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F:\Versant Power\5. MPD OATT\2023-05-01 MPD OATT Charges Update (ER20-1977)\Discovery\AEA 1st Set\"/>
    </mc:Choice>
  </mc:AlternateContent>
  <xr:revisionPtr revIDLastSave="0" documentId="13_ncr:1_{B6312E0B-33DE-485D-84F0-7BFA9789030B}" xr6:coauthVersionLast="47" xr6:coauthVersionMax="47" xr10:uidLastSave="{00000000-0000-0000-0000-000000000000}"/>
  <bookViews>
    <workbookView xWindow="2730" yWindow="600" windowWidth="26010" windowHeight="14445" tabRatio="715" xr2:uid="{A1EF1EAD-B65A-4949-B378-360E97C71257}"/>
  </bookViews>
  <sheets>
    <sheet name="FERC Rates" sheetId="1" r:id="rId1"/>
    <sheet name="Cognos_Office_Connection_Cache" sheetId="3" state="veryHidden" r:id="rId2"/>
    <sheet name="Benefit Adder" sheetId="7" r:id="rId3"/>
    <sheet name="Storeroom Rate" sheetId="38" r:id="rId4"/>
    <sheet name="Transportation Rate" sheetId="39" r:id="rId5"/>
    <sheet name="G&amp;A Rate" sheetId="51" r:id="rId6"/>
    <sheet name="Transmission G&amp;A" sheetId="76" r:id="rId7"/>
    <sheet name="O&amp;M for Allocation" sheetId="55" r:id="rId8"/>
    <sheet name="Prospective" sheetId="63" r:id="rId9"/>
    <sheet name="Base" sheetId="61" r:id="rId10"/>
    <sheet name="Intangibles Base" sheetId="73" r:id="rId11"/>
    <sheet name="Dep'n" sheetId="66" r:id="rId12"/>
    <sheet name="Property Tax" sheetId="47" r:id="rId13"/>
    <sheet name="Insurable Values" sheetId="65" r:id="rId14"/>
    <sheet name="Reference" sheetId="9" r:id="rId15"/>
    <sheet name="Department Detail" sheetId="77" r:id="rId16"/>
    <sheet name="CSC" sheetId="69" r:id="rId17"/>
    <sheet name="GL" sheetId="45" r:id="rId18"/>
  </sheets>
  <externalReferences>
    <externalReference r:id="rId19"/>
    <externalReference r:id="rId20"/>
  </externalReferences>
  <definedNames>
    <definedName name="_xlnm._FilterDatabase" localSheetId="9" hidden="1">Base!$B$28:$F$179</definedName>
    <definedName name="_xlnm._FilterDatabase" localSheetId="10" hidden="1">'Intangibles Base'!$C$24:$F$90</definedName>
    <definedName name="_xlnm._FilterDatabase" localSheetId="7" hidden="1">'O&amp;M for Allocation'!$A$28:$O$2598</definedName>
    <definedName name="_xlnm._FilterDatabase" localSheetId="8" hidden="1">Prospective!$B$27:$G$537</definedName>
    <definedName name="ID" localSheetId="9" hidden="1">"d52052d1-02e4-445d-b693-6c3f5575097b"</definedName>
    <definedName name="ID" localSheetId="2" hidden="1">"a85aa6b3-519e-428d-a105-d662f8bbca23"</definedName>
    <definedName name="ID" localSheetId="1" hidden="1">"49fbfe66-d717-4a66-b5fa-65470d6d3068"</definedName>
    <definedName name="ID" localSheetId="16" hidden="1">"629514b1-638a-4022-a395-5e64cff26d3d"</definedName>
    <definedName name="ID" localSheetId="15" hidden="1">"0b9b87c6-3fe4-428c-b944-cac66d10402e"</definedName>
    <definedName name="ID" localSheetId="11" hidden="1">"224cb28f-09a2-44ee-9d04-d2a3c0acb2f7"</definedName>
    <definedName name="ID" localSheetId="0" hidden="1">"c8c1d74e-f69a-4f5c-bd82-27d1e11615e1"</definedName>
    <definedName name="ID" localSheetId="5" hidden="1">"08aaae67-07a4-423f-8e2b-c1b0e9600683"</definedName>
    <definedName name="ID" localSheetId="17" hidden="1">"37403ede-7135-4ba1-adf0-1d41feab0274"</definedName>
    <definedName name="ID" localSheetId="13" hidden="1">"fd92d974-2321-4b07-b970-29d00e41cefb"</definedName>
    <definedName name="ID" localSheetId="10" hidden="1">"56deb484-4538-4ae1-aa56-2b3a3dc8246a"</definedName>
    <definedName name="ID" localSheetId="7" hidden="1">"dfcc0212-1fca-44e1-9e4f-844d582f6c68"</definedName>
    <definedName name="ID" localSheetId="12" hidden="1">"44cdf1e1-4f30-480f-a55f-58eeb367c5e6"</definedName>
    <definedName name="ID" localSheetId="8" hidden="1">"5bfaf4e2-7e78-49f6-85ff-94e8ac5bf0bc"</definedName>
    <definedName name="ID" localSheetId="14" hidden="1">"53ed6efa-70fe-4d7a-b1fe-e9dd3766b14f"</definedName>
    <definedName name="ID" localSheetId="3" hidden="1">"961846d6-8f41-4451-bacf-64168ca27a4b"</definedName>
    <definedName name="ID" localSheetId="6" hidden="1">"71c69d42-3572-4fde-9053-e7ec4f7fb9de"</definedName>
    <definedName name="ID" localSheetId="4" hidden="1">"7f23cf66-ccd4-4df4-a72e-03d188a087ec"</definedName>
    <definedName name="ID_1" localSheetId="8" hidden="1">"88a94e5f-79ca-49d3-9c03-320334fbed48"</definedName>
    <definedName name="TM1REBUILDOPTION">1</definedName>
    <definedName name="TM1RPTDATARNG20065586" localSheetId="7">'O&amp;M for Allocation'!$29:$1541</definedName>
    <definedName name="TM1RPTDATARNG32817473" localSheetId="9">Base!$29:$104</definedName>
    <definedName name="TM1RPTDATARNG55614019" localSheetId="8">Prospective!$28:$318</definedName>
    <definedName name="TM1RPTDATARNG66384624" localSheetId="10">'Intangibles Base'!$25:$60</definedName>
    <definedName name="TM1RPTFMTIDCOL20065586" localSheetId="7">'O&amp;M for Allocation'!$A$1:$A$10</definedName>
    <definedName name="TM1RPTFMTIDCOL32817473" localSheetId="9">Base!$A$1:$A$10</definedName>
    <definedName name="TM1RPTFMTIDCOL55614019" localSheetId="8">Prospective!$A$1:$A$10</definedName>
    <definedName name="TM1RPTFMTIDCOL66384624" localSheetId="10">'Intangibles Base'!$A$1:$A$10</definedName>
    <definedName name="TM1RPTFMTRNG20065586" localSheetId="7">'O&amp;M for Allocation'!$B$1:$D$10</definedName>
    <definedName name="TM1RPTFMTRNG32817473" localSheetId="9">Base!$B$1:$E$10</definedName>
    <definedName name="TM1RPTFMTRNG55614019" localSheetId="8">Prospective!$B$1:$E$10</definedName>
    <definedName name="TM1RPTFMTRNG66384624" localSheetId="10">'Intangibles Base'!$B$1:$E$10</definedName>
    <definedName name="TM1RPTQRYRNG20065586" localSheetId="7">'O&amp;M for Allocation'!$B$11:$C$11</definedName>
    <definedName name="TM1RPTQRYRNG32817473" localSheetId="9">Base!$B$11:$D$11</definedName>
    <definedName name="TM1RPTQRYRNG55614019" localSheetId="8">Prospective!$B$11:$D$11</definedName>
    <definedName name="TM1RPTQRYRNG66384624" localSheetId="10">'Intangibles Base'!$B$11:$D$11</definedName>
    <definedName name="TM1RPTVIEWRNG20065586" localSheetId="7">'O&amp;M for Allocation'!$B$12</definedName>
    <definedName name="TM1RPTVIEWRNG32817473" localSheetId="9">Base!$B$12</definedName>
    <definedName name="TM1RPTVIEWRNG55614019" localSheetId="8">Prospective!$B$12</definedName>
    <definedName name="TM1RPTVIEWRNG66384624" localSheetId="10">'Intangibles Base'!$B$12</definedName>
  </definedNames>
  <calcPr calcId="191028"/>
  <pivotCaches>
    <pivotCache cacheId="2" r:id="rId21"/>
    <pivotCache cacheId="3" r:id="rId22"/>
    <pivotCache cacheId="4" r:id="rId23"/>
    <pivotCache cacheId="5" r:id="rId24"/>
    <pivotCache cacheId="6" r:id="rId25"/>
    <pivotCache cacheId="7" r:id="rId26"/>
    <pivotCache cacheId="8" r:id="rId27"/>
    <pivotCache cacheId="9" r:id="rId2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" i="1" l="1"/>
  <c r="D9" i="1"/>
  <c r="O2913" i="55"/>
  <c r="N2913" i="55"/>
  <c r="M2913" i="55"/>
  <c r="F2913" i="55"/>
  <c r="H2913" i="55" s="1"/>
  <c r="O2912" i="55"/>
  <c r="N2912" i="55"/>
  <c r="M2912" i="55"/>
  <c r="F2912" i="55"/>
  <c r="H2912" i="55" s="1"/>
  <c r="O2911" i="55"/>
  <c r="N2911" i="55"/>
  <c r="M2911" i="55"/>
  <c r="F2911" i="55"/>
  <c r="O2910" i="55"/>
  <c r="N2910" i="55"/>
  <c r="M2910" i="55"/>
  <c r="F2910" i="55"/>
  <c r="G2910" i="55" s="1"/>
  <c r="O2909" i="55"/>
  <c r="N2909" i="55"/>
  <c r="M2909" i="55"/>
  <c r="F2909" i="55"/>
  <c r="H2909" i="55" s="1"/>
  <c r="O2908" i="55"/>
  <c r="N2908" i="55"/>
  <c r="M2908" i="55"/>
  <c r="F2908" i="55"/>
  <c r="G2908" i="55" s="1"/>
  <c r="O2907" i="55"/>
  <c r="N2907" i="55"/>
  <c r="M2907" i="55"/>
  <c r="F2907" i="55"/>
  <c r="H2907" i="55" s="1"/>
  <c r="O2906" i="55"/>
  <c r="N2906" i="55"/>
  <c r="M2906" i="55"/>
  <c r="F2906" i="55"/>
  <c r="O2905" i="55"/>
  <c r="N2905" i="55"/>
  <c r="M2905" i="55"/>
  <c r="F2905" i="55"/>
  <c r="H2905" i="55" s="1"/>
  <c r="O2904" i="55"/>
  <c r="N2904" i="55"/>
  <c r="M2904" i="55"/>
  <c r="F2904" i="55"/>
  <c r="H2904" i="55" s="1"/>
  <c r="O2903" i="55"/>
  <c r="N2903" i="55"/>
  <c r="M2903" i="55"/>
  <c r="F2903" i="55"/>
  <c r="O2902" i="55"/>
  <c r="N2902" i="55"/>
  <c r="M2902" i="55"/>
  <c r="F2902" i="55"/>
  <c r="O2901" i="55"/>
  <c r="N2901" i="55"/>
  <c r="M2901" i="55"/>
  <c r="F2901" i="55"/>
  <c r="G2901" i="55" s="1"/>
  <c r="O2900" i="55"/>
  <c r="N2900" i="55"/>
  <c r="M2900" i="55"/>
  <c r="F2900" i="55"/>
  <c r="G2900" i="55" s="1"/>
  <c r="O2899" i="55"/>
  <c r="N2899" i="55"/>
  <c r="M2899" i="55"/>
  <c r="F2899" i="55"/>
  <c r="H2899" i="55" s="1"/>
  <c r="O2898" i="55"/>
  <c r="N2898" i="55"/>
  <c r="M2898" i="55"/>
  <c r="F2898" i="55"/>
  <c r="H2898" i="55" s="1"/>
  <c r="O2897" i="55"/>
  <c r="N2897" i="55"/>
  <c r="M2897" i="55"/>
  <c r="F2897" i="55"/>
  <c r="G2897" i="55" s="1"/>
  <c r="O2896" i="55"/>
  <c r="N2896" i="55"/>
  <c r="M2896" i="55"/>
  <c r="F2896" i="55"/>
  <c r="G2896" i="55" s="1"/>
  <c r="O2895" i="55"/>
  <c r="N2895" i="55"/>
  <c r="M2895" i="55"/>
  <c r="F2895" i="55"/>
  <c r="O2894" i="55"/>
  <c r="N2894" i="55"/>
  <c r="M2894" i="55"/>
  <c r="F2894" i="55"/>
  <c r="H2894" i="55" s="1"/>
  <c r="O2893" i="55"/>
  <c r="N2893" i="55"/>
  <c r="M2893" i="55"/>
  <c r="F2893" i="55"/>
  <c r="H2893" i="55" s="1"/>
  <c r="O2892" i="55"/>
  <c r="N2892" i="55"/>
  <c r="M2892" i="55"/>
  <c r="F2892" i="55"/>
  <c r="G2892" i="55" s="1"/>
  <c r="O2891" i="55"/>
  <c r="N2891" i="55"/>
  <c r="M2891" i="55"/>
  <c r="F2891" i="55"/>
  <c r="H2891" i="55" s="1"/>
  <c r="O2890" i="55"/>
  <c r="N2890" i="55"/>
  <c r="M2890" i="55"/>
  <c r="F2890" i="55"/>
  <c r="H2890" i="55" s="1"/>
  <c r="O2889" i="55"/>
  <c r="N2889" i="55"/>
  <c r="M2889" i="55"/>
  <c r="F2889" i="55"/>
  <c r="G2889" i="55" s="1"/>
  <c r="O2888" i="55"/>
  <c r="N2888" i="55"/>
  <c r="M2888" i="55"/>
  <c r="G2888" i="55"/>
  <c r="F2888" i="55"/>
  <c r="O2887" i="55"/>
  <c r="N2887" i="55"/>
  <c r="M2887" i="55"/>
  <c r="F2887" i="55"/>
  <c r="O2886" i="55"/>
  <c r="N2886" i="55"/>
  <c r="M2886" i="55"/>
  <c r="F2886" i="55"/>
  <c r="H2886" i="55" s="1"/>
  <c r="O2885" i="55"/>
  <c r="N2885" i="55"/>
  <c r="M2885" i="55"/>
  <c r="F2885" i="55"/>
  <c r="H2885" i="55" s="1"/>
  <c r="O2884" i="55"/>
  <c r="N2884" i="55"/>
  <c r="M2884" i="55"/>
  <c r="F2884" i="55"/>
  <c r="G2884" i="55" s="1"/>
  <c r="O2883" i="55"/>
  <c r="N2883" i="55"/>
  <c r="M2883" i="55"/>
  <c r="F2883" i="55"/>
  <c r="H2883" i="55" s="1"/>
  <c r="O2882" i="55"/>
  <c r="N2882" i="55"/>
  <c r="M2882" i="55"/>
  <c r="F2882" i="55"/>
  <c r="H2882" i="55" s="1"/>
  <c r="O2881" i="55"/>
  <c r="N2881" i="55"/>
  <c r="M2881" i="55"/>
  <c r="F2881" i="55"/>
  <c r="G2881" i="55" s="1"/>
  <c r="O2880" i="55"/>
  <c r="N2880" i="55"/>
  <c r="M2880" i="55"/>
  <c r="F2880" i="55"/>
  <c r="G2880" i="55" s="1"/>
  <c r="O2879" i="55"/>
  <c r="N2879" i="55"/>
  <c r="M2879" i="55"/>
  <c r="F2879" i="55"/>
  <c r="O2878" i="55"/>
  <c r="N2878" i="55"/>
  <c r="M2878" i="55"/>
  <c r="F2878" i="55"/>
  <c r="G2878" i="55" s="1"/>
  <c r="O2877" i="55"/>
  <c r="N2877" i="55"/>
  <c r="M2877" i="55"/>
  <c r="F2877" i="55"/>
  <c r="G2877" i="55" s="1"/>
  <c r="O2876" i="55"/>
  <c r="N2876" i="55"/>
  <c r="M2876" i="55"/>
  <c r="F2876" i="55"/>
  <c r="G2876" i="55" s="1"/>
  <c r="O2875" i="55"/>
  <c r="N2875" i="55"/>
  <c r="M2875" i="55"/>
  <c r="F2875" i="55"/>
  <c r="H2875" i="55" s="1"/>
  <c r="O2874" i="55"/>
  <c r="N2874" i="55"/>
  <c r="M2874" i="55"/>
  <c r="F2874" i="55"/>
  <c r="H2874" i="55" s="1"/>
  <c r="O2873" i="55"/>
  <c r="N2873" i="55"/>
  <c r="M2873" i="55"/>
  <c r="F2873" i="55"/>
  <c r="H2873" i="55" s="1"/>
  <c r="O2872" i="55"/>
  <c r="N2872" i="55"/>
  <c r="M2872" i="55"/>
  <c r="F2872" i="55"/>
  <c r="G2872" i="55" s="1"/>
  <c r="O2871" i="55"/>
  <c r="N2871" i="55"/>
  <c r="M2871" i="55"/>
  <c r="F2871" i="55"/>
  <c r="O2870" i="55"/>
  <c r="N2870" i="55"/>
  <c r="M2870" i="55"/>
  <c r="F2870" i="55"/>
  <c r="O2869" i="55"/>
  <c r="N2869" i="55"/>
  <c r="M2869" i="55"/>
  <c r="F2869" i="55"/>
  <c r="G2869" i="55" s="1"/>
  <c r="O2868" i="55"/>
  <c r="N2868" i="55"/>
  <c r="M2868" i="55"/>
  <c r="F2868" i="55"/>
  <c r="G2868" i="55" s="1"/>
  <c r="O2867" i="55"/>
  <c r="N2867" i="55"/>
  <c r="M2867" i="55"/>
  <c r="F2867" i="55"/>
  <c r="H2867" i="55" s="1"/>
  <c r="O2866" i="55"/>
  <c r="N2866" i="55"/>
  <c r="M2866" i="55"/>
  <c r="F2866" i="55"/>
  <c r="H2866" i="55" s="1"/>
  <c r="O2865" i="55"/>
  <c r="N2865" i="55"/>
  <c r="M2865" i="55"/>
  <c r="F2865" i="55"/>
  <c r="G2865" i="55" s="1"/>
  <c r="O2864" i="55"/>
  <c r="N2864" i="55"/>
  <c r="M2864" i="55"/>
  <c r="F2864" i="55"/>
  <c r="G2864" i="55" s="1"/>
  <c r="O2863" i="55"/>
  <c r="N2863" i="55"/>
  <c r="M2863" i="55"/>
  <c r="F2863" i="55"/>
  <c r="O2862" i="55"/>
  <c r="N2862" i="55"/>
  <c r="M2862" i="55"/>
  <c r="F2862" i="55"/>
  <c r="G2862" i="55" s="1"/>
  <c r="O2861" i="55"/>
  <c r="N2861" i="55"/>
  <c r="M2861" i="55"/>
  <c r="F2861" i="55"/>
  <c r="H2861" i="55" s="1"/>
  <c r="O2860" i="55"/>
  <c r="N2860" i="55"/>
  <c r="M2860" i="55"/>
  <c r="F2860" i="55"/>
  <c r="G2860" i="55" s="1"/>
  <c r="O2859" i="55"/>
  <c r="N2859" i="55"/>
  <c r="M2859" i="55"/>
  <c r="F2859" i="55"/>
  <c r="O2858" i="55"/>
  <c r="N2858" i="55"/>
  <c r="M2858" i="55"/>
  <c r="H2858" i="55"/>
  <c r="F2858" i="55"/>
  <c r="O2857" i="55"/>
  <c r="N2857" i="55"/>
  <c r="M2857" i="55"/>
  <c r="F2857" i="55"/>
  <c r="G2857" i="55" s="1"/>
  <c r="O2856" i="55"/>
  <c r="N2856" i="55"/>
  <c r="M2856" i="55"/>
  <c r="F2856" i="55"/>
  <c r="O2855" i="55"/>
  <c r="N2855" i="55"/>
  <c r="M2855" i="55"/>
  <c r="F2855" i="55"/>
  <c r="O2854" i="55"/>
  <c r="N2854" i="55"/>
  <c r="M2854" i="55"/>
  <c r="F2854" i="55"/>
  <c r="H2854" i="55" s="1"/>
  <c r="O2853" i="55"/>
  <c r="N2853" i="55"/>
  <c r="M2853" i="55"/>
  <c r="F2853" i="55"/>
  <c r="G2853" i="55" s="1"/>
  <c r="O2852" i="55"/>
  <c r="N2852" i="55"/>
  <c r="M2852" i="55"/>
  <c r="F2852" i="55"/>
  <c r="G2852" i="55" s="1"/>
  <c r="O2851" i="55"/>
  <c r="N2851" i="55"/>
  <c r="M2851" i="55"/>
  <c r="F2851" i="55"/>
  <c r="G2851" i="55" s="1"/>
  <c r="O2850" i="55"/>
  <c r="N2850" i="55"/>
  <c r="M2850" i="55"/>
  <c r="F2850" i="55"/>
  <c r="H2850" i="55" s="1"/>
  <c r="O2849" i="55"/>
  <c r="N2849" i="55"/>
  <c r="M2849" i="55"/>
  <c r="F2849" i="55"/>
  <c r="G2849" i="55" s="1"/>
  <c r="O2848" i="55"/>
  <c r="N2848" i="55"/>
  <c r="M2848" i="55"/>
  <c r="H2848" i="55"/>
  <c r="F2848" i="55"/>
  <c r="O2847" i="55"/>
  <c r="N2847" i="55"/>
  <c r="M2847" i="55"/>
  <c r="F2847" i="55"/>
  <c r="O2846" i="55"/>
  <c r="N2846" i="55"/>
  <c r="M2846" i="55"/>
  <c r="F2846" i="55"/>
  <c r="O2845" i="55"/>
  <c r="N2845" i="55"/>
  <c r="M2845" i="55"/>
  <c r="F2845" i="55"/>
  <c r="H2845" i="55" s="1"/>
  <c r="O2844" i="55"/>
  <c r="N2844" i="55"/>
  <c r="M2844" i="55"/>
  <c r="F2844" i="55"/>
  <c r="H2844" i="55" s="1"/>
  <c r="O2843" i="55"/>
  <c r="N2843" i="55"/>
  <c r="M2843" i="55"/>
  <c r="F2843" i="55"/>
  <c r="O2842" i="55"/>
  <c r="N2842" i="55"/>
  <c r="M2842" i="55"/>
  <c r="F2842" i="55"/>
  <c r="G2842" i="55" s="1"/>
  <c r="O2841" i="55"/>
  <c r="N2841" i="55"/>
  <c r="M2841" i="55"/>
  <c r="F2841" i="55"/>
  <c r="G2841" i="55" s="1"/>
  <c r="O2840" i="55"/>
  <c r="N2840" i="55"/>
  <c r="M2840" i="55"/>
  <c r="F2840" i="55"/>
  <c r="H2840" i="55" s="1"/>
  <c r="O2839" i="55"/>
  <c r="N2839" i="55"/>
  <c r="M2839" i="55"/>
  <c r="F2839" i="55"/>
  <c r="O2838" i="55"/>
  <c r="N2838" i="55"/>
  <c r="M2838" i="55"/>
  <c r="F2838" i="55"/>
  <c r="O2837" i="55"/>
  <c r="N2837" i="55"/>
  <c r="M2837" i="55"/>
  <c r="F2837" i="55"/>
  <c r="H2837" i="55" s="1"/>
  <c r="O2836" i="55"/>
  <c r="N2836" i="55"/>
  <c r="M2836" i="55"/>
  <c r="F2836" i="55"/>
  <c r="G2836" i="55" s="1"/>
  <c r="O2835" i="55"/>
  <c r="N2835" i="55"/>
  <c r="M2835" i="55"/>
  <c r="F2835" i="55"/>
  <c r="G2835" i="55" s="1"/>
  <c r="O2834" i="55"/>
  <c r="N2834" i="55"/>
  <c r="M2834" i="55"/>
  <c r="F2834" i="55"/>
  <c r="H2834" i="55" s="1"/>
  <c r="O2833" i="55"/>
  <c r="N2833" i="55"/>
  <c r="M2833" i="55"/>
  <c r="F2833" i="55"/>
  <c r="G2833" i="55" s="1"/>
  <c r="O2832" i="55"/>
  <c r="N2832" i="55"/>
  <c r="M2832" i="55"/>
  <c r="F2832" i="55"/>
  <c r="O2831" i="55"/>
  <c r="N2831" i="55"/>
  <c r="M2831" i="55"/>
  <c r="F2831" i="55"/>
  <c r="H2831" i="55" s="1"/>
  <c r="O2830" i="55"/>
  <c r="N2830" i="55"/>
  <c r="M2830" i="55"/>
  <c r="F2830" i="55"/>
  <c r="O2829" i="55"/>
  <c r="N2829" i="55"/>
  <c r="M2829" i="55"/>
  <c r="F2829" i="55"/>
  <c r="G2829" i="55" s="1"/>
  <c r="O2828" i="55"/>
  <c r="N2828" i="55"/>
  <c r="M2828" i="55"/>
  <c r="F2828" i="55"/>
  <c r="H2828" i="55" s="1"/>
  <c r="O2827" i="55"/>
  <c r="N2827" i="55"/>
  <c r="M2827" i="55"/>
  <c r="F2827" i="55"/>
  <c r="G2827" i="55" s="1"/>
  <c r="O2826" i="55"/>
  <c r="N2826" i="55"/>
  <c r="M2826" i="55"/>
  <c r="F2826" i="55"/>
  <c r="H2826" i="55" s="1"/>
  <c r="O2825" i="55"/>
  <c r="N2825" i="55"/>
  <c r="M2825" i="55"/>
  <c r="F2825" i="55"/>
  <c r="G2825" i="55" s="1"/>
  <c r="O2824" i="55"/>
  <c r="N2824" i="55"/>
  <c r="M2824" i="55"/>
  <c r="F2824" i="55"/>
  <c r="H2824" i="55" s="1"/>
  <c r="O2823" i="55"/>
  <c r="N2823" i="55"/>
  <c r="M2823" i="55"/>
  <c r="F2823" i="55"/>
  <c r="H2823" i="55" s="1"/>
  <c r="O2822" i="55"/>
  <c r="N2822" i="55"/>
  <c r="M2822" i="55"/>
  <c r="F2822" i="55"/>
  <c r="O2821" i="55"/>
  <c r="N2821" i="55"/>
  <c r="M2821" i="55"/>
  <c r="F2821" i="55"/>
  <c r="G2821" i="55" s="1"/>
  <c r="O2820" i="55"/>
  <c r="N2820" i="55"/>
  <c r="M2820" i="55"/>
  <c r="F2820" i="55"/>
  <c r="H2820" i="55" s="1"/>
  <c r="O2819" i="55"/>
  <c r="N2819" i="55"/>
  <c r="M2819" i="55"/>
  <c r="F2819" i="55"/>
  <c r="O2818" i="55"/>
  <c r="N2818" i="55"/>
  <c r="M2818" i="55"/>
  <c r="F2818" i="55"/>
  <c r="G2818" i="55" s="1"/>
  <c r="O2817" i="55"/>
  <c r="N2817" i="55"/>
  <c r="M2817" i="55"/>
  <c r="F2817" i="55"/>
  <c r="G2817" i="55" s="1"/>
  <c r="O2816" i="55"/>
  <c r="N2816" i="55"/>
  <c r="M2816" i="55"/>
  <c r="F2816" i="55"/>
  <c r="H2816" i="55" s="1"/>
  <c r="O2815" i="55"/>
  <c r="N2815" i="55"/>
  <c r="M2815" i="55"/>
  <c r="F2815" i="55"/>
  <c r="G2815" i="55" s="1"/>
  <c r="O2814" i="55"/>
  <c r="N2814" i="55"/>
  <c r="M2814" i="55"/>
  <c r="F2814" i="55"/>
  <c r="O2813" i="55"/>
  <c r="N2813" i="55"/>
  <c r="M2813" i="55"/>
  <c r="F2813" i="55"/>
  <c r="O2812" i="55"/>
  <c r="N2812" i="55"/>
  <c r="M2812" i="55"/>
  <c r="F2812" i="55"/>
  <c r="H2812" i="55" s="1"/>
  <c r="O2811" i="55"/>
  <c r="N2811" i="55"/>
  <c r="M2811" i="55"/>
  <c r="F2811" i="55"/>
  <c r="G2811" i="55" s="1"/>
  <c r="O2810" i="55"/>
  <c r="N2810" i="55"/>
  <c r="M2810" i="55"/>
  <c r="F2810" i="55"/>
  <c r="H2810" i="55" s="1"/>
  <c r="O2809" i="55"/>
  <c r="N2809" i="55"/>
  <c r="M2809" i="55"/>
  <c r="F2809" i="55"/>
  <c r="G2809" i="55" s="1"/>
  <c r="O2808" i="55"/>
  <c r="N2808" i="55"/>
  <c r="M2808" i="55"/>
  <c r="F2808" i="55"/>
  <c r="H2808" i="55" s="1"/>
  <c r="O2807" i="55"/>
  <c r="N2807" i="55"/>
  <c r="M2807" i="55"/>
  <c r="F2807" i="55"/>
  <c r="O2806" i="55"/>
  <c r="N2806" i="55"/>
  <c r="M2806" i="55"/>
  <c r="F2806" i="55"/>
  <c r="O2805" i="55"/>
  <c r="N2805" i="55"/>
  <c r="M2805" i="55"/>
  <c r="F2805" i="55"/>
  <c r="H2805" i="55" s="1"/>
  <c r="O2804" i="55"/>
  <c r="N2804" i="55"/>
  <c r="M2804" i="55"/>
  <c r="F2804" i="55"/>
  <c r="G2804" i="55" s="1"/>
  <c r="O2803" i="55"/>
  <c r="N2803" i="55"/>
  <c r="M2803" i="55"/>
  <c r="F2803" i="55"/>
  <c r="O2802" i="55"/>
  <c r="N2802" i="55"/>
  <c r="M2802" i="55"/>
  <c r="F2802" i="55"/>
  <c r="H2802" i="55" s="1"/>
  <c r="O2801" i="55"/>
  <c r="N2801" i="55"/>
  <c r="M2801" i="55"/>
  <c r="F2801" i="55"/>
  <c r="G2801" i="55" s="1"/>
  <c r="O2800" i="55"/>
  <c r="N2800" i="55"/>
  <c r="M2800" i="55"/>
  <c r="F2800" i="55"/>
  <c r="H2800" i="55" s="1"/>
  <c r="O2799" i="55"/>
  <c r="N2799" i="55"/>
  <c r="M2799" i="55"/>
  <c r="F2799" i="55"/>
  <c r="O2798" i="55"/>
  <c r="N2798" i="55"/>
  <c r="M2798" i="55"/>
  <c r="F2798" i="55"/>
  <c r="H2798" i="55" s="1"/>
  <c r="O2797" i="55"/>
  <c r="N2797" i="55"/>
  <c r="M2797" i="55"/>
  <c r="F2797" i="55"/>
  <c r="G2797" i="55" s="1"/>
  <c r="O2796" i="55"/>
  <c r="N2796" i="55"/>
  <c r="M2796" i="55"/>
  <c r="F2796" i="55"/>
  <c r="H2796" i="55" s="1"/>
  <c r="O2795" i="55"/>
  <c r="N2795" i="55"/>
  <c r="M2795" i="55"/>
  <c r="F2795" i="55"/>
  <c r="G2795" i="55" s="1"/>
  <c r="O2794" i="55"/>
  <c r="N2794" i="55"/>
  <c r="M2794" i="55"/>
  <c r="F2794" i="55"/>
  <c r="H2794" i="55" s="1"/>
  <c r="O2793" i="55"/>
  <c r="N2793" i="55"/>
  <c r="M2793" i="55"/>
  <c r="F2793" i="55"/>
  <c r="H2793" i="55" s="1"/>
  <c r="O2792" i="55"/>
  <c r="N2792" i="55"/>
  <c r="M2792" i="55"/>
  <c r="F2792" i="55"/>
  <c r="H2792" i="55" s="1"/>
  <c r="O2791" i="55"/>
  <c r="N2791" i="55"/>
  <c r="M2791" i="55"/>
  <c r="F2791" i="55"/>
  <c r="O2790" i="55"/>
  <c r="N2790" i="55"/>
  <c r="M2790" i="55"/>
  <c r="F2790" i="55"/>
  <c r="O2789" i="55"/>
  <c r="N2789" i="55"/>
  <c r="M2789" i="55"/>
  <c r="F2789" i="55"/>
  <c r="G2789" i="55" s="1"/>
  <c r="O2788" i="55"/>
  <c r="N2788" i="55"/>
  <c r="M2788" i="55"/>
  <c r="F2788" i="55"/>
  <c r="H2788" i="55" s="1"/>
  <c r="O2787" i="55"/>
  <c r="N2787" i="55"/>
  <c r="M2787" i="55"/>
  <c r="F2787" i="55"/>
  <c r="O2786" i="55"/>
  <c r="N2786" i="55"/>
  <c r="M2786" i="55"/>
  <c r="F2786" i="55"/>
  <c r="G2786" i="55" s="1"/>
  <c r="O2785" i="55"/>
  <c r="N2785" i="55"/>
  <c r="M2785" i="55"/>
  <c r="F2785" i="55"/>
  <c r="H2785" i="55" s="1"/>
  <c r="O2784" i="55"/>
  <c r="N2784" i="55"/>
  <c r="M2784" i="55"/>
  <c r="F2784" i="55"/>
  <c r="H2784" i="55" s="1"/>
  <c r="O2783" i="55"/>
  <c r="N2783" i="55"/>
  <c r="M2783" i="55"/>
  <c r="F2783" i="55"/>
  <c r="O2782" i="55"/>
  <c r="N2782" i="55"/>
  <c r="M2782" i="55"/>
  <c r="F2782" i="55"/>
  <c r="O2781" i="55"/>
  <c r="N2781" i="55"/>
  <c r="M2781" i="55"/>
  <c r="F2781" i="55"/>
  <c r="O2780" i="55"/>
  <c r="N2780" i="55"/>
  <c r="M2780" i="55"/>
  <c r="F2780" i="55"/>
  <c r="G2780" i="55" s="1"/>
  <c r="O2779" i="55"/>
  <c r="N2779" i="55"/>
  <c r="M2779" i="55"/>
  <c r="F2779" i="55"/>
  <c r="O2778" i="55"/>
  <c r="N2778" i="55"/>
  <c r="M2778" i="55"/>
  <c r="F2778" i="55"/>
  <c r="H2778" i="55" s="1"/>
  <c r="O2777" i="55"/>
  <c r="N2777" i="55"/>
  <c r="M2777" i="55"/>
  <c r="F2777" i="55"/>
  <c r="H2777" i="55" s="1"/>
  <c r="O2776" i="55"/>
  <c r="N2776" i="55"/>
  <c r="M2776" i="55"/>
  <c r="F2776" i="55"/>
  <c r="H2776" i="55" s="1"/>
  <c r="O2775" i="55"/>
  <c r="N2775" i="55"/>
  <c r="M2775" i="55"/>
  <c r="F2775" i="55"/>
  <c r="G2775" i="55" s="1"/>
  <c r="O2774" i="55"/>
  <c r="N2774" i="55"/>
  <c r="M2774" i="55"/>
  <c r="F2774" i="55"/>
  <c r="O2773" i="55"/>
  <c r="N2773" i="55"/>
  <c r="M2773" i="55"/>
  <c r="F2773" i="55"/>
  <c r="O2772" i="55"/>
  <c r="N2772" i="55"/>
  <c r="M2772" i="55"/>
  <c r="F2772" i="55"/>
  <c r="H2772" i="55" s="1"/>
  <c r="O2771" i="55"/>
  <c r="N2771" i="55"/>
  <c r="M2771" i="55"/>
  <c r="F2771" i="55"/>
  <c r="G2771" i="55" s="1"/>
  <c r="O2770" i="55"/>
  <c r="N2770" i="55"/>
  <c r="M2770" i="55"/>
  <c r="F2770" i="55"/>
  <c r="H2770" i="55" s="1"/>
  <c r="O2769" i="55"/>
  <c r="N2769" i="55"/>
  <c r="M2769" i="55"/>
  <c r="F2769" i="55"/>
  <c r="G2769" i="55" s="1"/>
  <c r="O2768" i="55"/>
  <c r="N2768" i="55"/>
  <c r="M2768" i="55"/>
  <c r="F2768" i="55"/>
  <c r="O2767" i="55"/>
  <c r="N2767" i="55"/>
  <c r="M2767" i="55"/>
  <c r="F2767" i="55"/>
  <c r="H2767" i="55" s="1"/>
  <c r="O2766" i="55"/>
  <c r="N2766" i="55"/>
  <c r="M2766" i="55"/>
  <c r="F2766" i="55"/>
  <c r="G2766" i="55" s="1"/>
  <c r="O2765" i="55"/>
  <c r="N2765" i="55"/>
  <c r="M2765" i="55"/>
  <c r="F2765" i="55"/>
  <c r="O2764" i="55"/>
  <c r="N2764" i="55"/>
  <c r="M2764" i="55"/>
  <c r="F2764" i="55"/>
  <c r="G2764" i="55" s="1"/>
  <c r="O2763" i="55"/>
  <c r="N2763" i="55"/>
  <c r="M2763" i="55"/>
  <c r="F2763" i="55"/>
  <c r="O2762" i="55"/>
  <c r="N2762" i="55"/>
  <c r="M2762" i="55"/>
  <c r="F2762" i="55"/>
  <c r="G2762" i="55" s="1"/>
  <c r="O2761" i="55"/>
  <c r="N2761" i="55"/>
  <c r="M2761" i="55"/>
  <c r="F2761" i="55"/>
  <c r="G2761" i="55" s="1"/>
  <c r="O2760" i="55"/>
  <c r="N2760" i="55"/>
  <c r="M2760" i="55"/>
  <c r="F2760" i="55"/>
  <c r="G2760" i="55" s="1"/>
  <c r="O2759" i="55"/>
  <c r="N2759" i="55"/>
  <c r="M2759" i="55"/>
  <c r="F2759" i="55"/>
  <c r="H2759" i="55" s="1"/>
  <c r="O2758" i="55"/>
  <c r="N2758" i="55"/>
  <c r="M2758" i="55"/>
  <c r="F2758" i="55"/>
  <c r="G2758" i="55" s="1"/>
  <c r="O2757" i="55"/>
  <c r="N2757" i="55"/>
  <c r="M2757" i="55"/>
  <c r="F2757" i="55"/>
  <c r="H2757" i="55" s="1"/>
  <c r="O2756" i="55"/>
  <c r="N2756" i="55"/>
  <c r="M2756" i="55"/>
  <c r="F2756" i="55"/>
  <c r="O2755" i="55"/>
  <c r="N2755" i="55"/>
  <c r="M2755" i="55"/>
  <c r="F2755" i="55"/>
  <c r="O2754" i="55"/>
  <c r="N2754" i="55"/>
  <c r="M2754" i="55"/>
  <c r="F2754" i="55"/>
  <c r="H2754" i="55" s="1"/>
  <c r="O2753" i="55"/>
  <c r="N2753" i="55"/>
  <c r="M2753" i="55"/>
  <c r="F2753" i="55"/>
  <c r="H2753" i="55" s="1"/>
  <c r="O2752" i="55"/>
  <c r="N2752" i="55"/>
  <c r="M2752" i="55"/>
  <c r="F2752" i="55"/>
  <c r="H2752" i="55" s="1"/>
  <c r="O2751" i="55"/>
  <c r="N2751" i="55"/>
  <c r="M2751" i="55"/>
  <c r="F2751" i="55"/>
  <c r="G2751" i="55" s="1"/>
  <c r="O2750" i="55"/>
  <c r="N2750" i="55"/>
  <c r="M2750" i="55"/>
  <c r="F2750" i="55"/>
  <c r="O2749" i="55"/>
  <c r="N2749" i="55"/>
  <c r="M2749" i="55"/>
  <c r="F2749" i="55"/>
  <c r="O2748" i="55"/>
  <c r="N2748" i="55"/>
  <c r="M2748" i="55"/>
  <c r="F2748" i="55"/>
  <c r="H2748" i="55" s="1"/>
  <c r="O2747" i="55"/>
  <c r="N2747" i="55"/>
  <c r="M2747" i="55"/>
  <c r="F2747" i="55"/>
  <c r="H2747" i="55" s="1"/>
  <c r="O2746" i="55"/>
  <c r="N2746" i="55"/>
  <c r="M2746" i="55"/>
  <c r="F2746" i="55"/>
  <c r="G2746" i="55" s="1"/>
  <c r="O2745" i="55"/>
  <c r="N2745" i="55"/>
  <c r="M2745" i="55"/>
  <c r="F2745" i="55"/>
  <c r="H2745" i="55" s="1"/>
  <c r="O2744" i="55"/>
  <c r="N2744" i="55"/>
  <c r="M2744" i="55"/>
  <c r="F2744" i="55"/>
  <c r="H2744" i="55" s="1"/>
  <c r="O2743" i="55"/>
  <c r="N2743" i="55"/>
  <c r="M2743" i="55"/>
  <c r="F2743" i="55"/>
  <c r="O2742" i="55"/>
  <c r="N2742" i="55"/>
  <c r="M2742" i="55"/>
  <c r="F2742" i="55"/>
  <c r="O2741" i="55"/>
  <c r="N2741" i="55"/>
  <c r="M2741" i="55"/>
  <c r="F2741" i="55"/>
  <c r="H2741" i="55" s="1"/>
  <c r="O2740" i="55"/>
  <c r="N2740" i="55"/>
  <c r="M2740" i="55"/>
  <c r="F2740" i="55"/>
  <c r="H2740" i="55" s="1"/>
  <c r="O2739" i="55"/>
  <c r="N2739" i="55"/>
  <c r="M2739" i="55"/>
  <c r="F2739" i="55"/>
  <c r="H2739" i="55" s="1"/>
  <c r="O2738" i="55"/>
  <c r="N2738" i="55"/>
  <c r="M2738" i="55"/>
  <c r="F2738" i="55"/>
  <c r="H2738" i="55" s="1"/>
  <c r="O2737" i="55"/>
  <c r="N2737" i="55"/>
  <c r="M2737" i="55"/>
  <c r="F2737" i="55"/>
  <c r="H2737" i="55" s="1"/>
  <c r="O2736" i="55"/>
  <c r="N2736" i="55"/>
  <c r="M2736" i="55"/>
  <c r="F2736" i="55"/>
  <c r="O2735" i="55"/>
  <c r="N2735" i="55"/>
  <c r="M2735" i="55"/>
  <c r="F2735" i="55"/>
  <c r="O2734" i="55"/>
  <c r="N2734" i="55"/>
  <c r="M2734" i="55"/>
  <c r="F2734" i="55"/>
  <c r="O2733" i="55"/>
  <c r="N2733" i="55"/>
  <c r="M2733" i="55"/>
  <c r="F2733" i="55"/>
  <c r="H2733" i="55" s="1"/>
  <c r="O2732" i="55"/>
  <c r="N2732" i="55"/>
  <c r="M2732" i="55"/>
  <c r="F2732" i="55"/>
  <c r="H2732" i="55" s="1"/>
  <c r="O2731" i="55"/>
  <c r="N2731" i="55"/>
  <c r="M2731" i="55"/>
  <c r="F2731" i="55"/>
  <c r="H2731" i="55" s="1"/>
  <c r="O2730" i="55"/>
  <c r="N2730" i="55"/>
  <c r="M2730" i="55"/>
  <c r="F2730" i="55"/>
  <c r="G2730" i="55" s="1"/>
  <c r="O2729" i="55"/>
  <c r="N2729" i="55"/>
  <c r="M2729" i="55"/>
  <c r="F2729" i="55"/>
  <c r="H2729" i="55" s="1"/>
  <c r="O2728" i="55"/>
  <c r="N2728" i="55"/>
  <c r="M2728" i="55"/>
  <c r="F2728" i="55"/>
  <c r="O2727" i="55"/>
  <c r="N2727" i="55"/>
  <c r="M2727" i="55"/>
  <c r="F2727" i="55"/>
  <c r="G2727" i="55" s="1"/>
  <c r="O2726" i="55"/>
  <c r="N2726" i="55"/>
  <c r="M2726" i="55"/>
  <c r="F2726" i="55"/>
  <c r="O2725" i="55"/>
  <c r="N2725" i="55"/>
  <c r="M2725" i="55"/>
  <c r="F2725" i="55"/>
  <c r="H2725" i="55" s="1"/>
  <c r="O2724" i="55"/>
  <c r="N2724" i="55"/>
  <c r="M2724" i="55"/>
  <c r="F2724" i="55"/>
  <c r="H2724" i="55" s="1"/>
  <c r="O2723" i="55"/>
  <c r="N2723" i="55"/>
  <c r="M2723" i="55"/>
  <c r="F2723" i="55"/>
  <c r="O2722" i="55"/>
  <c r="N2722" i="55"/>
  <c r="M2722" i="55"/>
  <c r="F2722" i="55"/>
  <c r="H2722" i="55" s="1"/>
  <c r="O2721" i="55"/>
  <c r="N2721" i="55"/>
  <c r="M2721" i="55"/>
  <c r="F2721" i="55"/>
  <c r="H2721" i="55" s="1"/>
  <c r="O2720" i="55"/>
  <c r="N2720" i="55"/>
  <c r="M2720" i="55"/>
  <c r="F2720" i="55"/>
  <c r="H2720" i="55" s="1"/>
  <c r="O2719" i="55"/>
  <c r="N2719" i="55"/>
  <c r="M2719" i="55"/>
  <c r="F2719" i="55"/>
  <c r="G2719" i="55" s="1"/>
  <c r="O2718" i="55"/>
  <c r="N2718" i="55"/>
  <c r="M2718" i="55"/>
  <c r="F2718" i="55"/>
  <c r="O2717" i="55"/>
  <c r="N2717" i="55"/>
  <c r="M2717" i="55"/>
  <c r="F2717" i="55"/>
  <c r="O2716" i="55"/>
  <c r="N2716" i="55"/>
  <c r="M2716" i="55"/>
  <c r="F2716" i="55"/>
  <c r="H2716" i="55" s="1"/>
  <c r="O2715" i="55"/>
  <c r="N2715" i="55"/>
  <c r="M2715" i="55"/>
  <c r="F2715" i="55"/>
  <c r="O2714" i="55"/>
  <c r="N2714" i="55"/>
  <c r="M2714" i="55"/>
  <c r="F2714" i="55"/>
  <c r="H2714" i="55" s="1"/>
  <c r="O2713" i="55"/>
  <c r="N2713" i="55"/>
  <c r="M2713" i="55"/>
  <c r="F2713" i="55"/>
  <c r="H2713" i="55" s="1"/>
  <c r="O2712" i="55"/>
  <c r="N2712" i="55"/>
  <c r="M2712" i="55"/>
  <c r="F2712" i="55"/>
  <c r="H2712" i="55" s="1"/>
  <c r="O2711" i="55"/>
  <c r="N2711" i="55"/>
  <c r="M2711" i="55"/>
  <c r="F2711" i="55"/>
  <c r="O2710" i="55"/>
  <c r="N2710" i="55"/>
  <c r="M2710" i="55"/>
  <c r="F2710" i="55"/>
  <c r="O2709" i="55"/>
  <c r="N2709" i="55"/>
  <c r="M2709" i="55"/>
  <c r="F2709" i="55"/>
  <c r="O2708" i="55"/>
  <c r="N2708" i="55"/>
  <c r="M2708" i="55"/>
  <c r="F2708" i="55"/>
  <c r="H2708" i="55" s="1"/>
  <c r="O2707" i="55"/>
  <c r="N2707" i="55"/>
  <c r="M2707" i="55"/>
  <c r="F2707" i="55"/>
  <c r="H2707" i="55" s="1"/>
  <c r="O2706" i="55"/>
  <c r="N2706" i="55"/>
  <c r="M2706" i="55"/>
  <c r="F2706" i="55"/>
  <c r="H2706" i="55" s="1"/>
  <c r="O2705" i="55"/>
  <c r="N2705" i="55"/>
  <c r="M2705" i="55"/>
  <c r="F2705" i="55"/>
  <c r="H2705" i="55" s="1"/>
  <c r="O2704" i="55"/>
  <c r="N2704" i="55"/>
  <c r="M2704" i="55"/>
  <c r="F2704" i="55"/>
  <c r="O2703" i="55"/>
  <c r="N2703" i="55"/>
  <c r="M2703" i="55"/>
  <c r="F2703" i="55"/>
  <c r="O2702" i="55"/>
  <c r="N2702" i="55"/>
  <c r="M2702" i="55"/>
  <c r="F2702" i="55"/>
  <c r="O2701" i="55"/>
  <c r="N2701" i="55"/>
  <c r="M2701" i="55"/>
  <c r="F2701" i="55"/>
  <c r="H2701" i="55" s="1"/>
  <c r="O2700" i="55"/>
  <c r="N2700" i="55"/>
  <c r="M2700" i="55"/>
  <c r="F2700" i="55"/>
  <c r="H2700" i="55" s="1"/>
  <c r="O2699" i="55"/>
  <c r="N2699" i="55"/>
  <c r="M2699" i="55"/>
  <c r="F2699" i="55"/>
  <c r="H2699" i="55" s="1"/>
  <c r="O2698" i="55"/>
  <c r="N2698" i="55"/>
  <c r="M2698" i="55"/>
  <c r="F2698" i="55"/>
  <c r="H2698" i="55" s="1"/>
  <c r="O2697" i="55"/>
  <c r="N2697" i="55"/>
  <c r="M2697" i="55"/>
  <c r="F2697" i="55"/>
  <c r="H2697" i="55" s="1"/>
  <c r="O2696" i="55"/>
  <c r="N2696" i="55"/>
  <c r="M2696" i="55"/>
  <c r="F2696" i="55"/>
  <c r="O2695" i="55"/>
  <c r="N2695" i="55"/>
  <c r="M2695" i="55"/>
  <c r="F2695" i="55"/>
  <c r="O2694" i="55"/>
  <c r="N2694" i="55"/>
  <c r="M2694" i="55"/>
  <c r="F2694" i="55"/>
  <c r="O2693" i="55"/>
  <c r="N2693" i="55"/>
  <c r="M2693" i="55"/>
  <c r="F2693" i="55"/>
  <c r="H2693" i="55" s="1"/>
  <c r="O2692" i="55"/>
  <c r="N2692" i="55"/>
  <c r="M2692" i="55"/>
  <c r="F2692" i="55"/>
  <c r="H2692" i="55" s="1"/>
  <c r="O2691" i="55"/>
  <c r="N2691" i="55"/>
  <c r="M2691" i="55"/>
  <c r="F2691" i="55"/>
  <c r="H2691" i="55" s="1"/>
  <c r="O2690" i="55"/>
  <c r="N2690" i="55"/>
  <c r="M2690" i="55"/>
  <c r="F2690" i="55"/>
  <c r="H2690" i="55" s="1"/>
  <c r="O2689" i="55"/>
  <c r="N2689" i="55"/>
  <c r="M2689" i="55"/>
  <c r="F2689" i="55"/>
  <c r="G2689" i="55" s="1"/>
  <c r="O2688" i="55"/>
  <c r="N2688" i="55"/>
  <c r="M2688" i="55"/>
  <c r="F2688" i="55"/>
  <c r="H2688" i="55" s="1"/>
  <c r="O2687" i="55"/>
  <c r="N2687" i="55"/>
  <c r="M2687" i="55"/>
  <c r="F2687" i="55"/>
  <c r="O2686" i="55"/>
  <c r="N2686" i="55"/>
  <c r="M2686" i="55"/>
  <c r="F2686" i="55"/>
  <c r="H2686" i="55" s="1"/>
  <c r="O2685" i="55"/>
  <c r="N2685" i="55"/>
  <c r="M2685" i="55"/>
  <c r="F2685" i="55"/>
  <c r="O2684" i="55"/>
  <c r="N2684" i="55"/>
  <c r="M2684" i="55"/>
  <c r="F2684" i="55"/>
  <c r="H2684" i="55" s="1"/>
  <c r="O2683" i="55"/>
  <c r="N2683" i="55"/>
  <c r="M2683" i="55"/>
  <c r="F2683" i="55"/>
  <c r="H2683" i="55" s="1"/>
  <c r="O2682" i="55"/>
  <c r="N2682" i="55"/>
  <c r="M2682" i="55"/>
  <c r="F2682" i="55"/>
  <c r="O2681" i="55"/>
  <c r="N2681" i="55"/>
  <c r="M2681" i="55"/>
  <c r="F2681" i="55"/>
  <c r="O2680" i="55"/>
  <c r="N2680" i="55"/>
  <c r="M2680" i="55"/>
  <c r="F2680" i="55"/>
  <c r="H2680" i="55" s="1"/>
  <c r="O2679" i="55"/>
  <c r="N2679" i="55"/>
  <c r="M2679" i="55"/>
  <c r="F2679" i="55"/>
  <c r="G2679" i="55" s="1"/>
  <c r="O2678" i="55"/>
  <c r="N2678" i="55"/>
  <c r="M2678" i="55"/>
  <c r="F2678" i="55"/>
  <c r="H2678" i="55" s="1"/>
  <c r="O2677" i="55"/>
  <c r="N2677" i="55"/>
  <c r="M2677" i="55"/>
  <c r="F2677" i="55"/>
  <c r="H2677" i="55" s="1"/>
  <c r="O2676" i="55"/>
  <c r="N2676" i="55"/>
  <c r="M2676" i="55"/>
  <c r="F2676" i="55"/>
  <c r="H2676" i="55" s="1"/>
  <c r="O2675" i="55"/>
  <c r="N2675" i="55"/>
  <c r="M2675" i="55"/>
  <c r="F2675" i="55"/>
  <c r="H2675" i="55" s="1"/>
  <c r="O2674" i="55"/>
  <c r="N2674" i="55"/>
  <c r="M2674" i="55"/>
  <c r="F2674" i="55"/>
  <c r="H2674" i="55" s="1"/>
  <c r="O2673" i="55"/>
  <c r="N2673" i="55"/>
  <c r="M2673" i="55"/>
  <c r="F2673" i="55"/>
  <c r="H2673" i="55" s="1"/>
  <c r="O2672" i="55"/>
  <c r="N2672" i="55"/>
  <c r="M2672" i="55"/>
  <c r="F2672" i="55"/>
  <c r="H2672" i="55" s="1"/>
  <c r="O2671" i="55"/>
  <c r="N2671" i="55"/>
  <c r="M2671" i="55"/>
  <c r="F2671" i="55"/>
  <c r="O2670" i="55"/>
  <c r="N2670" i="55"/>
  <c r="M2670" i="55"/>
  <c r="F2670" i="55"/>
  <c r="H2670" i="55" s="1"/>
  <c r="O2669" i="55"/>
  <c r="N2669" i="55"/>
  <c r="M2669" i="55"/>
  <c r="F2669" i="55"/>
  <c r="O2668" i="55"/>
  <c r="N2668" i="55"/>
  <c r="M2668" i="55"/>
  <c r="F2668" i="55"/>
  <c r="O2667" i="55"/>
  <c r="N2667" i="55"/>
  <c r="M2667" i="55"/>
  <c r="F2667" i="55"/>
  <c r="H2667" i="55" s="1"/>
  <c r="O2666" i="55"/>
  <c r="N2666" i="55"/>
  <c r="M2666" i="55"/>
  <c r="O2665" i="55"/>
  <c r="N2665" i="55"/>
  <c r="M2665" i="55"/>
  <c r="F2665" i="55"/>
  <c r="G2665" i="55" s="1"/>
  <c r="O2664" i="55"/>
  <c r="N2664" i="55"/>
  <c r="M2664" i="55"/>
  <c r="F2664" i="55"/>
  <c r="O2663" i="55"/>
  <c r="N2663" i="55"/>
  <c r="M2663" i="55"/>
  <c r="F2663" i="55"/>
  <c r="O2662" i="55"/>
  <c r="N2662" i="55"/>
  <c r="M2662" i="55"/>
  <c r="F2662" i="55"/>
  <c r="H2662" i="55" s="1"/>
  <c r="O2661" i="55"/>
  <c r="N2661" i="55"/>
  <c r="M2661" i="55"/>
  <c r="F2661" i="55"/>
  <c r="O2660" i="55"/>
  <c r="N2660" i="55"/>
  <c r="M2660" i="55"/>
  <c r="F2660" i="55"/>
  <c r="H2660" i="55" s="1"/>
  <c r="O2659" i="55"/>
  <c r="N2659" i="55"/>
  <c r="M2659" i="55"/>
  <c r="F2659" i="55"/>
  <c r="H2659" i="55" s="1"/>
  <c r="O2658" i="55"/>
  <c r="N2658" i="55"/>
  <c r="M2658" i="55"/>
  <c r="F2658" i="55"/>
  <c r="O2657" i="55"/>
  <c r="N2657" i="55"/>
  <c r="M2657" i="55"/>
  <c r="F2657" i="55"/>
  <c r="G2657" i="55" s="1"/>
  <c r="O2656" i="55"/>
  <c r="N2656" i="55"/>
  <c r="M2656" i="55"/>
  <c r="F2656" i="55"/>
  <c r="O2655" i="55"/>
  <c r="N2655" i="55"/>
  <c r="M2655" i="55"/>
  <c r="F2655" i="55"/>
  <c r="O2654" i="55"/>
  <c r="N2654" i="55"/>
  <c r="M2654" i="55"/>
  <c r="F2654" i="55"/>
  <c r="H2654" i="55" s="1"/>
  <c r="O2653" i="55"/>
  <c r="N2653" i="55"/>
  <c r="M2653" i="55"/>
  <c r="F2653" i="55"/>
  <c r="O2652" i="55"/>
  <c r="N2652" i="55"/>
  <c r="M2652" i="55"/>
  <c r="F2652" i="55"/>
  <c r="G2652" i="55" s="1"/>
  <c r="O2651" i="55"/>
  <c r="N2651" i="55"/>
  <c r="M2651" i="55"/>
  <c r="F2651" i="55"/>
  <c r="H2651" i="55" s="1"/>
  <c r="O2650" i="55"/>
  <c r="N2650" i="55"/>
  <c r="M2650" i="55"/>
  <c r="F2650" i="55"/>
  <c r="G2650" i="55" s="1"/>
  <c r="O2649" i="55"/>
  <c r="N2649" i="55"/>
  <c r="M2649" i="55"/>
  <c r="F2649" i="55"/>
  <c r="G2649" i="55" s="1"/>
  <c r="O2648" i="55"/>
  <c r="N2648" i="55"/>
  <c r="M2648" i="55"/>
  <c r="F2648" i="55"/>
  <c r="O2647" i="55"/>
  <c r="N2647" i="55"/>
  <c r="M2647" i="55"/>
  <c r="F2647" i="55"/>
  <c r="H2647" i="55" s="1"/>
  <c r="O2646" i="55"/>
  <c r="N2646" i="55"/>
  <c r="M2646" i="55"/>
  <c r="F2646" i="55"/>
  <c r="H2646" i="55" s="1"/>
  <c r="O2645" i="55"/>
  <c r="N2645" i="55"/>
  <c r="M2645" i="55"/>
  <c r="F2645" i="55"/>
  <c r="O2644" i="55"/>
  <c r="N2644" i="55"/>
  <c r="M2644" i="55"/>
  <c r="F2644" i="55"/>
  <c r="O2643" i="55"/>
  <c r="N2643" i="55"/>
  <c r="M2643" i="55"/>
  <c r="F2643" i="55"/>
  <c r="H2643" i="55" s="1"/>
  <c r="O2642" i="55"/>
  <c r="N2642" i="55"/>
  <c r="M2642" i="55"/>
  <c r="F2642" i="55"/>
  <c r="G2642" i="55" s="1"/>
  <c r="O2641" i="55"/>
  <c r="N2641" i="55"/>
  <c r="M2641" i="55"/>
  <c r="F2641" i="55"/>
  <c r="O2640" i="55"/>
  <c r="N2640" i="55"/>
  <c r="M2640" i="55"/>
  <c r="F2640" i="55"/>
  <c r="O2639" i="55"/>
  <c r="N2639" i="55"/>
  <c r="M2639" i="55"/>
  <c r="F2639" i="55"/>
  <c r="H2639" i="55" s="1"/>
  <c r="O2638" i="55"/>
  <c r="N2638" i="55"/>
  <c r="M2638" i="55"/>
  <c r="F2638" i="55"/>
  <c r="H2638" i="55" s="1"/>
  <c r="O2637" i="55"/>
  <c r="N2637" i="55"/>
  <c r="M2637" i="55"/>
  <c r="F2637" i="55"/>
  <c r="O2636" i="55"/>
  <c r="N2636" i="55"/>
  <c r="M2636" i="55"/>
  <c r="F2636" i="55"/>
  <c r="H2636" i="55" s="1"/>
  <c r="O2635" i="55"/>
  <c r="N2635" i="55"/>
  <c r="M2635" i="55"/>
  <c r="F2635" i="55"/>
  <c r="H2635" i="55" s="1"/>
  <c r="O2634" i="55"/>
  <c r="N2634" i="55"/>
  <c r="M2634" i="55"/>
  <c r="F2634" i="55"/>
  <c r="G2634" i="55" s="1"/>
  <c r="O2633" i="55"/>
  <c r="N2633" i="55"/>
  <c r="M2633" i="55"/>
  <c r="F2633" i="55"/>
  <c r="G2633" i="55" s="1"/>
  <c r="O2632" i="55"/>
  <c r="N2632" i="55"/>
  <c r="M2632" i="55"/>
  <c r="F2632" i="55"/>
  <c r="O2631" i="55"/>
  <c r="N2631" i="55"/>
  <c r="M2631" i="55"/>
  <c r="F2631" i="55"/>
  <c r="H2631" i="55" s="1"/>
  <c r="O2630" i="55"/>
  <c r="N2630" i="55"/>
  <c r="M2630" i="55"/>
  <c r="F2630" i="55"/>
  <c r="O2629" i="55"/>
  <c r="N2629" i="55"/>
  <c r="M2629" i="55"/>
  <c r="F2629" i="55"/>
  <c r="O2628" i="55"/>
  <c r="N2628" i="55"/>
  <c r="M2628" i="55"/>
  <c r="F2628" i="55"/>
  <c r="H2628" i="55" s="1"/>
  <c r="O2627" i="55"/>
  <c r="N2627" i="55"/>
  <c r="M2627" i="55"/>
  <c r="F2627" i="55"/>
  <c r="O2626" i="55"/>
  <c r="N2626" i="55"/>
  <c r="M2626" i="55"/>
  <c r="F2626" i="55"/>
  <c r="O2625" i="55"/>
  <c r="N2625" i="55"/>
  <c r="M2625" i="55"/>
  <c r="F2625" i="55"/>
  <c r="G2625" i="55" s="1"/>
  <c r="O2624" i="55"/>
  <c r="N2624" i="55"/>
  <c r="M2624" i="55"/>
  <c r="O2623" i="55"/>
  <c r="N2623" i="55"/>
  <c r="M2623" i="55"/>
  <c r="F2623" i="55"/>
  <c r="G2623" i="55" s="1"/>
  <c r="O2622" i="55"/>
  <c r="N2622" i="55"/>
  <c r="M2622" i="55"/>
  <c r="F2622" i="55"/>
  <c r="H2622" i="55" s="1"/>
  <c r="O2621" i="55"/>
  <c r="N2621" i="55"/>
  <c r="M2621" i="55"/>
  <c r="F2621" i="55"/>
  <c r="G2621" i="55" s="1"/>
  <c r="O2620" i="55"/>
  <c r="N2620" i="55"/>
  <c r="M2620" i="55"/>
  <c r="F2620" i="55"/>
  <c r="H2620" i="55" s="1"/>
  <c r="O2619" i="55"/>
  <c r="N2619" i="55"/>
  <c r="M2619" i="55"/>
  <c r="F2619" i="55"/>
  <c r="H2619" i="55" s="1"/>
  <c r="O2618" i="55"/>
  <c r="N2618" i="55"/>
  <c r="M2618" i="55"/>
  <c r="F2618" i="55"/>
  <c r="G2618" i="55" s="1"/>
  <c r="O2617" i="55"/>
  <c r="N2617" i="55"/>
  <c r="M2617" i="55"/>
  <c r="F2617" i="55"/>
  <c r="O2616" i="55"/>
  <c r="N2616" i="55"/>
  <c r="M2616" i="55"/>
  <c r="F2616" i="55"/>
  <c r="O2615" i="55"/>
  <c r="N2615" i="55"/>
  <c r="M2615" i="55"/>
  <c r="F2615" i="55"/>
  <c r="G2615" i="55" s="1"/>
  <c r="O2614" i="55"/>
  <c r="N2614" i="55"/>
  <c r="M2614" i="55"/>
  <c r="F2614" i="55"/>
  <c r="H2614" i="55" s="1"/>
  <c r="O2613" i="55"/>
  <c r="N2613" i="55"/>
  <c r="M2613" i="55"/>
  <c r="F2613" i="55"/>
  <c r="O2612" i="55"/>
  <c r="N2612" i="55"/>
  <c r="M2612" i="55"/>
  <c r="F2612" i="55"/>
  <c r="H2612" i="55" s="1"/>
  <c r="O2611" i="55"/>
  <c r="N2611" i="55"/>
  <c r="M2611" i="55"/>
  <c r="F2611" i="55"/>
  <c r="O2610" i="55"/>
  <c r="N2610" i="55"/>
  <c r="M2610" i="55"/>
  <c r="F2610" i="55"/>
  <c r="O2609" i="55"/>
  <c r="N2609" i="55"/>
  <c r="M2609" i="55"/>
  <c r="F2609" i="55"/>
  <c r="G2609" i="55" s="1"/>
  <c r="O2608" i="55"/>
  <c r="N2608" i="55"/>
  <c r="M2608" i="55"/>
  <c r="F2608" i="55"/>
  <c r="G2608" i="55" s="1"/>
  <c r="O2607" i="55"/>
  <c r="N2607" i="55"/>
  <c r="M2607" i="55"/>
  <c r="F2607" i="55"/>
  <c r="G2607" i="55" s="1"/>
  <c r="O2606" i="55"/>
  <c r="N2606" i="55"/>
  <c r="M2606" i="55"/>
  <c r="F2606" i="55"/>
  <c r="H2606" i="55" s="1"/>
  <c r="O2605" i="55"/>
  <c r="N2605" i="55"/>
  <c r="M2605" i="55"/>
  <c r="F2605" i="55"/>
  <c r="G2605" i="55" s="1"/>
  <c r="O2604" i="55"/>
  <c r="N2604" i="55"/>
  <c r="M2604" i="55"/>
  <c r="F2604" i="55"/>
  <c r="H2604" i="55" s="1"/>
  <c r="O2603" i="55"/>
  <c r="N2603" i="55"/>
  <c r="M2603" i="55"/>
  <c r="F2603" i="55"/>
  <c r="O2602" i="55"/>
  <c r="N2602" i="55"/>
  <c r="M2602" i="55"/>
  <c r="F2602" i="55"/>
  <c r="G2602" i="55" s="1"/>
  <c r="O2601" i="55"/>
  <c r="N2601" i="55"/>
  <c r="M2601" i="55"/>
  <c r="F2601" i="55"/>
  <c r="O2600" i="55"/>
  <c r="N2600" i="55"/>
  <c r="M2600" i="55"/>
  <c r="F2600" i="55"/>
  <c r="O2599" i="55"/>
  <c r="N2599" i="55"/>
  <c r="M2599" i="55"/>
  <c r="F2599" i="55"/>
  <c r="H2599" i="55" s="1"/>
  <c r="F91" i="73"/>
  <c r="F92" i="73"/>
  <c r="F93" i="73"/>
  <c r="F94" i="73"/>
  <c r="F95" i="73"/>
  <c r="F96" i="73"/>
  <c r="F97" i="73"/>
  <c r="F98" i="73"/>
  <c r="F99" i="73"/>
  <c r="F100" i="73"/>
  <c r="F101" i="73"/>
  <c r="F102" i="73"/>
  <c r="F103" i="73"/>
  <c r="F104" i="73"/>
  <c r="F105" i="73"/>
  <c r="F106" i="73"/>
  <c r="F107" i="73"/>
  <c r="F108" i="73"/>
  <c r="F109" i="73"/>
  <c r="F110" i="73"/>
  <c r="F111" i="73"/>
  <c r="F112" i="73"/>
  <c r="F113" i="73"/>
  <c r="G319" i="63"/>
  <c r="G320" i="63"/>
  <c r="G321" i="63"/>
  <c r="G322" i="63"/>
  <c r="G323" i="63"/>
  <c r="G324" i="63"/>
  <c r="G325" i="63"/>
  <c r="G326" i="63"/>
  <c r="G327" i="63"/>
  <c r="G328" i="63"/>
  <c r="G329" i="63"/>
  <c r="G330" i="63"/>
  <c r="G331" i="63"/>
  <c r="G332" i="63"/>
  <c r="G333" i="63"/>
  <c r="G334" i="63"/>
  <c r="G335" i="63"/>
  <c r="G336" i="63"/>
  <c r="G337" i="63"/>
  <c r="G338" i="63"/>
  <c r="G339" i="63"/>
  <c r="G340" i="63"/>
  <c r="G341" i="63"/>
  <c r="G342" i="63"/>
  <c r="G343" i="63"/>
  <c r="G344" i="63"/>
  <c r="G345" i="63"/>
  <c r="G346" i="63"/>
  <c r="G347" i="63"/>
  <c r="G348" i="63"/>
  <c r="G349" i="63"/>
  <c r="G350" i="63"/>
  <c r="G351" i="63"/>
  <c r="G352" i="63"/>
  <c r="G353" i="63"/>
  <c r="G354" i="63"/>
  <c r="G355" i="63"/>
  <c r="G356" i="63"/>
  <c r="G357" i="63"/>
  <c r="G358" i="63"/>
  <c r="G359" i="63"/>
  <c r="G360" i="63"/>
  <c r="G361" i="63"/>
  <c r="G362" i="63"/>
  <c r="G363" i="63"/>
  <c r="G364" i="63"/>
  <c r="G365" i="63"/>
  <c r="G366" i="63"/>
  <c r="G367" i="63"/>
  <c r="G368" i="63"/>
  <c r="G369" i="63"/>
  <c r="G370" i="63"/>
  <c r="G371" i="63"/>
  <c r="G372" i="63"/>
  <c r="G373" i="63"/>
  <c r="G374" i="63"/>
  <c r="G375" i="63"/>
  <c r="G376" i="63"/>
  <c r="G377" i="63"/>
  <c r="G378" i="63"/>
  <c r="G379" i="63"/>
  <c r="G380" i="63"/>
  <c r="G381" i="63"/>
  <c r="G382" i="63"/>
  <c r="G383" i="63"/>
  <c r="G384" i="63"/>
  <c r="G385" i="63"/>
  <c r="G386" i="63"/>
  <c r="G387" i="63"/>
  <c r="G388" i="63"/>
  <c r="G389" i="63"/>
  <c r="G390" i="63"/>
  <c r="G391" i="63"/>
  <c r="G392" i="63"/>
  <c r="G393" i="63"/>
  <c r="G394" i="63"/>
  <c r="G395" i="63"/>
  <c r="G396" i="63"/>
  <c r="G397" i="63"/>
  <c r="G398" i="63"/>
  <c r="G399" i="63"/>
  <c r="G400" i="63"/>
  <c r="G401" i="63"/>
  <c r="G402" i="63"/>
  <c r="G403" i="63"/>
  <c r="G404" i="63"/>
  <c r="G405" i="63"/>
  <c r="G406" i="63"/>
  <c r="G407" i="63"/>
  <c r="G408" i="63"/>
  <c r="G409" i="63"/>
  <c r="G410" i="63"/>
  <c r="G411" i="63"/>
  <c r="G412" i="63"/>
  <c r="G413" i="63"/>
  <c r="G414" i="63"/>
  <c r="G415" i="63"/>
  <c r="G416" i="63"/>
  <c r="G417" i="63"/>
  <c r="G418" i="63"/>
  <c r="G419" i="63"/>
  <c r="G420" i="63"/>
  <c r="G421" i="63"/>
  <c r="G422" i="63"/>
  <c r="G423" i="63"/>
  <c r="G424" i="63"/>
  <c r="G425" i="63"/>
  <c r="G426" i="63"/>
  <c r="G427" i="63"/>
  <c r="G428" i="63"/>
  <c r="G429" i="63"/>
  <c r="G430" i="63"/>
  <c r="G431" i="63"/>
  <c r="G432" i="63"/>
  <c r="G433" i="63"/>
  <c r="G434" i="63"/>
  <c r="G435" i="63"/>
  <c r="G436" i="63"/>
  <c r="G437" i="63"/>
  <c r="G438" i="63"/>
  <c r="G439" i="63"/>
  <c r="G440" i="63"/>
  <c r="G441" i="63"/>
  <c r="G442" i="63"/>
  <c r="G443" i="63"/>
  <c r="G444" i="63"/>
  <c r="G445" i="63"/>
  <c r="G446" i="63"/>
  <c r="G447" i="63"/>
  <c r="G448" i="63"/>
  <c r="G449" i="63"/>
  <c r="G450" i="63"/>
  <c r="G451" i="63"/>
  <c r="G452" i="63"/>
  <c r="G453" i="63"/>
  <c r="G454" i="63"/>
  <c r="G455" i="63"/>
  <c r="G456" i="63"/>
  <c r="G457" i="63"/>
  <c r="G458" i="63"/>
  <c r="G459" i="63"/>
  <c r="G460" i="63"/>
  <c r="G461" i="63"/>
  <c r="G462" i="63"/>
  <c r="G463" i="63"/>
  <c r="G464" i="63"/>
  <c r="G465" i="63"/>
  <c r="G466" i="63"/>
  <c r="G467" i="63"/>
  <c r="G468" i="63"/>
  <c r="G469" i="63"/>
  <c r="G470" i="63"/>
  <c r="G471" i="63"/>
  <c r="G472" i="63"/>
  <c r="G473" i="63"/>
  <c r="G474" i="63"/>
  <c r="G475" i="63"/>
  <c r="G476" i="63"/>
  <c r="G477" i="63"/>
  <c r="G478" i="63"/>
  <c r="G479" i="63"/>
  <c r="G480" i="63"/>
  <c r="G481" i="63"/>
  <c r="G482" i="63"/>
  <c r="G483" i="63"/>
  <c r="G484" i="63"/>
  <c r="G485" i="63"/>
  <c r="G486" i="63"/>
  <c r="G487" i="63"/>
  <c r="G488" i="63"/>
  <c r="G489" i="63"/>
  <c r="G490" i="63"/>
  <c r="G491" i="63"/>
  <c r="G492" i="63"/>
  <c r="G493" i="63"/>
  <c r="G494" i="63"/>
  <c r="G495" i="63"/>
  <c r="G496" i="63"/>
  <c r="G497" i="63"/>
  <c r="G498" i="63"/>
  <c r="G499" i="63"/>
  <c r="G500" i="63"/>
  <c r="G501" i="63"/>
  <c r="G502" i="63"/>
  <c r="G503" i="63"/>
  <c r="G504" i="63"/>
  <c r="G505" i="63"/>
  <c r="G506" i="63"/>
  <c r="G507" i="63"/>
  <c r="G508" i="63"/>
  <c r="G509" i="63"/>
  <c r="G510" i="63"/>
  <c r="G511" i="63"/>
  <c r="G512" i="63"/>
  <c r="G513" i="63"/>
  <c r="G514" i="63"/>
  <c r="G515" i="63"/>
  <c r="G516" i="63"/>
  <c r="G517" i="63"/>
  <c r="G518" i="63"/>
  <c r="G519" i="63"/>
  <c r="G520" i="63"/>
  <c r="G521" i="63"/>
  <c r="G522" i="63"/>
  <c r="G523" i="63"/>
  <c r="G524" i="63"/>
  <c r="G525" i="63"/>
  <c r="G526" i="63"/>
  <c r="G527" i="63"/>
  <c r="G528" i="63"/>
  <c r="G529" i="63"/>
  <c r="G530" i="63"/>
  <c r="G531" i="63"/>
  <c r="G532" i="63"/>
  <c r="G533" i="63"/>
  <c r="G534" i="63"/>
  <c r="G535" i="63"/>
  <c r="G536" i="63"/>
  <c r="G537" i="63"/>
  <c r="G538" i="63"/>
  <c r="G539" i="63"/>
  <c r="G540" i="63"/>
  <c r="G541" i="63"/>
  <c r="G542" i="63"/>
  <c r="G543" i="63"/>
  <c r="G544" i="63"/>
  <c r="G545" i="63"/>
  <c r="G546" i="63"/>
  <c r="G547" i="63"/>
  <c r="G548" i="63"/>
  <c r="G549" i="63"/>
  <c r="G550" i="63"/>
  <c r="G551" i="63"/>
  <c r="G552" i="63"/>
  <c r="G553" i="63"/>
  <c r="G554" i="63"/>
  <c r="G555" i="63"/>
  <c r="G556" i="63"/>
  <c r="G557" i="63"/>
  <c r="G558" i="63"/>
  <c r="G559" i="63"/>
  <c r="G560" i="63"/>
  <c r="G561" i="63"/>
  <c r="G562" i="63"/>
  <c r="G563" i="63"/>
  <c r="G564" i="63"/>
  <c r="G565" i="63"/>
  <c r="G566" i="63"/>
  <c r="G567" i="63"/>
  <c r="G568" i="63"/>
  <c r="G569" i="63"/>
  <c r="G570" i="63"/>
  <c r="G571" i="63"/>
  <c r="G572" i="63"/>
  <c r="G573" i="63"/>
  <c r="G574" i="63"/>
  <c r="G575" i="63"/>
  <c r="G576" i="63"/>
  <c r="G577" i="63"/>
  <c r="G578" i="63"/>
  <c r="G579" i="63"/>
  <c r="G580" i="63"/>
  <c r="G581" i="63"/>
  <c r="G582" i="63"/>
  <c r="G583" i="63"/>
  <c r="G584" i="63"/>
  <c r="G585" i="63"/>
  <c r="G586" i="63"/>
  <c r="G587" i="63"/>
  <c r="G588" i="63"/>
  <c r="G589" i="63"/>
  <c r="G590" i="63"/>
  <c r="G591" i="63"/>
  <c r="G592" i="63"/>
  <c r="G593" i="63"/>
  <c r="G594" i="63"/>
  <c r="G595" i="63"/>
  <c r="G596" i="63"/>
  <c r="G597" i="63"/>
  <c r="G598" i="63"/>
  <c r="G599" i="63"/>
  <c r="G600" i="63"/>
  <c r="G601" i="63"/>
  <c r="G602" i="63"/>
  <c r="G603" i="63"/>
  <c r="G604" i="63"/>
  <c r="G605" i="63"/>
  <c r="G606" i="63"/>
  <c r="G607" i="63"/>
  <c r="G608" i="63"/>
  <c r="G609" i="63"/>
  <c r="G610" i="63"/>
  <c r="G611" i="63"/>
  <c r="G612" i="63"/>
  <c r="G613" i="63"/>
  <c r="G614" i="63"/>
  <c r="G615" i="63"/>
  <c r="G616" i="63"/>
  <c r="G617" i="63"/>
  <c r="F538" i="63"/>
  <c r="F539" i="63"/>
  <c r="F540" i="63"/>
  <c r="F541" i="63"/>
  <c r="F542" i="63"/>
  <c r="F543" i="63"/>
  <c r="F544" i="63"/>
  <c r="F545" i="63"/>
  <c r="F546" i="63"/>
  <c r="F547" i="63"/>
  <c r="F548" i="63"/>
  <c r="F549" i="63"/>
  <c r="F550" i="63"/>
  <c r="F551" i="63"/>
  <c r="F552" i="63"/>
  <c r="F553" i="63"/>
  <c r="F554" i="63"/>
  <c r="F555" i="63"/>
  <c r="F556" i="63"/>
  <c r="F557" i="63"/>
  <c r="F558" i="63"/>
  <c r="F559" i="63"/>
  <c r="F560" i="63"/>
  <c r="F561" i="63"/>
  <c r="F562" i="63"/>
  <c r="F563" i="63"/>
  <c r="F564" i="63"/>
  <c r="F565" i="63"/>
  <c r="F566" i="63"/>
  <c r="F567" i="63"/>
  <c r="F568" i="63"/>
  <c r="F569" i="63"/>
  <c r="F570" i="63"/>
  <c r="F571" i="63"/>
  <c r="F572" i="63"/>
  <c r="F573" i="63"/>
  <c r="F574" i="63"/>
  <c r="F575" i="63"/>
  <c r="F576" i="63"/>
  <c r="F577" i="63"/>
  <c r="F578" i="63"/>
  <c r="F579" i="63"/>
  <c r="F580" i="63"/>
  <c r="F581" i="63"/>
  <c r="F582" i="63"/>
  <c r="F583" i="63"/>
  <c r="F584" i="63"/>
  <c r="F585" i="63"/>
  <c r="F586" i="63"/>
  <c r="F587" i="63"/>
  <c r="F588" i="63"/>
  <c r="F589" i="63"/>
  <c r="F590" i="63"/>
  <c r="F591" i="63"/>
  <c r="F592" i="63"/>
  <c r="F593" i="63"/>
  <c r="F594" i="63"/>
  <c r="F595" i="63"/>
  <c r="F596" i="63"/>
  <c r="F597" i="63"/>
  <c r="F598" i="63"/>
  <c r="F599" i="63"/>
  <c r="F600" i="63"/>
  <c r="F601" i="63"/>
  <c r="F602" i="63"/>
  <c r="F603" i="63"/>
  <c r="F604" i="63"/>
  <c r="F605" i="63"/>
  <c r="F606" i="63"/>
  <c r="F607" i="63"/>
  <c r="F608" i="63"/>
  <c r="F609" i="63"/>
  <c r="F610" i="63"/>
  <c r="F611" i="63"/>
  <c r="F612" i="63"/>
  <c r="F613" i="63"/>
  <c r="F614" i="63"/>
  <c r="F615" i="63"/>
  <c r="F616" i="63"/>
  <c r="F617" i="63"/>
  <c r="F154" i="61"/>
  <c r="F155" i="61"/>
  <c r="F156" i="61"/>
  <c r="F157" i="61"/>
  <c r="F158" i="61"/>
  <c r="F159" i="61"/>
  <c r="F160" i="61"/>
  <c r="F161" i="61"/>
  <c r="F162" i="61"/>
  <c r="F163" i="61"/>
  <c r="F164" i="61"/>
  <c r="F165" i="61"/>
  <c r="F166" i="61"/>
  <c r="F167" i="61"/>
  <c r="F168" i="61"/>
  <c r="F169" i="61"/>
  <c r="F170" i="61"/>
  <c r="F171" i="61"/>
  <c r="F172" i="61"/>
  <c r="F173" i="61"/>
  <c r="F174" i="61"/>
  <c r="F175" i="61"/>
  <c r="F176" i="61"/>
  <c r="F177" i="61"/>
  <c r="F178" i="61"/>
  <c r="F179" i="61"/>
  <c r="I16" i="61"/>
  <c r="J30" i="61" s="1"/>
  <c r="F105" i="61"/>
  <c r="F106" i="61"/>
  <c r="F107" i="61"/>
  <c r="F108" i="61"/>
  <c r="F109" i="61"/>
  <c r="F110" i="61"/>
  <c r="F111" i="61"/>
  <c r="F112" i="61"/>
  <c r="F113" i="61"/>
  <c r="F114" i="61"/>
  <c r="F115" i="61"/>
  <c r="F116" i="61"/>
  <c r="F117" i="61"/>
  <c r="F118" i="61"/>
  <c r="F119" i="61"/>
  <c r="F120" i="61"/>
  <c r="F121" i="61"/>
  <c r="F122" i="61"/>
  <c r="F123" i="61"/>
  <c r="F124" i="61"/>
  <c r="F125" i="61"/>
  <c r="F126" i="61"/>
  <c r="F127" i="61"/>
  <c r="F128" i="61"/>
  <c r="F129" i="61"/>
  <c r="F130" i="61"/>
  <c r="F131" i="61"/>
  <c r="F132" i="61"/>
  <c r="F133" i="61"/>
  <c r="F134" i="61"/>
  <c r="F135" i="61"/>
  <c r="F136" i="61"/>
  <c r="F137" i="61"/>
  <c r="F138" i="61"/>
  <c r="F139" i="61"/>
  <c r="F140" i="61"/>
  <c r="F141" i="61"/>
  <c r="F142" i="61"/>
  <c r="F143" i="61"/>
  <c r="F144" i="61"/>
  <c r="F145" i="61"/>
  <c r="F146" i="61"/>
  <c r="F147" i="61"/>
  <c r="F148" i="61"/>
  <c r="F149" i="61"/>
  <c r="F150" i="61"/>
  <c r="F151" i="61"/>
  <c r="F152" i="61"/>
  <c r="F153" i="61"/>
  <c r="F88" i="73"/>
  <c r="F89" i="73"/>
  <c r="F90" i="73"/>
  <c r="O2564" i="55"/>
  <c r="O2563" i="55"/>
  <c r="O2562" i="55"/>
  <c r="O2561" i="55"/>
  <c r="O2556" i="55"/>
  <c r="O2555" i="55"/>
  <c r="O2554" i="55"/>
  <c r="O2553" i="55"/>
  <c r="O2552" i="55"/>
  <c r="O2551" i="55"/>
  <c r="O2550" i="55"/>
  <c r="O2549" i="55"/>
  <c r="O2548" i="55"/>
  <c r="O2547" i="55"/>
  <c r="O2546" i="55"/>
  <c r="O2545" i="55"/>
  <c r="O2544" i="55"/>
  <c r="O2541" i="55"/>
  <c r="O2540" i="55"/>
  <c r="O2539" i="55"/>
  <c r="O2538" i="55"/>
  <c r="O2537" i="55"/>
  <c r="O2536" i="55"/>
  <c r="O2535" i="55"/>
  <c r="O2533" i="55"/>
  <c r="O2532" i="55"/>
  <c r="O2531" i="55"/>
  <c r="O2530" i="55"/>
  <c r="O2529" i="55"/>
  <c r="O2528" i="55"/>
  <c r="O2525" i="55"/>
  <c r="O2524" i="55"/>
  <c r="O2522" i="55"/>
  <c r="O2517" i="55"/>
  <c r="O2510" i="55"/>
  <c r="O2509" i="55"/>
  <c r="O2508" i="55"/>
  <c r="O2507" i="55"/>
  <c r="O2506" i="55"/>
  <c r="O2505" i="55"/>
  <c r="O2504" i="55"/>
  <c r="O2503" i="55"/>
  <c r="O2502" i="55"/>
  <c r="O2501" i="55"/>
  <c r="O2500" i="55"/>
  <c r="O2499" i="55"/>
  <c r="O2498" i="55"/>
  <c r="O2497" i="55"/>
  <c r="O2496" i="55"/>
  <c r="O2493" i="55"/>
  <c r="O2492" i="55"/>
  <c r="O2491" i="55"/>
  <c r="O2490" i="55"/>
  <c r="O2489" i="55"/>
  <c r="O2488" i="55"/>
  <c r="O2487" i="55"/>
  <c r="O2485" i="55"/>
  <c r="O2484" i="55"/>
  <c r="O2483" i="55"/>
  <c r="O2479" i="55"/>
  <c r="O2478" i="55"/>
  <c r="O2477" i="55"/>
  <c r="O2476" i="55"/>
  <c r="O2475" i="55"/>
  <c r="O2474" i="55"/>
  <c r="O2473" i="55"/>
  <c r="O2472" i="55"/>
  <c r="O2471" i="55"/>
  <c r="O2470" i="55"/>
  <c r="O2458" i="55"/>
  <c r="O2457" i="55"/>
  <c r="O2456" i="55"/>
  <c r="O2455" i="55"/>
  <c r="O2454" i="55"/>
  <c r="O2453" i="55"/>
  <c r="O2452" i="55"/>
  <c r="O2451" i="55"/>
  <c r="O2450" i="55"/>
  <c r="O2449" i="55"/>
  <c r="O2448" i="55"/>
  <c r="O2445" i="55"/>
  <c r="O2444" i="55"/>
  <c r="O2443" i="55"/>
  <c r="O2442" i="55"/>
  <c r="O2441" i="55"/>
  <c r="O2440" i="55"/>
  <c r="O2437" i="55"/>
  <c r="O2436" i="55"/>
  <c r="O2318" i="55"/>
  <c r="O2317" i="55"/>
  <c r="O2316" i="55"/>
  <c r="O2315" i="55"/>
  <c r="O2238" i="55"/>
  <c r="O2191" i="55"/>
  <c r="O2190" i="55"/>
  <c r="O2189" i="55"/>
  <c r="O2120" i="55"/>
  <c r="O2119" i="55"/>
  <c r="O2050" i="55"/>
  <c r="O2049" i="55"/>
  <c r="O2048" i="55"/>
  <c r="O1987" i="55"/>
  <c r="O1986" i="55"/>
  <c r="O1935" i="55"/>
  <c r="O1934" i="55"/>
  <c r="O1933" i="55"/>
  <c r="O1932" i="55"/>
  <c r="O1931" i="55"/>
  <c r="O1930" i="55"/>
  <c r="O1929" i="55"/>
  <c r="O1928" i="55"/>
  <c r="O1914" i="55"/>
  <c r="O1913" i="55"/>
  <c r="O1912" i="55"/>
  <c r="O1910" i="55"/>
  <c r="O1909" i="55"/>
  <c r="O1905" i="55"/>
  <c r="O1904" i="55"/>
  <c r="O1903" i="55"/>
  <c r="O1902" i="55"/>
  <c r="O1901" i="55"/>
  <c r="O1879" i="55"/>
  <c r="O1878" i="55"/>
  <c r="O1877" i="55"/>
  <c r="O1876" i="55"/>
  <c r="O1875" i="55"/>
  <c r="O1874" i="55"/>
  <c r="O1873" i="55"/>
  <c r="O1872" i="55"/>
  <c r="O1871" i="55"/>
  <c r="O1870" i="55"/>
  <c r="O1869" i="55"/>
  <c r="O1868" i="55"/>
  <c r="O1867" i="55"/>
  <c r="O1866" i="55"/>
  <c r="O1865" i="55"/>
  <c r="O1864" i="55"/>
  <c r="O1863" i="55"/>
  <c r="O1862" i="55"/>
  <c r="O1861" i="55"/>
  <c r="O1860" i="55"/>
  <c r="O1843" i="55"/>
  <c r="O1842" i="55"/>
  <c r="O1841" i="55"/>
  <c r="O1840" i="55"/>
  <c r="O1839" i="55"/>
  <c r="O1838" i="55"/>
  <c r="O1837" i="55"/>
  <c r="O1834" i="55"/>
  <c r="O1833" i="55"/>
  <c r="O1832" i="55"/>
  <c r="O1831" i="55"/>
  <c r="O1823" i="55"/>
  <c r="O1822" i="55"/>
  <c r="O1821" i="55"/>
  <c r="O1820" i="55"/>
  <c r="O1819" i="55"/>
  <c r="O1798" i="55"/>
  <c r="O1797" i="55"/>
  <c r="O1575" i="55"/>
  <c r="O1574" i="55"/>
  <c r="O1573" i="55"/>
  <c r="O1572" i="55"/>
  <c r="O1571" i="55"/>
  <c r="O1570" i="55"/>
  <c r="O1569" i="55"/>
  <c r="O1568" i="55"/>
  <c r="O1565" i="55"/>
  <c r="O1564" i="55"/>
  <c r="O1563" i="55"/>
  <c r="O1560" i="55"/>
  <c r="O2597" i="55"/>
  <c r="O2596" i="55"/>
  <c r="O2595" i="55"/>
  <c r="O2594" i="55"/>
  <c r="O2593" i="55"/>
  <c r="O2592" i="55"/>
  <c r="O2591" i="55"/>
  <c r="O2590" i="55"/>
  <c r="O2589" i="55"/>
  <c r="O2588" i="55"/>
  <c r="O2587" i="55"/>
  <c r="O2586" i="55"/>
  <c r="O2585" i="55"/>
  <c r="O2584" i="55"/>
  <c r="O2583" i="55"/>
  <c r="O2582" i="55"/>
  <c r="O2581" i="55"/>
  <c r="O2580" i="55"/>
  <c r="O2579" i="55"/>
  <c r="O2578" i="55"/>
  <c r="O2577" i="55"/>
  <c r="O2576" i="55"/>
  <c r="O2575" i="55"/>
  <c r="O2574" i="55"/>
  <c r="O2573" i="55"/>
  <c r="O2572" i="55"/>
  <c r="O2571" i="55"/>
  <c r="O2570" i="55"/>
  <c r="O2569" i="55"/>
  <c r="O2568" i="55"/>
  <c r="O2565" i="55"/>
  <c r="N1559" i="55"/>
  <c r="O1559" i="55"/>
  <c r="N1560" i="55"/>
  <c r="N1561" i="55"/>
  <c r="O1561" i="55"/>
  <c r="N1562" i="55"/>
  <c r="O1562" i="55"/>
  <c r="N1563" i="55"/>
  <c r="N1564" i="55"/>
  <c r="N1565" i="55"/>
  <c r="N1566" i="55"/>
  <c r="O1566" i="55"/>
  <c r="N1567" i="55"/>
  <c r="O1567" i="55"/>
  <c r="N1568" i="55"/>
  <c r="N1569" i="55"/>
  <c r="N1570" i="55"/>
  <c r="N1571" i="55"/>
  <c r="N1572" i="55"/>
  <c r="N1573" i="55"/>
  <c r="N1574" i="55"/>
  <c r="N1575" i="55"/>
  <c r="N1576" i="55"/>
  <c r="O1576" i="55"/>
  <c r="N1577" i="55"/>
  <c r="O1577" i="55"/>
  <c r="N1578" i="55"/>
  <c r="O1578" i="55"/>
  <c r="N1579" i="55"/>
  <c r="O1579" i="55"/>
  <c r="N1580" i="55"/>
  <c r="O1580" i="55"/>
  <c r="N1581" i="55"/>
  <c r="O1581" i="55"/>
  <c r="N1582" i="55"/>
  <c r="O1582" i="55"/>
  <c r="N1583" i="55"/>
  <c r="O1583" i="55"/>
  <c r="N1584" i="55"/>
  <c r="O1584" i="55"/>
  <c r="N1585" i="55"/>
  <c r="O1585" i="55"/>
  <c r="N1586" i="55"/>
  <c r="O1586" i="55"/>
  <c r="N1587" i="55"/>
  <c r="O1587" i="55"/>
  <c r="N1588" i="55"/>
  <c r="O1588" i="55"/>
  <c r="N1589" i="55"/>
  <c r="O1589" i="55"/>
  <c r="N1590" i="55"/>
  <c r="O1590" i="55"/>
  <c r="N1591" i="55"/>
  <c r="O1591" i="55"/>
  <c r="N1592" i="55"/>
  <c r="O1592" i="55"/>
  <c r="N1593" i="55"/>
  <c r="O1593" i="55"/>
  <c r="N1594" i="55"/>
  <c r="O1594" i="55"/>
  <c r="N1595" i="55"/>
  <c r="O1595" i="55"/>
  <c r="N1596" i="55"/>
  <c r="O1596" i="55"/>
  <c r="N1597" i="55"/>
  <c r="O1597" i="55"/>
  <c r="N1598" i="55"/>
  <c r="O1598" i="55"/>
  <c r="N1599" i="55"/>
  <c r="O1599" i="55"/>
  <c r="N1600" i="55"/>
  <c r="O1600" i="55"/>
  <c r="N1601" i="55"/>
  <c r="O1601" i="55"/>
  <c r="N1602" i="55"/>
  <c r="O1602" i="55"/>
  <c r="N1603" i="55"/>
  <c r="O1603" i="55"/>
  <c r="N1604" i="55"/>
  <c r="O1604" i="55"/>
  <c r="N1605" i="55"/>
  <c r="O1605" i="55"/>
  <c r="N1606" i="55"/>
  <c r="O1606" i="55"/>
  <c r="N1607" i="55"/>
  <c r="O1607" i="55"/>
  <c r="N1608" i="55"/>
  <c r="O1608" i="55"/>
  <c r="N1609" i="55"/>
  <c r="O1609" i="55"/>
  <c r="N1610" i="55"/>
  <c r="O1610" i="55"/>
  <c r="N1611" i="55"/>
  <c r="O1611" i="55"/>
  <c r="N1612" i="55"/>
  <c r="O1612" i="55"/>
  <c r="N1613" i="55"/>
  <c r="O1613" i="55"/>
  <c r="N1614" i="55"/>
  <c r="O1614" i="55"/>
  <c r="N1615" i="55"/>
  <c r="O1615" i="55"/>
  <c r="N1616" i="55"/>
  <c r="O1616" i="55"/>
  <c r="N1617" i="55"/>
  <c r="O1617" i="55"/>
  <c r="N1618" i="55"/>
  <c r="O1618" i="55"/>
  <c r="N1619" i="55"/>
  <c r="O1619" i="55"/>
  <c r="N1620" i="55"/>
  <c r="O1620" i="55"/>
  <c r="N1621" i="55"/>
  <c r="O1621" i="55"/>
  <c r="N1622" i="55"/>
  <c r="O1622" i="55"/>
  <c r="N1623" i="55"/>
  <c r="O1623" i="55"/>
  <c r="N1624" i="55"/>
  <c r="O1624" i="55"/>
  <c r="N1625" i="55"/>
  <c r="O1625" i="55"/>
  <c r="N1626" i="55"/>
  <c r="O1626" i="55"/>
  <c r="N1627" i="55"/>
  <c r="O1627" i="55"/>
  <c r="N1628" i="55"/>
  <c r="O1628" i="55"/>
  <c r="N1629" i="55"/>
  <c r="O1629" i="55"/>
  <c r="N1630" i="55"/>
  <c r="O1630" i="55"/>
  <c r="N1631" i="55"/>
  <c r="O1631" i="55"/>
  <c r="N1632" i="55"/>
  <c r="O1632" i="55"/>
  <c r="N1633" i="55"/>
  <c r="O1633" i="55"/>
  <c r="N1634" i="55"/>
  <c r="O1634" i="55"/>
  <c r="N1635" i="55"/>
  <c r="O1635" i="55"/>
  <c r="N1636" i="55"/>
  <c r="O1636" i="55"/>
  <c r="N1637" i="55"/>
  <c r="O1637" i="55"/>
  <c r="N1638" i="55"/>
  <c r="O1638" i="55"/>
  <c r="N1639" i="55"/>
  <c r="O1639" i="55"/>
  <c r="N1640" i="55"/>
  <c r="O1640" i="55"/>
  <c r="N1641" i="55"/>
  <c r="O1641" i="55"/>
  <c r="N1642" i="55"/>
  <c r="O1642" i="55"/>
  <c r="N1643" i="55"/>
  <c r="O1643" i="55"/>
  <c r="N1644" i="55"/>
  <c r="O1644" i="55"/>
  <c r="N1645" i="55"/>
  <c r="O1645" i="55"/>
  <c r="N1646" i="55"/>
  <c r="O1646" i="55"/>
  <c r="N1647" i="55"/>
  <c r="O1647" i="55"/>
  <c r="N1648" i="55"/>
  <c r="O1648" i="55"/>
  <c r="N1649" i="55"/>
  <c r="O1649" i="55"/>
  <c r="N1650" i="55"/>
  <c r="O1650" i="55"/>
  <c r="N1651" i="55"/>
  <c r="O1651" i="55"/>
  <c r="N1652" i="55"/>
  <c r="O1652" i="55"/>
  <c r="N1653" i="55"/>
  <c r="O1653" i="55"/>
  <c r="N1654" i="55"/>
  <c r="O1654" i="55"/>
  <c r="N1655" i="55"/>
  <c r="O1655" i="55"/>
  <c r="N1656" i="55"/>
  <c r="O1656" i="55"/>
  <c r="N1657" i="55"/>
  <c r="O1657" i="55"/>
  <c r="N1658" i="55"/>
  <c r="O1658" i="55"/>
  <c r="N1659" i="55"/>
  <c r="O1659" i="55"/>
  <c r="N1660" i="55"/>
  <c r="O1660" i="55"/>
  <c r="N1661" i="55"/>
  <c r="O1661" i="55"/>
  <c r="N1662" i="55"/>
  <c r="O1662" i="55"/>
  <c r="N1663" i="55"/>
  <c r="O1663" i="55"/>
  <c r="N1664" i="55"/>
  <c r="O1664" i="55"/>
  <c r="N1665" i="55"/>
  <c r="O1665" i="55"/>
  <c r="N1666" i="55"/>
  <c r="O1666" i="55"/>
  <c r="N1667" i="55"/>
  <c r="O1667" i="55"/>
  <c r="N1668" i="55"/>
  <c r="O1668" i="55"/>
  <c r="N1669" i="55"/>
  <c r="O1669" i="55"/>
  <c r="N1670" i="55"/>
  <c r="O1670" i="55"/>
  <c r="N1671" i="55"/>
  <c r="O1671" i="55"/>
  <c r="N1672" i="55"/>
  <c r="O1672" i="55"/>
  <c r="N1673" i="55"/>
  <c r="O1673" i="55"/>
  <c r="N1674" i="55"/>
  <c r="O1674" i="55"/>
  <c r="N1675" i="55"/>
  <c r="O1675" i="55"/>
  <c r="N1676" i="55"/>
  <c r="O1676" i="55"/>
  <c r="N1677" i="55"/>
  <c r="O1677" i="55"/>
  <c r="N1678" i="55"/>
  <c r="O1678" i="55"/>
  <c r="N1679" i="55"/>
  <c r="O1679" i="55"/>
  <c r="N1680" i="55"/>
  <c r="O1680" i="55"/>
  <c r="N1681" i="55"/>
  <c r="O1681" i="55"/>
  <c r="N1682" i="55"/>
  <c r="O1682" i="55"/>
  <c r="N1683" i="55"/>
  <c r="O1683" i="55"/>
  <c r="N1684" i="55"/>
  <c r="O1684" i="55"/>
  <c r="N1685" i="55"/>
  <c r="O1685" i="55"/>
  <c r="N1686" i="55"/>
  <c r="O1686" i="55"/>
  <c r="N1687" i="55"/>
  <c r="O1687" i="55"/>
  <c r="N1688" i="55"/>
  <c r="O1688" i="55"/>
  <c r="N1689" i="55"/>
  <c r="O1689" i="55"/>
  <c r="N1690" i="55"/>
  <c r="O1690" i="55"/>
  <c r="N1691" i="55"/>
  <c r="O1691" i="55"/>
  <c r="N1692" i="55"/>
  <c r="O1692" i="55"/>
  <c r="N1693" i="55"/>
  <c r="O1693" i="55"/>
  <c r="N1694" i="55"/>
  <c r="O1694" i="55"/>
  <c r="N1695" i="55"/>
  <c r="O1695" i="55"/>
  <c r="N1696" i="55"/>
  <c r="O1696" i="55"/>
  <c r="N1697" i="55"/>
  <c r="O1697" i="55"/>
  <c r="N1698" i="55"/>
  <c r="O1698" i="55"/>
  <c r="N1699" i="55"/>
  <c r="O1699" i="55"/>
  <c r="N1700" i="55"/>
  <c r="O1700" i="55"/>
  <c r="N1701" i="55"/>
  <c r="O1701" i="55"/>
  <c r="N1702" i="55"/>
  <c r="O1702" i="55"/>
  <c r="N1703" i="55"/>
  <c r="O1703" i="55"/>
  <c r="N1704" i="55"/>
  <c r="O1704" i="55"/>
  <c r="N1705" i="55"/>
  <c r="O1705" i="55"/>
  <c r="N1706" i="55"/>
  <c r="O1706" i="55"/>
  <c r="N1707" i="55"/>
  <c r="O1707" i="55"/>
  <c r="N1708" i="55"/>
  <c r="O1708" i="55"/>
  <c r="N1709" i="55"/>
  <c r="O1709" i="55"/>
  <c r="N1710" i="55"/>
  <c r="O1710" i="55"/>
  <c r="N1711" i="55"/>
  <c r="O1711" i="55"/>
  <c r="N1712" i="55"/>
  <c r="O1712" i="55"/>
  <c r="N1713" i="55"/>
  <c r="O1713" i="55"/>
  <c r="N1714" i="55"/>
  <c r="O1714" i="55"/>
  <c r="N1715" i="55"/>
  <c r="O1715" i="55"/>
  <c r="N1716" i="55"/>
  <c r="O1716" i="55"/>
  <c r="N1717" i="55"/>
  <c r="O1717" i="55"/>
  <c r="N1718" i="55"/>
  <c r="O1718" i="55"/>
  <c r="N1719" i="55"/>
  <c r="O1719" i="55"/>
  <c r="N1720" i="55"/>
  <c r="O1720" i="55"/>
  <c r="N1721" i="55"/>
  <c r="O1721" i="55"/>
  <c r="N1722" i="55"/>
  <c r="O1722" i="55"/>
  <c r="N1723" i="55"/>
  <c r="O1723" i="55"/>
  <c r="N1724" i="55"/>
  <c r="O1724" i="55"/>
  <c r="N1725" i="55"/>
  <c r="O1725" i="55"/>
  <c r="N1726" i="55"/>
  <c r="O1726" i="55"/>
  <c r="N1727" i="55"/>
  <c r="O1727" i="55"/>
  <c r="N1728" i="55"/>
  <c r="O1728" i="55"/>
  <c r="N1729" i="55"/>
  <c r="O1729" i="55"/>
  <c r="N1730" i="55"/>
  <c r="O1730" i="55"/>
  <c r="N1731" i="55"/>
  <c r="O1731" i="55"/>
  <c r="N1732" i="55"/>
  <c r="O1732" i="55"/>
  <c r="N1733" i="55"/>
  <c r="O1733" i="55"/>
  <c r="N1734" i="55"/>
  <c r="O1734" i="55"/>
  <c r="N1735" i="55"/>
  <c r="O1735" i="55"/>
  <c r="N1736" i="55"/>
  <c r="O1736" i="55"/>
  <c r="N1737" i="55"/>
  <c r="O1737" i="55"/>
  <c r="N1738" i="55"/>
  <c r="O1738" i="55"/>
  <c r="N1739" i="55"/>
  <c r="O1739" i="55"/>
  <c r="N1740" i="55"/>
  <c r="O1740" i="55"/>
  <c r="N1741" i="55"/>
  <c r="O1741" i="55"/>
  <c r="N1742" i="55"/>
  <c r="O1742" i="55"/>
  <c r="N1743" i="55"/>
  <c r="O1743" i="55"/>
  <c r="N1744" i="55"/>
  <c r="O1744" i="55"/>
  <c r="N1745" i="55"/>
  <c r="O1745" i="55"/>
  <c r="N1746" i="55"/>
  <c r="O1746" i="55"/>
  <c r="N1747" i="55"/>
  <c r="O1747" i="55"/>
  <c r="N1748" i="55"/>
  <c r="O1748" i="55"/>
  <c r="N1749" i="55"/>
  <c r="O1749" i="55"/>
  <c r="N1750" i="55"/>
  <c r="O1750" i="55"/>
  <c r="N1751" i="55"/>
  <c r="O1751" i="55"/>
  <c r="N1752" i="55"/>
  <c r="O1752" i="55"/>
  <c r="N1753" i="55"/>
  <c r="O1753" i="55"/>
  <c r="N1754" i="55"/>
  <c r="O1754" i="55"/>
  <c r="N1755" i="55"/>
  <c r="O1755" i="55"/>
  <c r="N1756" i="55"/>
  <c r="O1756" i="55"/>
  <c r="N1757" i="55"/>
  <c r="O1757" i="55"/>
  <c r="N1758" i="55"/>
  <c r="O1758" i="55"/>
  <c r="N1759" i="55"/>
  <c r="O1759" i="55"/>
  <c r="N1760" i="55"/>
  <c r="O1760" i="55"/>
  <c r="N1761" i="55"/>
  <c r="O1761" i="55"/>
  <c r="N1762" i="55"/>
  <c r="O1762" i="55"/>
  <c r="N1763" i="55"/>
  <c r="O1763" i="55"/>
  <c r="N1764" i="55"/>
  <c r="O1764" i="55"/>
  <c r="N1765" i="55"/>
  <c r="O1765" i="55"/>
  <c r="N1766" i="55"/>
  <c r="O1766" i="55"/>
  <c r="N1767" i="55"/>
  <c r="O1767" i="55"/>
  <c r="N1768" i="55"/>
  <c r="O1768" i="55"/>
  <c r="N1769" i="55"/>
  <c r="O1769" i="55"/>
  <c r="N1770" i="55"/>
  <c r="O1770" i="55"/>
  <c r="N1771" i="55"/>
  <c r="O1771" i="55"/>
  <c r="N1772" i="55"/>
  <c r="O1772" i="55"/>
  <c r="N1773" i="55"/>
  <c r="O1773" i="55"/>
  <c r="N1774" i="55"/>
  <c r="O1774" i="55"/>
  <c r="N1775" i="55"/>
  <c r="O1775" i="55"/>
  <c r="N1776" i="55"/>
  <c r="O1776" i="55"/>
  <c r="N1777" i="55"/>
  <c r="O1777" i="55"/>
  <c r="N1778" i="55"/>
  <c r="O1778" i="55"/>
  <c r="N1779" i="55"/>
  <c r="O1779" i="55"/>
  <c r="N1780" i="55"/>
  <c r="O1780" i="55"/>
  <c r="N1781" i="55"/>
  <c r="O1781" i="55"/>
  <c r="N1782" i="55"/>
  <c r="O1782" i="55"/>
  <c r="N1783" i="55"/>
  <c r="O1783" i="55"/>
  <c r="N1784" i="55"/>
  <c r="O1784" i="55"/>
  <c r="N1785" i="55"/>
  <c r="O1785" i="55"/>
  <c r="N1786" i="55"/>
  <c r="O1786" i="55"/>
  <c r="N1787" i="55"/>
  <c r="O1787" i="55"/>
  <c r="N1788" i="55"/>
  <c r="O1788" i="55"/>
  <c r="N1789" i="55"/>
  <c r="O1789" i="55"/>
  <c r="N1790" i="55"/>
  <c r="O1790" i="55"/>
  <c r="N1791" i="55"/>
  <c r="O1791" i="55"/>
  <c r="N1792" i="55"/>
  <c r="O1792" i="55"/>
  <c r="N1793" i="55"/>
  <c r="O1793" i="55"/>
  <c r="N1794" i="55"/>
  <c r="O1794" i="55"/>
  <c r="N1795" i="55"/>
  <c r="O1795" i="55"/>
  <c r="N1796" i="55"/>
  <c r="O1796" i="55"/>
  <c r="N1797" i="55"/>
  <c r="N1798" i="55"/>
  <c r="N1799" i="55"/>
  <c r="O1799" i="55"/>
  <c r="N1800" i="55"/>
  <c r="O1800" i="55"/>
  <c r="N1801" i="55"/>
  <c r="O1801" i="55"/>
  <c r="N1802" i="55"/>
  <c r="O1802" i="55"/>
  <c r="N1803" i="55"/>
  <c r="O1803" i="55"/>
  <c r="N1804" i="55"/>
  <c r="O1804" i="55"/>
  <c r="N1805" i="55"/>
  <c r="O1805" i="55"/>
  <c r="N1806" i="55"/>
  <c r="O1806" i="55"/>
  <c r="N1807" i="55"/>
  <c r="O1807" i="55"/>
  <c r="N1808" i="55"/>
  <c r="O1808" i="55"/>
  <c r="N1809" i="55"/>
  <c r="O1809" i="55"/>
  <c r="N1810" i="55"/>
  <c r="O1810" i="55"/>
  <c r="N1811" i="55"/>
  <c r="O1811" i="55"/>
  <c r="N1812" i="55"/>
  <c r="O1812" i="55"/>
  <c r="N1813" i="55"/>
  <c r="O1813" i="55"/>
  <c r="N1814" i="55"/>
  <c r="O1814" i="55"/>
  <c r="N1815" i="55"/>
  <c r="O1815" i="55"/>
  <c r="N1816" i="55"/>
  <c r="O1816" i="55"/>
  <c r="N1817" i="55"/>
  <c r="O1817" i="55"/>
  <c r="N1818" i="55"/>
  <c r="O1818" i="55"/>
  <c r="N1819" i="55"/>
  <c r="N1820" i="55"/>
  <c r="N1821" i="55"/>
  <c r="N1822" i="55"/>
  <c r="N1823" i="55"/>
  <c r="N1824" i="55"/>
  <c r="O1824" i="55"/>
  <c r="N1825" i="55"/>
  <c r="O1825" i="55"/>
  <c r="N1826" i="55"/>
  <c r="O1826" i="55"/>
  <c r="N1827" i="55"/>
  <c r="O1827" i="55"/>
  <c r="N1828" i="55"/>
  <c r="O1828" i="55"/>
  <c r="N1829" i="55"/>
  <c r="O1829" i="55"/>
  <c r="N1830" i="55"/>
  <c r="O1830" i="55"/>
  <c r="N1831" i="55"/>
  <c r="N1832" i="55"/>
  <c r="N1833" i="55"/>
  <c r="N1834" i="55"/>
  <c r="N1835" i="55"/>
  <c r="O1835" i="55"/>
  <c r="N1836" i="55"/>
  <c r="O1836" i="55"/>
  <c r="N1837" i="55"/>
  <c r="N1838" i="55"/>
  <c r="N1839" i="55"/>
  <c r="N1840" i="55"/>
  <c r="N1841" i="55"/>
  <c r="N1842" i="55"/>
  <c r="N1843" i="55"/>
  <c r="N1844" i="55"/>
  <c r="O1844" i="55"/>
  <c r="N1845" i="55"/>
  <c r="O1845" i="55"/>
  <c r="N1846" i="55"/>
  <c r="O1846" i="55"/>
  <c r="N1847" i="55"/>
  <c r="O1847" i="55"/>
  <c r="N1848" i="55"/>
  <c r="O1848" i="55"/>
  <c r="N1849" i="55"/>
  <c r="O1849" i="55"/>
  <c r="N1850" i="55"/>
  <c r="O1850" i="55"/>
  <c r="N1851" i="55"/>
  <c r="O1851" i="55"/>
  <c r="N1852" i="55"/>
  <c r="O1852" i="55"/>
  <c r="N1853" i="55"/>
  <c r="O1853" i="55"/>
  <c r="N1854" i="55"/>
  <c r="O1854" i="55"/>
  <c r="N1855" i="55"/>
  <c r="O1855" i="55"/>
  <c r="N1856" i="55"/>
  <c r="O1856" i="55"/>
  <c r="N1857" i="55"/>
  <c r="O1857" i="55"/>
  <c r="N1858" i="55"/>
  <c r="O1858" i="55"/>
  <c r="N1859" i="55"/>
  <c r="O1859" i="55"/>
  <c r="N1860" i="55"/>
  <c r="N1861" i="55"/>
  <c r="N1862" i="55"/>
  <c r="N1863" i="55"/>
  <c r="N1864" i="55"/>
  <c r="N1865" i="55"/>
  <c r="N1866" i="55"/>
  <c r="N1867" i="55"/>
  <c r="N1868" i="55"/>
  <c r="N1869" i="55"/>
  <c r="N1870" i="55"/>
  <c r="N1871" i="55"/>
  <c r="N1872" i="55"/>
  <c r="N1873" i="55"/>
  <c r="N1874" i="55"/>
  <c r="N1875" i="55"/>
  <c r="N1876" i="55"/>
  <c r="N1877" i="55"/>
  <c r="N1878" i="55"/>
  <c r="N1879" i="55"/>
  <c r="N1880" i="55"/>
  <c r="O1880" i="55"/>
  <c r="N1881" i="55"/>
  <c r="O1881" i="55"/>
  <c r="N1882" i="55"/>
  <c r="O1882" i="55"/>
  <c r="N1883" i="55"/>
  <c r="O1883" i="55"/>
  <c r="N1884" i="55"/>
  <c r="O1884" i="55"/>
  <c r="N1885" i="55"/>
  <c r="O1885" i="55"/>
  <c r="N1886" i="55"/>
  <c r="O1886" i="55"/>
  <c r="N1887" i="55"/>
  <c r="O1887" i="55"/>
  <c r="N1888" i="55"/>
  <c r="O1888" i="55"/>
  <c r="N1889" i="55"/>
  <c r="O1889" i="55"/>
  <c r="N1890" i="55"/>
  <c r="O1890" i="55"/>
  <c r="N1891" i="55"/>
  <c r="O1891" i="55"/>
  <c r="N1892" i="55"/>
  <c r="O1892" i="55"/>
  <c r="N1893" i="55"/>
  <c r="O1893" i="55"/>
  <c r="N1894" i="55"/>
  <c r="O1894" i="55"/>
  <c r="N1895" i="55"/>
  <c r="O1895" i="55"/>
  <c r="N1896" i="55"/>
  <c r="O1896" i="55"/>
  <c r="N1897" i="55"/>
  <c r="O1897" i="55"/>
  <c r="N1898" i="55"/>
  <c r="O1898" i="55"/>
  <c r="N1899" i="55"/>
  <c r="O1899" i="55"/>
  <c r="N1900" i="55"/>
  <c r="O1900" i="55"/>
  <c r="N1901" i="55"/>
  <c r="N1902" i="55"/>
  <c r="N1903" i="55"/>
  <c r="N1904" i="55"/>
  <c r="N1905" i="55"/>
  <c r="N1906" i="55"/>
  <c r="O1906" i="55"/>
  <c r="N1907" i="55"/>
  <c r="O1907" i="55"/>
  <c r="N1908" i="55"/>
  <c r="O1908" i="55"/>
  <c r="N1909" i="55"/>
  <c r="N1910" i="55"/>
  <c r="N1911" i="55"/>
  <c r="O1911" i="55"/>
  <c r="N1912" i="55"/>
  <c r="N1913" i="55"/>
  <c r="N1914" i="55"/>
  <c r="N1915" i="55"/>
  <c r="O1915" i="55"/>
  <c r="N1916" i="55"/>
  <c r="O1916" i="55"/>
  <c r="N1917" i="55"/>
  <c r="O1917" i="55"/>
  <c r="N1918" i="55"/>
  <c r="O1918" i="55"/>
  <c r="N1919" i="55"/>
  <c r="O1919" i="55"/>
  <c r="N1920" i="55"/>
  <c r="O1920" i="55"/>
  <c r="N1921" i="55"/>
  <c r="O1921" i="55"/>
  <c r="N1922" i="55"/>
  <c r="O1922" i="55"/>
  <c r="N1923" i="55"/>
  <c r="O1923" i="55"/>
  <c r="N1924" i="55"/>
  <c r="O1924" i="55"/>
  <c r="N1925" i="55"/>
  <c r="O1925" i="55"/>
  <c r="N1926" i="55"/>
  <c r="O1926" i="55"/>
  <c r="N1927" i="55"/>
  <c r="O1927" i="55"/>
  <c r="N1928" i="55"/>
  <c r="N1929" i="55"/>
  <c r="N1930" i="55"/>
  <c r="N1931" i="55"/>
  <c r="N1932" i="55"/>
  <c r="N1933" i="55"/>
  <c r="N1934" i="55"/>
  <c r="N1935" i="55"/>
  <c r="N1936" i="55"/>
  <c r="O1936" i="55"/>
  <c r="N1937" i="55"/>
  <c r="O1937" i="55"/>
  <c r="N1938" i="55"/>
  <c r="O1938" i="55"/>
  <c r="N1939" i="55"/>
  <c r="O1939" i="55"/>
  <c r="N1940" i="55"/>
  <c r="O1940" i="55"/>
  <c r="N1941" i="55"/>
  <c r="O1941" i="55"/>
  <c r="N1942" i="55"/>
  <c r="O1942" i="55"/>
  <c r="N1943" i="55"/>
  <c r="O1943" i="55"/>
  <c r="N1944" i="55"/>
  <c r="O1944" i="55"/>
  <c r="N1945" i="55"/>
  <c r="O1945" i="55"/>
  <c r="N1946" i="55"/>
  <c r="O1946" i="55"/>
  <c r="N1947" i="55"/>
  <c r="O1947" i="55"/>
  <c r="N1948" i="55"/>
  <c r="O1948" i="55"/>
  <c r="N1949" i="55"/>
  <c r="O1949" i="55"/>
  <c r="N1950" i="55"/>
  <c r="O1950" i="55"/>
  <c r="N1951" i="55"/>
  <c r="O1951" i="55"/>
  <c r="N1952" i="55"/>
  <c r="O1952" i="55"/>
  <c r="N1953" i="55"/>
  <c r="O1953" i="55"/>
  <c r="N1954" i="55"/>
  <c r="O1954" i="55"/>
  <c r="N1955" i="55"/>
  <c r="O1955" i="55"/>
  <c r="N1956" i="55"/>
  <c r="O1956" i="55"/>
  <c r="N1957" i="55"/>
  <c r="O1957" i="55"/>
  <c r="N1958" i="55"/>
  <c r="O1958" i="55"/>
  <c r="N1959" i="55"/>
  <c r="O1959" i="55"/>
  <c r="N1960" i="55"/>
  <c r="O1960" i="55"/>
  <c r="N1961" i="55"/>
  <c r="O1961" i="55"/>
  <c r="N1962" i="55"/>
  <c r="O1962" i="55"/>
  <c r="N1963" i="55"/>
  <c r="O1963" i="55"/>
  <c r="N1964" i="55"/>
  <c r="O1964" i="55"/>
  <c r="N1965" i="55"/>
  <c r="O1965" i="55"/>
  <c r="N1966" i="55"/>
  <c r="O1966" i="55"/>
  <c r="N1967" i="55"/>
  <c r="O1967" i="55"/>
  <c r="N1968" i="55"/>
  <c r="O1968" i="55"/>
  <c r="N1969" i="55"/>
  <c r="O1969" i="55"/>
  <c r="N1970" i="55"/>
  <c r="O1970" i="55"/>
  <c r="N1971" i="55"/>
  <c r="O1971" i="55"/>
  <c r="N1972" i="55"/>
  <c r="O1972" i="55"/>
  <c r="N1973" i="55"/>
  <c r="O1973" i="55"/>
  <c r="N1974" i="55"/>
  <c r="O1974" i="55"/>
  <c r="N1975" i="55"/>
  <c r="O1975" i="55"/>
  <c r="N1976" i="55"/>
  <c r="O1976" i="55"/>
  <c r="N1977" i="55"/>
  <c r="O1977" i="55"/>
  <c r="N1978" i="55"/>
  <c r="O1978" i="55"/>
  <c r="N1979" i="55"/>
  <c r="O1979" i="55"/>
  <c r="N1980" i="55"/>
  <c r="O1980" i="55"/>
  <c r="N1981" i="55"/>
  <c r="O1981" i="55"/>
  <c r="N1982" i="55"/>
  <c r="O1982" i="55"/>
  <c r="N1983" i="55"/>
  <c r="O1983" i="55"/>
  <c r="N1984" i="55"/>
  <c r="O1984" i="55"/>
  <c r="N1985" i="55"/>
  <c r="O1985" i="55"/>
  <c r="N1986" i="55"/>
  <c r="N1987" i="55"/>
  <c r="N1988" i="55"/>
  <c r="O1988" i="55"/>
  <c r="N1989" i="55"/>
  <c r="O1989" i="55"/>
  <c r="N1990" i="55"/>
  <c r="O1990" i="55"/>
  <c r="N1991" i="55"/>
  <c r="O1991" i="55"/>
  <c r="N1992" i="55"/>
  <c r="O1992" i="55"/>
  <c r="N1993" i="55"/>
  <c r="O1993" i="55"/>
  <c r="N1994" i="55"/>
  <c r="O1994" i="55"/>
  <c r="N1995" i="55"/>
  <c r="O1995" i="55"/>
  <c r="N1996" i="55"/>
  <c r="O1996" i="55"/>
  <c r="N1997" i="55"/>
  <c r="O1997" i="55"/>
  <c r="N1998" i="55"/>
  <c r="O1998" i="55"/>
  <c r="N1999" i="55"/>
  <c r="O1999" i="55"/>
  <c r="N2000" i="55"/>
  <c r="O2000" i="55"/>
  <c r="N2001" i="55"/>
  <c r="O2001" i="55"/>
  <c r="N2002" i="55"/>
  <c r="O2002" i="55"/>
  <c r="N2003" i="55"/>
  <c r="O2003" i="55"/>
  <c r="N2004" i="55"/>
  <c r="O2004" i="55"/>
  <c r="N2005" i="55"/>
  <c r="O2005" i="55"/>
  <c r="N2006" i="55"/>
  <c r="O2006" i="55"/>
  <c r="N2007" i="55"/>
  <c r="O2007" i="55"/>
  <c r="N2008" i="55"/>
  <c r="O2008" i="55"/>
  <c r="N2009" i="55"/>
  <c r="O2009" i="55"/>
  <c r="N2010" i="55"/>
  <c r="O2010" i="55"/>
  <c r="N2011" i="55"/>
  <c r="O2011" i="55"/>
  <c r="N2012" i="55"/>
  <c r="O2012" i="55"/>
  <c r="N2013" i="55"/>
  <c r="O2013" i="55"/>
  <c r="N2014" i="55"/>
  <c r="O2014" i="55"/>
  <c r="N2015" i="55"/>
  <c r="O2015" i="55"/>
  <c r="N2016" i="55"/>
  <c r="O2016" i="55"/>
  <c r="N2017" i="55"/>
  <c r="O2017" i="55"/>
  <c r="N2018" i="55"/>
  <c r="O2018" i="55"/>
  <c r="N2019" i="55"/>
  <c r="O2019" i="55"/>
  <c r="N2020" i="55"/>
  <c r="O2020" i="55"/>
  <c r="N2021" i="55"/>
  <c r="O2021" i="55"/>
  <c r="N2022" i="55"/>
  <c r="O2022" i="55"/>
  <c r="N2023" i="55"/>
  <c r="O2023" i="55"/>
  <c r="N2024" i="55"/>
  <c r="O2024" i="55"/>
  <c r="N2025" i="55"/>
  <c r="O2025" i="55"/>
  <c r="N2026" i="55"/>
  <c r="O2026" i="55"/>
  <c r="N2027" i="55"/>
  <c r="O2027" i="55"/>
  <c r="N2028" i="55"/>
  <c r="O2028" i="55"/>
  <c r="N2029" i="55"/>
  <c r="O2029" i="55"/>
  <c r="N2030" i="55"/>
  <c r="O2030" i="55"/>
  <c r="N2031" i="55"/>
  <c r="O2031" i="55"/>
  <c r="N2032" i="55"/>
  <c r="O2032" i="55"/>
  <c r="N2033" i="55"/>
  <c r="O2033" i="55"/>
  <c r="N2034" i="55"/>
  <c r="O2034" i="55"/>
  <c r="N2035" i="55"/>
  <c r="O2035" i="55"/>
  <c r="N2036" i="55"/>
  <c r="O2036" i="55"/>
  <c r="N2037" i="55"/>
  <c r="O2037" i="55"/>
  <c r="N2038" i="55"/>
  <c r="O2038" i="55"/>
  <c r="N2039" i="55"/>
  <c r="O2039" i="55"/>
  <c r="N2040" i="55"/>
  <c r="O2040" i="55"/>
  <c r="N2041" i="55"/>
  <c r="O2041" i="55"/>
  <c r="N2042" i="55"/>
  <c r="O2042" i="55"/>
  <c r="N2043" i="55"/>
  <c r="O2043" i="55"/>
  <c r="N2044" i="55"/>
  <c r="O2044" i="55"/>
  <c r="N2045" i="55"/>
  <c r="O2045" i="55"/>
  <c r="N2046" i="55"/>
  <c r="O2046" i="55"/>
  <c r="N2047" i="55"/>
  <c r="O2047" i="55"/>
  <c r="N2048" i="55"/>
  <c r="N2049" i="55"/>
  <c r="N2050" i="55"/>
  <c r="N2051" i="55"/>
  <c r="O2051" i="55"/>
  <c r="N2052" i="55"/>
  <c r="O2052" i="55"/>
  <c r="N2053" i="55"/>
  <c r="O2053" i="55"/>
  <c r="N2054" i="55"/>
  <c r="O2054" i="55"/>
  <c r="N2055" i="55"/>
  <c r="O2055" i="55"/>
  <c r="N2056" i="55"/>
  <c r="O2056" i="55"/>
  <c r="N2057" i="55"/>
  <c r="O2057" i="55"/>
  <c r="N2058" i="55"/>
  <c r="O2058" i="55"/>
  <c r="N2059" i="55"/>
  <c r="O2059" i="55"/>
  <c r="N2060" i="55"/>
  <c r="O2060" i="55"/>
  <c r="N2061" i="55"/>
  <c r="O2061" i="55"/>
  <c r="N2062" i="55"/>
  <c r="O2062" i="55"/>
  <c r="N2063" i="55"/>
  <c r="O2063" i="55"/>
  <c r="N2064" i="55"/>
  <c r="O2064" i="55"/>
  <c r="N2065" i="55"/>
  <c r="O2065" i="55"/>
  <c r="N2066" i="55"/>
  <c r="O2066" i="55"/>
  <c r="N2067" i="55"/>
  <c r="O2067" i="55"/>
  <c r="N2068" i="55"/>
  <c r="O2068" i="55"/>
  <c r="N2069" i="55"/>
  <c r="O2069" i="55"/>
  <c r="N2070" i="55"/>
  <c r="O2070" i="55"/>
  <c r="N2071" i="55"/>
  <c r="O2071" i="55"/>
  <c r="N2072" i="55"/>
  <c r="O2072" i="55"/>
  <c r="N2073" i="55"/>
  <c r="O2073" i="55"/>
  <c r="N2074" i="55"/>
  <c r="O2074" i="55"/>
  <c r="N2075" i="55"/>
  <c r="O2075" i="55"/>
  <c r="N2076" i="55"/>
  <c r="O2076" i="55"/>
  <c r="N2077" i="55"/>
  <c r="O2077" i="55"/>
  <c r="N2078" i="55"/>
  <c r="O2078" i="55"/>
  <c r="N2079" i="55"/>
  <c r="O2079" i="55"/>
  <c r="N2080" i="55"/>
  <c r="O2080" i="55"/>
  <c r="N2081" i="55"/>
  <c r="O2081" i="55"/>
  <c r="N2082" i="55"/>
  <c r="O2082" i="55"/>
  <c r="N2083" i="55"/>
  <c r="O2083" i="55"/>
  <c r="N2084" i="55"/>
  <c r="O2084" i="55"/>
  <c r="N2085" i="55"/>
  <c r="O2085" i="55"/>
  <c r="N2086" i="55"/>
  <c r="O2086" i="55"/>
  <c r="N2087" i="55"/>
  <c r="O2087" i="55"/>
  <c r="N2088" i="55"/>
  <c r="O2088" i="55"/>
  <c r="N2089" i="55"/>
  <c r="O2089" i="55"/>
  <c r="N2090" i="55"/>
  <c r="O2090" i="55"/>
  <c r="N2091" i="55"/>
  <c r="O2091" i="55"/>
  <c r="N2092" i="55"/>
  <c r="O2092" i="55"/>
  <c r="N2093" i="55"/>
  <c r="O2093" i="55"/>
  <c r="N2094" i="55"/>
  <c r="O2094" i="55"/>
  <c r="N2095" i="55"/>
  <c r="O2095" i="55"/>
  <c r="N2096" i="55"/>
  <c r="O2096" i="55"/>
  <c r="N2097" i="55"/>
  <c r="O2097" i="55"/>
  <c r="N2098" i="55"/>
  <c r="O2098" i="55"/>
  <c r="N2099" i="55"/>
  <c r="O2099" i="55"/>
  <c r="N2100" i="55"/>
  <c r="O2100" i="55"/>
  <c r="N2101" i="55"/>
  <c r="O2101" i="55"/>
  <c r="N2102" i="55"/>
  <c r="O2102" i="55"/>
  <c r="N2103" i="55"/>
  <c r="O2103" i="55"/>
  <c r="N2104" i="55"/>
  <c r="O2104" i="55"/>
  <c r="N2105" i="55"/>
  <c r="O2105" i="55"/>
  <c r="N2106" i="55"/>
  <c r="O2106" i="55"/>
  <c r="N2107" i="55"/>
  <c r="O2107" i="55"/>
  <c r="N2108" i="55"/>
  <c r="O2108" i="55"/>
  <c r="N2109" i="55"/>
  <c r="O2109" i="55"/>
  <c r="N2110" i="55"/>
  <c r="O2110" i="55"/>
  <c r="N2111" i="55"/>
  <c r="O2111" i="55"/>
  <c r="N2112" i="55"/>
  <c r="O2112" i="55"/>
  <c r="N2113" i="55"/>
  <c r="O2113" i="55"/>
  <c r="N2114" i="55"/>
  <c r="O2114" i="55"/>
  <c r="N2115" i="55"/>
  <c r="O2115" i="55"/>
  <c r="N2116" i="55"/>
  <c r="O2116" i="55"/>
  <c r="N2117" i="55"/>
  <c r="O2117" i="55"/>
  <c r="N2118" i="55"/>
  <c r="O2118" i="55"/>
  <c r="N2119" i="55"/>
  <c r="N2120" i="55"/>
  <c r="N2121" i="55"/>
  <c r="O2121" i="55"/>
  <c r="N2122" i="55"/>
  <c r="O2122" i="55"/>
  <c r="N2123" i="55"/>
  <c r="O2123" i="55"/>
  <c r="N2124" i="55"/>
  <c r="O2124" i="55"/>
  <c r="N2125" i="55"/>
  <c r="O2125" i="55"/>
  <c r="N2126" i="55"/>
  <c r="O2126" i="55"/>
  <c r="N2127" i="55"/>
  <c r="O2127" i="55"/>
  <c r="N2128" i="55"/>
  <c r="O2128" i="55"/>
  <c r="N2129" i="55"/>
  <c r="O2129" i="55"/>
  <c r="N2130" i="55"/>
  <c r="O2130" i="55"/>
  <c r="N2131" i="55"/>
  <c r="O2131" i="55"/>
  <c r="N2132" i="55"/>
  <c r="O2132" i="55"/>
  <c r="N2133" i="55"/>
  <c r="O2133" i="55"/>
  <c r="N2134" i="55"/>
  <c r="O2134" i="55"/>
  <c r="N2135" i="55"/>
  <c r="O2135" i="55"/>
  <c r="N2136" i="55"/>
  <c r="O2136" i="55"/>
  <c r="N2137" i="55"/>
  <c r="O2137" i="55"/>
  <c r="N2138" i="55"/>
  <c r="O2138" i="55"/>
  <c r="N2139" i="55"/>
  <c r="O2139" i="55"/>
  <c r="N2140" i="55"/>
  <c r="O2140" i="55"/>
  <c r="N2141" i="55"/>
  <c r="O2141" i="55"/>
  <c r="N2142" i="55"/>
  <c r="O2142" i="55"/>
  <c r="N2143" i="55"/>
  <c r="O2143" i="55"/>
  <c r="N2144" i="55"/>
  <c r="O2144" i="55"/>
  <c r="N2145" i="55"/>
  <c r="O2145" i="55"/>
  <c r="N2146" i="55"/>
  <c r="O2146" i="55"/>
  <c r="N2147" i="55"/>
  <c r="O2147" i="55"/>
  <c r="N2148" i="55"/>
  <c r="O2148" i="55"/>
  <c r="N2149" i="55"/>
  <c r="O2149" i="55"/>
  <c r="N2150" i="55"/>
  <c r="O2150" i="55"/>
  <c r="N2151" i="55"/>
  <c r="O2151" i="55"/>
  <c r="N2152" i="55"/>
  <c r="O2152" i="55"/>
  <c r="N2153" i="55"/>
  <c r="O2153" i="55"/>
  <c r="N2154" i="55"/>
  <c r="O2154" i="55"/>
  <c r="N2155" i="55"/>
  <c r="O2155" i="55"/>
  <c r="N2156" i="55"/>
  <c r="O2156" i="55"/>
  <c r="N2157" i="55"/>
  <c r="O2157" i="55"/>
  <c r="N2158" i="55"/>
  <c r="O2158" i="55"/>
  <c r="N2159" i="55"/>
  <c r="O2159" i="55"/>
  <c r="N2160" i="55"/>
  <c r="O2160" i="55"/>
  <c r="N2161" i="55"/>
  <c r="O2161" i="55"/>
  <c r="N2162" i="55"/>
  <c r="O2162" i="55"/>
  <c r="N2163" i="55"/>
  <c r="O2163" i="55"/>
  <c r="N2164" i="55"/>
  <c r="O2164" i="55"/>
  <c r="N2165" i="55"/>
  <c r="O2165" i="55"/>
  <c r="N2166" i="55"/>
  <c r="O2166" i="55"/>
  <c r="N2167" i="55"/>
  <c r="O2167" i="55"/>
  <c r="N2168" i="55"/>
  <c r="O2168" i="55"/>
  <c r="N2169" i="55"/>
  <c r="O2169" i="55"/>
  <c r="N2170" i="55"/>
  <c r="O2170" i="55"/>
  <c r="N2171" i="55"/>
  <c r="O2171" i="55"/>
  <c r="N2172" i="55"/>
  <c r="O2172" i="55"/>
  <c r="N2173" i="55"/>
  <c r="O2173" i="55"/>
  <c r="N2174" i="55"/>
  <c r="O2174" i="55"/>
  <c r="N2175" i="55"/>
  <c r="O2175" i="55"/>
  <c r="N2176" i="55"/>
  <c r="O2176" i="55"/>
  <c r="N2177" i="55"/>
  <c r="O2177" i="55"/>
  <c r="N2178" i="55"/>
  <c r="O2178" i="55"/>
  <c r="N2179" i="55"/>
  <c r="O2179" i="55"/>
  <c r="N2180" i="55"/>
  <c r="O2180" i="55"/>
  <c r="N2181" i="55"/>
  <c r="O2181" i="55"/>
  <c r="N2182" i="55"/>
  <c r="O2182" i="55"/>
  <c r="N2183" i="55"/>
  <c r="O2183" i="55"/>
  <c r="N2184" i="55"/>
  <c r="O2184" i="55"/>
  <c r="N2185" i="55"/>
  <c r="O2185" i="55"/>
  <c r="N2186" i="55"/>
  <c r="O2186" i="55"/>
  <c r="N2187" i="55"/>
  <c r="O2187" i="55"/>
  <c r="N2188" i="55"/>
  <c r="O2188" i="55"/>
  <c r="N2189" i="55"/>
  <c r="N2190" i="55"/>
  <c r="N2191" i="55"/>
  <c r="N2192" i="55"/>
  <c r="O2192" i="55"/>
  <c r="N2193" i="55"/>
  <c r="O2193" i="55"/>
  <c r="N2194" i="55"/>
  <c r="O2194" i="55"/>
  <c r="N2195" i="55"/>
  <c r="O2195" i="55"/>
  <c r="N2196" i="55"/>
  <c r="O2196" i="55"/>
  <c r="N2197" i="55"/>
  <c r="O2197" i="55"/>
  <c r="N2198" i="55"/>
  <c r="O2198" i="55"/>
  <c r="N2199" i="55"/>
  <c r="O2199" i="55"/>
  <c r="N2200" i="55"/>
  <c r="O2200" i="55"/>
  <c r="N2201" i="55"/>
  <c r="O2201" i="55"/>
  <c r="N2202" i="55"/>
  <c r="O2202" i="55"/>
  <c r="N2203" i="55"/>
  <c r="O2203" i="55"/>
  <c r="N2204" i="55"/>
  <c r="O2204" i="55"/>
  <c r="N2205" i="55"/>
  <c r="O2205" i="55"/>
  <c r="N2206" i="55"/>
  <c r="O2206" i="55"/>
  <c r="N2207" i="55"/>
  <c r="O2207" i="55"/>
  <c r="N2208" i="55"/>
  <c r="O2208" i="55"/>
  <c r="N2209" i="55"/>
  <c r="O2209" i="55"/>
  <c r="N2210" i="55"/>
  <c r="O2210" i="55"/>
  <c r="N2211" i="55"/>
  <c r="O2211" i="55"/>
  <c r="N2212" i="55"/>
  <c r="O2212" i="55"/>
  <c r="N2213" i="55"/>
  <c r="O2213" i="55"/>
  <c r="N2214" i="55"/>
  <c r="O2214" i="55"/>
  <c r="N2215" i="55"/>
  <c r="O2215" i="55"/>
  <c r="N2216" i="55"/>
  <c r="O2216" i="55"/>
  <c r="N2217" i="55"/>
  <c r="O2217" i="55"/>
  <c r="N2218" i="55"/>
  <c r="O2218" i="55"/>
  <c r="N2219" i="55"/>
  <c r="O2219" i="55"/>
  <c r="N2220" i="55"/>
  <c r="O2220" i="55"/>
  <c r="N2221" i="55"/>
  <c r="O2221" i="55"/>
  <c r="N2222" i="55"/>
  <c r="O2222" i="55"/>
  <c r="N2223" i="55"/>
  <c r="O2223" i="55"/>
  <c r="N2224" i="55"/>
  <c r="O2224" i="55"/>
  <c r="N2225" i="55"/>
  <c r="O2225" i="55"/>
  <c r="N2226" i="55"/>
  <c r="O2226" i="55"/>
  <c r="N2227" i="55"/>
  <c r="O2227" i="55"/>
  <c r="N2228" i="55"/>
  <c r="O2228" i="55"/>
  <c r="N2229" i="55"/>
  <c r="O2229" i="55"/>
  <c r="N2230" i="55"/>
  <c r="O2230" i="55"/>
  <c r="N2231" i="55"/>
  <c r="O2231" i="55"/>
  <c r="N2232" i="55"/>
  <c r="O2232" i="55"/>
  <c r="N2233" i="55"/>
  <c r="O2233" i="55"/>
  <c r="N2234" i="55"/>
  <c r="O2234" i="55"/>
  <c r="N2235" i="55"/>
  <c r="O2235" i="55"/>
  <c r="N2236" i="55"/>
  <c r="O2236" i="55"/>
  <c r="N2237" i="55"/>
  <c r="O2237" i="55"/>
  <c r="N2238" i="55"/>
  <c r="N2239" i="55"/>
  <c r="O2239" i="55"/>
  <c r="N2240" i="55"/>
  <c r="O2240" i="55"/>
  <c r="N2241" i="55"/>
  <c r="O2241" i="55"/>
  <c r="N2242" i="55"/>
  <c r="O2242" i="55"/>
  <c r="N2243" i="55"/>
  <c r="O2243" i="55"/>
  <c r="N2244" i="55"/>
  <c r="O2244" i="55"/>
  <c r="N2245" i="55"/>
  <c r="O2245" i="55"/>
  <c r="N2246" i="55"/>
  <c r="O2246" i="55"/>
  <c r="N2247" i="55"/>
  <c r="O2247" i="55"/>
  <c r="N2248" i="55"/>
  <c r="O2248" i="55"/>
  <c r="N2249" i="55"/>
  <c r="O2249" i="55"/>
  <c r="N2250" i="55"/>
  <c r="O2250" i="55"/>
  <c r="N2251" i="55"/>
  <c r="O2251" i="55"/>
  <c r="N2252" i="55"/>
  <c r="O2252" i="55"/>
  <c r="N2253" i="55"/>
  <c r="O2253" i="55"/>
  <c r="N2254" i="55"/>
  <c r="O2254" i="55"/>
  <c r="N2255" i="55"/>
  <c r="O2255" i="55"/>
  <c r="N2256" i="55"/>
  <c r="O2256" i="55"/>
  <c r="N2257" i="55"/>
  <c r="O2257" i="55"/>
  <c r="N2258" i="55"/>
  <c r="O2258" i="55"/>
  <c r="N2259" i="55"/>
  <c r="O2259" i="55"/>
  <c r="N2260" i="55"/>
  <c r="O2260" i="55"/>
  <c r="N2261" i="55"/>
  <c r="O2261" i="55"/>
  <c r="N2262" i="55"/>
  <c r="O2262" i="55"/>
  <c r="N2263" i="55"/>
  <c r="O2263" i="55"/>
  <c r="N2264" i="55"/>
  <c r="O2264" i="55"/>
  <c r="N2265" i="55"/>
  <c r="O2265" i="55"/>
  <c r="N2266" i="55"/>
  <c r="O2266" i="55"/>
  <c r="N2267" i="55"/>
  <c r="O2267" i="55"/>
  <c r="N2268" i="55"/>
  <c r="O2268" i="55"/>
  <c r="N2269" i="55"/>
  <c r="O2269" i="55"/>
  <c r="N2270" i="55"/>
  <c r="O2270" i="55"/>
  <c r="N2271" i="55"/>
  <c r="O2271" i="55"/>
  <c r="N2272" i="55"/>
  <c r="O2272" i="55"/>
  <c r="N2273" i="55"/>
  <c r="O2273" i="55"/>
  <c r="N2274" i="55"/>
  <c r="O2274" i="55"/>
  <c r="N2275" i="55"/>
  <c r="O2275" i="55"/>
  <c r="N2276" i="55"/>
  <c r="O2276" i="55"/>
  <c r="N2277" i="55"/>
  <c r="O2277" i="55"/>
  <c r="N2278" i="55"/>
  <c r="O2278" i="55"/>
  <c r="N2279" i="55"/>
  <c r="O2279" i="55"/>
  <c r="N2280" i="55"/>
  <c r="O2280" i="55"/>
  <c r="N2281" i="55"/>
  <c r="O2281" i="55"/>
  <c r="N2282" i="55"/>
  <c r="O2282" i="55"/>
  <c r="N2283" i="55"/>
  <c r="O2283" i="55"/>
  <c r="N2284" i="55"/>
  <c r="O2284" i="55"/>
  <c r="N2285" i="55"/>
  <c r="O2285" i="55"/>
  <c r="N2286" i="55"/>
  <c r="O2286" i="55"/>
  <c r="N2287" i="55"/>
  <c r="O2287" i="55"/>
  <c r="N2288" i="55"/>
  <c r="O2288" i="55"/>
  <c r="N2289" i="55"/>
  <c r="O2289" i="55"/>
  <c r="N2290" i="55"/>
  <c r="O2290" i="55"/>
  <c r="N2291" i="55"/>
  <c r="O2291" i="55"/>
  <c r="N2292" i="55"/>
  <c r="O2292" i="55"/>
  <c r="N2293" i="55"/>
  <c r="O2293" i="55"/>
  <c r="N2294" i="55"/>
  <c r="O2294" i="55"/>
  <c r="N2295" i="55"/>
  <c r="O2295" i="55"/>
  <c r="N2296" i="55"/>
  <c r="O2296" i="55"/>
  <c r="N2297" i="55"/>
  <c r="O2297" i="55"/>
  <c r="N2298" i="55"/>
  <c r="O2298" i="55"/>
  <c r="N2299" i="55"/>
  <c r="O2299" i="55"/>
  <c r="N2300" i="55"/>
  <c r="O2300" i="55"/>
  <c r="N2301" i="55"/>
  <c r="O2301" i="55"/>
  <c r="N2302" i="55"/>
  <c r="O2302" i="55"/>
  <c r="N2303" i="55"/>
  <c r="O2303" i="55"/>
  <c r="N2304" i="55"/>
  <c r="O2304" i="55"/>
  <c r="N2305" i="55"/>
  <c r="O2305" i="55"/>
  <c r="N2306" i="55"/>
  <c r="O2306" i="55"/>
  <c r="N2307" i="55"/>
  <c r="O2307" i="55"/>
  <c r="N2308" i="55"/>
  <c r="O2308" i="55"/>
  <c r="N2309" i="55"/>
  <c r="O2309" i="55"/>
  <c r="N2310" i="55"/>
  <c r="O2310" i="55"/>
  <c r="N2311" i="55"/>
  <c r="O2311" i="55"/>
  <c r="N2312" i="55"/>
  <c r="O2312" i="55"/>
  <c r="N2313" i="55"/>
  <c r="O2313" i="55"/>
  <c r="N2314" i="55"/>
  <c r="O2314" i="55"/>
  <c r="N2315" i="55"/>
  <c r="N2316" i="55"/>
  <c r="N2317" i="55"/>
  <c r="N2318" i="55"/>
  <c r="N2319" i="55"/>
  <c r="O2319" i="55"/>
  <c r="N2320" i="55"/>
  <c r="O2320" i="55"/>
  <c r="N2321" i="55"/>
  <c r="O2321" i="55"/>
  <c r="N2322" i="55"/>
  <c r="O2322" i="55"/>
  <c r="N2323" i="55"/>
  <c r="O2323" i="55"/>
  <c r="N2324" i="55"/>
  <c r="O2324" i="55"/>
  <c r="N2325" i="55"/>
  <c r="O2325" i="55"/>
  <c r="N2326" i="55"/>
  <c r="O2326" i="55"/>
  <c r="N2327" i="55"/>
  <c r="O2327" i="55"/>
  <c r="N2328" i="55"/>
  <c r="O2328" i="55"/>
  <c r="N2329" i="55"/>
  <c r="O2329" i="55"/>
  <c r="N2330" i="55"/>
  <c r="O2330" i="55"/>
  <c r="N2331" i="55"/>
  <c r="O2331" i="55"/>
  <c r="N2332" i="55"/>
  <c r="O2332" i="55"/>
  <c r="N2333" i="55"/>
  <c r="O2333" i="55"/>
  <c r="N2334" i="55"/>
  <c r="O2334" i="55"/>
  <c r="N2335" i="55"/>
  <c r="O2335" i="55"/>
  <c r="N2336" i="55"/>
  <c r="O2336" i="55"/>
  <c r="N2337" i="55"/>
  <c r="O2337" i="55"/>
  <c r="N2338" i="55"/>
  <c r="O2338" i="55"/>
  <c r="N2339" i="55"/>
  <c r="O2339" i="55"/>
  <c r="N2340" i="55"/>
  <c r="O2340" i="55"/>
  <c r="N2341" i="55"/>
  <c r="O2341" i="55"/>
  <c r="N2342" i="55"/>
  <c r="O2342" i="55"/>
  <c r="N2343" i="55"/>
  <c r="O2343" i="55"/>
  <c r="N2344" i="55"/>
  <c r="O2344" i="55"/>
  <c r="N2345" i="55"/>
  <c r="O2345" i="55"/>
  <c r="N2346" i="55"/>
  <c r="O2346" i="55"/>
  <c r="N2347" i="55"/>
  <c r="O2347" i="55"/>
  <c r="N2348" i="55"/>
  <c r="O2348" i="55"/>
  <c r="N2349" i="55"/>
  <c r="O2349" i="55"/>
  <c r="N2350" i="55"/>
  <c r="O2350" i="55"/>
  <c r="N2351" i="55"/>
  <c r="O2351" i="55"/>
  <c r="N2352" i="55"/>
  <c r="O2352" i="55"/>
  <c r="N2353" i="55"/>
  <c r="O2353" i="55"/>
  <c r="N2354" i="55"/>
  <c r="O2354" i="55"/>
  <c r="N2355" i="55"/>
  <c r="O2355" i="55"/>
  <c r="N2356" i="55"/>
  <c r="O2356" i="55"/>
  <c r="N2357" i="55"/>
  <c r="O2357" i="55"/>
  <c r="N2358" i="55"/>
  <c r="O2358" i="55"/>
  <c r="N2359" i="55"/>
  <c r="O2359" i="55"/>
  <c r="N2360" i="55"/>
  <c r="O2360" i="55"/>
  <c r="N2361" i="55"/>
  <c r="O2361" i="55"/>
  <c r="N2362" i="55"/>
  <c r="O2362" i="55"/>
  <c r="N2363" i="55"/>
  <c r="O2363" i="55"/>
  <c r="N2364" i="55"/>
  <c r="O2364" i="55"/>
  <c r="N2365" i="55"/>
  <c r="O2365" i="55"/>
  <c r="N2366" i="55"/>
  <c r="O2366" i="55"/>
  <c r="N2367" i="55"/>
  <c r="O2367" i="55"/>
  <c r="N2368" i="55"/>
  <c r="O2368" i="55"/>
  <c r="N2369" i="55"/>
  <c r="O2369" i="55"/>
  <c r="N2370" i="55"/>
  <c r="O2370" i="55"/>
  <c r="N2371" i="55"/>
  <c r="O2371" i="55"/>
  <c r="N2372" i="55"/>
  <c r="O2372" i="55"/>
  <c r="N2373" i="55"/>
  <c r="O2373" i="55"/>
  <c r="N2374" i="55"/>
  <c r="O2374" i="55"/>
  <c r="N2375" i="55"/>
  <c r="O2375" i="55"/>
  <c r="N2376" i="55"/>
  <c r="O2376" i="55"/>
  <c r="N2377" i="55"/>
  <c r="O2377" i="55"/>
  <c r="N2378" i="55"/>
  <c r="O2378" i="55"/>
  <c r="N2379" i="55"/>
  <c r="O2379" i="55"/>
  <c r="N2380" i="55"/>
  <c r="O2380" i="55"/>
  <c r="N2381" i="55"/>
  <c r="O2381" i="55"/>
  <c r="N2382" i="55"/>
  <c r="O2382" i="55"/>
  <c r="N2383" i="55"/>
  <c r="O2383" i="55"/>
  <c r="N2384" i="55"/>
  <c r="O2384" i="55"/>
  <c r="N2385" i="55"/>
  <c r="O2385" i="55"/>
  <c r="N2386" i="55"/>
  <c r="O2386" i="55"/>
  <c r="N2387" i="55"/>
  <c r="O2387" i="55"/>
  <c r="N2388" i="55"/>
  <c r="O2388" i="55"/>
  <c r="N2389" i="55"/>
  <c r="O2389" i="55"/>
  <c r="N2390" i="55"/>
  <c r="O2390" i="55"/>
  <c r="N2391" i="55"/>
  <c r="O2391" i="55"/>
  <c r="N2392" i="55"/>
  <c r="O2392" i="55"/>
  <c r="N2393" i="55"/>
  <c r="O2393" i="55"/>
  <c r="N2394" i="55"/>
  <c r="O2394" i="55"/>
  <c r="N2395" i="55"/>
  <c r="O2395" i="55"/>
  <c r="N2396" i="55"/>
  <c r="O2396" i="55"/>
  <c r="N2397" i="55"/>
  <c r="O2397" i="55"/>
  <c r="N2398" i="55"/>
  <c r="O2398" i="55"/>
  <c r="N2399" i="55"/>
  <c r="O2399" i="55"/>
  <c r="N2400" i="55"/>
  <c r="O2400" i="55"/>
  <c r="N2401" i="55"/>
  <c r="O2401" i="55"/>
  <c r="N2402" i="55"/>
  <c r="O2402" i="55"/>
  <c r="N2403" i="55"/>
  <c r="O2403" i="55"/>
  <c r="N2404" i="55"/>
  <c r="O2404" i="55"/>
  <c r="N2405" i="55"/>
  <c r="O2405" i="55"/>
  <c r="N2406" i="55"/>
  <c r="O2406" i="55"/>
  <c r="N2407" i="55"/>
  <c r="O2407" i="55"/>
  <c r="N2408" i="55"/>
  <c r="O2408" i="55"/>
  <c r="N2409" i="55"/>
  <c r="O2409" i="55"/>
  <c r="N2410" i="55"/>
  <c r="O2410" i="55"/>
  <c r="N2411" i="55"/>
  <c r="O2411" i="55"/>
  <c r="N2412" i="55"/>
  <c r="O2412" i="55"/>
  <c r="N2413" i="55"/>
  <c r="O2413" i="55"/>
  <c r="N2414" i="55"/>
  <c r="O2414" i="55"/>
  <c r="N2415" i="55"/>
  <c r="O2415" i="55"/>
  <c r="N2416" i="55"/>
  <c r="O2416" i="55"/>
  <c r="N2417" i="55"/>
  <c r="O2417" i="55"/>
  <c r="N2418" i="55"/>
  <c r="O2418" i="55"/>
  <c r="N2419" i="55"/>
  <c r="O2419" i="55"/>
  <c r="N2420" i="55"/>
  <c r="O2420" i="55"/>
  <c r="N2421" i="55"/>
  <c r="O2421" i="55"/>
  <c r="N2422" i="55"/>
  <c r="O2422" i="55"/>
  <c r="N2423" i="55"/>
  <c r="O2423" i="55"/>
  <c r="N2424" i="55"/>
  <c r="O2424" i="55"/>
  <c r="N2425" i="55"/>
  <c r="O2425" i="55"/>
  <c r="N2426" i="55"/>
  <c r="O2426" i="55"/>
  <c r="N2427" i="55"/>
  <c r="O2427" i="55"/>
  <c r="N2428" i="55"/>
  <c r="O2428" i="55"/>
  <c r="N2429" i="55"/>
  <c r="O2429" i="55"/>
  <c r="N2430" i="55"/>
  <c r="O2430" i="55"/>
  <c r="N2431" i="55"/>
  <c r="O2431" i="55"/>
  <c r="N2432" i="55"/>
  <c r="O2432" i="55"/>
  <c r="N2433" i="55"/>
  <c r="O2433" i="55"/>
  <c r="N2434" i="55"/>
  <c r="O2434" i="55"/>
  <c r="N2435" i="55"/>
  <c r="O2435" i="55"/>
  <c r="N2436" i="55"/>
  <c r="N2437" i="55"/>
  <c r="N2438" i="55"/>
  <c r="O2438" i="55"/>
  <c r="N2439" i="55"/>
  <c r="O2439" i="55"/>
  <c r="N2440" i="55"/>
  <c r="N2441" i="55"/>
  <c r="N2442" i="55"/>
  <c r="N2443" i="55"/>
  <c r="N2444" i="55"/>
  <c r="N2445" i="55"/>
  <c r="N2446" i="55"/>
  <c r="O2446" i="55"/>
  <c r="N2447" i="55"/>
  <c r="O2447" i="55"/>
  <c r="N2448" i="55"/>
  <c r="N2449" i="55"/>
  <c r="N2450" i="55"/>
  <c r="N2451" i="55"/>
  <c r="N2452" i="55"/>
  <c r="N2453" i="55"/>
  <c r="N2454" i="55"/>
  <c r="N2455" i="55"/>
  <c r="N2456" i="55"/>
  <c r="N2457" i="55"/>
  <c r="N2458" i="55"/>
  <c r="N2459" i="55"/>
  <c r="O2459" i="55"/>
  <c r="N2460" i="55"/>
  <c r="O2460" i="55"/>
  <c r="N2461" i="55"/>
  <c r="O2461" i="55"/>
  <c r="N2462" i="55"/>
  <c r="O2462" i="55"/>
  <c r="N2463" i="55"/>
  <c r="O2463" i="55"/>
  <c r="N2464" i="55"/>
  <c r="O2464" i="55"/>
  <c r="N2465" i="55"/>
  <c r="O2465" i="55"/>
  <c r="N2466" i="55"/>
  <c r="O2466" i="55"/>
  <c r="N2467" i="55"/>
  <c r="O2467" i="55"/>
  <c r="N2468" i="55"/>
  <c r="O2468" i="55"/>
  <c r="N2469" i="55"/>
  <c r="O2469" i="55"/>
  <c r="N2470" i="55"/>
  <c r="N2471" i="55"/>
  <c r="N2472" i="55"/>
  <c r="N2473" i="55"/>
  <c r="N2474" i="55"/>
  <c r="N2475" i="55"/>
  <c r="N2476" i="55"/>
  <c r="N2477" i="55"/>
  <c r="N2478" i="55"/>
  <c r="N2479" i="55"/>
  <c r="N2480" i="55"/>
  <c r="O2480" i="55"/>
  <c r="N2481" i="55"/>
  <c r="O2481" i="55"/>
  <c r="N2482" i="55"/>
  <c r="O2482" i="55"/>
  <c r="N2483" i="55"/>
  <c r="N2484" i="55"/>
  <c r="N2485" i="55"/>
  <c r="N2486" i="55"/>
  <c r="O2486" i="55"/>
  <c r="N2487" i="55"/>
  <c r="N2488" i="55"/>
  <c r="N2489" i="55"/>
  <c r="N2490" i="55"/>
  <c r="N2491" i="55"/>
  <c r="N2492" i="55"/>
  <c r="N2493" i="55"/>
  <c r="N2494" i="55"/>
  <c r="O2494" i="55"/>
  <c r="N2495" i="55"/>
  <c r="O2495" i="55"/>
  <c r="N2496" i="55"/>
  <c r="N2497" i="55"/>
  <c r="N2498" i="55"/>
  <c r="N2499" i="55"/>
  <c r="N2500" i="55"/>
  <c r="N2501" i="55"/>
  <c r="N2502" i="55"/>
  <c r="N2503" i="55"/>
  <c r="N2504" i="55"/>
  <c r="N2505" i="55"/>
  <c r="N2506" i="55"/>
  <c r="N2507" i="55"/>
  <c r="N2508" i="55"/>
  <c r="N2509" i="55"/>
  <c r="N2510" i="55"/>
  <c r="N2511" i="55"/>
  <c r="O2511" i="55"/>
  <c r="N2512" i="55"/>
  <c r="O2512" i="55"/>
  <c r="N2513" i="55"/>
  <c r="O2513" i="55"/>
  <c r="N2514" i="55"/>
  <c r="O2514" i="55"/>
  <c r="N2515" i="55"/>
  <c r="O2515" i="55"/>
  <c r="N2516" i="55"/>
  <c r="O2516" i="55"/>
  <c r="N2517" i="55"/>
  <c r="N2518" i="55"/>
  <c r="O2518" i="55"/>
  <c r="N2519" i="55"/>
  <c r="O2519" i="55"/>
  <c r="N2520" i="55"/>
  <c r="O2520" i="55"/>
  <c r="N2521" i="55"/>
  <c r="O2521" i="55"/>
  <c r="N2522" i="55"/>
  <c r="N2523" i="55"/>
  <c r="O2523" i="55"/>
  <c r="N2524" i="55"/>
  <c r="N2525" i="55"/>
  <c r="N2526" i="55"/>
  <c r="O2526" i="55"/>
  <c r="N2527" i="55"/>
  <c r="O2527" i="55"/>
  <c r="N2528" i="55"/>
  <c r="N2529" i="55"/>
  <c r="N2530" i="55"/>
  <c r="N2531" i="55"/>
  <c r="N2532" i="55"/>
  <c r="N2533" i="55"/>
  <c r="N2534" i="55"/>
  <c r="O2534" i="55"/>
  <c r="N2535" i="55"/>
  <c r="N2536" i="55"/>
  <c r="N2537" i="55"/>
  <c r="N2538" i="55"/>
  <c r="N2539" i="55"/>
  <c r="N2540" i="55"/>
  <c r="N2541" i="55"/>
  <c r="N2542" i="55"/>
  <c r="O2542" i="55"/>
  <c r="N2543" i="55"/>
  <c r="O2543" i="55"/>
  <c r="N2544" i="55"/>
  <c r="N2545" i="55"/>
  <c r="N2546" i="55"/>
  <c r="N2547" i="55"/>
  <c r="N2548" i="55"/>
  <c r="N2549" i="55"/>
  <c r="N2550" i="55"/>
  <c r="N2551" i="55"/>
  <c r="N2552" i="55"/>
  <c r="N2553" i="55"/>
  <c r="N2554" i="55"/>
  <c r="N2555" i="55"/>
  <c r="N2556" i="55"/>
  <c r="N2557" i="55"/>
  <c r="O2557" i="55"/>
  <c r="N2558" i="55"/>
  <c r="O2558" i="55"/>
  <c r="N2559" i="55"/>
  <c r="O2559" i="55"/>
  <c r="N2560" i="55"/>
  <c r="O2560" i="55"/>
  <c r="N2561" i="55"/>
  <c r="N2562" i="55"/>
  <c r="N2563" i="55"/>
  <c r="N2564" i="55"/>
  <c r="N2565" i="55"/>
  <c r="N2566" i="55"/>
  <c r="O2566" i="55"/>
  <c r="N2567" i="55"/>
  <c r="O2567" i="55"/>
  <c r="N2568" i="55"/>
  <c r="N2569" i="55"/>
  <c r="N2570" i="55"/>
  <c r="N2571" i="55"/>
  <c r="N2572" i="55"/>
  <c r="N2573" i="55"/>
  <c r="N2574" i="55"/>
  <c r="N2575" i="55"/>
  <c r="N2576" i="55"/>
  <c r="N2577" i="55"/>
  <c r="N2578" i="55"/>
  <c r="N2579" i="55"/>
  <c r="N2580" i="55"/>
  <c r="N2581" i="55"/>
  <c r="N2582" i="55"/>
  <c r="N2583" i="55"/>
  <c r="N2584" i="55"/>
  <c r="N2585" i="55"/>
  <c r="N2586" i="55"/>
  <c r="N2587" i="55"/>
  <c r="N2588" i="55"/>
  <c r="N2589" i="55"/>
  <c r="N2590" i="55"/>
  <c r="N2591" i="55"/>
  <c r="N2592" i="55"/>
  <c r="N2593" i="55"/>
  <c r="N2594" i="55"/>
  <c r="N2595" i="55"/>
  <c r="N2596" i="55"/>
  <c r="N2597" i="55"/>
  <c r="N2598" i="55"/>
  <c r="O2598" i="55"/>
  <c r="U17" i="55"/>
  <c r="U16" i="55"/>
  <c r="F2598" i="55"/>
  <c r="F2597" i="55"/>
  <c r="F2596" i="55"/>
  <c r="F2595" i="55"/>
  <c r="F2594" i="55"/>
  <c r="H2594" i="55" s="1"/>
  <c r="F2593" i="55"/>
  <c r="G2593" i="55" s="1"/>
  <c r="F2592" i="55"/>
  <c r="H2592" i="55" s="1"/>
  <c r="F2591" i="55"/>
  <c r="H2591" i="55" s="1"/>
  <c r="F2590" i="55"/>
  <c r="F2589" i="55"/>
  <c r="F2588" i="55"/>
  <c r="F2587" i="55"/>
  <c r="F2586" i="55"/>
  <c r="H2586" i="55" s="1"/>
  <c r="F2585" i="55"/>
  <c r="G2585" i="55" s="1"/>
  <c r="F2584" i="55"/>
  <c r="G2584" i="55" s="1"/>
  <c r="F2583" i="55"/>
  <c r="H2583" i="55" s="1"/>
  <c r="F2582" i="55"/>
  <c r="F2581" i="55"/>
  <c r="F2580" i="55"/>
  <c r="F2578" i="55"/>
  <c r="H2578" i="55" s="1"/>
  <c r="F2577" i="55"/>
  <c r="G2577" i="55" s="1"/>
  <c r="F2576" i="55"/>
  <c r="G2576" i="55" s="1"/>
  <c r="F2575" i="55"/>
  <c r="H2575" i="55" s="1"/>
  <c r="F2574" i="55"/>
  <c r="F2573" i="55"/>
  <c r="F2572" i="55"/>
  <c r="F2571" i="55"/>
  <c r="F2570" i="55"/>
  <c r="H2570" i="55" s="1"/>
  <c r="F2569" i="55"/>
  <c r="G2569" i="55" s="1"/>
  <c r="F2568" i="55"/>
  <c r="H2568" i="55" s="1"/>
  <c r="F2567" i="55"/>
  <c r="H2567" i="55" s="1"/>
  <c r="F2566" i="55"/>
  <c r="F2565" i="55"/>
  <c r="F2564" i="55"/>
  <c r="F2563" i="55"/>
  <c r="F2562" i="55"/>
  <c r="H2562" i="55" s="1"/>
  <c r="F2561" i="55"/>
  <c r="G2561" i="55" s="1"/>
  <c r="F2560" i="55"/>
  <c r="H2560" i="55" s="1"/>
  <c r="F2559" i="55"/>
  <c r="G2559" i="55" s="1"/>
  <c r="F2558" i="55"/>
  <c r="F2557" i="55"/>
  <c r="F2556" i="55"/>
  <c r="F2555" i="55"/>
  <c r="F2554" i="55"/>
  <c r="H2554" i="55" s="1"/>
  <c r="F2553" i="55"/>
  <c r="G2553" i="55" s="1"/>
  <c r="F2552" i="55"/>
  <c r="H2552" i="55" s="1"/>
  <c r="F2551" i="55"/>
  <c r="G2551" i="55" s="1"/>
  <c r="F2550" i="55"/>
  <c r="F2549" i="55"/>
  <c r="F2548" i="55"/>
  <c r="F2547" i="55"/>
  <c r="F2546" i="55"/>
  <c r="H2546" i="55" s="1"/>
  <c r="F2545" i="55"/>
  <c r="G2545" i="55" s="1"/>
  <c r="F2544" i="55"/>
  <c r="H2544" i="55" s="1"/>
  <c r="F2543" i="55"/>
  <c r="G2543" i="55" s="1"/>
  <c r="F2542" i="55"/>
  <c r="F2541" i="55"/>
  <c r="F2540" i="55"/>
  <c r="F2539" i="55"/>
  <c r="F2538" i="55"/>
  <c r="H2538" i="55" s="1"/>
  <c r="F2537" i="55"/>
  <c r="G2537" i="55" s="1"/>
  <c r="F2536" i="55"/>
  <c r="F2535" i="55"/>
  <c r="F2534" i="55"/>
  <c r="H2534" i="55" s="1"/>
  <c r="F2533" i="55"/>
  <c r="F2532" i="55"/>
  <c r="F2531" i="55"/>
  <c r="F2530" i="55"/>
  <c r="G2530" i="55" s="1"/>
  <c r="F2529" i="55"/>
  <c r="F2528" i="55"/>
  <c r="F2527" i="55"/>
  <c r="G2527" i="55" s="1"/>
  <c r="F2526" i="55"/>
  <c r="G2526" i="55" s="1"/>
  <c r="F2525" i="55"/>
  <c r="F2524" i="55"/>
  <c r="G2524" i="55" s="1"/>
  <c r="F2523" i="55"/>
  <c r="G2523" i="55" s="1"/>
  <c r="F2522" i="55"/>
  <c r="H2522" i="55" s="1"/>
  <c r="F2521" i="55"/>
  <c r="F2520" i="55"/>
  <c r="F2519" i="55"/>
  <c r="F2518" i="55"/>
  <c r="F2517" i="55"/>
  <c r="F2516" i="55"/>
  <c r="G2516" i="55" s="1"/>
  <c r="F2515" i="55"/>
  <c r="H2515" i="55" s="1"/>
  <c r="F2514" i="55"/>
  <c r="F2513" i="55"/>
  <c r="F2512" i="55"/>
  <c r="F2511" i="55"/>
  <c r="F2510" i="55"/>
  <c r="H2510" i="55" s="1"/>
  <c r="F2509" i="55"/>
  <c r="F2507" i="55"/>
  <c r="H2507" i="55" s="1"/>
  <c r="F2506" i="55"/>
  <c r="F2505" i="55"/>
  <c r="G2505" i="55" s="1"/>
  <c r="F2504" i="55"/>
  <c r="F2503" i="55"/>
  <c r="F2502" i="55"/>
  <c r="H2502" i="55" s="1"/>
  <c r="F2501" i="55"/>
  <c r="G2501" i="55" s="1"/>
  <c r="F2500" i="55"/>
  <c r="G2500" i="55" s="1"/>
  <c r="F2499" i="55"/>
  <c r="G2499" i="55" s="1"/>
  <c r="F2498" i="55"/>
  <c r="F2497" i="55"/>
  <c r="H2497" i="55" s="1"/>
  <c r="F2496" i="55"/>
  <c r="H2496" i="55" s="1"/>
  <c r="F2495" i="55"/>
  <c r="H2495" i="55" s="1"/>
  <c r="F2494" i="55"/>
  <c r="H2494" i="55" s="1"/>
  <c r="F2493" i="55"/>
  <c r="F2492" i="55"/>
  <c r="H2492" i="55" s="1"/>
  <c r="F2491" i="55"/>
  <c r="F2490" i="55"/>
  <c r="G2490" i="55" s="1"/>
  <c r="F2489" i="55"/>
  <c r="F2488" i="55"/>
  <c r="G2488" i="55" s="1"/>
  <c r="F2487" i="55"/>
  <c r="H2487" i="55" s="1"/>
  <c r="F2486" i="55"/>
  <c r="G2486" i="55" s="1"/>
  <c r="F2485" i="55"/>
  <c r="H2485" i="55" s="1"/>
  <c r="F2484" i="55"/>
  <c r="F2483" i="55"/>
  <c r="F2482" i="55"/>
  <c r="H2482" i="55" s="1"/>
  <c r="F2481" i="55"/>
  <c r="H2481" i="55" s="1"/>
  <c r="F2480" i="55"/>
  <c r="F2479" i="55"/>
  <c r="F2478" i="55"/>
  <c r="H2478" i="55" s="1"/>
  <c r="F2477" i="55"/>
  <c r="H2477" i="55" s="1"/>
  <c r="F2476" i="55"/>
  <c r="G2476" i="55" s="1"/>
  <c r="F2475" i="55"/>
  <c r="F2474" i="55"/>
  <c r="H2474" i="55" s="1"/>
  <c r="F2473" i="55"/>
  <c r="F2472" i="55"/>
  <c r="F2471" i="55"/>
  <c r="F2470" i="55"/>
  <c r="F2469" i="55"/>
  <c r="H2469" i="55" s="1"/>
  <c r="F2468" i="55"/>
  <c r="F2467" i="55"/>
  <c r="H2467" i="55" s="1"/>
  <c r="F2466" i="55"/>
  <c r="F2465" i="55"/>
  <c r="F2464" i="55"/>
  <c r="G2464" i="55" s="1"/>
  <c r="F2463" i="55"/>
  <c r="H2463" i="55" s="1"/>
  <c r="F2462" i="55"/>
  <c r="F2461" i="55"/>
  <c r="G2461" i="55" s="1"/>
  <c r="F2460" i="55"/>
  <c r="F2459" i="55"/>
  <c r="F2458" i="55"/>
  <c r="F2457" i="55"/>
  <c r="F2456" i="55"/>
  <c r="H2456" i="55" s="1"/>
  <c r="F2455" i="55"/>
  <c r="H2455" i="55" s="1"/>
  <c r="F2454" i="55"/>
  <c r="F2453" i="55"/>
  <c r="H2453" i="55" s="1"/>
  <c r="F2452" i="55"/>
  <c r="F2451" i="55"/>
  <c r="F2450" i="55"/>
  <c r="F2449" i="55"/>
  <c r="F2448" i="55"/>
  <c r="H2448" i="55" s="1"/>
  <c r="F2447" i="55"/>
  <c r="F2446" i="55"/>
  <c r="F2445" i="55"/>
  <c r="H2445" i="55" s="1"/>
  <c r="F2444" i="55"/>
  <c r="F2443" i="55"/>
  <c r="G2443" i="55" s="1"/>
  <c r="F2442" i="55"/>
  <c r="F2435" i="55"/>
  <c r="H2435" i="55" s="1"/>
  <c r="F2410" i="55"/>
  <c r="F2409" i="55"/>
  <c r="G2409" i="55" s="1"/>
  <c r="F2408" i="55"/>
  <c r="F2407" i="55"/>
  <c r="G2407" i="55" s="1"/>
  <c r="F2406" i="55"/>
  <c r="F2405" i="55"/>
  <c r="G2405" i="55" s="1"/>
  <c r="F2404" i="55"/>
  <c r="H2404" i="55" s="1"/>
  <c r="F2403" i="55"/>
  <c r="G2403" i="55" s="1"/>
  <c r="F2402" i="55"/>
  <c r="H2402" i="55" s="1"/>
  <c r="F2400" i="55"/>
  <c r="F2399" i="55"/>
  <c r="F2398" i="55"/>
  <c r="F2397" i="55"/>
  <c r="G2397" i="55" s="1"/>
  <c r="F2396" i="55"/>
  <c r="H2396" i="55" s="1"/>
  <c r="F2395" i="55"/>
  <c r="H2395" i="55" s="1"/>
  <c r="F2394" i="55"/>
  <c r="G2394" i="55" s="1"/>
  <c r="F2393" i="55"/>
  <c r="H2393" i="55" s="1"/>
  <c r="F2392" i="55"/>
  <c r="H2392" i="55" s="1"/>
  <c r="F2391" i="55"/>
  <c r="G2391" i="55" s="1"/>
  <c r="F2389" i="55"/>
  <c r="F2388" i="55"/>
  <c r="G2388" i="55" s="1"/>
  <c r="F2387" i="55"/>
  <c r="H2387" i="55" s="1"/>
  <c r="F2386" i="55"/>
  <c r="G2386" i="55" s="1"/>
  <c r="F2385" i="55"/>
  <c r="F2384" i="55"/>
  <c r="H2384" i="55" s="1"/>
  <c r="F2383" i="55"/>
  <c r="F2382" i="55"/>
  <c r="G2382" i="55" s="1"/>
  <c r="F2381" i="55"/>
  <c r="H2381" i="55" s="1"/>
  <c r="F2380" i="55"/>
  <c r="F2379" i="55"/>
  <c r="H2379" i="55" s="1"/>
  <c r="F2378" i="55"/>
  <c r="F2377" i="55"/>
  <c r="F2376" i="55"/>
  <c r="F2375" i="55"/>
  <c r="F2374" i="55"/>
  <c r="F2373" i="55"/>
  <c r="F2372" i="55"/>
  <c r="G2372" i="55" s="1"/>
  <c r="F2371" i="55"/>
  <c r="H2371" i="55" s="1"/>
  <c r="F2368" i="55"/>
  <c r="F2367" i="55"/>
  <c r="G2367" i="55" s="1"/>
  <c r="F2366" i="55"/>
  <c r="F2355" i="55"/>
  <c r="H2355" i="55" s="1"/>
  <c r="F2354" i="55"/>
  <c r="F2353" i="55"/>
  <c r="F2352" i="55"/>
  <c r="F2351" i="55"/>
  <c r="G2351" i="55" s="1"/>
  <c r="F2350" i="55"/>
  <c r="F2349" i="55"/>
  <c r="G2349" i="55" s="1"/>
  <c r="F2348" i="55"/>
  <c r="H2348" i="55" s="1"/>
  <c r="F2347" i="55"/>
  <c r="G2347" i="55" s="1"/>
  <c r="F2346" i="55"/>
  <c r="G2346" i="55" s="1"/>
  <c r="F2345" i="55"/>
  <c r="H2345" i="55" s="1"/>
  <c r="F2344" i="55"/>
  <c r="F2343" i="55"/>
  <c r="G2343" i="55" s="1"/>
  <c r="F2342" i="55"/>
  <c r="F2341" i="55"/>
  <c r="G2341" i="55" s="1"/>
  <c r="F2340" i="55"/>
  <c r="H2340" i="55" s="1"/>
  <c r="F2339" i="55"/>
  <c r="G2339" i="55" s="1"/>
  <c r="F2337" i="55"/>
  <c r="F2336" i="55"/>
  <c r="F2335" i="55"/>
  <c r="G2335" i="55" s="1"/>
  <c r="F2334" i="55"/>
  <c r="F2333" i="55"/>
  <c r="F2332" i="55"/>
  <c r="H2332" i="55" s="1"/>
  <c r="F2331" i="55"/>
  <c r="F2330" i="55"/>
  <c r="H2330" i="55" s="1"/>
  <c r="F2329" i="55"/>
  <c r="H2329" i="55" s="1"/>
  <c r="F2328" i="55"/>
  <c r="F2327" i="55"/>
  <c r="G2327" i="55" s="1"/>
  <c r="F2326" i="55"/>
  <c r="F2325" i="55"/>
  <c r="G2325" i="55" s="1"/>
  <c r="F2324" i="55"/>
  <c r="G2324" i="55" s="1"/>
  <c r="F2323" i="55"/>
  <c r="G2323" i="55" s="1"/>
  <c r="F2322" i="55"/>
  <c r="H2322" i="55" s="1"/>
  <c r="F2321" i="55"/>
  <c r="F2320" i="55"/>
  <c r="F2319" i="55"/>
  <c r="F2318" i="55"/>
  <c r="F2317" i="55"/>
  <c r="F2316" i="55"/>
  <c r="G2316" i="55" s="1"/>
  <c r="F2315" i="55"/>
  <c r="F2313" i="55"/>
  <c r="H2313" i="55" s="1"/>
  <c r="F2312" i="55"/>
  <c r="G2312" i="55" s="1"/>
  <c r="F2311" i="55"/>
  <c r="G2311" i="55" s="1"/>
  <c r="F2310" i="55"/>
  <c r="F2309" i="55"/>
  <c r="G2309" i="55" s="1"/>
  <c r="F2308" i="55"/>
  <c r="G2308" i="55" s="1"/>
  <c r="F2307" i="55"/>
  <c r="G2307" i="55" s="1"/>
  <c r="F2306" i="55"/>
  <c r="G2306" i="55" s="1"/>
  <c r="F2305" i="55"/>
  <c r="F2304" i="55"/>
  <c r="F2303" i="55"/>
  <c r="F2302" i="55"/>
  <c r="F2301" i="55"/>
  <c r="F2300" i="55"/>
  <c r="H2300" i="55" s="1"/>
  <c r="F2299" i="55"/>
  <c r="F2298" i="55"/>
  <c r="H2298" i="55" s="1"/>
  <c r="F2297" i="55"/>
  <c r="H2297" i="55" s="1"/>
  <c r="F2295" i="55"/>
  <c r="G2295" i="55" s="1"/>
  <c r="F2294" i="55"/>
  <c r="F2293" i="55"/>
  <c r="F2292" i="55"/>
  <c r="H2292" i="55" s="1"/>
  <c r="F2291" i="55"/>
  <c r="G2291" i="55" s="1"/>
  <c r="F2290" i="55"/>
  <c r="F2289" i="55"/>
  <c r="F2288" i="55"/>
  <c r="F2287" i="55"/>
  <c r="F2286" i="55"/>
  <c r="F2285" i="55"/>
  <c r="G2285" i="55" s="1"/>
  <c r="F2284" i="55"/>
  <c r="H2284" i="55" s="1"/>
  <c r="F2283" i="55"/>
  <c r="F2282" i="55"/>
  <c r="H2282" i="55" s="1"/>
  <c r="F2281" i="55"/>
  <c r="H2281" i="55" s="1"/>
  <c r="F2280" i="55"/>
  <c r="G2280" i="55" s="1"/>
  <c r="F2279" i="55"/>
  <c r="G2279" i="55" s="1"/>
  <c r="F2278" i="55"/>
  <c r="F2277" i="55"/>
  <c r="G2277" i="55" s="1"/>
  <c r="F2276" i="55"/>
  <c r="G2276" i="55" s="1"/>
  <c r="F2275" i="55"/>
  <c r="G2275" i="55" s="1"/>
  <c r="F2274" i="55"/>
  <c r="H2274" i="55" s="1"/>
  <c r="F2273" i="55"/>
  <c r="F2272" i="55"/>
  <c r="F2271" i="55"/>
  <c r="F2270" i="55"/>
  <c r="F2269" i="55"/>
  <c r="F2268" i="55"/>
  <c r="H2268" i="55" s="1"/>
  <c r="F2267" i="55"/>
  <c r="H2267" i="55" s="1"/>
  <c r="F2266" i="55"/>
  <c r="F2265" i="55"/>
  <c r="H2265" i="55" s="1"/>
  <c r="F2264" i="55"/>
  <c r="F2263" i="55"/>
  <c r="F2262" i="55"/>
  <c r="G2262" i="55" s="1"/>
  <c r="F2261" i="55"/>
  <c r="F2260" i="55"/>
  <c r="F2259" i="55"/>
  <c r="F2258" i="55"/>
  <c r="H2258" i="55" s="1"/>
  <c r="F2257" i="55"/>
  <c r="F2256" i="55"/>
  <c r="H2256" i="55" s="1"/>
  <c r="F2255" i="55"/>
  <c r="H2255" i="55" s="1"/>
  <c r="F2254" i="55"/>
  <c r="G2254" i="55" s="1"/>
  <c r="F2253" i="55"/>
  <c r="G2253" i="55" s="1"/>
  <c r="F2252" i="55"/>
  <c r="H2252" i="55" s="1"/>
  <c r="F2251" i="55"/>
  <c r="H2251" i="55" s="1"/>
  <c r="F2250" i="55"/>
  <c r="H2250" i="55" s="1"/>
  <c r="F2249" i="55"/>
  <c r="F2248" i="55"/>
  <c r="H2248" i="55" s="1"/>
  <c r="F2247" i="55"/>
  <c r="G2247" i="55" s="1"/>
  <c r="F2246" i="55"/>
  <c r="H2246" i="55" s="1"/>
  <c r="F2245" i="55"/>
  <c r="H2245" i="55" s="1"/>
  <c r="F2244" i="55"/>
  <c r="F2243" i="55"/>
  <c r="H2243" i="55" s="1"/>
  <c r="F2242" i="55"/>
  <c r="F2241" i="55"/>
  <c r="H2241" i="55" s="1"/>
  <c r="F2240" i="55"/>
  <c r="G2240" i="55" s="1"/>
  <c r="F2239" i="55"/>
  <c r="H2239" i="55" s="1"/>
  <c r="F2238" i="55"/>
  <c r="F2231" i="55"/>
  <c r="F2230" i="55"/>
  <c r="F2208" i="55"/>
  <c r="F2207" i="55"/>
  <c r="G2207" i="55" s="1"/>
  <c r="F2206" i="55"/>
  <c r="G2206" i="55" s="1"/>
  <c r="F2205" i="55"/>
  <c r="H2205" i="55" s="1"/>
  <c r="F2204" i="55"/>
  <c r="H2204" i="55" s="1"/>
  <c r="F2203" i="55"/>
  <c r="F2202" i="55"/>
  <c r="F2201" i="55"/>
  <c r="H2201" i="55" s="1"/>
  <c r="F2200" i="55"/>
  <c r="G2200" i="55" s="1"/>
  <c r="F2199" i="55"/>
  <c r="G2199" i="55" s="1"/>
  <c r="F2198" i="55"/>
  <c r="F2197" i="55"/>
  <c r="F2196" i="55"/>
  <c r="G2196" i="55" s="1"/>
  <c r="F2195" i="55"/>
  <c r="F2194" i="55"/>
  <c r="F2193" i="55"/>
  <c r="F2189" i="55"/>
  <c r="H2189" i="55" s="1"/>
  <c r="F2188" i="55"/>
  <c r="G2188" i="55" s="1"/>
  <c r="F2187" i="55"/>
  <c r="F2186" i="55"/>
  <c r="F2185" i="55"/>
  <c r="F2184" i="55"/>
  <c r="F2183" i="55"/>
  <c r="F2182" i="55"/>
  <c r="F2181" i="55"/>
  <c r="F2180" i="55"/>
  <c r="H2180" i="55" s="1"/>
  <c r="F2179" i="55"/>
  <c r="H2179" i="55" s="1"/>
  <c r="F2178" i="55"/>
  <c r="G2178" i="55" s="1"/>
  <c r="F2177" i="55"/>
  <c r="H2177" i="55" s="1"/>
  <c r="F2176" i="55"/>
  <c r="F2175" i="55"/>
  <c r="H2175" i="55" s="1"/>
  <c r="F2174" i="55"/>
  <c r="G2174" i="55" s="1"/>
  <c r="F2173" i="55"/>
  <c r="H2173" i="55" s="1"/>
  <c r="F2170" i="55"/>
  <c r="F2169" i="55"/>
  <c r="H2169" i="55" s="1"/>
  <c r="F2168" i="55"/>
  <c r="F2157" i="55"/>
  <c r="H2157" i="55" s="1"/>
  <c r="F2156" i="55"/>
  <c r="F2155" i="55"/>
  <c r="F2154" i="55"/>
  <c r="H2154" i="55" s="1"/>
  <c r="F2153" i="55"/>
  <c r="H2153" i="55" s="1"/>
  <c r="F2152" i="55"/>
  <c r="F2151" i="55"/>
  <c r="H2151" i="55" s="1"/>
  <c r="F2150" i="55"/>
  <c r="F2149" i="55"/>
  <c r="F2148" i="55"/>
  <c r="F2147" i="55"/>
  <c r="F2146" i="55"/>
  <c r="F2145" i="55"/>
  <c r="H2145" i="55" s="1"/>
  <c r="F2144" i="55"/>
  <c r="F2143" i="55"/>
  <c r="H2143" i="55" s="1"/>
  <c r="F2142" i="55"/>
  <c r="G2142" i="55" s="1"/>
  <c r="F2141" i="55"/>
  <c r="H2141" i="55" s="1"/>
  <c r="F2139" i="55"/>
  <c r="F2138" i="55"/>
  <c r="H2138" i="55" s="1"/>
  <c r="F2137" i="55"/>
  <c r="H2137" i="55" s="1"/>
  <c r="F2136" i="55"/>
  <c r="F2135" i="55"/>
  <c r="F2134" i="55"/>
  <c r="F2133" i="55"/>
  <c r="F2132" i="55"/>
  <c r="H2132" i="55" s="1"/>
  <c r="F2131" i="55"/>
  <c r="F2130" i="55"/>
  <c r="H2130" i="55" s="1"/>
  <c r="F2128" i="55"/>
  <c r="F2127" i="55"/>
  <c r="H2127" i="55" s="1"/>
  <c r="F2126" i="55"/>
  <c r="G2126" i="55" s="1"/>
  <c r="F2125" i="55"/>
  <c r="H2125" i="55" s="1"/>
  <c r="F2124" i="55"/>
  <c r="H2124" i="55" s="1"/>
  <c r="F2123" i="55"/>
  <c r="F2122" i="55"/>
  <c r="F2121" i="55"/>
  <c r="H2121" i="55" s="1"/>
  <c r="F2120" i="55"/>
  <c r="F2119" i="55"/>
  <c r="F2117" i="55"/>
  <c r="F2116" i="55"/>
  <c r="H2116" i="55" s="1"/>
  <c r="F2115" i="55"/>
  <c r="H2115" i="55" s="1"/>
  <c r="F2114" i="55"/>
  <c r="F2113" i="55"/>
  <c r="G2113" i="55" s="1"/>
  <c r="F2112" i="55"/>
  <c r="F2111" i="55"/>
  <c r="F2110" i="55"/>
  <c r="G2110" i="55" s="1"/>
  <c r="F2109" i="55"/>
  <c r="H2109" i="55" s="1"/>
  <c r="F2108" i="55"/>
  <c r="H2108" i="55" s="1"/>
  <c r="F2107" i="55"/>
  <c r="F2106" i="55"/>
  <c r="F2105" i="55"/>
  <c r="H2105" i="55" s="1"/>
  <c r="F2104" i="55"/>
  <c r="F2103" i="55"/>
  <c r="H2103" i="55" s="1"/>
  <c r="F2102" i="55"/>
  <c r="F2101" i="55"/>
  <c r="F2100" i="55"/>
  <c r="F2099" i="55"/>
  <c r="F2098" i="55"/>
  <c r="F2097" i="55"/>
  <c r="F2096" i="55"/>
  <c r="H2096" i="55" s="1"/>
  <c r="F2095" i="55"/>
  <c r="F2094" i="55"/>
  <c r="G2094" i="55" s="1"/>
  <c r="F2093" i="55"/>
  <c r="H2093" i="55" s="1"/>
  <c r="F2092" i="55"/>
  <c r="H2092" i="55" s="1"/>
  <c r="F2091" i="55"/>
  <c r="F2090" i="55"/>
  <c r="F2089" i="55"/>
  <c r="F2088" i="55"/>
  <c r="F2087" i="55"/>
  <c r="H2087" i="55" s="1"/>
  <c r="F2086" i="55"/>
  <c r="F2085" i="55"/>
  <c r="F2084" i="55"/>
  <c r="F2083" i="55"/>
  <c r="F2082" i="55"/>
  <c r="F2081" i="55"/>
  <c r="G2081" i="55" s="1"/>
  <c r="F2080" i="55"/>
  <c r="F2079" i="55"/>
  <c r="F2078" i="55"/>
  <c r="G2078" i="55" s="1"/>
  <c r="F2077" i="55"/>
  <c r="H2077" i="55" s="1"/>
  <c r="F2076" i="55"/>
  <c r="G2076" i="55" s="1"/>
  <c r="F2075" i="55"/>
  <c r="G2075" i="55" s="1"/>
  <c r="F2074" i="55"/>
  <c r="F2073" i="55"/>
  <c r="H2073" i="55" s="1"/>
  <c r="F2072" i="55"/>
  <c r="H2072" i="55" s="1"/>
  <c r="F2071" i="55"/>
  <c r="G2071" i="55" s="1"/>
  <c r="F2070" i="55"/>
  <c r="F2069" i="55"/>
  <c r="H2069" i="55" s="1"/>
  <c r="F2068" i="55"/>
  <c r="F2067" i="55"/>
  <c r="G2067" i="55" s="1"/>
  <c r="F2066" i="55"/>
  <c r="H2066" i="55" s="1"/>
  <c r="F2065" i="55"/>
  <c r="F2064" i="55"/>
  <c r="F2063" i="55"/>
  <c r="G2063" i="55" s="1"/>
  <c r="F2062" i="55"/>
  <c r="F2061" i="55"/>
  <c r="F2060" i="55"/>
  <c r="H2060" i="55" s="1"/>
  <c r="F2059" i="55"/>
  <c r="F2058" i="55"/>
  <c r="F2057" i="55"/>
  <c r="F2056" i="55"/>
  <c r="F2055" i="55"/>
  <c r="H2055" i="55" s="1"/>
  <c r="F2054" i="55"/>
  <c r="H2054" i="55" s="1"/>
  <c r="F2053" i="55"/>
  <c r="H2053" i="55" s="1"/>
  <c r="F2052" i="55"/>
  <c r="H2052" i="55" s="1"/>
  <c r="F2051" i="55"/>
  <c r="F2050" i="55"/>
  <c r="H2050" i="55" s="1"/>
  <c r="F2049" i="55"/>
  <c r="G2049" i="55" s="1"/>
  <c r="F2048" i="55"/>
  <c r="G2048" i="55" s="1"/>
  <c r="F2046" i="55"/>
  <c r="H2046" i="55" s="1"/>
  <c r="F2045" i="55"/>
  <c r="F2044" i="55"/>
  <c r="G2044" i="55" s="1"/>
  <c r="F2043" i="55"/>
  <c r="F2042" i="55"/>
  <c r="G2042" i="55" s="1"/>
  <c r="F2041" i="55"/>
  <c r="F2040" i="55"/>
  <c r="F2039" i="55"/>
  <c r="H2039" i="55" s="1"/>
  <c r="F2038" i="55"/>
  <c r="F2037" i="55"/>
  <c r="H2037" i="55" s="1"/>
  <c r="F2034" i="55"/>
  <c r="F2033" i="55"/>
  <c r="F2032" i="55"/>
  <c r="F2031" i="55"/>
  <c r="F2030" i="55"/>
  <c r="H2030" i="55" s="1"/>
  <c r="F2029" i="55"/>
  <c r="F2028" i="55"/>
  <c r="H2028" i="55" s="1"/>
  <c r="F2027" i="55"/>
  <c r="F2026" i="55"/>
  <c r="G2026" i="55" s="1"/>
  <c r="F2025" i="55"/>
  <c r="F2024" i="55"/>
  <c r="F2023" i="55"/>
  <c r="F2022" i="55"/>
  <c r="F2021" i="55"/>
  <c r="H2021" i="55" s="1"/>
  <c r="F2020" i="55"/>
  <c r="F2019" i="55"/>
  <c r="F2018" i="55"/>
  <c r="F2017" i="55"/>
  <c r="G2017" i="55" s="1"/>
  <c r="F2016" i="55"/>
  <c r="H2016" i="55" s="1"/>
  <c r="F2015" i="55"/>
  <c r="H2015" i="55" s="1"/>
  <c r="F2014" i="55"/>
  <c r="H2014" i="55" s="1"/>
  <c r="F2013" i="55"/>
  <c r="F2010" i="55"/>
  <c r="F2009" i="55"/>
  <c r="H2009" i="55" s="1"/>
  <c r="F2008" i="55"/>
  <c r="H2008" i="55" s="1"/>
  <c r="F2007" i="55"/>
  <c r="H2007" i="55" s="1"/>
  <c r="F2006" i="55"/>
  <c r="F2005" i="55"/>
  <c r="F2004" i="55"/>
  <c r="F2003" i="55"/>
  <c r="F2002" i="55"/>
  <c r="F2001" i="55"/>
  <c r="H2001" i="55" s="1"/>
  <c r="F2000" i="55"/>
  <c r="H2000" i="55" s="1"/>
  <c r="F1999" i="55"/>
  <c r="F1998" i="55"/>
  <c r="F1997" i="55"/>
  <c r="F1996" i="55"/>
  <c r="H1996" i="55" s="1"/>
  <c r="F1995" i="55"/>
  <c r="F1994" i="55"/>
  <c r="F1993" i="55"/>
  <c r="H1993" i="55" s="1"/>
  <c r="F1992" i="55"/>
  <c r="F1991" i="55"/>
  <c r="F1990" i="55"/>
  <c r="F1989" i="55"/>
  <c r="H1989" i="55" s="1"/>
  <c r="F1988" i="55"/>
  <c r="H1988" i="55" s="1"/>
  <c r="F1987" i="55"/>
  <c r="F1986" i="55"/>
  <c r="F1985" i="55"/>
  <c r="G1985" i="55" s="1"/>
  <c r="F1983" i="55"/>
  <c r="F1982" i="55"/>
  <c r="H1982" i="55" s="1"/>
  <c r="F1981" i="55"/>
  <c r="H1981" i="55" s="1"/>
  <c r="F1980" i="55"/>
  <c r="H1980" i="55" s="1"/>
  <c r="F1979" i="55"/>
  <c r="F1978" i="55"/>
  <c r="F1977" i="55"/>
  <c r="F1976" i="55"/>
  <c r="F1975" i="55"/>
  <c r="G1975" i="55" s="1"/>
  <c r="F1974" i="55"/>
  <c r="F1973" i="55"/>
  <c r="H1973" i="55" s="1"/>
  <c r="F1972" i="55"/>
  <c r="F1971" i="55"/>
  <c r="H1971" i="55" s="1"/>
  <c r="F1970" i="55"/>
  <c r="F1969" i="55"/>
  <c r="F1968" i="55"/>
  <c r="G1968" i="55" s="1"/>
  <c r="F1967" i="55"/>
  <c r="F1966" i="55"/>
  <c r="F1965" i="55"/>
  <c r="F1964" i="55"/>
  <c r="H1964" i="55" s="1"/>
  <c r="F1963" i="55"/>
  <c r="H1963" i="55" s="1"/>
  <c r="F1962" i="55"/>
  <c r="H1962" i="55" s="1"/>
  <c r="F1961" i="55"/>
  <c r="G1961" i="55" s="1"/>
  <c r="F1960" i="55"/>
  <c r="F1959" i="55"/>
  <c r="H1959" i="55" s="1"/>
  <c r="F1958" i="55"/>
  <c r="H1958" i="55" s="1"/>
  <c r="F1956" i="55"/>
  <c r="H1956" i="55" s="1"/>
  <c r="F1955" i="55"/>
  <c r="F1954" i="55"/>
  <c r="F1953" i="55"/>
  <c r="H1953" i="55" s="1"/>
  <c r="F1952" i="55"/>
  <c r="G1952" i="55" s="1"/>
  <c r="F1951" i="55"/>
  <c r="H1951" i="55" s="1"/>
  <c r="F1950" i="55"/>
  <c r="F1949" i="55"/>
  <c r="H1949" i="55" s="1"/>
  <c r="F1948" i="55"/>
  <c r="G1948" i="55" s="1"/>
  <c r="F1947" i="55"/>
  <c r="F1946" i="55"/>
  <c r="H1946" i="55" s="1"/>
  <c r="F1945" i="55"/>
  <c r="H1945" i="55" s="1"/>
  <c r="F1942" i="55"/>
  <c r="H1942" i="55" s="1"/>
  <c r="F1941" i="55"/>
  <c r="G1941" i="55" s="1"/>
  <c r="F1940" i="55"/>
  <c r="H1940" i="55" s="1"/>
  <c r="F1939" i="55"/>
  <c r="H1939" i="55" s="1"/>
  <c r="F1938" i="55"/>
  <c r="G1938" i="55" s="1"/>
  <c r="F1937" i="55"/>
  <c r="F1936" i="55"/>
  <c r="F1935" i="55"/>
  <c r="H1935" i="55" s="1"/>
  <c r="F1934" i="55"/>
  <c r="H1934" i="55" s="1"/>
  <c r="F1933" i="55"/>
  <c r="F1932" i="55"/>
  <c r="G1932" i="55" s="1"/>
  <c r="F1931" i="55"/>
  <c r="F1930" i="55"/>
  <c r="G1930" i="55" s="1"/>
  <c r="F1929" i="55"/>
  <c r="G1929" i="55" s="1"/>
  <c r="F1928" i="55"/>
  <c r="F1927" i="55"/>
  <c r="H1927" i="55" s="1"/>
  <c r="F1923" i="55"/>
  <c r="F1922" i="55"/>
  <c r="G1922" i="55" s="1"/>
  <c r="F1921" i="55"/>
  <c r="G1921" i="55" s="1"/>
  <c r="F1920" i="55"/>
  <c r="F1919" i="55"/>
  <c r="H1919" i="55" s="1"/>
  <c r="F1918" i="55"/>
  <c r="H1918" i="55" s="1"/>
  <c r="F1917" i="55"/>
  <c r="F1916" i="55"/>
  <c r="G1916" i="55" s="1"/>
  <c r="F1915" i="55"/>
  <c r="F1914" i="55"/>
  <c r="G1914" i="55" s="1"/>
  <c r="F1913" i="55"/>
  <c r="G1913" i="55" s="1"/>
  <c r="F1912" i="55"/>
  <c r="F1911" i="55"/>
  <c r="H1911" i="55" s="1"/>
  <c r="F1910" i="55"/>
  <c r="H1910" i="55" s="1"/>
  <c r="F1909" i="55"/>
  <c r="F1908" i="55"/>
  <c r="G1908" i="55" s="1"/>
  <c r="F1907" i="55"/>
  <c r="F1906" i="55"/>
  <c r="G1906" i="55" s="1"/>
  <c r="F1905" i="55"/>
  <c r="G1905" i="55" s="1"/>
  <c r="F1904" i="55"/>
  <c r="F1903" i="55"/>
  <c r="H1903" i="55" s="1"/>
  <c r="F1902" i="55"/>
  <c r="H1902" i="55" s="1"/>
  <c r="F1901" i="55"/>
  <c r="F1900" i="55"/>
  <c r="G1900" i="55" s="1"/>
  <c r="F1899" i="55"/>
  <c r="F1898" i="55"/>
  <c r="G1898" i="55" s="1"/>
  <c r="F1897" i="55"/>
  <c r="G1897" i="55" s="1"/>
  <c r="F1896" i="55"/>
  <c r="F1895" i="55"/>
  <c r="H1895" i="55" s="1"/>
  <c r="F1894" i="55"/>
  <c r="H1894" i="55" s="1"/>
  <c r="F1893" i="55"/>
  <c r="F1892" i="55"/>
  <c r="G1892" i="55" s="1"/>
  <c r="F1891" i="55"/>
  <c r="F1890" i="55"/>
  <c r="G1890" i="55" s="1"/>
  <c r="F1889" i="55"/>
  <c r="G1889" i="55" s="1"/>
  <c r="F1888" i="55"/>
  <c r="F1887" i="55"/>
  <c r="H1887" i="55" s="1"/>
  <c r="F1886" i="55"/>
  <c r="H1886" i="55" s="1"/>
  <c r="F1883" i="55"/>
  <c r="F1882" i="55"/>
  <c r="G1882" i="55" s="1"/>
  <c r="F1881" i="55"/>
  <c r="G1881" i="55" s="1"/>
  <c r="F1880" i="55"/>
  <c r="F1879" i="55"/>
  <c r="F1878" i="55"/>
  <c r="H1878" i="55" s="1"/>
  <c r="F1877" i="55"/>
  <c r="H1877" i="55" s="1"/>
  <c r="F1876" i="55"/>
  <c r="G1876" i="55" s="1"/>
  <c r="F1875" i="55"/>
  <c r="F1874" i="55"/>
  <c r="H1874" i="55" s="1"/>
  <c r="F1873" i="55"/>
  <c r="G1873" i="55" s="1"/>
  <c r="F1872" i="55"/>
  <c r="F1871" i="55"/>
  <c r="F1870" i="55"/>
  <c r="H1870" i="55" s="1"/>
  <c r="F1869" i="55"/>
  <c r="H1869" i="55" s="1"/>
  <c r="F1868" i="55"/>
  <c r="G1868" i="55" s="1"/>
  <c r="F1867" i="55"/>
  <c r="H1867" i="55" s="1"/>
  <c r="F1866" i="55"/>
  <c r="F1865" i="55"/>
  <c r="G1865" i="55" s="1"/>
  <c r="F1864" i="55"/>
  <c r="F1863" i="55"/>
  <c r="H1863" i="55" s="1"/>
  <c r="F1862" i="55"/>
  <c r="H1862" i="55" s="1"/>
  <c r="F1861" i="55"/>
  <c r="G1861" i="55" s="1"/>
  <c r="F1858" i="55"/>
  <c r="F1857" i="55"/>
  <c r="G1857" i="55" s="1"/>
  <c r="F1856" i="55"/>
  <c r="H1856" i="55" s="1"/>
  <c r="F1855" i="55"/>
  <c r="H1855" i="55" s="1"/>
  <c r="F1854" i="55"/>
  <c r="H1854" i="55" s="1"/>
  <c r="F1853" i="55"/>
  <c r="F1852" i="55"/>
  <c r="G1852" i="55" s="1"/>
  <c r="F1851" i="55"/>
  <c r="H1851" i="55" s="1"/>
  <c r="F1850" i="55"/>
  <c r="H1850" i="55" s="1"/>
  <c r="F1849" i="55"/>
  <c r="G1849" i="55" s="1"/>
  <c r="F1848" i="55"/>
  <c r="F1847" i="55"/>
  <c r="F1846" i="55"/>
  <c r="H1846" i="55" s="1"/>
  <c r="F1845" i="55"/>
  <c r="H1845" i="55" s="1"/>
  <c r="F1844" i="55"/>
  <c r="F1843" i="55"/>
  <c r="F1842" i="55"/>
  <c r="G1842" i="55" s="1"/>
  <c r="F1841" i="55"/>
  <c r="G1841" i="55" s="1"/>
  <c r="F1840" i="55"/>
  <c r="H1840" i="55" s="1"/>
  <c r="F1839" i="55"/>
  <c r="F1838" i="55"/>
  <c r="F1837" i="55"/>
  <c r="F1836" i="55"/>
  <c r="G1836" i="55" s="1"/>
  <c r="F1835" i="55"/>
  <c r="H1835" i="55" s="1"/>
  <c r="F1834" i="55"/>
  <c r="H1834" i="55" s="1"/>
  <c r="F1833" i="55"/>
  <c r="F1832" i="55"/>
  <c r="F1831" i="55"/>
  <c r="H1831" i="55" s="1"/>
  <c r="F1830" i="55"/>
  <c r="H1830" i="55" s="1"/>
  <c r="F1829" i="55"/>
  <c r="F1828" i="55"/>
  <c r="F1827" i="55"/>
  <c r="F1826" i="55"/>
  <c r="H1826" i="55" s="1"/>
  <c r="F1825" i="55"/>
  <c r="G1825" i="55" s="1"/>
  <c r="F1824" i="55"/>
  <c r="H1824" i="55" s="1"/>
  <c r="F1823" i="55"/>
  <c r="H1823" i="55" s="1"/>
  <c r="F1822" i="55"/>
  <c r="H1822" i="55" s="1"/>
  <c r="F1821" i="55"/>
  <c r="G1821" i="55" s="1"/>
  <c r="F1820" i="55"/>
  <c r="G1820" i="55" s="1"/>
  <c r="F1819" i="55"/>
  <c r="H1819" i="55" s="1"/>
  <c r="F1818" i="55"/>
  <c r="H1818" i="55" s="1"/>
  <c r="F1817" i="55"/>
  <c r="F1816" i="55"/>
  <c r="F1815" i="55"/>
  <c r="H1815" i="55" s="1"/>
  <c r="F1814" i="55"/>
  <c r="H1814" i="55" s="1"/>
  <c r="F1813" i="55"/>
  <c r="G1813" i="55" s="1"/>
  <c r="F1812" i="55"/>
  <c r="G1812" i="55" s="1"/>
  <c r="F1811" i="55"/>
  <c r="F1810" i="55"/>
  <c r="F1809" i="55"/>
  <c r="G1809" i="55" s="1"/>
  <c r="F1808" i="55"/>
  <c r="H1808" i="55" s="1"/>
  <c r="F1807" i="55"/>
  <c r="H1807" i="55" s="1"/>
  <c r="F1806" i="55"/>
  <c r="F1805" i="55"/>
  <c r="G1805" i="55" s="1"/>
  <c r="F1804" i="55"/>
  <c r="H1804" i="55" s="1"/>
  <c r="F1803" i="55"/>
  <c r="G1803" i="55" s="1"/>
  <c r="F1802" i="55"/>
  <c r="G1802" i="55" s="1"/>
  <c r="F1801" i="55"/>
  <c r="G1801" i="55" s="1"/>
  <c r="F1800" i="55"/>
  <c r="F1799" i="55"/>
  <c r="F1798" i="55"/>
  <c r="G1798" i="55" s="1"/>
  <c r="F1797" i="55"/>
  <c r="F1796" i="55"/>
  <c r="F1795" i="55"/>
  <c r="F1792" i="55"/>
  <c r="H1792" i="55" s="1"/>
  <c r="F1791" i="55"/>
  <c r="H1791" i="55" s="1"/>
  <c r="F1790" i="55"/>
  <c r="F1785" i="55"/>
  <c r="F1784" i="55"/>
  <c r="H1784" i="55" s="1"/>
  <c r="F1783" i="55"/>
  <c r="G1783" i="55" s="1"/>
  <c r="F1782" i="55"/>
  <c r="H1782" i="55" s="1"/>
  <c r="F1781" i="55"/>
  <c r="G1781" i="55" s="1"/>
  <c r="F1780" i="55"/>
  <c r="F1779" i="55"/>
  <c r="H1779" i="55" s="1"/>
  <c r="F1778" i="55"/>
  <c r="G1778" i="55" s="1"/>
  <c r="F1774" i="55"/>
  <c r="F1773" i="55"/>
  <c r="F1772" i="55"/>
  <c r="F1771" i="55"/>
  <c r="H1771" i="55" s="1"/>
  <c r="F1770" i="55"/>
  <c r="G1770" i="55" s="1"/>
  <c r="F1769" i="55"/>
  <c r="F1768" i="55"/>
  <c r="G1768" i="55" s="1"/>
  <c r="F1767" i="55"/>
  <c r="F1766" i="55"/>
  <c r="F1765" i="55"/>
  <c r="F1764" i="55"/>
  <c r="F1763" i="55"/>
  <c r="G1763" i="55" s="1"/>
  <c r="F1762" i="55"/>
  <c r="G1762" i="55" s="1"/>
  <c r="F1761" i="55"/>
  <c r="F1760" i="55"/>
  <c r="H1760" i="55" s="1"/>
  <c r="F1759" i="55"/>
  <c r="G1759" i="55" s="1"/>
  <c r="F1758" i="55"/>
  <c r="G1758" i="55" s="1"/>
  <c r="F1757" i="55"/>
  <c r="F1756" i="55"/>
  <c r="F1755" i="55"/>
  <c r="H1755" i="55" s="1"/>
  <c r="F1754" i="55"/>
  <c r="G1754" i="55" s="1"/>
  <c r="F1753" i="55"/>
  <c r="F1752" i="55"/>
  <c r="F1751" i="55"/>
  <c r="G1751" i="55" s="1"/>
  <c r="F1750" i="55"/>
  <c r="G1750" i="55" s="1"/>
  <c r="F1749" i="55"/>
  <c r="F1748" i="55"/>
  <c r="H1748" i="55" s="1"/>
  <c r="F1747" i="55"/>
  <c r="G1747" i="55" s="1"/>
  <c r="F1745" i="55"/>
  <c r="F1744" i="55"/>
  <c r="H1744" i="55" s="1"/>
  <c r="F1743" i="55"/>
  <c r="F1742" i="55"/>
  <c r="F1741" i="55"/>
  <c r="F1740" i="55"/>
  <c r="F1739" i="55"/>
  <c r="G1739" i="55" s="1"/>
  <c r="F1736" i="55"/>
  <c r="H1736" i="55" s="1"/>
  <c r="F1735" i="55"/>
  <c r="H1735" i="55" s="1"/>
  <c r="F1734" i="55"/>
  <c r="G1734" i="55" s="1"/>
  <c r="F1733" i="55"/>
  <c r="G1733" i="55" s="1"/>
  <c r="F1732" i="55"/>
  <c r="H1732" i="55" s="1"/>
  <c r="F1731" i="55"/>
  <c r="H1731" i="55" s="1"/>
  <c r="F1730" i="55"/>
  <c r="H1730" i="55" s="1"/>
  <c r="F1729" i="55"/>
  <c r="G1729" i="55" s="1"/>
  <c r="F1728" i="55"/>
  <c r="F1727" i="55"/>
  <c r="F1726" i="55"/>
  <c r="F1725" i="55"/>
  <c r="F1722" i="55"/>
  <c r="F1721" i="55"/>
  <c r="G1721" i="55" s="1"/>
  <c r="F1720" i="55"/>
  <c r="F1719" i="55"/>
  <c r="F1718" i="55"/>
  <c r="G1718" i="55" s="1"/>
  <c r="F1717" i="55"/>
  <c r="G1717" i="55" s="1"/>
  <c r="F1714" i="55"/>
  <c r="F1713" i="55"/>
  <c r="G1713" i="55" s="1"/>
  <c r="F1712" i="55"/>
  <c r="G1712" i="55" s="1"/>
  <c r="F1711" i="55"/>
  <c r="F1710" i="55"/>
  <c r="F1709" i="55"/>
  <c r="F1708" i="55"/>
  <c r="F1707" i="55"/>
  <c r="F1706" i="55"/>
  <c r="H1706" i="55" s="1"/>
  <c r="F1705" i="55"/>
  <c r="G1705" i="55" s="1"/>
  <c r="F1704" i="55"/>
  <c r="G1704" i="55" s="1"/>
  <c r="F1703" i="55"/>
  <c r="G1703" i="55" s="1"/>
  <c r="F1702" i="55"/>
  <c r="H1702" i="55" s="1"/>
  <c r="F1701" i="55"/>
  <c r="F1700" i="55"/>
  <c r="F1699" i="55"/>
  <c r="G1699" i="55" s="1"/>
  <c r="F1698" i="55"/>
  <c r="H1698" i="55" s="1"/>
  <c r="F1697" i="55"/>
  <c r="G1697" i="55" s="1"/>
  <c r="F1696" i="55"/>
  <c r="H1696" i="55" s="1"/>
  <c r="F1695" i="55"/>
  <c r="H1695" i="55" s="1"/>
  <c r="F1694" i="55"/>
  <c r="G1694" i="55" s="1"/>
  <c r="F1693" i="55"/>
  <c r="H1693" i="55" s="1"/>
  <c r="F1692" i="55"/>
  <c r="F1691" i="55"/>
  <c r="F1690" i="55"/>
  <c r="H1690" i="55" s="1"/>
  <c r="F1689" i="55"/>
  <c r="G1689" i="55" s="1"/>
  <c r="F1688" i="55"/>
  <c r="H1688" i="55" s="1"/>
  <c r="F1687" i="55"/>
  <c r="F1686" i="55"/>
  <c r="H1686" i="55" s="1"/>
  <c r="F1685" i="55"/>
  <c r="H1685" i="55" s="1"/>
  <c r="F1684" i="55"/>
  <c r="H1684" i="55" s="1"/>
  <c r="F1683" i="55"/>
  <c r="H1683" i="55" s="1"/>
  <c r="F1682" i="55"/>
  <c r="H1682" i="55" s="1"/>
  <c r="F1681" i="55"/>
  <c r="F1680" i="55"/>
  <c r="G1680" i="55" s="1"/>
  <c r="F1679" i="55"/>
  <c r="H1679" i="55" s="1"/>
  <c r="F1678" i="55"/>
  <c r="F1677" i="55"/>
  <c r="F1676" i="55"/>
  <c r="G1676" i="55" s="1"/>
  <c r="F1675" i="55"/>
  <c r="H1675" i="55" s="1"/>
  <c r="F1674" i="55"/>
  <c r="H1674" i="55" s="1"/>
  <c r="F1673" i="55"/>
  <c r="G1673" i="55" s="1"/>
  <c r="F1672" i="55"/>
  <c r="G1672" i="55" s="1"/>
  <c r="F1671" i="55"/>
  <c r="H1671" i="55" s="1"/>
  <c r="F1670" i="55"/>
  <c r="H1670" i="55" s="1"/>
  <c r="F1669" i="55"/>
  <c r="G1669" i="55" s="1"/>
  <c r="F1668" i="55"/>
  <c r="F1667" i="55"/>
  <c r="H1667" i="55" s="1"/>
  <c r="F1666" i="55"/>
  <c r="H1666" i="55" s="1"/>
  <c r="F1665" i="55"/>
  <c r="G1665" i="55" s="1"/>
  <c r="F1664" i="55"/>
  <c r="G1664" i="55" s="1"/>
  <c r="F1663" i="55"/>
  <c r="H1663" i="55" s="1"/>
  <c r="F1662" i="55"/>
  <c r="H1662" i="55" s="1"/>
  <c r="F1661" i="55"/>
  <c r="H1661" i="55" s="1"/>
  <c r="F1660" i="55"/>
  <c r="G1660" i="55" s="1"/>
  <c r="F1659" i="55"/>
  <c r="F1658" i="55"/>
  <c r="H1658" i="55" s="1"/>
  <c r="F1653" i="55"/>
  <c r="G1653" i="55" s="1"/>
  <c r="F1652" i="55"/>
  <c r="H1652" i="55" s="1"/>
  <c r="F1651" i="55"/>
  <c r="H1651" i="55" s="1"/>
  <c r="F1650" i="55"/>
  <c r="G1650" i="55" s="1"/>
  <c r="F1649" i="55"/>
  <c r="F1648" i="55"/>
  <c r="H1648" i="55" s="1"/>
  <c r="F1647" i="55"/>
  <c r="G1647" i="55" s="1"/>
  <c r="F1646" i="55"/>
  <c r="F1645" i="55"/>
  <c r="G1645" i="55" s="1"/>
  <c r="F1644" i="55"/>
  <c r="H1644" i="55" s="1"/>
  <c r="F1643" i="55"/>
  <c r="H1643" i="55" s="1"/>
  <c r="F1642" i="55"/>
  <c r="H1642" i="55" s="1"/>
  <c r="F1641" i="55"/>
  <c r="F1640" i="55"/>
  <c r="H1640" i="55" s="1"/>
  <c r="F1639" i="55"/>
  <c r="H1639" i="55" s="1"/>
  <c r="F1638" i="55"/>
  <c r="F1637" i="55"/>
  <c r="H1637" i="55" s="1"/>
  <c r="F1636" i="55"/>
  <c r="H1636" i="55" s="1"/>
  <c r="F1635" i="55"/>
  <c r="H1635" i="55" s="1"/>
  <c r="F1634" i="55"/>
  <c r="H1634" i="55" s="1"/>
  <c r="F1633" i="55"/>
  <c r="F1632" i="55"/>
  <c r="H1632" i="55" s="1"/>
  <c r="F1631" i="55"/>
  <c r="H1631" i="55" s="1"/>
  <c r="F1630" i="55"/>
  <c r="F1629" i="55"/>
  <c r="H1629" i="55" s="1"/>
  <c r="F1628" i="55"/>
  <c r="H1628" i="55" s="1"/>
  <c r="F1627" i="55"/>
  <c r="G1627" i="55" s="1"/>
  <c r="F1626" i="55"/>
  <c r="H1626" i="55" s="1"/>
  <c r="F1625" i="55"/>
  <c r="F1624" i="55"/>
  <c r="H1624" i="55" s="1"/>
  <c r="F1623" i="55"/>
  <c r="H1623" i="55" s="1"/>
  <c r="F1622" i="55"/>
  <c r="F1621" i="55"/>
  <c r="G1621" i="55" s="1"/>
  <c r="F1620" i="55"/>
  <c r="H1620" i="55" s="1"/>
  <c r="F1619" i="55"/>
  <c r="H1619" i="55" s="1"/>
  <c r="F1618" i="55"/>
  <c r="H1618" i="55" s="1"/>
  <c r="F1617" i="55"/>
  <c r="F1616" i="55"/>
  <c r="H1616" i="55" s="1"/>
  <c r="F1615" i="55"/>
  <c r="H1615" i="55" s="1"/>
  <c r="F1613" i="55"/>
  <c r="F1612" i="55"/>
  <c r="H1612" i="55" s="1"/>
  <c r="F1611" i="55"/>
  <c r="H1611" i="55" s="1"/>
  <c r="F1610" i="55"/>
  <c r="H1610" i="55" s="1"/>
  <c r="F1609" i="55"/>
  <c r="F1608" i="55"/>
  <c r="H1608" i="55" s="1"/>
  <c r="F1607" i="55"/>
  <c r="H1607" i="55" s="1"/>
  <c r="F1606" i="55"/>
  <c r="F1605" i="55"/>
  <c r="H1605" i="55" s="1"/>
  <c r="F1604" i="55"/>
  <c r="H1604" i="55" s="1"/>
  <c r="F1603" i="55"/>
  <c r="G1603" i="55" s="1"/>
  <c r="F1602" i="55"/>
  <c r="H1602" i="55" s="1"/>
  <c r="F1601" i="55"/>
  <c r="F1600" i="55"/>
  <c r="H1600" i="55" s="1"/>
  <c r="F1599" i="55"/>
  <c r="H1599" i="55" s="1"/>
  <c r="F1598" i="55"/>
  <c r="F1597" i="55"/>
  <c r="G1597" i="55" s="1"/>
  <c r="F1596" i="55"/>
  <c r="H1596" i="55" s="1"/>
  <c r="F1595" i="55"/>
  <c r="H1595" i="55" s="1"/>
  <c r="F1594" i="55"/>
  <c r="H1594" i="55" s="1"/>
  <c r="F1593" i="55"/>
  <c r="F1590" i="55"/>
  <c r="F1589" i="55"/>
  <c r="G1589" i="55" s="1"/>
  <c r="F1588" i="55"/>
  <c r="F1584" i="55"/>
  <c r="F1583" i="55"/>
  <c r="F1582" i="55"/>
  <c r="F1581" i="55"/>
  <c r="G1581" i="55" s="1"/>
  <c r="F1580" i="55"/>
  <c r="F1579" i="55"/>
  <c r="F1578" i="55"/>
  <c r="G1578" i="55" s="1"/>
  <c r="F1577" i="55"/>
  <c r="F1576" i="55"/>
  <c r="F1575" i="55"/>
  <c r="H1575" i="55" s="1"/>
  <c r="F1574" i="55"/>
  <c r="F1573" i="55"/>
  <c r="H1573" i="55" s="1"/>
  <c r="F1572" i="55"/>
  <c r="H1572" i="55" s="1"/>
  <c r="F1571" i="55"/>
  <c r="H1571" i="55" s="1"/>
  <c r="F1570" i="55"/>
  <c r="G1570" i="55" s="1"/>
  <c r="F1569" i="55"/>
  <c r="F1568" i="55"/>
  <c r="H1568" i="55" s="1"/>
  <c r="F1567" i="55"/>
  <c r="H1567" i="55" s="1"/>
  <c r="F1566" i="55"/>
  <c r="F1565" i="55"/>
  <c r="H1565" i="55" s="1"/>
  <c r="F1564" i="55"/>
  <c r="H1564" i="55" s="1"/>
  <c r="F1563" i="55"/>
  <c r="H1563" i="55" s="1"/>
  <c r="F1562" i="55"/>
  <c r="H1562" i="55" s="1"/>
  <c r="F1561" i="55"/>
  <c r="F1560" i="55"/>
  <c r="H1560" i="55" s="1"/>
  <c r="F1559" i="55"/>
  <c r="G1559" i="55" s="1"/>
  <c r="M2598" i="55"/>
  <c r="M1559" i="55"/>
  <c r="M1560" i="55"/>
  <c r="M1561" i="55"/>
  <c r="M1562" i="55"/>
  <c r="M1563" i="55"/>
  <c r="M1564" i="55"/>
  <c r="M1565" i="55"/>
  <c r="M1566" i="55"/>
  <c r="M1567" i="55"/>
  <c r="M1568" i="55"/>
  <c r="M1569" i="55"/>
  <c r="M1570" i="55"/>
  <c r="M1571" i="55"/>
  <c r="M1572" i="55"/>
  <c r="M1573" i="55"/>
  <c r="M1574" i="55"/>
  <c r="M1575" i="55"/>
  <c r="M1576" i="55"/>
  <c r="M1577" i="55"/>
  <c r="M1578" i="55"/>
  <c r="M1579" i="55"/>
  <c r="M1580" i="55"/>
  <c r="M1581" i="55"/>
  <c r="M1582" i="55"/>
  <c r="M1583" i="55"/>
  <c r="M1584" i="55"/>
  <c r="M1585" i="55"/>
  <c r="M1586" i="55"/>
  <c r="M1587" i="55"/>
  <c r="M1588" i="55"/>
  <c r="M1589" i="55"/>
  <c r="M1590" i="55"/>
  <c r="M1591" i="55"/>
  <c r="M1592" i="55"/>
  <c r="M1593" i="55"/>
  <c r="M1594" i="55"/>
  <c r="M1595" i="55"/>
  <c r="M1596" i="55"/>
  <c r="M1597" i="55"/>
  <c r="M1598" i="55"/>
  <c r="M1599" i="55"/>
  <c r="M1600" i="55"/>
  <c r="M1601" i="55"/>
  <c r="M1602" i="55"/>
  <c r="M1603" i="55"/>
  <c r="M1604" i="55"/>
  <c r="M1605" i="55"/>
  <c r="M1606" i="55"/>
  <c r="M1607" i="55"/>
  <c r="M1608" i="55"/>
  <c r="M1609" i="55"/>
  <c r="M1610" i="55"/>
  <c r="M1611" i="55"/>
  <c r="M1612" i="55"/>
  <c r="M1613" i="55"/>
  <c r="M1614" i="55"/>
  <c r="M1615" i="55"/>
  <c r="M1616" i="55"/>
  <c r="M1617" i="55"/>
  <c r="M1618" i="55"/>
  <c r="M1619" i="55"/>
  <c r="M1620" i="55"/>
  <c r="M1621" i="55"/>
  <c r="M1622" i="55"/>
  <c r="M1623" i="55"/>
  <c r="M1624" i="55"/>
  <c r="M1625" i="55"/>
  <c r="M1626" i="55"/>
  <c r="M1627" i="55"/>
  <c r="M1628" i="55"/>
  <c r="M1629" i="55"/>
  <c r="M1630" i="55"/>
  <c r="M1631" i="55"/>
  <c r="M1632" i="55"/>
  <c r="M1633" i="55"/>
  <c r="M1634" i="55"/>
  <c r="M1635" i="55"/>
  <c r="M1636" i="55"/>
  <c r="M1637" i="55"/>
  <c r="M1638" i="55"/>
  <c r="M1639" i="55"/>
  <c r="M1640" i="55"/>
  <c r="M1641" i="55"/>
  <c r="M1642" i="55"/>
  <c r="M1643" i="55"/>
  <c r="M1644" i="55"/>
  <c r="M1645" i="55"/>
  <c r="M1646" i="55"/>
  <c r="M1647" i="55"/>
  <c r="M1648" i="55"/>
  <c r="M1649" i="55"/>
  <c r="M1650" i="55"/>
  <c r="M1651" i="55"/>
  <c r="M1652" i="55"/>
  <c r="M1653" i="55"/>
  <c r="M1654" i="55"/>
  <c r="M1655" i="55"/>
  <c r="M1656" i="55"/>
  <c r="M1657" i="55"/>
  <c r="M1658" i="55"/>
  <c r="M1659" i="55"/>
  <c r="M1660" i="55"/>
  <c r="M1661" i="55"/>
  <c r="M1662" i="55"/>
  <c r="M1663" i="55"/>
  <c r="M1664" i="55"/>
  <c r="M1665" i="55"/>
  <c r="M1666" i="55"/>
  <c r="M1667" i="55"/>
  <c r="M1668" i="55"/>
  <c r="M1669" i="55"/>
  <c r="M1670" i="55"/>
  <c r="M1671" i="55"/>
  <c r="M1672" i="55"/>
  <c r="M1673" i="55"/>
  <c r="M1674" i="55"/>
  <c r="M1675" i="55"/>
  <c r="M1676" i="55"/>
  <c r="M1677" i="55"/>
  <c r="M1678" i="55"/>
  <c r="M1679" i="55"/>
  <c r="M1680" i="55"/>
  <c r="M1681" i="55"/>
  <c r="M1682" i="55"/>
  <c r="M1683" i="55"/>
  <c r="M1684" i="55"/>
  <c r="M1685" i="55"/>
  <c r="M1686" i="55"/>
  <c r="M1687" i="55"/>
  <c r="M1688" i="55"/>
  <c r="M1689" i="55"/>
  <c r="M1690" i="55"/>
  <c r="M1691" i="55"/>
  <c r="M1692" i="55"/>
  <c r="M1693" i="55"/>
  <c r="M1694" i="55"/>
  <c r="M1695" i="55"/>
  <c r="M1696" i="55"/>
  <c r="M1697" i="55"/>
  <c r="M1698" i="55"/>
  <c r="M1699" i="55"/>
  <c r="M1700" i="55"/>
  <c r="M1701" i="55"/>
  <c r="M1702" i="55"/>
  <c r="M1703" i="55"/>
  <c r="M1704" i="55"/>
  <c r="M1705" i="55"/>
  <c r="M1706" i="55"/>
  <c r="M1707" i="55"/>
  <c r="M1708" i="55"/>
  <c r="M1709" i="55"/>
  <c r="M1710" i="55"/>
  <c r="M1711" i="55"/>
  <c r="M1712" i="55"/>
  <c r="M1713" i="55"/>
  <c r="M1714" i="55"/>
  <c r="M1715" i="55"/>
  <c r="M1716" i="55"/>
  <c r="M1717" i="55"/>
  <c r="M1718" i="55"/>
  <c r="M1719" i="55"/>
  <c r="M1720" i="55"/>
  <c r="M1721" i="55"/>
  <c r="M1722" i="55"/>
  <c r="M1723" i="55"/>
  <c r="M1724" i="55"/>
  <c r="M1725" i="55"/>
  <c r="M1726" i="55"/>
  <c r="M1727" i="55"/>
  <c r="M1728" i="55"/>
  <c r="M1729" i="55"/>
  <c r="M1730" i="55"/>
  <c r="M1731" i="55"/>
  <c r="M1732" i="55"/>
  <c r="M1733" i="55"/>
  <c r="M1734" i="55"/>
  <c r="M1735" i="55"/>
  <c r="M1736" i="55"/>
  <c r="M1737" i="55"/>
  <c r="M1738" i="55"/>
  <c r="M1739" i="55"/>
  <c r="M1740" i="55"/>
  <c r="M1741" i="55"/>
  <c r="M1742" i="55"/>
  <c r="M1743" i="55"/>
  <c r="M1744" i="55"/>
  <c r="M1745" i="55"/>
  <c r="M1746" i="55"/>
  <c r="M1747" i="55"/>
  <c r="M1748" i="55"/>
  <c r="M1749" i="55"/>
  <c r="M1750" i="55"/>
  <c r="M1751" i="55"/>
  <c r="M1752" i="55"/>
  <c r="M1753" i="55"/>
  <c r="M1754" i="55"/>
  <c r="M1755" i="55"/>
  <c r="M1756" i="55"/>
  <c r="M1757" i="55"/>
  <c r="M1758" i="55"/>
  <c r="M1759" i="55"/>
  <c r="M1760" i="55"/>
  <c r="M1761" i="55"/>
  <c r="M1762" i="55"/>
  <c r="M1763" i="55"/>
  <c r="M1764" i="55"/>
  <c r="M1765" i="55"/>
  <c r="M1766" i="55"/>
  <c r="M1767" i="55"/>
  <c r="M1768" i="55"/>
  <c r="M1769" i="55"/>
  <c r="M1770" i="55"/>
  <c r="M1771" i="55"/>
  <c r="M1772" i="55"/>
  <c r="M1773" i="55"/>
  <c r="M1774" i="55"/>
  <c r="M1775" i="55"/>
  <c r="M1776" i="55"/>
  <c r="M1777" i="55"/>
  <c r="M1778" i="55"/>
  <c r="M1779" i="55"/>
  <c r="M1780" i="55"/>
  <c r="M1781" i="55"/>
  <c r="M1782" i="55"/>
  <c r="M1783" i="55"/>
  <c r="M1784" i="55"/>
  <c r="M1785" i="55"/>
  <c r="M1786" i="55"/>
  <c r="M1787" i="55"/>
  <c r="M1788" i="55"/>
  <c r="M1789" i="55"/>
  <c r="M1790" i="55"/>
  <c r="M1791" i="55"/>
  <c r="M1792" i="55"/>
  <c r="M1793" i="55"/>
  <c r="M1794" i="55"/>
  <c r="M1795" i="55"/>
  <c r="M1796" i="55"/>
  <c r="M1797" i="55"/>
  <c r="M1798" i="55"/>
  <c r="M1799" i="55"/>
  <c r="M1800" i="55"/>
  <c r="M1801" i="55"/>
  <c r="M1802" i="55"/>
  <c r="M1803" i="55"/>
  <c r="M1804" i="55"/>
  <c r="M1805" i="55"/>
  <c r="M1806" i="55"/>
  <c r="M1807" i="55"/>
  <c r="M1808" i="55"/>
  <c r="M1809" i="55"/>
  <c r="M1810" i="55"/>
  <c r="M1811" i="55"/>
  <c r="M1812" i="55"/>
  <c r="M1813" i="55"/>
  <c r="M1814" i="55"/>
  <c r="M1815" i="55"/>
  <c r="M1816" i="55"/>
  <c r="M1817" i="55"/>
  <c r="M1818" i="55"/>
  <c r="M1819" i="55"/>
  <c r="M1820" i="55"/>
  <c r="M1821" i="55"/>
  <c r="M1822" i="55"/>
  <c r="M1823" i="55"/>
  <c r="M1824" i="55"/>
  <c r="M1825" i="55"/>
  <c r="M1826" i="55"/>
  <c r="M1827" i="55"/>
  <c r="M1828" i="55"/>
  <c r="M1829" i="55"/>
  <c r="M1830" i="55"/>
  <c r="M1831" i="55"/>
  <c r="M1832" i="55"/>
  <c r="M1833" i="55"/>
  <c r="M1834" i="55"/>
  <c r="M1835" i="55"/>
  <c r="M1836" i="55"/>
  <c r="M1837" i="55"/>
  <c r="M1838" i="55"/>
  <c r="M1839" i="55"/>
  <c r="M1840" i="55"/>
  <c r="M1841" i="55"/>
  <c r="M1842" i="55"/>
  <c r="M1843" i="55"/>
  <c r="M1844" i="55"/>
  <c r="M1845" i="55"/>
  <c r="M1846" i="55"/>
  <c r="M1847" i="55"/>
  <c r="M1848" i="55"/>
  <c r="M1849" i="55"/>
  <c r="M1850" i="55"/>
  <c r="M1851" i="55"/>
  <c r="M1852" i="55"/>
  <c r="M1853" i="55"/>
  <c r="M1854" i="55"/>
  <c r="M1855" i="55"/>
  <c r="M1856" i="55"/>
  <c r="M1857" i="55"/>
  <c r="M1858" i="55"/>
  <c r="M1859" i="55"/>
  <c r="M1860" i="55"/>
  <c r="M1861" i="55"/>
  <c r="M1862" i="55"/>
  <c r="M1863" i="55"/>
  <c r="M1864" i="55"/>
  <c r="M1865" i="55"/>
  <c r="M1866" i="55"/>
  <c r="M1867" i="55"/>
  <c r="M1868" i="55"/>
  <c r="M1869" i="55"/>
  <c r="M1870" i="55"/>
  <c r="M1871" i="55"/>
  <c r="M1872" i="55"/>
  <c r="M1873" i="55"/>
  <c r="M1874" i="55"/>
  <c r="M1875" i="55"/>
  <c r="M1876" i="55"/>
  <c r="M1877" i="55"/>
  <c r="M1878" i="55"/>
  <c r="M1879" i="55"/>
  <c r="M1880" i="55"/>
  <c r="M1881" i="55"/>
  <c r="M1882" i="55"/>
  <c r="M1883" i="55"/>
  <c r="M1884" i="55"/>
  <c r="M1885" i="55"/>
  <c r="M1886" i="55"/>
  <c r="M1887" i="55"/>
  <c r="M1888" i="55"/>
  <c r="M1889" i="55"/>
  <c r="M1890" i="55"/>
  <c r="M1891" i="55"/>
  <c r="M1892" i="55"/>
  <c r="M1893" i="55"/>
  <c r="M1894" i="55"/>
  <c r="M1895" i="55"/>
  <c r="M1896" i="55"/>
  <c r="M1897" i="55"/>
  <c r="M1898" i="55"/>
  <c r="M1899" i="55"/>
  <c r="M1900" i="55"/>
  <c r="M1901" i="55"/>
  <c r="M1902" i="55"/>
  <c r="M1903" i="55"/>
  <c r="M1904" i="55"/>
  <c r="M1905" i="55"/>
  <c r="M1906" i="55"/>
  <c r="M1907" i="55"/>
  <c r="M1908" i="55"/>
  <c r="M1909" i="55"/>
  <c r="M1910" i="55"/>
  <c r="M1911" i="55"/>
  <c r="M1912" i="55"/>
  <c r="M1913" i="55"/>
  <c r="M1914" i="55"/>
  <c r="M1915" i="55"/>
  <c r="M1916" i="55"/>
  <c r="M1917" i="55"/>
  <c r="M1918" i="55"/>
  <c r="M1919" i="55"/>
  <c r="M1920" i="55"/>
  <c r="M1921" i="55"/>
  <c r="M1922" i="55"/>
  <c r="M1923" i="55"/>
  <c r="M1924" i="55"/>
  <c r="M1925" i="55"/>
  <c r="M1926" i="55"/>
  <c r="M1927" i="55"/>
  <c r="M1928" i="55"/>
  <c r="M1929" i="55"/>
  <c r="M1930" i="55"/>
  <c r="M1931" i="55"/>
  <c r="M1932" i="55"/>
  <c r="M1933" i="55"/>
  <c r="M1934" i="55"/>
  <c r="M1935" i="55"/>
  <c r="M1936" i="55"/>
  <c r="M1937" i="55"/>
  <c r="M1938" i="55"/>
  <c r="M1939" i="55"/>
  <c r="M1940" i="55"/>
  <c r="M1941" i="55"/>
  <c r="M1942" i="55"/>
  <c r="M1943" i="55"/>
  <c r="M1944" i="55"/>
  <c r="M1945" i="55"/>
  <c r="M1946" i="55"/>
  <c r="M1947" i="55"/>
  <c r="M1948" i="55"/>
  <c r="M1949" i="55"/>
  <c r="M1950" i="55"/>
  <c r="M1951" i="55"/>
  <c r="M1952" i="55"/>
  <c r="M1953" i="55"/>
  <c r="M1954" i="55"/>
  <c r="M1955" i="55"/>
  <c r="M1956" i="55"/>
  <c r="M1957" i="55"/>
  <c r="M1958" i="55"/>
  <c r="M1959" i="55"/>
  <c r="M1960" i="55"/>
  <c r="M1961" i="55"/>
  <c r="M1962" i="55"/>
  <c r="M1963" i="55"/>
  <c r="M1964" i="55"/>
  <c r="M1965" i="55"/>
  <c r="M1966" i="55"/>
  <c r="M1967" i="55"/>
  <c r="M1968" i="55"/>
  <c r="M1969" i="55"/>
  <c r="M1970" i="55"/>
  <c r="M1971" i="55"/>
  <c r="M1972" i="55"/>
  <c r="M1973" i="55"/>
  <c r="M1974" i="55"/>
  <c r="M1975" i="55"/>
  <c r="M1976" i="55"/>
  <c r="M1977" i="55"/>
  <c r="M1978" i="55"/>
  <c r="M1979" i="55"/>
  <c r="M1980" i="55"/>
  <c r="M1981" i="55"/>
  <c r="M1982" i="55"/>
  <c r="M1983" i="55"/>
  <c r="M1984" i="55"/>
  <c r="M1985" i="55"/>
  <c r="M1986" i="55"/>
  <c r="M1987" i="55"/>
  <c r="M1988" i="55"/>
  <c r="M1989" i="55"/>
  <c r="M1990" i="55"/>
  <c r="M1991" i="55"/>
  <c r="M1992" i="55"/>
  <c r="M1993" i="55"/>
  <c r="M1994" i="55"/>
  <c r="M1995" i="55"/>
  <c r="M1996" i="55"/>
  <c r="M1997" i="55"/>
  <c r="M1998" i="55"/>
  <c r="M1999" i="55"/>
  <c r="M2000" i="55"/>
  <c r="M2001" i="55"/>
  <c r="M2002" i="55"/>
  <c r="M2003" i="55"/>
  <c r="M2004" i="55"/>
  <c r="M2005" i="55"/>
  <c r="M2006" i="55"/>
  <c r="M2007" i="55"/>
  <c r="M2008" i="55"/>
  <c r="M2009" i="55"/>
  <c r="M2010" i="55"/>
  <c r="M2011" i="55"/>
  <c r="M2012" i="55"/>
  <c r="M2013" i="55"/>
  <c r="M2014" i="55"/>
  <c r="M2015" i="55"/>
  <c r="M2016" i="55"/>
  <c r="M2017" i="55"/>
  <c r="M2018" i="55"/>
  <c r="M2019" i="55"/>
  <c r="M2020" i="55"/>
  <c r="M2021" i="55"/>
  <c r="M2022" i="55"/>
  <c r="M2023" i="55"/>
  <c r="M2024" i="55"/>
  <c r="M2025" i="55"/>
  <c r="M2026" i="55"/>
  <c r="M2027" i="55"/>
  <c r="M2028" i="55"/>
  <c r="M2029" i="55"/>
  <c r="M2030" i="55"/>
  <c r="M2031" i="55"/>
  <c r="M2032" i="55"/>
  <c r="M2033" i="55"/>
  <c r="M2034" i="55"/>
  <c r="M2035" i="55"/>
  <c r="M2036" i="55"/>
  <c r="M2037" i="55"/>
  <c r="M2038" i="55"/>
  <c r="M2039" i="55"/>
  <c r="M2040" i="55"/>
  <c r="M2041" i="55"/>
  <c r="M2042" i="55"/>
  <c r="M2043" i="55"/>
  <c r="M2044" i="55"/>
  <c r="M2045" i="55"/>
  <c r="M2046" i="55"/>
  <c r="M2047" i="55"/>
  <c r="M2048" i="55"/>
  <c r="M2049" i="55"/>
  <c r="M2050" i="55"/>
  <c r="M2051" i="55"/>
  <c r="M2052" i="55"/>
  <c r="M2053" i="55"/>
  <c r="M2054" i="55"/>
  <c r="M2055" i="55"/>
  <c r="M2056" i="55"/>
  <c r="M2057" i="55"/>
  <c r="M2058" i="55"/>
  <c r="M2059" i="55"/>
  <c r="M2060" i="55"/>
  <c r="M2061" i="55"/>
  <c r="M2062" i="55"/>
  <c r="M2063" i="55"/>
  <c r="M2064" i="55"/>
  <c r="M2065" i="55"/>
  <c r="M2066" i="55"/>
  <c r="M2067" i="55"/>
  <c r="M2068" i="55"/>
  <c r="M2069" i="55"/>
  <c r="M2070" i="55"/>
  <c r="M2071" i="55"/>
  <c r="M2072" i="55"/>
  <c r="M2073" i="55"/>
  <c r="M2074" i="55"/>
  <c r="M2075" i="55"/>
  <c r="M2076" i="55"/>
  <c r="M2077" i="55"/>
  <c r="M2078" i="55"/>
  <c r="M2079" i="55"/>
  <c r="M2080" i="55"/>
  <c r="M2081" i="55"/>
  <c r="M2082" i="55"/>
  <c r="M2083" i="55"/>
  <c r="M2084" i="55"/>
  <c r="M2085" i="55"/>
  <c r="M2086" i="55"/>
  <c r="M2087" i="55"/>
  <c r="M2088" i="55"/>
  <c r="M2089" i="55"/>
  <c r="M2090" i="55"/>
  <c r="M2091" i="55"/>
  <c r="M2092" i="55"/>
  <c r="M2093" i="55"/>
  <c r="M2094" i="55"/>
  <c r="M2095" i="55"/>
  <c r="M2096" i="55"/>
  <c r="M2097" i="55"/>
  <c r="M2098" i="55"/>
  <c r="M2099" i="55"/>
  <c r="M2100" i="55"/>
  <c r="M2101" i="55"/>
  <c r="M2102" i="55"/>
  <c r="M2103" i="55"/>
  <c r="M2104" i="55"/>
  <c r="M2105" i="55"/>
  <c r="M2106" i="55"/>
  <c r="M2107" i="55"/>
  <c r="M2108" i="55"/>
  <c r="M2109" i="55"/>
  <c r="M2110" i="55"/>
  <c r="M2111" i="55"/>
  <c r="M2112" i="55"/>
  <c r="M2113" i="55"/>
  <c r="M2114" i="55"/>
  <c r="M2115" i="55"/>
  <c r="M2116" i="55"/>
  <c r="M2117" i="55"/>
  <c r="M2118" i="55"/>
  <c r="M2119" i="55"/>
  <c r="M2120" i="55"/>
  <c r="M2121" i="55"/>
  <c r="M2122" i="55"/>
  <c r="M2123" i="55"/>
  <c r="M2124" i="55"/>
  <c r="M2125" i="55"/>
  <c r="M2126" i="55"/>
  <c r="M2127" i="55"/>
  <c r="M2128" i="55"/>
  <c r="M2129" i="55"/>
  <c r="M2130" i="55"/>
  <c r="M2131" i="55"/>
  <c r="M2132" i="55"/>
  <c r="M2133" i="55"/>
  <c r="M2134" i="55"/>
  <c r="M2135" i="55"/>
  <c r="M2136" i="55"/>
  <c r="M2137" i="55"/>
  <c r="M2138" i="55"/>
  <c r="M2139" i="55"/>
  <c r="M2140" i="55"/>
  <c r="M2141" i="55"/>
  <c r="M2142" i="55"/>
  <c r="M2143" i="55"/>
  <c r="M2144" i="55"/>
  <c r="M2145" i="55"/>
  <c r="M2146" i="55"/>
  <c r="M2147" i="55"/>
  <c r="M2148" i="55"/>
  <c r="M2149" i="55"/>
  <c r="M2150" i="55"/>
  <c r="M2151" i="55"/>
  <c r="M2152" i="55"/>
  <c r="M2153" i="55"/>
  <c r="M2154" i="55"/>
  <c r="M2155" i="55"/>
  <c r="M2156" i="55"/>
  <c r="M2157" i="55"/>
  <c r="M2158" i="55"/>
  <c r="M2159" i="55"/>
  <c r="M2160" i="55"/>
  <c r="M2161" i="55"/>
  <c r="M2162" i="55"/>
  <c r="M2163" i="55"/>
  <c r="M2164" i="55"/>
  <c r="M2165" i="55"/>
  <c r="M2166" i="55"/>
  <c r="M2167" i="55"/>
  <c r="M2168" i="55"/>
  <c r="M2169" i="55"/>
  <c r="M2170" i="55"/>
  <c r="M2171" i="55"/>
  <c r="M2172" i="55"/>
  <c r="M2173" i="55"/>
  <c r="M2174" i="55"/>
  <c r="M2175" i="55"/>
  <c r="M2176" i="55"/>
  <c r="M2177" i="55"/>
  <c r="M2178" i="55"/>
  <c r="M2179" i="55"/>
  <c r="M2180" i="55"/>
  <c r="M2181" i="55"/>
  <c r="M2182" i="55"/>
  <c r="M2183" i="55"/>
  <c r="M2184" i="55"/>
  <c r="M2185" i="55"/>
  <c r="M2186" i="55"/>
  <c r="M2187" i="55"/>
  <c r="M2188" i="55"/>
  <c r="M2189" i="55"/>
  <c r="M2190" i="55"/>
  <c r="M2191" i="55"/>
  <c r="M2192" i="55"/>
  <c r="M2193" i="55"/>
  <c r="M2194" i="55"/>
  <c r="M2195" i="55"/>
  <c r="M2196" i="55"/>
  <c r="M2197" i="55"/>
  <c r="M2198" i="55"/>
  <c r="M2199" i="55"/>
  <c r="M2200" i="55"/>
  <c r="M2201" i="55"/>
  <c r="M2202" i="55"/>
  <c r="M2203" i="55"/>
  <c r="M2204" i="55"/>
  <c r="M2205" i="55"/>
  <c r="M2206" i="55"/>
  <c r="M2207" i="55"/>
  <c r="M2208" i="55"/>
  <c r="M2209" i="55"/>
  <c r="M2210" i="55"/>
  <c r="M2211" i="55"/>
  <c r="M2212" i="55"/>
  <c r="M2213" i="55"/>
  <c r="M2214" i="55"/>
  <c r="M2215" i="55"/>
  <c r="M2216" i="55"/>
  <c r="M2217" i="55"/>
  <c r="M2218" i="55"/>
  <c r="M2219" i="55"/>
  <c r="M2220" i="55"/>
  <c r="M2221" i="55"/>
  <c r="M2222" i="55"/>
  <c r="M2223" i="55"/>
  <c r="M2224" i="55"/>
  <c r="M2225" i="55"/>
  <c r="M2226" i="55"/>
  <c r="M2227" i="55"/>
  <c r="M2228" i="55"/>
  <c r="M2229" i="55"/>
  <c r="M2230" i="55"/>
  <c r="M2231" i="55"/>
  <c r="M2232" i="55"/>
  <c r="M2233" i="55"/>
  <c r="M2234" i="55"/>
  <c r="M2235" i="55"/>
  <c r="M2236" i="55"/>
  <c r="M2237" i="55"/>
  <c r="M2238" i="55"/>
  <c r="M2239" i="55"/>
  <c r="M2240" i="55"/>
  <c r="M2241" i="55"/>
  <c r="M2242" i="55"/>
  <c r="M2243" i="55"/>
  <c r="M2244" i="55"/>
  <c r="M2245" i="55"/>
  <c r="M2246" i="55"/>
  <c r="M2247" i="55"/>
  <c r="M2248" i="55"/>
  <c r="M2249" i="55"/>
  <c r="M2250" i="55"/>
  <c r="M2251" i="55"/>
  <c r="M2252" i="55"/>
  <c r="M2253" i="55"/>
  <c r="M2254" i="55"/>
  <c r="M2255" i="55"/>
  <c r="M2256" i="55"/>
  <c r="M2257" i="55"/>
  <c r="M2258" i="55"/>
  <c r="M2259" i="55"/>
  <c r="M2260" i="55"/>
  <c r="M2261" i="55"/>
  <c r="M2262" i="55"/>
  <c r="M2263" i="55"/>
  <c r="M2264" i="55"/>
  <c r="M2265" i="55"/>
  <c r="M2266" i="55"/>
  <c r="M2267" i="55"/>
  <c r="M2268" i="55"/>
  <c r="M2269" i="55"/>
  <c r="M2270" i="55"/>
  <c r="M2271" i="55"/>
  <c r="M2272" i="55"/>
  <c r="M2273" i="55"/>
  <c r="M2274" i="55"/>
  <c r="M2275" i="55"/>
  <c r="M2276" i="55"/>
  <c r="M2277" i="55"/>
  <c r="M2278" i="55"/>
  <c r="M2279" i="55"/>
  <c r="M2280" i="55"/>
  <c r="M2281" i="55"/>
  <c r="M2282" i="55"/>
  <c r="M2283" i="55"/>
  <c r="M2284" i="55"/>
  <c r="M2285" i="55"/>
  <c r="M2286" i="55"/>
  <c r="M2287" i="55"/>
  <c r="M2288" i="55"/>
  <c r="M2289" i="55"/>
  <c r="M2290" i="55"/>
  <c r="M2291" i="55"/>
  <c r="M2292" i="55"/>
  <c r="M2293" i="55"/>
  <c r="M2294" i="55"/>
  <c r="M2295" i="55"/>
  <c r="M2296" i="55"/>
  <c r="M2297" i="55"/>
  <c r="M2298" i="55"/>
  <c r="M2299" i="55"/>
  <c r="M2300" i="55"/>
  <c r="M2301" i="55"/>
  <c r="M2302" i="55"/>
  <c r="M2303" i="55"/>
  <c r="M2304" i="55"/>
  <c r="M2305" i="55"/>
  <c r="M2306" i="55"/>
  <c r="M2307" i="55"/>
  <c r="M2308" i="55"/>
  <c r="M2309" i="55"/>
  <c r="M2310" i="55"/>
  <c r="M2311" i="55"/>
  <c r="M2312" i="55"/>
  <c r="M2313" i="55"/>
  <c r="M2314" i="55"/>
  <c r="M2315" i="55"/>
  <c r="M2316" i="55"/>
  <c r="M2317" i="55"/>
  <c r="M2318" i="55"/>
  <c r="M2319" i="55"/>
  <c r="M2320" i="55"/>
  <c r="M2321" i="55"/>
  <c r="M2322" i="55"/>
  <c r="M2323" i="55"/>
  <c r="M2324" i="55"/>
  <c r="M2325" i="55"/>
  <c r="M2326" i="55"/>
  <c r="M2327" i="55"/>
  <c r="M2328" i="55"/>
  <c r="M2329" i="55"/>
  <c r="M2330" i="55"/>
  <c r="M2331" i="55"/>
  <c r="M2332" i="55"/>
  <c r="M2333" i="55"/>
  <c r="M2334" i="55"/>
  <c r="M2335" i="55"/>
  <c r="M2336" i="55"/>
  <c r="M2337" i="55"/>
  <c r="M2338" i="55"/>
  <c r="M2339" i="55"/>
  <c r="M2340" i="55"/>
  <c r="M2341" i="55"/>
  <c r="M2342" i="55"/>
  <c r="M2343" i="55"/>
  <c r="M2344" i="55"/>
  <c r="M2345" i="55"/>
  <c r="M2346" i="55"/>
  <c r="M2347" i="55"/>
  <c r="M2348" i="55"/>
  <c r="M2349" i="55"/>
  <c r="M2350" i="55"/>
  <c r="M2351" i="55"/>
  <c r="M2352" i="55"/>
  <c r="M2353" i="55"/>
  <c r="M2354" i="55"/>
  <c r="M2355" i="55"/>
  <c r="M2356" i="55"/>
  <c r="M2357" i="55"/>
  <c r="M2358" i="55"/>
  <c r="M2359" i="55"/>
  <c r="M2360" i="55"/>
  <c r="M2361" i="55"/>
  <c r="M2362" i="55"/>
  <c r="M2363" i="55"/>
  <c r="M2364" i="55"/>
  <c r="M2365" i="55"/>
  <c r="M2366" i="55"/>
  <c r="M2367" i="55"/>
  <c r="M2368" i="55"/>
  <c r="M2369" i="55"/>
  <c r="M2370" i="55"/>
  <c r="M2371" i="55"/>
  <c r="M2372" i="55"/>
  <c r="M2373" i="55"/>
  <c r="M2374" i="55"/>
  <c r="M2375" i="55"/>
  <c r="M2376" i="55"/>
  <c r="M2377" i="55"/>
  <c r="M2378" i="55"/>
  <c r="M2379" i="55"/>
  <c r="M2380" i="55"/>
  <c r="M2381" i="55"/>
  <c r="M2382" i="55"/>
  <c r="M2383" i="55"/>
  <c r="M2384" i="55"/>
  <c r="M2385" i="55"/>
  <c r="M2386" i="55"/>
  <c r="M2387" i="55"/>
  <c r="M2388" i="55"/>
  <c r="M2389" i="55"/>
  <c r="M2390" i="55"/>
  <c r="M2391" i="55"/>
  <c r="M2392" i="55"/>
  <c r="M2393" i="55"/>
  <c r="M2394" i="55"/>
  <c r="M2395" i="55"/>
  <c r="M2396" i="55"/>
  <c r="M2397" i="55"/>
  <c r="M2398" i="55"/>
  <c r="M2399" i="55"/>
  <c r="M2400" i="55"/>
  <c r="M2401" i="55"/>
  <c r="M2402" i="55"/>
  <c r="M2403" i="55"/>
  <c r="M2404" i="55"/>
  <c r="M2405" i="55"/>
  <c r="M2406" i="55"/>
  <c r="M2407" i="55"/>
  <c r="M2408" i="55"/>
  <c r="M2409" i="55"/>
  <c r="M2410" i="55"/>
  <c r="M2411" i="55"/>
  <c r="M2412" i="55"/>
  <c r="M2413" i="55"/>
  <c r="M2414" i="55"/>
  <c r="M2415" i="55"/>
  <c r="M2416" i="55"/>
  <c r="M2417" i="55"/>
  <c r="M2418" i="55"/>
  <c r="M2419" i="55"/>
  <c r="M2420" i="55"/>
  <c r="M2421" i="55"/>
  <c r="M2422" i="55"/>
  <c r="M2423" i="55"/>
  <c r="M2424" i="55"/>
  <c r="M2425" i="55"/>
  <c r="M2426" i="55"/>
  <c r="M2427" i="55"/>
  <c r="M2428" i="55"/>
  <c r="M2429" i="55"/>
  <c r="M2430" i="55"/>
  <c r="M2431" i="55"/>
  <c r="M2432" i="55"/>
  <c r="M2433" i="55"/>
  <c r="M2434" i="55"/>
  <c r="M2435" i="55"/>
  <c r="M2436" i="55"/>
  <c r="M2437" i="55"/>
  <c r="M2438" i="55"/>
  <c r="M2439" i="55"/>
  <c r="M2440" i="55"/>
  <c r="M2441" i="55"/>
  <c r="M2442" i="55"/>
  <c r="M2443" i="55"/>
  <c r="M2444" i="55"/>
  <c r="M2445" i="55"/>
  <c r="M2446" i="55"/>
  <c r="M2447" i="55"/>
  <c r="M2448" i="55"/>
  <c r="M2449" i="55"/>
  <c r="M2450" i="55"/>
  <c r="M2451" i="55"/>
  <c r="M2452" i="55"/>
  <c r="M2453" i="55"/>
  <c r="M2454" i="55"/>
  <c r="M2455" i="55"/>
  <c r="M2456" i="55"/>
  <c r="M2457" i="55"/>
  <c r="M2458" i="55"/>
  <c r="M2459" i="55"/>
  <c r="M2460" i="55"/>
  <c r="M2461" i="55"/>
  <c r="M2462" i="55"/>
  <c r="M2463" i="55"/>
  <c r="M2464" i="55"/>
  <c r="M2465" i="55"/>
  <c r="M2466" i="55"/>
  <c r="M2467" i="55"/>
  <c r="M2468" i="55"/>
  <c r="M2469" i="55"/>
  <c r="M2470" i="55"/>
  <c r="M2471" i="55"/>
  <c r="M2472" i="55"/>
  <c r="M2473" i="55"/>
  <c r="M2474" i="55"/>
  <c r="M2475" i="55"/>
  <c r="M2476" i="55"/>
  <c r="M2477" i="55"/>
  <c r="M2478" i="55"/>
  <c r="M2479" i="55"/>
  <c r="M2480" i="55"/>
  <c r="M2481" i="55"/>
  <c r="M2482" i="55"/>
  <c r="M2483" i="55"/>
  <c r="M2484" i="55"/>
  <c r="M2485" i="55"/>
  <c r="M2486" i="55"/>
  <c r="M2487" i="55"/>
  <c r="M2488" i="55"/>
  <c r="M2489" i="55"/>
  <c r="M2490" i="55"/>
  <c r="M2491" i="55"/>
  <c r="M2492" i="55"/>
  <c r="M2493" i="55"/>
  <c r="M2494" i="55"/>
  <c r="M2495" i="55"/>
  <c r="M2496" i="55"/>
  <c r="M2497" i="55"/>
  <c r="M2498" i="55"/>
  <c r="M2499" i="55"/>
  <c r="M2500" i="55"/>
  <c r="M2501" i="55"/>
  <c r="M2502" i="55"/>
  <c r="M2503" i="55"/>
  <c r="M2504" i="55"/>
  <c r="M2505" i="55"/>
  <c r="M2506" i="55"/>
  <c r="M2507" i="55"/>
  <c r="M2508" i="55"/>
  <c r="M2509" i="55"/>
  <c r="M2510" i="55"/>
  <c r="M2511" i="55"/>
  <c r="M2512" i="55"/>
  <c r="M2513" i="55"/>
  <c r="M2514" i="55"/>
  <c r="M2515" i="55"/>
  <c r="M2516" i="55"/>
  <c r="M2517" i="55"/>
  <c r="M2518" i="55"/>
  <c r="M2519" i="55"/>
  <c r="M2520" i="55"/>
  <c r="M2521" i="55"/>
  <c r="M2522" i="55"/>
  <c r="M2523" i="55"/>
  <c r="M2524" i="55"/>
  <c r="M2525" i="55"/>
  <c r="M2526" i="55"/>
  <c r="M2527" i="55"/>
  <c r="M2528" i="55"/>
  <c r="M2529" i="55"/>
  <c r="M2530" i="55"/>
  <c r="M2531" i="55"/>
  <c r="M2532" i="55"/>
  <c r="M2533" i="55"/>
  <c r="M2534" i="55"/>
  <c r="M2535" i="55"/>
  <c r="M2536" i="55"/>
  <c r="M2537" i="55"/>
  <c r="M2538" i="55"/>
  <c r="M2539" i="55"/>
  <c r="M2540" i="55"/>
  <c r="M2541" i="55"/>
  <c r="M2542" i="55"/>
  <c r="M2543" i="55"/>
  <c r="M2544" i="55"/>
  <c r="M2545" i="55"/>
  <c r="M2546" i="55"/>
  <c r="M2547" i="55"/>
  <c r="M2548" i="55"/>
  <c r="M2549" i="55"/>
  <c r="M2550" i="55"/>
  <c r="M2551" i="55"/>
  <c r="M2552" i="55"/>
  <c r="M2553" i="55"/>
  <c r="M2554" i="55"/>
  <c r="M2555" i="55"/>
  <c r="M2556" i="55"/>
  <c r="M2557" i="55"/>
  <c r="M2558" i="55"/>
  <c r="M2559" i="55"/>
  <c r="M2560" i="55"/>
  <c r="M2561" i="55"/>
  <c r="M2562" i="55"/>
  <c r="M2563" i="55"/>
  <c r="M2564" i="55"/>
  <c r="M2565" i="55"/>
  <c r="M2566" i="55"/>
  <c r="M2567" i="55"/>
  <c r="M2568" i="55"/>
  <c r="M2569" i="55"/>
  <c r="M2570" i="55"/>
  <c r="M2571" i="55"/>
  <c r="M2572" i="55"/>
  <c r="M2573" i="55"/>
  <c r="M2574" i="55"/>
  <c r="M2575" i="55"/>
  <c r="M2576" i="55"/>
  <c r="M2577" i="55"/>
  <c r="M2578" i="55"/>
  <c r="M2579" i="55"/>
  <c r="M2580" i="55"/>
  <c r="M2581" i="55"/>
  <c r="M2582" i="55"/>
  <c r="M2583" i="55"/>
  <c r="M2584" i="55"/>
  <c r="M2585" i="55"/>
  <c r="M2586" i="55"/>
  <c r="M2587" i="55"/>
  <c r="M2588" i="55"/>
  <c r="M2589" i="55"/>
  <c r="M2590" i="55"/>
  <c r="M2591" i="55"/>
  <c r="M2592" i="55"/>
  <c r="M2593" i="55"/>
  <c r="M2594" i="55"/>
  <c r="M2595" i="55"/>
  <c r="M2596" i="55"/>
  <c r="M2597" i="55"/>
  <c r="F319" i="63"/>
  <c r="F320" i="63"/>
  <c r="F321" i="63"/>
  <c r="F322" i="63"/>
  <c r="F323" i="63"/>
  <c r="F324" i="63"/>
  <c r="F325" i="63"/>
  <c r="F326" i="63"/>
  <c r="F327" i="63"/>
  <c r="F328" i="63"/>
  <c r="F329" i="63"/>
  <c r="F330" i="63"/>
  <c r="F331" i="63"/>
  <c r="F332" i="63"/>
  <c r="F333" i="63"/>
  <c r="F334" i="63"/>
  <c r="F335" i="63"/>
  <c r="F336" i="63"/>
  <c r="F337" i="63"/>
  <c r="F338" i="63"/>
  <c r="F339" i="63"/>
  <c r="F340" i="63"/>
  <c r="F341" i="63"/>
  <c r="F342" i="63"/>
  <c r="F343" i="63"/>
  <c r="F344" i="63"/>
  <c r="F345" i="63"/>
  <c r="F346" i="63"/>
  <c r="F347" i="63"/>
  <c r="F348" i="63"/>
  <c r="F349" i="63"/>
  <c r="F350" i="63"/>
  <c r="F351" i="63"/>
  <c r="F352" i="63"/>
  <c r="F353" i="63"/>
  <c r="F354" i="63"/>
  <c r="F355" i="63"/>
  <c r="F356" i="63"/>
  <c r="F357" i="63"/>
  <c r="F358" i="63"/>
  <c r="F359" i="63"/>
  <c r="F360" i="63"/>
  <c r="F361" i="63"/>
  <c r="F362" i="63"/>
  <c r="F363" i="63"/>
  <c r="F364" i="63"/>
  <c r="F365" i="63"/>
  <c r="F366" i="63"/>
  <c r="F367" i="63"/>
  <c r="F368" i="63"/>
  <c r="F369" i="63"/>
  <c r="F370" i="63"/>
  <c r="F371" i="63"/>
  <c r="F372" i="63"/>
  <c r="F373" i="63"/>
  <c r="F374" i="63"/>
  <c r="F375" i="63"/>
  <c r="F376" i="63"/>
  <c r="F377" i="63"/>
  <c r="F378" i="63"/>
  <c r="F379" i="63"/>
  <c r="F380" i="63"/>
  <c r="F381" i="63"/>
  <c r="F382" i="63"/>
  <c r="F383" i="63"/>
  <c r="F384" i="63"/>
  <c r="F385" i="63"/>
  <c r="F386" i="63"/>
  <c r="F387" i="63"/>
  <c r="F388" i="63"/>
  <c r="F389" i="63"/>
  <c r="F390" i="63"/>
  <c r="F391" i="63"/>
  <c r="F392" i="63"/>
  <c r="F393" i="63"/>
  <c r="F394" i="63"/>
  <c r="F395" i="63"/>
  <c r="F396" i="63"/>
  <c r="F397" i="63"/>
  <c r="F398" i="63"/>
  <c r="F399" i="63"/>
  <c r="F400" i="63"/>
  <c r="F401" i="63"/>
  <c r="F402" i="63"/>
  <c r="F403" i="63"/>
  <c r="F404" i="63"/>
  <c r="F405" i="63"/>
  <c r="F406" i="63"/>
  <c r="F407" i="63"/>
  <c r="F408" i="63"/>
  <c r="F409" i="63"/>
  <c r="F410" i="63"/>
  <c r="F411" i="63"/>
  <c r="F412" i="63"/>
  <c r="F413" i="63"/>
  <c r="F414" i="63"/>
  <c r="F415" i="63"/>
  <c r="F416" i="63"/>
  <c r="F417" i="63"/>
  <c r="F418" i="63"/>
  <c r="F419" i="63"/>
  <c r="F420" i="63"/>
  <c r="F421" i="63"/>
  <c r="F422" i="63"/>
  <c r="F423" i="63"/>
  <c r="F424" i="63"/>
  <c r="F425" i="63"/>
  <c r="F426" i="63"/>
  <c r="F427" i="63"/>
  <c r="F428" i="63"/>
  <c r="F429" i="63"/>
  <c r="F430" i="63"/>
  <c r="F431" i="63"/>
  <c r="F432" i="63"/>
  <c r="F433" i="63"/>
  <c r="F434" i="63"/>
  <c r="F435" i="63"/>
  <c r="F436" i="63"/>
  <c r="F437" i="63"/>
  <c r="F438" i="63"/>
  <c r="F439" i="63"/>
  <c r="F440" i="63"/>
  <c r="F441" i="63"/>
  <c r="F442" i="63"/>
  <c r="F443" i="63"/>
  <c r="F444" i="63"/>
  <c r="F445" i="63"/>
  <c r="F446" i="63"/>
  <c r="F447" i="63"/>
  <c r="F448" i="63"/>
  <c r="F449" i="63"/>
  <c r="F450" i="63"/>
  <c r="F451" i="63"/>
  <c r="F452" i="63"/>
  <c r="F453" i="63"/>
  <c r="F454" i="63"/>
  <c r="F455" i="63"/>
  <c r="F456" i="63"/>
  <c r="F457" i="63"/>
  <c r="F458" i="63"/>
  <c r="F459" i="63"/>
  <c r="F460" i="63"/>
  <c r="F461" i="63"/>
  <c r="F462" i="63"/>
  <c r="F463" i="63"/>
  <c r="F464" i="63"/>
  <c r="F465" i="63"/>
  <c r="F466" i="63"/>
  <c r="F467" i="63"/>
  <c r="F468" i="63"/>
  <c r="F469" i="63"/>
  <c r="F470" i="63"/>
  <c r="F471" i="63"/>
  <c r="F472" i="63"/>
  <c r="F473" i="63"/>
  <c r="F474" i="63"/>
  <c r="F475" i="63"/>
  <c r="F476" i="63"/>
  <c r="F477" i="63"/>
  <c r="F478" i="63"/>
  <c r="F479" i="63"/>
  <c r="F480" i="63"/>
  <c r="F481" i="63"/>
  <c r="F482" i="63"/>
  <c r="F483" i="63"/>
  <c r="F484" i="63"/>
  <c r="F485" i="63"/>
  <c r="F486" i="63"/>
  <c r="F487" i="63"/>
  <c r="F488" i="63"/>
  <c r="F489" i="63"/>
  <c r="F490" i="63"/>
  <c r="F491" i="63"/>
  <c r="F492" i="63"/>
  <c r="F493" i="63"/>
  <c r="F494" i="63"/>
  <c r="F495" i="63"/>
  <c r="F496" i="63"/>
  <c r="F497" i="63"/>
  <c r="F498" i="63"/>
  <c r="F499" i="63"/>
  <c r="F500" i="63"/>
  <c r="F501" i="63"/>
  <c r="F502" i="63"/>
  <c r="F503" i="63"/>
  <c r="F504" i="63"/>
  <c r="F505" i="63"/>
  <c r="F506" i="63"/>
  <c r="F507" i="63"/>
  <c r="F508" i="63"/>
  <c r="F509" i="63"/>
  <c r="F510" i="63"/>
  <c r="F511" i="63"/>
  <c r="F512" i="63"/>
  <c r="F513" i="63"/>
  <c r="F514" i="63"/>
  <c r="F515" i="63"/>
  <c r="F516" i="63"/>
  <c r="F517" i="63"/>
  <c r="F518" i="63"/>
  <c r="F519" i="63"/>
  <c r="F520" i="63"/>
  <c r="F521" i="63"/>
  <c r="F522" i="63"/>
  <c r="F523" i="63"/>
  <c r="F524" i="63"/>
  <c r="F525" i="63"/>
  <c r="F526" i="63"/>
  <c r="F527" i="63"/>
  <c r="F528" i="63"/>
  <c r="F529" i="63"/>
  <c r="F530" i="63"/>
  <c r="F531" i="63"/>
  <c r="F532" i="63"/>
  <c r="F533" i="63"/>
  <c r="F534" i="63"/>
  <c r="F535" i="63"/>
  <c r="F536" i="63"/>
  <c r="F537" i="63"/>
  <c r="G2778" i="55" l="1"/>
  <c r="H2602" i="55"/>
  <c r="G2646" i="55"/>
  <c r="G2826" i="55"/>
  <c r="H2665" i="55"/>
  <c r="G2667" i="55"/>
  <c r="H2746" i="55"/>
  <c r="I2746" i="55" s="1"/>
  <c r="G2837" i="55"/>
  <c r="G2796" i="55"/>
  <c r="H2605" i="55"/>
  <c r="H2609" i="55"/>
  <c r="H2623" i="55"/>
  <c r="H2625" i="55"/>
  <c r="G2700" i="55"/>
  <c r="G2722" i="55"/>
  <c r="G2614" i="55"/>
  <c r="G2639" i="55"/>
  <c r="H2652" i="55"/>
  <c r="G2716" i="55"/>
  <c r="H2821" i="55"/>
  <c r="H2836" i="55"/>
  <c r="G2904" i="55"/>
  <c r="I2904" i="55" s="1"/>
  <c r="H2786" i="55"/>
  <c r="I2786" i="55" s="1"/>
  <c r="H2877" i="55"/>
  <c r="G2647" i="55"/>
  <c r="G2676" i="55"/>
  <c r="H2730" i="55"/>
  <c r="H2649" i="55"/>
  <c r="G2690" i="55"/>
  <c r="G2738" i="55"/>
  <c r="H2829" i="55"/>
  <c r="I2829" i="55" s="1"/>
  <c r="G2604" i="55"/>
  <c r="G2599" i="55"/>
  <c r="G2606" i="55"/>
  <c r="G2635" i="55"/>
  <c r="G2706" i="55"/>
  <c r="I2706" i="55" s="1"/>
  <c r="G2754" i="55"/>
  <c r="H2801" i="55"/>
  <c r="I2801" i="55" s="1"/>
  <c r="H2889" i="55"/>
  <c r="I2889" i="55" s="1"/>
  <c r="G2628" i="55"/>
  <c r="G2724" i="55"/>
  <c r="G2748" i="55"/>
  <c r="G2861" i="55"/>
  <c r="H2878" i="55"/>
  <c r="I2878" i="55" s="1"/>
  <c r="H2897" i="55"/>
  <c r="G2905" i="55"/>
  <c r="G2612" i="55"/>
  <c r="G2688" i="55"/>
  <c r="I2688" i="55" s="1"/>
  <c r="G2714" i="55"/>
  <c r="H2809" i="55"/>
  <c r="G2828" i="55"/>
  <c r="G2912" i="55"/>
  <c r="I2912" i="55" s="1"/>
  <c r="G2660" i="55"/>
  <c r="G2732" i="55"/>
  <c r="I2732" i="55" s="1"/>
  <c r="G2784" i="55"/>
  <c r="G2823" i="55"/>
  <c r="I2823" i="55" s="1"/>
  <c r="H2865" i="55"/>
  <c r="G2777" i="55"/>
  <c r="G2834" i="55"/>
  <c r="I2836" i="55"/>
  <c r="H2841" i="55"/>
  <c r="I2841" i="55" s="1"/>
  <c r="G2620" i="55"/>
  <c r="G2622" i="55"/>
  <c r="H2657" i="55"/>
  <c r="G2672" i="55"/>
  <c r="I2672" i="55" s="1"/>
  <c r="G2675" i="55"/>
  <c r="G2680" i="55"/>
  <c r="H2862" i="55"/>
  <c r="I2862" i="55" s="1"/>
  <c r="G2619" i="55"/>
  <c r="H2633" i="55"/>
  <c r="G2636" i="55"/>
  <c r="G2643" i="55"/>
  <c r="G2684" i="55"/>
  <c r="G2698" i="55"/>
  <c r="I2698" i="55" s="1"/>
  <c r="H2758" i="55"/>
  <c r="I2758" i="55" s="1"/>
  <c r="G2802" i="55"/>
  <c r="I2802" i="55" s="1"/>
  <c r="H2817" i="55"/>
  <c r="I2817" i="55" s="1"/>
  <c r="G2638" i="55"/>
  <c r="G2674" i="55"/>
  <c r="I2674" i="55" s="1"/>
  <c r="G2708" i="55"/>
  <c r="I2714" i="55"/>
  <c r="H2769" i="55"/>
  <c r="I2769" i="55" s="1"/>
  <c r="G2794" i="55"/>
  <c r="I2794" i="55" s="1"/>
  <c r="H2797" i="55"/>
  <c r="I2797" i="55" s="1"/>
  <c r="H2804" i="55"/>
  <c r="I2804" i="55" s="1"/>
  <c r="I2826" i="55"/>
  <c r="G2601" i="55"/>
  <c r="H2601" i="55"/>
  <c r="H2644" i="55"/>
  <c r="G2644" i="55"/>
  <c r="H2630" i="55"/>
  <c r="G2630" i="55"/>
  <c r="I2778" i="55"/>
  <c r="I2796" i="55"/>
  <c r="I2828" i="55"/>
  <c r="H2627" i="55"/>
  <c r="G2627" i="55"/>
  <c r="I2690" i="55"/>
  <c r="I2834" i="55"/>
  <c r="H2655" i="55"/>
  <c r="G2655" i="55"/>
  <c r="H2668" i="55"/>
  <c r="G2668" i="55"/>
  <c r="H2615" i="55"/>
  <c r="G2617" i="55"/>
  <c r="H2617" i="55"/>
  <c r="G2641" i="55"/>
  <c r="H2641" i="55"/>
  <c r="H2610" i="55"/>
  <c r="G2610" i="55"/>
  <c r="H2663" i="55"/>
  <c r="G2663" i="55"/>
  <c r="H2607" i="55"/>
  <c r="I2738" i="55"/>
  <c r="H2869" i="55"/>
  <c r="I2869" i="55" s="1"/>
  <c r="H2881" i="55"/>
  <c r="H2901" i="55"/>
  <c r="H2910" i="55"/>
  <c r="I2910" i="55" s="1"/>
  <c r="G2913" i="55"/>
  <c r="I2913" i="55" s="1"/>
  <c r="G2651" i="55"/>
  <c r="G2654" i="55"/>
  <c r="G2659" i="55"/>
  <c r="G2662" i="55"/>
  <c r="G2686" i="55"/>
  <c r="G2692" i="55"/>
  <c r="I2692" i="55" s="1"/>
  <c r="H2761" i="55"/>
  <c r="I2761" i="55" s="1"/>
  <c r="H2766" i="55"/>
  <c r="I2766" i="55" s="1"/>
  <c r="I2777" i="55"/>
  <c r="G2788" i="55"/>
  <c r="I2788" i="55" s="1"/>
  <c r="G2798" i="55"/>
  <c r="I2798" i="55" s="1"/>
  <c r="I2809" i="55"/>
  <c r="G2812" i="55"/>
  <c r="G2820" i="55"/>
  <c r="I2820" i="55" s="1"/>
  <c r="I2821" i="55"/>
  <c r="G2824" i="55"/>
  <c r="I2824" i="55" s="1"/>
  <c r="G2831" i="55"/>
  <c r="G2845" i="55"/>
  <c r="I2845" i="55" s="1"/>
  <c r="G2850" i="55"/>
  <c r="I2850" i="55" s="1"/>
  <c r="G2886" i="55"/>
  <c r="I2886" i="55" s="1"/>
  <c r="G2909" i="55"/>
  <c r="I2909" i="55" s="1"/>
  <c r="I2837" i="55"/>
  <c r="H2857" i="55"/>
  <c r="I2857" i="55" s="1"/>
  <c r="G2631" i="55"/>
  <c r="G2678" i="55"/>
  <c r="G2740" i="55"/>
  <c r="I2740" i="55" s="1"/>
  <c r="G2757" i="55"/>
  <c r="I2757" i="55" s="1"/>
  <c r="H2833" i="55"/>
  <c r="I2833" i="55" s="1"/>
  <c r="G2844" i="55"/>
  <c r="I2844" i="55" s="1"/>
  <c r="G2885" i="55"/>
  <c r="I2885" i="55" s="1"/>
  <c r="G2894" i="55"/>
  <c r="I2894" i="55" s="1"/>
  <c r="I2784" i="55"/>
  <c r="G2792" i="55"/>
  <c r="I2792" i="55" s="1"/>
  <c r="G2816" i="55"/>
  <c r="H2849" i="55"/>
  <c r="I2849" i="55" s="1"/>
  <c r="G2773" i="55"/>
  <c r="G2776" i="55"/>
  <c r="I2776" i="55" s="1"/>
  <c r="G2870" i="55"/>
  <c r="G2873" i="55"/>
  <c r="I2873" i="55" s="1"/>
  <c r="G2893" i="55"/>
  <c r="I2893" i="55" s="1"/>
  <c r="G2902" i="55"/>
  <c r="H2773" i="55"/>
  <c r="H2789" i="55"/>
  <c r="I2789" i="55" s="1"/>
  <c r="G2810" i="55"/>
  <c r="I2810" i="55" s="1"/>
  <c r="H2870" i="55"/>
  <c r="H2902" i="55"/>
  <c r="H2815" i="55"/>
  <c r="I2815" i="55" s="1"/>
  <c r="H2825" i="55"/>
  <c r="I2825" i="55" s="1"/>
  <c r="H2756" i="55"/>
  <c r="G2756" i="55"/>
  <c r="H2637" i="55"/>
  <c r="G2637" i="55"/>
  <c r="H2603" i="55"/>
  <c r="G2603" i="55"/>
  <c r="H2608" i="55"/>
  <c r="H2650" i="55"/>
  <c r="H2661" i="55"/>
  <c r="G2661" i="55"/>
  <c r="I2680" i="55"/>
  <c r="H2600" i="55"/>
  <c r="H2618" i="55"/>
  <c r="H2629" i="55"/>
  <c r="G2600" i="55"/>
  <c r="H2616" i="55"/>
  <c r="G2616" i="55"/>
  <c r="G2626" i="55"/>
  <c r="G2629" i="55"/>
  <c r="H2634" i="55"/>
  <c r="H2645" i="55"/>
  <c r="G2645" i="55"/>
  <c r="H2682" i="55"/>
  <c r="G2682" i="55"/>
  <c r="H2621" i="55"/>
  <c r="H2626" i="55"/>
  <c r="H2658" i="55"/>
  <c r="G2669" i="55"/>
  <c r="H2669" i="55"/>
  <c r="I2748" i="55"/>
  <c r="G2658" i="55"/>
  <c r="G2681" i="55"/>
  <c r="H2696" i="55"/>
  <c r="G2696" i="55"/>
  <c r="H2642" i="55"/>
  <c r="H2653" i="55"/>
  <c r="G2653" i="55"/>
  <c r="H2681" i="55"/>
  <c r="H2613" i="55"/>
  <c r="G2613" i="55"/>
  <c r="H2632" i="55"/>
  <c r="G2632" i="55"/>
  <c r="G2683" i="55"/>
  <c r="G2685" i="55"/>
  <c r="G2695" i="55"/>
  <c r="H2695" i="55"/>
  <c r="H2704" i="55"/>
  <c r="G2704" i="55"/>
  <c r="I2708" i="55"/>
  <c r="H2717" i="55"/>
  <c r="G2717" i="55"/>
  <c r="H2723" i="55"/>
  <c r="G2723" i="55"/>
  <c r="G2741" i="55"/>
  <c r="I2741" i="55" s="1"/>
  <c r="G2747" i="55"/>
  <c r="I2747" i="55" s="1"/>
  <c r="H2763" i="55"/>
  <c r="G2763" i="55"/>
  <c r="G2640" i="55"/>
  <c r="G2648" i="55"/>
  <c r="G2656" i="55"/>
  <c r="G2664" i="55"/>
  <c r="G2670" i="55"/>
  <c r="G2671" i="55"/>
  <c r="G2677" i="55"/>
  <c r="I2677" i="55" s="1"/>
  <c r="H2685" i="55"/>
  <c r="G2687" i="55"/>
  <c r="H2694" i="55"/>
  <c r="G2694" i="55"/>
  <c r="H2734" i="55"/>
  <c r="G2734" i="55"/>
  <c r="G2743" i="55"/>
  <c r="H2743" i="55"/>
  <c r="G2611" i="55"/>
  <c r="H2640" i="55"/>
  <c r="H2648" i="55"/>
  <c r="H2656" i="55"/>
  <c r="H2664" i="55"/>
  <c r="I2670" i="55"/>
  <c r="H2671" i="55"/>
  <c r="I2676" i="55"/>
  <c r="I2684" i="55"/>
  <c r="I2686" i="55"/>
  <c r="H2687" i="55"/>
  <c r="I2700" i="55"/>
  <c r="H2710" i="55"/>
  <c r="G2710" i="55"/>
  <c r="H2611" i="55"/>
  <c r="G2703" i="55"/>
  <c r="H2703" i="55"/>
  <c r="H2736" i="55"/>
  <c r="G2736" i="55"/>
  <c r="H2749" i="55"/>
  <c r="G2749" i="55"/>
  <c r="H2755" i="55"/>
  <c r="G2755" i="55"/>
  <c r="G2673" i="55"/>
  <c r="I2678" i="55"/>
  <c r="H2679" i="55"/>
  <c r="I2679" i="55" s="1"/>
  <c r="G2691" i="55"/>
  <c r="I2716" i="55"/>
  <c r="H2787" i="55"/>
  <c r="G2787" i="55"/>
  <c r="I2675" i="55"/>
  <c r="G2709" i="55"/>
  <c r="G2715" i="55"/>
  <c r="G2728" i="55"/>
  <c r="H2742" i="55"/>
  <c r="G2742" i="55"/>
  <c r="G2697" i="55"/>
  <c r="I2697" i="55" s="1"/>
  <c r="H2702" i="55"/>
  <c r="G2702" i="55"/>
  <c r="H2709" i="55"/>
  <c r="G2711" i="55"/>
  <c r="H2711" i="55"/>
  <c r="H2715" i="55"/>
  <c r="H2728" i="55"/>
  <c r="G2735" i="55"/>
  <c r="H2735" i="55"/>
  <c r="H2765" i="55"/>
  <c r="G2765" i="55"/>
  <c r="G2768" i="55"/>
  <c r="G2774" i="55"/>
  <c r="H2779" i="55"/>
  <c r="I2812" i="55"/>
  <c r="G2729" i="55"/>
  <c r="H2764" i="55"/>
  <c r="G2767" i="55"/>
  <c r="I2767" i="55" s="1"/>
  <c r="H2768" i="55"/>
  <c r="G2770" i="55"/>
  <c r="I2770" i="55" s="1"/>
  <c r="H2771" i="55"/>
  <c r="I2771" i="55" s="1"/>
  <c r="H2774" i="55"/>
  <c r="H2775" i="55"/>
  <c r="G2779" i="55"/>
  <c r="H2818" i="55"/>
  <c r="I2818" i="55" s="1"/>
  <c r="G2705" i="55"/>
  <c r="I2705" i="55" s="1"/>
  <c r="I2722" i="55"/>
  <c r="G2737" i="55"/>
  <c r="I2754" i="55"/>
  <c r="H2762" i="55"/>
  <c r="I2762" i="55" s="1"/>
  <c r="H2718" i="55"/>
  <c r="H2750" i="55"/>
  <c r="G2693" i="55"/>
  <c r="G2699" i="55"/>
  <c r="G2712" i="55"/>
  <c r="G2713" i="55"/>
  <c r="I2713" i="55" s="1"/>
  <c r="G2718" i="55"/>
  <c r="H2719" i="55"/>
  <c r="I2724" i="55"/>
  <c r="G2725" i="55"/>
  <c r="I2730" i="55"/>
  <c r="G2731" i="55"/>
  <c r="I2731" i="55" s="1"/>
  <c r="G2744" i="55"/>
  <c r="I2744" i="55" s="1"/>
  <c r="G2745" i="55"/>
  <c r="I2745" i="55" s="1"/>
  <c r="G2750" i="55"/>
  <c r="H2751" i="55"/>
  <c r="G2783" i="55"/>
  <c r="H2795" i="55"/>
  <c r="I2795" i="55" s="1"/>
  <c r="H2806" i="55"/>
  <c r="H2726" i="55"/>
  <c r="G2781" i="55"/>
  <c r="G2782" i="55"/>
  <c r="H2783" i="55"/>
  <c r="H2799" i="55"/>
  <c r="G2799" i="55"/>
  <c r="G2806" i="55"/>
  <c r="H2689" i="55"/>
  <c r="I2689" i="55" s="1"/>
  <c r="G2701" i="55"/>
  <c r="G2707" i="55"/>
  <c r="I2707" i="55" s="1"/>
  <c r="G2720" i="55"/>
  <c r="G2721" i="55"/>
  <c r="I2721" i="55" s="1"/>
  <c r="G2726" i="55"/>
  <c r="H2727" i="55"/>
  <c r="G2733" i="55"/>
  <c r="G2739" i="55"/>
  <c r="G2752" i="55"/>
  <c r="G2753" i="55"/>
  <c r="G2759" i="55"/>
  <c r="H2760" i="55"/>
  <c r="G2772" i="55"/>
  <c r="I2772" i="55" s="1"/>
  <c r="H2780" i="55"/>
  <c r="H2781" i="55"/>
  <c r="H2782" i="55"/>
  <c r="H2803" i="55"/>
  <c r="G2803" i="55"/>
  <c r="H2807" i="55"/>
  <c r="G2807" i="55"/>
  <c r="H2819" i="55"/>
  <c r="G2819" i="55"/>
  <c r="H2790" i="55"/>
  <c r="G2790" i="55"/>
  <c r="H2838" i="55"/>
  <c r="G2838" i="55"/>
  <c r="H2832" i="55"/>
  <c r="G2832" i="55"/>
  <c r="H2839" i="55"/>
  <c r="G2839" i="55"/>
  <c r="H2791" i="55"/>
  <c r="G2791" i="55"/>
  <c r="I2831" i="55"/>
  <c r="H2863" i="55"/>
  <c r="G2863" i="55"/>
  <c r="G2785" i="55"/>
  <c r="G2793" i="55"/>
  <c r="I2793" i="55" s="1"/>
  <c r="G2813" i="55"/>
  <c r="H2814" i="55"/>
  <c r="G2814" i="55"/>
  <c r="H2827" i="55"/>
  <c r="I2827" i="55" s="1"/>
  <c r="H2846" i="55"/>
  <c r="G2846" i="55"/>
  <c r="G2800" i="55"/>
  <c r="G2808" i="55"/>
  <c r="H2813" i="55"/>
  <c r="I2813" i="55" s="1"/>
  <c r="G2840" i="55"/>
  <c r="G2847" i="55"/>
  <c r="I2816" i="55"/>
  <c r="H2822" i="55"/>
  <c r="G2822" i="55"/>
  <c r="H2835" i="55"/>
  <c r="I2835" i="55" s="1"/>
  <c r="H2847" i="55"/>
  <c r="H2855" i="55"/>
  <c r="G2855" i="55"/>
  <c r="G2848" i="55"/>
  <c r="I2848" i="55" s="1"/>
  <c r="H2879" i="55"/>
  <c r="G2879" i="55"/>
  <c r="G2805" i="55"/>
  <c r="H2811" i="55"/>
  <c r="I2811" i="55" s="1"/>
  <c r="H2830" i="55"/>
  <c r="G2830" i="55"/>
  <c r="H2843" i="55"/>
  <c r="H2842" i="55"/>
  <c r="I2842" i="55" s="1"/>
  <c r="G2843" i="55"/>
  <c r="H2871" i="55"/>
  <c r="G2871" i="55"/>
  <c r="H2852" i="55"/>
  <c r="H2860" i="55"/>
  <c r="I2865" i="55"/>
  <c r="H2868" i="55"/>
  <c r="I2868" i="55" s="1"/>
  <c r="H2876" i="55"/>
  <c r="I2876" i="55" s="1"/>
  <c r="I2881" i="55"/>
  <c r="H2884" i="55"/>
  <c r="G2887" i="55"/>
  <c r="H2892" i="55"/>
  <c r="I2892" i="55" s="1"/>
  <c r="G2895" i="55"/>
  <c r="I2897" i="55"/>
  <c r="H2900" i="55"/>
  <c r="I2900" i="55" s="1"/>
  <c r="G2903" i="55"/>
  <c r="I2905" i="55"/>
  <c r="H2908" i="55"/>
  <c r="I2908" i="55" s="1"/>
  <c r="G2911" i="55"/>
  <c r="G2858" i="55"/>
  <c r="G2866" i="55"/>
  <c r="G2874" i="55"/>
  <c r="G2882" i="55"/>
  <c r="H2887" i="55"/>
  <c r="G2890" i="55"/>
  <c r="H2895" i="55"/>
  <c r="G2898" i="55"/>
  <c r="I2898" i="55" s="1"/>
  <c r="H2903" i="55"/>
  <c r="G2906" i="55"/>
  <c r="H2911" i="55"/>
  <c r="H2906" i="55"/>
  <c r="H2853" i="55"/>
  <c r="I2853" i="55" s="1"/>
  <c r="G2856" i="55"/>
  <c r="H2856" i="55"/>
  <c r="G2859" i="55"/>
  <c r="I2861" i="55"/>
  <c r="H2864" i="55"/>
  <c r="G2867" i="55"/>
  <c r="H2872" i="55"/>
  <c r="I2872" i="55" s="1"/>
  <c r="G2875" i="55"/>
  <c r="I2877" i="55"/>
  <c r="H2880" i="55"/>
  <c r="G2883" i="55"/>
  <c r="H2888" i="55"/>
  <c r="G2891" i="55"/>
  <c r="H2896" i="55"/>
  <c r="I2896" i="55" s="1"/>
  <c r="G2899" i="55"/>
  <c r="I2901" i="55"/>
  <c r="G2907" i="55"/>
  <c r="H2851" i="55"/>
  <c r="I2851" i="55" s="1"/>
  <c r="G2854" i="55"/>
  <c r="I2854" i="55" s="1"/>
  <c r="H2859" i="55"/>
  <c r="G2477" i="55"/>
  <c r="H1734" i="55"/>
  <c r="H2076" i="55"/>
  <c r="H2071" i="55"/>
  <c r="H2276" i="55"/>
  <c r="G1575" i="55"/>
  <c r="G1874" i="55"/>
  <c r="I1874" i="55" s="1"/>
  <c r="H2309" i="55"/>
  <c r="H1570" i="55"/>
  <c r="H1621" i="55"/>
  <c r="G1855" i="55"/>
  <c r="H2049" i="55"/>
  <c r="I2049" i="55" s="1"/>
  <c r="G1744" i="55"/>
  <c r="H1751" i="55"/>
  <c r="G1911" i="55"/>
  <c r="H2017" i="55"/>
  <c r="G2487" i="55"/>
  <c r="G2121" i="55"/>
  <c r="G2371" i="55"/>
  <c r="H1914" i="55"/>
  <c r="G2108" i="55"/>
  <c r="H2388" i="55"/>
  <c r="H1805" i="55"/>
  <c r="H1948" i="55"/>
  <c r="G2124" i="55"/>
  <c r="G2179" i="55"/>
  <c r="G2300" i="55"/>
  <c r="H1664" i="55"/>
  <c r="G1863" i="55"/>
  <c r="I1863" i="55" s="1"/>
  <c r="G2073" i="55"/>
  <c r="H2196" i="55"/>
  <c r="G2384" i="55"/>
  <c r="G1619" i="55"/>
  <c r="I1619" i="55" s="1"/>
  <c r="G1720" i="55"/>
  <c r="H1747" i="55"/>
  <c r="G1791" i="55"/>
  <c r="G1927" i="55"/>
  <c r="I1927" i="55" s="1"/>
  <c r="G1973" i="55"/>
  <c r="I1973" i="55" s="1"/>
  <c r="G2510" i="55"/>
  <c r="H1842" i="55"/>
  <c r="H1882" i="55"/>
  <c r="I1882" i="55" s="1"/>
  <c r="G2201" i="55"/>
  <c r="G1610" i="55"/>
  <c r="G1690" i="55"/>
  <c r="G1760" i="55"/>
  <c r="G1807" i="55"/>
  <c r="G2054" i="55"/>
  <c r="G2204" i="55"/>
  <c r="G2268" i="55"/>
  <c r="G1599" i="55"/>
  <c r="G1667" i="55"/>
  <c r="G1688" i="55"/>
  <c r="G1755" i="55"/>
  <c r="G1779" i="55"/>
  <c r="G1945" i="55"/>
  <c r="I1945" i="55" s="1"/>
  <c r="H2464" i="55"/>
  <c r="H1650" i="55"/>
  <c r="G1708" i="55"/>
  <c r="G1722" i="55"/>
  <c r="G1736" i="55"/>
  <c r="H1861" i="55"/>
  <c r="I1861" i="55" s="1"/>
  <c r="H2559" i="55"/>
  <c r="G1639" i="55"/>
  <c r="G1696" i="55"/>
  <c r="H1750" i="55"/>
  <c r="G1784" i="55"/>
  <c r="G1804" i="55"/>
  <c r="G1834" i="55"/>
  <c r="G1869" i="55"/>
  <c r="I1869" i="55" s="1"/>
  <c r="G1903" i="55"/>
  <c r="H1938" i="55"/>
  <c r="I1938" i="55" s="1"/>
  <c r="G1953" i="55"/>
  <c r="G1964" i="55"/>
  <c r="G1971" i="55"/>
  <c r="I1971" i="55" s="1"/>
  <c r="G2009" i="55"/>
  <c r="I2009" i="55" s="1"/>
  <c r="G2284" i="55"/>
  <c r="G2322" i="55"/>
  <c r="G2332" i="55"/>
  <c r="G2456" i="55"/>
  <c r="H2490" i="55"/>
  <c r="H2501" i="55"/>
  <c r="H1559" i="55"/>
  <c r="I1559" i="55" s="1"/>
  <c r="G1605" i="55"/>
  <c r="G1629" i="55"/>
  <c r="H1653" i="55"/>
  <c r="H1898" i="55"/>
  <c r="G1949" i="55"/>
  <c r="I1949" i="55" s="1"/>
  <c r="I1953" i="55"/>
  <c r="H1985" i="55"/>
  <c r="G2092" i="55"/>
  <c r="G2145" i="55"/>
  <c r="G2151" i="55"/>
  <c r="G2241" i="55"/>
  <c r="G2246" i="55"/>
  <c r="G2252" i="55"/>
  <c r="H2316" i="55"/>
  <c r="I2316" i="55" s="1"/>
  <c r="H2349" i="55"/>
  <c r="G2355" i="55"/>
  <c r="H2372" i="55"/>
  <c r="G2393" i="55"/>
  <c r="G2567" i="55"/>
  <c r="G1565" i="55"/>
  <c r="H1645" i="55"/>
  <c r="G1815" i="55"/>
  <c r="H1821" i="55"/>
  <c r="G1887" i="55"/>
  <c r="H1922" i="55"/>
  <c r="H1961" i="55"/>
  <c r="I1961" i="55" s="1"/>
  <c r="G1993" i="55"/>
  <c r="I1993" i="55" s="1"/>
  <c r="G2258" i="55"/>
  <c r="H2285" i="55"/>
  <c r="G2340" i="55"/>
  <c r="H2346" i="55"/>
  <c r="G2482" i="55"/>
  <c r="G2502" i="55"/>
  <c r="H2527" i="55"/>
  <c r="I2527" i="55" s="1"/>
  <c r="G2534" i="55"/>
  <c r="I2534" i="55" s="1"/>
  <c r="G1602" i="55"/>
  <c r="G1618" i="55"/>
  <c r="I1618" i="55" s="1"/>
  <c r="G1626" i="55"/>
  <c r="G1637" i="55"/>
  <c r="H1768" i="55"/>
  <c r="G1782" i="55"/>
  <c r="G1826" i="55"/>
  <c r="G1831" i="55"/>
  <c r="G1850" i="55"/>
  <c r="H1906" i="55"/>
  <c r="G1935" i="55"/>
  <c r="I1935" i="55" s="1"/>
  <c r="H1941" i="55"/>
  <c r="G1951" i="55"/>
  <c r="I1951" i="55" s="1"/>
  <c r="G2001" i="55"/>
  <c r="I2001" i="55" s="1"/>
  <c r="G2115" i="55"/>
  <c r="G2267" i="55"/>
  <c r="H2324" i="55"/>
  <c r="H2347" i="55"/>
  <c r="G2387" i="55"/>
  <c r="H2576" i="55"/>
  <c r="G2583" i="55"/>
  <c r="I2583" i="55" s="1"/>
  <c r="G1567" i="55"/>
  <c r="G1607" i="55"/>
  <c r="G1611" i="55"/>
  <c r="G1631" i="55"/>
  <c r="G1642" i="55"/>
  <c r="H1647" i="55"/>
  <c r="G1651" i="55"/>
  <c r="H1758" i="55"/>
  <c r="G1845" i="55"/>
  <c r="G1877" i="55"/>
  <c r="I1877" i="55" s="1"/>
  <c r="G1895" i="55"/>
  <c r="H1930" i="55"/>
  <c r="I1930" i="55" s="1"/>
  <c r="G2055" i="55"/>
  <c r="G2137" i="55"/>
  <c r="G2153" i="55"/>
  <c r="G2180" i="55"/>
  <c r="I2180" i="55" s="1"/>
  <c r="H2308" i="55"/>
  <c r="G2330" i="55"/>
  <c r="G2395" i="55"/>
  <c r="G2448" i="55"/>
  <c r="G2494" i="55"/>
  <c r="H2499" i="55"/>
  <c r="G2511" i="55"/>
  <c r="G1563" i="55"/>
  <c r="G1571" i="55"/>
  <c r="H1603" i="55"/>
  <c r="G1623" i="55"/>
  <c r="H1672" i="55"/>
  <c r="G1731" i="55"/>
  <c r="H1763" i="55"/>
  <c r="H1783" i="55"/>
  <c r="H1798" i="55"/>
  <c r="H1813" i="55"/>
  <c r="I1813" i="55" s="1"/>
  <c r="G1818" i="55"/>
  <c r="I1818" i="55" s="1"/>
  <c r="G1823" i="55"/>
  <c r="I1823" i="55" s="1"/>
  <c r="H1890" i="55"/>
  <c r="I1890" i="55" s="1"/>
  <c r="G1919" i="55"/>
  <c r="G1963" i="55"/>
  <c r="I1963" i="55" s="1"/>
  <c r="H2044" i="55"/>
  <c r="I2044" i="55" s="1"/>
  <c r="G2127" i="55"/>
  <c r="G2169" i="55"/>
  <c r="I2169" i="55" s="1"/>
  <c r="G2175" i="55"/>
  <c r="I2175" i="55" s="1"/>
  <c r="G2250" i="55"/>
  <c r="G2255" i="55"/>
  <c r="H2277" i="55"/>
  <c r="H2325" i="55"/>
  <c r="G2348" i="55"/>
  <c r="G2392" i="55"/>
  <c r="H2409" i="55"/>
  <c r="H2443" i="55"/>
  <c r="I2443" i="55" s="1"/>
  <c r="G2485" i="55"/>
  <c r="H2511" i="55"/>
  <c r="H2584" i="55"/>
  <c r="I2584" i="55" s="1"/>
  <c r="G2591" i="55"/>
  <c r="H1893" i="55"/>
  <c r="G1893" i="55"/>
  <c r="H2089" i="55"/>
  <c r="G2089" i="55"/>
  <c r="G2269" i="55"/>
  <c r="H2269" i="55"/>
  <c r="G1579" i="55"/>
  <c r="G1583" i="55"/>
  <c r="G1594" i="55"/>
  <c r="I1594" i="55" s="1"/>
  <c r="H1597" i="55"/>
  <c r="G1615" i="55"/>
  <c r="G1634" i="55"/>
  <c r="H1699" i="55"/>
  <c r="H1704" i="55"/>
  <c r="H1810" i="55"/>
  <c r="G1810" i="55"/>
  <c r="H1866" i="55"/>
  <c r="G1866" i="55"/>
  <c r="H1871" i="55"/>
  <c r="G1871" i="55"/>
  <c r="H1917" i="55"/>
  <c r="G1917" i="55"/>
  <c r="H1965" i="55"/>
  <c r="G1965" i="55"/>
  <c r="H1977" i="55"/>
  <c r="G1977" i="55"/>
  <c r="G1643" i="55"/>
  <c r="G1685" i="55"/>
  <c r="H1728" i="55"/>
  <c r="G1728" i="55"/>
  <c r="H1837" i="55"/>
  <c r="G1837" i="55"/>
  <c r="I1941" i="55"/>
  <c r="G2097" i="55"/>
  <c r="H2097" i="55"/>
  <c r="H1797" i="55"/>
  <c r="G1797" i="55"/>
  <c r="H1901" i="55"/>
  <c r="G1901" i="55"/>
  <c r="H1967" i="55"/>
  <c r="G1967" i="55"/>
  <c r="H2033" i="55"/>
  <c r="G2033" i="55"/>
  <c r="G2106" i="55"/>
  <c r="H2106" i="55"/>
  <c r="H2112" i="55"/>
  <c r="G2112" i="55"/>
  <c r="H2148" i="55"/>
  <c r="G2148" i="55"/>
  <c r="G1562" i="55"/>
  <c r="G1573" i="55"/>
  <c r="G1595" i="55"/>
  <c r="I1595" i="55" s="1"/>
  <c r="G1613" i="55"/>
  <c r="H1627" i="55"/>
  <c r="G1635" i="55"/>
  <c r="G1662" i="55"/>
  <c r="G1671" i="55"/>
  <c r="H1676" i="55"/>
  <c r="H1680" i="55"/>
  <c r="I1680" i="55" s="1"/>
  <c r="H1839" i="55"/>
  <c r="G1839" i="55"/>
  <c r="H1947" i="55"/>
  <c r="G1947" i="55"/>
  <c r="G2128" i="55"/>
  <c r="H2128" i="55"/>
  <c r="H1613" i="55"/>
  <c r="G1681" i="55"/>
  <c r="H1681" i="55"/>
  <c r="H1767" i="55"/>
  <c r="G1767" i="55"/>
  <c r="H1858" i="55"/>
  <c r="G1858" i="55"/>
  <c r="H1937" i="55"/>
  <c r="G1937" i="55"/>
  <c r="H1969" i="55"/>
  <c r="G1969" i="55"/>
  <c r="H2100" i="55"/>
  <c r="G2100" i="55"/>
  <c r="G2144" i="55"/>
  <c r="H2144" i="55"/>
  <c r="G1658" i="55"/>
  <c r="H1752" i="55"/>
  <c r="G1752" i="55"/>
  <c r="H1799" i="55"/>
  <c r="G1799" i="55"/>
  <c r="H1847" i="55"/>
  <c r="G1847" i="55"/>
  <c r="H1853" i="55"/>
  <c r="G1853" i="55"/>
  <c r="H1879" i="55"/>
  <c r="G1879" i="55"/>
  <c r="H1909" i="55"/>
  <c r="G1909" i="55"/>
  <c r="G2290" i="55"/>
  <c r="H2290" i="55"/>
  <c r="H1829" i="55"/>
  <c r="G1829" i="55"/>
  <c r="H1933" i="55"/>
  <c r="G1933" i="55"/>
  <c r="H2061" i="55"/>
  <c r="G2061" i="55"/>
  <c r="H2080" i="55"/>
  <c r="G2080" i="55"/>
  <c r="H2156" i="55"/>
  <c r="G2156" i="55"/>
  <c r="H2195" i="55"/>
  <c r="G2195" i="55"/>
  <c r="H2065" i="55"/>
  <c r="G2065" i="55"/>
  <c r="G2146" i="55"/>
  <c r="H2146" i="55"/>
  <c r="G2274" i="55"/>
  <c r="H2306" i="55"/>
  <c r="G2379" i="55"/>
  <c r="H2403" i="55"/>
  <c r="G2473" i="55"/>
  <c r="H2473" i="55"/>
  <c r="H2526" i="55"/>
  <c r="I2526" i="55" s="1"/>
  <c r="G2025" i="55"/>
  <c r="H2193" i="55"/>
  <c r="G2193" i="55"/>
  <c r="H2242" i="55"/>
  <c r="G2242" i="55"/>
  <c r="H2263" i="55"/>
  <c r="G2263" i="55"/>
  <c r="G2293" i="55"/>
  <c r="H2293" i="55"/>
  <c r="H2331" i="55"/>
  <c r="G2331" i="55"/>
  <c r="G2373" i="55"/>
  <c r="H2373" i="55"/>
  <c r="H2389" i="55"/>
  <c r="G2389" i="55"/>
  <c r="G1959" i="55"/>
  <c r="H2025" i="55"/>
  <c r="H2081" i="55"/>
  <c r="G2105" i="55"/>
  <c r="H2111" i="55"/>
  <c r="G2111" i="55"/>
  <c r="G2116" i="55"/>
  <c r="G2122" i="55"/>
  <c r="H2122" i="55"/>
  <c r="G2143" i="55"/>
  <c r="G2177" i="55"/>
  <c r="I2177" i="55" s="1"/>
  <c r="H2188" i="55"/>
  <c r="I2188" i="55" s="1"/>
  <c r="G2301" i="55"/>
  <c r="H2301" i="55"/>
  <c r="G2317" i="55"/>
  <c r="H2317" i="55"/>
  <c r="H2380" i="55"/>
  <c r="G2380" i="55"/>
  <c r="G2385" i="55"/>
  <c r="H2385" i="55"/>
  <c r="H2461" i="55"/>
  <c r="H2480" i="55"/>
  <c r="G2480" i="55"/>
  <c r="G2495" i="55"/>
  <c r="G2518" i="55"/>
  <c r="H2535" i="55"/>
  <c r="G2535" i="55"/>
  <c r="H1739" i="55"/>
  <c r="H1759" i="55"/>
  <c r="H2068" i="55"/>
  <c r="G2068" i="55"/>
  <c r="H2095" i="55"/>
  <c r="G2095" i="55"/>
  <c r="G2244" i="55"/>
  <c r="G2259" i="55"/>
  <c r="H2259" i="55"/>
  <c r="G2333" i="55"/>
  <c r="H2333" i="55"/>
  <c r="H2518" i="55"/>
  <c r="G2056" i="55"/>
  <c r="H2056" i="55"/>
  <c r="H2084" i="55"/>
  <c r="G2090" i="55"/>
  <c r="H2090" i="55"/>
  <c r="H2131" i="55"/>
  <c r="G2131" i="55"/>
  <c r="H2185" i="55"/>
  <c r="G2185" i="55"/>
  <c r="H2244" i="55"/>
  <c r="H2260" i="55"/>
  <c r="G2260" i="55"/>
  <c r="G2383" i="55"/>
  <c r="H2519" i="55"/>
  <c r="G2519" i="55"/>
  <c r="H1694" i="55"/>
  <c r="H1703" i="55"/>
  <c r="G1771" i="55"/>
  <c r="G1939" i="55"/>
  <c r="I1939" i="55" s="1"/>
  <c r="I2017" i="55"/>
  <c r="H2041" i="55"/>
  <c r="G2041" i="55"/>
  <c r="H2057" i="55"/>
  <c r="G2057" i="55"/>
  <c r="H2063" i="55"/>
  <c r="H2079" i="55"/>
  <c r="G2079" i="55"/>
  <c r="G2084" i="55"/>
  <c r="G2096" i="55"/>
  <c r="H2113" i="55"/>
  <c r="G2132" i="55"/>
  <c r="H2155" i="55"/>
  <c r="G2155" i="55"/>
  <c r="H2207" i="55"/>
  <c r="G2281" i="55"/>
  <c r="H2383" i="55"/>
  <c r="H2447" i="55"/>
  <c r="G2447" i="55"/>
  <c r="H2531" i="55"/>
  <c r="G2531" i="55"/>
  <c r="G2292" i="55"/>
  <c r="H2472" i="55"/>
  <c r="G2472" i="55"/>
  <c r="H2503" i="55"/>
  <c r="G2503" i="55"/>
  <c r="H2341" i="55"/>
  <c r="H2543" i="55"/>
  <c r="H2551" i="55"/>
  <c r="G2575" i="55"/>
  <c r="G1590" i="55"/>
  <c r="H1601" i="55"/>
  <c r="G1601" i="55"/>
  <c r="H1606" i="55"/>
  <c r="G1606" i="55"/>
  <c r="H1617" i="55"/>
  <c r="G1617" i="55"/>
  <c r="H1609" i="55"/>
  <c r="G1609" i="55"/>
  <c r="H1622" i="55"/>
  <c r="G1622" i="55"/>
  <c r="H1625" i="55"/>
  <c r="G1625" i="55"/>
  <c r="H1566" i="55"/>
  <c r="G1566" i="55"/>
  <c r="H1569" i="55"/>
  <c r="G1569" i="55"/>
  <c r="H1630" i="55"/>
  <c r="G1630" i="55"/>
  <c r="H1633" i="55"/>
  <c r="G1633" i="55"/>
  <c r="H1574" i="55"/>
  <c r="G1574" i="55"/>
  <c r="G1577" i="55"/>
  <c r="H1593" i="55"/>
  <c r="G1593" i="55"/>
  <c r="H1598" i="55"/>
  <c r="G1598" i="55"/>
  <c r="H1561" i="55"/>
  <c r="G1561" i="55"/>
  <c r="G1582" i="55"/>
  <c r="H1753" i="55"/>
  <c r="G1753" i="55"/>
  <c r="H1764" i="55"/>
  <c r="G1764" i="55"/>
  <c r="H1766" i="55"/>
  <c r="H1785" i="55"/>
  <c r="G1785" i="55"/>
  <c r="G1816" i="55"/>
  <c r="H1816" i="55"/>
  <c r="G1832" i="55"/>
  <c r="H1832" i="55"/>
  <c r="G1641" i="55"/>
  <c r="G1649" i="55"/>
  <c r="G1726" i="55"/>
  <c r="G1742" i="55"/>
  <c r="H1745" i="55"/>
  <c r="G1745" i="55"/>
  <c r="H1757" i="55"/>
  <c r="G1774" i="55"/>
  <c r="G1806" i="55"/>
  <c r="H1806" i="55"/>
  <c r="G1811" i="55"/>
  <c r="H1811" i="55"/>
  <c r="H1817" i="55"/>
  <c r="I1821" i="55"/>
  <c r="G1560" i="55"/>
  <c r="I1560" i="55" s="1"/>
  <c r="G1568" i="55"/>
  <c r="G1576" i="55"/>
  <c r="G1584" i="55"/>
  <c r="G1600" i="55"/>
  <c r="G1608" i="55"/>
  <c r="G1616" i="55"/>
  <c r="I1616" i="55" s="1"/>
  <c r="G1624" i="55"/>
  <c r="G1632" i="55"/>
  <c r="G1640" i="55"/>
  <c r="H1641" i="55"/>
  <c r="G1648" i="55"/>
  <c r="H1649" i="55"/>
  <c r="G1661" i="55"/>
  <c r="G1666" i="55"/>
  <c r="G1670" i="55"/>
  <c r="G1675" i="55"/>
  <c r="G1679" i="55"/>
  <c r="I1679" i="55" s="1"/>
  <c r="G1684" i="55"/>
  <c r="H1689" i="55"/>
  <c r="G1693" i="55"/>
  <c r="G1698" i="55"/>
  <c r="G1702" i="55"/>
  <c r="G1707" i="55"/>
  <c r="G1711" i="55"/>
  <c r="G1719" i="55"/>
  <c r="H1726" i="55"/>
  <c r="H1729" i="55"/>
  <c r="G1732" i="55"/>
  <c r="G1735" i="55"/>
  <c r="H1742" i="55"/>
  <c r="G1757" i="55"/>
  <c r="H1761" i="55"/>
  <c r="G1761" i="55"/>
  <c r="H1772" i="55"/>
  <c r="G1772" i="55"/>
  <c r="H1774" i="55"/>
  <c r="H1812" i="55"/>
  <c r="I1812" i="55" s="1"/>
  <c r="G1817" i="55"/>
  <c r="H1765" i="55"/>
  <c r="G1822" i="55"/>
  <c r="I1822" i="55" s="1"/>
  <c r="H1844" i="55"/>
  <c r="G1844" i="55"/>
  <c r="H1725" i="55"/>
  <c r="H1741" i="55"/>
  <c r="H1749" i="55"/>
  <c r="G1638" i="55"/>
  <c r="G1646" i="55"/>
  <c r="H1665" i="55"/>
  <c r="G1674" i="55"/>
  <c r="G1678" i="55"/>
  <c r="G1683" i="55"/>
  <c r="G1687" i="55"/>
  <c r="G1692" i="55"/>
  <c r="H1697" i="55"/>
  <c r="G1701" i="55"/>
  <c r="G1706" i="55"/>
  <c r="G1710" i="55"/>
  <c r="G1725" i="55"/>
  <c r="G1741" i="55"/>
  <c r="G1749" i="55"/>
  <c r="G1765" i="55"/>
  <c r="H1769" i="55"/>
  <c r="G1769" i="55"/>
  <c r="H1780" i="55"/>
  <c r="G1780" i="55"/>
  <c r="G1790" i="55"/>
  <c r="H1790" i="55"/>
  <c r="H1638" i="55"/>
  <c r="H1646" i="55"/>
  <c r="H1660" i="55"/>
  <c r="H1669" i="55"/>
  <c r="H1678" i="55"/>
  <c r="H1687" i="55"/>
  <c r="H1692" i="55"/>
  <c r="H1701" i="55"/>
  <c r="H1773" i="55"/>
  <c r="H1795" i="55"/>
  <c r="G1795" i="55"/>
  <c r="G1800" i="55"/>
  <c r="H1800" i="55"/>
  <c r="H1803" i="55"/>
  <c r="G1827" i="55"/>
  <c r="H1827" i="55"/>
  <c r="G1564" i="55"/>
  <c r="G1572" i="55"/>
  <c r="G1580" i="55"/>
  <c r="G1588" i="55"/>
  <c r="G1596" i="55"/>
  <c r="G1604" i="55"/>
  <c r="G1612" i="55"/>
  <c r="G1620" i="55"/>
  <c r="I1620" i="55" s="1"/>
  <c r="G1628" i="55"/>
  <c r="G1636" i="55"/>
  <c r="G1644" i="55"/>
  <c r="G1652" i="55"/>
  <c r="G1659" i="55"/>
  <c r="G1663" i="55"/>
  <c r="G1668" i="55"/>
  <c r="H1673" i="55"/>
  <c r="G1677" i="55"/>
  <c r="G1682" i="55"/>
  <c r="I1682" i="55" s="1"/>
  <c r="G1686" i="55"/>
  <c r="G1691" i="55"/>
  <c r="G1695" i="55"/>
  <c r="G1700" i="55"/>
  <c r="H1705" i="55"/>
  <c r="G1709" i="55"/>
  <c r="G1714" i="55"/>
  <c r="G1727" i="55"/>
  <c r="G1740" i="55"/>
  <c r="G1743" i="55"/>
  <c r="H1756" i="55"/>
  <c r="G1756" i="55"/>
  <c r="G1773" i="55"/>
  <c r="H1659" i="55"/>
  <c r="H1668" i="55"/>
  <c r="H1677" i="55"/>
  <c r="H1691" i="55"/>
  <c r="H1700" i="55"/>
  <c r="H1727" i="55"/>
  <c r="G1730" i="55"/>
  <c r="H1733" i="55"/>
  <c r="H1740" i="55"/>
  <c r="H1743" i="55"/>
  <c r="G1748" i="55"/>
  <c r="G1766" i="55"/>
  <c r="H1781" i="55"/>
  <c r="H1796" i="55"/>
  <c r="G1796" i="55"/>
  <c r="I1815" i="55"/>
  <c r="H1828" i="55"/>
  <c r="H1833" i="55"/>
  <c r="G1838" i="55"/>
  <c r="G1843" i="55"/>
  <c r="G1848" i="55"/>
  <c r="H1883" i="55"/>
  <c r="G1883" i="55"/>
  <c r="H1888" i="55"/>
  <c r="G1888" i="55"/>
  <c r="H1891" i="55"/>
  <c r="G1891" i="55"/>
  <c r="H1896" i="55"/>
  <c r="G1896" i="55"/>
  <c r="H1899" i="55"/>
  <c r="G1899" i="55"/>
  <c r="H1904" i="55"/>
  <c r="G1904" i="55"/>
  <c r="H1907" i="55"/>
  <c r="G1907" i="55"/>
  <c r="H1912" i="55"/>
  <c r="G1912" i="55"/>
  <c r="H1915" i="55"/>
  <c r="G1915" i="55"/>
  <c r="H1920" i="55"/>
  <c r="G1920" i="55"/>
  <c r="H1923" i="55"/>
  <c r="G1923" i="55"/>
  <c r="H1928" i="55"/>
  <c r="G1928" i="55"/>
  <c r="H1931" i="55"/>
  <c r="G1931" i="55"/>
  <c r="H1936" i="55"/>
  <c r="G1936" i="55"/>
  <c r="H1976" i="55"/>
  <c r="G1976" i="55"/>
  <c r="H1754" i="55"/>
  <c r="H1762" i="55"/>
  <c r="H1770" i="55"/>
  <c r="H1778" i="55"/>
  <c r="G1792" i="55"/>
  <c r="H1802" i="55"/>
  <c r="G1808" i="55"/>
  <c r="G1828" i="55"/>
  <c r="G1833" i="55"/>
  <c r="H1838" i="55"/>
  <c r="H1843" i="55"/>
  <c r="H1848" i="55"/>
  <c r="H1872" i="55"/>
  <c r="G1872" i="55"/>
  <c r="H2019" i="55"/>
  <c r="G2019" i="55"/>
  <c r="H2038" i="55"/>
  <c r="G2038" i="55"/>
  <c r="H1801" i="55"/>
  <c r="H1820" i="55"/>
  <c r="H1825" i="55"/>
  <c r="G1830" i="55"/>
  <c r="G1835" i="55"/>
  <c r="G1840" i="55"/>
  <c r="H1852" i="55"/>
  <c r="H1857" i="55"/>
  <c r="H1868" i="55"/>
  <c r="G1991" i="55"/>
  <c r="H1991" i="55"/>
  <c r="G2020" i="55"/>
  <c r="H2020" i="55"/>
  <c r="H2051" i="55"/>
  <c r="G2051" i="55"/>
  <c r="G1970" i="55"/>
  <c r="H1970" i="55"/>
  <c r="G1992" i="55"/>
  <c r="H1992" i="55"/>
  <c r="G2005" i="55"/>
  <c r="H2005" i="55"/>
  <c r="G2013" i="55"/>
  <c r="H2013" i="55"/>
  <c r="G2034" i="55"/>
  <c r="H2034" i="55"/>
  <c r="H1849" i="55"/>
  <c r="G1854" i="55"/>
  <c r="H1864" i="55"/>
  <c r="G1864" i="55"/>
  <c r="H1875" i="55"/>
  <c r="G1875" i="55"/>
  <c r="G1974" i="55"/>
  <c r="H1974" i="55"/>
  <c r="G2006" i="55"/>
  <c r="H2006" i="55"/>
  <c r="H1880" i="55"/>
  <c r="G1880" i="55"/>
  <c r="H1809" i="55"/>
  <c r="G1814" i="55"/>
  <c r="I1814" i="55" s="1"/>
  <c r="G1819" i="55"/>
  <c r="I1819" i="55" s="1"/>
  <c r="G1824" i="55"/>
  <c r="I1824" i="55" s="1"/>
  <c r="H1836" i="55"/>
  <c r="H1841" i="55"/>
  <c r="G1846" i="55"/>
  <c r="G1851" i="55"/>
  <c r="G1856" i="55"/>
  <c r="H1876" i="55"/>
  <c r="I1876" i="55" s="1"/>
  <c r="G1954" i="55"/>
  <c r="H1954" i="55"/>
  <c r="H1960" i="55"/>
  <c r="G1960" i="55"/>
  <c r="G1998" i="55"/>
  <c r="H1998" i="55"/>
  <c r="H2027" i="55"/>
  <c r="G2027" i="55"/>
  <c r="H2045" i="55"/>
  <c r="G2045" i="55"/>
  <c r="H1865" i="55"/>
  <c r="I1865" i="55" s="1"/>
  <c r="G1867" i="55"/>
  <c r="H1955" i="55"/>
  <c r="G1955" i="55"/>
  <c r="G1999" i="55"/>
  <c r="H1999" i="55"/>
  <c r="G2023" i="55"/>
  <c r="H2023" i="55"/>
  <c r="H2099" i="55"/>
  <c r="G2099" i="55"/>
  <c r="H1873" i="55"/>
  <c r="I1873" i="55" s="1"/>
  <c r="H1881" i="55"/>
  <c r="I1881" i="55" s="1"/>
  <c r="H1889" i="55"/>
  <c r="I1889" i="55" s="1"/>
  <c r="H1897" i="55"/>
  <c r="H1905" i="55"/>
  <c r="H1913" i="55"/>
  <c r="H1921" i="55"/>
  <c r="H1929" i="55"/>
  <c r="H1975" i="55"/>
  <c r="H1987" i="55"/>
  <c r="G1987" i="55"/>
  <c r="G1994" i="55"/>
  <c r="H1994" i="55"/>
  <c r="G2016" i="55"/>
  <c r="G2029" i="55"/>
  <c r="G2032" i="55"/>
  <c r="G1950" i="55"/>
  <c r="G1966" i="55"/>
  <c r="G1972" i="55"/>
  <c r="G1983" i="55"/>
  <c r="G1990" i="55"/>
  <c r="G1997" i="55"/>
  <c r="G2004" i="55"/>
  <c r="G2018" i="55"/>
  <c r="H2018" i="55"/>
  <c r="G2024" i="55"/>
  <c r="H2029" i="55"/>
  <c r="H2032" i="55"/>
  <c r="G1862" i="55"/>
  <c r="G1870" i="55"/>
  <c r="G1878" i="55"/>
  <c r="G1886" i="55"/>
  <c r="G1894" i="55"/>
  <c r="G1902" i="55"/>
  <c r="G1910" i="55"/>
  <c r="G1918" i="55"/>
  <c r="G1934" i="55"/>
  <c r="G1940" i="55"/>
  <c r="H1950" i="55"/>
  <c r="G1956" i="55"/>
  <c r="H1966" i="55"/>
  <c r="H1972" i="55"/>
  <c r="H1979" i="55"/>
  <c r="G1979" i="55"/>
  <c r="G1981" i="55"/>
  <c r="I1981" i="55" s="1"/>
  <c r="H1983" i="55"/>
  <c r="H1990" i="55"/>
  <c r="H1997" i="55"/>
  <c r="G2000" i="55"/>
  <c r="H2004" i="55"/>
  <c r="G2007" i="55"/>
  <c r="I2007" i="55" s="1"/>
  <c r="G2014" i="55"/>
  <c r="I2014" i="55" s="1"/>
  <c r="H2024" i="55"/>
  <c r="G2064" i="55"/>
  <c r="H2064" i="55"/>
  <c r="H2086" i="55"/>
  <c r="G2086" i="55"/>
  <c r="H2120" i="55"/>
  <c r="G2120" i="55"/>
  <c r="G1946" i="55"/>
  <c r="G1962" i="55"/>
  <c r="I1962" i="55" s="1"/>
  <c r="G1988" i="55"/>
  <c r="I1988" i="55" s="1"/>
  <c r="H1995" i="55"/>
  <c r="G1995" i="55"/>
  <c r="G2002" i="55"/>
  <c r="H2002" i="55"/>
  <c r="H2040" i="55"/>
  <c r="G2040" i="55"/>
  <c r="H2043" i="55"/>
  <c r="G2043" i="55"/>
  <c r="H2135" i="55"/>
  <c r="G2135" i="55"/>
  <c r="G2058" i="55"/>
  <c r="H2058" i="55"/>
  <c r="H2083" i="55"/>
  <c r="G2083" i="55"/>
  <c r="H1892" i="55"/>
  <c r="H1900" i="55"/>
  <c r="H1908" i="55"/>
  <c r="H1916" i="55"/>
  <c r="H1932" i="55"/>
  <c r="I1932" i="55" s="1"/>
  <c r="G1942" i="55"/>
  <c r="I1948" i="55"/>
  <c r="H1952" i="55"/>
  <c r="I1952" i="55" s="1"/>
  <c r="G1958" i="55"/>
  <c r="I1964" i="55"/>
  <c r="H1968" i="55"/>
  <c r="I1968" i="55" s="1"/>
  <c r="G1982" i="55"/>
  <c r="G1986" i="55"/>
  <c r="H1986" i="55"/>
  <c r="G2008" i="55"/>
  <c r="I2008" i="55" s="1"/>
  <c r="G2015" i="55"/>
  <c r="H2022" i="55"/>
  <c r="G2022" i="55"/>
  <c r="H2062" i="55"/>
  <c r="G2062" i="55"/>
  <c r="G1978" i="55"/>
  <c r="H1978" i="55"/>
  <c r="G1980" i="55"/>
  <c r="G1989" i="55"/>
  <c r="G1996" i="55"/>
  <c r="I1996" i="55" s="1"/>
  <c r="H2003" i="55"/>
  <c r="G2003" i="55"/>
  <c r="G2010" i="55"/>
  <c r="H2010" i="55"/>
  <c r="G2028" i="55"/>
  <c r="I2028" i="55" s="1"/>
  <c r="H2031" i="55"/>
  <c r="G2031" i="55"/>
  <c r="G2021" i="55"/>
  <c r="H2026" i="55"/>
  <c r="G2030" i="55"/>
  <c r="G2039" i="55"/>
  <c r="H2048" i="55"/>
  <c r="H2067" i="55"/>
  <c r="G2072" i="55"/>
  <c r="G2077" i="55"/>
  <c r="G2087" i="55"/>
  <c r="H2091" i="55"/>
  <c r="G2091" i="55"/>
  <c r="G2093" i="55"/>
  <c r="G2103" i="55"/>
  <c r="H2107" i="55"/>
  <c r="G2107" i="55"/>
  <c r="G2109" i="55"/>
  <c r="G2130" i="55"/>
  <c r="H2142" i="55"/>
  <c r="G2170" i="55"/>
  <c r="H2170" i="55"/>
  <c r="G2069" i="55"/>
  <c r="G2085" i="55"/>
  <c r="H2085" i="55"/>
  <c r="G2101" i="55"/>
  <c r="H2101" i="55"/>
  <c r="G2117" i="55"/>
  <c r="H2117" i="55"/>
  <c r="H2152" i="55"/>
  <c r="G2074" i="55"/>
  <c r="H2088" i="55"/>
  <c r="H2104" i="55"/>
  <c r="H2136" i="55"/>
  <c r="G2152" i="55"/>
  <c r="G2037" i="55"/>
  <c r="H2042" i="55"/>
  <c r="G2046" i="55"/>
  <c r="G2050" i="55"/>
  <c r="I2050" i="55" s="1"/>
  <c r="G2053" i="55"/>
  <c r="G2060" i="55"/>
  <c r="G2066" i="55"/>
  <c r="H2074" i="55"/>
  <c r="G2088" i="55"/>
  <c r="G2104" i="55"/>
  <c r="G2133" i="55"/>
  <c r="H2133" i="55"/>
  <c r="G2136" i="55"/>
  <c r="G2186" i="55"/>
  <c r="H2186" i="55"/>
  <c r="H2102" i="55"/>
  <c r="G2102" i="55"/>
  <c r="H2123" i="55"/>
  <c r="G2123" i="55"/>
  <c r="H2147" i="55"/>
  <c r="G2147" i="55"/>
  <c r="H2150" i="55"/>
  <c r="G2150" i="55"/>
  <c r="H2059" i="55"/>
  <c r="H2070" i="55"/>
  <c r="G2082" i="55"/>
  <c r="G2098" i="55"/>
  <c r="G2114" i="55"/>
  <c r="H2134" i="55"/>
  <c r="G2134" i="55"/>
  <c r="H2139" i="55"/>
  <c r="G2052" i="55"/>
  <c r="G2059" i="55"/>
  <c r="G2070" i="55"/>
  <c r="H2075" i="55"/>
  <c r="H2082" i="55"/>
  <c r="H2098" i="55"/>
  <c r="H2114" i="55"/>
  <c r="H2119" i="55"/>
  <c r="G2119" i="55"/>
  <c r="G2139" i="55"/>
  <c r="H2078" i="55"/>
  <c r="H2094" i="55"/>
  <c r="H2110" i="55"/>
  <c r="H2126" i="55"/>
  <c r="H2176" i="55"/>
  <c r="H2178" i="55"/>
  <c r="I2178" i="55" s="1"/>
  <c r="G2187" i="55"/>
  <c r="H2194" i="55"/>
  <c r="G2149" i="55"/>
  <c r="H2203" i="55"/>
  <c r="G2203" i="55"/>
  <c r="G2138" i="55"/>
  <c r="G2141" i="55"/>
  <c r="H2149" i="55"/>
  <c r="G2154" i="55"/>
  <c r="G2157" i="55"/>
  <c r="G2168" i="55"/>
  <c r="H2182" i="55"/>
  <c r="G2182" i="55"/>
  <c r="G2184" i="55"/>
  <c r="H2199" i="55"/>
  <c r="G2125" i="55"/>
  <c r="H2168" i="55"/>
  <c r="H2184" i="55"/>
  <c r="G2197" i="55"/>
  <c r="H2197" i="55"/>
  <c r="H2200" i="55"/>
  <c r="H2174" i="55"/>
  <c r="I2174" i="55" s="1"/>
  <c r="G2181" i="55"/>
  <c r="H2183" i="55"/>
  <c r="G2202" i="55"/>
  <c r="H2202" i="55"/>
  <c r="G2208" i="55"/>
  <c r="G2176" i="55"/>
  <c r="H2181" i="55"/>
  <c r="G2183" i="55"/>
  <c r="H2187" i="55"/>
  <c r="G2194" i="55"/>
  <c r="H2198" i="55"/>
  <c r="G2198" i="55"/>
  <c r="H2208" i="55"/>
  <c r="H2238" i="55"/>
  <c r="H2264" i="55"/>
  <c r="G2264" i="55"/>
  <c r="G2173" i="55"/>
  <c r="G2189" i="55"/>
  <c r="I2189" i="55" s="1"/>
  <c r="G2205" i="55"/>
  <c r="G2238" i="55"/>
  <c r="H2240" i="55"/>
  <c r="G2245" i="55"/>
  <c r="H2247" i="55"/>
  <c r="H2254" i="55"/>
  <c r="G2256" i="55"/>
  <c r="H2262" i="55"/>
  <c r="H2353" i="55"/>
  <c r="G2353" i="55"/>
  <c r="H2231" i="55"/>
  <c r="H2249" i="55"/>
  <c r="H2305" i="55"/>
  <c r="G2305" i="55"/>
  <c r="H2366" i="55"/>
  <c r="G2366" i="55"/>
  <c r="I2179" i="55"/>
  <c r="G2231" i="55"/>
  <c r="G2249" i="55"/>
  <c r="G2251" i="55"/>
  <c r="H2287" i="55"/>
  <c r="G2287" i="55"/>
  <c r="H2299" i="55"/>
  <c r="G2299" i="55"/>
  <c r="H2320" i="55"/>
  <c r="G2320" i="55"/>
  <c r="H2328" i="55"/>
  <c r="G2328" i="55"/>
  <c r="H2257" i="55"/>
  <c r="G2257" i="55"/>
  <c r="H2266" i="55"/>
  <c r="H2271" i="55"/>
  <c r="H2288" i="55"/>
  <c r="G2288" i="55"/>
  <c r="H2337" i="55"/>
  <c r="G2337" i="55"/>
  <c r="H2368" i="55"/>
  <c r="G2368" i="55"/>
  <c r="H2206" i="55"/>
  <c r="H2230" i="55"/>
  <c r="G2230" i="55"/>
  <c r="G2266" i="55"/>
  <c r="G2271" i="55"/>
  <c r="H2280" i="55"/>
  <c r="H2321" i="55"/>
  <c r="G2321" i="55"/>
  <c r="G2261" i="55"/>
  <c r="H2261" i="55"/>
  <c r="H2283" i="55"/>
  <c r="G2283" i="55"/>
  <c r="H2289" i="55"/>
  <c r="G2289" i="55"/>
  <c r="H2303" i="55"/>
  <c r="G2303" i="55"/>
  <c r="H2312" i="55"/>
  <c r="H2352" i="55"/>
  <c r="G2352" i="55"/>
  <c r="H2319" i="55"/>
  <c r="H2344" i="55"/>
  <c r="H2375" i="55"/>
  <c r="G2471" i="55"/>
  <c r="H2471" i="55"/>
  <c r="G2239" i="55"/>
  <c r="G2243" i="55"/>
  <c r="G2248" i="55"/>
  <c r="H2253" i="55"/>
  <c r="H2272" i="55"/>
  <c r="G2272" i="55"/>
  <c r="G2315" i="55"/>
  <c r="G2319" i="55"/>
  <c r="H2335" i="55"/>
  <c r="G2344" i="55"/>
  <c r="H2354" i="55"/>
  <c r="G2354" i="55"/>
  <c r="H2367" i="55"/>
  <c r="G2375" i="55"/>
  <c r="H2304" i="55"/>
  <c r="G2304" i="55"/>
  <c r="H2315" i="55"/>
  <c r="H2351" i="55"/>
  <c r="H2376" i="55"/>
  <c r="G2376" i="55"/>
  <c r="H2408" i="55"/>
  <c r="G2408" i="55"/>
  <c r="H2273" i="55"/>
  <c r="G2273" i="55"/>
  <c r="H2336" i="55"/>
  <c r="G2336" i="55"/>
  <c r="H2377" i="55"/>
  <c r="G2377" i="55"/>
  <c r="H2374" i="55"/>
  <c r="G2374" i="55"/>
  <c r="H2378" i="55"/>
  <c r="G2378" i="55"/>
  <c r="G2406" i="55"/>
  <c r="H2406" i="55"/>
  <c r="H2270" i="55"/>
  <c r="G2270" i="55"/>
  <c r="H2286" i="55"/>
  <c r="G2286" i="55"/>
  <c r="H2302" i="55"/>
  <c r="G2302" i="55"/>
  <c r="H2318" i="55"/>
  <c r="G2318" i="55"/>
  <c r="H2334" i="55"/>
  <c r="G2334" i="55"/>
  <c r="H2350" i="55"/>
  <c r="G2350" i="55"/>
  <c r="H2382" i="55"/>
  <c r="G2398" i="55"/>
  <c r="H2398" i="55"/>
  <c r="G2465" i="55"/>
  <c r="H2465" i="55"/>
  <c r="G2265" i="55"/>
  <c r="H2279" i="55"/>
  <c r="G2282" i="55"/>
  <c r="H2295" i="55"/>
  <c r="G2298" i="55"/>
  <c r="H2311" i="55"/>
  <c r="H2327" i="55"/>
  <c r="H2343" i="55"/>
  <c r="H2386" i="55"/>
  <c r="G2396" i="55"/>
  <c r="H2399" i="55"/>
  <c r="G2399" i="55"/>
  <c r="G2444" i="55"/>
  <c r="H2444" i="55"/>
  <c r="G2451" i="55"/>
  <c r="H2451" i="55"/>
  <c r="G2459" i="55"/>
  <c r="H2459" i="55"/>
  <c r="H2275" i="55"/>
  <c r="H2291" i="55"/>
  <c r="H2307" i="55"/>
  <c r="H2323" i="55"/>
  <c r="H2339" i="55"/>
  <c r="H2452" i="55"/>
  <c r="G2452" i="55"/>
  <c r="H2278" i="55"/>
  <c r="G2278" i="55"/>
  <c r="H2294" i="55"/>
  <c r="G2294" i="55"/>
  <c r="G2297" i="55"/>
  <c r="H2310" i="55"/>
  <c r="G2310" i="55"/>
  <c r="G2313" i="55"/>
  <c r="H2326" i="55"/>
  <c r="G2326" i="55"/>
  <c r="G2329" i="55"/>
  <c r="H2342" i="55"/>
  <c r="G2342" i="55"/>
  <c r="G2345" i="55"/>
  <c r="H2400" i="55"/>
  <c r="G2400" i="55"/>
  <c r="H2391" i="55"/>
  <c r="G2446" i="55"/>
  <c r="H2446" i="55"/>
  <c r="G2449" i="55"/>
  <c r="H2449" i="55"/>
  <c r="G2457" i="55"/>
  <c r="H2457" i="55"/>
  <c r="H2491" i="55"/>
  <c r="G2491" i="55"/>
  <c r="H2442" i="55"/>
  <c r="G2442" i="55"/>
  <c r="H2450" i="55"/>
  <c r="G2450" i="55"/>
  <c r="H2454" i="55"/>
  <c r="H2458" i="55"/>
  <c r="G2458" i="55"/>
  <c r="G2460" i="55"/>
  <c r="H2462" i="55"/>
  <c r="H2509" i="55"/>
  <c r="G2509" i="55"/>
  <c r="G2410" i="55"/>
  <c r="H2460" i="55"/>
  <c r="H2466" i="55"/>
  <c r="G2468" i="55"/>
  <c r="G2470" i="55"/>
  <c r="H2489" i="55"/>
  <c r="G2489" i="55"/>
  <c r="G2381" i="55"/>
  <c r="H2394" i="55"/>
  <c r="G2402" i="55"/>
  <c r="H2410" i="55"/>
  <c r="G2435" i="55"/>
  <c r="G2466" i="55"/>
  <c r="H2468" i="55"/>
  <c r="H2470" i="55"/>
  <c r="H2407" i="55"/>
  <c r="G2445" i="55"/>
  <c r="G2453" i="55"/>
  <c r="G2455" i="55"/>
  <c r="G2463" i="55"/>
  <c r="H2484" i="55"/>
  <c r="G2484" i="55"/>
  <c r="G2493" i="55"/>
  <c r="H2493" i="55"/>
  <c r="G2506" i="55"/>
  <c r="H2506" i="55"/>
  <c r="H2479" i="55"/>
  <c r="G2479" i="55"/>
  <c r="G2404" i="55"/>
  <c r="G2467" i="55"/>
  <c r="G2469" i="55"/>
  <c r="H2533" i="55"/>
  <c r="G2533" i="55"/>
  <c r="G2454" i="55"/>
  <c r="G2462" i="55"/>
  <c r="H2476" i="55"/>
  <c r="G2478" i="55"/>
  <c r="H2486" i="55"/>
  <c r="H2397" i="55"/>
  <c r="H2405" i="55"/>
  <c r="H2520" i="55"/>
  <c r="G2520" i="55"/>
  <c r="H2521" i="55"/>
  <c r="G2521" i="55"/>
  <c r="G2475" i="55"/>
  <c r="H2475" i="55"/>
  <c r="H2500" i="55"/>
  <c r="H2513" i="55"/>
  <c r="G2513" i="55"/>
  <c r="H2517" i="55"/>
  <c r="G2483" i="55"/>
  <c r="H2483" i="55"/>
  <c r="G2496" i="55"/>
  <c r="G2498" i="55"/>
  <c r="H2498" i="55"/>
  <c r="H2514" i="55"/>
  <c r="G2514" i="55"/>
  <c r="G2517" i="55"/>
  <c r="H2528" i="55"/>
  <c r="G2528" i="55"/>
  <c r="G2507" i="55"/>
  <c r="G2474" i="55"/>
  <c r="G2525" i="55"/>
  <c r="H2529" i="55"/>
  <c r="H2532" i="55"/>
  <c r="G2481" i="55"/>
  <c r="H2488" i="55"/>
  <c r="G2492" i="55"/>
  <c r="G2497" i="55"/>
  <c r="H2505" i="55"/>
  <c r="H2512" i="55"/>
  <c r="G2512" i="55"/>
  <c r="G2515" i="55"/>
  <c r="G2522" i="55"/>
  <c r="H2525" i="55"/>
  <c r="G2529" i="55"/>
  <c r="H2504" i="55"/>
  <c r="G2504" i="55"/>
  <c r="H2524" i="55"/>
  <c r="H2516" i="55"/>
  <c r="H2523" i="55"/>
  <c r="H2530" i="55"/>
  <c r="G2532" i="55"/>
  <c r="G2536" i="55"/>
  <c r="H2537" i="55"/>
  <c r="G2544" i="55"/>
  <c r="H2545" i="55"/>
  <c r="G2552" i="55"/>
  <c r="H2553" i="55"/>
  <c r="G2560" i="55"/>
  <c r="H2561" i="55"/>
  <c r="G2568" i="55"/>
  <c r="H2569" i="55"/>
  <c r="H2577" i="55"/>
  <c r="H2585" i="55"/>
  <c r="G2592" i="55"/>
  <c r="H2593" i="55"/>
  <c r="H2536" i="55"/>
  <c r="G2542" i="55"/>
  <c r="G2550" i="55"/>
  <c r="G2558" i="55"/>
  <c r="G2566" i="55"/>
  <c r="G2574" i="55"/>
  <c r="G2582" i="55"/>
  <c r="G2590" i="55"/>
  <c r="G2598" i="55"/>
  <c r="G2541" i="55"/>
  <c r="H2542" i="55"/>
  <c r="G2549" i="55"/>
  <c r="H2550" i="55"/>
  <c r="G2557" i="55"/>
  <c r="H2558" i="55"/>
  <c r="G2565" i="55"/>
  <c r="H2566" i="55"/>
  <c r="G2573" i="55"/>
  <c r="H2574" i="55"/>
  <c r="G2581" i="55"/>
  <c r="H2582" i="55"/>
  <c r="G2589" i="55"/>
  <c r="H2590" i="55"/>
  <c r="G2597" i="55"/>
  <c r="H2598" i="55"/>
  <c r="G2540" i="55"/>
  <c r="H2541" i="55"/>
  <c r="G2548" i="55"/>
  <c r="H2549" i="55"/>
  <c r="G2556" i="55"/>
  <c r="H2557" i="55"/>
  <c r="G2564" i="55"/>
  <c r="H2565" i="55"/>
  <c r="G2572" i="55"/>
  <c r="H2573" i="55"/>
  <c r="G2580" i="55"/>
  <c r="H2581" i="55"/>
  <c r="G2588" i="55"/>
  <c r="H2589" i="55"/>
  <c r="G2596" i="55"/>
  <c r="H2597" i="55"/>
  <c r="G2539" i="55"/>
  <c r="H2540" i="55"/>
  <c r="G2547" i="55"/>
  <c r="H2548" i="55"/>
  <c r="G2555" i="55"/>
  <c r="H2556" i="55"/>
  <c r="G2563" i="55"/>
  <c r="H2564" i="55"/>
  <c r="G2571" i="55"/>
  <c r="H2572" i="55"/>
  <c r="H2580" i="55"/>
  <c r="G2587" i="55"/>
  <c r="H2588" i="55"/>
  <c r="G2595" i="55"/>
  <c r="H2596" i="55"/>
  <c r="G2538" i="55"/>
  <c r="H2539" i="55"/>
  <c r="G2546" i="55"/>
  <c r="H2547" i="55"/>
  <c r="G2554" i="55"/>
  <c r="H2555" i="55"/>
  <c r="G2562" i="55"/>
  <c r="H2563" i="55"/>
  <c r="G2570" i="55"/>
  <c r="H2571" i="55"/>
  <c r="G2578" i="55"/>
  <c r="G2586" i="55"/>
  <c r="H2587" i="55"/>
  <c r="G2594" i="55"/>
  <c r="H2595" i="55"/>
  <c r="I2895" i="55" l="1"/>
  <c r="I2819" i="55"/>
  <c r="I2803" i="55"/>
  <c r="I2710" i="55"/>
  <c r="I1681" i="55"/>
  <c r="I2535" i="55"/>
  <c r="I2755" i="55"/>
  <c r="I2723" i="55"/>
  <c r="I2669" i="55"/>
  <c r="I1967" i="55"/>
  <c r="I2681" i="55"/>
  <c r="I2879" i="55"/>
  <c r="I2779" i="55"/>
  <c r="I2709" i="55"/>
  <c r="I2685" i="55"/>
  <c r="I2773" i="55"/>
  <c r="I2814" i="55"/>
  <c r="I2902" i="55"/>
  <c r="I1947" i="55"/>
  <c r="I2715" i="55"/>
  <c r="I2832" i="55"/>
  <c r="I2756" i="55"/>
  <c r="I1937" i="55"/>
  <c r="I1866" i="55"/>
  <c r="I2749" i="55"/>
  <c r="I2859" i="55"/>
  <c r="I2843" i="55"/>
  <c r="I2695" i="55"/>
  <c r="I2870" i="55"/>
  <c r="I2790" i="55"/>
  <c r="I2787" i="55"/>
  <c r="I2763" i="55"/>
  <c r="I2717" i="55"/>
  <c r="I2768" i="55"/>
  <c r="I2699" i="55"/>
  <c r="I2783" i="55"/>
  <c r="I2799" i="55"/>
  <c r="I2838" i="55"/>
  <c r="I2728" i="55"/>
  <c r="I2887" i="55"/>
  <c r="I2765" i="55"/>
  <c r="I2742" i="55"/>
  <c r="I2734" i="55"/>
  <c r="I2736" i="55"/>
  <c r="I2907" i="55"/>
  <c r="I2882" i="55"/>
  <c r="I2805" i="55"/>
  <c r="I2807" i="55"/>
  <c r="I2780" i="55"/>
  <c r="I2753" i="55"/>
  <c r="I2727" i="55"/>
  <c r="I2775" i="55"/>
  <c r="I2702" i="55"/>
  <c r="I2691" i="55"/>
  <c r="I2673" i="55"/>
  <c r="I2696" i="55"/>
  <c r="I2867" i="55"/>
  <c r="I2752" i="55"/>
  <c r="I2720" i="55"/>
  <c r="I2694" i="55"/>
  <c r="I2874" i="55"/>
  <c r="I2830" i="55"/>
  <c r="I2725" i="55"/>
  <c r="I2737" i="55"/>
  <c r="I2764" i="55"/>
  <c r="I2671" i="55"/>
  <c r="I2683" i="55"/>
  <c r="I2899" i="55"/>
  <c r="I2883" i="55"/>
  <c r="I2866" i="55"/>
  <c r="I2871" i="55"/>
  <c r="I2846" i="55"/>
  <c r="I2693" i="55"/>
  <c r="I2781" i="55"/>
  <c r="I2750" i="55"/>
  <c r="I2719" i="55"/>
  <c r="I2703" i="55"/>
  <c r="I2743" i="55"/>
  <c r="I2704" i="55"/>
  <c r="I2856" i="55"/>
  <c r="I2911" i="55"/>
  <c r="I2860" i="55"/>
  <c r="I2864" i="55"/>
  <c r="I2785" i="55"/>
  <c r="I2863" i="55"/>
  <c r="I2839" i="55"/>
  <c r="I2718" i="55"/>
  <c r="I2729" i="55"/>
  <c r="I2711" i="55"/>
  <c r="I2682" i="55"/>
  <c r="I2855" i="55"/>
  <c r="I2840" i="55"/>
  <c r="I2800" i="55"/>
  <c r="I2701" i="55"/>
  <c r="I2875" i="55"/>
  <c r="I2903" i="55"/>
  <c r="I2888" i="55"/>
  <c r="I2822" i="55"/>
  <c r="I2852" i="55"/>
  <c r="I2760" i="55"/>
  <c r="I2739" i="55"/>
  <c r="I2774" i="55"/>
  <c r="I2890" i="55"/>
  <c r="I2858" i="55"/>
  <c r="I2906" i="55"/>
  <c r="I2891" i="55"/>
  <c r="I2884" i="55"/>
  <c r="I2847" i="55"/>
  <c r="I2880" i="55"/>
  <c r="I2791" i="55"/>
  <c r="I2759" i="55"/>
  <c r="I2782" i="55"/>
  <c r="I2806" i="55"/>
  <c r="I2687" i="55"/>
  <c r="I2733" i="55"/>
  <c r="I2808" i="55"/>
  <c r="I2726" i="55"/>
  <c r="I2712" i="55"/>
  <c r="I2751" i="55"/>
  <c r="I2735" i="55"/>
  <c r="I2442" i="55"/>
  <c r="I2120" i="55"/>
  <c r="I2528" i="55"/>
  <c r="I2041" i="55"/>
  <c r="I1977" i="55"/>
  <c r="I1725" i="55"/>
  <c r="I1933" i="55"/>
  <c r="I1879" i="55"/>
  <c r="I2183" i="55"/>
  <c r="I2031" i="55"/>
  <c r="I2582" i="55"/>
  <c r="I2533" i="55"/>
  <c r="I2040" i="55"/>
  <c r="I1970" i="55"/>
  <c r="I2531" i="55"/>
  <c r="I1726" i="55"/>
  <c r="I2525" i="55"/>
  <c r="I2022" i="55"/>
  <c r="I1983" i="55"/>
  <c r="I1727" i="55"/>
  <c r="I1816" i="55"/>
  <c r="I2187" i="55"/>
  <c r="I2185" i="55"/>
  <c r="I2532" i="55"/>
  <c r="I1974" i="55"/>
  <c r="I2020" i="55"/>
  <c r="I2025" i="55"/>
  <c r="I1969" i="55"/>
  <c r="I2033" i="55"/>
  <c r="I1991" i="55"/>
  <c r="I1928" i="55"/>
  <c r="I2046" i="55"/>
  <c r="I1997" i="55"/>
  <c r="I1975" i="55"/>
  <c r="I1995" i="55"/>
  <c r="I1864" i="55"/>
  <c r="I2024" i="55"/>
  <c r="I2027" i="55"/>
  <c r="I1880" i="55"/>
  <c r="I2317" i="55"/>
  <c r="I1959" i="55"/>
  <c r="I2032" i="55"/>
  <c r="I2005" i="55"/>
  <c r="I1976" i="55"/>
  <c r="I1931" i="55"/>
  <c r="I1888" i="55"/>
  <c r="I1817" i="55"/>
  <c r="I2186" i="55"/>
  <c r="I1936" i="55"/>
  <c r="I1561" i="55"/>
  <c r="I1871" i="55"/>
  <c r="I1965" i="55"/>
  <c r="I1593" i="55"/>
  <c r="I1728" i="55"/>
  <c r="I2043" i="55"/>
  <c r="I1972" i="55"/>
  <c r="I1954" i="55"/>
  <c r="I2016" i="55"/>
  <c r="I1875" i="55"/>
  <c r="I2530" i="55"/>
  <c r="I1946" i="55"/>
  <c r="I1998" i="55"/>
  <c r="I2580" i="55"/>
  <c r="I2015" i="55"/>
  <c r="I2013" i="55"/>
  <c r="I2019" i="55"/>
  <c r="I1942" i="55"/>
  <c r="I2004" i="55"/>
  <c r="I1950" i="55"/>
  <c r="I2029" i="55"/>
  <c r="I1596" i="55"/>
  <c r="I2581" i="55"/>
  <c r="I2119" i="55"/>
  <c r="I2037" i="55"/>
  <c r="I2048" i="55"/>
  <c r="I1989" i="55"/>
  <c r="I1986" i="55"/>
  <c r="I1979" i="55"/>
  <c r="I1956" i="55"/>
  <c r="I2023" i="55"/>
  <c r="I1868" i="55"/>
  <c r="I1982" i="55"/>
  <c r="I1990" i="55"/>
  <c r="I2045" i="55"/>
  <c r="I1811" i="55"/>
  <c r="I2315" i="55"/>
  <c r="I2168" i="55"/>
  <c r="I2003" i="55"/>
  <c r="I1980" i="55"/>
  <c r="I2000" i="55"/>
  <c r="I2018" i="55"/>
  <c r="I1994" i="55"/>
  <c r="I1960" i="55"/>
  <c r="I1872" i="55"/>
  <c r="I2184" i="55"/>
  <c r="I2042" i="55"/>
  <c r="I2039" i="55"/>
  <c r="I2030" i="55"/>
  <c r="I1999" i="55"/>
  <c r="I1992" i="55"/>
  <c r="I2038" i="55"/>
  <c r="I2182" i="55"/>
  <c r="I2181" i="55"/>
  <c r="I2026" i="55"/>
  <c r="I1940" i="55"/>
  <c r="I1878" i="55"/>
  <c r="I1825" i="55"/>
  <c r="I2529" i="55"/>
  <c r="I2176" i="55"/>
  <c r="I2021" i="55"/>
  <c r="I1978" i="55"/>
  <c r="I1929" i="55"/>
  <c r="I2010" i="55"/>
  <c r="I2002" i="55"/>
  <c r="I1862" i="55"/>
  <c r="I1955" i="55"/>
  <c r="I1617" i="55"/>
  <c r="I1867" i="55"/>
  <c r="I1987" i="55"/>
  <c r="I2034" i="55"/>
  <c r="I1886" i="55"/>
  <c r="I1966" i="55"/>
  <c r="I1820" i="55"/>
  <c r="I2006" i="55"/>
  <c r="I1934" i="55"/>
  <c r="I1870" i="55"/>
  <c r="J21" i="63"/>
  <c r="J20" i="63"/>
  <c r="J19" i="63"/>
  <c r="J18" i="63"/>
  <c r="F1542" i="55"/>
  <c r="G1542" i="55" s="1"/>
  <c r="F1543" i="55"/>
  <c r="H1543" i="55" s="1"/>
  <c r="F1545" i="55"/>
  <c r="G1545" i="55" s="1"/>
  <c r="F1546" i="55"/>
  <c r="H1546" i="55" s="1"/>
  <c r="F1547" i="55"/>
  <c r="H1547" i="55" s="1"/>
  <c r="F1548" i="55"/>
  <c r="G1548" i="55" s="1"/>
  <c r="F1549" i="55"/>
  <c r="G1549" i="55" s="1"/>
  <c r="F1550" i="55"/>
  <c r="G1550" i="55" s="1"/>
  <c r="F1551" i="55"/>
  <c r="H1551" i="55" s="1"/>
  <c r="F1552" i="55"/>
  <c r="G1552" i="55" s="1"/>
  <c r="F1553" i="55"/>
  <c r="G1553" i="55" s="1"/>
  <c r="F1554" i="55"/>
  <c r="H1554" i="55" s="1"/>
  <c r="F1555" i="55"/>
  <c r="H1555" i="55" s="1"/>
  <c r="F1556" i="55"/>
  <c r="G1556" i="55" s="1"/>
  <c r="F1557" i="55"/>
  <c r="G1557" i="55" s="1"/>
  <c r="F1558" i="55"/>
  <c r="G1558" i="55" s="1"/>
  <c r="E5" i="76"/>
  <c r="E6" i="76"/>
  <c r="E7" i="76"/>
  <c r="E8" i="76"/>
  <c r="E9" i="76"/>
  <c r="E10" i="76"/>
  <c r="E11" i="76"/>
  <c r="E12" i="76"/>
  <c r="E13" i="76"/>
  <c r="E14" i="76"/>
  <c r="E15" i="76"/>
  <c r="E16" i="76"/>
  <c r="E17" i="76"/>
  <c r="E18" i="76"/>
  <c r="E19" i="76"/>
  <c r="E4" i="76"/>
  <c r="O30" i="55"/>
  <c r="O31" i="55"/>
  <c r="O32" i="55"/>
  <c r="O33" i="55"/>
  <c r="O34" i="55"/>
  <c r="O35" i="55"/>
  <c r="O36" i="55"/>
  <c r="O37" i="55"/>
  <c r="O38" i="55"/>
  <c r="O39" i="55"/>
  <c r="O40" i="55"/>
  <c r="O41" i="55"/>
  <c r="O42" i="55"/>
  <c r="O43" i="55"/>
  <c r="O44" i="55"/>
  <c r="O45" i="55"/>
  <c r="O46" i="55"/>
  <c r="O47" i="55"/>
  <c r="O48" i="55"/>
  <c r="O49" i="55"/>
  <c r="O50" i="55"/>
  <c r="O51" i="55"/>
  <c r="O52" i="55"/>
  <c r="O53" i="55"/>
  <c r="O54" i="55"/>
  <c r="O55" i="55"/>
  <c r="O56" i="55"/>
  <c r="O57" i="55"/>
  <c r="O58" i="55"/>
  <c r="O59" i="55"/>
  <c r="O60" i="55"/>
  <c r="O61" i="55"/>
  <c r="O62" i="55"/>
  <c r="O63" i="55"/>
  <c r="O64" i="55"/>
  <c r="O65" i="55"/>
  <c r="O66" i="55"/>
  <c r="O67" i="55"/>
  <c r="O68" i="55"/>
  <c r="O69" i="55"/>
  <c r="O70" i="55"/>
  <c r="O71" i="55"/>
  <c r="O72" i="55"/>
  <c r="O73" i="55"/>
  <c r="O74" i="55"/>
  <c r="O75" i="55"/>
  <c r="O76" i="55"/>
  <c r="O77" i="55"/>
  <c r="O78" i="55"/>
  <c r="O79" i="55"/>
  <c r="O80" i="55"/>
  <c r="O81" i="55"/>
  <c r="O82" i="55"/>
  <c r="O83" i="55"/>
  <c r="O84" i="55"/>
  <c r="O85" i="55"/>
  <c r="O86" i="55"/>
  <c r="O87" i="55"/>
  <c r="O88" i="55"/>
  <c r="O89" i="55"/>
  <c r="O90" i="55"/>
  <c r="O91" i="55"/>
  <c r="O92" i="55"/>
  <c r="O93" i="55"/>
  <c r="O94" i="55"/>
  <c r="O95" i="55"/>
  <c r="O96" i="55"/>
  <c r="O97" i="55"/>
  <c r="O98" i="55"/>
  <c r="O99" i="55"/>
  <c r="O100" i="55"/>
  <c r="O101" i="55"/>
  <c r="O102" i="55"/>
  <c r="O103" i="55"/>
  <c r="O104" i="55"/>
  <c r="O105" i="55"/>
  <c r="O106" i="55"/>
  <c r="O107" i="55"/>
  <c r="O108" i="55"/>
  <c r="O109" i="55"/>
  <c r="O110" i="55"/>
  <c r="O111" i="55"/>
  <c r="O112" i="55"/>
  <c r="O113" i="55"/>
  <c r="O114" i="55"/>
  <c r="O115" i="55"/>
  <c r="O116" i="55"/>
  <c r="O117" i="55"/>
  <c r="O118" i="55"/>
  <c r="O119" i="55"/>
  <c r="O120" i="55"/>
  <c r="O121" i="55"/>
  <c r="O122" i="55"/>
  <c r="O123" i="55"/>
  <c r="O124" i="55"/>
  <c r="O125" i="55"/>
  <c r="O126" i="55"/>
  <c r="O127" i="55"/>
  <c r="O128" i="55"/>
  <c r="O129" i="55"/>
  <c r="O130" i="55"/>
  <c r="O131" i="55"/>
  <c r="O132" i="55"/>
  <c r="O133" i="55"/>
  <c r="O134" i="55"/>
  <c r="O135" i="55"/>
  <c r="O136" i="55"/>
  <c r="O137" i="55"/>
  <c r="O138" i="55"/>
  <c r="O139" i="55"/>
  <c r="O140" i="55"/>
  <c r="O141" i="55"/>
  <c r="O142" i="55"/>
  <c r="O143" i="55"/>
  <c r="O144" i="55"/>
  <c r="O145" i="55"/>
  <c r="O146" i="55"/>
  <c r="O147" i="55"/>
  <c r="O148" i="55"/>
  <c r="O149" i="55"/>
  <c r="O150" i="55"/>
  <c r="O151" i="55"/>
  <c r="O152" i="55"/>
  <c r="O153" i="55"/>
  <c r="O154" i="55"/>
  <c r="O155" i="55"/>
  <c r="O156" i="55"/>
  <c r="O157" i="55"/>
  <c r="O158" i="55"/>
  <c r="O159" i="55"/>
  <c r="O160" i="55"/>
  <c r="O161" i="55"/>
  <c r="O162" i="55"/>
  <c r="O163" i="55"/>
  <c r="O164" i="55"/>
  <c r="O165" i="55"/>
  <c r="O166" i="55"/>
  <c r="O167" i="55"/>
  <c r="O168" i="55"/>
  <c r="O169" i="55"/>
  <c r="O170" i="55"/>
  <c r="O171" i="55"/>
  <c r="O172" i="55"/>
  <c r="O173" i="55"/>
  <c r="O174" i="55"/>
  <c r="O175" i="55"/>
  <c r="O176" i="55"/>
  <c r="O177" i="55"/>
  <c r="O178" i="55"/>
  <c r="O179" i="55"/>
  <c r="O180" i="55"/>
  <c r="O181" i="55"/>
  <c r="O182" i="55"/>
  <c r="O183" i="55"/>
  <c r="O184" i="55"/>
  <c r="O185" i="55"/>
  <c r="O186" i="55"/>
  <c r="O187" i="55"/>
  <c r="O188" i="55"/>
  <c r="O189" i="55"/>
  <c r="O190" i="55"/>
  <c r="O191" i="55"/>
  <c r="O192" i="55"/>
  <c r="O193" i="55"/>
  <c r="O194" i="55"/>
  <c r="O195" i="55"/>
  <c r="O196" i="55"/>
  <c r="O197" i="55"/>
  <c r="O198" i="55"/>
  <c r="O199" i="55"/>
  <c r="O200" i="55"/>
  <c r="O201" i="55"/>
  <c r="O202" i="55"/>
  <c r="O203" i="55"/>
  <c r="O204" i="55"/>
  <c r="O205" i="55"/>
  <c r="O206" i="55"/>
  <c r="O207" i="55"/>
  <c r="O208" i="55"/>
  <c r="O209" i="55"/>
  <c r="O210" i="55"/>
  <c r="O211" i="55"/>
  <c r="O212" i="55"/>
  <c r="O213" i="55"/>
  <c r="O214" i="55"/>
  <c r="O215" i="55"/>
  <c r="O216" i="55"/>
  <c r="O217" i="55"/>
  <c r="O218" i="55"/>
  <c r="O219" i="55"/>
  <c r="O220" i="55"/>
  <c r="O221" i="55"/>
  <c r="O222" i="55"/>
  <c r="O223" i="55"/>
  <c r="O224" i="55"/>
  <c r="O225" i="55"/>
  <c r="O226" i="55"/>
  <c r="O227" i="55"/>
  <c r="O228" i="55"/>
  <c r="O229" i="55"/>
  <c r="O230" i="55"/>
  <c r="O231" i="55"/>
  <c r="O232" i="55"/>
  <c r="O233" i="55"/>
  <c r="O234" i="55"/>
  <c r="O235" i="55"/>
  <c r="O236" i="55"/>
  <c r="O237" i="55"/>
  <c r="O238" i="55"/>
  <c r="O239" i="55"/>
  <c r="O240" i="55"/>
  <c r="O241" i="55"/>
  <c r="O242" i="55"/>
  <c r="O243" i="55"/>
  <c r="O244" i="55"/>
  <c r="O245" i="55"/>
  <c r="O246" i="55"/>
  <c r="O247" i="55"/>
  <c r="O248" i="55"/>
  <c r="O249" i="55"/>
  <c r="O250" i="55"/>
  <c r="O251" i="55"/>
  <c r="O252" i="55"/>
  <c r="O253" i="55"/>
  <c r="O254" i="55"/>
  <c r="O255" i="55"/>
  <c r="O256" i="55"/>
  <c r="O257" i="55"/>
  <c r="O258" i="55"/>
  <c r="O259" i="55"/>
  <c r="O260" i="55"/>
  <c r="O261" i="55"/>
  <c r="O262" i="55"/>
  <c r="O263" i="55"/>
  <c r="O264" i="55"/>
  <c r="O265" i="55"/>
  <c r="O266" i="55"/>
  <c r="O267" i="55"/>
  <c r="O268" i="55"/>
  <c r="O269" i="55"/>
  <c r="O270" i="55"/>
  <c r="O271" i="55"/>
  <c r="O272" i="55"/>
  <c r="O273" i="55"/>
  <c r="O274" i="55"/>
  <c r="O275" i="55"/>
  <c r="O276" i="55"/>
  <c r="O277" i="55"/>
  <c r="O278" i="55"/>
  <c r="O279" i="55"/>
  <c r="O280" i="55"/>
  <c r="O281" i="55"/>
  <c r="O282" i="55"/>
  <c r="O283" i="55"/>
  <c r="O284" i="55"/>
  <c r="O285" i="55"/>
  <c r="O286" i="55"/>
  <c r="O287" i="55"/>
  <c r="O288" i="55"/>
  <c r="O289" i="55"/>
  <c r="O290" i="55"/>
  <c r="O291" i="55"/>
  <c r="O292" i="55"/>
  <c r="O293" i="55"/>
  <c r="O294" i="55"/>
  <c r="O295" i="55"/>
  <c r="O296" i="55"/>
  <c r="O297" i="55"/>
  <c r="O298" i="55"/>
  <c r="O299" i="55"/>
  <c r="O300" i="55"/>
  <c r="O301" i="55"/>
  <c r="O302" i="55"/>
  <c r="O303" i="55"/>
  <c r="O304" i="55"/>
  <c r="O305" i="55"/>
  <c r="O306" i="55"/>
  <c r="O307" i="55"/>
  <c r="O308" i="55"/>
  <c r="O309" i="55"/>
  <c r="O310" i="55"/>
  <c r="O311" i="55"/>
  <c r="O312" i="55"/>
  <c r="O313" i="55"/>
  <c r="O314" i="55"/>
  <c r="O315" i="55"/>
  <c r="O316" i="55"/>
  <c r="O317" i="55"/>
  <c r="O318" i="55"/>
  <c r="O319" i="55"/>
  <c r="O320" i="55"/>
  <c r="O321" i="55"/>
  <c r="O322" i="55"/>
  <c r="O323" i="55"/>
  <c r="O324" i="55"/>
  <c r="O325" i="55"/>
  <c r="O326" i="55"/>
  <c r="O327" i="55"/>
  <c r="O328" i="55"/>
  <c r="O329" i="55"/>
  <c r="O330" i="55"/>
  <c r="O331" i="55"/>
  <c r="O332" i="55"/>
  <c r="O333" i="55"/>
  <c r="O334" i="55"/>
  <c r="O335" i="55"/>
  <c r="O336" i="55"/>
  <c r="O337" i="55"/>
  <c r="O338" i="55"/>
  <c r="O339" i="55"/>
  <c r="O340" i="55"/>
  <c r="O341" i="55"/>
  <c r="O342" i="55"/>
  <c r="O343" i="55"/>
  <c r="O344" i="55"/>
  <c r="O345" i="55"/>
  <c r="O346" i="55"/>
  <c r="O347" i="55"/>
  <c r="O348" i="55"/>
  <c r="O349" i="55"/>
  <c r="O350" i="55"/>
  <c r="O351" i="55"/>
  <c r="O352" i="55"/>
  <c r="O353" i="55"/>
  <c r="O354" i="55"/>
  <c r="O355" i="55"/>
  <c r="O356" i="55"/>
  <c r="O357" i="55"/>
  <c r="O358" i="55"/>
  <c r="O359" i="55"/>
  <c r="O360" i="55"/>
  <c r="O361" i="55"/>
  <c r="O362" i="55"/>
  <c r="O363" i="55"/>
  <c r="O364" i="55"/>
  <c r="O365" i="55"/>
  <c r="O366" i="55"/>
  <c r="O367" i="55"/>
  <c r="O368" i="55"/>
  <c r="O369" i="55"/>
  <c r="O370" i="55"/>
  <c r="O371" i="55"/>
  <c r="O372" i="55"/>
  <c r="O373" i="55"/>
  <c r="O374" i="55"/>
  <c r="O375" i="55"/>
  <c r="O376" i="55"/>
  <c r="O377" i="55"/>
  <c r="O378" i="55"/>
  <c r="O379" i="55"/>
  <c r="O380" i="55"/>
  <c r="O381" i="55"/>
  <c r="O382" i="55"/>
  <c r="O383" i="55"/>
  <c r="O384" i="55"/>
  <c r="O385" i="55"/>
  <c r="O386" i="55"/>
  <c r="O387" i="55"/>
  <c r="O388" i="55"/>
  <c r="O389" i="55"/>
  <c r="O390" i="55"/>
  <c r="O391" i="55"/>
  <c r="O392" i="55"/>
  <c r="O393" i="55"/>
  <c r="O394" i="55"/>
  <c r="O395" i="55"/>
  <c r="O396" i="55"/>
  <c r="O397" i="55"/>
  <c r="O398" i="55"/>
  <c r="O399" i="55"/>
  <c r="O400" i="55"/>
  <c r="O401" i="55"/>
  <c r="O402" i="55"/>
  <c r="O403" i="55"/>
  <c r="O404" i="55"/>
  <c r="O405" i="55"/>
  <c r="O406" i="55"/>
  <c r="O407" i="55"/>
  <c r="O408" i="55"/>
  <c r="O409" i="55"/>
  <c r="O410" i="55"/>
  <c r="O411" i="55"/>
  <c r="O412" i="55"/>
  <c r="O413" i="55"/>
  <c r="O414" i="55"/>
  <c r="O415" i="55"/>
  <c r="O416" i="55"/>
  <c r="O417" i="55"/>
  <c r="O418" i="55"/>
  <c r="O419" i="55"/>
  <c r="O420" i="55"/>
  <c r="O421" i="55"/>
  <c r="O422" i="55"/>
  <c r="O423" i="55"/>
  <c r="O424" i="55"/>
  <c r="O425" i="55"/>
  <c r="O426" i="55"/>
  <c r="O427" i="55"/>
  <c r="O428" i="55"/>
  <c r="O429" i="55"/>
  <c r="O430" i="55"/>
  <c r="O431" i="55"/>
  <c r="O432" i="55"/>
  <c r="O433" i="55"/>
  <c r="O434" i="55"/>
  <c r="O435" i="55"/>
  <c r="O436" i="55"/>
  <c r="O437" i="55"/>
  <c r="O438" i="55"/>
  <c r="O439" i="55"/>
  <c r="O440" i="55"/>
  <c r="O441" i="55"/>
  <c r="O442" i="55"/>
  <c r="O443" i="55"/>
  <c r="O444" i="55"/>
  <c r="O445" i="55"/>
  <c r="O446" i="55"/>
  <c r="O447" i="55"/>
  <c r="O448" i="55"/>
  <c r="O449" i="55"/>
  <c r="O450" i="55"/>
  <c r="O451" i="55"/>
  <c r="O452" i="55"/>
  <c r="O453" i="55"/>
  <c r="O454" i="55"/>
  <c r="O455" i="55"/>
  <c r="O456" i="55"/>
  <c r="O457" i="55"/>
  <c r="O458" i="55"/>
  <c r="O459" i="55"/>
  <c r="O460" i="55"/>
  <c r="O461" i="55"/>
  <c r="O462" i="55"/>
  <c r="O463" i="55"/>
  <c r="O464" i="55"/>
  <c r="O465" i="55"/>
  <c r="O466" i="55"/>
  <c r="O467" i="55"/>
  <c r="O468" i="55"/>
  <c r="O469" i="55"/>
  <c r="O470" i="55"/>
  <c r="O471" i="55"/>
  <c r="O472" i="55"/>
  <c r="O473" i="55"/>
  <c r="O474" i="55"/>
  <c r="O475" i="55"/>
  <c r="O476" i="55"/>
  <c r="O477" i="55"/>
  <c r="O478" i="55"/>
  <c r="O479" i="55"/>
  <c r="O480" i="55"/>
  <c r="O481" i="55"/>
  <c r="O482" i="55"/>
  <c r="O483" i="55"/>
  <c r="O484" i="55"/>
  <c r="O485" i="55"/>
  <c r="O486" i="55"/>
  <c r="O487" i="55"/>
  <c r="O488" i="55"/>
  <c r="O489" i="55"/>
  <c r="O490" i="55"/>
  <c r="O491" i="55"/>
  <c r="O492" i="55"/>
  <c r="O493" i="55"/>
  <c r="O494" i="55"/>
  <c r="O495" i="55"/>
  <c r="O496" i="55"/>
  <c r="O497" i="55"/>
  <c r="O498" i="55"/>
  <c r="O499" i="55"/>
  <c r="O500" i="55"/>
  <c r="O501" i="55"/>
  <c r="O502" i="55"/>
  <c r="O503" i="55"/>
  <c r="O504" i="55"/>
  <c r="O505" i="55"/>
  <c r="O506" i="55"/>
  <c r="O507" i="55"/>
  <c r="O508" i="55"/>
  <c r="O509" i="55"/>
  <c r="O510" i="55"/>
  <c r="O511" i="55"/>
  <c r="O512" i="55"/>
  <c r="O513" i="55"/>
  <c r="O514" i="55"/>
  <c r="O515" i="55"/>
  <c r="O516" i="55"/>
  <c r="O517" i="55"/>
  <c r="O518" i="55"/>
  <c r="O519" i="55"/>
  <c r="O520" i="55"/>
  <c r="O521" i="55"/>
  <c r="O522" i="55"/>
  <c r="O523" i="55"/>
  <c r="O524" i="55"/>
  <c r="O525" i="55"/>
  <c r="O526" i="55"/>
  <c r="O527" i="55"/>
  <c r="O528" i="55"/>
  <c r="O529" i="55"/>
  <c r="O530" i="55"/>
  <c r="O531" i="55"/>
  <c r="O532" i="55"/>
  <c r="O533" i="55"/>
  <c r="O534" i="55"/>
  <c r="O535" i="55"/>
  <c r="O536" i="55"/>
  <c r="O537" i="55"/>
  <c r="O538" i="55"/>
  <c r="O539" i="55"/>
  <c r="O540" i="55"/>
  <c r="O541" i="55"/>
  <c r="O542" i="55"/>
  <c r="O543" i="55"/>
  <c r="O544" i="55"/>
  <c r="O545" i="55"/>
  <c r="O546" i="55"/>
  <c r="O547" i="55"/>
  <c r="O548" i="55"/>
  <c r="O549" i="55"/>
  <c r="O550" i="55"/>
  <c r="O551" i="55"/>
  <c r="O552" i="55"/>
  <c r="O553" i="55"/>
  <c r="O554" i="55"/>
  <c r="O555" i="55"/>
  <c r="O556" i="55"/>
  <c r="O557" i="55"/>
  <c r="O558" i="55"/>
  <c r="O559" i="55"/>
  <c r="O560" i="55"/>
  <c r="O561" i="55"/>
  <c r="O562" i="55"/>
  <c r="O563" i="55"/>
  <c r="O564" i="55"/>
  <c r="O565" i="55"/>
  <c r="O566" i="55"/>
  <c r="O567" i="55"/>
  <c r="O568" i="55"/>
  <c r="O569" i="55"/>
  <c r="O570" i="55"/>
  <c r="O571" i="55"/>
  <c r="O572" i="55"/>
  <c r="O573" i="55"/>
  <c r="O574" i="55"/>
  <c r="O575" i="55"/>
  <c r="O576" i="55"/>
  <c r="O577" i="55"/>
  <c r="O578" i="55"/>
  <c r="O579" i="55"/>
  <c r="O580" i="55"/>
  <c r="O581" i="55"/>
  <c r="O582" i="55"/>
  <c r="O583" i="55"/>
  <c r="O584" i="55"/>
  <c r="O585" i="55"/>
  <c r="O586" i="55"/>
  <c r="O587" i="55"/>
  <c r="O588" i="55"/>
  <c r="O589" i="55"/>
  <c r="O590" i="55"/>
  <c r="O591" i="55"/>
  <c r="O592" i="55"/>
  <c r="O593" i="55"/>
  <c r="O594" i="55"/>
  <c r="O595" i="55"/>
  <c r="O596" i="55"/>
  <c r="O597" i="55"/>
  <c r="O598" i="55"/>
  <c r="O599" i="55"/>
  <c r="O600" i="55"/>
  <c r="O601" i="55"/>
  <c r="O602" i="55"/>
  <c r="O603" i="55"/>
  <c r="O604" i="55"/>
  <c r="O605" i="55"/>
  <c r="O606" i="55"/>
  <c r="O607" i="55"/>
  <c r="O608" i="55"/>
  <c r="O609" i="55"/>
  <c r="O610" i="55"/>
  <c r="O611" i="55"/>
  <c r="O612" i="55"/>
  <c r="O613" i="55"/>
  <c r="O614" i="55"/>
  <c r="O615" i="55"/>
  <c r="O616" i="55"/>
  <c r="O617" i="55"/>
  <c r="O618" i="55"/>
  <c r="O619" i="55"/>
  <c r="O620" i="55"/>
  <c r="O621" i="55"/>
  <c r="O622" i="55"/>
  <c r="O623" i="55"/>
  <c r="O624" i="55"/>
  <c r="O625" i="55"/>
  <c r="O626" i="55"/>
  <c r="O627" i="55"/>
  <c r="O628" i="55"/>
  <c r="O629" i="55"/>
  <c r="O630" i="55"/>
  <c r="O631" i="55"/>
  <c r="O632" i="55"/>
  <c r="O633" i="55"/>
  <c r="O634" i="55"/>
  <c r="O635" i="55"/>
  <c r="O636" i="55"/>
  <c r="O637" i="55"/>
  <c r="O638" i="55"/>
  <c r="O639" i="55"/>
  <c r="O640" i="55"/>
  <c r="O641" i="55"/>
  <c r="O642" i="55"/>
  <c r="O643" i="55"/>
  <c r="O644" i="55"/>
  <c r="O645" i="55"/>
  <c r="O646" i="55"/>
  <c r="O647" i="55"/>
  <c r="O648" i="55"/>
  <c r="O649" i="55"/>
  <c r="O650" i="55"/>
  <c r="O651" i="55"/>
  <c r="O652" i="55"/>
  <c r="O653" i="55"/>
  <c r="O654" i="55"/>
  <c r="O655" i="55"/>
  <c r="O656" i="55"/>
  <c r="O657" i="55"/>
  <c r="O658" i="55"/>
  <c r="O659" i="55"/>
  <c r="O660" i="55"/>
  <c r="O661" i="55"/>
  <c r="O662" i="55"/>
  <c r="O663" i="55"/>
  <c r="O664" i="55"/>
  <c r="O665" i="55"/>
  <c r="O666" i="55"/>
  <c r="O667" i="55"/>
  <c r="O668" i="55"/>
  <c r="O669" i="55"/>
  <c r="O670" i="55"/>
  <c r="O671" i="55"/>
  <c r="O672" i="55"/>
  <c r="O673" i="55"/>
  <c r="O674" i="55"/>
  <c r="O675" i="55"/>
  <c r="O676" i="55"/>
  <c r="O677" i="55"/>
  <c r="O678" i="55"/>
  <c r="O679" i="55"/>
  <c r="O680" i="55"/>
  <c r="O681" i="55"/>
  <c r="O682" i="55"/>
  <c r="O683" i="55"/>
  <c r="O684" i="55"/>
  <c r="O685" i="55"/>
  <c r="O686" i="55"/>
  <c r="O687" i="55"/>
  <c r="O688" i="55"/>
  <c r="O689" i="55"/>
  <c r="O690" i="55"/>
  <c r="O691" i="55"/>
  <c r="O692" i="55"/>
  <c r="O693" i="55"/>
  <c r="O694" i="55"/>
  <c r="O695" i="55"/>
  <c r="O696" i="55"/>
  <c r="O697" i="55"/>
  <c r="O698" i="55"/>
  <c r="O699" i="55"/>
  <c r="O700" i="55"/>
  <c r="O701" i="55"/>
  <c r="O702" i="55"/>
  <c r="O703" i="55"/>
  <c r="O704" i="55"/>
  <c r="O705" i="55"/>
  <c r="O706" i="55"/>
  <c r="O707" i="55"/>
  <c r="O708" i="55"/>
  <c r="O709" i="55"/>
  <c r="O710" i="55"/>
  <c r="O711" i="55"/>
  <c r="O712" i="55"/>
  <c r="O713" i="55"/>
  <c r="O714" i="55"/>
  <c r="O715" i="55"/>
  <c r="O716" i="55"/>
  <c r="O717" i="55"/>
  <c r="O718" i="55"/>
  <c r="O719" i="55"/>
  <c r="O720" i="55"/>
  <c r="O721" i="55"/>
  <c r="O722" i="55"/>
  <c r="O723" i="55"/>
  <c r="O724" i="55"/>
  <c r="O725" i="55"/>
  <c r="O726" i="55"/>
  <c r="O727" i="55"/>
  <c r="O728" i="55"/>
  <c r="O729" i="55"/>
  <c r="O730" i="55"/>
  <c r="O731" i="55"/>
  <c r="O732" i="55"/>
  <c r="O733" i="55"/>
  <c r="O734" i="55"/>
  <c r="O735" i="55"/>
  <c r="O736" i="55"/>
  <c r="O737" i="55"/>
  <c r="O738" i="55"/>
  <c r="O739" i="55"/>
  <c r="O740" i="55"/>
  <c r="O741" i="55"/>
  <c r="O742" i="55"/>
  <c r="O743" i="55"/>
  <c r="O744" i="55"/>
  <c r="O745" i="55"/>
  <c r="O746" i="55"/>
  <c r="O747" i="55"/>
  <c r="O748" i="55"/>
  <c r="O749" i="55"/>
  <c r="O750" i="55"/>
  <c r="O751" i="55"/>
  <c r="O752" i="55"/>
  <c r="O753" i="55"/>
  <c r="O754" i="55"/>
  <c r="O755" i="55"/>
  <c r="O756" i="55"/>
  <c r="O757" i="55"/>
  <c r="O758" i="55"/>
  <c r="O759" i="55"/>
  <c r="O760" i="55"/>
  <c r="O761" i="55"/>
  <c r="O762" i="55"/>
  <c r="O763" i="55"/>
  <c r="O764" i="55"/>
  <c r="O765" i="55"/>
  <c r="O766" i="55"/>
  <c r="O767" i="55"/>
  <c r="O768" i="55"/>
  <c r="O769" i="55"/>
  <c r="O770" i="55"/>
  <c r="O771" i="55"/>
  <c r="O772" i="55"/>
  <c r="O773" i="55"/>
  <c r="O774" i="55"/>
  <c r="O775" i="55"/>
  <c r="O776" i="55"/>
  <c r="O777" i="55"/>
  <c r="O778" i="55"/>
  <c r="O779" i="55"/>
  <c r="O780" i="55"/>
  <c r="O781" i="55"/>
  <c r="O782" i="55"/>
  <c r="O783" i="55"/>
  <c r="O784" i="55"/>
  <c r="O785" i="55"/>
  <c r="O786" i="55"/>
  <c r="O787" i="55"/>
  <c r="O788" i="55"/>
  <c r="O789" i="55"/>
  <c r="O790" i="55"/>
  <c r="O791" i="55"/>
  <c r="O792" i="55"/>
  <c r="O793" i="55"/>
  <c r="O794" i="55"/>
  <c r="O795" i="55"/>
  <c r="O796" i="55"/>
  <c r="O797" i="55"/>
  <c r="O798" i="55"/>
  <c r="O799" i="55"/>
  <c r="O800" i="55"/>
  <c r="O801" i="55"/>
  <c r="O802" i="55"/>
  <c r="O803" i="55"/>
  <c r="O804" i="55"/>
  <c r="O805" i="55"/>
  <c r="O806" i="55"/>
  <c r="O807" i="55"/>
  <c r="O808" i="55"/>
  <c r="O809" i="55"/>
  <c r="O810" i="55"/>
  <c r="O811" i="55"/>
  <c r="O812" i="55"/>
  <c r="O813" i="55"/>
  <c r="O814" i="55"/>
  <c r="O815" i="55"/>
  <c r="O816" i="55"/>
  <c r="O817" i="55"/>
  <c r="O818" i="55"/>
  <c r="O819" i="55"/>
  <c r="O820" i="55"/>
  <c r="O821" i="55"/>
  <c r="O822" i="55"/>
  <c r="O823" i="55"/>
  <c r="O824" i="55"/>
  <c r="O825" i="55"/>
  <c r="O826" i="55"/>
  <c r="O827" i="55"/>
  <c r="O828" i="55"/>
  <c r="O829" i="55"/>
  <c r="O830" i="55"/>
  <c r="O831" i="55"/>
  <c r="O832" i="55"/>
  <c r="O833" i="55"/>
  <c r="O834" i="55"/>
  <c r="O835" i="55"/>
  <c r="O836" i="55"/>
  <c r="O837" i="55"/>
  <c r="O838" i="55"/>
  <c r="O839" i="55"/>
  <c r="O840" i="55"/>
  <c r="O841" i="55"/>
  <c r="O842" i="55"/>
  <c r="O843" i="55"/>
  <c r="O844" i="55"/>
  <c r="O845" i="55"/>
  <c r="O846" i="55"/>
  <c r="O847" i="55"/>
  <c r="O848" i="55"/>
  <c r="O849" i="55"/>
  <c r="O850" i="55"/>
  <c r="O851" i="55"/>
  <c r="O852" i="55"/>
  <c r="O853" i="55"/>
  <c r="O854" i="55"/>
  <c r="O855" i="55"/>
  <c r="O856" i="55"/>
  <c r="O857" i="55"/>
  <c r="O858" i="55"/>
  <c r="O859" i="55"/>
  <c r="O860" i="55"/>
  <c r="O861" i="55"/>
  <c r="O862" i="55"/>
  <c r="O863" i="55"/>
  <c r="O864" i="55"/>
  <c r="O865" i="55"/>
  <c r="O866" i="55"/>
  <c r="O867" i="55"/>
  <c r="O868" i="55"/>
  <c r="O869" i="55"/>
  <c r="O870" i="55"/>
  <c r="O871" i="55"/>
  <c r="O872" i="55"/>
  <c r="O873" i="55"/>
  <c r="O874" i="55"/>
  <c r="O875" i="55"/>
  <c r="O876" i="55"/>
  <c r="O877" i="55"/>
  <c r="O878" i="55"/>
  <c r="O879" i="55"/>
  <c r="O880" i="55"/>
  <c r="O881" i="55"/>
  <c r="O882" i="55"/>
  <c r="O883" i="55"/>
  <c r="O884" i="55"/>
  <c r="O885" i="55"/>
  <c r="O886" i="55"/>
  <c r="O887" i="55"/>
  <c r="O888" i="55"/>
  <c r="O889" i="55"/>
  <c r="O890" i="55"/>
  <c r="O891" i="55"/>
  <c r="O892" i="55"/>
  <c r="O893" i="55"/>
  <c r="O894" i="55"/>
  <c r="O895" i="55"/>
  <c r="O896" i="55"/>
  <c r="O897" i="55"/>
  <c r="O898" i="55"/>
  <c r="O899" i="55"/>
  <c r="O900" i="55"/>
  <c r="O901" i="55"/>
  <c r="O902" i="55"/>
  <c r="O903" i="55"/>
  <c r="O904" i="55"/>
  <c r="O905" i="55"/>
  <c r="O906" i="55"/>
  <c r="O907" i="55"/>
  <c r="O908" i="55"/>
  <c r="O909" i="55"/>
  <c r="O910" i="55"/>
  <c r="O911" i="55"/>
  <c r="O912" i="55"/>
  <c r="O913" i="55"/>
  <c r="O914" i="55"/>
  <c r="O915" i="55"/>
  <c r="O916" i="55"/>
  <c r="O917" i="55"/>
  <c r="O918" i="55"/>
  <c r="O919" i="55"/>
  <c r="O920" i="55"/>
  <c r="O921" i="55"/>
  <c r="O922" i="55"/>
  <c r="O923" i="55"/>
  <c r="O924" i="55"/>
  <c r="O925" i="55"/>
  <c r="O926" i="55"/>
  <c r="O927" i="55"/>
  <c r="O928" i="55"/>
  <c r="O929" i="55"/>
  <c r="O930" i="55"/>
  <c r="O931" i="55"/>
  <c r="O932" i="55"/>
  <c r="O933" i="55"/>
  <c r="O934" i="55"/>
  <c r="O935" i="55"/>
  <c r="O936" i="55"/>
  <c r="O937" i="55"/>
  <c r="O938" i="55"/>
  <c r="O939" i="55"/>
  <c r="O940" i="55"/>
  <c r="O941" i="55"/>
  <c r="O942" i="55"/>
  <c r="O943" i="55"/>
  <c r="O944" i="55"/>
  <c r="O945" i="55"/>
  <c r="O946" i="55"/>
  <c r="O947" i="55"/>
  <c r="O948" i="55"/>
  <c r="O949" i="55"/>
  <c r="O950" i="55"/>
  <c r="O951" i="55"/>
  <c r="O952" i="55"/>
  <c r="O953" i="55"/>
  <c r="O954" i="55"/>
  <c r="O955" i="55"/>
  <c r="O956" i="55"/>
  <c r="O957" i="55"/>
  <c r="O958" i="55"/>
  <c r="O959" i="55"/>
  <c r="O960" i="55"/>
  <c r="O961" i="55"/>
  <c r="O962" i="55"/>
  <c r="O963" i="55"/>
  <c r="O964" i="55"/>
  <c r="O965" i="55"/>
  <c r="O966" i="55"/>
  <c r="O967" i="55"/>
  <c r="O968" i="55"/>
  <c r="O969" i="55"/>
  <c r="O970" i="55"/>
  <c r="O971" i="55"/>
  <c r="O972" i="55"/>
  <c r="O973" i="55"/>
  <c r="O974" i="55"/>
  <c r="O975" i="55"/>
  <c r="O976" i="55"/>
  <c r="O977" i="55"/>
  <c r="O978" i="55"/>
  <c r="O979" i="55"/>
  <c r="O980" i="55"/>
  <c r="O981" i="55"/>
  <c r="O982" i="55"/>
  <c r="O983" i="55"/>
  <c r="O984" i="55"/>
  <c r="O985" i="55"/>
  <c r="O986" i="55"/>
  <c r="O987" i="55"/>
  <c r="O988" i="55"/>
  <c r="O989" i="55"/>
  <c r="O990" i="55"/>
  <c r="O991" i="55"/>
  <c r="O992" i="55"/>
  <c r="O993" i="55"/>
  <c r="O994" i="55"/>
  <c r="O995" i="55"/>
  <c r="O996" i="55"/>
  <c r="O997" i="55"/>
  <c r="O998" i="55"/>
  <c r="O999" i="55"/>
  <c r="O1000" i="55"/>
  <c r="O1001" i="55"/>
  <c r="O1002" i="55"/>
  <c r="O1003" i="55"/>
  <c r="O1004" i="55"/>
  <c r="O1005" i="55"/>
  <c r="O1006" i="55"/>
  <c r="O1007" i="55"/>
  <c r="O1008" i="55"/>
  <c r="O1009" i="55"/>
  <c r="O1010" i="55"/>
  <c r="O1011" i="55"/>
  <c r="O1012" i="55"/>
  <c r="O1013" i="55"/>
  <c r="O1014" i="55"/>
  <c r="O1015" i="55"/>
  <c r="O1016" i="55"/>
  <c r="O1017" i="55"/>
  <c r="O1018" i="55"/>
  <c r="O1019" i="55"/>
  <c r="O1020" i="55"/>
  <c r="O1021" i="55"/>
  <c r="O1022" i="55"/>
  <c r="O1023" i="55"/>
  <c r="O1024" i="55"/>
  <c r="O1025" i="55"/>
  <c r="O1026" i="55"/>
  <c r="O1027" i="55"/>
  <c r="O1028" i="55"/>
  <c r="O1029" i="55"/>
  <c r="O1030" i="55"/>
  <c r="O1031" i="55"/>
  <c r="O1032" i="55"/>
  <c r="O1033" i="55"/>
  <c r="O1034" i="55"/>
  <c r="O1035" i="55"/>
  <c r="O1036" i="55"/>
  <c r="O1037" i="55"/>
  <c r="O1038" i="55"/>
  <c r="O1039" i="55"/>
  <c r="O1040" i="55"/>
  <c r="O1041" i="55"/>
  <c r="O1042" i="55"/>
  <c r="O1043" i="55"/>
  <c r="O1044" i="55"/>
  <c r="O1045" i="55"/>
  <c r="O1046" i="55"/>
  <c r="O1047" i="55"/>
  <c r="O1048" i="55"/>
  <c r="O1049" i="55"/>
  <c r="O1050" i="55"/>
  <c r="O1051" i="55"/>
  <c r="O1052" i="55"/>
  <c r="O1053" i="55"/>
  <c r="O1054" i="55"/>
  <c r="O1055" i="55"/>
  <c r="O1056" i="55"/>
  <c r="O1057" i="55"/>
  <c r="O1058" i="55"/>
  <c r="O1059" i="55"/>
  <c r="O1060" i="55"/>
  <c r="O1061" i="55"/>
  <c r="O1062" i="55"/>
  <c r="O1063" i="55"/>
  <c r="O1064" i="55"/>
  <c r="O1065" i="55"/>
  <c r="O1066" i="55"/>
  <c r="O1067" i="55"/>
  <c r="O1068" i="55"/>
  <c r="O1069" i="55"/>
  <c r="O1070" i="55"/>
  <c r="O1071" i="55"/>
  <c r="O1072" i="55"/>
  <c r="O1073" i="55"/>
  <c r="O1074" i="55"/>
  <c r="O1075" i="55"/>
  <c r="O1076" i="55"/>
  <c r="O1077" i="55"/>
  <c r="O1078" i="55"/>
  <c r="O1079" i="55"/>
  <c r="O1080" i="55"/>
  <c r="O1081" i="55"/>
  <c r="O1082" i="55"/>
  <c r="O1083" i="55"/>
  <c r="O1084" i="55"/>
  <c r="O1085" i="55"/>
  <c r="O1086" i="55"/>
  <c r="O1087" i="55"/>
  <c r="O1088" i="55"/>
  <c r="O1089" i="55"/>
  <c r="O1090" i="55"/>
  <c r="O1091" i="55"/>
  <c r="O1092" i="55"/>
  <c r="O1093" i="55"/>
  <c r="O1094" i="55"/>
  <c r="O1095" i="55"/>
  <c r="O1096" i="55"/>
  <c r="O1097" i="55"/>
  <c r="O1098" i="55"/>
  <c r="O1099" i="55"/>
  <c r="O1100" i="55"/>
  <c r="O1101" i="55"/>
  <c r="O1102" i="55"/>
  <c r="O1103" i="55"/>
  <c r="O1104" i="55"/>
  <c r="O1105" i="55"/>
  <c r="O1106" i="55"/>
  <c r="O1107" i="55"/>
  <c r="O1108" i="55"/>
  <c r="O1109" i="55"/>
  <c r="O1110" i="55"/>
  <c r="O1111" i="55"/>
  <c r="O1112" i="55"/>
  <c r="O1113" i="55"/>
  <c r="O1114" i="55"/>
  <c r="O1115" i="55"/>
  <c r="O1116" i="55"/>
  <c r="O1117" i="55"/>
  <c r="O1118" i="55"/>
  <c r="O1119" i="55"/>
  <c r="O1120" i="55"/>
  <c r="O1121" i="55"/>
  <c r="O1122" i="55"/>
  <c r="O1123" i="55"/>
  <c r="O1124" i="55"/>
  <c r="O1125" i="55"/>
  <c r="O1126" i="55"/>
  <c r="O1127" i="55"/>
  <c r="O1128" i="55"/>
  <c r="O1129" i="55"/>
  <c r="O1130" i="55"/>
  <c r="O1131" i="55"/>
  <c r="O1132" i="55"/>
  <c r="O1133" i="55"/>
  <c r="O1134" i="55"/>
  <c r="O1135" i="55"/>
  <c r="O1136" i="55"/>
  <c r="O1137" i="55"/>
  <c r="O1138" i="55"/>
  <c r="O1139" i="55"/>
  <c r="O1140" i="55"/>
  <c r="O1141" i="55"/>
  <c r="O1142" i="55"/>
  <c r="O1143" i="55"/>
  <c r="O1144" i="55"/>
  <c r="O1145" i="55"/>
  <c r="O1146" i="55"/>
  <c r="O1147" i="55"/>
  <c r="O1148" i="55"/>
  <c r="O1149" i="55"/>
  <c r="O1150" i="55"/>
  <c r="O1151" i="55"/>
  <c r="O1152" i="55"/>
  <c r="O1153" i="55"/>
  <c r="O1154" i="55"/>
  <c r="O1155" i="55"/>
  <c r="O1156" i="55"/>
  <c r="O1157" i="55"/>
  <c r="O1158" i="55"/>
  <c r="O1159" i="55"/>
  <c r="O1160" i="55"/>
  <c r="O1161" i="55"/>
  <c r="O1162" i="55"/>
  <c r="O1163" i="55"/>
  <c r="O1164" i="55"/>
  <c r="O1165" i="55"/>
  <c r="O1166" i="55"/>
  <c r="O1167" i="55"/>
  <c r="O1168" i="55"/>
  <c r="O1169" i="55"/>
  <c r="O1170" i="55"/>
  <c r="O1171" i="55"/>
  <c r="O1172" i="55"/>
  <c r="O1173" i="55"/>
  <c r="O1174" i="55"/>
  <c r="O1175" i="55"/>
  <c r="O1176" i="55"/>
  <c r="O1177" i="55"/>
  <c r="O1178" i="55"/>
  <c r="O1179" i="55"/>
  <c r="O1180" i="55"/>
  <c r="O1181" i="55"/>
  <c r="O1182" i="55"/>
  <c r="O1183" i="55"/>
  <c r="O1184" i="55"/>
  <c r="O1185" i="55"/>
  <c r="O1186" i="55"/>
  <c r="O1187" i="55"/>
  <c r="O1188" i="55"/>
  <c r="O1189" i="55"/>
  <c r="O1190" i="55"/>
  <c r="O1191" i="55"/>
  <c r="O1192" i="55"/>
  <c r="O1193" i="55"/>
  <c r="O1194" i="55"/>
  <c r="O1195" i="55"/>
  <c r="O1196" i="55"/>
  <c r="O1197" i="55"/>
  <c r="O1198" i="55"/>
  <c r="O1199" i="55"/>
  <c r="O1200" i="55"/>
  <c r="O1201" i="55"/>
  <c r="O1202" i="55"/>
  <c r="O1203" i="55"/>
  <c r="O1204" i="55"/>
  <c r="O1205" i="55"/>
  <c r="O1206" i="55"/>
  <c r="O1207" i="55"/>
  <c r="O1208" i="55"/>
  <c r="O1209" i="55"/>
  <c r="O1210" i="55"/>
  <c r="O1211" i="55"/>
  <c r="O1212" i="55"/>
  <c r="O1213" i="55"/>
  <c r="O1214" i="55"/>
  <c r="O1215" i="55"/>
  <c r="O1216" i="55"/>
  <c r="O1217" i="55"/>
  <c r="O1218" i="55"/>
  <c r="O1219" i="55"/>
  <c r="O1220" i="55"/>
  <c r="O1221" i="55"/>
  <c r="O1222" i="55"/>
  <c r="O1223" i="55"/>
  <c r="O1224" i="55"/>
  <c r="O1225" i="55"/>
  <c r="O1226" i="55"/>
  <c r="O1227" i="55"/>
  <c r="O1228" i="55"/>
  <c r="O1229" i="55"/>
  <c r="O1230" i="55"/>
  <c r="O1231" i="55"/>
  <c r="O1232" i="55"/>
  <c r="O1233" i="55"/>
  <c r="O1234" i="55"/>
  <c r="O1235" i="55"/>
  <c r="O1236" i="55"/>
  <c r="O1237" i="55"/>
  <c r="O1238" i="55"/>
  <c r="O1239" i="55"/>
  <c r="O1240" i="55"/>
  <c r="O1241" i="55"/>
  <c r="O1242" i="55"/>
  <c r="O1243" i="55"/>
  <c r="O1244" i="55"/>
  <c r="O1245" i="55"/>
  <c r="O1246" i="55"/>
  <c r="O1247" i="55"/>
  <c r="O1248" i="55"/>
  <c r="O1249" i="55"/>
  <c r="O1250" i="55"/>
  <c r="O1251" i="55"/>
  <c r="O1252" i="55"/>
  <c r="O1253" i="55"/>
  <c r="O1254" i="55"/>
  <c r="O1255" i="55"/>
  <c r="O1256" i="55"/>
  <c r="O1257" i="55"/>
  <c r="O1258" i="55"/>
  <c r="O1259" i="55"/>
  <c r="O1260" i="55"/>
  <c r="O1261" i="55"/>
  <c r="O1262" i="55"/>
  <c r="O1263" i="55"/>
  <c r="O1264" i="55"/>
  <c r="O1265" i="55"/>
  <c r="O1266" i="55"/>
  <c r="O1267" i="55"/>
  <c r="O1268" i="55"/>
  <c r="O1269" i="55"/>
  <c r="O1270" i="55"/>
  <c r="O1271" i="55"/>
  <c r="O1272" i="55"/>
  <c r="O1273" i="55"/>
  <c r="O1274" i="55"/>
  <c r="O1275" i="55"/>
  <c r="O1276" i="55"/>
  <c r="O1277" i="55"/>
  <c r="O1278" i="55"/>
  <c r="O1279" i="55"/>
  <c r="O1280" i="55"/>
  <c r="O1281" i="55"/>
  <c r="O1282" i="55"/>
  <c r="O1283" i="55"/>
  <c r="O1284" i="55"/>
  <c r="O1285" i="55"/>
  <c r="O1286" i="55"/>
  <c r="O1287" i="55"/>
  <c r="O1288" i="55"/>
  <c r="O1289" i="55"/>
  <c r="O1290" i="55"/>
  <c r="O1291" i="55"/>
  <c r="O1292" i="55"/>
  <c r="O1293" i="55"/>
  <c r="O1294" i="55"/>
  <c r="O1295" i="55"/>
  <c r="O1296" i="55"/>
  <c r="O1297" i="55"/>
  <c r="O1298" i="55"/>
  <c r="O1299" i="55"/>
  <c r="O1300" i="55"/>
  <c r="O1301" i="55"/>
  <c r="O1302" i="55"/>
  <c r="O1303" i="55"/>
  <c r="O1304" i="55"/>
  <c r="O1305" i="55"/>
  <c r="O1306" i="55"/>
  <c r="O1307" i="55"/>
  <c r="O1308" i="55"/>
  <c r="O1309" i="55"/>
  <c r="O1310" i="55"/>
  <c r="O1311" i="55"/>
  <c r="O1312" i="55"/>
  <c r="O1313" i="55"/>
  <c r="O1314" i="55"/>
  <c r="O1315" i="55"/>
  <c r="O1316" i="55"/>
  <c r="O1317" i="55"/>
  <c r="O1318" i="55"/>
  <c r="O1319" i="55"/>
  <c r="O1320" i="55"/>
  <c r="O1321" i="55"/>
  <c r="O1322" i="55"/>
  <c r="O1323" i="55"/>
  <c r="O1324" i="55"/>
  <c r="O1325" i="55"/>
  <c r="O1326" i="55"/>
  <c r="O1327" i="55"/>
  <c r="O1328" i="55"/>
  <c r="O1329" i="55"/>
  <c r="O1330" i="55"/>
  <c r="O1331" i="55"/>
  <c r="O1332" i="55"/>
  <c r="O1333" i="55"/>
  <c r="O1334" i="55"/>
  <c r="O1335" i="55"/>
  <c r="O1336" i="55"/>
  <c r="O1337" i="55"/>
  <c r="O1338" i="55"/>
  <c r="O1339" i="55"/>
  <c r="O1340" i="55"/>
  <c r="O1341" i="55"/>
  <c r="O1342" i="55"/>
  <c r="O1343" i="55"/>
  <c r="O1344" i="55"/>
  <c r="O1345" i="55"/>
  <c r="O1346" i="55"/>
  <c r="O1347" i="55"/>
  <c r="O1348" i="55"/>
  <c r="O1349" i="55"/>
  <c r="O1350" i="55"/>
  <c r="O1351" i="55"/>
  <c r="O1352" i="55"/>
  <c r="O1353" i="55"/>
  <c r="O1354" i="55"/>
  <c r="O1355" i="55"/>
  <c r="O1356" i="55"/>
  <c r="O1357" i="55"/>
  <c r="O1358" i="55"/>
  <c r="O1359" i="55"/>
  <c r="O1360" i="55"/>
  <c r="O1361" i="55"/>
  <c r="O1362" i="55"/>
  <c r="O1363" i="55"/>
  <c r="O1364" i="55"/>
  <c r="O1365" i="55"/>
  <c r="O1366" i="55"/>
  <c r="O1367" i="55"/>
  <c r="O1368" i="55"/>
  <c r="O1369" i="55"/>
  <c r="O1370" i="55"/>
  <c r="O1371" i="55"/>
  <c r="O1372" i="55"/>
  <c r="O1373" i="55"/>
  <c r="O1374" i="55"/>
  <c r="O1375" i="55"/>
  <c r="O1376" i="55"/>
  <c r="O1377" i="55"/>
  <c r="O1378" i="55"/>
  <c r="O1379" i="55"/>
  <c r="O1380" i="55"/>
  <c r="O1381" i="55"/>
  <c r="O1382" i="55"/>
  <c r="O1383" i="55"/>
  <c r="O1384" i="55"/>
  <c r="O1385" i="55"/>
  <c r="O1386" i="55"/>
  <c r="O1387" i="55"/>
  <c r="O1388" i="55"/>
  <c r="O1389" i="55"/>
  <c r="O1390" i="55"/>
  <c r="O1391" i="55"/>
  <c r="O1392" i="55"/>
  <c r="O1393" i="55"/>
  <c r="O1394" i="55"/>
  <c r="O1395" i="55"/>
  <c r="O1396" i="55"/>
  <c r="O1397" i="55"/>
  <c r="O1398" i="55"/>
  <c r="O1399" i="55"/>
  <c r="O1400" i="55"/>
  <c r="O1401" i="55"/>
  <c r="O1402" i="55"/>
  <c r="O1403" i="55"/>
  <c r="O1404" i="55"/>
  <c r="O1405" i="55"/>
  <c r="O1406" i="55"/>
  <c r="O1407" i="55"/>
  <c r="O1408" i="55"/>
  <c r="O1409" i="55"/>
  <c r="O1410" i="55"/>
  <c r="O1411" i="55"/>
  <c r="O1412" i="55"/>
  <c r="O1413" i="55"/>
  <c r="O1414" i="55"/>
  <c r="O1415" i="55"/>
  <c r="O1416" i="55"/>
  <c r="O1417" i="55"/>
  <c r="O1418" i="55"/>
  <c r="O1419" i="55"/>
  <c r="O1420" i="55"/>
  <c r="O1421" i="55"/>
  <c r="O1422" i="55"/>
  <c r="O1423" i="55"/>
  <c r="O1424" i="55"/>
  <c r="O1425" i="55"/>
  <c r="O1426" i="55"/>
  <c r="O1427" i="55"/>
  <c r="O1428" i="55"/>
  <c r="O1429" i="55"/>
  <c r="O1430" i="55"/>
  <c r="O1431" i="55"/>
  <c r="O1432" i="55"/>
  <c r="O1433" i="55"/>
  <c r="O1434" i="55"/>
  <c r="O1435" i="55"/>
  <c r="O1436" i="55"/>
  <c r="O1437" i="55"/>
  <c r="O1438" i="55"/>
  <c r="O1439" i="55"/>
  <c r="O1440" i="55"/>
  <c r="O1441" i="55"/>
  <c r="O1442" i="55"/>
  <c r="O1443" i="55"/>
  <c r="O1444" i="55"/>
  <c r="O1445" i="55"/>
  <c r="O1446" i="55"/>
  <c r="O1447" i="55"/>
  <c r="O1448" i="55"/>
  <c r="O1449" i="55"/>
  <c r="O1450" i="55"/>
  <c r="O1451" i="55"/>
  <c r="O1452" i="55"/>
  <c r="O1453" i="55"/>
  <c r="O1454" i="55"/>
  <c r="O1455" i="55"/>
  <c r="O1456" i="55"/>
  <c r="O1457" i="55"/>
  <c r="O1458" i="55"/>
  <c r="O1459" i="55"/>
  <c r="O1460" i="55"/>
  <c r="O1461" i="55"/>
  <c r="O1462" i="55"/>
  <c r="O1463" i="55"/>
  <c r="O1464" i="55"/>
  <c r="O1465" i="55"/>
  <c r="O1466" i="55"/>
  <c r="O1467" i="55"/>
  <c r="O1468" i="55"/>
  <c r="O1469" i="55"/>
  <c r="O1470" i="55"/>
  <c r="O1471" i="55"/>
  <c r="O1472" i="55"/>
  <c r="O1473" i="55"/>
  <c r="O1474" i="55"/>
  <c r="O1475" i="55"/>
  <c r="O1476" i="55"/>
  <c r="O1477" i="55"/>
  <c r="O1478" i="55"/>
  <c r="O1479" i="55"/>
  <c r="O1480" i="55"/>
  <c r="O1481" i="55"/>
  <c r="O1482" i="55"/>
  <c r="O1483" i="55"/>
  <c r="O1484" i="55"/>
  <c r="O1485" i="55"/>
  <c r="O1486" i="55"/>
  <c r="O1487" i="55"/>
  <c r="O1488" i="55"/>
  <c r="O1489" i="55"/>
  <c r="O1490" i="55"/>
  <c r="O1491" i="55"/>
  <c r="O1492" i="55"/>
  <c r="O1493" i="55"/>
  <c r="O1494" i="55"/>
  <c r="O1495" i="55"/>
  <c r="O1496" i="55"/>
  <c r="O1497" i="55"/>
  <c r="O1498" i="55"/>
  <c r="O1499" i="55"/>
  <c r="O1500" i="55"/>
  <c r="O1501" i="55"/>
  <c r="O1502" i="55"/>
  <c r="O1503" i="55"/>
  <c r="O1504" i="55"/>
  <c r="O1505" i="55"/>
  <c r="O1506" i="55"/>
  <c r="O1507" i="55"/>
  <c r="O1508" i="55"/>
  <c r="O1509" i="55"/>
  <c r="O1510" i="55"/>
  <c r="O1511" i="55"/>
  <c r="O1512" i="55"/>
  <c r="O1513" i="55"/>
  <c r="O1514" i="55"/>
  <c r="O1515" i="55"/>
  <c r="O1516" i="55"/>
  <c r="O1517" i="55"/>
  <c r="O1518" i="55"/>
  <c r="O1519" i="55"/>
  <c r="O1520" i="55"/>
  <c r="O1521" i="55"/>
  <c r="O1522" i="55"/>
  <c r="O1523" i="55"/>
  <c r="O1524" i="55"/>
  <c r="O1525" i="55"/>
  <c r="O1526" i="55"/>
  <c r="O1527" i="55"/>
  <c r="O1528" i="55"/>
  <c r="O1529" i="55"/>
  <c r="O1530" i="55"/>
  <c r="O1531" i="55"/>
  <c r="O1532" i="55"/>
  <c r="O1533" i="55"/>
  <c r="O1534" i="55"/>
  <c r="O1535" i="55"/>
  <c r="O1536" i="55"/>
  <c r="O1537" i="55"/>
  <c r="O1538" i="55"/>
  <c r="O1539" i="55"/>
  <c r="O1540" i="55"/>
  <c r="O1541" i="55"/>
  <c r="O1542" i="55"/>
  <c r="O1543" i="55"/>
  <c r="O1544" i="55"/>
  <c r="O1545" i="55"/>
  <c r="O1546" i="55"/>
  <c r="O1547" i="55"/>
  <c r="O1548" i="55"/>
  <c r="O1549" i="55"/>
  <c r="O1550" i="55"/>
  <c r="O1551" i="55"/>
  <c r="O1552" i="55"/>
  <c r="O1553" i="55"/>
  <c r="O1554" i="55"/>
  <c r="O1555" i="55"/>
  <c r="O1556" i="55"/>
  <c r="O1557" i="55"/>
  <c r="O1558" i="55"/>
  <c r="M1542" i="55"/>
  <c r="N1542" i="55"/>
  <c r="M1543" i="55"/>
  <c r="N1543" i="55"/>
  <c r="M1544" i="55"/>
  <c r="N1544" i="55"/>
  <c r="M1545" i="55"/>
  <c r="N1545" i="55"/>
  <c r="M1546" i="55"/>
  <c r="N1546" i="55"/>
  <c r="M1547" i="55"/>
  <c r="N1547" i="55"/>
  <c r="M1548" i="55"/>
  <c r="N1548" i="55"/>
  <c r="M1549" i="55"/>
  <c r="N1549" i="55"/>
  <c r="M1550" i="55"/>
  <c r="N1550" i="55"/>
  <c r="M1551" i="55"/>
  <c r="N1551" i="55"/>
  <c r="M1552" i="55"/>
  <c r="N1552" i="55"/>
  <c r="M1553" i="55"/>
  <c r="N1553" i="55"/>
  <c r="M1554" i="55"/>
  <c r="N1554" i="55"/>
  <c r="M1555" i="55"/>
  <c r="N1555" i="55"/>
  <c r="M1556" i="55"/>
  <c r="N1556" i="55"/>
  <c r="M1557" i="55"/>
  <c r="N1557" i="55"/>
  <c r="M1558" i="55"/>
  <c r="N1558" i="55"/>
  <c r="O29" i="55"/>
  <c r="F92" i="61"/>
  <c r="F93" i="61"/>
  <c r="F94" i="61"/>
  <c r="F95" i="61"/>
  <c r="F96" i="61"/>
  <c r="F97" i="61"/>
  <c r="F98" i="61"/>
  <c r="F61" i="73"/>
  <c r="F62" i="73"/>
  <c r="F63" i="73"/>
  <c r="F64" i="73"/>
  <c r="F65" i="73"/>
  <c r="F66" i="73"/>
  <c r="F67" i="73"/>
  <c r="F68" i="73"/>
  <c r="F69" i="73"/>
  <c r="F70" i="73"/>
  <c r="F71" i="73"/>
  <c r="F72" i="73"/>
  <c r="F73" i="73"/>
  <c r="F74" i="73"/>
  <c r="F75" i="73"/>
  <c r="F76" i="73"/>
  <c r="F77" i="73"/>
  <c r="F78" i="73"/>
  <c r="F79" i="73"/>
  <c r="F80" i="73"/>
  <c r="F81" i="73"/>
  <c r="F82" i="73"/>
  <c r="F83" i="73"/>
  <c r="F84" i="73"/>
  <c r="F85" i="73"/>
  <c r="F86" i="73"/>
  <c r="F87" i="73"/>
  <c r="Y20" i="55"/>
  <c r="Y19" i="55"/>
  <c r="Y18" i="55"/>
  <c r="Y17" i="55"/>
  <c r="G1555" i="55" l="1"/>
  <c r="E20" i="76"/>
  <c r="J22" i="51" s="1"/>
  <c r="G1547" i="55"/>
  <c r="H1549" i="55"/>
  <c r="I1549" i="55" s="1"/>
  <c r="G1546" i="55"/>
  <c r="H1557" i="55"/>
  <c r="G1554" i="55"/>
  <c r="H1548" i="55"/>
  <c r="H1556" i="55"/>
  <c r="G1551" i="55"/>
  <c r="G1543" i="55"/>
  <c r="H1552" i="55"/>
  <c r="H1558" i="55"/>
  <c r="H1550" i="55"/>
  <c r="I1550" i="55" s="1"/>
  <c r="H1542" i="55"/>
  <c r="H1553" i="55"/>
  <c r="H1545" i="55"/>
  <c r="I1548" i="55" l="1"/>
  <c r="J16" i="63"/>
  <c r="O20" i="63"/>
  <c r="O19" i="63"/>
  <c r="O18" i="63"/>
  <c r="L20" i="61"/>
  <c r="L21" i="61" l="1"/>
  <c r="L19" i="61"/>
  <c r="L18" i="61"/>
  <c r="G30" i="63" l="1"/>
  <c r="G29" i="63"/>
  <c r="D12" i="69" l="1"/>
  <c r="M292" i="65"/>
  <c r="N272" i="65"/>
  <c r="N271" i="65"/>
  <c r="N270" i="65"/>
  <c r="N269" i="65"/>
  <c r="N268" i="65"/>
  <c r="N267" i="65"/>
  <c r="N266" i="65"/>
  <c r="N265" i="65"/>
  <c r="N264" i="65"/>
  <c r="N263" i="65"/>
  <c r="M256" i="65"/>
  <c r="L256" i="65"/>
  <c r="E256" i="65"/>
  <c r="D256" i="65"/>
  <c r="C256" i="65"/>
  <c r="B256" i="65"/>
  <c r="G254" i="65"/>
  <c r="J254" i="65" s="1"/>
  <c r="F254" i="65"/>
  <c r="I254" i="65" s="1"/>
  <c r="G253" i="65"/>
  <c r="G251" i="65"/>
  <c r="K250" i="65"/>
  <c r="N250" i="65" s="1"/>
  <c r="J250" i="65"/>
  <c r="F250" i="65"/>
  <c r="I250" i="65" s="1"/>
  <c r="G249" i="65"/>
  <c r="J249" i="65" s="1"/>
  <c r="F249" i="65"/>
  <c r="I249" i="65" s="1"/>
  <c r="G248" i="65"/>
  <c r="J248" i="65" s="1"/>
  <c r="F248" i="65"/>
  <c r="I248" i="65" s="1"/>
  <c r="G247" i="65"/>
  <c r="J247" i="65" s="1"/>
  <c r="F247" i="65"/>
  <c r="I247" i="65" s="1"/>
  <c r="G246" i="65"/>
  <c r="J246" i="65" s="1"/>
  <c r="F246" i="65"/>
  <c r="I246" i="65" s="1"/>
  <c r="G245" i="65"/>
  <c r="J245" i="65" s="1"/>
  <c r="F245" i="65"/>
  <c r="I245" i="65" s="1"/>
  <c r="G244" i="65"/>
  <c r="J244" i="65" s="1"/>
  <c r="F244" i="65"/>
  <c r="I244" i="65" s="1"/>
  <c r="G243" i="65"/>
  <c r="G241" i="65"/>
  <c r="G240" i="65"/>
  <c r="J240" i="65" s="1"/>
  <c r="F240" i="65"/>
  <c r="I240" i="65" s="1"/>
  <c r="G239" i="65"/>
  <c r="J239" i="65" s="1"/>
  <c r="F239" i="65"/>
  <c r="I239" i="65" s="1"/>
  <c r="G238" i="65"/>
  <c r="J238" i="65" s="1"/>
  <c r="F238" i="65"/>
  <c r="I238" i="65" s="1"/>
  <c r="G237" i="65"/>
  <c r="J237" i="65" s="1"/>
  <c r="F237" i="65"/>
  <c r="I237" i="65" s="1"/>
  <c r="G236" i="65"/>
  <c r="J236" i="65" s="1"/>
  <c r="F236" i="65"/>
  <c r="I236" i="65" s="1"/>
  <c r="G235" i="65"/>
  <c r="J235" i="65" s="1"/>
  <c r="F235" i="65"/>
  <c r="I235" i="65" s="1"/>
  <c r="G234" i="65"/>
  <c r="J234" i="65" s="1"/>
  <c r="F234" i="65"/>
  <c r="I234" i="65" s="1"/>
  <c r="G233" i="65"/>
  <c r="J233" i="65" s="1"/>
  <c r="F233" i="65"/>
  <c r="I233" i="65" s="1"/>
  <c r="G232" i="65"/>
  <c r="G230" i="65"/>
  <c r="G229" i="65"/>
  <c r="J229" i="65" s="1"/>
  <c r="F229" i="65"/>
  <c r="I229" i="65" s="1"/>
  <c r="G228" i="65"/>
  <c r="J228" i="65" s="1"/>
  <c r="F228" i="65"/>
  <c r="I228" i="65" s="1"/>
  <c r="G227" i="65"/>
  <c r="J227" i="65" s="1"/>
  <c r="F227" i="65"/>
  <c r="I227" i="65" s="1"/>
  <c r="G226" i="65"/>
  <c r="J226" i="65" s="1"/>
  <c r="F226" i="65"/>
  <c r="I226" i="65" s="1"/>
  <c r="G225" i="65"/>
  <c r="J225" i="65" s="1"/>
  <c r="F225" i="65"/>
  <c r="I225" i="65" s="1"/>
  <c r="G224" i="65"/>
  <c r="J224" i="65" s="1"/>
  <c r="F224" i="65"/>
  <c r="I224" i="65" s="1"/>
  <c r="G223" i="65"/>
  <c r="J223" i="65" s="1"/>
  <c r="F223" i="65"/>
  <c r="I223" i="65" s="1"/>
  <c r="G222" i="65"/>
  <c r="J222" i="65" s="1"/>
  <c r="F222" i="65"/>
  <c r="I222" i="65" s="1"/>
  <c r="G221" i="65"/>
  <c r="J221" i="65" s="1"/>
  <c r="F221" i="65"/>
  <c r="I221" i="65" s="1"/>
  <c r="G220" i="65"/>
  <c r="J220" i="65" s="1"/>
  <c r="F220" i="65"/>
  <c r="I220" i="65" s="1"/>
  <c r="G219" i="65"/>
  <c r="J219" i="65" s="1"/>
  <c r="F219" i="65"/>
  <c r="I219" i="65" s="1"/>
  <c r="G218" i="65"/>
  <c r="J218" i="65" s="1"/>
  <c r="F218" i="65"/>
  <c r="I218" i="65" s="1"/>
  <c r="G217" i="65"/>
  <c r="J217" i="65" s="1"/>
  <c r="F217" i="65"/>
  <c r="I217" i="65" s="1"/>
  <c r="G216" i="65"/>
  <c r="J216" i="65" s="1"/>
  <c r="F216" i="65"/>
  <c r="I216" i="65" s="1"/>
  <c r="G215" i="65"/>
  <c r="J215" i="65" s="1"/>
  <c r="F215" i="65"/>
  <c r="I215" i="65" s="1"/>
  <c r="G214" i="65"/>
  <c r="J214" i="65" s="1"/>
  <c r="F214" i="65"/>
  <c r="I214" i="65" s="1"/>
  <c r="G213" i="65"/>
  <c r="J213" i="65" s="1"/>
  <c r="F213" i="65"/>
  <c r="I213" i="65" s="1"/>
  <c r="G212" i="65"/>
  <c r="J212" i="65" s="1"/>
  <c r="F212" i="65"/>
  <c r="I212" i="65" s="1"/>
  <c r="H211" i="65"/>
  <c r="G211" i="65"/>
  <c r="G210" i="65"/>
  <c r="G209" i="65"/>
  <c r="G208" i="65"/>
  <c r="J208" i="65" s="1"/>
  <c r="F208" i="65"/>
  <c r="I208" i="65" s="1"/>
  <c r="G207" i="65"/>
  <c r="G206" i="65"/>
  <c r="G205" i="65"/>
  <c r="G204" i="65"/>
  <c r="J204" i="65" s="1"/>
  <c r="F204" i="65"/>
  <c r="I204" i="65" s="1"/>
  <c r="G203" i="65"/>
  <c r="G202" i="65"/>
  <c r="G201" i="65"/>
  <c r="G200" i="65"/>
  <c r="J200" i="65" s="1"/>
  <c r="F200" i="65"/>
  <c r="I200" i="65" s="1"/>
  <c r="G199" i="65"/>
  <c r="J199" i="65" s="1"/>
  <c r="F199" i="65"/>
  <c r="I199" i="65" s="1"/>
  <c r="G198" i="65"/>
  <c r="J198" i="65" s="1"/>
  <c r="F198" i="65"/>
  <c r="I198" i="65" s="1"/>
  <c r="G197" i="65"/>
  <c r="J197" i="65" s="1"/>
  <c r="F197" i="65"/>
  <c r="I197" i="65" s="1"/>
  <c r="G196" i="65"/>
  <c r="J196" i="65" s="1"/>
  <c r="F196" i="65"/>
  <c r="I196" i="65" s="1"/>
  <c r="G195" i="65"/>
  <c r="J195" i="65" s="1"/>
  <c r="F195" i="65"/>
  <c r="I195" i="65" s="1"/>
  <c r="G194" i="65"/>
  <c r="J194" i="65" s="1"/>
  <c r="F194" i="65"/>
  <c r="I194" i="65" s="1"/>
  <c r="G193" i="65"/>
  <c r="J193" i="65" s="1"/>
  <c r="F193" i="65"/>
  <c r="I193" i="65" s="1"/>
  <c r="G192" i="65"/>
  <c r="G191" i="65"/>
  <c r="G190" i="65"/>
  <c r="G189" i="65"/>
  <c r="J189" i="65" s="1"/>
  <c r="F189" i="65"/>
  <c r="I189" i="65" s="1"/>
  <c r="G188" i="65"/>
  <c r="J188" i="65" s="1"/>
  <c r="F188" i="65"/>
  <c r="I188" i="65" s="1"/>
  <c r="G187" i="65"/>
  <c r="J187" i="65" s="1"/>
  <c r="F187" i="65"/>
  <c r="I187" i="65" s="1"/>
  <c r="G186" i="65"/>
  <c r="G185" i="65"/>
  <c r="G184" i="65"/>
  <c r="G183" i="65"/>
  <c r="J183" i="65" s="1"/>
  <c r="F183" i="65"/>
  <c r="I183" i="65" s="1"/>
  <c r="G182" i="65"/>
  <c r="J182" i="65" s="1"/>
  <c r="F182" i="65"/>
  <c r="I182" i="65" s="1"/>
  <c r="G181" i="65"/>
  <c r="G180" i="65"/>
  <c r="G179" i="65"/>
  <c r="G178" i="65"/>
  <c r="J178" i="65" s="1"/>
  <c r="F178" i="65"/>
  <c r="I178" i="65" s="1"/>
  <c r="G176" i="65"/>
  <c r="I174" i="65"/>
  <c r="G174" i="65"/>
  <c r="J174" i="65" s="1"/>
  <c r="I173" i="65"/>
  <c r="G173" i="65"/>
  <c r="J173" i="65" s="1"/>
  <c r="I172" i="65"/>
  <c r="G172" i="65"/>
  <c r="J172" i="65" s="1"/>
  <c r="I171" i="65"/>
  <c r="G171" i="65"/>
  <c r="J171" i="65" s="1"/>
  <c r="I170" i="65"/>
  <c r="G170" i="65"/>
  <c r="J170" i="65" s="1"/>
  <c r="I169" i="65"/>
  <c r="G169" i="65"/>
  <c r="J169" i="65" s="1"/>
  <c r="I168" i="65"/>
  <c r="G168" i="65"/>
  <c r="J168" i="65" s="1"/>
  <c r="I167" i="65"/>
  <c r="G167" i="65"/>
  <c r="J167" i="65" s="1"/>
  <c r="I166" i="65"/>
  <c r="G166" i="65"/>
  <c r="J166" i="65" s="1"/>
  <c r="I165" i="65"/>
  <c r="G165" i="65"/>
  <c r="J165" i="65" s="1"/>
  <c r="I164" i="65"/>
  <c r="G164" i="65"/>
  <c r="J164" i="65" s="1"/>
  <c r="I163" i="65"/>
  <c r="G163" i="65"/>
  <c r="J163" i="65" s="1"/>
  <c r="I162" i="65"/>
  <c r="G162" i="65"/>
  <c r="J162" i="65" s="1"/>
  <c r="I161" i="65"/>
  <c r="G161" i="65"/>
  <c r="J161" i="65" s="1"/>
  <c r="I160" i="65"/>
  <c r="G160" i="65"/>
  <c r="J160" i="65" s="1"/>
  <c r="I159" i="65"/>
  <c r="G159" i="65"/>
  <c r="J159" i="65" s="1"/>
  <c r="I158" i="65"/>
  <c r="G158" i="65"/>
  <c r="J158" i="65" s="1"/>
  <c r="I157" i="65"/>
  <c r="G157" i="65"/>
  <c r="J157" i="65" s="1"/>
  <c r="I156" i="65"/>
  <c r="G156" i="65"/>
  <c r="J156" i="65" s="1"/>
  <c r="I155" i="65"/>
  <c r="G155" i="65"/>
  <c r="J155" i="65" s="1"/>
  <c r="I154" i="65"/>
  <c r="G154" i="65"/>
  <c r="J154" i="65" s="1"/>
  <c r="I153" i="65"/>
  <c r="G153" i="65"/>
  <c r="J153" i="65" s="1"/>
  <c r="I152" i="65"/>
  <c r="G152" i="65"/>
  <c r="J152" i="65" s="1"/>
  <c r="I151" i="65"/>
  <c r="G151" i="65"/>
  <c r="J151" i="65" s="1"/>
  <c r="I150" i="65"/>
  <c r="G150" i="65"/>
  <c r="J150" i="65" s="1"/>
  <c r="I149" i="65"/>
  <c r="G149" i="65"/>
  <c r="J149" i="65" s="1"/>
  <c r="I148" i="65"/>
  <c r="G148" i="65"/>
  <c r="J148" i="65" s="1"/>
  <c r="I147" i="65"/>
  <c r="G147" i="65"/>
  <c r="J147" i="65" s="1"/>
  <c r="I146" i="65"/>
  <c r="G146" i="65"/>
  <c r="J146" i="65" s="1"/>
  <c r="I145" i="65"/>
  <c r="G145" i="65"/>
  <c r="J145" i="65" s="1"/>
  <c r="I144" i="65"/>
  <c r="G144" i="65"/>
  <c r="J144" i="65" s="1"/>
  <c r="G142" i="65"/>
  <c r="I139" i="65"/>
  <c r="G139" i="65"/>
  <c r="J139" i="65" s="1"/>
  <c r="I138" i="65"/>
  <c r="G138" i="65"/>
  <c r="J138" i="65" s="1"/>
  <c r="I137" i="65"/>
  <c r="G137" i="65"/>
  <c r="J137" i="65" s="1"/>
  <c r="I136" i="65"/>
  <c r="G136" i="65"/>
  <c r="J136" i="65" s="1"/>
  <c r="I135" i="65"/>
  <c r="G135" i="65"/>
  <c r="J135" i="65" s="1"/>
  <c r="I134" i="65"/>
  <c r="G134" i="65"/>
  <c r="J134" i="65" s="1"/>
  <c r="I133" i="65"/>
  <c r="G133" i="65"/>
  <c r="J133" i="65" s="1"/>
  <c r="I132" i="65"/>
  <c r="G132" i="65"/>
  <c r="J132" i="65" s="1"/>
  <c r="I131" i="65"/>
  <c r="G131" i="65"/>
  <c r="J131" i="65" s="1"/>
  <c r="I130" i="65"/>
  <c r="G130" i="65"/>
  <c r="J130" i="65" s="1"/>
  <c r="I129" i="65"/>
  <c r="G129" i="65"/>
  <c r="J129" i="65" s="1"/>
  <c r="I128" i="65"/>
  <c r="G128" i="65"/>
  <c r="J128" i="65" s="1"/>
  <c r="I127" i="65"/>
  <c r="G127" i="65"/>
  <c r="J127" i="65" s="1"/>
  <c r="I126" i="65"/>
  <c r="G126" i="65"/>
  <c r="J126" i="65" s="1"/>
  <c r="I125" i="65"/>
  <c r="G125" i="65"/>
  <c r="J125" i="65" s="1"/>
  <c r="I124" i="65"/>
  <c r="G124" i="65"/>
  <c r="J124" i="65" s="1"/>
  <c r="I123" i="65"/>
  <c r="G123" i="65"/>
  <c r="J123" i="65" s="1"/>
  <c r="I122" i="65"/>
  <c r="G122" i="65"/>
  <c r="J122" i="65" s="1"/>
  <c r="I121" i="65"/>
  <c r="G121" i="65"/>
  <c r="J121" i="65" s="1"/>
  <c r="I120" i="65"/>
  <c r="G120" i="65"/>
  <c r="J120" i="65" s="1"/>
  <c r="I119" i="65"/>
  <c r="G119" i="65"/>
  <c r="J119" i="65" s="1"/>
  <c r="I118" i="65"/>
  <c r="G118" i="65"/>
  <c r="J118" i="65" s="1"/>
  <c r="I117" i="65"/>
  <c r="G117" i="65"/>
  <c r="J117" i="65" s="1"/>
  <c r="I116" i="65"/>
  <c r="G116" i="65"/>
  <c r="J116" i="65" s="1"/>
  <c r="I115" i="65"/>
  <c r="G115" i="65"/>
  <c r="J115" i="65" s="1"/>
  <c r="I114" i="65"/>
  <c r="G114" i="65"/>
  <c r="J114" i="65" s="1"/>
  <c r="I113" i="65"/>
  <c r="G113" i="65"/>
  <c r="J113" i="65" s="1"/>
  <c r="I112" i="65"/>
  <c r="G112" i="65"/>
  <c r="J112" i="65" s="1"/>
  <c r="I111" i="65"/>
  <c r="G111" i="65"/>
  <c r="J111" i="65" s="1"/>
  <c r="I110" i="65"/>
  <c r="G110" i="65"/>
  <c r="J110" i="65" s="1"/>
  <c r="I109" i="65"/>
  <c r="G109" i="65"/>
  <c r="J109" i="65" s="1"/>
  <c r="I108" i="65"/>
  <c r="G108" i="65"/>
  <c r="J108" i="65" s="1"/>
  <c r="I107" i="65"/>
  <c r="G107" i="65"/>
  <c r="J107" i="65" s="1"/>
  <c r="I106" i="65"/>
  <c r="G106" i="65"/>
  <c r="J106" i="65" s="1"/>
  <c r="I105" i="65"/>
  <c r="G105" i="65"/>
  <c r="J105" i="65" s="1"/>
  <c r="I104" i="65"/>
  <c r="G104" i="65"/>
  <c r="J104" i="65" s="1"/>
  <c r="I103" i="65"/>
  <c r="G103" i="65"/>
  <c r="J103" i="65" s="1"/>
  <c r="I102" i="65"/>
  <c r="G102" i="65"/>
  <c r="J102" i="65" s="1"/>
  <c r="I101" i="65"/>
  <c r="G101" i="65"/>
  <c r="J101" i="65" s="1"/>
  <c r="I99" i="65"/>
  <c r="G99" i="65"/>
  <c r="J99" i="65" s="1"/>
  <c r="I98" i="65"/>
  <c r="G98" i="65"/>
  <c r="J98" i="65" s="1"/>
  <c r="I97" i="65"/>
  <c r="G97" i="65"/>
  <c r="J97" i="65" s="1"/>
  <c r="I96" i="65"/>
  <c r="G96" i="65"/>
  <c r="J96" i="65" s="1"/>
  <c r="I95" i="65"/>
  <c r="G95" i="65"/>
  <c r="J95" i="65" s="1"/>
  <c r="I94" i="65"/>
  <c r="G94" i="65"/>
  <c r="J94" i="65" s="1"/>
  <c r="I93" i="65"/>
  <c r="G93" i="65"/>
  <c r="J93" i="65" s="1"/>
  <c r="I92" i="65"/>
  <c r="G92" i="65"/>
  <c r="J92" i="65" s="1"/>
  <c r="I91" i="65"/>
  <c r="G91" i="65"/>
  <c r="J91" i="65" s="1"/>
  <c r="I90" i="65"/>
  <c r="G90" i="65"/>
  <c r="J90" i="65" s="1"/>
  <c r="I89" i="65"/>
  <c r="G89" i="65"/>
  <c r="J89" i="65" s="1"/>
  <c r="I88" i="65"/>
  <c r="G88" i="65"/>
  <c r="J88" i="65" s="1"/>
  <c r="I87" i="65"/>
  <c r="G87" i="65"/>
  <c r="J87" i="65" s="1"/>
  <c r="I86" i="65"/>
  <c r="G86" i="65"/>
  <c r="J86" i="65" s="1"/>
  <c r="I85" i="65"/>
  <c r="G85" i="65"/>
  <c r="J85" i="65" s="1"/>
  <c r="I84" i="65"/>
  <c r="G84" i="65"/>
  <c r="J84" i="65" s="1"/>
  <c r="I83" i="65"/>
  <c r="G83" i="65"/>
  <c r="J83" i="65" s="1"/>
  <c r="I82" i="65"/>
  <c r="G82" i="65"/>
  <c r="J82" i="65" s="1"/>
  <c r="I81" i="65"/>
  <c r="G81" i="65"/>
  <c r="J81" i="65" s="1"/>
  <c r="I80" i="65"/>
  <c r="G80" i="65"/>
  <c r="J80" i="65" s="1"/>
  <c r="I79" i="65"/>
  <c r="G79" i="65"/>
  <c r="J79" i="65" s="1"/>
  <c r="I78" i="65"/>
  <c r="G78" i="65"/>
  <c r="J78" i="65" s="1"/>
  <c r="I77" i="65"/>
  <c r="G77" i="65"/>
  <c r="J77" i="65" s="1"/>
  <c r="I76" i="65"/>
  <c r="G76" i="65"/>
  <c r="J76" i="65" s="1"/>
  <c r="I75" i="65"/>
  <c r="G75" i="65"/>
  <c r="J75" i="65" s="1"/>
  <c r="I74" i="65"/>
  <c r="G74" i="65"/>
  <c r="J74" i="65" s="1"/>
  <c r="I73" i="65"/>
  <c r="G73" i="65"/>
  <c r="J73" i="65" s="1"/>
  <c r="I72" i="65"/>
  <c r="G72" i="65"/>
  <c r="J72" i="65" s="1"/>
  <c r="I71" i="65"/>
  <c r="G71" i="65"/>
  <c r="J71" i="65" s="1"/>
  <c r="I70" i="65"/>
  <c r="G70" i="65"/>
  <c r="J70" i="65" s="1"/>
  <c r="I69" i="65"/>
  <c r="G69" i="65"/>
  <c r="J69" i="65" s="1"/>
  <c r="I68" i="65"/>
  <c r="G68" i="65"/>
  <c r="J68" i="65" s="1"/>
  <c r="I67" i="65"/>
  <c r="G67" i="65"/>
  <c r="J67" i="65" s="1"/>
  <c r="I66" i="65"/>
  <c r="G66" i="65"/>
  <c r="J66" i="65" s="1"/>
  <c r="I65" i="65"/>
  <c r="G65" i="65"/>
  <c r="J65" i="65" s="1"/>
  <c r="I64" i="65"/>
  <c r="G64" i="65"/>
  <c r="J64" i="65" s="1"/>
  <c r="I63" i="65"/>
  <c r="G63" i="65"/>
  <c r="J63" i="65" s="1"/>
  <c r="I62" i="65"/>
  <c r="G62" i="65"/>
  <c r="J62" i="65" s="1"/>
  <c r="I61" i="65"/>
  <c r="G61" i="65"/>
  <c r="J61" i="65" s="1"/>
  <c r="I60" i="65"/>
  <c r="G60" i="65"/>
  <c r="J60" i="65" s="1"/>
  <c r="I59" i="65"/>
  <c r="G59" i="65"/>
  <c r="J59" i="65" s="1"/>
  <c r="I58" i="65"/>
  <c r="G58" i="65"/>
  <c r="J58" i="65" s="1"/>
  <c r="I57" i="65"/>
  <c r="G57" i="65"/>
  <c r="J57" i="65" s="1"/>
  <c r="I56" i="65"/>
  <c r="G56" i="65"/>
  <c r="J56" i="65" s="1"/>
  <c r="I55" i="65"/>
  <c r="G55" i="65"/>
  <c r="J55" i="65" s="1"/>
  <c r="I54" i="65"/>
  <c r="G54" i="65"/>
  <c r="J54" i="65" s="1"/>
  <c r="I53" i="65"/>
  <c r="G53" i="65"/>
  <c r="J53" i="65" s="1"/>
  <c r="I52" i="65"/>
  <c r="G52" i="65"/>
  <c r="J52" i="65" s="1"/>
  <c r="I51" i="65"/>
  <c r="G51" i="65"/>
  <c r="J51" i="65" s="1"/>
  <c r="I50" i="65"/>
  <c r="G50" i="65"/>
  <c r="J50" i="65" s="1"/>
  <c r="I49" i="65"/>
  <c r="G49" i="65"/>
  <c r="J49" i="65" s="1"/>
  <c r="I48" i="65"/>
  <c r="G48" i="65"/>
  <c r="J48" i="65" s="1"/>
  <c r="I46" i="65"/>
  <c r="G46" i="65"/>
  <c r="J46" i="65" s="1"/>
  <c r="I44" i="65"/>
  <c r="G44" i="65"/>
  <c r="J44" i="65" s="1"/>
  <c r="I43" i="65"/>
  <c r="G43" i="65"/>
  <c r="J43" i="65" s="1"/>
  <c r="I42" i="65"/>
  <c r="G42" i="65"/>
  <c r="J42" i="65" s="1"/>
  <c r="I41" i="65"/>
  <c r="G41" i="65"/>
  <c r="J41" i="65" s="1"/>
  <c r="I40" i="65"/>
  <c r="G40" i="65"/>
  <c r="J40" i="65" s="1"/>
  <c r="I39" i="65"/>
  <c r="G39" i="65"/>
  <c r="J39" i="65" s="1"/>
  <c r="I38" i="65"/>
  <c r="G38" i="65"/>
  <c r="J38" i="65" s="1"/>
  <c r="I37" i="65"/>
  <c r="G37" i="65"/>
  <c r="J37" i="65" s="1"/>
  <c r="I36" i="65"/>
  <c r="G36" i="65"/>
  <c r="J36" i="65" s="1"/>
  <c r="I35" i="65"/>
  <c r="G35" i="65"/>
  <c r="J35" i="65" s="1"/>
  <c r="F32" i="65"/>
  <c r="J31" i="65"/>
  <c r="I31" i="65"/>
  <c r="J30" i="65"/>
  <c r="I30" i="65"/>
  <c r="J29" i="65"/>
  <c r="I29" i="65"/>
  <c r="J28" i="65"/>
  <c r="I28" i="65"/>
  <c r="J27" i="65"/>
  <c r="I27" i="65"/>
  <c r="J26" i="65"/>
  <c r="I26" i="65"/>
  <c r="J25" i="65"/>
  <c r="I25" i="65"/>
  <c r="J24" i="65"/>
  <c r="I24" i="65"/>
  <c r="J23" i="65"/>
  <c r="I23" i="65"/>
  <c r="J22" i="65"/>
  <c r="I22" i="65"/>
  <c r="J21" i="65"/>
  <c r="I21" i="65"/>
  <c r="J20" i="65"/>
  <c r="I20" i="65"/>
  <c r="J19" i="65"/>
  <c r="I19" i="65"/>
  <c r="J18" i="65"/>
  <c r="I18" i="65"/>
  <c r="J17" i="65"/>
  <c r="I17" i="65"/>
  <c r="J16" i="65"/>
  <c r="I16" i="65"/>
  <c r="J15" i="65"/>
  <c r="I15" i="65"/>
  <c r="J14" i="65"/>
  <c r="I14" i="65"/>
  <c r="J13" i="65"/>
  <c r="I13" i="65"/>
  <c r="J12" i="65"/>
  <c r="I12" i="65"/>
  <c r="J11" i="65"/>
  <c r="I11" i="65"/>
  <c r="J10" i="65"/>
  <c r="I10" i="65"/>
  <c r="J9" i="65"/>
  <c r="I9" i="65"/>
  <c r="J8" i="65"/>
  <c r="I8" i="65"/>
  <c r="J7" i="65"/>
  <c r="I7" i="65"/>
  <c r="J6" i="65"/>
  <c r="I6" i="65"/>
  <c r="H3" i="65"/>
  <c r="H111" i="65" s="1"/>
  <c r="K111" i="65" s="1"/>
  <c r="C27" i="47"/>
  <c r="E27" i="47" s="1"/>
  <c r="C26" i="47"/>
  <c r="E26" i="47" s="1"/>
  <c r="E25" i="47"/>
  <c r="E24" i="47"/>
  <c r="C18" i="47"/>
  <c r="E18" i="47" s="1"/>
  <c r="C17" i="47"/>
  <c r="E17" i="47" s="1"/>
  <c r="C16" i="47"/>
  <c r="E16" i="47" s="1"/>
  <c r="E15" i="47"/>
  <c r="C14" i="47"/>
  <c r="E14" i="47" s="1"/>
  <c r="C13" i="47"/>
  <c r="E13" i="47" s="1"/>
  <c r="C12" i="47"/>
  <c r="E12" i="47" s="1"/>
  <c r="C7" i="47"/>
  <c r="E7" i="47" s="1"/>
  <c r="C6" i="47"/>
  <c r="E6" i="47" s="1"/>
  <c r="C5" i="47"/>
  <c r="E5" i="47" s="1"/>
  <c r="C4" i="47"/>
  <c r="E4" i="47" s="1"/>
  <c r="C40" i="66"/>
  <c r="E40" i="66" s="1"/>
  <c r="C39" i="66"/>
  <c r="E39" i="66" s="1"/>
  <c r="E38" i="66"/>
  <c r="E37" i="66"/>
  <c r="E36" i="66"/>
  <c r="E35" i="66"/>
  <c r="C30" i="66"/>
  <c r="E30" i="66" s="1"/>
  <c r="E29" i="66"/>
  <c r="E28" i="66"/>
  <c r="C27" i="66"/>
  <c r="E27" i="66" s="1"/>
  <c r="E26" i="66"/>
  <c r="E25" i="66"/>
  <c r="E24" i="66"/>
  <c r="E19" i="66"/>
  <c r="E18" i="66"/>
  <c r="E17" i="66"/>
  <c r="E16" i="66"/>
  <c r="E15" i="66"/>
  <c r="E14" i="66"/>
  <c r="E13" i="66"/>
  <c r="E11" i="66"/>
  <c r="E10" i="66"/>
  <c r="E9" i="66"/>
  <c r="E8" i="66"/>
  <c r="E7" i="66"/>
  <c r="E6" i="66"/>
  <c r="E5" i="66"/>
  <c r="E4" i="66"/>
  <c r="F60" i="73"/>
  <c r="F59" i="73"/>
  <c r="F58" i="73"/>
  <c r="F57" i="73"/>
  <c r="F56" i="73"/>
  <c r="F55" i="73"/>
  <c r="F54" i="73"/>
  <c r="F53" i="73"/>
  <c r="F52" i="73"/>
  <c r="F51" i="73"/>
  <c r="F50" i="73"/>
  <c r="F49" i="73"/>
  <c r="F48" i="73"/>
  <c r="F47" i="73"/>
  <c r="F46" i="73"/>
  <c r="F45" i="73"/>
  <c r="F44" i="73"/>
  <c r="F43" i="73"/>
  <c r="F42" i="73"/>
  <c r="F41" i="73"/>
  <c r="F40" i="73"/>
  <c r="F39" i="73"/>
  <c r="F38" i="73"/>
  <c r="F37" i="73"/>
  <c r="F36" i="73"/>
  <c r="F35" i="73"/>
  <c r="F34" i="73"/>
  <c r="F104" i="61"/>
  <c r="F103" i="61"/>
  <c r="F102" i="61"/>
  <c r="F101" i="61"/>
  <c r="F100" i="61"/>
  <c r="F99" i="61"/>
  <c r="F91" i="61"/>
  <c r="F90" i="61"/>
  <c r="F89" i="61"/>
  <c r="F88" i="61"/>
  <c r="F87" i="61"/>
  <c r="F86" i="61"/>
  <c r="F85" i="61"/>
  <c r="F84" i="61"/>
  <c r="F83" i="61"/>
  <c r="F82" i="61"/>
  <c r="F81" i="61"/>
  <c r="F80" i="61"/>
  <c r="F79" i="61"/>
  <c r="F78" i="61"/>
  <c r="F77" i="61"/>
  <c r="F76" i="61"/>
  <c r="F75" i="61"/>
  <c r="F74" i="61"/>
  <c r="F73" i="61"/>
  <c r="F72" i="61"/>
  <c r="F71" i="61"/>
  <c r="F70" i="61"/>
  <c r="F69" i="61"/>
  <c r="F68" i="61"/>
  <c r="F67" i="61"/>
  <c r="F66" i="61"/>
  <c r="F65" i="61"/>
  <c r="F64" i="61"/>
  <c r="F63" i="61"/>
  <c r="F62" i="61"/>
  <c r="F61" i="61"/>
  <c r="F60" i="61"/>
  <c r="F59" i="61"/>
  <c r="F58" i="61"/>
  <c r="F57" i="61"/>
  <c r="F56" i="61"/>
  <c r="F55" i="61"/>
  <c r="F54" i="61"/>
  <c r="F53" i="61"/>
  <c r="F52" i="61"/>
  <c r="F51" i="61"/>
  <c r="F50" i="61"/>
  <c r="F49" i="61"/>
  <c r="F48" i="61"/>
  <c r="F47" i="61"/>
  <c r="F46" i="61"/>
  <c r="F45" i="61"/>
  <c r="F44" i="61"/>
  <c r="F43" i="61"/>
  <c r="F42" i="61"/>
  <c r="F41" i="61"/>
  <c r="F40" i="61"/>
  <c r="F39" i="61"/>
  <c r="F38" i="61"/>
  <c r="F37" i="61"/>
  <c r="F36" i="61"/>
  <c r="F35" i="61"/>
  <c r="F34" i="61"/>
  <c r="F33" i="61"/>
  <c r="F32" i="61"/>
  <c r="F31" i="61"/>
  <c r="F30" i="61"/>
  <c r="I22" i="61"/>
  <c r="J36" i="61" s="1"/>
  <c r="I21" i="61"/>
  <c r="I20" i="61"/>
  <c r="I19" i="61"/>
  <c r="I18" i="61"/>
  <c r="I17" i="61"/>
  <c r="J31" i="61" s="1"/>
  <c r="G318" i="63"/>
  <c r="F318" i="63"/>
  <c r="G317" i="63"/>
  <c r="F317" i="63"/>
  <c r="G316" i="63"/>
  <c r="F316" i="63"/>
  <c r="G315" i="63"/>
  <c r="F315" i="63"/>
  <c r="G314" i="63"/>
  <c r="F314" i="63"/>
  <c r="G313" i="63"/>
  <c r="F313" i="63"/>
  <c r="G312" i="63"/>
  <c r="F312" i="63"/>
  <c r="G311" i="63"/>
  <c r="F311" i="63"/>
  <c r="G310" i="63"/>
  <c r="F310" i="63"/>
  <c r="G309" i="63"/>
  <c r="F309" i="63"/>
  <c r="G308" i="63"/>
  <c r="F308" i="63"/>
  <c r="G307" i="63"/>
  <c r="F307" i="63"/>
  <c r="G306" i="63"/>
  <c r="F306" i="63"/>
  <c r="G305" i="63"/>
  <c r="F305" i="63"/>
  <c r="G304" i="63"/>
  <c r="F304" i="63"/>
  <c r="G303" i="63"/>
  <c r="F303" i="63"/>
  <c r="G302" i="63"/>
  <c r="F302" i="63"/>
  <c r="G301" i="63"/>
  <c r="F301" i="63"/>
  <c r="G300" i="63"/>
  <c r="F300" i="63"/>
  <c r="G299" i="63"/>
  <c r="F299" i="63"/>
  <c r="G298" i="63"/>
  <c r="F298" i="63"/>
  <c r="G297" i="63"/>
  <c r="F297" i="63"/>
  <c r="G296" i="63"/>
  <c r="F296" i="63"/>
  <c r="G295" i="63"/>
  <c r="F295" i="63"/>
  <c r="G294" i="63"/>
  <c r="F294" i="63"/>
  <c r="G293" i="63"/>
  <c r="F293" i="63"/>
  <c r="G292" i="63"/>
  <c r="F292" i="63"/>
  <c r="G291" i="63"/>
  <c r="F291" i="63"/>
  <c r="G290" i="63"/>
  <c r="F290" i="63"/>
  <c r="G289" i="63"/>
  <c r="F289" i="63"/>
  <c r="G288" i="63"/>
  <c r="F288" i="63"/>
  <c r="G287" i="63"/>
  <c r="F287" i="63"/>
  <c r="G286" i="63"/>
  <c r="F286" i="63"/>
  <c r="G285" i="63"/>
  <c r="F285" i="63"/>
  <c r="G284" i="63"/>
  <c r="F284" i="63"/>
  <c r="G283" i="63"/>
  <c r="F283" i="63"/>
  <c r="G282" i="63"/>
  <c r="F282" i="63"/>
  <c r="G281" i="63"/>
  <c r="F281" i="63"/>
  <c r="G280" i="63"/>
  <c r="F280" i="63"/>
  <c r="G279" i="63"/>
  <c r="F279" i="63"/>
  <c r="G278" i="63"/>
  <c r="F278" i="63"/>
  <c r="G277" i="63"/>
  <c r="F277" i="63"/>
  <c r="G276" i="63"/>
  <c r="F276" i="63"/>
  <c r="G275" i="63"/>
  <c r="F275" i="63"/>
  <c r="G274" i="63"/>
  <c r="F274" i="63"/>
  <c r="G273" i="63"/>
  <c r="F273" i="63"/>
  <c r="G272" i="63"/>
  <c r="F272" i="63"/>
  <c r="G271" i="63"/>
  <c r="F271" i="63"/>
  <c r="G270" i="63"/>
  <c r="F270" i="63"/>
  <c r="G269" i="63"/>
  <c r="F269" i="63"/>
  <c r="G268" i="63"/>
  <c r="F268" i="63"/>
  <c r="G267" i="63"/>
  <c r="F267" i="63"/>
  <c r="G266" i="63"/>
  <c r="F266" i="63"/>
  <c r="G265" i="63"/>
  <c r="F265" i="63"/>
  <c r="G264" i="63"/>
  <c r="F264" i="63"/>
  <c r="G263" i="63"/>
  <c r="F263" i="63"/>
  <c r="G262" i="63"/>
  <c r="F262" i="63"/>
  <c r="G261" i="63"/>
  <c r="F261" i="63"/>
  <c r="G260" i="63"/>
  <c r="F260" i="63"/>
  <c r="G259" i="63"/>
  <c r="F259" i="63"/>
  <c r="G258" i="63"/>
  <c r="F258" i="63"/>
  <c r="G257" i="63"/>
  <c r="F257" i="63"/>
  <c r="G256" i="63"/>
  <c r="F256" i="63"/>
  <c r="G255" i="63"/>
  <c r="F255" i="63"/>
  <c r="G254" i="63"/>
  <c r="F254" i="63"/>
  <c r="G253" i="63"/>
  <c r="F253" i="63"/>
  <c r="G252" i="63"/>
  <c r="F252" i="63"/>
  <c r="G251" i="63"/>
  <c r="F251" i="63"/>
  <c r="G250" i="63"/>
  <c r="F250" i="63"/>
  <c r="G249" i="63"/>
  <c r="F249" i="63"/>
  <c r="G248" i="63"/>
  <c r="F248" i="63"/>
  <c r="G247" i="63"/>
  <c r="F247" i="63"/>
  <c r="G246" i="63"/>
  <c r="F246" i="63"/>
  <c r="G245" i="63"/>
  <c r="F245" i="63"/>
  <c r="G244" i="63"/>
  <c r="F244" i="63"/>
  <c r="G243" i="63"/>
  <c r="F243" i="63"/>
  <c r="G242" i="63"/>
  <c r="F242" i="63"/>
  <c r="G241" i="63"/>
  <c r="F241" i="63"/>
  <c r="G240" i="63"/>
  <c r="F240" i="63"/>
  <c r="G239" i="63"/>
  <c r="F239" i="63"/>
  <c r="G238" i="63"/>
  <c r="F238" i="63"/>
  <c r="G237" i="63"/>
  <c r="F237" i="63"/>
  <c r="G236" i="63"/>
  <c r="F236" i="63"/>
  <c r="G235" i="63"/>
  <c r="F235" i="63"/>
  <c r="G234" i="63"/>
  <c r="F234" i="63"/>
  <c r="G233" i="63"/>
  <c r="F233" i="63"/>
  <c r="G232" i="63"/>
  <c r="F232" i="63"/>
  <c r="G231" i="63"/>
  <c r="F231" i="63"/>
  <c r="G230" i="63"/>
  <c r="F230" i="63"/>
  <c r="G229" i="63"/>
  <c r="F229" i="63"/>
  <c r="G228" i="63"/>
  <c r="F228" i="63"/>
  <c r="G227" i="63"/>
  <c r="F227" i="63"/>
  <c r="G226" i="63"/>
  <c r="F226" i="63"/>
  <c r="G225" i="63"/>
  <c r="F225" i="63"/>
  <c r="G224" i="63"/>
  <c r="F224" i="63"/>
  <c r="G223" i="63"/>
  <c r="F223" i="63"/>
  <c r="G222" i="63"/>
  <c r="F222" i="63"/>
  <c r="G221" i="63"/>
  <c r="F221" i="63"/>
  <c r="G220" i="63"/>
  <c r="F220" i="63"/>
  <c r="G219" i="63"/>
  <c r="F219" i="63"/>
  <c r="G218" i="63"/>
  <c r="F218" i="63"/>
  <c r="G217" i="63"/>
  <c r="F217" i="63"/>
  <c r="G216" i="63"/>
  <c r="F216" i="63"/>
  <c r="G215" i="63"/>
  <c r="F215" i="63"/>
  <c r="G214" i="63"/>
  <c r="F214" i="63"/>
  <c r="G213" i="63"/>
  <c r="F213" i="63"/>
  <c r="G212" i="63"/>
  <c r="F212" i="63"/>
  <c r="G211" i="63"/>
  <c r="F211" i="63"/>
  <c r="G210" i="63"/>
  <c r="F210" i="63"/>
  <c r="G209" i="63"/>
  <c r="F209" i="63"/>
  <c r="G208" i="63"/>
  <c r="F208" i="63"/>
  <c r="G207" i="63"/>
  <c r="F207" i="63"/>
  <c r="G206" i="63"/>
  <c r="F206" i="63"/>
  <c r="G205" i="63"/>
  <c r="F205" i="63"/>
  <c r="G204" i="63"/>
  <c r="F204" i="63"/>
  <c r="G203" i="63"/>
  <c r="F203" i="63"/>
  <c r="G202" i="63"/>
  <c r="F202" i="63"/>
  <c r="G201" i="63"/>
  <c r="F201" i="63"/>
  <c r="G200" i="63"/>
  <c r="F200" i="63"/>
  <c r="G199" i="63"/>
  <c r="F199" i="63"/>
  <c r="G198" i="63"/>
  <c r="F198" i="63"/>
  <c r="G197" i="63"/>
  <c r="F197" i="63"/>
  <c r="G196" i="63"/>
  <c r="F196" i="63"/>
  <c r="G195" i="63"/>
  <c r="F195" i="63"/>
  <c r="G194" i="63"/>
  <c r="F194" i="63"/>
  <c r="G193" i="63"/>
  <c r="F193" i="63"/>
  <c r="G192" i="63"/>
  <c r="F192" i="63"/>
  <c r="G191" i="63"/>
  <c r="F191" i="63"/>
  <c r="G190" i="63"/>
  <c r="F190" i="63"/>
  <c r="G189" i="63"/>
  <c r="F189" i="63"/>
  <c r="G188" i="63"/>
  <c r="F188" i="63"/>
  <c r="G187" i="63"/>
  <c r="F187" i="63"/>
  <c r="G186" i="63"/>
  <c r="F186" i="63"/>
  <c r="G185" i="63"/>
  <c r="F185" i="63"/>
  <c r="G184" i="63"/>
  <c r="F184" i="63"/>
  <c r="G183" i="63"/>
  <c r="F183" i="63"/>
  <c r="G182" i="63"/>
  <c r="F182" i="63"/>
  <c r="G181" i="63"/>
  <c r="F181" i="63"/>
  <c r="G180" i="63"/>
  <c r="F180" i="63"/>
  <c r="G179" i="63"/>
  <c r="F179" i="63"/>
  <c r="G178" i="63"/>
  <c r="F178" i="63"/>
  <c r="G177" i="63"/>
  <c r="F177" i="63"/>
  <c r="G176" i="63"/>
  <c r="F176" i="63"/>
  <c r="G175" i="63"/>
  <c r="F175" i="63"/>
  <c r="G174" i="63"/>
  <c r="F174" i="63"/>
  <c r="G173" i="63"/>
  <c r="F173" i="63"/>
  <c r="G172" i="63"/>
  <c r="F172" i="63"/>
  <c r="G171" i="63"/>
  <c r="F171" i="63"/>
  <c r="G170" i="63"/>
  <c r="F170" i="63"/>
  <c r="G169" i="63"/>
  <c r="F169" i="63"/>
  <c r="G168" i="63"/>
  <c r="F168" i="63"/>
  <c r="G167" i="63"/>
  <c r="F167" i="63"/>
  <c r="G166" i="63"/>
  <c r="F166" i="63"/>
  <c r="G165" i="63"/>
  <c r="F165" i="63"/>
  <c r="G164" i="63"/>
  <c r="F164" i="63"/>
  <c r="G163" i="63"/>
  <c r="F163" i="63"/>
  <c r="G162" i="63"/>
  <c r="F162" i="63"/>
  <c r="G161" i="63"/>
  <c r="F161" i="63"/>
  <c r="G160" i="63"/>
  <c r="F160" i="63"/>
  <c r="G159" i="63"/>
  <c r="F159" i="63"/>
  <c r="G158" i="63"/>
  <c r="F158" i="63"/>
  <c r="G157" i="63"/>
  <c r="F157" i="63"/>
  <c r="G156" i="63"/>
  <c r="F156" i="63"/>
  <c r="G155" i="63"/>
  <c r="F155" i="63"/>
  <c r="G154" i="63"/>
  <c r="F154" i="63"/>
  <c r="G153" i="63"/>
  <c r="F153" i="63"/>
  <c r="G152" i="63"/>
  <c r="F152" i="63"/>
  <c r="G151" i="63"/>
  <c r="F151" i="63"/>
  <c r="G150" i="63"/>
  <c r="F150" i="63"/>
  <c r="G149" i="63"/>
  <c r="F149" i="63"/>
  <c r="G148" i="63"/>
  <c r="F148" i="63"/>
  <c r="G147" i="63"/>
  <c r="F147" i="63"/>
  <c r="G146" i="63"/>
  <c r="F146" i="63"/>
  <c r="G145" i="63"/>
  <c r="F145" i="63"/>
  <c r="G144" i="63"/>
  <c r="F144" i="63"/>
  <c r="G143" i="63"/>
  <c r="F143" i="63"/>
  <c r="G142" i="63"/>
  <c r="F142" i="63"/>
  <c r="G141" i="63"/>
  <c r="F141" i="63"/>
  <c r="G140" i="63"/>
  <c r="F140" i="63"/>
  <c r="G139" i="63"/>
  <c r="F139" i="63"/>
  <c r="G138" i="63"/>
  <c r="F138" i="63"/>
  <c r="G137" i="63"/>
  <c r="F137" i="63"/>
  <c r="G136" i="63"/>
  <c r="F136" i="63"/>
  <c r="G135" i="63"/>
  <c r="F135" i="63"/>
  <c r="G134" i="63"/>
  <c r="F134" i="63"/>
  <c r="G133" i="63"/>
  <c r="F133" i="63"/>
  <c r="G132" i="63"/>
  <c r="F132" i="63"/>
  <c r="G131" i="63"/>
  <c r="F131" i="63"/>
  <c r="G130" i="63"/>
  <c r="F130" i="63"/>
  <c r="G129" i="63"/>
  <c r="F129" i="63"/>
  <c r="G128" i="63"/>
  <c r="F128" i="63"/>
  <c r="G127" i="63"/>
  <c r="F127" i="63"/>
  <c r="G126" i="63"/>
  <c r="F126" i="63"/>
  <c r="G125" i="63"/>
  <c r="F125" i="63"/>
  <c r="G124" i="63"/>
  <c r="F124" i="63"/>
  <c r="G123" i="63"/>
  <c r="F123" i="63"/>
  <c r="G122" i="63"/>
  <c r="F122" i="63"/>
  <c r="G121" i="63"/>
  <c r="F121" i="63"/>
  <c r="G120" i="63"/>
  <c r="F120" i="63"/>
  <c r="G119" i="63"/>
  <c r="F119" i="63"/>
  <c r="G118" i="63"/>
  <c r="F118" i="63"/>
  <c r="G117" i="63"/>
  <c r="F117" i="63"/>
  <c r="G116" i="63"/>
  <c r="F116" i="63"/>
  <c r="G115" i="63"/>
  <c r="F115" i="63"/>
  <c r="G114" i="63"/>
  <c r="F114" i="63"/>
  <c r="G113" i="63"/>
  <c r="F113" i="63"/>
  <c r="G112" i="63"/>
  <c r="F112" i="63"/>
  <c r="G111" i="63"/>
  <c r="F111" i="63"/>
  <c r="G110" i="63"/>
  <c r="F110" i="63"/>
  <c r="G109" i="63"/>
  <c r="F109" i="63"/>
  <c r="G108" i="63"/>
  <c r="F108" i="63"/>
  <c r="G107" i="63"/>
  <c r="F107" i="63"/>
  <c r="G106" i="63"/>
  <c r="F106" i="63"/>
  <c r="G105" i="63"/>
  <c r="F105" i="63"/>
  <c r="G104" i="63"/>
  <c r="F104" i="63"/>
  <c r="G103" i="63"/>
  <c r="F103" i="63"/>
  <c r="G102" i="63"/>
  <c r="F102" i="63"/>
  <c r="G101" i="63"/>
  <c r="F101" i="63"/>
  <c r="G100" i="63"/>
  <c r="F100" i="63"/>
  <c r="G99" i="63"/>
  <c r="F99" i="63"/>
  <c r="G98" i="63"/>
  <c r="F98" i="63"/>
  <c r="G97" i="63"/>
  <c r="F97" i="63"/>
  <c r="G96" i="63"/>
  <c r="F96" i="63"/>
  <c r="G95" i="63"/>
  <c r="F95" i="63"/>
  <c r="G94" i="63"/>
  <c r="F94" i="63"/>
  <c r="G93" i="63"/>
  <c r="F93" i="63"/>
  <c r="G92" i="63"/>
  <c r="F92" i="63"/>
  <c r="G91" i="63"/>
  <c r="F91" i="63"/>
  <c r="G90" i="63"/>
  <c r="F90" i="63"/>
  <c r="G89" i="63"/>
  <c r="F89" i="63"/>
  <c r="G88" i="63"/>
  <c r="F88" i="63"/>
  <c r="G87" i="63"/>
  <c r="F87" i="63"/>
  <c r="G86" i="63"/>
  <c r="F86" i="63"/>
  <c r="G85" i="63"/>
  <c r="F85" i="63"/>
  <c r="G84" i="63"/>
  <c r="F84" i="63"/>
  <c r="G83" i="63"/>
  <c r="F83" i="63"/>
  <c r="G82" i="63"/>
  <c r="F82" i="63"/>
  <c r="G81" i="63"/>
  <c r="F81" i="63"/>
  <c r="G80" i="63"/>
  <c r="F80" i="63"/>
  <c r="G79" i="63"/>
  <c r="F79" i="63"/>
  <c r="G78" i="63"/>
  <c r="F78" i="63"/>
  <c r="G77" i="63"/>
  <c r="F77" i="63"/>
  <c r="G76" i="63"/>
  <c r="F76" i="63"/>
  <c r="G75" i="63"/>
  <c r="F75" i="63"/>
  <c r="G74" i="63"/>
  <c r="F74" i="63"/>
  <c r="G73" i="63"/>
  <c r="F73" i="63"/>
  <c r="G72" i="63"/>
  <c r="F72" i="63"/>
  <c r="G71" i="63"/>
  <c r="F71" i="63"/>
  <c r="G70" i="63"/>
  <c r="F70" i="63"/>
  <c r="G69" i="63"/>
  <c r="F69" i="63"/>
  <c r="G68" i="63"/>
  <c r="F68" i="63"/>
  <c r="G67" i="63"/>
  <c r="F67" i="63"/>
  <c r="G66" i="63"/>
  <c r="F66" i="63"/>
  <c r="G65" i="63"/>
  <c r="F65" i="63"/>
  <c r="G64" i="63"/>
  <c r="F64" i="63"/>
  <c r="G63" i="63"/>
  <c r="F63" i="63"/>
  <c r="G62" i="63"/>
  <c r="F62" i="63"/>
  <c r="G61" i="63"/>
  <c r="F61" i="63"/>
  <c r="G60" i="63"/>
  <c r="F60" i="63"/>
  <c r="G59" i="63"/>
  <c r="F59" i="63"/>
  <c r="G58" i="63"/>
  <c r="F58" i="63"/>
  <c r="G57" i="63"/>
  <c r="F57" i="63"/>
  <c r="G56" i="63"/>
  <c r="F56" i="63"/>
  <c r="G55" i="63"/>
  <c r="F55" i="63"/>
  <c r="G54" i="63"/>
  <c r="F54" i="63"/>
  <c r="G53" i="63"/>
  <c r="F53" i="63"/>
  <c r="G52" i="63"/>
  <c r="F52" i="63"/>
  <c r="G51" i="63"/>
  <c r="F51" i="63"/>
  <c r="G50" i="63"/>
  <c r="F50" i="63"/>
  <c r="G49" i="63"/>
  <c r="F49" i="63"/>
  <c r="G48" i="63"/>
  <c r="F48" i="63"/>
  <c r="G47" i="63"/>
  <c r="F47" i="63"/>
  <c r="G46" i="63"/>
  <c r="F46" i="63"/>
  <c r="G45" i="63"/>
  <c r="F45" i="63"/>
  <c r="G44" i="63"/>
  <c r="F44" i="63"/>
  <c r="G43" i="63"/>
  <c r="F43" i="63"/>
  <c r="G42" i="63"/>
  <c r="F42" i="63"/>
  <c r="G41" i="63"/>
  <c r="F41" i="63"/>
  <c r="G40" i="63"/>
  <c r="F40" i="63"/>
  <c r="G39" i="63"/>
  <c r="F39" i="63"/>
  <c r="G38" i="63"/>
  <c r="F38" i="63"/>
  <c r="G37" i="63"/>
  <c r="F37" i="63"/>
  <c r="G36" i="63"/>
  <c r="F36" i="63"/>
  <c r="G35" i="63"/>
  <c r="F35" i="63"/>
  <c r="G34" i="63"/>
  <c r="F34" i="63"/>
  <c r="G33" i="63"/>
  <c r="F33" i="63"/>
  <c r="G32" i="63"/>
  <c r="F32" i="63"/>
  <c r="G31" i="63"/>
  <c r="F31" i="63"/>
  <c r="F30" i="63"/>
  <c r="F29" i="63"/>
  <c r="M21" i="63"/>
  <c r="M20" i="63"/>
  <c r="P20" i="63" s="1"/>
  <c r="M19" i="63"/>
  <c r="P19" i="63" s="1"/>
  <c r="M18" i="63"/>
  <c r="P18" i="63" s="1"/>
  <c r="M17" i="63"/>
  <c r="J17" i="63"/>
  <c r="M16" i="63"/>
  <c r="N1541" i="55"/>
  <c r="M1541" i="55"/>
  <c r="F1541" i="55"/>
  <c r="N1540" i="55"/>
  <c r="M1540" i="55"/>
  <c r="F1540" i="55"/>
  <c r="G1540" i="55" s="1"/>
  <c r="N1539" i="55"/>
  <c r="M1539" i="55"/>
  <c r="F1539" i="55"/>
  <c r="N1538" i="55"/>
  <c r="M1538" i="55"/>
  <c r="F1538" i="55"/>
  <c r="G1538" i="55" s="1"/>
  <c r="N1537" i="55"/>
  <c r="M1537" i="55"/>
  <c r="F1537" i="55"/>
  <c r="N1536" i="55"/>
  <c r="M1536" i="55"/>
  <c r="F1536" i="55"/>
  <c r="G1536" i="55" s="1"/>
  <c r="N1535" i="55"/>
  <c r="M1535" i="55"/>
  <c r="N1534" i="55"/>
  <c r="M1534" i="55"/>
  <c r="F1534" i="55"/>
  <c r="G1534" i="55" s="1"/>
  <c r="N1533" i="55"/>
  <c r="M1533" i="55"/>
  <c r="F1533" i="55"/>
  <c r="N1532" i="55"/>
  <c r="M1532" i="55"/>
  <c r="F1532" i="55"/>
  <c r="G1532" i="55" s="1"/>
  <c r="N1531" i="55"/>
  <c r="M1531" i="55"/>
  <c r="F1531" i="55"/>
  <c r="N1530" i="55"/>
  <c r="M1530" i="55"/>
  <c r="F1530" i="55"/>
  <c r="G1530" i="55" s="1"/>
  <c r="N1529" i="55"/>
  <c r="M1529" i="55"/>
  <c r="F1529" i="55"/>
  <c r="N1528" i="55"/>
  <c r="M1528" i="55"/>
  <c r="F1528" i="55"/>
  <c r="G1528" i="55" s="1"/>
  <c r="N1527" i="55"/>
  <c r="M1527" i="55"/>
  <c r="F1527" i="55"/>
  <c r="H1527" i="55" s="1"/>
  <c r="N1526" i="55"/>
  <c r="M1526" i="55"/>
  <c r="F1526" i="55"/>
  <c r="G1526" i="55" s="1"/>
  <c r="N1525" i="55"/>
  <c r="M1525" i="55"/>
  <c r="F1525" i="55"/>
  <c r="N1524" i="55"/>
  <c r="M1524" i="55"/>
  <c r="F1524" i="55"/>
  <c r="G1524" i="55" s="1"/>
  <c r="N1523" i="55"/>
  <c r="M1523" i="55"/>
  <c r="F1523" i="55"/>
  <c r="H1523" i="55" s="1"/>
  <c r="N1522" i="55"/>
  <c r="M1522" i="55"/>
  <c r="N1521" i="55"/>
  <c r="M1521" i="55"/>
  <c r="N1520" i="55"/>
  <c r="M1520" i="55"/>
  <c r="F1520" i="55"/>
  <c r="G1520" i="55" s="1"/>
  <c r="N1519" i="55"/>
  <c r="M1519" i="55"/>
  <c r="F1519" i="55"/>
  <c r="N1518" i="55"/>
  <c r="M1518" i="55"/>
  <c r="N1517" i="55"/>
  <c r="M1517" i="55"/>
  <c r="F1517" i="55"/>
  <c r="N1516" i="55"/>
  <c r="M1516" i="55"/>
  <c r="F1516" i="55"/>
  <c r="G1516" i="55" s="1"/>
  <c r="N1515" i="55"/>
  <c r="M1515" i="55"/>
  <c r="N1514" i="55"/>
  <c r="M1514" i="55"/>
  <c r="F1514" i="55"/>
  <c r="G1514" i="55" s="1"/>
  <c r="N1513" i="55"/>
  <c r="M1513" i="55"/>
  <c r="F1513" i="55"/>
  <c r="N1512" i="55"/>
  <c r="M1512" i="55"/>
  <c r="F1512" i="55"/>
  <c r="G1512" i="55" s="1"/>
  <c r="N1511" i="55"/>
  <c r="M1511" i="55"/>
  <c r="F1511" i="55"/>
  <c r="N1510" i="55"/>
  <c r="M1510" i="55"/>
  <c r="F1510" i="55"/>
  <c r="G1510" i="55" s="1"/>
  <c r="N1509" i="55"/>
  <c r="M1509" i="55"/>
  <c r="F1509" i="55"/>
  <c r="N1508" i="55"/>
  <c r="M1508" i="55"/>
  <c r="F1508" i="55"/>
  <c r="G1508" i="55" s="1"/>
  <c r="N1507" i="55"/>
  <c r="M1507" i="55"/>
  <c r="F1507" i="55"/>
  <c r="N1506" i="55"/>
  <c r="M1506" i="55"/>
  <c r="F1506" i="55"/>
  <c r="G1506" i="55" s="1"/>
  <c r="N1505" i="55"/>
  <c r="M1505" i="55"/>
  <c r="F1505" i="55"/>
  <c r="N1504" i="55"/>
  <c r="M1504" i="55"/>
  <c r="F1504" i="55"/>
  <c r="G1504" i="55" s="1"/>
  <c r="N1503" i="55"/>
  <c r="M1503" i="55"/>
  <c r="F1503" i="55"/>
  <c r="N1502" i="55"/>
  <c r="M1502" i="55"/>
  <c r="F1502" i="55"/>
  <c r="G1502" i="55" s="1"/>
  <c r="N1501" i="55"/>
  <c r="M1501" i="55"/>
  <c r="F1501" i="55"/>
  <c r="N1500" i="55"/>
  <c r="M1500" i="55"/>
  <c r="F1500" i="55"/>
  <c r="G1500" i="55" s="1"/>
  <c r="N1499" i="55"/>
  <c r="M1499" i="55"/>
  <c r="N1498" i="55"/>
  <c r="M1498" i="55"/>
  <c r="F1498" i="55"/>
  <c r="G1498" i="55" s="1"/>
  <c r="N1497" i="55"/>
  <c r="M1497" i="55"/>
  <c r="F1497" i="55"/>
  <c r="N1496" i="55"/>
  <c r="M1496" i="55"/>
  <c r="F1496" i="55"/>
  <c r="G1496" i="55" s="1"/>
  <c r="N1495" i="55"/>
  <c r="M1495" i="55"/>
  <c r="N1494" i="55"/>
  <c r="M1494" i="55"/>
  <c r="F1494" i="55"/>
  <c r="G1494" i="55" s="1"/>
  <c r="N1493" i="55"/>
  <c r="M1493" i="55"/>
  <c r="F1493" i="55"/>
  <c r="N1492" i="55"/>
  <c r="M1492" i="55"/>
  <c r="F1492" i="55"/>
  <c r="G1492" i="55" s="1"/>
  <c r="N1491" i="55"/>
  <c r="M1491" i="55"/>
  <c r="F1491" i="55"/>
  <c r="N1490" i="55"/>
  <c r="M1490" i="55"/>
  <c r="F1490" i="55"/>
  <c r="G1490" i="55" s="1"/>
  <c r="N1489" i="55"/>
  <c r="M1489" i="55"/>
  <c r="F1489" i="55"/>
  <c r="N1488" i="55"/>
  <c r="M1488" i="55"/>
  <c r="N1487" i="55"/>
  <c r="M1487" i="55"/>
  <c r="N1486" i="55"/>
  <c r="M1486" i="55"/>
  <c r="N1485" i="55"/>
  <c r="M1485" i="55"/>
  <c r="F1485" i="55"/>
  <c r="N1484" i="55"/>
  <c r="M1484" i="55"/>
  <c r="F1484" i="55"/>
  <c r="N1483" i="55"/>
  <c r="M1483" i="55"/>
  <c r="F1483" i="55"/>
  <c r="N1482" i="55"/>
  <c r="M1482" i="55"/>
  <c r="F1482" i="55"/>
  <c r="G1482" i="55" s="1"/>
  <c r="N1481" i="55"/>
  <c r="M1481" i="55"/>
  <c r="F1481" i="55"/>
  <c r="N1480" i="55"/>
  <c r="M1480" i="55"/>
  <c r="F1480" i="55"/>
  <c r="G1480" i="55" s="1"/>
  <c r="N1479" i="55"/>
  <c r="M1479" i="55"/>
  <c r="N1478" i="55"/>
  <c r="M1478" i="55"/>
  <c r="F1478" i="55"/>
  <c r="G1478" i="55" s="1"/>
  <c r="N1477" i="55"/>
  <c r="M1477" i="55"/>
  <c r="F1477" i="55"/>
  <c r="N1476" i="55"/>
  <c r="M1476" i="55"/>
  <c r="F1476" i="55"/>
  <c r="G1476" i="55" s="1"/>
  <c r="N1475" i="55"/>
  <c r="M1475" i="55"/>
  <c r="F1475" i="55"/>
  <c r="N1474" i="55"/>
  <c r="M1474" i="55"/>
  <c r="F1474" i="55"/>
  <c r="G1474" i="55" s="1"/>
  <c r="N1473" i="55"/>
  <c r="M1473" i="55"/>
  <c r="F1473" i="55"/>
  <c r="N1472" i="55"/>
  <c r="M1472" i="55"/>
  <c r="F1472" i="55"/>
  <c r="N1471" i="55"/>
  <c r="M1471" i="55"/>
  <c r="F1471" i="55"/>
  <c r="N1470" i="55"/>
  <c r="M1470" i="55"/>
  <c r="F1470" i="55"/>
  <c r="G1470" i="55" s="1"/>
  <c r="N1469" i="55"/>
  <c r="M1469" i="55"/>
  <c r="F1469" i="55"/>
  <c r="N1468" i="55"/>
  <c r="M1468" i="55"/>
  <c r="F1468" i="55"/>
  <c r="G1468" i="55" s="1"/>
  <c r="N1467" i="55"/>
  <c r="M1467" i="55"/>
  <c r="N1466" i="55"/>
  <c r="M1466" i="55"/>
  <c r="N1465" i="55"/>
  <c r="M1465" i="55"/>
  <c r="N1464" i="55"/>
  <c r="M1464" i="55"/>
  <c r="F1464" i="55"/>
  <c r="G1464" i="55" s="1"/>
  <c r="N1463" i="55"/>
  <c r="M1463" i="55"/>
  <c r="F1463" i="55"/>
  <c r="N1462" i="55"/>
  <c r="M1462" i="55"/>
  <c r="F1462" i="55"/>
  <c r="G1462" i="55" s="1"/>
  <c r="N1461" i="55"/>
  <c r="M1461" i="55"/>
  <c r="F1461" i="55"/>
  <c r="N1460" i="55"/>
  <c r="M1460" i="55"/>
  <c r="F1460" i="55"/>
  <c r="G1460" i="55" s="1"/>
  <c r="N1459" i="55"/>
  <c r="M1459" i="55"/>
  <c r="F1459" i="55"/>
  <c r="N1458" i="55"/>
  <c r="M1458" i="55"/>
  <c r="F1458" i="55"/>
  <c r="G1458" i="55" s="1"/>
  <c r="N1457" i="55"/>
  <c r="M1457" i="55"/>
  <c r="F1457" i="55"/>
  <c r="N1456" i="55"/>
  <c r="M1456" i="55"/>
  <c r="F1456" i="55"/>
  <c r="H1456" i="55" s="1"/>
  <c r="N1455" i="55"/>
  <c r="M1455" i="55"/>
  <c r="F1455" i="55"/>
  <c r="N1454" i="55"/>
  <c r="M1454" i="55"/>
  <c r="F1454" i="55"/>
  <c r="G1454" i="55" s="1"/>
  <c r="N1453" i="55"/>
  <c r="M1453" i="55"/>
  <c r="F1453" i="55"/>
  <c r="N1452" i="55"/>
  <c r="M1452" i="55"/>
  <c r="F1452" i="55"/>
  <c r="G1452" i="55" s="1"/>
  <c r="N1451" i="55"/>
  <c r="M1451" i="55"/>
  <c r="F1451" i="55"/>
  <c r="N1450" i="55"/>
  <c r="M1450" i="55"/>
  <c r="F1450" i="55"/>
  <c r="G1450" i="55" s="1"/>
  <c r="N1449" i="55"/>
  <c r="M1449" i="55"/>
  <c r="N1448" i="55"/>
  <c r="M1448" i="55"/>
  <c r="F1448" i="55"/>
  <c r="G1448" i="55" s="1"/>
  <c r="N1447" i="55"/>
  <c r="M1447" i="55"/>
  <c r="F1447" i="55"/>
  <c r="N1446" i="55"/>
  <c r="M1446" i="55"/>
  <c r="F1446" i="55"/>
  <c r="G1446" i="55" s="1"/>
  <c r="N1445" i="55"/>
  <c r="M1445" i="55"/>
  <c r="F1445" i="55"/>
  <c r="N1444" i="55"/>
  <c r="M1444" i="55"/>
  <c r="F1444" i="55"/>
  <c r="G1444" i="55" s="1"/>
  <c r="N1443" i="55"/>
  <c r="M1443" i="55"/>
  <c r="F1443" i="55"/>
  <c r="N1442" i="55"/>
  <c r="M1442" i="55"/>
  <c r="F1442" i="55"/>
  <c r="G1442" i="55" s="1"/>
  <c r="N1441" i="55"/>
  <c r="M1441" i="55"/>
  <c r="F1441" i="55"/>
  <c r="N1440" i="55"/>
  <c r="M1440" i="55"/>
  <c r="F1440" i="55"/>
  <c r="G1440" i="55" s="1"/>
  <c r="N1439" i="55"/>
  <c r="M1439" i="55"/>
  <c r="F1439" i="55"/>
  <c r="N1438" i="55"/>
  <c r="M1438" i="55"/>
  <c r="F1438" i="55"/>
  <c r="G1438" i="55" s="1"/>
  <c r="N1437" i="55"/>
  <c r="M1437" i="55"/>
  <c r="F1437" i="55"/>
  <c r="N1436" i="55"/>
  <c r="M1436" i="55"/>
  <c r="F1436" i="55"/>
  <c r="G1436" i="55" s="1"/>
  <c r="N1435" i="55"/>
  <c r="M1435" i="55"/>
  <c r="F1435" i="55"/>
  <c r="N1434" i="55"/>
  <c r="M1434" i="55"/>
  <c r="F1434" i="55"/>
  <c r="G1434" i="55" s="1"/>
  <c r="N1433" i="55"/>
  <c r="M1433" i="55"/>
  <c r="F1433" i="55"/>
  <c r="N1432" i="55"/>
  <c r="M1432" i="55"/>
  <c r="F1432" i="55"/>
  <c r="G1432" i="55" s="1"/>
  <c r="N1431" i="55"/>
  <c r="M1431" i="55"/>
  <c r="F1431" i="55"/>
  <c r="N1430" i="55"/>
  <c r="M1430" i="55"/>
  <c r="F1430" i="55"/>
  <c r="G1430" i="55" s="1"/>
  <c r="N1429" i="55"/>
  <c r="M1429" i="55"/>
  <c r="F1429" i="55"/>
  <c r="N1428" i="55"/>
  <c r="M1428" i="55"/>
  <c r="F1428" i="55"/>
  <c r="G1428" i="55" s="1"/>
  <c r="N1427" i="55"/>
  <c r="M1427" i="55"/>
  <c r="F1427" i="55"/>
  <c r="N1426" i="55"/>
  <c r="M1426" i="55"/>
  <c r="N1425" i="55"/>
  <c r="M1425" i="55"/>
  <c r="N1424" i="55"/>
  <c r="M1424" i="55"/>
  <c r="N1423" i="55"/>
  <c r="M1423" i="55"/>
  <c r="N1422" i="55"/>
  <c r="M1422" i="55"/>
  <c r="N1421" i="55"/>
  <c r="M1421" i="55"/>
  <c r="N1420" i="55"/>
  <c r="M1420" i="55"/>
  <c r="F1420" i="55"/>
  <c r="G1420" i="55" s="1"/>
  <c r="N1419" i="55"/>
  <c r="M1419" i="55"/>
  <c r="F1419" i="55"/>
  <c r="N1418" i="55"/>
  <c r="M1418" i="55"/>
  <c r="N1417" i="55"/>
  <c r="M1417" i="55"/>
  <c r="N1416" i="55"/>
  <c r="M1416" i="55"/>
  <c r="N1415" i="55"/>
  <c r="M1415" i="55"/>
  <c r="N1414" i="55"/>
  <c r="M1414" i="55"/>
  <c r="N1413" i="55"/>
  <c r="M1413" i="55"/>
  <c r="N1412" i="55"/>
  <c r="M1412" i="55"/>
  <c r="N1411" i="55"/>
  <c r="M1411" i="55"/>
  <c r="N1410" i="55"/>
  <c r="M1410" i="55"/>
  <c r="N1409" i="55"/>
  <c r="M1409" i="55"/>
  <c r="N1408" i="55"/>
  <c r="M1408" i="55"/>
  <c r="N1407" i="55"/>
  <c r="M1407" i="55"/>
  <c r="N1406" i="55"/>
  <c r="M1406" i="55"/>
  <c r="N1405" i="55"/>
  <c r="M1405" i="55"/>
  <c r="N1404" i="55"/>
  <c r="M1404" i="55"/>
  <c r="N1403" i="55"/>
  <c r="M1403" i="55"/>
  <c r="N1402" i="55"/>
  <c r="M1402" i="55"/>
  <c r="N1401" i="55"/>
  <c r="M1401" i="55"/>
  <c r="N1400" i="55"/>
  <c r="M1400" i="55"/>
  <c r="N1399" i="55"/>
  <c r="M1399" i="55"/>
  <c r="N1398" i="55"/>
  <c r="M1398" i="55"/>
  <c r="N1397" i="55"/>
  <c r="M1397" i="55"/>
  <c r="N1396" i="55"/>
  <c r="M1396" i="55"/>
  <c r="N1395" i="55"/>
  <c r="M1395" i="55"/>
  <c r="N1394" i="55"/>
  <c r="M1394" i="55"/>
  <c r="N1393" i="55"/>
  <c r="M1393" i="55"/>
  <c r="N1392" i="55"/>
  <c r="M1392" i="55"/>
  <c r="N1391" i="55"/>
  <c r="M1391" i="55"/>
  <c r="N1390" i="55"/>
  <c r="M1390" i="55"/>
  <c r="N1389" i="55"/>
  <c r="M1389" i="55"/>
  <c r="N1388" i="55"/>
  <c r="M1388" i="55"/>
  <c r="N1387" i="55"/>
  <c r="M1387" i="55"/>
  <c r="N1386" i="55"/>
  <c r="M1386" i="55"/>
  <c r="N1385" i="55"/>
  <c r="M1385" i="55"/>
  <c r="F1385" i="55"/>
  <c r="N1384" i="55"/>
  <c r="M1384" i="55"/>
  <c r="F1384" i="55"/>
  <c r="G1384" i="55" s="1"/>
  <c r="N1383" i="55"/>
  <c r="M1383" i="55"/>
  <c r="F1383" i="55"/>
  <c r="N1382" i="55"/>
  <c r="M1382" i="55"/>
  <c r="F1382" i="55"/>
  <c r="G1382" i="55" s="1"/>
  <c r="N1381" i="55"/>
  <c r="M1381" i="55"/>
  <c r="F1381" i="55"/>
  <c r="N1380" i="55"/>
  <c r="M1380" i="55"/>
  <c r="F1380" i="55"/>
  <c r="G1380" i="55" s="1"/>
  <c r="N1379" i="55"/>
  <c r="M1379" i="55"/>
  <c r="F1379" i="55"/>
  <c r="N1378" i="55"/>
  <c r="M1378" i="55"/>
  <c r="F1378" i="55"/>
  <c r="G1378" i="55" s="1"/>
  <c r="N1377" i="55"/>
  <c r="M1377" i="55"/>
  <c r="F1377" i="55"/>
  <c r="N1376" i="55"/>
  <c r="M1376" i="55"/>
  <c r="F1376" i="55"/>
  <c r="G1376" i="55" s="1"/>
  <c r="N1375" i="55"/>
  <c r="M1375" i="55"/>
  <c r="F1375" i="55"/>
  <c r="N1374" i="55"/>
  <c r="M1374" i="55"/>
  <c r="F1374" i="55"/>
  <c r="G1374" i="55" s="1"/>
  <c r="N1373" i="55"/>
  <c r="M1373" i="55"/>
  <c r="F1373" i="55"/>
  <c r="N1372" i="55"/>
  <c r="M1372" i="55"/>
  <c r="F1372" i="55"/>
  <c r="G1372" i="55" s="1"/>
  <c r="N1371" i="55"/>
  <c r="M1371" i="55"/>
  <c r="N1370" i="55"/>
  <c r="M1370" i="55"/>
  <c r="F1370" i="55"/>
  <c r="H1370" i="55" s="1"/>
  <c r="N1369" i="55"/>
  <c r="M1369" i="55"/>
  <c r="N1368" i="55"/>
  <c r="M1368" i="55"/>
  <c r="F1368" i="55"/>
  <c r="H1368" i="55" s="1"/>
  <c r="N1367" i="55"/>
  <c r="M1367" i="55"/>
  <c r="F1367" i="55"/>
  <c r="G1367" i="55" s="1"/>
  <c r="N1366" i="55"/>
  <c r="M1366" i="55"/>
  <c r="F1366" i="55"/>
  <c r="N1365" i="55"/>
  <c r="M1365" i="55"/>
  <c r="N1364" i="55"/>
  <c r="M1364" i="55"/>
  <c r="N1363" i="55"/>
  <c r="M1363" i="55"/>
  <c r="N1362" i="55"/>
  <c r="M1362" i="55"/>
  <c r="N1361" i="55"/>
  <c r="M1361" i="55"/>
  <c r="N1360" i="55"/>
  <c r="M1360" i="55"/>
  <c r="N1359" i="55"/>
  <c r="M1359" i="55"/>
  <c r="N1358" i="55"/>
  <c r="M1358" i="55"/>
  <c r="N1357" i="55"/>
  <c r="M1357" i="55"/>
  <c r="N1356" i="55"/>
  <c r="M1356" i="55"/>
  <c r="N1355" i="55"/>
  <c r="M1355" i="55"/>
  <c r="F1355" i="55"/>
  <c r="H1355" i="55" s="1"/>
  <c r="N1354" i="55"/>
  <c r="M1354" i="55"/>
  <c r="N1353" i="55"/>
  <c r="M1353" i="55"/>
  <c r="F1353" i="55"/>
  <c r="N1352" i="55"/>
  <c r="M1352" i="55"/>
  <c r="N1351" i="55"/>
  <c r="M1351" i="55"/>
  <c r="F1351" i="55"/>
  <c r="G1351" i="55" s="1"/>
  <c r="N1350" i="55"/>
  <c r="M1350" i="55"/>
  <c r="F1350" i="55"/>
  <c r="N1349" i="55"/>
  <c r="M1349" i="55"/>
  <c r="F1349" i="55"/>
  <c r="N1348" i="55"/>
  <c r="M1348" i="55"/>
  <c r="N1347" i="55"/>
  <c r="M1347" i="55"/>
  <c r="N1346" i="55"/>
  <c r="M1346" i="55"/>
  <c r="N1345" i="55"/>
  <c r="M1345" i="55"/>
  <c r="N1344" i="55"/>
  <c r="M1344" i="55"/>
  <c r="N1343" i="55"/>
  <c r="M1343" i="55"/>
  <c r="N1342" i="55"/>
  <c r="M1342" i="55"/>
  <c r="N1341" i="55"/>
  <c r="M1341" i="55"/>
  <c r="N1340" i="55"/>
  <c r="M1340" i="55"/>
  <c r="N1339" i="55"/>
  <c r="M1339" i="55"/>
  <c r="N1338" i="55"/>
  <c r="M1338" i="55"/>
  <c r="F1338" i="55"/>
  <c r="H1338" i="55" s="1"/>
  <c r="N1337" i="55"/>
  <c r="M1337" i="55"/>
  <c r="F1337" i="55"/>
  <c r="G1337" i="55" s="1"/>
  <c r="N1336" i="55"/>
  <c r="M1336" i="55"/>
  <c r="F1336" i="55"/>
  <c r="N1335" i="55"/>
  <c r="M1335" i="55"/>
  <c r="F1335" i="55"/>
  <c r="H1335" i="55" s="1"/>
  <c r="N1334" i="55"/>
  <c r="M1334" i="55"/>
  <c r="F1334" i="55"/>
  <c r="H1334" i="55" s="1"/>
  <c r="N1333" i="55"/>
  <c r="M1333" i="55"/>
  <c r="F1333" i="55"/>
  <c r="N1332" i="55"/>
  <c r="M1332" i="55"/>
  <c r="F1332" i="55"/>
  <c r="N1331" i="55"/>
  <c r="M1331" i="55"/>
  <c r="F1331" i="55"/>
  <c r="H1331" i="55" s="1"/>
  <c r="N1330" i="55"/>
  <c r="M1330" i="55"/>
  <c r="F1330" i="55"/>
  <c r="N1329" i="55"/>
  <c r="M1329" i="55"/>
  <c r="F1329" i="55"/>
  <c r="N1328" i="55"/>
  <c r="M1328" i="55"/>
  <c r="F1328" i="55"/>
  <c r="N1327" i="55"/>
  <c r="M1327" i="55"/>
  <c r="N1326" i="55"/>
  <c r="M1326" i="55"/>
  <c r="F1326" i="55"/>
  <c r="H1326" i="55" s="1"/>
  <c r="N1325" i="55"/>
  <c r="M1325" i="55"/>
  <c r="F1325" i="55"/>
  <c r="H1325" i="55" s="1"/>
  <c r="N1324" i="55"/>
  <c r="M1324" i="55"/>
  <c r="N1323" i="55"/>
  <c r="M1323" i="55"/>
  <c r="F1323" i="55"/>
  <c r="H1323" i="55" s="1"/>
  <c r="N1322" i="55"/>
  <c r="M1322" i="55"/>
  <c r="F1322" i="55"/>
  <c r="G1322" i="55" s="1"/>
  <c r="N1321" i="55"/>
  <c r="M1321" i="55"/>
  <c r="F1321" i="55"/>
  <c r="N1320" i="55"/>
  <c r="M1320" i="55"/>
  <c r="F1320" i="55"/>
  <c r="N1319" i="55"/>
  <c r="M1319" i="55"/>
  <c r="F1319" i="55"/>
  <c r="H1319" i="55" s="1"/>
  <c r="N1318" i="55"/>
  <c r="M1318" i="55"/>
  <c r="F1318" i="55"/>
  <c r="H1318" i="55" s="1"/>
  <c r="N1317" i="55"/>
  <c r="M1317" i="55"/>
  <c r="N1316" i="55"/>
  <c r="M1316" i="55"/>
  <c r="N1315" i="55"/>
  <c r="M1315" i="55"/>
  <c r="N1314" i="55"/>
  <c r="M1314" i="55"/>
  <c r="F1314" i="55"/>
  <c r="H1314" i="55" s="1"/>
  <c r="N1313" i="55"/>
  <c r="M1313" i="55"/>
  <c r="F1313" i="55"/>
  <c r="G1313" i="55" s="1"/>
  <c r="N1312" i="55"/>
  <c r="M1312" i="55"/>
  <c r="F1312" i="55"/>
  <c r="N1311" i="55"/>
  <c r="M1311" i="55"/>
  <c r="F1311" i="55"/>
  <c r="H1311" i="55" s="1"/>
  <c r="N1310" i="55"/>
  <c r="M1310" i="55"/>
  <c r="N1309" i="55"/>
  <c r="M1309" i="55"/>
  <c r="F1309" i="55"/>
  <c r="N1308" i="55"/>
  <c r="M1308" i="55"/>
  <c r="F1308" i="55"/>
  <c r="N1307" i="55"/>
  <c r="M1307" i="55"/>
  <c r="F1307" i="55"/>
  <c r="H1307" i="55" s="1"/>
  <c r="N1306" i="55"/>
  <c r="M1306" i="55"/>
  <c r="F1306" i="55"/>
  <c r="N1305" i="55"/>
  <c r="M1305" i="55"/>
  <c r="F1305" i="55"/>
  <c r="G1305" i="55" s="1"/>
  <c r="N1304" i="55"/>
  <c r="M1304" i="55"/>
  <c r="F1304" i="55"/>
  <c r="N1303" i="55"/>
  <c r="M1303" i="55"/>
  <c r="F1303" i="55"/>
  <c r="H1303" i="55" s="1"/>
  <c r="N1302" i="55"/>
  <c r="M1302" i="55"/>
  <c r="F1302" i="55"/>
  <c r="G1302" i="55" s="1"/>
  <c r="N1301" i="55"/>
  <c r="M1301" i="55"/>
  <c r="F1301" i="55"/>
  <c r="N1300" i="55"/>
  <c r="M1300" i="55"/>
  <c r="F1300" i="55"/>
  <c r="N1299" i="55"/>
  <c r="M1299" i="55"/>
  <c r="F1299" i="55"/>
  <c r="H1299" i="55" s="1"/>
  <c r="N1298" i="55"/>
  <c r="M1298" i="55"/>
  <c r="F1298" i="55"/>
  <c r="N1297" i="55"/>
  <c r="M1297" i="55"/>
  <c r="F1297" i="55"/>
  <c r="H1297" i="55" s="1"/>
  <c r="N1296" i="55"/>
  <c r="M1296" i="55"/>
  <c r="F1296" i="55"/>
  <c r="N1295" i="55"/>
  <c r="M1295" i="55"/>
  <c r="F1295" i="55"/>
  <c r="H1295" i="55" s="1"/>
  <c r="N1294" i="55"/>
  <c r="M1294" i="55"/>
  <c r="F1294" i="55"/>
  <c r="G1294" i="55" s="1"/>
  <c r="N1293" i="55"/>
  <c r="M1293" i="55"/>
  <c r="F1293" i="55"/>
  <c r="G1293" i="55" s="1"/>
  <c r="N1292" i="55"/>
  <c r="M1292" i="55"/>
  <c r="F1292" i="55"/>
  <c r="N1291" i="55"/>
  <c r="M1291" i="55"/>
  <c r="F1291" i="55"/>
  <c r="N1290" i="55"/>
  <c r="M1290" i="55"/>
  <c r="F1290" i="55"/>
  <c r="N1289" i="55"/>
  <c r="M1289" i="55"/>
  <c r="F1289" i="55"/>
  <c r="H1289" i="55" s="1"/>
  <c r="N1288" i="55"/>
  <c r="M1288" i="55"/>
  <c r="F1288" i="55"/>
  <c r="N1287" i="55"/>
  <c r="M1287" i="55"/>
  <c r="F1287" i="55"/>
  <c r="N1286" i="55"/>
  <c r="M1286" i="55"/>
  <c r="F1286" i="55"/>
  <c r="G1286" i="55" s="1"/>
  <c r="N1285" i="55"/>
  <c r="M1285" i="55"/>
  <c r="F1285" i="55"/>
  <c r="N1284" i="55"/>
  <c r="M1284" i="55"/>
  <c r="F1284" i="55"/>
  <c r="N1283" i="55"/>
  <c r="M1283" i="55"/>
  <c r="F1283" i="55"/>
  <c r="N1282" i="55"/>
  <c r="M1282" i="55"/>
  <c r="F1282" i="55"/>
  <c r="H1282" i="55" s="1"/>
  <c r="N1281" i="55"/>
  <c r="M1281" i="55"/>
  <c r="F1281" i="55"/>
  <c r="H1281" i="55" s="1"/>
  <c r="N1280" i="55"/>
  <c r="M1280" i="55"/>
  <c r="N1279" i="55"/>
  <c r="M1279" i="55"/>
  <c r="F1279" i="55"/>
  <c r="H1279" i="55" s="1"/>
  <c r="N1278" i="55"/>
  <c r="M1278" i="55"/>
  <c r="F1278" i="55"/>
  <c r="N1277" i="55"/>
  <c r="M1277" i="55"/>
  <c r="F1277" i="55"/>
  <c r="N1276" i="55"/>
  <c r="M1276" i="55"/>
  <c r="F1276" i="55"/>
  <c r="N1275" i="55"/>
  <c r="M1275" i="55"/>
  <c r="F1275" i="55"/>
  <c r="H1275" i="55" s="1"/>
  <c r="N1274" i="55"/>
  <c r="M1274" i="55"/>
  <c r="F1274" i="55"/>
  <c r="N1273" i="55"/>
  <c r="M1273" i="55"/>
  <c r="F1273" i="55"/>
  <c r="H1273" i="55" s="1"/>
  <c r="N1272" i="55"/>
  <c r="M1272" i="55"/>
  <c r="F1272" i="55"/>
  <c r="N1271" i="55"/>
  <c r="M1271" i="55"/>
  <c r="F1271" i="55"/>
  <c r="H1271" i="55" s="1"/>
  <c r="N1270" i="55"/>
  <c r="M1270" i="55"/>
  <c r="N1269" i="55"/>
  <c r="M1269" i="55"/>
  <c r="N1268" i="55"/>
  <c r="M1268" i="55"/>
  <c r="F1268" i="55"/>
  <c r="N1267" i="55"/>
  <c r="M1267" i="55"/>
  <c r="F1267" i="55"/>
  <c r="N1266" i="55"/>
  <c r="M1266" i="55"/>
  <c r="F1266" i="55"/>
  <c r="N1265" i="55"/>
  <c r="M1265" i="55"/>
  <c r="F1265" i="55"/>
  <c r="H1265" i="55" s="1"/>
  <c r="N1264" i="55"/>
  <c r="M1264" i="55"/>
  <c r="F1264" i="55"/>
  <c r="N1263" i="55"/>
  <c r="M1263" i="55"/>
  <c r="N1262" i="55"/>
  <c r="M1262" i="55"/>
  <c r="F1262" i="55"/>
  <c r="G1262" i="55" s="1"/>
  <c r="N1261" i="55"/>
  <c r="M1261" i="55"/>
  <c r="F1261" i="55"/>
  <c r="G1261" i="55" s="1"/>
  <c r="N1260" i="55"/>
  <c r="M1260" i="55"/>
  <c r="F1260" i="55"/>
  <c r="N1259" i="55"/>
  <c r="M1259" i="55"/>
  <c r="F1259" i="55"/>
  <c r="N1258" i="55"/>
  <c r="M1258" i="55"/>
  <c r="N1257" i="55"/>
  <c r="M1257" i="55"/>
  <c r="N1256" i="55"/>
  <c r="M1256" i="55"/>
  <c r="N1255" i="55"/>
  <c r="M1255" i="55"/>
  <c r="F1255" i="55"/>
  <c r="N1254" i="55"/>
  <c r="M1254" i="55"/>
  <c r="F1254" i="55"/>
  <c r="G1254" i="55" s="1"/>
  <c r="N1253" i="55"/>
  <c r="M1253" i="55"/>
  <c r="N1252" i="55"/>
  <c r="M1252" i="55"/>
  <c r="N1251" i="55"/>
  <c r="M1251" i="55"/>
  <c r="F1251" i="55"/>
  <c r="N1250" i="55"/>
  <c r="M1250" i="55"/>
  <c r="N1249" i="55"/>
  <c r="M1249" i="55"/>
  <c r="N1248" i="55"/>
  <c r="M1248" i="55"/>
  <c r="F1248" i="55"/>
  <c r="N1247" i="55"/>
  <c r="M1247" i="55"/>
  <c r="F1247" i="55"/>
  <c r="H1247" i="55" s="1"/>
  <c r="N1246" i="55"/>
  <c r="M1246" i="55"/>
  <c r="F1246" i="55"/>
  <c r="H1246" i="55" s="1"/>
  <c r="N1245" i="55"/>
  <c r="M1245" i="55"/>
  <c r="F1245" i="55"/>
  <c r="H1245" i="55" s="1"/>
  <c r="N1244" i="55"/>
  <c r="M1244" i="55"/>
  <c r="F1244" i="55"/>
  <c r="N1243" i="55"/>
  <c r="M1243" i="55"/>
  <c r="F1243" i="55"/>
  <c r="H1243" i="55" s="1"/>
  <c r="N1242" i="55"/>
  <c r="M1242" i="55"/>
  <c r="F1242" i="55"/>
  <c r="N1241" i="55"/>
  <c r="M1241" i="55"/>
  <c r="F1241" i="55"/>
  <c r="N1240" i="55"/>
  <c r="M1240" i="55"/>
  <c r="F1240" i="55"/>
  <c r="N1239" i="55"/>
  <c r="M1239" i="55"/>
  <c r="F1239" i="55"/>
  <c r="H1239" i="55" s="1"/>
  <c r="N1238" i="55"/>
  <c r="M1238" i="55"/>
  <c r="F1238" i="55"/>
  <c r="H1238" i="55" s="1"/>
  <c r="N1237" i="55"/>
  <c r="M1237" i="55"/>
  <c r="F1237" i="55"/>
  <c r="N1236" i="55"/>
  <c r="M1236" i="55"/>
  <c r="F1236" i="55"/>
  <c r="N1235" i="55"/>
  <c r="M1235" i="55"/>
  <c r="F1235" i="55"/>
  <c r="H1235" i="55" s="1"/>
  <c r="N1234" i="55"/>
  <c r="M1234" i="55"/>
  <c r="F1234" i="55"/>
  <c r="H1234" i="55" s="1"/>
  <c r="N1233" i="55"/>
  <c r="M1233" i="55"/>
  <c r="N1232" i="55"/>
  <c r="M1232" i="55"/>
  <c r="N1231" i="55"/>
  <c r="M1231" i="55"/>
  <c r="F1231" i="55"/>
  <c r="H1231" i="55" s="1"/>
  <c r="N1230" i="55"/>
  <c r="M1230" i="55"/>
  <c r="N1229" i="55"/>
  <c r="M1229" i="55"/>
  <c r="F1229" i="55"/>
  <c r="G1229" i="55" s="1"/>
  <c r="N1228" i="55"/>
  <c r="M1228" i="55"/>
  <c r="F1228" i="55"/>
  <c r="N1227" i="55"/>
  <c r="M1227" i="55"/>
  <c r="F1227" i="55"/>
  <c r="H1227" i="55" s="1"/>
  <c r="N1226" i="55"/>
  <c r="M1226" i="55"/>
  <c r="F1226" i="55"/>
  <c r="H1226" i="55" s="1"/>
  <c r="N1225" i="55"/>
  <c r="M1225" i="55"/>
  <c r="F1225" i="55"/>
  <c r="H1225" i="55" s="1"/>
  <c r="N1224" i="55"/>
  <c r="M1224" i="55"/>
  <c r="F1224" i="55"/>
  <c r="N1223" i="55"/>
  <c r="M1223" i="55"/>
  <c r="F1223" i="55"/>
  <c r="N1222" i="55"/>
  <c r="M1222" i="55"/>
  <c r="F1222" i="55"/>
  <c r="N1221" i="55"/>
  <c r="M1221" i="55"/>
  <c r="F1221" i="55"/>
  <c r="N1220" i="55"/>
  <c r="M1220" i="55"/>
  <c r="F1220" i="55"/>
  <c r="N1219" i="55"/>
  <c r="M1219" i="55"/>
  <c r="F1219" i="55"/>
  <c r="G1219" i="55" s="1"/>
  <c r="N1218" i="55"/>
  <c r="M1218" i="55"/>
  <c r="F1218" i="55"/>
  <c r="G1218" i="55" s="1"/>
  <c r="N1217" i="55"/>
  <c r="M1217" i="55"/>
  <c r="F1217" i="55"/>
  <c r="N1216" i="55"/>
  <c r="M1216" i="55"/>
  <c r="F1216" i="55"/>
  <c r="N1215" i="55"/>
  <c r="M1215" i="55"/>
  <c r="F1215" i="55"/>
  <c r="N1214" i="55"/>
  <c r="M1214" i="55"/>
  <c r="F1214" i="55"/>
  <c r="H1214" i="55" s="1"/>
  <c r="N1213" i="55"/>
  <c r="M1213" i="55"/>
  <c r="F1213" i="55"/>
  <c r="G1213" i="55" s="1"/>
  <c r="N1212" i="55"/>
  <c r="M1212" i="55"/>
  <c r="N1211" i="55"/>
  <c r="M1211" i="55"/>
  <c r="N1210" i="55"/>
  <c r="M1210" i="55"/>
  <c r="F1210" i="55"/>
  <c r="N1209" i="55"/>
  <c r="M1209" i="55"/>
  <c r="F1209" i="55"/>
  <c r="H1209" i="55" s="1"/>
  <c r="N1208" i="55"/>
  <c r="M1208" i="55"/>
  <c r="F1208" i="55"/>
  <c r="N1207" i="55"/>
  <c r="M1207" i="55"/>
  <c r="F1207" i="55"/>
  <c r="N1206" i="55"/>
  <c r="M1206" i="55"/>
  <c r="F1206" i="55"/>
  <c r="N1205" i="55"/>
  <c r="M1205" i="55"/>
  <c r="F1205" i="55"/>
  <c r="H1205" i="55" s="1"/>
  <c r="N1204" i="55"/>
  <c r="M1204" i="55"/>
  <c r="F1204" i="55"/>
  <c r="N1203" i="55"/>
  <c r="M1203" i="55"/>
  <c r="F1203" i="55"/>
  <c r="H1203" i="55" s="1"/>
  <c r="N1202" i="55"/>
  <c r="M1202" i="55"/>
  <c r="F1202" i="55"/>
  <c r="H1202" i="55" s="1"/>
  <c r="N1201" i="55"/>
  <c r="M1201" i="55"/>
  <c r="F1201" i="55"/>
  <c r="G1201" i="55" s="1"/>
  <c r="N1200" i="55"/>
  <c r="M1200" i="55"/>
  <c r="F1200" i="55"/>
  <c r="N1199" i="55"/>
  <c r="M1199" i="55"/>
  <c r="F1199" i="55"/>
  <c r="G1199" i="55" s="1"/>
  <c r="N1198" i="55"/>
  <c r="M1198" i="55"/>
  <c r="F1198" i="55"/>
  <c r="N1197" i="55"/>
  <c r="M1197" i="55"/>
  <c r="F1197" i="55"/>
  <c r="N1196" i="55"/>
  <c r="M1196" i="55"/>
  <c r="N1195" i="55"/>
  <c r="M1195" i="55"/>
  <c r="F1195" i="55"/>
  <c r="H1195" i="55" s="1"/>
  <c r="N1194" i="55"/>
  <c r="M1194" i="55"/>
  <c r="F1194" i="55"/>
  <c r="H1194" i="55" s="1"/>
  <c r="N1193" i="55"/>
  <c r="M1193" i="55"/>
  <c r="F1193" i="55"/>
  <c r="H1193" i="55" s="1"/>
  <c r="N1192" i="55"/>
  <c r="M1192" i="55"/>
  <c r="F1192" i="55"/>
  <c r="G1192" i="55" s="1"/>
  <c r="N1191" i="55"/>
  <c r="M1191" i="55"/>
  <c r="F1191" i="55"/>
  <c r="H1191" i="55" s="1"/>
  <c r="N1190" i="55"/>
  <c r="M1190" i="55"/>
  <c r="F1190" i="55"/>
  <c r="N1189" i="55"/>
  <c r="M1189" i="55"/>
  <c r="F1189" i="55"/>
  <c r="G1189" i="55" s="1"/>
  <c r="N1188" i="55"/>
  <c r="M1188" i="55"/>
  <c r="F1188" i="55"/>
  <c r="G1188" i="55" s="1"/>
  <c r="N1187" i="55"/>
  <c r="M1187" i="55"/>
  <c r="F1187" i="55"/>
  <c r="H1187" i="55" s="1"/>
  <c r="N1186" i="55"/>
  <c r="M1186" i="55"/>
  <c r="F1186" i="55"/>
  <c r="H1186" i="55" s="1"/>
  <c r="N1185" i="55"/>
  <c r="M1185" i="55"/>
  <c r="F1185" i="55"/>
  <c r="G1185" i="55" s="1"/>
  <c r="N1184" i="55"/>
  <c r="M1184" i="55"/>
  <c r="F1184" i="55"/>
  <c r="G1184" i="55" s="1"/>
  <c r="N1183" i="55"/>
  <c r="M1183" i="55"/>
  <c r="F1183" i="55"/>
  <c r="H1183" i="55" s="1"/>
  <c r="N1182" i="55"/>
  <c r="M1182" i="55"/>
  <c r="F1182" i="55"/>
  <c r="N1181" i="55"/>
  <c r="M1181" i="55"/>
  <c r="F1181" i="55"/>
  <c r="G1181" i="55" s="1"/>
  <c r="N1180" i="55"/>
  <c r="M1180" i="55"/>
  <c r="F1180" i="55"/>
  <c r="G1180" i="55" s="1"/>
  <c r="N1179" i="55"/>
  <c r="M1179" i="55"/>
  <c r="N1178" i="55"/>
  <c r="M1178" i="55"/>
  <c r="N1177" i="55"/>
  <c r="M1177" i="55"/>
  <c r="N1176" i="55"/>
  <c r="M1176" i="55"/>
  <c r="F1176" i="55"/>
  <c r="G1176" i="55" s="1"/>
  <c r="N1175" i="55"/>
  <c r="M1175" i="55"/>
  <c r="F1175" i="55"/>
  <c r="N1174" i="55"/>
  <c r="M1174" i="55"/>
  <c r="F1174" i="55"/>
  <c r="N1173" i="55"/>
  <c r="M1173" i="55"/>
  <c r="F1173" i="55"/>
  <c r="G1173" i="55" s="1"/>
  <c r="N1172" i="55"/>
  <c r="M1172" i="55"/>
  <c r="F1172" i="55"/>
  <c r="G1172" i="55" s="1"/>
  <c r="N1171" i="55"/>
  <c r="M1171" i="55"/>
  <c r="F1171" i="55"/>
  <c r="H1171" i="55" s="1"/>
  <c r="N1170" i="55"/>
  <c r="M1170" i="55"/>
  <c r="F1170" i="55"/>
  <c r="H1170" i="55" s="1"/>
  <c r="N1169" i="55"/>
  <c r="M1169" i="55"/>
  <c r="F1169" i="55"/>
  <c r="G1169" i="55" s="1"/>
  <c r="N1168" i="55"/>
  <c r="M1168" i="55"/>
  <c r="F1168" i="55"/>
  <c r="G1168" i="55" s="1"/>
  <c r="N1167" i="55"/>
  <c r="M1167" i="55"/>
  <c r="F1167" i="55"/>
  <c r="N1166" i="55"/>
  <c r="M1166" i="55"/>
  <c r="F1166" i="55"/>
  <c r="N1165" i="55"/>
  <c r="M1165" i="55"/>
  <c r="F1165" i="55"/>
  <c r="G1165" i="55" s="1"/>
  <c r="N1164" i="55"/>
  <c r="M1164" i="55"/>
  <c r="F1164" i="55"/>
  <c r="G1164" i="55" s="1"/>
  <c r="N1163" i="55"/>
  <c r="M1163" i="55"/>
  <c r="F1163" i="55"/>
  <c r="H1163" i="55" s="1"/>
  <c r="N1162" i="55"/>
  <c r="M1162" i="55"/>
  <c r="F1162" i="55"/>
  <c r="H1162" i="55" s="1"/>
  <c r="N1161" i="55"/>
  <c r="M1161" i="55"/>
  <c r="F1161" i="55"/>
  <c r="G1161" i="55" s="1"/>
  <c r="N1160" i="55"/>
  <c r="M1160" i="55"/>
  <c r="F1160" i="55"/>
  <c r="G1160" i="55" s="1"/>
  <c r="N1159" i="55"/>
  <c r="M1159" i="55"/>
  <c r="F1159" i="55"/>
  <c r="N1158" i="55"/>
  <c r="M1158" i="55"/>
  <c r="F1158" i="55"/>
  <c r="N1157" i="55"/>
  <c r="M1157" i="55"/>
  <c r="N1156" i="55"/>
  <c r="M1156" i="55"/>
  <c r="N1155" i="55"/>
  <c r="M1155" i="55"/>
  <c r="N1154" i="55"/>
  <c r="M1154" i="55"/>
  <c r="F1154" i="55"/>
  <c r="H1154" i="55" s="1"/>
  <c r="N1153" i="55"/>
  <c r="M1153" i="55"/>
  <c r="F1153" i="55"/>
  <c r="G1153" i="55" s="1"/>
  <c r="N1152" i="55"/>
  <c r="M1152" i="55"/>
  <c r="F1152" i="55"/>
  <c r="G1152" i="55" s="1"/>
  <c r="N1151" i="55"/>
  <c r="M1151" i="55"/>
  <c r="F1151" i="55"/>
  <c r="N1150" i="55"/>
  <c r="M1150" i="55"/>
  <c r="F1150" i="55"/>
  <c r="N1149" i="55"/>
  <c r="M1149" i="55"/>
  <c r="F1149" i="55"/>
  <c r="G1149" i="55" s="1"/>
  <c r="N1148" i="55"/>
  <c r="M1148" i="55"/>
  <c r="F1148" i="55"/>
  <c r="G1148" i="55" s="1"/>
  <c r="N1147" i="55"/>
  <c r="M1147" i="55"/>
  <c r="F1147" i="55"/>
  <c r="H1147" i="55" s="1"/>
  <c r="N1146" i="55"/>
  <c r="M1146" i="55"/>
  <c r="F1146" i="55"/>
  <c r="H1146" i="55" s="1"/>
  <c r="N1145" i="55"/>
  <c r="M1145" i="55"/>
  <c r="F1145" i="55"/>
  <c r="G1145" i="55" s="1"/>
  <c r="N1144" i="55"/>
  <c r="M1144" i="55"/>
  <c r="N1143" i="55"/>
  <c r="M1143" i="55"/>
  <c r="N1142" i="55"/>
  <c r="M1142" i="55"/>
  <c r="F1142" i="55"/>
  <c r="N1141" i="55"/>
  <c r="M1141" i="55"/>
  <c r="F1141" i="55"/>
  <c r="G1141" i="55" s="1"/>
  <c r="N1140" i="55"/>
  <c r="M1140" i="55"/>
  <c r="F1140" i="55"/>
  <c r="G1140" i="55" s="1"/>
  <c r="N1139" i="55"/>
  <c r="M1139" i="55"/>
  <c r="F1139" i="55"/>
  <c r="H1139" i="55" s="1"/>
  <c r="N1138" i="55"/>
  <c r="M1138" i="55"/>
  <c r="F1138" i="55"/>
  <c r="H1138" i="55" s="1"/>
  <c r="N1137" i="55"/>
  <c r="M1137" i="55"/>
  <c r="F1137" i="55"/>
  <c r="G1137" i="55" s="1"/>
  <c r="N1136" i="55"/>
  <c r="M1136" i="55"/>
  <c r="N1135" i="55"/>
  <c r="M1135" i="55"/>
  <c r="N1134" i="55"/>
  <c r="M1134" i="55"/>
  <c r="F1134" i="55"/>
  <c r="N1133" i="55"/>
  <c r="M1133" i="55"/>
  <c r="F1133" i="55"/>
  <c r="G1133" i="55" s="1"/>
  <c r="N1132" i="55"/>
  <c r="M1132" i="55"/>
  <c r="F1132" i="55"/>
  <c r="G1132" i="55" s="1"/>
  <c r="N1131" i="55"/>
  <c r="M1131" i="55"/>
  <c r="N1130" i="55"/>
  <c r="M1130" i="55"/>
  <c r="N1129" i="55"/>
  <c r="M1129" i="55"/>
  <c r="F1129" i="55"/>
  <c r="N1128" i="55"/>
  <c r="M1128" i="55"/>
  <c r="F1128" i="55"/>
  <c r="G1128" i="55" s="1"/>
  <c r="N1127" i="55"/>
  <c r="M1127" i="55"/>
  <c r="F1127" i="55"/>
  <c r="H1127" i="55" s="1"/>
  <c r="N1126" i="55"/>
  <c r="M1126" i="55"/>
  <c r="F1126" i="55"/>
  <c r="N1125" i="55"/>
  <c r="M1125" i="55"/>
  <c r="F1125" i="55"/>
  <c r="G1125" i="55" s="1"/>
  <c r="N1124" i="55"/>
  <c r="M1124" i="55"/>
  <c r="F1124" i="55"/>
  <c r="G1124" i="55" s="1"/>
  <c r="N1123" i="55"/>
  <c r="M1123" i="55"/>
  <c r="N1122" i="55"/>
  <c r="M1122" i="55"/>
  <c r="N1121" i="55"/>
  <c r="M1121" i="55"/>
  <c r="F1121" i="55"/>
  <c r="N1120" i="55"/>
  <c r="M1120" i="55"/>
  <c r="F1120" i="55"/>
  <c r="N1119" i="55"/>
  <c r="M1119" i="55"/>
  <c r="F1119" i="55"/>
  <c r="G1119" i="55" s="1"/>
  <c r="N1118" i="55"/>
  <c r="M1118" i="55"/>
  <c r="F1118" i="55"/>
  <c r="H1118" i="55" s="1"/>
  <c r="N1117" i="55"/>
  <c r="M1117" i="55"/>
  <c r="F1117" i="55"/>
  <c r="N1116" i="55"/>
  <c r="M1116" i="55"/>
  <c r="F1116" i="55"/>
  <c r="N1115" i="55"/>
  <c r="M1115" i="55"/>
  <c r="F1115" i="55"/>
  <c r="N1114" i="55"/>
  <c r="M1114" i="55"/>
  <c r="F1114" i="55"/>
  <c r="H1114" i="55" s="1"/>
  <c r="N1113" i="55"/>
  <c r="M1113" i="55"/>
  <c r="F1113" i="55"/>
  <c r="N1112" i="55"/>
  <c r="M1112" i="55"/>
  <c r="F1112" i="55"/>
  <c r="N1111" i="55"/>
  <c r="M1111" i="55"/>
  <c r="F1111" i="55"/>
  <c r="N1110" i="55"/>
  <c r="M1110" i="55"/>
  <c r="F1110" i="55"/>
  <c r="H1110" i="55" s="1"/>
  <c r="N1109" i="55"/>
  <c r="M1109" i="55"/>
  <c r="F1109" i="55"/>
  <c r="N1108" i="55"/>
  <c r="M1108" i="55"/>
  <c r="F1108" i="55"/>
  <c r="N1107" i="55"/>
  <c r="M1107" i="55"/>
  <c r="N1106" i="55"/>
  <c r="M1106" i="55"/>
  <c r="N1105" i="55"/>
  <c r="M1105" i="55"/>
  <c r="N1104" i="55"/>
  <c r="M1104" i="55"/>
  <c r="F1104" i="55"/>
  <c r="N1103" i="55"/>
  <c r="M1103" i="55"/>
  <c r="F1103" i="55"/>
  <c r="H1103" i="55" s="1"/>
  <c r="N1102" i="55"/>
  <c r="M1102" i="55"/>
  <c r="N1101" i="55"/>
  <c r="M1101" i="55"/>
  <c r="N1100" i="55"/>
  <c r="M1100" i="55"/>
  <c r="N1099" i="55"/>
  <c r="M1099" i="55"/>
  <c r="F1099" i="55"/>
  <c r="N1098" i="55"/>
  <c r="M1098" i="55"/>
  <c r="N1097" i="55"/>
  <c r="M1097" i="55"/>
  <c r="N1096" i="55"/>
  <c r="M1096" i="55"/>
  <c r="F1096" i="55"/>
  <c r="N1095" i="55"/>
  <c r="M1095" i="55"/>
  <c r="F1095" i="55"/>
  <c r="N1094" i="55"/>
  <c r="M1094" i="55"/>
  <c r="F1094" i="55"/>
  <c r="H1094" i="55" s="1"/>
  <c r="N1093" i="55"/>
  <c r="M1093" i="55"/>
  <c r="N1092" i="55"/>
  <c r="M1092" i="55"/>
  <c r="F1092" i="55"/>
  <c r="N1091" i="55"/>
  <c r="M1091" i="55"/>
  <c r="F1091" i="55"/>
  <c r="N1090" i="55"/>
  <c r="M1090" i="55"/>
  <c r="F1090" i="55"/>
  <c r="H1090" i="55" s="1"/>
  <c r="N1089" i="55"/>
  <c r="M1089" i="55"/>
  <c r="F1089" i="55"/>
  <c r="N1088" i="55"/>
  <c r="M1088" i="55"/>
  <c r="N1087" i="55"/>
  <c r="M1087" i="55"/>
  <c r="F1087" i="55"/>
  <c r="H1087" i="55" s="1"/>
  <c r="N1086" i="55"/>
  <c r="M1086" i="55"/>
  <c r="F1086" i="55"/>
  <c r="H1086" i="55" s="1"/>
  <c r="N1085" i="55"/>
  <c r="M1085" i="55"/>
  <c r="F1085" i="55"/>
  <c r="N1084" i="55"/>
  <c r="M1084" i="55"/>
  <c r="F1084" i="55"/>
  <c r="N1083" i="55"/>
  <c r="M1083" i="55"/>
  <c r="F1083" i="55"/>
  <c r="N1082" i="55"/>
  <c r="M1082" i="55"/>
  <c r="F1082" i="55"/>
  <c r="H1082" i="55" s="1"/>
  <c r="N1081" i="55"/>
  <c r="M1081" i="55"/>
  <c r="F1081" i="55"/>
  <c r="N1080" i="55"/>
  <c r="M1080" i="55"/>
  <c r="F1080" i="55"/>
  <c r="N1079" i="55"/>
  <c r="M1079" i="55"/>
  <c r="F1079" i="55"/>
  <c r="N1078" i="55"/>
  <c r="M1078" i="55"/>
  <c r="F1078" i="55"/>
  <c r="H1078" i="55" s="1"/>
  <c r="N1077" i="55"/>
  <c r="M1077" i="55"/>
  <c r="F1077" i="55"/>
  <c r="N1076" i="55"/>
  <c r="M1076" i="55"/>
  <c r="F1076" i="55"/>
  <c r="N1075" i="55"/>
  <c r="M1075" i="55"/>
  <c r="F1075" i="55"/>
  <c r="N1074" i="55"/>
  <c r="M1074" i="55"/>
  <c r="F1074" i="55"/>
  <c r="H1074" i="55" s="1"/>
  <c r="N1073" i="55"/>
  <c r="M1073" i="55"/>
  <c r="F1073" i="55"/>
  <c r="N1072" i="55"/>
  <c r="M1072" i="55"/>
  <c r="F1072" i="55"/>
  <c r="N1071" i="55"/>
  <c r="M1071" i="55"/>
  <c r="F1071" i="55"/>
  <c r="N1070" i="55"/>
  <c r="M1070" i="55"/>
  <c r="F1070" i="55"/>
  <c r="H1070" i="55" s="1"/>
  <c r="N1069" i="55"/>
  <c r="M1069" i="55"/>
  <c r="F1069" i="55"/>
  <c r="N1068" i="55"/>
  <c r="M1068" i="55"/>
  <c r="F1068" i="55"/>
  <c r="N1067" i="55"/>
  <c r="M1067" i="55"/>
  <c r="F1067" i="55"/>
  <c r="N1066" i="55"/>
  <c r="M1066" i="55"/>
  <c r="F1066" i="55"/>
  <c r="H1066" i="55" s="1"/>
  <c r="N1065" i="55"/>
  <c r="M1065" i="55"/>
  <c r="F1065" i="55"/>
  <c r="N1064" i="55"/>
  <c r="M1064" i="55"/>
  <c r="F1064" i="55"/>
  <c r="N1063" i="55"/>
  <c r="M1063" i="55"/>
  <c r="F1063" i="55"/>
  <c r="N1062" i="55"/>
  <c r="M1062" i="55"/>
  <c r="N1061" i="55"/>
  <c r="M1061" i="55"/>
  <c r="N1060" i="55"/>
  <c r="M1060" i="55"/>
  <c r="F1060" i="55"/>
  <c r="N1059" i="55"/>
  <c r="M1059" i="55"/>
  <c r="F1059" i="55"/>
  <c r="N1058" i="55"/>
  <c r="M1058" i="55"/>
  <c r="F1058" i="55"/>
  <c r="H1058" i="55" s="1"/>
  <c r="N1057" i="55"/>
  <c r="M1057" i="55"/>
  <c r="N1056" i="55"/>
  <c r="M1056" i="55"/>
  <c r="N1055" i="55"/>
  <c r="M1055" i="55"/>
  <c r="F1055" i="55"/>
  <c r="N1054" i="55"/>
  <c r="M1054" i="55"/>
  <c r="F1054" i="55"/>
  <c r="H1054" i="55" s="1"/>
  <c r="N1053" i="55"/>
  <c r="M1053" i="55"/>
  <c r="F1053" i="55"/>
  <c r="N1052" i="55"/>
  <c r="M1052" i="55"/>
  <c r="F1052" i="55"/>
  <c r="N1051" i="55"/>
  <c r="M1051" i="55"/>
  <c r="F1051" i="55"/>
  <c r="N1050" i="55"/>
  <c r="M1050" i="55"/>
  <c r="F1050" i="55"/>
  <c r="H1050" i="55" s="1"/>
  <c r="N1049" i="55"/>
  <c r="M1049" i="55"/>
  <c r="F1049" i="55"/>
  <c r="N1048" i="55"/>
  <c r="M1048" i="55"/>
  <c r="F1048" i="55"/>
  <c r="N1047" i="55"/>
  <c r="M1047" i="55"/>
  <c r="F1047" i="55"/>
  <c r="N1046" i="55"/>
  <c r="M1046" i="55"/>
  <c r="F1046" i="55"/>
  <c r="H1046" i="55" s="1"/>
  <c r="N1045" i="55"/>
  <c r="M1045" i="55"/>
  <c r="F1045" i="55"/>
  <c r="N1044" i="55"/>
  <c r="M1044" i="55"/>
  <c r="F1044" i="55"/>
  <c r="N1043" i="55"/>
  <c r="M1043" i="55"/>
  <c r="F1043" i="55"/>
  <c r="N1042" i="55"/>
  <c r="M1042" i="55"/>
  <c r="F1042" i="55"/>
  <c r="H1042" i="55" s="1"/>
  <c r="N1041" i="55"/>
  <c r="M1041" i="55"/>
  <c r="F1041" i="55"/>
  <c r="N1040" i="55"/>
  <c r="M1040" i="55"/>
  <c r="N1039" i="55"/>
  <c r="M1039" i="55"/>
  <c r="F1039" i="55"/>
  <c r="N1038" i="55"/>
  <c r="M1038" i="55"/>
  <c r="F1038" i="55"/>
  <c r="H1038" i="55" s="1"/>
  <c r="N1037" i="55"/>
  <c r="M1037" i="55"/>
  <c r="F1037" i="55"/>
  <c r="N1036" i="55"/>
  <c r="M1036" i="55"/>
  <c r="F1036" i="55"/>
  <c r="N1035" i="55"/>
  <c r="M1035" i="55"/>
  <c r="F1035" i="55"/>
  <c r="N1034" i="55"/>
  <c r="M1034" i="55"/>
  <c r="F1034" i="55"/>
  <c r="H1034" i="55" s="1"/>
  <c r="N1033" i="55"/>
  <c r="M1033" i="55"/>
  <c r="F1033" i="55"/>
  <c r="N1032" i="55"/>
  <c r="M1032" i="55"/>
  <c r="N1031" i="55"/>
  <c r="M1031" i="55"/>
  <c r="N1030" i="55"/>
  <c r="M1030" i="55"/>
  <c r="F1030" i="55"/>
  <c r="H1030" i="55" s="1"/>
  <c r="N1029" i="55"/>
  <c r="M1029" i="55"/>
  <c r="F1029" i="55"/>
  <c r="N1028" i="55"/>
  <c r="M1028" i="55"/>
  <c r="F1028" i="55"/>
  <c r="H1028" i="55" s="1"/>
  <c r="N1027" i="55"/>
  <c r="M1027" i="55"/>
  <c r="F1027" i="55"/>
  <c r="N1026" i="55"/>
  <c r="M1026" i="55"/>
  <c r="N1025" i="55"/>
  <c r="M1025" i="55"/>
  <c r="N1024" i="55"/>
  <c r="M1024" i="55"/>
  <c r="F1024" i="55"/>
  <c r="N1023" i="55"/>
  <c r="M1023" i="55"/>
  <c r="F1023" i="55"/>
  <c r="H1023" i="55" s="1"/>
  <c r="N1022" i="55"/>
  <c r="M1022" i="55"/>
  <c r="F1022" i="55"/>
  <c r="H1022" i="55" s="1"/>
  <c r="N1021" i="55"/>
  <c r="M1021" i="55"/>
  <c r="F1021" i="55"/>
  <c r="N1020" i="55"/>
  <c r="M1020" i="55"/>
  <c r="F1020" i="55"/>
  <c r="H1020" i="55" s="1"/>
  <c r="N1019" i="55"/>
  <c r="M1019" i="55"/>
  <c r="F1019" i="55"/>
  <c r="N1018" i="55"/>
  <c r="M1018" i="55"/>
  <c r="F1018" i="55"/>
  <c r="H1018" i="55" s="1"/>
  <c r="N1017" i="55"/>
  <c r="M1017" i="55"/>
  <c r="F1017" i="55"/>
  <c r="N1016" i="55"/>
  <c r="M1016" i="55"/>
  <c r="F1016" i="55"/>
  <c r="N1015" i="55"/>
  <c r="M1015" i="55"/>
  <c r="F1015" i="55"/>
  <c r="H1015" i="55" s="1"/>
  <c r="N1014" i="55"/>
  <c r="M1014" i="55"/>
  <c r="F1014" i="55"/>
  <c r="H1014" i="55" s="1"/>
  <c r="N1013" i="55"/>
  <c r="M1013" i="55"/>
  <c r="F1013" i="55"/>
  <c r="N1012" i="55"/>
  <c r="M1012" i="55"/>
  <c r="F1012" i="55"/>
  <c r="H1012" i="55" s="1"/>
  <c r="N1011" i="55"/>
  <c r="M1011" i="55"/>
  <c r="F1011" i="55"/>
  <c r="N1010" i="55"/>
  <c r="M1010" i="55"/>
  <c r="N1009" i="55"/>
  <c r="M1009" i="55"/>
  <c r="N1008" i="55"/>
  <c r="M1008" i="55"/>
  <c r="F1008" i="55"/>
  <c r="N1007" i="55"/>
  <c r="M1007" i="55"/>
  <c r="F1007" i="55"/>
  <c r="N1006" i="55"/>
  <c r="M1006" i="55"/>
  <c r="F1006" i="55"/>
  <c r="N1005" i="55"/>
  <c r="M1005" i="55"/>
  <c r="F1005" i="55"/>
  <c r="N1004" i="55"/>
  <c r="M1004" i="55"/>
  <c r="N1003" i="55"/>
  <c r="M1003" i="55"/>
  <c r="N1002" i="55"/>
  <c r="M1002" i="55"/>
  <c r="F1002" i="55"/>
  <c r="N1001" i="55"/>
  <c r="M1001" i="55"/>
  <c r="F1001" i="55"/>
  <c r="G1001" i="55" s="1"/>
  <c r="N1000" i="55"/>
  <c r="M1000" i="55"/>
  <c r="N999" i="55"/>
  <c r="M999" i="55"/>
  <c r="N998" i="55"/>
  <c r="M998" i="55"/>
  <c r="F998" i="55"/>
  <c r="N997" i="55"/>
  <c r="M997" i="55"/>
  <c r="F997" i="55"/>
  <c r="N996" i="55"/>
  <c r="M996" i="55"/>
  <c r="F996" i="55"/>
  <c r="N995" i="55"/>
  <c r="M995" i="55"/>
  <c r="F995" i="55"/>
  <c r="N994" i="55"/>
  <c r="M994" i="55"/>
  <c r="F994" i="55"/>
  <c r="N993" i="55"/>
  <c r="M993" i="55"/>
  <c r="F993" i="55"/>
  <c r="G993" i="55" s="1"/>
  <c r="N992" i="55"/>
  <c r="M992" i="55"/>
  <c r="F992" i="55"/>
  <c r="H992" i="55" s="1"/>
  <c r="N991" i="55"/>
  <c r="M991" i="55"/>
  <c r="F991" i="55"/>
  <c r="H991" i="55" s="1"/>
  <c r="N990" i="55"/>
  <c r="M990" i="55"/>
  <c r="F990" i="55"/>
  <c r="H990" i="55" s="1"/>
  <c r="N989" i="55"/>
  <c r="M989" i="55"/>
  <c r="N988" i="55"/>
  <c r="M988" i="55"/>
  <c r="N987" i="55"/>
  <c r="M987" i="55"/>
  <c r="F987" i="55"/>
  <c r="H987" i="55" s="1"/>
  <c r="N986" i="55"/>
  <c r="M986" i="55"/>
  <c r="F986" i="55"/>
  <c r="H986" i="55" s="1"/>
  <c r="N985" i="55"/>
  <c r="M985" i="55"/>
  <c r="F985" i="55"/>
  <c r="N984" i="55"/>
  <c r="M984" i="55"/>
  <c r="F984" i="55"/>
  <c r="N983" i="55"/>
  <c r="M983" i="55"/>
  <c r="N982" i="55"/>
  <c r="M982" i="55"/>
  <c r="N981" i="55"/>
  <c r="M981" i="55"/>
  <c r="F981" i="55"/>
  <c r="N980" i="55"/>
  <c r="M980" i="55"/>
  <c r="F980" i="55"/>
  <c r="N979" i="55"/>
  <c r="M979" i="55"/>
  <c r="F979" i="55"/>
  <c r="H979" i="55" s="1"/>
  <c r="N978" i="55"/>
  <c r="M978" i="55"/>
  <c r="F978" i="55"/>
  <c r="H978" i="55" s="1"/>
  <c r="N977" i="55"/>
  <c r="M977" i="55"/>
  <c r="F977" i="55"/>
  <c r="H977" i="55" s="1"/>
  <c r="N976" i="55"/>
  <c r="M976" i="55"/>
  <c r="F976" i="55"/>
  <c r="N975" i="55"/>
  <c r="M975" i="55"/>
  <c r="F975" i="55"/>
  <c r="H975" i="55" s="1"/>
  <c r="N974" i="55"/>
  <c r="M974" i="55"/>
  <c r="F974" i="55"/>
  <c r="H974" i="55" s="1"/>
  <c r="N973" i="55"/>
  <c r="M973" i="55"/>
  <c r="F973" i="55"/>
  <c r="H973" i="55" s="1"/>
  <c r="N972" i="55"/>
  <c r="M972" i="55"/>
  <c r="F972" i="55"/>
  <c r="N971" i="55"/>
  <c r="M971" i="55"/>
  <c r="F971" i="55"/>
  <c r="H971" i="55" s="1"/>
  <c r="N970" i="55"/>
  <c r="M970" i="55"/>
  <c r="F970" i="55"/>
  <c r="H970" i="55" s="1"/>
  <c r="N969" i="55"/>
  <c r="M969" i="55"/>
  <c r="F969" i="55"/>
  <c r="H969" i="55" s="1"/>
  <c r="N968" i="55"/>
  <c r="M968" i="55"/>
  <c r="F968" i="55"/>
  <c r="N967" i="55"/>
  <c r="M967" i="55"/>
  <c r="N966" i="55"/>
  <c r="M966" i="55"/>
  <c r="F966" i="55"/>
  <c r="H966" i="55" s="1"/>
  <c r="N965" i="55"/>
  <c r="M965" i="55"/>
  <c r="N964" i="55"/>
  <c r="M964" i="55"/>
  <c r="F964" i="55"/>
  <c r="N963" i="55"/>
  <c r="M963" i="55"/>
  <c r="F963" i="55"/>
  <c r="H963" i="55" s="1"/>
  <c r="N962" i="55"/>
  <c r="M962" i="55"/>
  <c r="F962" i="55"/>
  <c r="H962" i="55" s="1"/>
  <c r="N961" i="55"/>
  <c r="M961" i="55"/>
  <c r="F961" i="55"/>
  <c r="H961" i="55" s="1"/>
  <c r="N960" i="55"/>
  <c r="M960" i="55"/>
  <c r="F960" i="55"/>
  <c r="N959" i="55"/>
  <c r="M959" i="55"/>
  <c r="F959" i="55"/>
  <c r="H959" i="55" s="1"/>
  <c r="N958" i="55"/>
  <c r="M958" i="55"/>
  <c r="F958" i="55"/>
  <c r="H958" i="55" s="1"/>
  <c r="N957" i="55"/>
  <c r="M957" i="55"/>
  <c r="F957" i="55"/>
  <c r="N956" i="55"/>
  <c r="M956" i="55"/>
  <c r="F956" i="55"/>
  <c r="N955" i="55"/>
  <c r="M955" i="55"/>
  <c r="F955" i="55"/>
  <c r="H955" i="55" s="1"/>
  <c r="N954" i="55"/>
  <c r="M954" i="55"/>
  <c r="F954" i="55"/>
  <c r="H954" i="55" s="1"/>
  <c r="N953" i="55"/>
  <c r="M953" i="55"/>
  <c r="N952" i="55"/>
  <c r="M952" i="55"/>
  <c r="N951" i="55"/>
  <c r="M951" i="55"/>
  <c r="F951" i="55"/>
  <c r="H951" i="55" s="1"/>
  <c r="N950" i="55"/>
  <c r="M950" i="55"/>
  <c r="F950" i="55"/>
  <c r="H950" i="55" s="1"/>
  <c r="N949" i="55"/>
  <c r="M949" i="55"/>
  <c r="N948" i="55"/>
  <c r="M948" i="55"/>
  <c r="F948" i="55"/>
  <c r="N947" i="55"/>
  <c r="M947" i="55"/>
  <c r="F947" i="55"/>
  <c r="H947" i="55" s="1"/>
  <c r="N946" i="55"/>
  <c r="M946" i="55"/>
  <c r="F946" i="55"/>
  <c r="H946" i="55" s="1"/>
  <c r="N945" i="55"/>
  <c r="M945" i="55"/>
  <c r="F945" i="55"/>
  <c r="N944" i="55"/>
  <c r="M944" i="55"/>
  <c r="F944" i="55"/>
  <c r="N943" i="55"/>
  <c r="M943" i="55"/>
  <c r="F943" i="55"/>
  <c r="H943" i="55" s="1"/>
  <c r="N942" i="55"/>
  <c r="M942" i="55"/>
  <c r="F942" i="55"/>
  <c r="H942" i="55" s="1"/>
  <c r="N941" i="55"/>
  <c r="M941" i="55"/>
  <c r="F941" i="55"/>
  <c r="N940" i="55"/>
  <c r="M940" i="55"/>
  <c r="F940" i="55"/>
  <c r="N939" i="55"/>
  <c r="M939" i="55"/>
  <c r="F939" i="55"/>
  <c r="N938" i="55"/>
  <c r="M938" i="55"/>
  <c r="N937" i="55"/>
  <c r="M937" i="55"/>
  <c r="N936" i="55"/>
  <c r="M936" i="55"/>
  <c r="F936" i="55"/>
  <c r="N935" i="55"/>
  <c r="M935" i="55"/>
  <c r="N934" i="55"/>
  <c r="M934" i="55"/>
  <c r="F934" i="55"/>
  <c r="N933" i="55"/>
  <c r="M933" i="55"/>
  <c r="N932" i="55"/>
  <c r="M932" i="55"/>
  <c r="N931" i="55"/>
  <c r="M931" i="55"/>
  <c r="F931" i="55"/>
  <c r="N930" i="55"/>
  <c r="M930" i="55"/>
  <c r="F930" i="55"/>
  <c r="N929" i="55"/>
  <c r="M929" i="55"/>
  <c r="F929" i="55"/>
  <c r="N928" i="55"/>
  <c r="M928" i="55"/>
  <c r="F928" i="55"/>
  <c r="N927" i="55"/>
  <c r="M927" i="55"/>
  <c r="F927" i="55"/>
  <c r="N926" i="55"/>
  <c r="M926" i="55"/>
  <c r="F926" i="55"/>
  <c r="N925" i="55"/>
  <c r="M925" i="55"/>
  <c r="F925" i="55"/>
  <c r="N924" i="55"/>
  <c r="M924" i="55"/>
  <c r="N923" i="55"/>
  <c r="M923" i="55"/>
  <c r="N922" i="55"/>
  <c r="M922" i="55"/>
  <c r="F922" i="55"/>
  <c r="N921" i="55"/>
  <c r="M921" i="55"/>
  <c r="F921" i="55"/>
  <c r="N920" i="55"/>
  <c r="M920" i="55"/>
  <c r="N919" i="55"/>
  <c r="M919" i="55"/>
  <c r="N918" i="55"/>
  <c r="M918" i="55"/>
  <c r="N917" i="55"/>
  <c r="M917" i="55"/>
  <c r="N916" i="55"/>
  <c r="M916" i="55"/>
  <c r="F916" i="55"/>
  <c r="N915" i="55"/>
  <c r="M915" i="55"/>
  <c r="F915" i="55"/>
  <c r="N914" i="55"/>
  <c r="M914" i="55"/>
  <c r="F914" i="55"/>
  <c r="N913" i="55"/>
  <c r="M913" i="55"/>
  <c r="F913" i="55"/>
  <c r="N912" i="55"/>
  <c r="M912" i="55"/>
  <c r="N911" i="55"/>
  <c r="M911" i="55"/>
  <c r="N910" i="55"/>
  <c r="M910" i="55"/>
  <c r="F910" i="55"/>
  <c r="N909" i="55"/>
  <c r="M909" i="55"/>
  <c r="F909" i="55"/>
  <c r="H909" i="55" s="1"/>
  <c r="N908" i="55"/>
  <c r="M908" i="55"/>
  <c r="F908" i="55"/>
  <c r="H908" i="55" s="1"/>
  <c r="N907" i="55"/>
  <c r="M907" i="55"/>
  <c r="F907" i="55"/>
  <c r="N906" i="55"/>
  <c r="M906" i="55"/>
  <c r="F906" i="55"/>
  <c r="N905" i="55"/>
  <c r="M905" i="55"/>
  <c r="F905" i="55"/>
  <c r="N904" i="55"/>
  <c r="M904" i="55"/>
  <c r="F904" i="55"/>
  <c r="H904" i="55" s="1"/>
  <c r="N903" i="55"/>
  <c r="M903" i="55"/>
  <c r="F903" i="55"/>
  <c r="N902" i="55"/>
  <c r="M902" i="55"/>
  <c r="F902" i="55"/>
  <c r="N901" i="55"/>
  <c r="M901" i="55"/>
  <c r="F901" i="55"/>
  <c r="N900" i="55"/>
  <c r="M900" i="55"/>
  <c r="F900" i="55"/>
  <c r="H900" i="55" s="1"/>
  <c r="N899" i="55"/>
  <c r="M899" i="55"/>
  <c r="N898" i="55"/>
  <c r="M898" i="55"/>
  <c r="N897" i="55"/>
  <c r="M897" i="55"/>
  <c r="N896" i="55"/>
  <c r="M896" i="55"/>
  <c r="F896" i="55"/>
  <c r="H896" i="55" s="1"/>
  <c r="N895" i="55"/>
  <c r="M895" i="55"/>
  <c r="F895" i="55"/>
  <c r="H895" i="55" s="1"/>
  <c r="N894" i="55"/>
  <c r="M894" i="55"/>
  <c r="F894" i="55"/>
  <c r="N893" i="55"/>
  <c r="M893" i="55"/>
  <c r="N892" i="55"/>
  <c r="M892" i="55"/>
  <c r="N891" i="55"/>
  <c r="M891" i="55"/>
  <c r="F891" i="55"/>
  <c r="H891" i="55" s="1"/>
  <c r="N890" i="55"/>
  <c r="M890" i="55"/>
  <c r="F890" i="55"/>
  <c r="N889" i="55"/>
  <c r="M889" i="55"/>
  <c r="F889" i="55"/>
  <c r="H889" i="55" s="1"/>
  <c r="N888" i="55"/>
  <c r="M888" i="55"/>
  <c r="F888" i="55"/>
  <c r="H888" i="55" s="1"/>
  <c r="N887" i="55"/>
  <c r="M887" i="55"/>
  <c r="F887" i="55"/>
  <c r="H887" i="55" s="1"/>
  <c r="N886" i="55"/>
  <c r="M886" i="55"/>
  <c r="F886" i="55"/>
  <c r="N885" i="55"/>
  <c r="M885" i="55"/>
  <c r="F885" i="55"/>
  <c r="H885" i="55" s="1"/>
  <c r="N884" i="55"/>
  <c r="M884" i="55"/>
  <c r="N883" i="55"/>
  <c r="M883" i="55"/>
  <c r="F883" i="55"/>
  <c r="H883" i="55" s="1"/>
  <c r="N882" i="55"/>
  <c r="M882" i="55"/>
  <c r="F882" i="55"/>
  <c r="N881" i="55"/>
  <c r="M881" i="55"/>
  <c r="F881" i="55"/>
  <c r="H881" i="55" s="1"/>
  <c r="N880" i="55"/>
  <c r="M880" i="55"/>
  <c r="F880" i="55"/>
  <c r="H880" i="55" s="1"/>
  <c r="N879" i="55"/>
  <c r="M879" i="55"/>
  <c r="F879" i="55"/>
  <c r="H879" i="55" s="1"/>
  <c r="N878" i="55"/>
  <c r="M878" i="55"/>
  <c r="F878" i="55"/>
  <c r="N877" i="55"/>
  <c r="M877" i="55"/>
  <c r="N876" i="55"/>
  <c r="M876" i="55"/>
  <c r="N875" i="55"/>
  <c r="M875" i="55"/>
  <c r="N874" i="55"/>
  <c r="M874" i="55"/>
  <c r="F874" i="55"/>
  <c r="N873" i="55"/>
  <c r="M873" i="55"/>
  <c r="F873" i="55"/>
  <c r="H873" i="55" s="1"/>
  <c r="N872" i="55"/>
  <c r="M872" i="55"/>
  <c r="N871" i="55"/>
  <c r="M871" i="55"/>
  <c r="N870" i="55"/>
  <c r="M870" i="55"/>
  <c r="N869" i="55"/>
  <c r="M869" i="55"/>
  <c r="F869" i="55"/>
  <c r="H869" i="55" s="1"/>
  <c r="N868" i="55"/>
  <c r="M868" i="55"/>
  <c r="F868" i="55"/>
  <c r="N867" i="55"/>
  <c r="M867" i="55"/>
  <c r="F867" i="55"/>
  <c r="H867" i="55" s="1"/>
  <c r="N866" i="55"/>
  <c r="M866" i="55"/>
  <c r="F866" i="55"/>
  <c r="N865" i="55"/>
  <c r="M865" i="55"/>
  <c r="F865" i="55"/>
  <c r="H865" i="55" s="1"/>
  <c r="N864" i="55"/>
  <c r="M864" i="55"/>
  <c r="F864" i="55"/>
  <c r="N863" i="55"/>
  <c r="M863" i="55"/>
  <c r="F863" i="55"/>
  <c r="H863" i="55" s="1"/>
  <c r="N862" i="55"/>
  <c r="M862" i="55"/>
  <c r="F862" i="55"/>
  <c r="N861" i="55"/>
  <c r="M861" i="55"/>
  <c r="F861" i="55"/>
  <c r="H861" i="55" s="1"/>
  <c r="N860" i="55"/>
  <c r="M860" i="55"/>
  <c r="F860" i="55"/>
  <c r="N859" i="55"/>
  <c r="M859" i="55"/>
  <c r="N858" i="55"/>
  <c r="M858" i="55"/>
  <c r="N857" i="55"/>
  <c r="M857" i="55"/>
  <c r="F857" i="55"/>
  <c r="H857" i="55" s="1"/>
  <c r="N856" i="55"/>
  <c r="M856" i="55"/>
  <c r="F856" i="55"/>
  <c r="N855" i="55"/>
  <c r="M855" i="55"/>
  <c r="F855" i="55"/>
  <c r="H855" i="55" s="1"/>
  <c r="N854" i="55"/>
  <c r="M854" i="55"/>
  <c r="F854" i="55"/>
  <c r="N853" i="55"/>
  <c r="M853" i="55"/>
  <c r="F853" i="55"/>
  <c r="H853" i="55" s="1"/>
  <c r="N852" i="55"/>
  <c r="M852" i="55"/>
  <c r="F852" i="55"/>
  <c r="N851" i="55"/>
  <c r="M851" i="55"/>
  <c r="F851" i="55"/>
  <c r="H851" i="55" s="1"/>
  <c r="N850" i="55"/>
  <c r="M850" i="55"/>
  <c r="F850" i="55"/>
  <c r="N849" i="55"/>
  <c r="M849" i="55"/>
  <c r="F849" i="55"/>
  <c r="H849" i="55" s="1"/>
  <c r="N848" i="55"/>
  <c r="M848" i="55"/>
  <c r="F848" i="55"/>
  <c r="N847" i="55"/>
  <c r="M847" i="55"/>
  <c r="F847" i="55"/>
  <c r="H847" i="55" s="1"/>
  <c r="N846" i="55"/>
  <c r="M846" i="55"/>
  <c r="N845" i="55"/>
  <c r="M845" i="55"/>
  <c r="F845" i="55"/>
  <c r="N844" i="55"/>
  <c r="M844" i="55"/>
  <c r="F844" i="55"/>
  <c r="N843" i="55"/>
  <c r="M843" i="55"/>
  <c r="F843" i="55"/>
  <c r="N842" i="55"/>
  <c r="M842" i="55"/>
  <c r="F842" i="55"/>
  <c r="N841" i="55"/>
  <c r="M841" i="55"/>
  <c r="F841" i="55"/>
  <c r="N840" i="55"/>
  <c r="M840" i="55"/>
  <c r="F840" i="55"/>
  <c r="N839" i="55"/>
  <c r="M839" i="55"/>
  <c r="F839" i="55"/>
  <c r="N838" i="55"/>
  <c r="M838" i="55"/>
  <c r="F838" i="55"/>
  <c r="N837" i="55"/>
  <c r="M837" i="55"/>
  <c r="F837" i="55"/>
  <c r="N836" i="55"/>
  <c r="M836" i="55"/>
  <c r="F836" i="55"/>
  <c r="N835" i="55"/>
  <c r="M835" i="55"/>
  <c r="N834" i="55"/>
  <c r="M834" i="55"/>
  <c r="N833" i="55"/>
  <c r="M833" i="55"/>
  <c r="F833" i="55"/>
  <c r="N832" i="55"/>
  <c r="M832" i="55"/>
  <c r="F832" i="55"/>
  <c r="N831" i="55"/>
  <c r="M831" i="55"/>
  <c r="F831" i="55"/>
  <c r="N830" i="55"/>
  <c r="M830" i="55"/>
  <c r="N829" i="55"/>
  <c r="M829" i="55"/>
  <c r="F829" i="55"/>
  <c r="N828" i="55"/>
  <c r="M828" i="55"/>
  <c r="N827" i="55"/>
  <c r="M827" i="55"/>
  <c r="N826" i="55"/>
  <c r="M826" i="55"/>
  <c r="F826" i="55"/>
  <c r="N825" i="55"/>
  <c r="M825" i="55"/>
  <c r="F825" i="55"/>
  <c r="N824" i="55"/>
  <c r="M824" i="55"/>
  <c r="F824" i="55"/>
  <c r="N823" i="55"/>
  <c r="M823" i="55"/>
  <c r="F823" i="55"/>
  <c r="N822" i="55"/>
  <c r="M822" i="55"/>
  <c r="N821" i="55"/>
  <c r="M821" i="55"/>
  <c r="F821" i="55"/>
  <c r="N820" i="55"/>
  <c r="M820" i="55"/>
  <c r="F820" i="55"/>
  <c r="N819" i="55"/>
  <c r="M819" i="55"/>
  <c r="N818" i="55"/>
  <c r="M818" i="55"/>
  <c r="N817" i="55"/>
  <c r="M817" i="55"/>
  <c r="N816" i="55"/>
  <c r="M816" i="55"/>
  <c r="F816" i="55"/>
  <c r="N815" i="55"/>
  <c r="M815" i="55"/>
  <c r="F815" i="55"/>
  <c r="N814" i="55"/>
  <c r="M814" i="55"/>
  <c r="F814" i="55"/>
  <c r="N813" i="55"/>
  <c r="M813" i="55"/>
  <c r="F813" i="55"/>
  <c r="N812" i="55"/>
  <c r="M812" i="55"/>
  <c r="F812" i="55"/>
  <c r="N811" i="55"/>
  <c r="M811" i="55"/>
  <c r="F811" i="55"/>
  <c r="N810" i="55"/>
  <c r="M810" i="55"/>
  <c r="F810" i="55"/>
  <c r="N809" i="55"/>
  <c r="M809" i="55"/>
  <c r="N808" i="55"/>
  <c r="M808" i="55"/>
  <c r="F808" i="55"/>
  <c r="N807" i="55"/>
  <c r="M807" i="55"/>
  <c r="F807" i="55"/>
  <c r="N806" i="55"/>
  <c r="M806" i="55"/>
  <c r="F806" i="55"/>
  <c r="N805" i="55"/>
  <c r="M805" i="55"/>
  <c r="F805" i="55"/>
  <c r="N804" i="55"/>
  <c r="M804" i="55"/>
  <c r="F804" i="55"/>
  <c r="N803" i="55"/>
  <c r="M803" i="55"/>
  <c r="F803" i="55"/>
  <c r="N802" i="55"/>
  <c r="M802" i="55"/>
  <c r="F802" i="55"/>
  <c r="N801" i="55"/>
  <c r="M801" i="55"/>
  <c r="F801" i="55"/>
  <c r="N800" i="55"/>
  <c r="M800" i="55"/>
  <c r="F800" i="55"/>
  <c r="N799" i="55"/>
  <c r="M799" i="55"/>
  <c r="F799" i="55"/>
  <c r="N798" i="55"/>
  <c r="M798" i="55"/>
  <c r="F798" i="55"/>
  <c r="N797" i="55"/>
  <c r="M797" i="55"/>
  <c r="N796" i="55"/>
  <c r="M796" i="55"/>
  <c r="N795" i="55"/>
  <c r="M795" i="55"/>
  <c r="F795" i="55"/>
  <c r="N794" i="55"/>
  <c r="M794" i="55"/>
  <c r="F794" i="55"/>
  <c r="N793" i="55"/>
  <c r="M793" i="55"/>
  <c r="F793" i="55"/>
  <c r="H793" i="55" s="1"/>
  <c r="N792" i="55"/>
  <c r="M792" i="55"/>
  <c r="F792" i="55"/>
  <c r="N791" i="55"/>
  <c r="M791" i="55"/>
  <c r="N790" i="55"/>
  <c r="M790" i="55"/>
  <c r="N789" i="55"/>
  <c r="M789" i="55"/>
  <c r="N788" i="55"/>
  <c r="M788" i="55"/>
  <c r="F788" i="55"/>
  <c r="N787" i="55"/>
  <c r="M787" i="55"/>
  <c r="N786" i="55"/>
  <c r="M786" i="55"/>
  <c r="N785" i="55"/>
  <c r="M785" i="55"/>
  <c r="N784" i="55"/>
  <c r="M784" i="55"/>
  <c r="F784" i="55"/>
  <c r="N783" i="55"/>
  <c r="M783" i="55"/>
  <c r="N782" i="55"/>
  <c r="M782" i="55"/>
  <c r="F782" i="55"/>
  <c r="N781" i="55"/>
  <c r="M781" i="55"/>
  <c r="F781" i="55"/>
  <c r="G781" i="55" s="1"/>
  <c r="N780" i="55"/>
  <c r="M780" i="55"/>
  <c r="F780" i="55"/>
  <c r="N779" i="55"/>
  <c r="M779" i="55"/>
  <c r="F779" i="55"/>
  <c r="G779" i="55" s="1"/>
  <c r="N778" i="55"/>
  <c r="M778" i="55"/>
  <c r="N777" i="55"/>
  <c r="M777" i="55"/>
  <c r="N776" i="55"/>
  <c r="M776" i="55"/>
  <c r="F776" i="55"/>
  <c r="N775" i="55"/>
  <c r="M775" i="55"/>
  <c r="F775" i="55"/>
  <c r="G775" i="55" s="1"/>
  <c r="N774" i="55"/>
  <c r="M774" i="55"/>
  <c r="N773" i="55"/>
  <c r="M773" i="55"/>
  <c r="F773" i="55"/>
  <c r="H773" i="55" s="1"/>
  <c r="N772" i="55"/>
  <c r="M772" i="55"/>
  <c r="F772" i="55"/>
  <c r="N771" i="55"/>
  <c r="M771" i="55"/>
  <c r="F771" i="55"/>
  <c r="N770" i="55"/>
  <c r="M770" i="55"/>
  <c r="F770" i="55"/>
  <c r="G770" i="55" s="1"/>
  <c r="N769" i="55"/>
  <c r="M769" i="55"/>
  <c r="F769" i="55"/>
  <c r="H769" i="55" s="1"/>
  <c r="N768" i="55"/>
  <c r="M768" i="55"/>
  <c r="F768" i="55"/>
  <c r="N767" i="55"/>
  <c r="M767" i="55"/>
  <c r="F767" i="55"/>
  <c r="N766" i="55"/>
  <c r="M766" i="55"/>
  <c r="F766" i="55"/>
  <c r="N765" i="55"/>
  <c r="M765" i="55"/>
  <c r="F765" i="55"/>
  <c r="N764" i="55"/>
  <c r="M764" i="55"/>
  <c r="F764" i="55"/>
  <c r="N763" i="55"/>
  <c r="M763" i="55"/>
  <c r="F763" i="55"/>
  <c r="G763" i="55" s="1"/>
  <c r="N762" i="55"/>
  <c r="M762" i="55"/>
  <c r="F762" i="55"/>
  <c r="G762" i="55" s="1"/>
  <c r="N761" i="55"/>
  <c r="M761" i="55"/>
  <c r="F761" i="55"/>
  <c r="H761" i="55" s="1"/>
  <c r="N760" i="55"/>
  <c r="M760" i="55"/>
  <c r="F760" i="55"/>
  <c r="N759" i="55"/>
  <c r="M759" i="55"/>
  <c r="N758" i="55"/>
  <c r="M758" i="55"/>
  <c r="F758" i="55"/>
  <c r="G758" i="55" s="1"/>
  <c r="N757" i="55"/>
  <c r="M757" i="55"/>
  <c r="F757" i="55"/>
  <c r="H757" i="55" s="1"/>
  <c r="N756" i="55"/>
  <c r="M756" i="55"/>
  <c r="F756" i="55"/>
  <c r="N755" i="55"/>
  <c r="M755" i="55"/>
  <c r="F755" i="55"/>
  <c r="G755" i="55" s="1"/>
  <c r="N754" i="55"/>
  <c r="M754" i="55"/>
  <c r="N753" i="55"/>
  <c r="M753" i="55"/>
  <c r="N752" i="55"/>
  <c r="M752" i="55"/>
  <c r="F752" i="55"/>
  <c r="N751" i="55"/>
  <c r="M751" i="55"/>
  <c r="N750" i="55"/>
  <c r="M750" i="55"/>
  <c r="N749" i="55"/>
  <c r="M749" i="55"/>
  <c r="F749" i="55"/>
  <c r="G749" i="55" s="1"/>
  <c r="N748" i="55"/>
  <c r="M748" i="55"/>
  <c r="N747" i="55"/>
  <c r="M747" i="55"/>
  <c r="F747" i="55"/>
  <c r="G747" i="55" s="1"/>
  <c r="N746" i="55"/>
  <c r="M746" i="55"/>
  <c r="F746" i="55"/>
  <c r="N745" i="55"/>
  <c r="M745" i="55"/>
  <c r="F745" i="55"/>
  <c r="H745" i="55" s="1"/>
  <c r="N744" i="55"/>
  <c r="M744" i="55"/>
  <c r="F744" i="55"/>
  <c r="H744" i="55" s="1"/>
  <c r="N743" i="55"/>
  <c r="M743" i="55"/>
  <c r="F743" i="55"/>
  <c r="G743" i="55" s="1"/>
  <c r="N742" i="55"/>
  <c r="M742" i="55"/>
  <c r="F742" i="55"/>
  <c r="N741" i="55"/>
  <c r="M741" i="55"/>
  <c r="F741" i="55"/>
  <c r="H741" i="55" s="1"/>
  <c r="N740" i="55"/>
  <c r="M740" i="55"/>
  <c r="N739" i="55"/>
  <c r="M739" i="55"/>
  <c r="N738" i="55"/>
  <c r="M738" i="55"/>
  <c r="F738" i="55"/>
  <c r="N737" i="55"/>
  <c r="M737" i="55"/>
  <c r="F737" i="55"/>
  <c r="N736" i="55"/>
  <c r="M736" i="55"/>
  <c r="F736" i="55"/>
  <c r="N735" i="55"/>
  <c r="M735" i="55"/>
  <c r="N734" i="55"/>
  <c r="M734" i="55"/>
  <c r="N733" i="55"/>
  <c r="M733" i="55"/>
  <c r="F733" i="55"/>
  <c r="G733" i="55" s="1"/>
  <c r="N732" i="55"/>
  <c r="M732" i="55"/>
  <c r="F732" i="55"/>
  <c r="H732" i="55" s="1"/>
  <c r="N731" i="55"/>
  <c r="M731" i="55"/>
  <c r="F731" i="55"/>
  <c r="H731" i="55" s="1"/>
  <c r="N730" i="55"/>
  <c r="M730" i="55"/>
  <c r="F730" i="55"/>
  <c r="G730" i="55" s="1"/>
  <c r="N729" i="55"/>
  <c r="M729" i="55"/>
  <c r="F729" i="55"/>
  <c r="G729" i="55" s="1"/>
  <c r="N728" i="55"/>
  <c r="M728" i="55"/>
  <c r="F728" i="55"/>
  <c r="H728" i="55" s="1"/>
  <c r="N727" i="55"/>
  <c r="M727" i="55"/>
  <c r="F727" i="55"/>
  <c r="N726" i="55"/>
  <c r="M726" i="55"/>
  <c r="F726" i="55"/>
  <c r="N725" i="55"/>
  <c r="M725" i="55"/>
  <c r="F725" i="55"/>
  <c r="G725" i="55" s="1"/>
  <c r="N724" i="55"/>
  <c r="M724" i="55"/>
  <c r="F724" i="55"/>
  <c r="G724" i="55" s="1"/>
  <c r="N723" i="55"/>
  <c r="M723" i="55"/>
  <c r="F723" i="55"/>
  <c r="G723" i="55" s="1"/>
  <c r="N722" i="55"/>
  <c r="M722" i="55"/>
  <c r="N721" i="55"/>
  <c r="M721" i="55"/>
  <c r="F721" i="55"/>
  <c r="N720" i="55"/>
  <c r="M720" i="55"/>
  <c r="N719" i="55"/>
  <c r="M719" i="55"/>
  <c r="N718" i="55"/>
  <c r="M718" i="55"/>
  <c r="N717" i="55"/>
  <c r="M717" i="55"/>
  <c r="N716" i="55"/>
  <c r="M716" i="55"/>
  <c r="F716" i="55"/>
  <c r="H716" i="55" s="1"/>
  <c r="N715" i="55"/>
  <c r="M715" i="55"/>
  <c r="N714" i="55"/>
  <c r="M714" i="55"/>
  <c r="N713" i="55"/>
  <c r="M713" i="55"/>
  <c r="F713" i="55"/>
  <c r="N712" i="55"/>
  <c r="M712" i="55"/>
  <c r="F712" i="55"/>
  <c r="H712" i="55" s="1"/>
  <c r="N711" i="55"/>
  <c r="M711" i="55"/>
  <c r="F711" i="55"/>
  <c r="G711" i="55" s="1"/>
  <c r="N710" i="55"/>
  <c r="M710" i="55"/>
  <c r="F710" i="55"/>
  <c r="N709" i="55"/>
  <c r="M709" i="55"/>
  <c r="F709" i="55"/>
  <c r="G709" i="55" s="1"/>
  <c r="N708" i="55"/>
  <c r="M708" i="55"/>
  <c r="F708" i="55"/>
  <c r="H708" i="55" s="1"/>
  <c r="N707" i="55"/>
  <c r="M707" i="55"/>
  <c r="F707" i="55"/>
  <c r="G707" i="55" s="1"/>
  <c r="N706" i="55"/>
  <c r="M706" i="55"/>
  <c r="F706" i="55"/>
  <c r="N705" i="55"/>
  <c r="M705" i="55"/>
  <c r="F705" i="55"/>
  <c r="N704" i="55"/>
  <c r="M704" i="55"/>
  <c r="F704" i="55"/>
  <c r="H704" i="55" s="1"/>
  <c r="N703" i="55"/>
  <c r="M703" i="55"/>
  <c r="N702" i="55"/>
  <c r="M702" i="55"/>
  <c r="F702" i="55"/>
  <c r="N701" i="55"/>
  <c r="M701" i="55"/>
  <c r="F701" i="55"/>
  <c r="G701" i="55" s="1"/>
  <c r="N700" i="55"/>
  <c r="M700" i="55"/>
  <c r="F700" i="55"/>
  <c r="G700" i="55" s="1"/>
  <c r="N699" i="55"/>
  <c r="M699" i="55"/>
  <c r="F699" i="55"/>
  <c r="N698" i="55"/>
  <c r="M698" i="55"/>
  <c r="N697" i="55"/>
  <c r="M697" i="55"/>
  <c r="F697" i="55"/>
  <c r="N696" i="55"/>
  <c r="M696" i="55"/>
  <c r="F696" i="55"/>
  <c r="H696" i="55" s="1"/>
  <c r="N695" i="55"/>
  <c r="M695" i="55"/>
  <c r="F695" i="55"/>
  <c r="G695" i="55" s="1"/>
  <c r="N694" i="55"/>
  <c r="M694" i="55"/>
  <c r="F694" i="55"/>
  <c r="N693" i="55"/>
  <c r="M693" i="55"/>
  <c r="F693" i="55"/>
  <c r="G693" i="55" s="1"/>
  <c r="N692" i="55"/>
  <c r="M692" i="55"/>
  <c r="F692" i="55"/>
  <c r="G692" i="55" s="1"/>
  <c r="N691" i="55"/>
  <c r="M691" i="55"/>
  <c r="F691" i="55"/>
  <c r="G691" i="55" s="1"/>
  <c r="N690" i="55"/>
  <c r="M690" i="55"/>
  <c r="F690" i="55"/>
  <c r="N689" i="55"/>
  <c r="M689" i="55"/>
  <c r="F689" i="55"/>
  <c r="N688" i="55"/>
  <c r="M688" i="55"/>
  <c r="N687" i="55"/>
  <c r="M687" i="55"/>
  <c r="N686" i="55"/>
  <c r="M686" i="55"/>
  <c r="F686" i="55"/>
  <c r="N685" i="55"/>
  <c r="M685" i="55"/>
  <c r="F685" i="55"/>
  <c r="G685" i="55" s="1"/>
  <c r="N684" i="55"/>
  <c r="M684" i="55"/>
  <c r="F684" i="55"/>
  <c r="H684" i="55" s="1"/>
  <c r="N683" i="55"/>
  <c r="M683" i="55"/>
  <c r="F683" i="55"/>
  <c r="N682" i="55"/>
  <c r="M682" i="55"/>
  <c r="F682" i="55"/>
  <c r="N681" i="55"/>
  <c r="M681" i="55"/>
  <c r="F681" i="55"/>
  <c r="N680" i="55"/>
  <c r="M680" i="55"/>
  <c r="N679" i="55"/>
  <c r="M679" i="55"/>
  <c r="N678" i="55"/>
  <c r="M678" i="55"/>
  <c r="F678" i="55"/>
  <c r="N677" i="55"/>
  <c r="M677" i="55"/>
  <c r="F677" i="55"/>
  <c r="G677" i="55" s="1"/>
  <c r="N676" i="55"/>
  <c r="M676" i="55"/>
  <c r="F676" i="55"/>
  <c r="G676" i="55" s="1"/>
  <c r="N675" i="55"/>
  <c r="M675" i="55"/>
  <c r="F675" i="55"/>
  <c r="G675" i="55" s="1"/>
  <c r="N674" i="55"/>
  <c r="M674" i="55"/>
  <c r="F674" i="55"/>
  <c r="G674" i="55" s="1"/>
  <c r="N673" i="55"/>
  <c r="M673" i="55"/>
  <c r="F673" i="55"/>
  <c r="N672" i="55"/>
  <c r="M672" i="55"/>
  <c r="F672" i="55"/>
  <c r="H672" i="55" s="1"/>
  <c r="N671" i="55"/>
  <c r="M671" i="55"/>
  <c r="F671" i="55"/>
  <c r="G671" i="55" s="1"/>
  <c r="N670" i="55"/>
  <c r="M670" i="55"/>
  <c r="F670" i="55"/>
  <c r="N669" i="55"/>
  <c r="M669" i="55"/>
  <c r="F669" i="55"/>
  <c r="G669" i="55" s="1"/>
  <c r="N668" i="55"/>
  <c r="M668" i="55"/>
  <c r="F668" i="55"/>
  <c r="G668" i="55" s="1"/>
  <c r="N667" i="55"/>
  <c r="M667" i="55"/>
  <c r="F667" i="55"/>
  <c r="G667" i="55" s="1"/>
  <c r="N666" i="55"/>
  <c r="M666" i="55"/>
  <c r="F666" i="55"/>
  <c r="G666" i="55" s="1"/>
  <c r="N665" i="55"/>
  <c r="M665" i="55"/>
  <c r="F665" i="55"/>
  <c r="N664" i="55"/>
  <c r="M664" i="55"/>
  <c r="N663" i="55"/>
  <c r="M663" i="55"/>
  <c r="F663" i="55"/>
  <c r="G663" i="55" s="1"/>
  <c r="N662" i="55"/>
  <c r="M662" i="55"/>
  <c r="F662" i="55"/>
  <c r="N661" i="55"/>
  <c r="M661" i="55"/>
  <c r="F661" i="55"/>
  <c r="G661" i="55" s="1"/>
  <c r="N660" i="55"/>
  <c r="M660" i="55"/>
  <c r="F660" i="55"/>
  <c r="G660" i="55" s="1"/>
  <c r="N659" i="55"/>
  <c r="M659" i="55"/>
  <c r="F659" i="55"/>
  <c r="G659" i="55" s="1"/>
  <c r="N658" i="55"/>
  <c r="M658" i="55"/>
  <c r="F658" i="55"/>
  <c r="G658" i="55" s="1"/>
  <c r="N657" i="55"/>
  <c r="M657" i="55"/>
  <c r="F657" i="55"/>
  <c r="N656" i="55"/>
  <c r="M656" i="55"/>
  <c r="N655" i="55"/>
  <c r="M655" i="55"/>
  <c r="N654" i="55"/>
  <c r="M654" i="55"/>
  <c r="N653" i="55"/>
  <c r="M653" i="55"/>
  <c r="F653" i="55"/>
  <c r="G653" i="55" s="1"/>
  <c r="N652" i="55"/>
  <c r="M652" i="55"/>
  <c r="F652" i="55"/>
  <c r="G652" i="55" s="1"/>
  <c r="N651" i="55"/>
  <c r="M651" i="55"/>
  <c r="F651" i="55"/>
  <c r="H651" i="55" s="1"/>
  <c r="N650" i="55"/>
  <c r="M650" i="55"/>
  <c r="F650" i="55"/>
  <c r="G650" i="55" s="1"/>
  <c r="N649" i="55"/>
  <c r="M649" i="55"/>
  <c r="F649" i="55"/>
  <c r="G649" i="55" s="1"/>
  <c r="N648" i="55"/>
  <c r="M648" i="55"/>
  <c r="F648" i="55"/>
  <c r="G648" i="55" s="1"/>
  <c r="N647" i="55"/>
  <c r="M647" i="55"/>
  <c r="F647" i="55"/>
  <c r="N646" i="55"/>
  <c r="M646" i="55"/>
  <c r="F646" i="55"/>
  <c r="G646" i="55" s="1"/>
  <c r="N645" i="55"/>
  <c r="M645" i="55"/>
  <c r="F645" i="55"/>
  <c r="G645" i="55" s="1"/>
  <c r="N644" i="55"/>
  <c r="M644" i="55"/>
  <c r="F644" i="55"/>
  <c r="G644" i="55" s="1"/>
  <c r="N643" i="55"/>
  <c r="M643" i="55"/>
  <c r="N642" i="55"/>
  <c r="M642" i="55"/>
  <c r="N641" i="55"/>
  <c r="M641" i="55"/>
  <c r="F641" i="55"/>
  <c r="G641" i="55" s="1"/>
  <c r="N640" i="55"/>
  <c r="M640" i="55"/>
  <c r="F640" i="55"/>
  <c r="H640" i="55" s="1"/>
  <c r="N639" i="55"/>
  <c r="M639" i="55"/>
  <c r="N638" i="55"/>
  <c r="M638" i="55"/>
  <c r="F638" i="55"/>
  <c r="G638" i="55" s="1"/>
  <c r="N637" i="55"/>
  <c r="M637" i="55"/>
  <c r="F637" i="55"/>
  <c r="G637" i="55" s="1"/>
  <c r="N636" i="55"/>
  <c r="M636" i="55"/>
  <c r="F636" i="55"/>
  <c r="G636" i="55" s="1"/>
  <c r="N635" i="55"/>
  <c r="M635" i="55"/>
  <c r="F635" i="55"/>
  <c r="N634" i="55"/>
  <c r="M634" i="55"/>
  <c r="F634" i="55"/>
  <c r="H634" i="55" s="1"/>
  <c r="N633" i="55"/>
  <c r="M633" i="55"/>
  <c r="F633" i="55"/>
  <c r="G633" i="55" s="1"/>
  <c r="N632" i="55"/>
  <c r="M632" i="55"/>
  <c r="F632" i="55"/>
  <c r="H632" i="55" s="1"/>
  <c r="N631" i="55"/>
  <c r="M631" i="55"/>
  <c r="F631" i="55"/>
  <c r="H631" i="55" s="1"/>
  <c r="N630" i="55"/>
  <c r="M630" i="55"/>
  <c r="F630" i="55"/>
  <c r="G630" i="55" s="1"/>
  <c r="N629" i="55"/>
  <c r="M629" i="55"/>
  <c r="N628" i="55"/>
  <c r="M628" i="55"/>
  <c r="F628" i="55"/>
  <c r="G628" i="55" s="1"/>
  <c r="N627" i="55"/>
  <c r="M627" i="55"/>
  <c r="F627" i="55"/>
  <c r="N626" i="55"/>
  <c r="M626" i="55"/>
  <c r="N625" i="55"/>
  <c r="M625" i="55"/>
  <c r="F625" i="55"/>
  <c r="G625" i="55" s="1"/>
  <c r="N624" i="55"/>
  <c r="M624" i="55"/>
  <c r="F624" i="55"/>
  <c r="H624" i="55" s="1"/>
  <c r="N623" i="55"/>
  <c r="M623" i="55"/>
  <c r="N622" i="55"/>
  <c r="M622" i="55"/>
  <c r="F622" i="55"/>
  <c r="N621" i="55"/>
  <c r="M621" i="55"/>
  <c r="F621" i="55"/>
  <c r="G621" i="55" s="1"/>
  <c r="N620" i="55"/>
  <c r="M620" i="55"/>
  <c r="F620" i="55"/>
  <c r="N619" i="55"/>
  <c r="M619" i="55"/>
  <c r="F619" i="55"/>
  <c r="H619" i="55" s="1"/>
  <c r="N618" i="55"/>
  <c r="M618" i="55"/>
  <c r="F618" i="55"/>
  <c r="H618" i="55" s="1"/>
  <c r="N617" i="55"/>
  <c r="M617" i="55"/>
  <c r="F617" i="55"/>
  <c r="G617" i="55" s="1"/>
  <c r="N616" i="55"/>
  <c r="M616" i="55"/>
  <c r="F616" i="55"/>
  <c r="H616" i="55" s="1"/>
  <c r="N615" i="55"/>
  <c r="M615" i="55"/>
  <c r="F615" i="55"/>
  <c r="H615" i="55" s="1"/>
  <c r="N614" i="55"/>
  <c r="M614" i="55"/>
  <c r="F614" i="55"/>
  <c r="G614" i="55" s="1"/>
  <c r="N613" i="55"/>
  <c r="M613" i="55"/>
  <c r="F613" i="55"/>
  <c r="G613" i="55" s="1"/>
  <c r="N612" i="55"/>
  <c r="M612" i="55"/>
  <c r="F612" i="55"/>
  <c r="G612" i="55" s="1"/>
  <c r="N611" i="55"/>
  <c r="M611" i="55"/>
  <c r="F611" i="55"/>
  <c r="H611" i="55" s="1"/>
  <c r="N610" i="55"/>
  <c r="M610" i="55"/>
  <c r="F610" i="55"/>
  <c r="H610" i="55" s="1"/>
  <c r="N609" i="55"/>
  <c r="M609" i="55"/>
  <c r="F609" i="55"/>
  <c r="G609" i="55" s="1"/>
  <c r="N608" i="55"/>
  <c r="M608" i="55"/>
  <c r="F608" i="55"/>
  <c r="H608" i="55" s="1"/>
  <c r="N607" i="55"/>
  <c r="M607" i="55"/>
  <c r="F607" i="55"/>
  <c r="H607" i="55" s="1"/>
  <c r="N606" i="55"/>
  <c r="M606" i="55"/>
  <c r="F606" i="55"/>
  <c r="G606" i="55" s="1"/>
  <c r="N605" i="55"/>
  <c r="M605" i="55"/>
  <c r="F605" i="55"/>
  <c r="G605" i="55" s="1"/>
  <c r="N604" i="55"/>
  <c r="M604" i="55"/>
  <c r="N603" i="55"/>
  <c r="M603" i="55"/>
  <c r="F603" i="55"/>
  <c r="H603" i="55" s="1"/>
  <c r="N602" i="55"/>
  <c r="M602" i="55"/>
  <c r="N601" i="55"/>
  <c r="M601" i="55"/>
  <c r="F601" i="55"/>
  <c r="G601" i="55" s="1"/>
  <c r="N600" i="55"/>
  <c r="M600" i="55"/>
  <c r="F600" i="55"/>
  <c r="G600" i="55" s="1"/>
  <c r="N599" i="55"/>
  <c r="M599" i="55"/>
  <c r="F599" i="55"/>
  <c r="H599" i="55" s="1"/>
  <c r="N598" i="55"/>
  <c r="M598" i="55"/>
  <c r="N597" i="55"/>
  <c r="M597" i="55"/>
  <c r="F597" i="55"/>
  <c r="G597" i="55" s="1"/>
  <c r="N596" i="55"/>
  <c r="M596" i="55"/>
  <c r="F596" i="55"/>
  <c r="G596" i="55" s="1"/>
  <c r="N595" i="55"/>
  <c r="M595" i="55"/>
  <c r="F595" i="55"/>
  <c r="H595" i="55" s="1"/>
  <c r="N594" i="55"/>
  <c r="M594" i="55"/>
  <c r="F594" i="55"/>
  <c r="G594" i="55" s="1"/>
  <c r="N593" i="55"/>
  <c r="M593" i="55"/>
  <c r="F593" i="55"/>
  <c r="G593" i="55" s="1"/>
  <c r="N592" i="55"/>
  <c r="M592" i="55"/>
  <c r="N591" i="55"/>
  <c r="M591" i="55"/>
  <c r="F591" i="55"/>
  <c r="H591" i="55" s="1"/>
  <c r="N590" i="55"/>
  <c r="M590" i="55"/>
  <c r="F590" i="55"/>
  <c r="G590" i="55" s="1"/>
  <c r="N589" i="55"/>
  <c r="M589" i="55"/>
  <c r="F589" i="55"/>
  <c r="G589" i="55" s="1"/>
  <c r="N588" i="55"/>
  <c r="M588" i="55"/>
  <c r="F588" i="55"/>
  <c r="G588" i="55" s="1"/>
  <c r="N587" i="55"/>
  <c r="M587" i="55"/>
  <c r="F587" i="55"/>
  <c r="N586" i="55"/>
  <c r="M586" i="55"/>
  <c r="F586" i="55"/>
  <c r="G586" i="55" s="1"/>
  <c r="N585" i="55"/>
  <c r="M585" i="55"/>
  <c r="N584" i="55"/>
  <c r="M584" i="55"/>
  <c r="F584" i="55"/>
  <c r="G584" i="55" s="1"/>
  <c r="N583" i="55"/>
  <c r="M583" i="55"/>
  <c r="F583" i="55"/>
  <c r="N582" i="55"/>
  <c r="M582" i="55"/>
  <c r="F582" i="55"/>
  <c r="G582" i="55" s="1"/>
  <c r="N581" i="55"/>
  <c r="M581" i="55"/>
  <c r="F581" i="55"/>
  <c r="G581" i="55" s="1"/>
  <c r="N580" i="55"/>
  <c r="M580" i="55"/>
  <c r="F580" i="55"/>
  <c r="G580" i="55" s="1"/>
  <c r="N579" i="55"/>
  <c r="M579" i="55"/>
  <c r="F579" i="55"/>
  <c r="N578" i="55"/>
  <c r="M578" i="55"/>
  <c r="F578" i="55"/>
  <c r="G578" i="55" s="1"/>
  <c r="N577" i="55"/>
  <c r="M577" i="55"/>
  <c r="F577" i="55"/>
  <c r="G577" i="55" s="1"/>
  <c r="N576" i="55"/>
  <c r="M576" i="55"/>
  <c r="F576" i="55"/>
  <c r="G576" i="55" s="1"/>
  <c r="N575" i="55"/>
  <c r="M575" i="55"/>
  <c r="F575" i="55"/>
  <c r="N574" i="55"/>
  <c r="M574" i="55"/>
  <c r="F574" i="55"/>
  <c r="G574" i="55" s="1"/>
  <c r="N573" i="55"/>
  <c r="M573" i="55"/>
  <c r="N572" i="55"/>
  <c r="M572" i="55"/>
  <c r="N571" i="55"/>
  <c r="M571" i="55"/>
  <c r="N570" i="55"/>
  <c r="M570" i="55"/>
  <c r="F570" i="55"/>
  <c r="G570" i="55" s="1"/>
  <c r="N569" i="55"/>
  <c r="M569" i="55"/>
  <c r="F569" i="55"/>
  <c r="G569" i="55" s="1"/>
  <c r="N568" i="55"/>
  <c r="M568" i="55"/>
  <c r="N567" i="55"/>
  <c r="M567" i="55"/>
  <c r="F567" i="55"/>
  <c r="N566" i="55"/>
  <c r="M566" i="55"/>
  <c r="N565" i="55"/>
  <c r="M565" i="55"/>
  <c r="N564" i="55"/>
  <c r="M564" i="55"/>
  <c r="F564" i="55"/>
  <c r="N563" i="55"/>
  <c r="M563" i="55"/>
  <c r="F563" i="55"/>
  <c r="N562" i="55"/>
  <c r="M562" i="55"/>
  <c r="N561" i="55"/>
  <c r="M561" i="55"/>
  <c r="F561" i="55"/>
  <c r="N560" i="55"/>
  <c r="M560" i="55"/>
  <c r="F560" i="55"/>
  <c r="N559" i="55"/>
  <c r="M559" i="55"/>
  <c r="F559" i="55"/>
  <c r="N558" i="55"/>
  <c r="M558" i="55"/>
  <c r="F558" i="55"/>
  <c r="N557" i="55"/>
  <c r="M557" i="55"/>
  <c r="F557" i="55"/>
  <c r="N556" i="55"/>
  <c r="M556" i="55"/>
  <c r="F556" i="55"/>
  <c r="N555" i="55"/>
  <c r="M555" i="55"/>
  <c r="N554" i="55"/>
  <c r="M554" i="55"/>
  <c r="F554" i="55"/>
  <c r="N553" i="55"/>
  <c r="M553" i="55"/>
  <c r="F553" i="55"/>
  <c r="N552" i="55"/>
  <c r="M552" i="55"/>
  <c r="F552" i="55"/>
  <c r="N551" i="55"/>
  <c r="M551" i="55"/>
  <c r="F551" i="55"/>
  <c r="N550" i="55"/>
  <c r="M550" i="55"/>
  <c r="N549" i="55"/>
  <c r="M549" i="55"/>
  <c r="F549" i="55"/>
  <c r="N548" i="55"/>
  <c r="M548" i="55"/>
  <c r="N547" i="55"/>
  <c r="M547" i="55"/>
  <c r="N546" i="55"/>
  <c r="M546" i="55"/>
  <c r="F546" i="55"/>
  <c r="N545" i="55"/>
  <c r="M545" i="55"/>
  <c r="F545" i="55"/>
  <c r="N544" i="55"/>
  <c r="M544" i="55"/>
  <c r="F544" i="55"/>
  <c r="N543" i="55"/>
  <c r="M543" i="55"/>
  <c r="F543" i="55"/>
  <c r="N542" i="55"/>
  <c r="M542" i="55"/>
  <c r="N541" i="55"/>
  <c r="M541" i="55"/>
  <c r="N540" i="55"/>
  <c r="M540" i="55"/>
  <c r="F540" i="55"/>
  <c r="N539" i="55"/>
  <c r="M539" i="55"/>
  <c r="F539" i="55"/>
  <c r="N538" i="55"/>
  <c r="M538" i="55"/>
  <c r="F538" i="55"/>
  <c r="N537" i="55"/>
  <c r="M537" i="55"/>
  <c r="F537" i="55"/>
  <c r="N536" i="55"/>
  <c r="M536" i="55"/>
  <c r="N535" i="55"/>
  <c r="M535" i="55"/>
  <c r="N534" i="55"/>
  <c r="M534" i="55"/>
  <c r="F534" i="55"/>
  <c r="N533" i="55"/>
  <c r="M533" i="55"/>
  <c r="F533" i="55"/>
  <c r="N532" i="55"/>
  <c r="M532" i="55"/>
  <c r="F532" i="55"/>
  <c r="N531" i="55"/>
  <c r="M531" i="55"/>
  <c r="F531" i="55"/>
  <c r="N530" i="55"/>
  <c r="M530" i="55"/>
  <c r="F530" i="55"/>
  <c r="N529" i="55"/>
  <c r="M529" i="55"/>
  <c r="F529" i="55"/>
  <c r="N528" i="55"/>
  <c r="M528" i="55"/>
  <c r="F528" i="55"/>
  <c r="N527" i="55"/>
  <c r="M527" i="55"/>
  <c r="F527" i="55"/>
  <c r="N526" i="55"/>
  <c r="M526" i="55"/>
  <c r="F526" i="55"/>
  <c r="N525" i="55"/>
  <c r="M525" i="55"/>
  <c r="F525" i="55"/>
  <c r="N524" i="55"/>
  <c r="M524" i="55"/>
  <c r="N523" i="55"/>
  <c r="M523" i="55"/>
  <c r="F523" i="55"/>
  <c r="N522" i="55"/>
  <c r="M522" i="55"/>
  <c r="N521" i="55"/>
  <c r="M521" i="55"/>
  <c r="N520" i="55"/>
  <c r="M520" i="55"/>
  <c r="F520" i="55"/>
  <c r="N519" i="55"/>
  <c r="M519" i="55"/>
  <c r="F519" i="55"/>
  <c r="N518" i="55"/>
  <c r="M518" i="55"/>
  <c r="N517" i="55"/>
  <c r="M517" i="55"/>
  <c r="N516" i="55"/>
  <c r="M516" i="55"/>
  <c r="N515" i="55"/>
  <c r="M515" i="55"/>
  <c r="N514" i="55"/>
  <c r="M514" i="55"/>
  <c r="N513" i="55"/>
  <c r="M513" i="55"/>
  <c r="F513" i="55"/>
  <c r="N512" i="55"/>
  <c r="M512" i="55"/>
  <c r="F512" i="55"/>
  <c r="N511" i="55"/>
  <c r="M511" i="55"/>
  <c r="F511" i="55"/>
  <c r="N510" i="55"/>
  <c r="M510" i="55"/>
  <c r="F510" i="55"/>
  <c r="N509" i="55"/>
  <c r="M509" i="55"/>
  <c r="F509" i="55"/>
  <c r="N508" i="55"/>
  <c r="M508" i="55"/>
  <c r="F508" i="55"/>
  <c r="N507" i="55"/>
  <c r="M507" i="55"/>
  <c r="F507" i="55"/>
  <c r="N506" i="55"/>
  <c r="M506" i="55"/>
  <c r="F506" i="55"/>
  <c r="N505" i="55"/>
  <c r="M505" i="55"/>
  <c r="N504" i="55"/>
  <c r="M504" i="55"/>
  <c r="N503" i="55"/>
  <c r="M503" i="55"/>
  <c r="N502" i="55"/>
  <c r="M502" i="55"/>
  <c r="N501" i="55"/>
  <c r="M501" i="55"/>
  <c r="F501" i="55"/>
  <c r="N500" i="55"/>
  <c r="M500" i="55"/>
  <c r="F500" i="55"/>
  <c r="G500" i="55" s="1"/>
  <c r="N499" i="55"/>
  <c r="M499" i="55"/>
  <c r="F499" i="55"/>
  <c r="N498" i="55"/>
  <c r="M498" i="55"/>
  <c r="F498" i="55"/>
  <c r="G498" i="55" s="1"/>
  <c r="N497" i="55"/>
  <c r="M497" i="55"/>
  <c r="F497" i="55"/>
  <c r="N496" i="55"/>
  <c r="M496" i="55"/>
  <c r="N495" i="55"/>
  <c r="M495" i="55"/>
  <c r="N494" i="55"/>
  <c r="M494" i="55"/>
  <c r="N493" i="55"/>
  <c r="M493" i="55"/>
  <c r="F493" i="55"/>
  <c r="N492" i="55"/>
  <c r="M492" i="55"/>
  <c r="F492" i="55"/>
  <c r="H492" i="55" s="1"/>
  <c r="N491" i="55"/>
  <c r="M491" i="55"/>
  <c r="F491" i="55"/>
  <c r="N490" i="55"/>
  <c r="M490" i="55"/>
  <c r="F490" i="55"/>
  <c r="G490" i="55" s="1"/>
  <c r="N489" i="55"/>
  <c r="M489" i="55"/>
  <c r="F489" i="55"/>
  <c r="N488" i="55"/>
  <c r="M488" i="55"/>
  <c r="N487" i="55"/>
  <c r="M487" i="55"/>
  <c r="F487" i="55"/>
  <c r="N486" i="55"/>
  <c r="M486" i="55"/>
  <c r="F486" i="55"/>
  <c r="G486" i="55" s="1"/>
  <c r="N485" i="55"/>
  <c r="M485" i="55"/>
  <c r="F485" i="55"/>
  <c r="N484" i="55"/>
  <c r="M484" i="55"/>
  <c r="F484" i="55"/>
  <c r="G484" i="55" s="1"/>
  <c r="N483" i="55"/>
  <c r="M483" i="55"/>
  <c r="N482" i="55"/>
  <c r="M482" i="55"/>
  <c r="F482" i="55"/>
  <c r="G482" i="55" s="1"/>
  <c r="N481" i="55"/>
  <c r="M481" i="55"/>
  <c r="N480" i="55"/>
  <c r="M480" i="55"/>
  <c r="F480" i="55"/>
  <c r="G480" i="55" s="1"/>
  <c r="N479" i="55"/>
  <c r="M479" i="55"/>
  <c r="N478" i="55"/>
  <c r="M478" i="55"/>
  <c r="F478" i="55"/>
  <c r="H478" i="55" s="1"/>
  <c r="N477" i="55"/>
  <c r="M477" i="55"/>
  <c r="N476" i="55"/>
  <c r="M476" i="55"/>
  <c r="F476" i="55"/>
  <c r="H476" i="55" s="1"/>
  <c r="N475" i="55"/>
  <c r="M475" i="55"/>
  <c r="N474" i="55"/>
  <c r="M474" i="55"/>
  <c r="F474" i="55"/>
  <c r="H474" i="55" s="1"/>
  <c r="N473" i="55"/>
  <c r="M473" i="55"/>
  <c r="F473" i="55"/>
  <c r="N472" i="55"/>
  <c r="M472" i="55"/>
  <c r="F472" i="55"/>
  <c r="G472" i="55" s="1"/>
  <c r="N471" i="55"/>
  <c r="M471" i="55"/>
  <c r="N470" i="55"/>
  <c r="M470" i="55"/>
  <c r="F470" i="55"/>
  <c r="H470" i="55" s="1"/>
  <c r="N469" i="55"/>
  <c r="M469" i="55"/>
  <c r="F469" i="55"/>
  <c r="N468" i="55"/>
  <c r="M468" i="55"/>
  <c r="F468" i="55"/>
  <c r="H468" i="55" s="1"/>
  <c r="N467" i="55"/>
  <c r="M467" i="55"/>
  <c r="F467" i="55"/>
  <c r="N466" i="55"/>
  <c r="M466" i="55"/>
  <c r="N465" i="55"/>
  <c r="M465" i="55"/>
  <c r="F465" i="55"/>
  <c r="N464" i="55"/>
  <c r="M464" i="55"/>
  <c r="F464" i="55"/>
  <c r="H464" i="55" s="1"/>
  <c r="N463" i="55"/>
  <c r="M463" i="55"/>
  <c r="F463" i="55"/>
  <c r="N462" i="55"/>
  <c r="M462" i="55"/>
  <c r="N461" i="55"/>
  <c r="M461" i="55"/>
  <c r="F461" i="55"/>
  <c r="N460" i="55"/>
  <c r="M460" i="55"/>
  <c r="N459" i="55"/>
  <c r="M459" i="55"/>
  <c r="F459" i="55"/>
  <c r="N458" i="55"/>
  <c r="M458" i="55"/>
  <c r="N457" i="55"/>
  <c r="M457" i="55"/>
  <c r="N456" i="55"/>
  <c r="M456" i="55"/>
  <c r="F456" i="55"/>
  <c r="H456" i="55" s="1"/>
  <c r="N455" i="55"/>
  <c r="M455" i="55"/>
  <c r="F455" i="55"/>
  <c r="N454" i="55"/>
  <c r="M454" i="55"/>
  <c r="F454" i="55"/>
  <c r="H454" i="55" s="1"/>
  <c r="N453" i="55"/>
  <c r="M453" i="55"/>
  <c r="F453" i="55"/>
  <c r="N452" i="55"/>
  <c r="M452" i="55"/>
  <c r="F452" i="55"/>
  <c r="H452" i="55" s="1"/>
  <c r="N451" i="55"/>
  <c r="M451" i="55"/>
  <c r="F451" i="55"/>
  <c r="N450" i="55"/>
  <c r="M450" i="55"/>
  <c r="N449" i="55"/>
  <c r="M449" i="55"/>
  <c r="F449" i="55"/>
  <c r="N448" i="55"/>
  <c r="M448" i="55"/>
  <c r="F448" i="55"/>
  <c r="H448" i="55" s="1"/>
  <c r="N447" i="55"/>
  <c r="M447" i="55"/>
  <c r="F447" i="55"/>
  <c r="H447" i="55" s="1"/>
  <c r="N446" i="55"/>
  <c r="M446" i="55"/>
  <c r="N445" i="55"/>
  <c r="M445" i="55"/>
  <c r="F445" i="55"/>
  <c r="N444" i="55"/>
  <c r="M444" i="55"/>
  <c r="F444" i="55"/>
  <c r="N443" i="55"/>
  <c r="M443" i="55"/>
  <c r="N442" i="55"/>
  <c r="M442" i="55"/>
  <c r="F442" i="55"/>
  <c r="H442" i="55" s="1"/>
  <c r="N441" i="55"/>
  <c r="M441" i="55"/>
  <c r="N440" i="55"/>
  <c r="M440" i="55"/>
  <c r="F440" i="55"/>
  <c r="N439" i="55"/>
  <c r="M439" i="55"/>
  <c r="N438" i="55"/>
  <c r="M438" i="55"/>
  <c r="F438" i="55"/>
  <c r="G438" i="55" s="1"/>
  <c r="N437" i="55"/>
  <c r="M437" i="55"/>
  <c r="F437" i="55"/>
  <c r="N436" i="55"/>
  <c r="M436" i="55"/>
  <c r="N435" i="55"/>
  <c r="M435" i="55"/>
  <c r="F435" i="55"/>
  <c r="N434" i="55"/>
  <c r="M434" i="55"/>
  <c r="F434" i="55"/>
  <c r="H434" i="55" s="1"/>
  <c r="N433" i="55"/>
  <c r="M433" i="55"/>
  <c r="F433" i="55"/>
  <c r="N432" i="55"/>
  <c r="M432" i="55"/>
  <c r="F432" i="55"/>
  <c r="H432" i="55" s="1"/>
  <c r="N431" i="55"/>
  <c r="M431" i="55"/>
  <c r="F431" i="55"/>
  <c r="N430" i="55"/>
  <c r="M430" i="55"/>
  <c r="F430" i="55"/>
  <c r="N429" i="55"/>
  <c r="M429" i="55"/>
  <c r="F429" i="55"/>
  <c r="N428" i="55"/>
  <c r="M428" i="55"/>
  <c r="N427" i="55"/>
  <c r="M427" i="55"/>
  <c r="F427" i="55"/>
  <c r="N426" i="55"/>
  <c r="M426" i="55"/>
  <c r="F426" i="55"/>
  <c r="N425" i="55"/>
  <c r="M425" i="55"/>
  <c r="F425" i="55"/>
  <c r="N424" i="55"/>
  <c r="M424" i="55"/>
  <c r="F424" i="55"/>
  <c r="H424" i="55" s="1"/>
  <c r="N423" i="55"/>
  <c r="M423" i="55"/>
  <c r="F423" i="55"/>
  <c r="N422" i="55"/>
  <c r="M422" i="55"/>
  <c r="F422" i="55"/>
  <c r="G422" i="55" s="1"/>
  <c r="N421" i="55"/>
  <c r="M421" i="55"/>
  <c r="F421" i="55"/>
  <c r="N420" i="55"/>
  <c r="M420" i="55"/>
  <c r="F420" i="55"/>
  <c r="G420" i="55" s="1"/>
  <c r="N419" i="55"/>
  <c r="M419" i="55"/>
  <c r="N418" i="55"/>
  <c r="M418" i="55"/>
  <c r="N417" i="55"/>
  <c r="M417" i="55"/>
  <c r="F417" i="55"/>
  <c r="N416" i="55"/>
  <c r="M416" i="55"/>
  <c r="N415" i="55"/>
  <c r="M415" i="55"/>
  <c r="F415" i="55"/>
  <c r="N414" i="55"/>
  <c r="M414" i="55"/>
  <c r="N413" i="55"/>
  <c r="M413" i="55"/>
  <c r="F413" i="55"/>
  <c r="N412" i="55"/>
  <c r="M412" i="55"/>
  <c r="F412" i="55"/>
  <c r="G412" i="55" s="1"/>
  <c r="N411" i="55"/>
  <c r="M411" i="55"/>
  <c r="F411" i="55"/>
  <c r="N410" i="55"/>
  <c r="M410" i="55"/>
  <c r="F410" i="55"/>
  <c r="G410" i="55" s="1"/>
  <c r="N409" i="55"/>
  <c r="M409" i="55"/>
  <c r="F409" i="55"/>
  <c r="N408" i="55"/>
  <c r="M408" i="55"/>
  <c r="N407" i="55"/>
  <c r="M407" i="55"/>
  <c r="F407" i="55"/>
  <c r="N406" i="55"/>
  <c r="M406" i="55"/>
  <c r="F406" i="55"/>
  <c r="G406" i="55" s="1"/>
  <c r="N405" i="55"/>
  <c r="M405" i="55"/>
  <c r="F405" i="55"/>
  <c r="N404" i="55"/>
  <c r="M404" i="55"/>
  <c r="F404" i="55"/>
  <c r="G404" i="55" s="1"/>
  <c r="N403" i="55"/>
  <c r="M403" i="55"/>
  <c r="F403" i="55"/>
  <c r="N402" i="55"/>
  <c r="M402" i="55"/>
  <c r="F402" i="55"/>
  <c r="G402" i="55" s="1"/>
  <c r="N401" i="55"/>
  <c r="M401" i="55"/>
  <c r="N400" i="55"/>
  <c r="M400" i="55"/>
  <c r="F400" i="55"/>
  <c r="G400" i="55" s="1"/>
  <c r="N399" i="55"/>
  <c r="M399" i="55"/>
  <c r="F399" i="55"/>
  <c r="N398" i="55"/>
  <c r="M398" i="55"/>
  <c r="F398" i="55"/>
  <c r="G398" i="55" s="1"/>
  <c r="N397" i="55"/>
  <c r="M397" i="55"/>
  <c r="F397" i="55"/>
  <c r="G397" i="55" s="1"/>
  <c r="N396" i="55"/>
  <c r="M396" i="55"/>
  <c r="F396" i="55"/>
  <c r="G396" i="55" s="1"/>
  <c r="N395" i="55"/>
  <c r="M395" i="55"/>
  <c r="F395" i="55"/>
  <c r="N394" i="55"/>
  <c r="M394" i="55"/>
  <c r="F394" i="55"/>
  <c r="H394" i="55" s="1"/>
  <c r="N393" i="55"/>
  <c r="M393" i="55"/>
  <c r="F393" i="55"/>
  <c r="H393" i="55" s="1"/>
  <c r="N392" i="55"/>
  <c r="M392" i="55"/>
  <c r="N391" i="55"/>
  <c r="M391" i="55"/>
  <c r="F391" i="55"/>
  <c r="N390" i="55"/>
  <c r="M390" i="55"/>
  <c r="N389" i="55"/>
  <c r="M389" i="55"/>
  <c r="F389" i="55"/>
  <c r="H389" i="55" s="1"/>
  <c r="N388" i="55"/>
  <c r="M388" i="55"/>
  <c r="F388" i="55"/>
  <c r="G388" i="55" s="1"/>
  <c r="N387" i="55"/>
  <c r="M387" i="55"/>
  <c r="F387" i="55"/>
  <c r="N386" i="55"/>
  <c r="M386" i="55"/>
  <c r="N385" i="55"/>
  <c r="M385" i="55"/>
  <c r="N384" i="55"/>
  <c r="M384" i="55"/>
  <c r="F384" i="55"/>
  <c r="G384" i="55" s="1"/>
  <c r="N383" i="55"/>
  <c r="M383" i="55"/>
  <c r="N382" i="55"/>
  <c r="M382" i="55"/>
  <c r="F382" i="55"/>
  <c r="H382" i="55" s="1"/>
  <c r="N381" i="55"/>
  <c r="M381" i="55"/>
  <c r="N380" i="55"/>
  <c r="M380" i="55"/>
  <c r="F380" i="55"/>
  <c r="H380" i="55" s="1"/>
  <c r="N379" i="55"/>
  <c r="M379" i="55"/>
  <c r="F379" i="55"/>
  <c r="N378" i="55"/>
  <c r="M378" i="55"/>
  <c r="F378" i="55"/>
  <c r="H378" i="55" s="1"/>
  <c r="N377" i="55"/>
  <c r="M377" i="55"/>
  <c r="F377" i="55"/>
  <c r="H377" i="55" s="1"/>
  <c r="N376" i="55"/>
  <c r="M376" i="55"/>
  <c r="F376" i="55"/>
  <c r="G376" i="55" s="1"/>
  <c r="N375" i="55"/>
  <c r="M375" i="55"/>
  <c r="F375" i="55"/>
  <c r="N374" i="55"/>
  <c r="M374" i="55"/>
  <c r="F374" i="55"/>
  <c r="H374" i="55" s="1"/>
  <c r="N373" i="55"/>
  <c r="M373" i="55"/>
  <c r="N372" i="55"/>
  <c r="M372" i="55"/>
  <c r="N371" i="55"/>
  <c r="M371" i="55"/>
  <c r="N370" i="55"/>
  <c r="M370" i="55"/>
  <c r="N369" i="55"/>
  <c r="M369" i="55"/>
  <c r="F369" i="55"/>
  <c r="G369" i="55" s="1"/>
  <c r="N368" i="55"/>
  <c r="M368" i="55"/>
  <c r="N367" i="55"/>
  <c r="M367" i="55"/>
  <c r="F367" i="55"/>
  <c r="N366" i="55"/>
  <c r="M366" i="55"/>
  <c r="N365" i="55"/>
  <c r="M365" i="55"/>
  <c r="F365" i="55"/>
  <c r="H365" i="55" s="1"/>
  <c r="N364" i="55"/>
  <c r="M364" i="55"/>
  <c r="F364" i="55"/>
  <c r="G364" i="55" s="1"/>
  <c r="N363" i="55"/>
  <c r="M363" i="55"/>
  <c r="F363" i="55"/>
  <c r="N362" i="55"/>
  <c r="M362" i="55"/>
  <c r="F362" i="55"/>
  <c r="H362" i="55" s="1"/>
  <c r="N361" i="55"/>
  <c r="M361" i="55"/>
  <c r="N360" i="55"/>
  <c r="M360" i="55"/>
  <c r="N359" i="55"/>
  <c r="M359" i="55"/>
  <c r="F359" i="55"/>
  <c r="N358" i="55"/>
  <c r="M358" i="55"/>
  <c r="F358" i="55"/>
  <c r="H358" i="55" s="1"/>
  <c r="N357" i="55"/>
  <c r="M357" i="55"/>
  <c r="F357" i="55"/>
  <c r="G357" i="55" s="1"/>
  <c r="N356" i="55"/>
  <c r="M356" i="55"/>
  <c r="F356" i="55"/>
  <c r="G356" i="55" s="1"/>
  <c r="N355" i="55"/>
  <c r="M355" i="55"/>
  <c r="F355" i="55"/>
  <c r="N354" i="55"/>
  <c r="M354" i="55"/>
  <c r="F354" i="55"/>
  <c r="H354" i="55" s="1"/>
  <c r="N353" i="55"/>
  <c r="M353" i="55"/>
  <c r="F353" i="55"/>
  <c r="N352" i="55"/>
  <c r="M352" i="55"/>
  <c r="N351" i="55"/>
  <c r="M351" i="55"/>
  <c r="F351" i="55"/>
  <c r="N350" i="55"/>
  <c r="M350" i="55"/>
  <c r="F350" i="55"/>
  <c r="N349" i="55"/>
  <c r="M349" i="55"/>
  <c r="F349" i="55"/>
  <c r="N348" i="55"/>
  <c r="M348" i="55"/>
  <c r="F348" i="55"/>
  <c r="H348" i="55" s="1"/>
  <c r="N347" i="55"/>
  <c r="M347" i="55"/>
  <c r="F347" i="55"/>
  <c r="N346" i="55"/>
  <c r="M346" i="55"/>
  <c r="F346" i="55"/>
  <c r="H346" i="55" s="1"/>
  <c r="N345" i="55"/>
  <c r="M345" i="55"/>
  <c r="F345" i="55"/>
  <c r="N344" i="55"/>
  <c r="M344" i="55"/>
  <c r="F344" i="55"/>
  <c r="H344" i="55" s="1"/>
  <c r="N343" i="55"/>
  <c r="M343" i="55"/>
  <c r="F343" i="55"/>
  <c r="N342" i="55"/>
  <c r="M342" i="55"/>
  <c r="F342" i="55"/>
  <c r="H342" i="55" s="1"/>
  <c r="N341" i="55"/>
  <c r="M341" i="55"/>
  <c r="N340" i="55"/>
  <c r="M340" i="55"/>
  <c r="N339" i="55"/>
  <c r="M339" i="55"/>
  <c r="F339" i="55"/>
  <c r="N338" i="55"/>
  <c r="M338" i="55"/>
  <c r="F338" i="55"/>
  <c r="H338" i="55" s="1"/>
  <c r="N337" i="55"/>
  <c r="M337" i="55"/>
  <c r="F337" i="55"/>
  <c r="N336" i="55"/>
  <c r="M336" i="55"/>
  <c r="N335" i="55"/>
  <c r="M335" i="55"/>
  <c r="N334" i="55"/>
  <c r="M334" i="55"/>
  <c r="N333" i="55"/>
  <c r="M333" i="55"/>
  <c r="F333" i="55"/>
  <c r="N332" i="55"/>
  <c r="M332" i="55"/>
  <c r="F332" i="55"/>
  <c r="H332" i="55" s="1"/>
  <c r="N331" i="55"/>
  <c r="M331" i="55"/>
  <c r="F331" i="55"/>
  <c r="N330" i="55"/>
  <c r="M330" i="55"/>
  <c r="F330" i="55"/>
  <c r="H330" i="55" s="1"/>
  <c r="N329" i="55"/>
  <c r="M329" i="55"/>
  <c r="N328" i="55"/>
  <c r="M328" i="55"/>
  <c r="F328" i="55"/>
  <c r="H328" i="55" s="1"/>
  <c r="N327" i="55"/>
  <c r="M327" i="55"/>
  <c r="F327" i="55"/>
  <c r="N326" i="55"/>
  <c r="M326" i="55"/>
  <c r="F326" i="55"/>
  <c r="H326" i="55" s="1"/>
  <c r="N325" i="55"/>
  <c r="M325" i="55"/>
  <c r="F325" i="55"/>
  <c r="N324" i="55"/>
  <c r="M324" i="55"/>
  <c r="F324" i="55"/>
  <c r="H324" i="55" s="1"/>
  <c r="N323" i="55"/>
  <c r="M323" i="55"/>
  <c r="F323" i="55"/>
  <c r="N322" i="55"/>
  <c r="M322" i="55"/>
  <c r="F322" i="55"/>
  <c r="H322" i="55" s="1"/>
  <c r="N321" i="55"/>
  <c r="M321" i="55"/>
  <c r="F321" i="55"/>
  <c r="N320" i="55"/>
  <c r="M320" i="55"/>
  <c r="N319" i="55"/>
  <c r="M319" i="55"/>
  <c r="N318" i="55"/>
  <c r="M318" i="55"/>
  <c r="N317" i="55"/>
  <c r="M317" i="55"/>
  <c r="N316" i="55"/>
  <c r="M316" i="55"/>
  <c r="F316" i="55"/>
  <c r="G316" i="55" s="1"/>
  <c r="N315" i="55"/>
  <c r="M315" i="55"/>
  <c r="F315" i="55"/>
  <c r="N314" i="55"/>
  <c r="M314" i="55"/>
  <c r="F314" i="55"/>
  <c r="H314" i="55" s="1"/>
  <c r="N313" i="55"/>
  <c r="M313" i="55"/>
  <c r="F313" i="55"/>
  <c r="G313" i="55" s="1"/>
  <c r="N312" i="55"/>
  <c r="M312" i="55"/>
  <c r="F312" i="55"/>
  <c r="G312" i="55" s="1"/>
  <c r="N311" i="55"/>
  <c r="M311" i="55"/>
  <c r="F311" i="55"/>
  <c r="N310" i="55"/>
  <c r="M310" i="55"/>
  <c r="F310" i="55"/>
  <c r="H310" i="55" s="1"/>
  <c r="N309" i="55"/>
  <c r="M309" i="55"/>
  <c r="F309" i="55"/>
  <c r="G309" i="55" s="1"/>
  <c r="N308" i="55"/>
  <c r="M308" i="55"/>
  <c r="F308" i="55"/>
  <c r="G308" i="55" s="1"/>
  <c r="N307" i="55"/>
  <c r="M307" i="55"/>
  <c r="F307" i="55"/>
  <c r="N306" i="55"/>
  <c r="M306" i="55"/>
  <c r="F306" i="55"/>
  <c r="H306" i="55" s="1"/>
  <c r="N305" i="55"/>
  <c r="M305" i="55"/>
  <c r="N304" i="55"/>
  <c r="M304" i="55"/>
  <c r="N303" i="55"/>
  <c r="M303" i="55"/>
  <c r="N302" i="55"/>
  <c r="M302" i="55"/>
  <c r="F302" i="55"/>
  <c r="H302" i="55" s="1"/>
  <c r="N301" i="55"/>
  <c r="M301" i="55"/>
  <c r="F301" i="55"/>
  <c r="G301" i="55" s="1"/>
  <c r="N300" i="55"/>
  <c r="M300" i="55"/>
  <c r="F300" i="55"/>
  <c r="G300" i="55" s="1"/>
  <c r="N299" i="55"/>
  <c r="M299" i="55"/>
  <c r="F299" i="55"/>
  <c r="N298" i="55"/>
  <c r="M298" i="55"/>
  <c r="F298" i="55"/>
  <c r="H298" i="55" s="1"/>
  <c r="N297" i="55"/>
  <c r="M297" i="55"/>
  <c r="N296" i="55"/>
  <c r="M296" i="55"/>
  <c r="N295" i="55"/>
  <c r="M295" i="55"/>
  <c r="N294" i="55"/>
  <c r="M294" i="55"/>
  <c r="N293" i="55"/>
  <c r="M293" i="55"/>
  <c r="F293" i="55"/>
  <c r="G293" i="55" s="1"/>
  <c r="N292" i="55"/>
  <c r="M292" i="55"/>
  <c r="F292" i="55"/>
  <c r="G292" i="55" s="1"/>
  <c r="N291" i="55"/>
  <c r="M291" i="55"/>
  <c r="F291" i="55"/>
  <c r="N290" i="55"/>
  <c r="M290" i="55"/>
  <c r="F290" i="55"/>
  <c r="H290" i="55" s="1"/>
  <c r="N289" i="55"/>
  <c r="M289" i="55"/>
  <c r="F289" i="55"/>
  <c r="G289" i="55" s="1"/>
  <c r="N288" i="55"/>
  <c r="M288" i="55"/>
  <c r="F288" i="55"/>
  <c r="G288" i="55" s="1"/>
  <c r="N287" i="55"/>
  <c r="M287" i="55"/>
  <c r="F287" i="55"/>
  <c r="N286" i="55"/>
  <c r="M286" i="55"/>
  <c r="F286" i="55"/>
  <c r="H286" i="55" s="1"/>
  <c r="N285" i="55"/>
  <c r="M285" i="55"/>
  <c r="F285" i="55"/>
  <c r="G285" i="55" s="1"/>
  <c r="N284" i="55"/>
  <c r="M284" i="55"/>
  <c r="F284" i="55"/>
  <c r="G284" i="55" s="1"/>
  <c r="N283" i="55"/>
  <c r="M283" i="55"/>
  <c r="F283" i="55"/>
  <c r="N282" i="55"/>
  <c r="M282" i="55"/>
  <c r="F282" i="55"/>
  <c r="H282" i="55" s="1"/>
  <c r="N281" i="55"/>
  <c r="M281" i="55"/>
  <c r="N280" i="55"/>
  <c r="M280" i="55"/>
  <c r="F280" i="55"/>
  <c r="G280" i="55" s="1"/>
  <c r="N279" i="55"/>
  <c r="M279" i="55"/>
  <c r="F279" i="55"/>
  <c r="N278" i="55"/>
  <c r="M278" i="55"/>
  <c r="F278" i="55"/>
  <c r="H278" i="55" s="1"/>
  <c r="N277" i="55"/>
  <c r="M277" i="55"/>
  <c r="F277" i="55"/>
  <c r="H277" i="55" s="1"/>
  <c r="N276" i="55"/>
  <c r="M276" i="55"/>
  <c r="F276" i="55"/>
  <c r="G276" i="55" s="1"/>
  <c r="N275" i="55"/>
  <c r="M275" i="55"/>
  <c r="F275" i="55"/>
  <c r="N274" i="55"/>
  <c r="M274" i="55"/>
  <c r="N273" i="55"/>
  <c r="M273" i="55"/>
  <c r="F273" i="55"/>
  <c r="H273" i="55" s="1"/>
  <c r="N272" i="55"/>
  <c r="M272" i="55"/>
  <c r="N271" i="55"/>
  <c r="M271" i="55"/>
  <c r="F271" i="55"/>
  <c r="N270" i="55"/>
  <c r="M270" i="55"/>
  <c r="F270" i="55"/>
  <c r="H270" i="55" s="1"/>
  <c r="N269" i="55"/>
  <c r="M269" i="55"/>
  <c r="F269" i="55"/>
  <c r="N268" i="55"/>
  <c r="M268" i="55"/>
  <c r="N267" i="55"/>
  <c r="M267" i="55"/>
  <c r="F267" i="55"/>
  <c r="N266" i="55"/>
  <c r="M266" i="55"/>
  <c r="F266" i="55"/>
  <c r="N265" i="55"/>
  <c r="M265" i="55"/>
  <c r="F265" i="55"/>
  <c r="H265" i="55" s="1"/>
  <c r="N264" i="55"/>
  <c r="M264" i="55"/>
  <c r="F264" i="55"/>
  <c r="N263" i="55"/>
  <c r="M263" i="55"/>
  <c r="F263" i="55"/>
  <c r="N262" i="55"/>
  <c r="M262" i="55"/>
  <c r="F262" i="55"/>
  <c r="N261" i="55"/>
  <c r="M261" i="55"/>
  <c r="F261" i="55"/>
  <c r="H261" i="55" s="1"/>
  <c r="N260" i="55"/>
  <c r="M260" i="55"/>
  <c r="F260" i="55"/>
  <c r="G260" i="55" s="1"/>
  <c r="N259" i="55"/>
  <c r="M259" i="55"/>
  <c r="F259" i="55"/>
  <c r="N258" i="55"/>
  <c r="M258" i="55"/>
  <c r="F258" i="55"/>
  <c r="H258" i="55" s="1"/>
  <c r="N257" i="55"/>
  <c r="M257" i="55"/>
  <c r="F257" i="55"/>
  <c r="H257" i="55" s="1"/>
  <c r="N256" i="55"/>
  <c r="M256" i="55"/>
  <c r="F256" i="55"/>
  <c r="G256" i="55" s="1"/>
  <c r="N255" i="55"/>
  <c r="M255" i="55"/>
  <c r="N254" i="55"/>
  <c r="M254" i="55"/>
  <c r="F254" i="55"/>
  <c r="H254" i="55" s="1"/>
  <c r="N253" i="55"/>
  <c r="M253" i="55"/>
  <c r="N252" i="55"/>
  <c r="M252" i="55"/>
  <c r="F252" i="55"/>
  <c r="G252" i="55" s="1"/>
  <c r="N251" i="55"/>
  <c r="M251" i="55"/>
  <c r="F251" i="55"/>
  <c r="N250" i="55"/>
  <c r="M250" i="55"/>
  <c r="F250" i="55"/>
  <c r="N249" i="55"/>
  <c r="M249" i="55"/>
  <c r="F249" i="55"/>
  <c r="N248" i="55"/>
  <c r="M248" i="55"/>
  <c r="F248" i="55"/>
  <c r="G248" i="55" s="1"/>
  <c r="N247" i="55"/>
  <c r="M247" i="55"/>
  <c r="F247" i="55"/>
  <c r="N246" i="55"/>
  <c r="M246" i="55"/>
  <c r="F246" i="55"/>
  <c r="H246" i="55" s="1"/>
  <c r="N245" i="55"/>
  <c r="M245" i="55"/>
  <c r="F245" i="55"/>
  <c r="H245" i="55" s="1"/>
  <c r="N244" i="55"/>
  <c r="M244" i="55"/>
  <c r="F244" i="55"/>
  <c r="G244" i="55" s="1"/>
  <c r="N243" i="55"/>
  <c r="M243" i="55"/>
  <c r="F243" i="55"/>
  <c r="N242" i="55"/>
  <c r="M242" i="55"/>
  <c r="F242" i="55"/>
  <c r="H242" i="55" s="1"/>
  <c r="N241" i="55"/>
  <c r="M241" i="55"/>
  <c r="F241" i="55"/>
  <c r="H241" i="55" s="1"/>
  <c r="N240" i="55"/>
  <c r="M240" i="55"/>
  <c r="F240" i="55"/>
  <c r="G240" i="55" s="1"/>
  <c r="N239" i="55"/>
  <c r="M239" i="55"/>
  <c r="F239" i="55"/>
  <c r="N238" i="55"/>
  <c r="M238" i="55"/>
  <c r="F238" i="55"/>
  <c r="H238" i="55" s="1"/>
  <c r="N237" i="55"/>
  <c r="M237" i="55"/>
  <c r="F237" i="55"/>
  <c r="N236" i="55"/>
  <c r="M236" i="55"/>
  <c r="F236" i="55"/>
  <c r="H236" i="55" s="1"/>
  <c r="N235" i="55"/>
  <c r="M235" i="55"/>
  <c r="N234" i="55"/>
  <c r="M234" i="55"/>
  <c r="F234" i="55"/>
  <c r="N233" i="55"/>
  <c r="M233" i="55"/>
  <c r="N232" i="55"/>
  <c r="M232" i="55"/>
  <c r="F232" i="55"/>
  <c r="G232" i="55" s="1"/>
  <c r="N231" i="55"/>
  <c r="M231" i="55"/>
  <c r="F231" i="55"/>
  <c r="N230" i="55"/>
  <c r="M230" i="55"/>
  <c r="F230" i="55"/>
  <c r="N229" i="55"/>
  <c r="M229" i="55"/>
  <c r="F229" i="55"/>
  <c r="H229" i="55" s="1"/>
  <c r="N228" i="55"/>
  <c r="M228" i="55"/>
  <c r="F228" i="55"/>
  <c r="H228" i="55" s="1"/>
  <c r="N227" i="55"/>
  <c r="M227" i="55"/>
  <c r="F227" i="55"/>
  <c r="N226" i="55"/>
  <c r="M226" i="55"/>
  <c r="F226" i="55"/>
  <c r="H226" i="55" s="1"/>
  <c r="N225" i="55"/>
  <c r="M225" i="55"/>
  <c r="F225" i="55"/>
  <c r="H225" i="55" s="1"/>
  <c r="N224" i="55"/>
  <c r="M224" i="55"/>
  <c r="F224" i="55"/>
  <c r="N223" i="55"/>
  <c r="M223" i="55"/>
  <c r="F223" i="55"/>
  <c r="N222" i="55"/>
  <c r="M222" i="55"/>
  <c r="F222" i="55"/>
  <c r="H222" i="55" s="1"/>
  <c r="N221" i="55"/>
  <c r="M221" i="55"/>
  <c r="F221" i="55"/>
  <c r="G221" i="55" s="1"/>
  <c r="N220" i="55"/>
  <c r="M220" i="55"/>
  <c r="F220" i="55"/>
  <c r="G220" i="55" s="1"/>
  <c r="N219" i="55"/>
  <c r="M219" i="55"/>
  <c r="F219" i="55"/>
  <c r="N218" i="55"/>
  <c r="M218" i="55"/>
  <c r="F218" i="55"/>
  <c r="H218" i="55" s="1"/>
  <c r="N217" i="55"/>
  <c r="M217" i="55"/>
  <c r="F217" i="55"/>
  <c r="G217" i="55" s="1"/>
  <c r="N216" i="55"/>
  <c r="M216" i="55"/>
  <c r="N215" i="55"/>
  <c r="M215" i="55"/>
  <c r="F215" i="55"/>
  <c r="N214" i="55"/>
  <c r="M214" i="55"/>
  <c r="N213" i="55"/>
  <c r="M213" i="55"/>
  <c r="F213" i="55"/>
  <c r="H213" i="55" s="1"/>
  <c r="N212" i="55"/>
  <c r="M212" i="55"/>
  <c r="F212" i="55"/>
  <c r="G212" i="55" s="1"/>
  <c r="N211" i="55"/>
  <c r="M211" i="55"/>
  <c r="F211" i="55"/>
  <c r="N210" i="55"/>
  <c r="M210" i="55"/>
  <c r="F210" i="55"/>
  <c r="H210" i="55" s="1"/>
  <c r="N209" i="55"/>
  <c r="M209" i="55"/>
  <c r="F209" i="55"/>
  <c r="N208" i="55"/>
  <c r="M208" i="55"/>
  <c r="F208" i="55"/>
  <c r="G208" i="55" s="1"/>
  <c r="N207" i="55"/>
  <c r="M207" i="55"/>
  <c r="F207" i="55"/>
  <c r="N206" i="55"/>
  <c r="M206" i="55"/>
  <c r="F206" i="55"/>
  <c r="H206" i="55" s="1"/>
  <c r="N205" i="55"/>
  <c r="M205" i="55"/>
  <c r="F205" i="55"/>
  <c r="N204" i="55"/>
  <c r="M204" i="55"/>
  <c r="F204" i="55"/>
  <c r="H204" i="55" s="1"/>
  <c r="N203" i="55"/>
  <c r="M203" i="55"/>
  <c r="F203" i="55"/>
  <c r="N202" i="55"/>
  <c r="M202" i="55"/>
  <c r="F202" i="55"/>
  <c r="H202" i="55" s="1"/>
  <c r="N201" i="55"/>
  <c r="M201" i="55"/>
  <c r="F201" i="55"/>
  <c r="H201" i="55" s="1"/>
  <c r="N200" i="55"/>
  <c r="M200" i="55"/>
  <c r="N199" i="55"/>
  <c r="M199" i="55"/>
  <c r="F199" i="55"/>
  <c r="G199" i="55" s="1"/>
  <c r="N198" i="55"/>
  <c r="M198" i="55"/>
  <c r="N197" i="55"/>
  <c r="M197" i="55"/>
  <c r="F197" i="55"/>
  <c r="H197" i="55" s="1"/>
  <c r="N196" i="55"/>
  <c r="M196" i="55"/>
  <c r="F196" i="55"/>
  <c r="H196" i="55" s="1"/>
  <c r="N195" i="55"/>
  <c r="M195" i="55"/>
  <c r="F195" i="55"/>
  <c r="G195" i="55" s="1"/>
  <c r="N194" i="55"/>
  <c r="M194" i="55"/>
  <c r="F194" i="55"/>
  <c r="H194" i="55" s="1"/>
  <c r="N193" i="55"/>
  <c r="M193" i="55"/>
  <c r="F193" i="55"/>
  <c r="H193" i="55" s="1"/>
  <c r="N192" i="55"/>
  <c r="M192" i="55"/>
  <c r="F192" i="55"/>
  <c r="H192" i="55" s="1"/>
  <c r="N191" i="55"/>
  <c r="M191" i="55"/>
  <c r="F191" i="55"/>
  <c r="G191" i="55" s="1"/>
  <c r="N190" i="55"/>
  <c r="M190" i="55"/>
  <c r="F190" i="55"/>
  <c r="H190" i="55" s="1"/>
  <c r="N189" i="55"/>
  <c r="M189" i="55"/>
  <c r="F189" i="55"/>
  <c r="H189" i="55" s="1"/>
  <c r="N188" i="55"/>
  <c r="M188" i="55"/>
  <c r="F188" i="55"/>
  <c r="H188" i="55" s="1"/>
  <c r="N187" i="55"/>
  <c r="M187" i="55"/>
  <c r="F187" i="55"/>
  <c r="G187" i="55" s="1"/>
  <c r="N186" i="55"/>
  <c r="M186" i="55"/>
  <c r="F186" i="55"/>
  <c r="H186" i="55" s="1"/>
  <c r="N185" i="55"/>
  <c r="M185" i="55"/>
  <c r="F185" i="55"/>
  <c r="H185" i="55" s="1"/>
  <c r="N184" i="55"/>
  <c r="M184" i="55"/>
  <c r="F184" i="55"/>
  <c r="H184" i="55" s="1"/>
  <c r="N183" i="55"/>
  <c r="M183" i="55"/>
  <c r="F183" i="55"/>
  <c r="G183" i="55" s="1"/>
  <c r="N182" i="55"/>
  <c r="M182" i="55"/>
  <c r="F182" i="55"/>
  <c r="H182" i="55" s="1"/>
  <c r="N181" i="55"/>
  <c r="M181" i="55"/>
  <c r="F181" i="55"/>
  <c r="H181" i="55" s="1"/>
  <c r="N180" i="55"/>
  <c r="M180" i="55"/>
  <c r="F180" i="55"/>
  <c r="N179" i="55"/>
  <c r="M179" i="55"/>
  <c r="F179" i="55"/>
  <c r="G179" i="55" s="1"/>
  <c r="N178" i="55"/>
  <c r="M178" i="55"/>
  <c r="F178" i="55"/>
  <c r="H178" i="55" s="1"/>
  <c r="N177" i="55"/>
  <c r="M177" i="55"/>
  <c r="F177" i="55"/>
  <c r="G177" i="55" s="1"/>
  <c r="N176" i="55"/>
  <c r="M176" i="55"/>
  <c r="F176" i="55"/>
  <c r="N175" i="55"/>
  <c r="M175" i="55"/>
  <c r="F175" i="55"/>
  <c r="G175" i="55" s="1"/>
  <c r="N174" i="55"/>
  <c r="M174" i="55"/>
  <c r="F174" i="55"/>
  <c r="H174" i="55" s="1"/>
  <c r="N173" i="55"/>
  <c r="M173" i="55"/>
  <c r="F173" i="55"/>
  <c r="H173" i="55" s="1"/>
  <c r="N172" i="55"/>
  <c r="M172" i="55"/>
  <c r="F172" i="55"/>
  <c r="N171" i="55"/>
  <c r="M171" i="55"/>
  <c r="F171" i="55"/>
  <c r="G171" i="55" s="1"/>
  <c r="N170" i="55"/>
  <c r="M170" i="55"/>
  <c r="F170" i="55"/>
  <c r="H170" i="55" s="1"/>
  <c r="N169" i="55"/>
  <c r="M169" i="55"/>
  <c r="F169" i="55"/>
  <c r="G169" i="55" s="1"/>
  <c r="N168" i="55"/>
  <c r="M168" i="55"/>
  <c r="F168" i="55"/>
  <c r="N167" i="55"/>
  <c r="M167" i="55"/>
  <c r="F167" i="55"/>
  <c r="G167" i="55" s="1"/>
  <c r="N166" i="55"/>
  <c r="M166" i="55"/>
  <c r="F166" i="55"/>
  <c r="H166" i="55" s="1"/>
  <c r="N165" i="55"/>
  <c r="M165" i="55"/>
  <c r="F165" i="55"/>
  <c r="H165" i="55" s="1"/>
  <c r="N164" i="55"/>
  <c r="M164" i="55"/>
  <c r="F164" i="55"/>
  <c r="N163" i="55"/>
  <c r="M163" i="55"/>
  <c r="F163" i="55"/>
  <c r="G163" i="55" s="1"/>
  <c r="N162" i="55"/>
  <c r="M162" i="55"/>
  <c r="N161" i="55"/>
  <c r="M161" i="55"/>
  <c r="N160" i="55"/>
  <c r="M160" i="55"/>
  <c r="F160" i="55"/>
  <c r="N159" i="55"/>
  <c r="M159" i="55"/>
  <c r="F159" i="55"/>
  <c r="G159" i="55" s="1"/>
  <c r="N158" i="55"/>
  <c r="M158" i="55"/>
  <c r="F158" i="55"/>
  <c r="G158" i="55" s="1"/>
  <c r="N157" i="55"/>
  <c r="M157" i="55"/>
  <c r="F157" i="55"/>
  <c r="G157" i="55" s="1"/>
  <c r="N156" i="55"/>
  <c r="M156" i="55"/>
  <c r="F156" i="55"/>
  <c r="N155" i="55"/>
  <c r="M155" i="55"/>
  <c r="F155" i="55"/>
  <c r="G155" i="55" s="1"/>
  <c r="N154" i="55"/>
  <c r="M154" i="55"/>
  <c r="F154" i="55"/>
  <c r="G154" i="55" s="1"/>
  <c r="N153" i="55"/>
  <c r="M153" i="55"/>
  <c r="F153" i="55"/>
  <c r="H153" i="55" s="1"/>
  <c r="N152" i="55"/>
  <c r="M152" i="55"/>
  <c r="F152" i="55"/>
  <c r="H152" i="55" s="1"/>
  <c r="N151" i="55"/>
  <c r="M151" i="55"/>
  <c r="F151" i="55"/>
  <c r="G151" i="55" s="1"/>
  <c r="N150" i="55"/>
  <c r="M150" i="55"/>
  <c r="F150" i="55"/>
  <c r="G150" i="55" s="1"/>
  <c r="N149" i="55"/>
  <c r="M149" i="55"/>
  <c r="F149" i="55"/>
  <c r="G149" i="55" s="1"/>
  <c r="N148" i="55"/>
  <c r="M148" i="55"/>
  <c r="F148" i="55"/>
  <c r="N147" i="55"/>
  <c r="M147" i="55"/>
  <c r="F147" i="55"/>
  <c r="G147" i="55" s="1"/>
  <c r="N146" i="55"/>
  <c r="M146" i="55"/>
  <c r="F146" i="55"/>
  <c r="G146" i="55" s="1"/>
  <c r="N145" i="55"/>
  <c r="M145" i="55"/>
  <c r="F145" i="55"/>
  <c r="H145" i="55" s="1"/>
  <c r="N144" i="55"/>
  <c r="M144" i="55"/>
  <c r="F144" i="55"/>
  <c r="H144" i="55" s="1"/>
  <c r="N143" i="55"/>
  <c r="M143" i="55"/>
  <c r="N142" i="55"/>
  <c r="M142" i="55"/>
  <c r="F142" i="55"/>
  <c r="G142" i="55" s="1"/>
  <c r="N141" i="55"/>
  <c r="M141" i="55"/>
  <c r="F141" i="55"/>
  <c r="N140" i="55"/>
  <c r="M140" i="55"/>
  <c r="F140" i="55"/>
  <c r="H140" i="55" s="1"/>
  <c r="N139" i="55"/>
  <c r="M139" i="55"/>
  <c r="F139" i="55"/>
  <c r="G139" i="55" s="1"/>
  <c r="N138" i="55"/>
  <c r="M138" i="55"/>
  <c r="N137" i="55"/>
  <c r="M137" i="55"/>
  <c r="F137" i="55"/>
  <c r="G137" i="55" s="1"/>
  <c r="N136" i="55"/>
  <c r="M136" i="55"/>
  <c r="F136" i="55"/>
  <c r="N135" i="55"/>
  <c r="M135" i="55"/>
  <c r="F135" i="55"/>
  <c r="N134" i="55"/>
  <c r="M134" i="55"/>
  <c r="F134" i="55"/>
  <c r="G134" i="55" s="1"/>
  <c r="N133" i="55"/>
  <c r="M133" i="55"/>
  <c r="N132" i="55"/>
  <c r="M132" i="55"/>
  <c r="F132" i="55"/>
  <c r="H132" i="55" s="1"/>
  <c r="N131" i="55"/>
  <c r="M131" i="55"/>
  <c r="N130" i="55"/>
  <c r="M130" i="55"/>
  <c r="N129" i="55"/>
  <c r="M129" i="55"/>
  <c r="N128" i="55"/>
  <c r="M128" i="55"/>
  <c r="F128" i="55"/>
  <c r="H128" i="55" s="1"/>
  <c r="N127" i="55"/>
  <c r="M127" i="55"/>
  <c r="F127" i="55"/>
  <c r="G127" i="55" s="1"/>
  <c r="N126" i="55"/>
  <c r="M126" i="55"/>
  <c r="F126" i="55"/>
  <c r="G126" i="55" s="1"/>
  <c r="N125" i="55"/>
  <c r="M125" i="55"/>
  <c r="F125" i="55"/>
  <c r="H125" i="55" s="1"/>
  <c r="N124" i="55"/>
  <c r="M124" i="55"/>
  <c r="F124" i="55"/>
  <c r="H124" i="55" s="1"/>
  <c r="N123" i="55"/>
  <c r="M123" i="55"/>
  <c r="N122" i="55"/>
  <c r="M122" i="55"/>
  <c r="F122" i="55"/>
  <c r="G122" i="55" s="1"/>
  <c r="N121" i="55"/>
  <c r="M121" i="55"/>
  <c r="F121" i="55"/>
  <c r="G121" i="55" s="1"/>
  <c r="N120" i="55"/>
  <c r="M120" i="55"/>
  <c r="F120" i="55"/>
  <c r="H120" i="55" s="1"/>
  <c r="N119" i="55"/>
  <c r="M119" i="55"/>
  <c r="N118" i="55"/>
  <c r="M118" i="55"/>
  <c r="N117" i="55"/>
  <c r="M117" i="55"/>
  <c r="N116" i="55"/>
  <c r="M116" i="55"/>
  <c r="F116" i="55"/>
  <c r="H116" i="55" s="1"/>
  <c r="N115" i="55"/>
  <c r="M115" i="55"/>
  <c r="F115" i="55"/>
  <c r="G115" i="55" s="1"/>
  <c r="N114" i="55"/>
  <c r="M114" i="55"/>
  <c r="F114" i="55"/>
  <c r="G114" i="55" s="1"/>
  <c r="N113" i="55"/>
  <c r="M113" i="55"/>
  <c r="N112" i="55"/>
  <c r="M112" i="55"/>
  <c r="F112" i="55"/>
  <c r="H112" i="55" s="1"/>
  <c r="N111" i="55"/>
  <c r="M111" i="55"/>
  <c r="N110" i="55"/>
  <c r="M110" i="55"/>
  <c r="F110" i="55"/>
  <c r="G110" i="55" s="1"/>
  <c r="N109" i="55"/>
  <c r="M109" i="55"/>
  <c r="F109" i="55"/>
  <c r="G109" i="55" s="1"/>
  <c r="N108" i="55"/>
  <c r="M108" i="55"/>
  <c r="F108" i="55"/>
  <c r="H108" i="55" s="1"/>
  <c r="N107" i="55"/>
  <c r="M107" i="55"/>
  <c r="F107" i="55"/>
  <c r="H107" i="55" s="1"/>
  <c r="N106" i="55"/>
  <c r="M106" i="55"/>
  <c r="F106" i="55"/>
  <c r="G106" i="55" s="1"/>
  <c r="N105" i="55"/>
  <c r="M105" i="55"/>
  <c r="F105" i="55"/>
  <c r="G105" i="55" s="1"/>
  <c r="N104" i="55"/>
  <c r="M104" i="55"/>
  <c r="F104" i="55"/>
  <c r="N103" i="55"/>
  <c r="M103" i="55"/>
  <c r="F103" i="55"/>
  <c r="H103" i="55" s="1"/>
  <c r="N102" i="55"/>
  <c r="M102" i="55"/>
  <c r="F102" i="55"/>
  <c r="G102" i="55" s="1"/>
  <c r="N101" i="55"/>
  <c r="M101" i="55"/>
  <c r="F101" i="55"/>
  <c r="H101" i="55" s="1"/>
  <c r="N100" i="55"/>
  <c r="M100" i="55"/>
  <c r="F100" i="55"/>
  <c r="N99" i="55"/>
  <c r="M99" i="55"/>
  <c r="F99" i="55"/>
  <c r="G99" i="55" s="1"/>
  <c r="N98" i="55"/>
  <c r="M98" i="55"/>
  <c r="N97" i="55"/>
  <c r="M97" i="55"/>
  <c r="N96" i="55"/>
  <c r="M96" i="55"/>
  <c r="F96" i="55"/>
  <c r="H96" i="55" s="1"/>
  <c r="N95" i="55"/>
  <c r="M95" i="55"/>
  <c r="F95" i="55"/>
  <c r="H95" i="55" s="1"/>
  <c r="N94" i="55"/>
  <c r="M94" i="55"/>
  <c r="F94" i="55"/>
  <c r="G94" i="55" s="1"/>
  <c r="N93" i="55"/>
  <c r="M93" i="55"/>
  <c r="F93" i="55"/>
  <c r="G93" i="55" s="1"/>
  <c r="N92" i="55"/>
  <c r="M92" i="55"/>
  <c r="F92" i="55"/>
  <c r="H92" i="55" s="1"/>
  <c r="N91" i="55"/>
  <c r="M91" i="55"/>
  <c r="F91" i="55"/>
  <c r="H91" i="55" s="1"/>
  <c r="N90" i="55"/>
  <c r="M90" i="55"/>
  <c r="F90" i="55"/>
  <c r="G90" i="55" s="1"/>
  <c r="N89" i="55"/>
  <c r="M89" i="55"/>
  <c r="F89" i="55"/>
  <c r="G89" i="55" s="1"/>
  <c r="N88" i="55"/>
  <c r="M88" i="55"/>
  <c r="F88" i="55"/>
  <c r="N87" i="55"/>
  <c r="M87" i="55"/>
  <c r="F87" i="55"/>
  <c r="N86" i="55"/>
  <c r="M86" i="55"/>
  <c r="F86" i="55"/>
  <c r="G86" i="55" s="1"/>
  <c r="N85" i="55"/>
  <c r="M85" i="55"/>
  <c r="F85" i="55"/>
  <c r="H85" i="55" s="1"/>
  <c r="N84" i="55"/>
  <c r="M84" i="55"/>
  <c r="N83" i="55"/>
  <c r="M83" i="55"/>
  <c r="N82" i="55"/>
  <c r="M82" i="55"/>
  <c r="F82" i="55"/>
  <c r="G82" i="55" s="1"/>
  <c r="N81" i="55"/>
  <c r="M81" i="55"/>
  <c r="F81" i="55"/>
  <c r="N80" i="55"/>
  <c r="M80" i="55"/>
  <c r="F80" i="55"/>
  <c r="H80" i="55" s="1"/>
  <c r="N79" i="55"/>
  <c r="M79" i="55"/>
  <c r="F79" i="55"/>
  <c r="H79" i="55" s="1"/>
  <c r="N78" i="55"/>
  <c r="M78" i="55"/>
  <c r="F78" i="55"/>
  <c r="G78" i="55" s="1"/>
  <c r="N77" i="55"/>
  <c r="M77" i="55"/>
  <c r="F77" i="55"/>
  <c r="G77" i="55" s="1"/>
  <c r="N76" i="55"/>
  <c r="M76" i="55"/>
  <c r="F76" i="55"/>
  <c r="H76" i="55" s="1"/>
  <c r="N75" i="55"/>
  <c r="M75" i="55"/>
  <c r="F75" i="55"/>
  <c r="G75" i="55" s="1"/>
  <c r="N74" i="55"/>
  <c r="M74" i="55"/>
  <c r="F74" i="55"/>
  <c r="G74" i="55" s="1"/>
  <c r="N73" i="55"/>
  <c r="M73" i="55"/>
  <c r="N72" i="55"/>
  <c r="M72" i="55"/>
  <c r="N71" i="55"/>
  <c r="M71" i="55"/>
  <c r="N70" i="55"/>
  <c r="M70" i="55"/>
  <c r="F70" i="55"/>
  <c r="H70" i="55" s="1"/>
  <c r="N69" i="55"/>
  <c r="M69" i="55"/>
  <c r="N68" i="55"/>
  <c r="M68" i="55"/>
  <c r="N67" i="55"/>
  <c r="M67" i="55"/>
  <c r="F67" i="55"/>
  <c r="N66" i="55"/>
  <c r="M66" i="55"/>
  <c r="F66" i="55"/>
  <c r="H66" i="55" s="1"/>
  <c r="N65" i="55"/>
  <c r="M65" i="55"/>
  <c r="F65" i="55"/>
  <c r="N64" i="55"/>
  <c r="M64" i="55"/>
  <c r="F64" i="55"/>
  <c r="N63" i="55"/>
  <c r="M63" i="55"/>
  <c r="F63" i="55"/>
  <c r="N62" i="55"/>
  <c r="M62" i="55"/>
  <c r="N61" i="55"/>
  <c r="M61" i="55"/>
  <c r="F61" i="55"/>
  <c r="N60" i="55"/>
  <c r="M60" i="55"/>
  <c r="N59" i="55"/>
  <c r="M59" i="55"/>
  <c r="F59" i="55"/>
  <c r="N58" i="55"/>
  <c r="M58" i="55"/>
  <c r="F58" i="55"/>
  <c r="H58" i="55" s="1"/>
  <c r="N57" i="55"/>
  <c r="M57" i="55"/>
  <c r="F57" i="55"/>
  <c r="N56" i="55"/>
  <c r="M56" i="55"/>
  <c r="F56" i="55"/>
  <c r="N55" i="55"/>
  <c r="M55" i="55"/>
  <c r="F55" i="55"/>
  <c r="N54" i="55"/>
  <c r="M54" i="55"/>
  <c r="N53" i="55"/>
  <c r="M53" i="55"/>
  <c r="N52" i="55"/>
  <c r="M52" i="55"/>
  <c r="F52" i="55"/>
  <c r="N51" i="55"/>
  <c r="M51" i="55"/>
  <c r="N50" i="55"/>
  <c r="M50" i="55"/>
  <c r="F50" i="55"/>
  <c r="H50" i="55" s="1"/>
  <c r="N49" i="55"/>
  <c r="M49" i="55"/>
  <c r="F49" i="55"/>
  <c r="G49" i="55" s="1"/>
  <c r="N48" i="55"/>
  <c r="M48" i="55"/>
  <c r="N47" i="55"/>
  <c r="M47" i="55"/>
  <c r="N46" i="55"/>
  <c r="M46" i="55"/>
  <c r="F46" i="55"/>
  <c r="H46" i="55" s="1"/>
  <c r="N45" i="55"/>
  <c r="M45" i="55"/>
  <c r="F45" i="55"/>
  <c r="H45" i="55" s="1"/>
  <c r="N44" i="55"/>
  <c r="M44" i="55"/>
  <c r="F44" i="55"/>
  <c r="N43" i="55"/>
  <c r="M43" i="55"/>
  <c r="F43" i="55"/>
  <c r="H43" i="55" s="1"/>
  <c r="N42" i="55"/>
  <c r="M42" i="55"/>
  <c r="F42" i="55"/>
  <c r="H42" i="55" s="1"/>
  <c r="N41" i="55"/>
  <c r="M41" i="55"/>
  <c r="F41" i="55"/>
  <c r="N40" i="55"/>
  <c r="M40" i="55"/>
  <c r="F40" i="55"/>
  <c r="N39" i="55"/>
  <c r="M39" i="55"/>
  <c r="F39" i="55"/>
  <c r="H39" i="55" s="1"/>
  <c r="N38" i="55"/>
  <c r="M38" i="55"/>
  <c r="F38" i="55"/>
  <c r="H38" i="55" s="1"/>
  <c r="N37" i="55"/>
  <c r="M37" i="55"/>
  <c r="F37" i="55"/>
  <c r="G37" i="55" s="1"/>
  <c r="N36" i="55"/>
  <c r="M36" i="55"/>
  <c r="F36" i="55"/>
  <c r="N35" i="55"/>
  <c r="M35" i="55"/>
  <c r="F35" i="55"/>
  <c r="H35" i="55" s="1"/>
  <c r="N34" i="55"/>
  <c r="M34" i="55"/>
  <c r="F34" i="55"/>
  <c r="H34" i="55" s="1"/>
  <c r="N33" i="55"/>
  <c r="M33" i="55"/>
  <c r="N32" i="55"/>
  <c r="M32" i="55"/>
  <c r="F32" i="55"/>
  <c r="N31" i="55"/>
  <c r="M31" i="55"/>
  <c r="F31" i="55"/>
  <c r="H31" i="55" s="1"/>
  <c r="N30" i="55"/>
  <c r="M30" i="55"/>
  <c r="F30" i="55"/>
  <c r="H30" i="55" s="1"/>
  <c r="X23" i="55"/>
  <c r="X22" i="55"/>
  <c r="X21" i="55"/>
  <c r="U21" i="55"/>
  <c r="X20" i="55"/>
  <c r="U20" i="55"/>
  <c r="X19" i="55"/>
  <c r="U19" i="55"/>
  <c r="X18" i="55"/>
  <c r="U18" i="55"/>
  <c r="X17" i="55"/>
  <c r="C23" i="1"/>
  <c r="M20" i="61" l="1"/>
  <c r="J34" i="61"/>
  <c r="M21" i="61"/>
  <c r="J35" i="61"/>
  <c r="M18" i="61"/>
  <c r="J32" i="61"/>
  <c r="J18" i="61"/>
  <c r="M19" i="61"/>
  <c r="J33" i="61"/>
  <c r="I23" i="61"/>
  <c r="U22" i="55"/>
  <c r="H240" i="55"/>
  <c r="G442" i="55"/>
  <c r="F16" i="39"/>
  <c r="H7" i="65"/>
  <c r="K7" i="65" s="1"/>
  <c r="G328" i="55"/>
  <c r="H528" i="55"/>
  <c r="G1281" i="55"/>
  <c r="H1286" i="55"/>
  <c r="H1448" i="55"/>
  <c r="H1458" i="55"/>
  <c r="H1502" i="55"/>
  <c r="H1444" i="55"/>
  <c r="H1454" i="55"/>
  <c r="D20" i="7"/>
  <c r="G20" i="7" s="1"/>
  <c r="H1302" i="55"/>
  <c r="H1213" i="55"/>
  <c r="H540" i="55"/>
  <c r="G124" i="55"/>
  <c r="H843" i="55"/>
  <c r="H1305" i="55"/>
  <c r="G1326" i="55"/>
  <c r="H1468" i="55"/>
  <c r="H1490" i="55"/>
  <c r="D16" i="39"/>
  <c r="H1534" i="55"/>
  <c r="H544" i="55"/>
  <c r="H644" i="55"/>
  <c r="H763" i="55"/>
  <c r="H1476" i="55"/>
  <c r="H1492" i="55"/>
  <c r="H1540" i="55"/>
  <c r="H292" i="55"/>
  <c r="G716" i="55"/>
  <c r="G745" i="55"/>
  <c r="H1254" i="55"/>
  <c r="H1293" i="55"/>
  <c r="H1482" i="55"/>
  <c r="H484" i="55"/>
  <c r="H532" i="55"/>
  <c r="H1229" i="55"/>
  <c r="H1462" i="55"/>
  <c r="H99" i="55"/>
  <c r="H384" i="55"/>
  <c r="H606" i="55"/>
  <c r="G651" i="55"/>
  <c r="H845" i="55"/>
  <c r="H1524" i="55"/>
  <c r="H526" i="55"/>
  <c r="H747" i="55"/>
  <c r="G1265" i="55"/>
  <c r="H13" i="65"/>
  <c r="K13" i="65" s="1"/>
  <c r="H256" i="55"/>
  <c r="H538" i="55"/>
  <c r="H554" i="55"/>
  <c r="H691" i="55"/>
  <c r="H743" i="55"/>
  <c r="G92" i="55"/>
  <c r="H388" i="55"/>
  <c r="G448" i="55"/>
  <c r="H472" i="55"/>
  <c r="H552" i="55"/>
  <c r="G684" i="55"/>
  <c r="H733" i="55"/>
  <c r="G1289" i="55"/>
  <c r="D16" i="38"/>
  <c r="G120" i="55"/>
  <c r="H356" i="55"/>
  <c r="H220" i="55"/>
  <c r="I220" i="55" s="1"/>
  <c r="H480" i="55"/>
  <c r="H534" i="55"/>
  <c r="H560" i="55"/>
  <c r="E28" i="47"/>
  <c r="D35" i="39" s="1"/>
  <c r="H357" i="55"/>
  <c r="H369" i="55"/>
  <c r="H530" i="55"/>
  <c r="H546" i="55"/>
  <c r="H584" i="55"/>
  <c r="G610" i="55"/>
  <c r="H628" i="55"/>
  <c r="H692" i="55"/>
  <c r="H1199" i="55"/>
  <c r="I1199" i="55" s="1"/>
  <c r="G1225" i="55"/>
  <c r="I1225" i="55" s="1"/>
  <c r="H1262" i="55"/>
  <c r="I1262" i="55" s="1"/>
  <c r="H1470" i="55"/>
  <c r="H1496" i="55"/>
  <c r="H1506" i="55"/>
  <c r="H1528" i="55"/>
  <c r="H1538" i="55"/>
  <c r="H149" i="55"/>
  <c r="H212" i="55"/>
  <c r="H252" i="55"/>
  <c r="H376" i="55"/>
  <c r="G434" i="55"/>
  <c r="H1192" i="55"/>
  <c r="I1192" i="55" s="1"/>
  <c r="G1472" i="55"/>
  <c r="H1472" i="55"/>
  <c r="G1484" i="55"/>
  <c r="H1484" i="55"/>
  <c r="G101" i="55"/>
  <c r="G108" i="55"/>
  <c r="G132" i="55"/>
  <c r="H157" i="55"/>
  <c r="H177" i="55"/>
  <c r="G236" i="55"/>
  <c r="G344" i="55"/>
  <c r="H500" i="55"/>
  <c r="G773" i="55"/>
  <c r="H775" i="55"/>
  <c r="H805" i="55"/>
  <c r="H807" i="55"/>
  <c r="H1294" i="55"/>
  <c r="G1318" i="55"/>
  <c r="G1338" i="55"/>
  <c r="H1504" i="55"/>
  <c r="H1536" i="55"/>
  <c r="H37" i="55"/>
  <c r="G85" i="55"/>
  <c r="G173" i="55"/>
  <c r="H276" i="55"/>
  <c r="G377" i="55"/>
  <c r="H638" i="55"/>
  <c r="G640" i="55"/>
  <c r="H650" i="55"/>
  <c r="H652" i="55"/>
  <c r="G741" i="55"/>
  <c r="G1297" i="55"/>
  <c r="H1351" i="55"/>
  <c r="H1452" i="55"/>
  <c r="H1480" i="55"/>
  <c r="H1500" i="55"/>
  <c r="H1532" i="55"/>
  <c r="G95" i="55"/>
  <c r="H121" i="55"/>
  <c r="H438" i="55"/>
  <c r="H1450" i="55"/>
  <c r="H1464" i="55"/>
  <c r="H1478" i="55"/>
  <c r="H1498" i="55"/>
  <c r="H1530" i="55"/>
  <c r="H700" i="55"/>
  <c r="G91" i="55"/>
  <c r="H646" i="55"/>
  <c r="H668" i="55"/>
  <c r="G744" i="55"/>
  <c r="H799" i="55"/>
  <c r="H905" i="55"/>
  <c r="H915" i="55"/>
  <c r="H1184" i="55"/>
  <c r="I1184" i="55" s="1"/>
  <c r="H1446" i="55"/>
  <c r="H1460" i="55"/>
  <c r="H1474" i="55"/>
  <c r="H1494" i="55"/>
  <c r="H1526" i="55"/>
  <c r="C19" i="47"/>
  <c r="E19" i="47" s="1"/>
  <c r="E20" i="47" s="1"/>
  <c r="D33" i="38" s="1"/>
  <c r="H23" i="65"/>
  <c r="K23" i="65" s="1"/>
  <c r="D17" i="39"/>
  <c r="H17" i="65"/>
  <c r="K17" i="65" s="1"/>
  <c r="H27" i="65"/>
  <c r="K27" i="65" s="1"/>
  <c r="H11" i="65"/>
  <c r="K11" i="65" s="1"/>
  <c r="H21" i="65"/>
  <c r="K21" i="65" s="1"/>
  <c r="H15" i="65"/>
  <c r="K15" i="65" s="1"/>
  <c r="E20" i="66"/>
  <c r="D31" i="51" s="1"/>
  <c r="H19" i="65"/>
  <c r="K19" i="65" s="1"/>
  <c r="H29" i="65"/>
  <c r="K29" i="65" s="1"/>
  <c r="H89" i="55"/>
  <c r="H93" i="55"/>
  <c r="H115" i="55"/>
  <c r="H169" i="55"/>
  <c r="H232" i="55"/>
  <c r="H248" i="55"/>
  <c r="H300" i="55"/>
  <c r="G324" i="55"/>
  <c r="G452" i="55"/>
  <c r="G454" i="55"/>
  <c r="G456" i="55"/>
  <c r="G464" i="55"/>
  <c r="G468" i="55"/>
  <c r="G470" i="55"/>
  <c r="H486" i="55"/>
  <c r="H556" i="55"/>
  <c r="H576" i="55"/>
  <c r="H660" i="55"/>
  <c r="H749" i="55"/>
  <c r="G757" i="55"/>
  <c r="G769" i="55"/>
  <c r="G1209" i="55"/>
  <c r="I1209" i="55" s="1"/>
  <c r="G1266" i="55"/>
  <c r="H1266" i="55"/>
  <c r="G1115" i="55"/>
  <c r="H1115" i="55"/>
  <c r="G1241" i="55"/>
  <c r="H1241" i="55"/>
  <c r="H1274" i="55"/>
  <c r="G1274" i="55"/>
  <c r="H1337" i="55"/>
  <c r="G45" i="55"/>
  <c r="G76" i="55"/>
  <c r="G107" i="55"/>
  <c r="G140" i="55"/>
  <c r="H244" i="55"/>
  <c r="I244" i="55" s="1"/>
  <c r="H260" i="55"/>
  <c r="H284" i="55"/>
  <c r="G332" i="55"/>
  <c r="G389" i="55"/>
  <c r="G393" i="55"/>
  <c r="H482" i="55"/>
  <c r="H498" i="55"/>
  <c r="H614" i="55"/>
  <c r="G616" i="55"/>
  <c r="G618" i="55"/>
  <c r="H630" i="55"/>
  <c r="G632" i="55"/>
  <c r="G634" i="55"/>
  <c r="H636" i="55"/>
  <c r="G708" i="55"/>
  <c r="G732" i="55"/>
  <c r="H779" i="55"/>
  <c r="H913" i="55"/>
  <c r="H957" i="55"/>
  <c r="G1298" i="55"/>
  <c r="H1298" i="55"/>
  <c r="H137" i="55"/>
  <c r="H105" i="55"/>
  <c r="H109" i="55"/>
  <c r="H127" i="55"/>
  <c r="G165" i="55"/>
  <c r="G204" i="55"/>
  <c r="I204" i="55" s="1"/>
  <c r="G228" i="55"/>
  <c r="H308" i="55"/>
  <c r="G365" i="55"/>
  <c r="G380" i="55"/>
  <c r="G1205" i="55"/>
  <c r="I1205" i="55" s="1"/>
  <c r="H1215" i="55"/>
  <c r="G1215" i="55"/>
  <c r="G1285" i="55"/>
  <c r="H1285" i="55"/>
  <c r="H1333" i="55"/>
  <c r="G1333" i="55"/>
  <c r="G79" i="55"/>
  <c r="H600" i="55"/>
  <c r="H811" i="55"/>
  <c r="H75" i="55"/>
  <c r="H139" i="55"/>
  <c r="H316" i="55"/>
  <c r="G348" i="55"/>
  <c r="H396" i="55"/>
  <c r="H490" i="55"/>
  <c r="H588" i="55"/>
  <c r="G603" i="55"/>
  <c r="G608" i="55"/>
  <c r="G615" i="55"/>
  <c r="G631" i="55"/>
  <c r="H648" i="55"/>
  <c r="H676" i="55"/>
  <c r="H707" i="55"/>
  <c r="H724" i="55"/>
  <c r="H729" i="55"/>
  <c r="G761" i="55"/>
  <c r="H907" i="55"/>
  <c r="H1201" i="55"/>
  <c r="I1201" i="55" s="1"/>
  <c r="H1206" i="55"/>
  <c r="G1206" i="55"/>
  <c r="G1245" i="55"/>
  <c r="H1261" i="55"/>
  <c r="I1261" i="55" s="1"/>
  <c r="G1290" i="55"/>
  <c r="H1290" i="55"/>
  <c r="H1309" i="55"/>
  <c r="G1309" i="55"/>
  <c r="H1313" i="55"/>
  <c r="H1322" i="55"/>
  <c r="F17" i="39"/>
  <c r="J22" i="63"/>
  <c r="D20" i="51"/>
  <c r="J20" i="51" s="1"/>
  <c r="M22" i="63"/>
  <c r="H426" i="55"/>
  <c r="G426" i="55"/>
  <c r="H349" i="55"/>
  <c r="G349" i="55"/>
  <c r="H737" i="55"/>
  <c r="G737" i="55"/>
  <c r="H765" i="55"/>
  <c r="G765" i="55"/>
  <c r="H570" i="55"/>
  <c r="H586" i="55"/>
  <c r="H620" i="55"/>
  <c r="G620" i="55"/>
  <c r="G699" i="55"/>
  <c r="H699" i="55"/>
  <c r="H57" i="55"/>
  <c r="G57" i="55"/>
  <c r="H88" i="55"/>
  <c r="G88" i="55"/>
  <c r="X24" i="55"/>
  <c r="H49" i="55"/>
  <c r="H77" i="55"/>
  <c r="G141" i="55"/>
  <c r="G325" i="55"/>
  <c r="H325" i="55"/>
  <c r="H430" i="55"/>
  <c r="G430" i="55"/>
  <c r="H647" i="55"/>
  <c r="G647" i="55"/>
  <c r="H141" i="55"/>
  <c r="H288" i="55"/>
  <c r="G345" i="55"/>
  <c r="H345" i="55"/>
  <c r="H506" i="55"/>
  <c r="G506" i="55"/>
  <c r="H582" i="55"/>
  <c r="H612" i="55"/>
  <c r="G683" i="55"/>
  <c r="H683" i="55"/>
  <c r="G727" i="55"/>
  <c r="H727" i="55"/>
  <c r="G771" i="55"/>
  <c r="H771" i="55"/>
  <c r="G1198" i="55"/>
  <c r="H1198" i="55"/>
  <c r="H65" i="55"/>
  <c r="G65" i="55"/>
  <c r="G337" i="55"/>
  <c r="H337" i="55"/>
  <c r="H508" i="55"/>
  <c r="G508" i="55"/>
  <c r="H55" i="55"/>
  <c r="G55" i="55"/>
  <c r="H63" i="55"/>
  <c r="G63" i="55"/>
  <c r="H104" i="55"/>
  <c r="G104" i="55"/>
  <c r="H135" i="55"/>
  <c r="G135" i="55"/>
  <c r="G333" i="55"/>
  <c r="H333" i="55"/>
  <c r="H564" i="55"/>
  <c r="H580" i="55"/>
  <c r="H596" i="55"/>
  <c r="H803" i="55"/>
  <c r="Y24" i="55"/>
  <c r="H61" i="55"/>
  <c r="G61" i="55"/>
  <c r="H100" i="55"/>
  <c r="G100" i="55"/>
  <c r="G321" i="55"/>
  <c r="H321" i="55"/>
  <c r="H353" i="55"/>
  <c r="G353" i="55"/>
  <c r="H512" i="55"/>
  <c r="G512" i="55"/>
  <c r="H520" i="55"/>
  <c r="H578" i="55"/>
  <c r="H594" i="55"/>
  <c r="H725" i="55"/>
  <c r="G767" i="55"/>
  <c r="H767" i="55"/>
  <c r="H801" i="55"/>
  <c r="H87" i="55"/>
  <c r="G87" i="55"/>
  <c r="G224" i="55"/>
  <c r="H635" i="55"/>
  <c r="G635" i="55"/>
  <c r="H41" i="55"/>
  <c r="G41" i="55"/>
  <c r="H59" i="55"/>
  <c r="G59" i="55"/>
  <c r="H67" i="55"/>
  <c r="G67" i="55"/>
  <c r="H81" i="55"/>
  <c r="G81" i="55"/>
  <c r="H136" i="55"/>
  <c r="G136" i="55"/>
  <c r="H208" i="55"/>
  <c r="I208" i="55" s="1"/>
  <c r="H224" i="55"/>
  <c r="H264" i="55"/>
  <c r="G264" i="55"/>
  <c r="H280" i="55"/>
  <c r="H312" i="55"/>
  <c r="H364" i="55"/>
  <c r="H510" i="55"/>
  <c r="G510" i="55"/>
  <c r="H558" i="55"/>
  <c r="H574" i="55"/>
  <c r="H590" i="55"/>
  <c r="H622" i="55"/>
  <c r="G622" i="55"/>
  <c r="H627" i="55"/>
  <c r="G627" i="55"/>
  <c r="H813" i="55"/>
  <c r="G731" i="55"/>
  <c r="H829" i="55"/>
  <c r="H903" i="55"/>
  <c r="H815" i="55"/>
  <c r="H837" i="55"/>
  <c r="H901" i="55"/>
  <c r="H985" i="55"/>
  <c r="G1221" i="55"/>
  <c r="H1221" i="55"/>
  <c r="G1306" i="55"/>
  <c r="H1306" i="55"/>
  <c r="G112" i="55"/>
  <c r="G128" i="55"/>
  <c r="G424" i="55"/>
  <c r="G474" i="55"/>
  <c r="G476" i="55"/>
  <c r="G478" i="55"/>
  <c r="G492" i="55"/>
  <c r="G607" i="55"/>
  <c r="G624" i="55"/>
  <c r="H795" i="55"/>
  <c r="H825" i="55"/>
  <c r="G1151" i="55"/>
  <c r="H1151" i="55"/>
  <c r="G1159" i="55"/>
  <c r="H1159" i="55"/>
  <c r="G1167" i="55"/>
  <c r="H1167" i="55"/>
  <c r="G1175" i="55"/>
  <c r="H1175" i="55"/>
  <c r="G1242" i="55"/>
  <c r="H1242" i="55"/>
  <c r="G1353" i="55"/>
  <c r="H1353" i="55"/>
  <c r="G611" i="55"/>
  <c r="G728" i="55"/>
  <c r="H755" i="55"/>
  <c r="H833" i="55"/>
  <c r="H1207" i="55"/>
  <c r="G1207" i="55"/>
  <c r="G1330" i="55"/>
  <c r="H1330" i="55"/>
  <c r="G103" i="55"/>
  <c r="G116" i="55"/>
  <c r="G125" i="55"/>
  <c r="G181" i="55"/>
  <c r="G185" i="55"/>
  <c r="G189" i="55"/>
  <c r="G193" i="55"/>
  <c r="G197" i="55"/>
  <c r="G201" i="55"/>
  <c r="G213" i="55"/>
  <c r="H285" i="55"/>
  <c r="H289" i="55"/>
  <c r="H293" i="55"/>
  <c r="H301" i="55"/>
  <c r="H309" i="55"/>
  <c r="H313" i="55"/>
  <c r="H1217" i="55"/>
  <c r="G1278" i="55"/>
  <c r="H1278" i="55"/>
  <c r="G80" i="55"/>
  <c r="G96" i="55"/>
  <c r="H397" i="55"/>
  <c r="G619" i="55"/>
  <c r="H723" i="55"/>
  <c r="H781" i="55"/>
  <c r="H821" i="55"/>
  <c r="H831" i="55"/>
  <c r="H981" i="55"/>
  <c r="G1217" i="55"/>
  <c r="G1321" i="55"/>
  <c r="H1321" i="55"/>
  <c r="H1133" i="55"/>
  <c r="I1133" i="55" s="1"/>
  <c r="G1139" i="55"/>
  <c r="H1141" i="55"/>
  <c r="G1147" i="55"/>
  <c r="H1149" i="55"/>
  <c r="G1163" i="55"/>
  <c r="H1165" i="55"/>
  <c r="G1171" i="55"/>
  <c r="H1173" i="55"/>
  <c r="G1183" i="55"/>
  <c r="I1183" i="55" s="1"/>
  <c r="G1191" i="55"/>
  <c r="I1191" i="55" s="1"/>
  <c r="G1273" i="55"/>
  <c r="G1301" i="55"/>
  <c r="G1325" i="55"/>
  <c r="G1127" i="55"/>
  <c r="H1181" i="55"/>
  <c r="I1181" i="55" s="1"/>
  <c r="G1187" i="55"/>
  <c r="I1187" i="55" s="1"/>
  <c r="H1189" i="55"/>
  <c r="I1189" i="55" s="1"/>
  <c r="G1193" i="55"/>
  <c r="I1193" i="55" s="1"/>
  <c r="G1197" i="55"/>
  <c r="G1214" i="55"/>
  <c r="I1214" i="55" s="1"/>
  <c r="G1231" i="55"/>
  <c r="G1237" i="55"/>
  <c r="G1246" i="55"/>
  <c r="G1277" i="55"/>
  <c r="G1282" i="55"/>
  <c r="H1301" i="55"/>
  <c r="G1314" i="55"/>
  <c r="G1329" i="55"/>
  <c r="G1334" i="55"/>
  <c r="G1370" i="55"/>
  <c r="H823" i="55"/>
  <c r="H839" i="55"/>
  <c r="H841" i="55"/>
  <c r="H916" i="55"/>
  <c r="H1125" i="55"/>
  <c r="H1197" i="55"/>
  <c r="H1237" i="55"/>
  <c r="H1277" i="55"/>
  <c r="H1329" i="55"/>
  <c r="H1119" i="55"/>
  <c r="H1152" i="55"/>
  <c r="H1160" i="55"/>
  <c r="I1160" i="55" s="1"/>
  <c r="H1168" i="55"/>
  <c r="H1176" i="55"/>
  <c r="H1367" i="55"/>
  <c r="I1367" i="55" s="1"/>
  <c r="H9" i="65"/>
  <c r="K9" i="65" s="1"/>
  <c r="H25" i="65"/>
  <c r="K25" i="65" s="1"/>
  <c r="F256" i="65"/>
  <c r="E31" i="66"/>
  <c r="D32" i="38" s="1"/>
  <c r="E41" i="66"/>
  <c r="D33" i="39" s="1"/>
  <c r="E8" i="47"/>
  <c r="D33" i="51" s="1"/>
  <c r="G31" i="55"/>
  <c r="G35" i="55"/>
  <c r="G39" i="55"/>
  <c r="G43" i="55"/>
  <c r="G145" i="55"/>
  <c r="G153" i="55"/>
  <c r="G210" i="55"/>
  <c r="I210" i="55" s="1"/>
  <c r="H219" i="55"/>
  <c r="G219" i="55"/>
  <c r="G246" i="55"/>
  <c r="I246" i="55" s="1"/>
  <c r="G265" i="55"/>
  <c r="G278" i="55"/>
  <c r="H323" i="55"/>
  <c r="G323" i="55"/>
  <c r="G326" i="55"/>
  <c r="H331" i="55"/>
  <c r="G331" i="55"/>
  <c r="H339" i="55"/>
  <c r="G339" i="55"/>
  <c r="G342" i="55"/>
  <c r="H347" i="55"/>
  <c r="G347" i="55"/>
  <c r="G362" i="55"/>
  <c r="H379" i="55"/>
  <c r="G379" i="55"/>
  <c r="H387" i="55"/>
  <c r="G387" i="55"/>
  <c r="G399" i="55"/>
  <c r="H399" i="55"/>
  <c r="G417" i="55"/>
  <c r="H417" i="55"/>
  <c r="H491" i="55"/>
  <c r="G491" i="55"/>
  <c r="H227" i="55"/>
  <c r="G227" i="55"/>
  <c r="G237" i="55"/>
  <c r="H259" i="55"/>
  <c r="G259" i="55"/>
  <c r="G269" i="55"/>
  <c r="G350" i="55"/>
  <c r="H367" i="55"/>
  <c r="G367" i="55"/>
  <c r="H444" i="55"/>
  <c r="G444" i="55"/>
  <c r="H207" i="55"/>
  <c r="G207" i="55"/>
  <c r="G250" i="55"/>
  <c r="G32" i="55"/>
  <c r="G36" i="55"/>
  <c r="G40" i="55"/>
  <c r="G44" i="55"/>
  <c r="G52" i="55"/>
  <c r="G56" i="55"/>
  <c r="G64" i="55"/>
  <c r="H146" i="55"/>
  <c r="H147" i="55"/>
  <c r="G148" i="55"/>
  <c r="H154" i="55"/>
  <c r="H155" i="55"/>
  <c r="G156" i="55"/>
  <c r="G209" i="55"/>
  <c r="G218" i="55"/>
  <c r="I218" i="55" s="1"/>
  <c r="H221" i="55"/>
  <c r="H231" i="55"/>
  <c r="G231" i="55"/>
  <c r="I236" i="55"/>
  <c r="H237" i="55"/>
  <c r="G241" i="55"/>
  <c r="I241" i="55" s="1"/>
  <c r="H250" i="55"/>
  <c r="G254" i="55"/>
  <c r="H263" i="55"/>
  <c r="G263" i="55"/>
  <c r="H269" i="55"/>
  <c r="G273" i="55"/>
  <c r="H350" i="55"/>
  <c r="H355" i="55"/>
  <c r="G355" i="55"/>
  <c r="H395" i="55"/>
  <c r="G395" i="55"/>
  <c r="G403" i="55"/>
  <c r="H403" i="55"/>
  <c r="G421" i="55"/>
  <c r="H421" i="55"/>
  <c r="G437" i="55"/>
  <c r="H437" i="55"/>
  <c r="H32" i="55"/>
  <c r="H36" i="55"/>
  <c r="H40" i="55"/>
  <c r="H44" i="55"/>
  <c r="H52" i="55"/>
  <c r="H56" i="55"/>
  <c r="H64" i="55"/>
  <c r="H148" i="55"/>
  <c r="H156" i="55"/>
  <c r="G206" i="55"/>
  <c r="H209" i="55"/>
  <c r="H215" i="55"/>
  <c r="G215" i="55"/>
  <c r="G226" i="55"/>
  <c r="I240" i="55"/>
  <c r="G245" i="55"/>
  <c r="I245" i="55" s="1"/>
  <c r="G258" i="55"/>
  <c r="H267" i="55"/>
  <c r="G267" i="55"/>
  <c r="G277" i="55"/>
  <c r="H283" i="55"/>
  <c r="G283" i="55"/>
  <c r="G286" i="55"/>
  <c r="H291" i="55"/>
  <c r="G291" i="55"/>
  <c r="H299" i="55"/>
  <c r="G299" i="55"/>
  <c r="G302" i="55"/>
  <c r="H307" i="55"/>
  <c r="G307" i="55"/>
  <c r="G310" i="55"/>
  <c r="H315" i="55"/>
  <c r="G315" i="55"/>
  <c r="G358" i="55"/>
  <c r="H375" i="55"/>
  <c r="G375" i="55"/>
  <c r="G405" i="55"/>
  <c r="H405" i="55"/>
  <c r="G423" i="55"/>
  <c r="H423" i="55"/>
  <c r="G435" i="55"/>
  <c r="H435" i="55"/>
  <c r="H203" i="55"/>
  <c r="G203" i="55"/>
  <c r="G230" i="55"/>
  <c r="H239" i="55"/>
  <c r="G239" i="55"/>
  <c r="G249" i="55"/>
  <c r="G262" i="55"/>
  <c r="H271" i="55"/>
  <c r="G271" i="55"/>
  <c r="G322" i="55"/>
  <c r="H327" i="55"/>
  <c r="G327" i="55"/>
  <c r="G330" i="55"/>
  <c r="G338" i="55"/>
  <c r="H343" i="55"/>
  <c r="G343" i="55"/>
  <c r="G346" i="55"/>
  <c r="H363" i="55"/>
  <c r="G363" i="55"/>
  <c r="G378" i="55"/>
  <c r="G407" i="55"/>
  <c r="H407" i="55"/>
  <c r="G409" i="55"/>
  <c r="H409" i="55"/>
  <c r="G425" i="55"/>
  <c r="H425" i="55"/>
  <c r="G445" i="55"/>
  <c r="H445" i="55"/>
  <c r="H525" i="55"/>
  <c r="H549" i="55"/>
  <c r="G205" i="55"/>
  <c r="H217" i="55"/>
  <c r="H223" i="55"/>
  <c r="G223" i="55"/>
  <c r="H230" i="55"/>
  <c r="G234" i="55"/>
  <c r="H243" i="55"/>
  <c r="G243" i="55"/>
  <c r="H249" i="55"/>
  <c r="H262" i="55"/>
  <c r="G266" i="55"/>
  <c r="H275" i="55"/>
  <c r="G275" i="55"/>
  <c r="H351" i="55"/>
  <c r="G351" i="55"/>
  <c r="H391" i="55"/>
  <c r="G391" i="55"/>
  <c r="G411" i="55"/>
  <c r="H411" i="55"/>
  <c r="H459" i="55"/>
  <c r="G459" i="55"/>
  <c r="G501" i="55"/>
  <c r="H501" i="55"/>
  <c r="G30" i="55"/>
  <c r="G34" i="55"/>
  <c r="G38" i="55"/>
  <c r="G42" i="55"/>
  <c r="G46" i="55"/>
  <c r="G50" i="55"/>
  <c r="G58" i="55"/>
  <c r="G66" i="55"/>
  <c r="G70" i="55"/>
  <c r="H74" i="55"/>
  <c r="H78" i="55"/>
  <c r="H82" i="55"/>
  <c r="H86" i="55"/>
  <c r="H90" i="55"/>
  <c r="H94" i="55"/>
  <c r="H102" i="55"/>
  <c r="H106" i="55"/>
  <c r="H110" i="55"/>
  <c r="H114" i="55"/>
  <c r="H122" i="55"/>
  <c r="H126" i="55"/>
  <c r="H134" i="55"/>
  <c r="H142" i="55"/>
  <c r="G144" i="55"/>
  <c r="H150" i="55"/>
  <c r="H151" i="55"/>
  <c r="G152" i="55"/>
  <c r="H158" i="55"/>
  <c r="H159" i="55"/>
  <c r="G160" i="55"/>
  <c r="H163" i="55"/>
  <c r="G164" i="55"/>
  <c r="G166" i="55"/>
  <c r="H167" i="55"/>
  <c r="G168" i="55"/>
  <c r="G170" i="55"/>
  <c r="H171" i="55"/>
  <c r="G172" i="55"/>
  <c r="G174" i="55"/>
  <c r="H175" i="55"/>
  <c r="G176" i="55"/>
  <c r="G178" i="55"/>
  <c r="H179" i="55"/>
  <c r="G180" i="55"/>
  <c r="G182" i="55"/>
  <c r="H183" i="55"/>
  <c r="G184" i="55"/>
  <c r="G186" i="55"/>
  <c r="H187" i="55"/>
  <c r="G188" i="55"/>
  <c r="G190" i="55"/>
  <c r="H191" i="55"/>
  <c r="G192" i="55"/>
  <c r="G194" i="55"/>
  <c r="H195" i="55"/>
  <c r="G196" i="55"/>
  <c r="H199" i="55"/>
  <c r="G202" i="55"/>
  <c r="H205" i="55"/>
  <c r="H211" i="55"/>
  <c r="G211" i="55"/>
  <c r="G225" i="55"/>
  <c r="I225" i="55" s="1"/>
  <c r="H234" i="55"/>
  <c r="G238" i="55"/>
  <c r="I238" i="55" s="1"/>
  <c r="H247" i="55"/>
  <c r="G247" i="55"/>
  <c r="G257" i="55"/>
  <c r="H266" i="55"/>
  <c r="G270" i="55"/>
  <c r="H279" i="55"/>
  <c r="G279" i="55"/>
  <c r="G354" i="55"/>
  <c r="G394" i="55"/>
  <c r="G413" i="55"/>
  <c r="H413" i="55"/>
  <c r="G427" i="55"/>
  <c r="H427" i="55"/>
  <c r="H160" i="55"/>
  <c r="H164" i="55"/>
  <c r="H168" i="55"/>
  <c r="H172" i="55"/>
  <c r="H176" i="55"/>
  <c r="H180" i="55"/>
  <c r="G222" i="55"/>
  <c r="I222" i="55" s="1"/>
  <c r="G229" i="55"/>
  <c r="G242" i="55"/>
  <c r="H251" i="55"/>
  <c r="G251" i="55"/>
  <c r="G261" i="55"/>
  <c r="G282" i="55"/>
  <c r="H287" i="55"/>
  <c r="G287" i="55"/>
  <c r="G290" i="55"/>
  <c r="G298" i="55"/>
  <c r="G306" i="55"/>
  <c r="H311" i="55"/>
  <c r="G311" i="55"/>
  <c r="G314" i="55"/>
  <c r="H359" i="55"/>
  <c r="G359" i="55"/>
  <c r="G374" i="55"/>
  <c r="G382" i="55"/>
  <c r="G415" i="55"/>
  <c r="H415" i="55"/>
  <c r="H463" i="55"/>
  <c r="G463" i="55"/>
  <c r="G1083" i="55"/>
  <c r="H1083" i="55"/>
  <c r="H398" i="55"/>
  <c r="H400" i="55"/>
  <c r="H402" i="55"/>
  <c r="H404" i="55"/>
  <c r="H406" i="55"/>
  <c r="H410" i="55"/>
  <c r="H412" i="55"/>
  <c r="H420" i="55"/>
  <c r="H422" i="55"/>
  <c r="G447" i="55"/>
  <c r="G453" i="55"/>
  <c r="H453" i="55"/>
  <c r="G469" i="55"/>
  <c r="H469" i="55"/>
  <c r="G485" i="55"/>
  <c r="H485" i="55"/>
  <c r="H537" i="55"/>
  <c r="H557" i="55"/>
  <c r="H689" i="55"/>
  <c r="G689" i="55"/>
  <c r="H705" i="55"/>
  <c r="G705" i="55"/>
  <c r="H1076" i="55"/>
  <c r="G1076" i="55"/>
  <c r="G433" i="55"/>
  <c r="H433" i="55"/>
  <c r="G473" i="55"/>
  <c r="H473" i="55"/>
  <c r="G489" i="55"/>
  <c r="H489" i="55"/>
  <c r="G513" i="55"/>
  <c r="H513" i="55"/>
  <c r="H545" i="55"/>
  <c r="H657" i="55"/>
  <c r="G657" i="55"/>
  <c r="H713" i="55"/>
  <c r="G713" i="55"/>
  <c r="H721" i="55"/>
  <c r="G721" i="55"/>
  <c r="G432" i="55"/>
  <c r="H451" i="55"/>
  <c r="G451" i="55"/>
  <c r="H467" i="55"/>
  <c r="G467" i="55"/>
  <c r="H533" i="55"/>
  <c r="H665" i="55"/>
  <c r="G665" i="55"/>
  <c r="G431" i="55"/>
  <c r="G461" i="55"/>
  <c r="H461" i="55"/>
  <c r="G493" i="55"/>
  <c r="H493" i="55"/>
  <c r="H553" i="55"/>
  <c r="H673" i="55"/>
  <c r="G673" i="55"/>
  <c r="H681" i="55"/>
  <c r="G681" i="55"/>
  <c r="H697" i="55"/>
  <c r="G697" i="55"/>
  <c r="H736" i="55"/>
  <c r="G736" i="55"/>
  <c r="H738" i="55"/>
  <c r="G738" i="55"/>
  <c r="H768" i="55"/>
  <c r="G768" i="55"/>
  <c r="G1019" i="55"/>
  <c r="H1019" i="55"/>
  <c r="G429" i="55"/>
  <c r="H429" i="55"/>
  <c r="H431" i="55"/>
  <c r="G440" i="55"/>
  <c r="H455" i="55"/>
  <c r="G455" i="55"/>
  <c r="H487" i="55"/>
  <c r="G487" i="55"/>
  <c r="G509" i="55"/>
  <c r="H509" i="55"/>
  <c r="H752" i="55"/>
  <c r="G752" i="55"/>
  <c r="H980" i="55"/>
  <c r="H440" i="55"/>
  <c r="G449" i="55"/>
  <c r="H449" i="55"/>
  <c r="G465" i="55"/>
  <c r="H465" i="55"/>
  <c r="G497" i="55"/>
  <c r="H497" i="55"/>
  <c r="H529" i="55"/>
  <c r="H561" i="55"/>
  <c r="H569" i="55"/>
  <c r="H577" i="55"/>
  <c r="H581" i="55"/>
  <c r="H589" i="55"/>
  <c r="H593" i="55"/>
  <c r="H597" i="55"/>
  <c r="H601" i="55"/>
  <c r="H605" i="55"/>
  <c r="H609" i="55"/>
  <c r="H613" i="55"/>
  <c r="H617" i="55"/>
  <c r="H621" i="55"/>
  <c r="H625" i="55"/>
  <c r="H633" i="55"/>
  <c r="H637" i="55"/>
  <c r="H641" i="55"/>
  <c r="H645" i="55"/>
  <c r="H649" i="55"/>
  <c r="H662" i="55"/>
  <c r="H663" i="55"/>
  <c r="H670" i="55"/>
  <c r="H671" i="55"/>
  <c r="G672" i="55"/>
  <c r="H678" i="55"/>
  <c r="H686" i="55"/>
  <c r="H694" i="55"/>
  <c r="H695" i="55"/>
  <c r="G696" i="55"/>
  <c r="H702" i="55"/>
  <c r="G704" i="55"/>
  <c r="H710" i="55"/>
  <c r="H711" i="55"/>
  <c r="G712" i="55"/>
  <c r="H726" i="55"/>
  <c r="G742" i="55"/>
  <c r="H758" i="55"/>
  <c r="H772" i="55"/>
  <c r="G772" i="55"/>
  <c r="H792" i="55"/>
  <c r="H934" i="55"/>
  <c r="H972" i="55"/>
  <c r="H1158" i="55"/>
  <c r="G1158" i="55"/>
  <c r="H764" i="55"/>
  <c r="G764" i="55"/>
  <c r="H782" i="55"/>
  <c r="H930" i="55"/>
  <c r="G1035" i="55"/>
  <c r="H1035" i="55"/>
  <c r="H1182" i="55"/>
  <c r="G1182" i="55"/>
  <c r="G499" i="55"/>
  <c r="G507" i="55"/>
  <c r="G511" i="55"/>
  <c r="G567" i="55"/>
  <c r="G575" i="55"/>
  <c r="G579" i="55"/>
  <c r="G583" i="55"/>
  <c r="G587" i="55"/>
  <c r="G591" i="55"/>
  <c r="G595" i="55"/>
  <c r="G599" i="55"/>
  <c r="G682" i="55"/>
  <c r="G690" i="55"/>
  <c r="G706" i="55"/>
  <c r="H756" i="55"/>
  <c r="G756" i="55"/>
  <c r="H760" i="55"/>
  <c r="G760" i="55"/>
  <c r="G782" i="55"/>
  <c r="H794" i="55"/>
  <c r="H928" i="55"/>
  <c r="H1013" i="55"/>
  <c r="G1013" i="55"/>
  <c r="H499" i="55"/>
  <c r="H507" i="55"/>
  <c r="H511" i="55"/>
  <c r="H519" i="55"/>
  <c r="H523" i="55"/>
  <c r="H527" i="55"/>
  <c r="H531" i="55"/>
  <c r="H539" i="55"/>
  <c r="H543" i="55"/>
  <c r="H551" i="55"/>
  <c r="H559" i="55"/>
  <c r="H563" i="55"/>
  <c r="H567" i="55"/>
  <c r="H575" i="55"/>
  <c r="H579" i="55"/>
  <c r="H583" i="55"/>
  <c r="H587" i="55"/>
  <c r="H658" i="55"/>
  <c r="H659" i="55"/>
  <c r="H666" i="55"/>
  <c r="H667" i="55"/>
  <c r="H674" i="55"/>
  <c r="H675" i="55"/>
  <c r="H682" i="55"/>
  <c r="H690" i="55"/>
  <c r="H706" i="55"/>
  <c r="H746" i="55"/>
  <c r="H788" i="55"/>
  <c r="H926" i="55"/>
  <c r="H1060" i="55"/>
  <c r="G1060" i="55"/>
  <c r="G1067" i="55"/>
  <c r="H1067" i="55"/>
  <c r="H730" i="55"/>
  <c r="G746" i="55"/>
  <c r="H770" i="55"/>
  <c r="H784" i="55"/>
  <c r="G784" i="55"/>
  <c r="H940" i="55"/>
  <c r="H948" i="55"/>
  <c r="H1108" i="55"/>
  <c r="G1108" i="55"/>
  <c r="H766" i="55"/>
  <c r="H780" i="55"/>
  <c r="G780" i="55"/>
  <c r="H922" i="55"/>
  <c r="H956" i="55"/>
  <c r="H653" i="55"/>
  <c r="H661" i="55"/>
  <c r="G662" i="55"/>
  <c r="H669" i="55"/>
  <c r="G670" i="55"/>
  <c r="H677" i="55"/>
  <c r="G678" i="55"/>
  <c r="H685" i="55"/>
  <c r="G686" i="55"/>
  <c r="H693" i="55"/>
  <c r="G694" i="55"/>
  <c r="H701" i="55"/>
  <c r="G702" i="55"/>
  <c r="H709" i="55"/>
  <c r="G710" i="55"/>
  <c r="G726" i="55"/>
  <c r="H742" i="55"/>
  <c r="H762" i="55"/>
  <c r="G766" i="55"/>
  <c r="H776" i="55"/>
  <c r="G776" i="55"/>
  <c r="H936" i="55"/>
  <c r="H964" i="55"/>
  <c r="G1016" i="55"/>
  <c r="H1016" i="55"/>
  <c r="H1044" i="55"/>
  <c r="G1044" i="55"/>
  <c r="G1051" i="55"/>
  <c r="H1051" i="55"/>
  <c r="H1092" i="55"/>
  <c r="G1092" i="55"/>
  <c r="G1099" i="55"/>
  <c r="H1099" i="55"/>
  <c r="G996" i="55"/>
  <c r="H1036" i="55"/>
  <c r="G1036" i="55"/>
  <c r="G1043" i="55"/>
  <c r="H1052" i="55"/>
  <c r="G1052" i="55"/>
  <c r="G1059" i="55"/>
  <c r="H1068" i="55"/>
  <c r="G1068" i="55"/>
  <c r="G1075" i="55"/>
  <c r="H1084" i="55"/>
  <c r="G1084" i="55"/>
  <c r="G1091" i="55"/>
  <c r="H1116" i="55"/>
  <c r="G1116" i="55"/>
  <c r="H1120" i="55"/>
  <c r="G1120" i="55"/>
  <c r="H1336" i="55"/>
  <c r="G1336" i="55"/>
  <c r="H800" i="55"/>
  <c r="H804" i="55"/>
  <c r="H808" i="55"/>
  <c r="H812" i="55"/>
  <c r="H816" i="55"/>
  <c r="H820" i="55"/>
  <c r="H824" i="55"/>
  <c r="H832" i="55"/>
  <c r="H836" i="55"/>
  <c r="H840" i="55"/>
  <c r="H844" i="55"/>
  <c r="H848" i="55"/>
  <c r="H852" i="55"/>
  <c r="H856" i="55"/>
  <c r="H860" i="55"/>
  <c r="H864" i="55"/>
  <c r="H868" i="55"/>
  <c r="H944" i="55"/>
  <c r="H945" i="55"/>
  <c r="H960" i="55"/>
  <c r="H968" i="55"/>
  <c r="H976" i="55"/>
  <c r="H984" i="55"/>
  <c r="G991" i="55"/>
  <c r="I991" i="55" s="1"/>
  <c r="G1005" i="55"/>
  <c r="H1017" i="55"/>
  <c r="G1017" i="55"/>
  <c r="G1020" i="55"/>
  <c r="G1023" i="55"/>
  <c r="H1043" i="55"/>
  <c r="H1059" i="55"/>
  <c r="H1075" i="55"/>
  <c r="H1091" i="55"/>
  <c r="H1166" i="55"/>
  <c r="G1166" i="55"/>
  <c r="H1190" i="55"/>
  <c r="G1190" i="55"/>
  <c r="G995" i="55"/>
  <c r="G1008" i="55"/>
  <c r="G1011" i="55"/>
  <c r="G1047" i="55"/>
  <c r="G1063" i="55"/>
  <c r="H1072" i="55"/>
  <c r="G1072" i="55"/>
  <c r="G1079" i="55"/>
  <c r="G1095" i="55"/>
  <c r="H1104" i="55"/>
  <c r="G1104" i="55"/>
  <c r="G1111" i="55"/>
  <c r="H1126" i="55"/>
  <c r="G1126" i="55"/>
  <c r="H1142" i="55"/>
  <c r="G1142" i="55"/>
  <c r="H1210" i="55"/>
  <c r="G1210" i="55"/>
  <c r="H1366" i="55"/>
  <c r="G1366" i="55"/>
  <c r="H1011" i="55"/>
  <c r="G1028" i="55"/>
  <c r="H1047" i="55"/>
  <c r="H1063" i="55"/>
  <c r="H1079" i="55"/>
  <c r="H1095" i="55"/>
  <c r="H1111" i="55"/>
  <c r="H1288" i="55"/>
  <c r="G1288" i="55"/>
  <c r="G1373" i="55"/>
  <c r="H1373" i="55"/>
  <c r="H1459" i="55"/>
  <c r="G1459" i="55"/>
  <c r="H798" i="55"/>
  <c r="H802" i="55"/>
  <c r="H806" i="55"/>
  <c r="H810" i="55"/>
  <c r="H814" i="55"/>
  <c r="H826" i="55"/>
  <c r="H838" i="55"/>
  <c r="H842" i="55"/>
  <c r="H850" i="55"/>
  <c r="H854" i="55"/>
  <c r="H862" i="55"/>
  <c r="H866" i="55"/>
  <c r="H874" i="55"/>
  <c r="H878" i="55"/>
  <c r="H882" i="55"/>
  <c r="H886" i="55"/>
  <c r="H890" i="55"/>
  <c r="H894" i="55"/>
  <c r="H902" i="55"/>
  <c r="H906" i="55"/>
  <c r="H910" i="55"/>
  <c r="H914" i="55"/>
  <c r="H921" i="55"/>
  <c r="H925" i="55"/>
  <c r="H927" i="55"/>
  <c r="H929" i="55"/>
  <c r="H931" i="55"/>
  <c r="H939" i="55"/>
  <c r="H941" i="55"/>
  <c r="G987" i="55"/>
  <c r="G1007" i="55"/>
  <c r="H1134" i="55"/>
  <c r="G1134" i="55"/>
  <c r="G1251" i="55"/>
  <c r="H1251" i="55"/>
  <c r="G1283" i="55"/>
  <c r="H1283" i="55"/>
  <c r="H1304" i="55"/>
  <c r="G1304" i="55"/>
  <c r="H1021" i="55"/>
  <c r="G1021" i="55"/>
  <c r="G1024" i="55"/>
  <c r="G1027" i="55"/>
  <c r="G1039" i="55"/>
  <c r="H1048" i="55"/>
  <c r="G1048" i="55"/>
  <c r="G1055" i="55"/>
  <c r="H1064" i="55"/>
  <c r="G1064" i="55"/>
  <c r="G1071" i="55"/>
  <c r="H1080" i="55"/>
  <c r="G1080" i="55"/>
  <c r="G1087" i="55"/>
  <c r="H1096" i="55"/>
  <c r="G1096" i="55"/>
  <c r="G1103" i="55"/>
  <c r="H1112" i="55"/>
  <c r="G1112" i="55"/>
  <c r="H1174" i="55"/>
  <c r="G1174" i="55"/>
  <c r="G986" i="55"/>
  <c r="I986" i="55" s="1"/>
  <c r="G992" i="55"/>
  <c r="I992" i="55" s="1"/>
  <c r="G997" i="55"/>
  <c r="G1012" i="55"/>
  <c r="G1015" i="55"/>
  <c r="H1024" i="55"/>
  <c r="H1027" i="55"/>
  <c r="H1039" i="55"/>
  <c r="H1055" i="55"/>
  <c r="H1071" i="55"/>
  <c r="H1150" i="55"/>
  <c r="G1150" i="55"/>
  <c r="H1216" i="55"/>
  <c r="G1216" i="55"/>
  <c r="H1268" i="55"/>
  <c r="G1268" i="55"/>
  <c r="H1308" i="55"/>
  <c r="G1308" i="55"/>
  <c r="G1375" i="55"/>
  <c r="H1375" i="55"/>
  <c r="H1220" i="55"/>
  <c r="G1220" i="55"/>
  <c r="G1243" i="55"/>
  <c r="H1248" i="55"/>
  <c r="G1248" i="55"/>
  <c r="G1275" i="55"/>
  <c r="H1312" i="55"/>
  <c r="G1312" i="55"/>
  <c r="G1349" i="55"/>
  <c r="H1349" i="55"/>
  <c r="G1377" i="55"/>
  <c r="H1377" i="55"/>
  <c r="H1463" i="55"/>
  <c r="G1463" i="55"/>
  <c r="H1475" i="55"/>
  <c r="G1475" i="55"/>
  <c r="G1029" i="55"/>
  <c r="G1033" i="55"/>
  <c r="G1037" i="55"/>
  <c r="G1041" i="55"/>
  <c r="G1045" i="55"/>
  <c r="G1049" i="55"/>
  <c r="G1053" i="55"/>
  <c r="G1065" i="55"/>
  <c r="G1069" i="55"/>
  <c r="G1073" i="55"/>
  <c r="G1077" i="55"/>
  <c r="G1081" i="55"/>
  <c r="G1085" i="55"/>
  <c r="G1089" i="55"/>
  <c r="G1109" i="55"/>
  <c r="G1113" i="55"/>
  <c r="G1117" i="55"/>
  <c r="G1121" i="55"/>
  <c r="H1128" i="55"/>
  <c r="G1129" i="55"/>
  <c r="H1224" i="55"/>
  <c r="G1224" i="55"/>
  <c r="H1240" i="55"/>
  <c r="G1240" i="55"/>
  <c r="G1255" i="55"/>
  <c r="H1260" i="55"/>
  <c r="G1260" i="55"/>
  <c r="G1287" i="55"/>
  <c r="H1292" i="55"/>
  <c r="G1292" i="55"/>
  <c r="G1368" i="55"/>
  <c r="G1379" i="55"/>
  <c r="H1379" i="55"/>
  <c r="G1511" i="55"/>
  <c r="H1029" i="55"/>
  <c r="H1033" i="55"/>
  <c r="H1037" i="55"/>
  <c r="H1041" i="55"/>
  <c r="H1045" i="55"/>
  <c r="H1049" i="55"/>
  <c r="H1053" i="55"/>
  <c r="H1065" i="55"/>
  <c r="H1069" i="55"/>
  <c r="H1073" i="55"/>
  <c r="H1077" i="55"/>
  <c r="H1081" i="55"/>
  <c r="H1085" i="55"/>
  <c r="H1089" i="55"/>
  <c r="H1109" i="55"/>
  <c r="H1113" i="55"/>
  <c r="H1117" i="55"/>
  <c r="H1121" i="55"/>
  <c r="H1129" i="55"/>
  <c r="H1137" i="55"/>
  <c r="H1145" i="55"/>
  <c r="H1153" i="55"/>
  <c r="H1161" i="55"/>
  <c r="I1161" i="55" s="1"/>
  <c r="H1169" i="55"/>
  <c r="H1185" i="55"/>
  <c r="I1185" i="55" s="1"/>
  <c r="H1218" i="55"/>
  <c r="I1218" i="55" s="1"/>
  <c r="H1219" i="55"/>
  <c r="G1222" i="55"/>
  <c r="G1223" i="55"/>
  <c r="H1228" i="55"/>
  <c r="G1228" i="55"/>
  <c r="H1255" i="55"/>
  <c r="G1267" i="55"/>
  <c r="H1272" i="55"/>
  <c r="G1272" i="55"/>
  <c r="H1287" i="55"/>
  <c r="H1320" i="55"/>
  <c r="G1320" i="55"/>
  <c r="G990" i="55"/>
  <c r="I990" i="55" s="1"/>
  <c r="G994" i="55"/>
  <c r="G998" i="55"/>
  <c r="G1002" i="55"/>
  <c r="G1006" i="55"/>
  <c r="G1014" i="55"/>
  <c r="G1018" i="55"/>
  <c r="G1022" i="55"/>
  <c r="G1030" i="55"/>
  <c r="G1034" i="55"/>
  <c r="G1038" i="55"/>
  <c r="G1042" i="55"/>
  <c r="G1046" i="55"/>
  <c r="G1050" i="55"/>
  <c r="G1054" i="55"/>
  <c r="G1058" i="55"/>
  <c r="G1066" i="55"/>
  <c r="G1070" i="55"/>
  <c r="G1074" i="55"/>
  <c r="G1078" i="55"/>
  <c r="G1082" i="55"/>
  <c r="G1086" i="55"/>
  <c r="G1090" i="55"/>
  <c r="G1094" i="55"/>
  <c r="G1110" i="55"/>
  <c r="G1114" i="55"/>
  <c r="G1118" i="55"/>
  <c r="G1138" i="55"/>
  <c r="G1146" i="55"/>
  <c r="G1154" i="55"/>
  <c r="G1162" i="55"/>
  <c r="G1170" i="55"/>
  <c r="G1186" i="55"/>
  <c r="I1186" i="55" s="1"/>
  <c r="G1194" i="55"/>
  <c r="G1195" i="55"/>
  <c r="H1200" i="55"/>
  <c r="G1200" i="55"/>
  <c r="H1222" i="55"/>
  <c r="H1223" i="55"/>
  <c r="G1226" i="55"/>
  <c r="I1226" i="55" s="1"/>
  <c r="G1227" i="55"/>
  <c r="G1239" i="55"/>
  <c r="G1247" i="55"/>
  <c r="H1267" i="55"/>
  <c r="G1279" i="55"/>
  <c r="H1284" i="55"/>
  <c r="G1284" i="55"/>
  <c r="H1204" i="55"/>
  <c r="G1204" i="55"/>
  <c r="H1236" i="55"/>
  <c r="G1236" i="55"/>
  <c r="G1259" i="55"/>
  <c r="H1264" i="55"/>
  <c r="G1264" i="55"/>
  <c r="G1291" i="55"/>
  <c r="H1296" i="55"/>
  <c r="G1296" i="55"/>
  <c r="H1328" i="55"/>
  <c r="G1328" i="55"/>
  <c r="H1124" i="55"/>
  <c r="H1132" i="55"/>
  <c r="H1140" i="55"/>
  <c r="H1148" i="55"/>
  <c r="H1164" i="55"/>
  <c r="H1172" i="55"/>
  <c r="H1180" i="55"/>
  <c r="H1188" i="55"/>
  <c r="I1188" i="55" s="1"/>
  <c r="G1202" i="55"/>
  <c r="I1202" i="55" s="1"/>
  <c r="G1203" i="55"/>
  <c r="H1208" i="55"/>
  <c r="G1208" i="55"/>
  <c r="G1234" i="55"/>
  <c r="G1235" i="55"/>
  <c r="G1238" i="55"/>
  <c r="H1244" i="55"/>
  <c r="G1244" i="55"/>
  <c r="H1259" i="55"/>
  <c r="G1271" i="55"/>
  <c r="H1276" i="55"/>
  <c r="G1276" i="55"/>
  <c r="H1291" i="55"/>
  <c r="H1300" i="55"/>
  <c r="G1300" i="55"/>
  <c r="H1332" i="55"/>
  <c r="G1332" i="55"/>
  <c r="H1350" i="55"/>
  <c r="G1350" i="55"/>
  <c r="H1457" i="55"/>
  <c r="G1457" i="55"/>
  <c r="H1473" i="55"/>
  <c r="G1473" i="55"/>
  <c r="H1493" i="55"/>
  <c r="G1493" i="55"/>
  <c r="G1509" i="55"/>
  <c r="G1295" i="55"/>
  <c r="G1299" i="55"/>
  <c r="G1303" i="55"/>
  <c r="G1307" i="55"/>
  <c r="G1311" i="55"/>
  <c r="G1319" i="55"/>
  <c r="G1323" i="55"/>
  <c r="G1331" i="55"/>
  <c r="G1335" i="55"/>
  <c r="G1355" i="55"/>
  <c r="G1456" i="55"/>
  <c r="H1483" i="55"/>
  <c r="G1483" i="55"/>
  <c r="H1503" i="55"/>
  <c r="G1503" i="55"/>
  <c r="G1513" i="55"/>
  <c r="G1517" i="55"/>
  <c r="G1381" i="55"/>
  <c r="G1383" i="55"/>
  <c r="G1385" i="55"/>
  <c r="G1419" i="55"/>
  <c r="G1427" i="55"/>
  <c r="G1429" i="55"/>
  <c r="G1431" i="55"/>
  <c r="G1433" i="55"/>
  <c r="G1435" i="55"/>
  <c r="G1437" i="55"/>
  <c r="G1439" i="55"/>
  <c r="G1441" i="55"/>
  <c r="G1443" i="55"/>
  <c r="G1445" i="55"/>
  <c r="G1447" i="55"/>
  <c r="G1451" i="55"/>
  <c r="G1453" i="55"/>
  <c r="G1455" i="55"/>
  <c r="H1461" i="55"/>
  <c r="G1461" i="55"/>
  <c r="H1477" i="55"/>
  <c r="G1477" i="55"/>
  <c r="H1497" i="55"/>
  <c r="G1497" i="55"/>
  <c r="H1372" i="55"/>
  <c r="H1374" i="55"/>
  <c r="H1376" i="55"/>
  <c r="H1378" i="55"/>
  <c r="H1380" i="55"/>
  <c r="H1381" i="55"/>
  <c r="H1382" i="55"/>
  <c r="H1383" i="55"/>
  <c r="H1384" i="55"/>
  <c r="H1385" i="55"/>
  <c r="H1419" i="55"/>
  <c r="H1420" i="55"/>
  <c r="H1427" i="55"/>
  <c r="H1428" i="55"/>
  <c r="H1429" i="55"/>
  <c r="H1430" i="55"/>
  <c r="H1431" i="55"/>
  <c r="H1432" i="55"/>
  <c r="H1433" i="55"/>
  <c r="H1434" i="55"/>
  <c r="H1435" i="55"/>
  <c r="H1436" i="55"/>
  <c r="H1437" i="55"/>
  <c r="H1438" i="55"/>
  <c r="H1439" i="55"/>
  <c r="H1440" i="55"/>
  <c r="H1441" i="55"/>
  <c r="H1442" i="55"/>
  <c r="H1443" i="55"/>
  <c r="H1445" i="55"/>
  <c r="H1447" i="55"/>
  <c r="H1451" i="55"/>
  <c r="H1453" i="55"/>
  <c r="H1455" i="55"/>
  <c r="H1471" i="55"/>
  <c r="G1471" i="55"/>
  <c r="H1491" i="55"/>
  <c r="G1491" i="55"/>
  <c r="G1507" i="55"/>
  <c r="H1481" i="55"/>
  <c r="G1481" i="55"/>
  <c r="H1501" i="55"/>
  <c r="G1501" i="55"/>
  <c r="H1469" i="55"/>
  <c r="G1469" i="55"/>
  <c r="H1485" i="55"/>
  <c r="G1485" i="55"/>
  <c r="H1489" i="55"/>
  <c r="G1489" i="55"/>
  <c r="H1505" i="55"/>
  <c r="G1505" i="55"/>
  <c r="G1525" i="55"/>
  <c r="G1529" i="55"/>
  <c r="G1533" i="55"/>
  <c r="G1537" i="55"/>
  <c r="G1541" i="55"/>
  <c r="H1525" i="55"/>
  <c r="H1529" i="55"/>
  <c r="H1533" i="55"/>
  <c r="H1537" i="55"/>
  <c r="H1541" i="55"/>
  <c r="G1519" i="55"/>
  <c r="G1523" i="55"/>
  <c r="G1527" i="55"/>
  <c r="G1531" i="55"/>
  <c r="G1539" i="55"/>
  <c r="H1531" i="55"/>
  <c r="H1539" i="55"/>
  <c r="H6" i="65"/>
  <c r="H8" i="65"/>
  <c r="K8" i="65" s="1"/>
  <c r="H10" i="65"/>
  <c r="K10" i="65" s="1"/>
  <c r="H12" i="65"/>
  <c r="K12" i="65" s="1"/>
  <c r="H14" i="65"/>
  <c r="K14" i="65" s="1"/>
  <c r="H16" i="65"/>
  <c r="K16" i="65" s="1"/>
  <c r="H18" i="65"/>
  <c r="K18" i="65" s="1"/>
  <c r="H20" i="65"/>
  <c r="K20" i="65" s="1"/>
  <c r="H22" i="65"/>
  <c r="K22" i="65" s="1"/>
  <c r="H24" i="65"/>
  <c r="K24" i="65" s="1"/>
  <c r="H26" i="65"/>
  <c r="K26" i="65" s="1"/>
  <c r="H28" i="65"/>
  <c r="K28" i="65" s="1"/>
  <c r="H30" i="65"/>
  <c r="K30" i="65" s="1"/>
  <c r="H41" i="65"/>
  <c r="K41" i="65" s="1"/>
  <c r="H51" i="65"/>
  <c r="K51" i="65" s="1"/>
  <c r="H61" i="65"/>
  <c r="K61" i="65" s="1"/>
  <c r="H66" i="65"/>
  <c r="K66" i="65" s="1"/>
  <c r="H93" i="65"/>
  <c r="H104" i="65"/>
  <c r="H120" i="65"/>
  <c r="K120" i="65" s="1"/>
  <c r="H136" i="65"/>
  <c r="K136" i="65" s="1"/>
  <c r="I256" i="65"/>
  <c r="G256" i="65"/>
  <c r="H38" i="65"/>
  <c r="K38" i="65" s="1"/>
  <c r="H48" i="65"/>
  <c r="K48" i="65" s="1"/>
  <c r="H56" i="65"/>
  <c r="K56" i="65" s="1"/>
  <c r="H68" i="65"/>
  <c r="K68" i="65" s="1"/>
  <c r="H73" i="65"/>
  <c r="K73" i="65" s="1"/>
  <c r="H85" i="65"/>
  <c r="K85" i="65" s="1"/>
  <c r="H87" i="65"/>
  <c r="K87" i="65" s="1"/>
  <c r="H98" i="65"/>
  <c r="H112" i="65"/>
  <c r="K112" i="65" s="1"/>
  <c r="H146" i="65"/>
  <c r="K146" i="65" s="1"/>
  <c r="H162" i="65"/>
  <c r="K162" i="65" s="1"/>
  <c r="J256" i="65"/>
  <c r="H35" i="65"/>
  <c r="K35" i="65" s="1"/>
  <c r="H43" i="65"/>
  <c r="K43" i="65" s="1"/>
  <c r="H53" i="65"/>
  <c r="K53" i="65" s="1"/>
  <c r="H63" i="65"/>
  <c r="K63" i="65" s="1"/>
  <c r="H70" i="65"/>
  <c r="K70" i="65" s="1"/>
  <c r="H77" i="65"/>
  <c r="K77" i="65" s="1"/>
  <c r="H79" i="65"/>
  <c r="K79" i="65" s="1"/>
  <c r="H89" i="65"/>
  <c r="K89" i="65" s="1"/>
  <c r="H107" i="65"/>
  <c r="K107" i="65" s="1"/>
  <c r="H40" i="65"/>
  <c r="K40" i="65" s="1"/>
  <c r="H50" i="65"/>
  <c r="K50" i="65" s="1"/>
  <c r="H58" i="65"/>
  <c r="K58" i="65" s="1"/>
  <c r="H81" i="65"/>
  <c r="K81" i="65" s="1"/>
  <c r="H115" i="65"/>
  <c r="K115" i="65" s="1"/>
  <c r="H223" i="65"/>
  <c r="K223" i="65" s="1"/>
  <c r="N223" i="65" s="1"/>
  <c r="H31" i="65"/>
  <c r="K31" i="65" s="1"/>
  <c r="H37" i="65"/>
  <c r="K37" i="65" s="1"/>
  <c r="H46" i="65"/>
  <c r="K46" i="65" s="1"/>
  <c r="H55" i="65"/>
  <c r="K55" i="65" s="1"/>
  <c r="H60" i="65"/>
  <c r="K60" i="65" s="1"/>
  <c r="H65" i="65"/>
  <c r="K65" i="65" s="1"/>
  <c r="H72" i="65"/>
  <c r="K72" i="65" s="1"/>
  <c r="H94" i="65"/>
  <c r="K94" i="65" s="1"/>
  <c r="H128" i="65"/>
  <c r="K128" i="65" s="1"/>
  <c r="H215" i="65"/>
  <c r="K215" i="65" s="1"/>
  <c r="N215" i="65" s="1"/>
  <c r="H42" i="65"/>
  <c r="K42" i="65" s="1"/>
  <c r="H52" i="65"/>
  <c r="K52" i="65" s="1"/>
  <c r="H62" i="65"/>
  <c r="K62" i="65" s="1"/>
  <c r="H69" i="65"/>
  <c r="K69" i="65" s="1"/>
  <c r="H74" i="65"/>
  <c r="K74" i="65" s="1"/>
  <c r="H86" i="65"/>
  <c r="K86" i="65" s="1"/>
  <c r="H90" i="65"/>
  <c r="K90" i="65" s="1"/>
  <c r="H103" i="65"/>
  <c r="K103" i="65" s="1"/>
  <c r="H154" i="65"/>
  <c r="H170" i="65"/>
  <c r="K170" i="65" s="1"/>
  <c r="H39" i="65"/>
  <c r="K39" i="65" s="1"/>
  <c r="H49" i="65"/>
  <c r="K49" i="65" s="1"/>
  <c r="H57" i="65"/>
  <c r="K57" i="65" s="1"/>
  <c r="H76" i="65"/>
  <c r="K76" i="65" s="1"/>
  <c r="H78" i="65"/>
  <c r="K78" i="65" s="1"/>
  <c r="H82" i="65"/>
  <c r="K82" i="65" s="1"/>
  <c r="H245" i="65"/>
  <c r="K245" i="65" s="1"/>
  <c r="H240" i="65"/>
  <c r="K240" i="65" s="1"/>
  <c r="H236" i="65"/>
  <c r="K236" i="65" s="1"/>
  <c r="H224" i="65"/>
  <c r="K224" i="65" s="1"/>
  <c r="N224" i="65" s="1"/>
  <c r="H216" i="65"/>
  <c r="K216" i="65" s="1"/>
  <c r="N216" i="65" s="1"/>
  <c r="H199" i="65"/>
  <c r="H195" i="65"/>
  <c r="K195" i="65" s="1"/>
  <c r="H189" i="65"/>
  <c r="K189" i="65" s="1"/>
  <c r="H182" i="65"/>
  <c r="K182" i="65" s="1"/>
  <c r="N182" i="65" s="1"/>
  <c r="H173" i="65"/>
  <c r="K173" i="65" s="1"/>
  <c r="H165" i="65"/>
  <c r="K165" i="65" s="1"/>
  <c r="H157" i="65"/>
  <c r="H149" i="65"/>
  <c r="H139" i="65"/>
  <c r="K139" i="65" s="1"/>
  <c r="H131" i="65"/>
  <c r="K131" i="65" s="1"/>
  <c r="H123" i="65"/>
  <c r="K123" i="65" s="1"/>
  <c r="H225" i="65"/>
  <c r="K225" i="65" s="1"/>
  <c r="N225" i="65" s="1"/>
  <c r="H217" i="65"/>
  <c r="K217" i="65" s="1"/>
  <c r="N217" i="65" s="1"/>
  <c r="H208" i="65"/>
  <c r="K208" i="65" s="1"/>
  <c r="N208" i="65" s="1"/>
  <c r="H183" i="65"/>
  <c r="K183" i="65" s="1"/>
  <c r="N183" i="65" s="1"/>
  <c r="H168" i="65"/>
  <c r="K168" i="65" s="1"/>
  <c r="H160" i="65"/>
  <c r="K160" i="65" s="1"/>
  <c r="H152" i="65"/>
  <c r="H144" i="65"/>
  <c r="K144" i="65" s="1"/>
  <c r="H134" i="65"/>
  <c r="K134" i="65" s="1"/>
  <c r="H126" i="65"/>
  <c r="K126" i="65" s="1"/>
  <c r="H118" i="65"/>
  <c r="K118" i="65" s="1"/>
  <c r="H110" i="65"/>
  <c r="K110" i="65" s="1"/>
  <c r="H102" i="65"/>
  <c r="K102" i="65" s="1"/>
  <c r="H246" i="65"/>
  <c r="K246" i="65" s="1"/>
  <c r="H237" i="65"/>
  <c r="K237" i="65" s="1"/>
  <c r="H233" i="65"/>
  <c r="K233" i="65" s="1"/>
  <c r="H226" i="65"/>
  <c r="K226" i="65" s="1"/>
  <c r="N226" i="65" s="1"/>
  <c r="H218" i="65"/>
  <c r="K218" i="65" s="1"/>
  <c r="N218" i="65" s="1"/>
  <c r="H200" i="65"/>
  <c r="K200" i="65" s="1"/>
  <c r="H196" i="65"/>
  <c r="K196" i="65" s="1"/>
  <c r="H171" i="65"/>
  <c r="K171" i="65" s="1"/>
  <c r="H163" i="65"/>
  <c r="K163" i="65" s="1"/>
  <c r="H155" i="65"/>
  <c r="K155" i="65" s="1"/>
  <c r="H147" i="65"/>
  <c r="K147" i="65" s="1"/>
  <c r="H137" i="65"/>
  <c r="K137" i="65" s="1"/>
  <c r="H129" i="65"/>
  <c r="K129" i="65" s="1"/>
  <c r="H121" i="65"/>
  <c r="K121" i="65" s="1"/>
  <c r="H113" i="65"/>
  <c r="K113" i="65" s="1"/>
  <c r="H105" i="65"/>
  <c r="H96" i="65"/>
  <c r="H88" i="65"/>
  <c r="K88" i="65" s="1"/>
  <c r="H80" i="65"/>
  <c r="K80" i="65" s="1"/>
  <c r="H227" i="65"/>
  <c r="K227" i="65" s="1"/>
  <c r="N227" i="65" s="1"/>
  <c r="H219" i="65"/>
  <c r="K219" i="65" s="1"/>
  <c r="N219" i="65" s="1"/>
  <c r="H174" i="65"/>
  <c r="K174" i="65" s="1"/>
  <c r="H166" i="65"/>
  <c r="K166" i="65" s="1"/>
  <c r="H158" i="65"/>
  <c r="K158" i="65" s="1"/>
  <c r="H150" i="65"/>
  <c r="H142" i="65"/>
  <c r="H132" i="65"/>
  <c r="K132" i="65" s="1"/>
  <c r="H124" i="65"/>
  <c r="K124" i="65" s="1"/>
  <c r="H116" i="65"/>
  <c r="K116" i="65" s="1"/>
  <c r="H108" i="65"/>
  <c r="K108" i="65" s="1"/>
  <c r="H99" i="65"/>
  <c r="K99" i="65" s="1"/>
  <c r="H91" i="65"/>
  <c r="H83" i="65"/>
  <c r="K83" i="65" s="1"/>
  <c r="H75" i="65"/>
  <c r="K75" i="65" s="1"/>
  <c r="H67" i="65"/>
  <c r="K67" i="65" s="1"/>
  <c r="H59" i="65"/>
  <c r="K59" i="65" s="1"/>
  <c r="H247" i="65"/>
  <c r="K247" i="65" s="1"/>
  <c r="N247" i="65" s="1"/>
  <c r="H238" i="65"/>
  <c r="K238" i="65" s="1"/>
  <c r="H234" i="65"/>
  <c r="K234" i="65" s="1"/>
  <c r="H228" i="65"/>
  <c r="K228" i="65" s="1"/>
  <c r="N228" i="65" s="1"/>
  <c r="H220" i="65"/>
  <c r="K220" i="65" s="1"/>
  <c r="N220" i="65" s="1"/>
  <c r="H212" i="65"/>
  <c r="K212" i="65" s="1"/>
  <c r="N212" i="65" s="1"/>
  <c r="H197" i="65"/>
  <c r="K197" i="65" s="1"/>
  <c r="H193" i="65"/>
  <c r="K193" i="65" s="1"/>
  <c r="H187" i="65"/>
  <c r="K187" i="65" s="1"/>
  <c r="H178" i="65"/>
  <c r="K178" i="65" s="1"/>
  <c r="H169" i="65"/>
  <c r="K169" i="65" s="1"/>
  <c r="H161" i="65"/>
  <c r="K161" i="65" s="1"/>
  <c r="H153" i="65"/>
  <c r="H145" i="65"/>
  <c r="K145" i="65" s="1"/>
  <c r="H135" i="65"/>
  <c r="K135" i="65" s="1"/>
  <c r="H127" i="65"/>
  <c r="K127" i="65" s="1"/>
  <c r="H119" i="65"/>
  <c r="K119" i="65" s="1"/>
  <c r="H248" i="65"/>
  <c r="K248" i="65" s="1"/>
  <c r="N248" i="65" s="1"/>
  <c r="H229" i="65"/>
  <c r="K229" i="65" s="1"/>
  <c r="N229" i="65" s="1"/>
  <c r="H221" i="65"/>
  <c r="K221" i="65" s="1"/>
  <c r="N221" i="65" s="1"/>
  <c r="H213" i="65"/>
  <c r="K213" i="65" s="1"/>
  <c r="N213" i="65" s="1"/>
  <c r="H172" i="65"/>
  <c r="K172" i="65" s="1"/>
  <c r="H164" i="65"/>
  <c r="K164" i="65" s="1"/>
  <c r="H156" i="65"/>
  <c r="H148" i="65"/>
  <c r="H138" i="65"/>
  <c r="K138" i="65" s="1"/>
  <c r="H130" i="65"/>
  <c r="K130" i="65" s="1"/>
  <c r="H122" i="65"/>
  <c r="K122" i="65" s="1"/>
  <c r="H114" i="65"/>
  <c r="K114" i="65" s="1"/>
  <c r="H106" i="65"/>
  <c r="H97" i="65"/>
  <c r="H254" i="65"/>
  <c r="K254" i="65" s="1"/>
  <c r="H249" i="65"/>
  <c r="K249" i="65" s="1"/>
  <c r="N249" i="65" s="1"/>
  <c r="H244" i="65"/>
  <c r="K244" i="65" s="1"/>
  <c r="H239" i="65"/>
  <c r="K239" i="65" s="1"/>
  <c r="H235" i="65"/>
  <c r="K235" i="65" s="1"/>
  <c r="H222" i="65"/>
  <c r="K222" i="65" s="1"/>
  <c r="N222" i="65" s="1"/>
  <c r="H214" i="65"/>
  <c r="K214" i="65" s="1"/>
  <c r="N214" i="65" s="1"/>
  <c r="H204" i="65"/>
  <c r="K204" i="65" s="1"/>
  <c r="N204" i="65" s="1"/>
  <c r="H198" i="65"/>
  <c r="K198" i="65" s="1"/>
  <c r="H194" i="65"/>
  <c r="K194" i="65" s="1"/>
  <c r="H188" i="65"/>
  <c r="H167" i="65"/>
  <c r="K167" i="65" s="1"/>
  <c r="H159" i="65"/>
  <c r="K159" i="65" s="1"/>
  <c r="H151" i="65"/>
  <c r="K151" i="65" s="1"/>
  <c r="H133" i="65"/>
  <c r="K133" i="65" s="1"/>
  <c r="H125" i="65"/>
  <c r="K125" i="65" s="1"/>
  <c r="H117" i="65"/>
  <c r="K117" i="65" s="1"/>
  <c r="H109" i="65"/>
  <c r="K109" i="65" s="1"/>
  <c r="H101" i="65"/>
  <c r="K101" i="65" s="1"/>
  <c r="H92" i="65"/>
  <c r="H84" i="65"/>
  <c r="K84" i="65" s="1"/>
  <c r="H36" i="65"/>
  <c r="K36" i="65" s="1"/>
  <c r="H44" i="65"/>
  <c r="K44" i="65" s="1"/>
  <c r="H54" i="65"/>
  <c r="K54" i="65" s="1"/>
  <c r="H64" i="65"/>
  <c r="K64" i="65" s="1"/>
  <c r="H71" i="65"/>
  <c r="K71" i="65" s="1"/>
  <c r="H95" i="65"/>
  <c r="K95" i="65" s="1"/>
  <c r="C14" i="45" l="1"/>
  <c r="I1206" i="55"/>
  <c r="Z24" i="55"/>
  <c r="F983" i="55"/>
  <c r="G985" i="55"/>
  <c r="I985" i="55" s="1"/>
  <c r="G972" i="55"/>
  <c r="I972" i="55" s="1"/>
  <c r="F877" i="55"/>
  <c r="H877" i="55" s="1"/>
  <c r="G978" i="55"/>
  <c r="G984" i="55"/>
  <c r="I984" i="55" s="1"/>
  <c r="G963" i="55"/>
  <c r="I963" i="55" s="1"/>
  <c r="F1032" i="55"/>
  <c r="G969" i="55"/>
  <c r="F373" i="55"/>
  <c r="F573" i="55"/>
  <c r="F988" i="55"/>
  <c r="G976" i="55"/>
  <c r="F759" i="55"/>
  <c r="F919" i="55"/>
  <c r="G970" i="55"/>
  <c r="G975" i="55"/>
  <c r="I975" i="55" s="1"/>
  <c r="F119" i="55"/>
  <c r="F989" i="55"/>
  <c r="F918" i="55"/>
  <c r="G971" i="55"/>
  <c r="F572" i="55"/>
  <c r="I668" i="55"/>
  <c r="G958" i="55"/>
  <c r="I958" i="55" s="1"/>
  <c r="F935" i="55"/>
  <c r="F680" i="55"/>
  <c r="G961" i="55"/>
  <c r="I961" i="55" s="1"/>
  <c r="F505" i="55"/>
  <c r="G977" i="55"/>
  <c r="F436" i="55"/>
  <c r="F73" i="55"/>
  <c r="F1315" i="55"/>
  <c r="I757" i="55"/>
  <c r="F1316" i="55"/>
  <c r="G980" i="55"/>
  <c r="I980" i="55" s="1"/>
  <c r="F875" i="55"/>
  <c r="H875" i="55" s="1"/>
  <c r="F466" i="55"/>
  <c r="G981" i="55"/>
  <c r="I981" i="55" s="1"/>
  <c r="G968" i="55"/>
  <c r="G979" i="55"/>
  <c r="G957" i="55"/>
  <c r="I957" i="55" s="1"/>
  <c r="F535" i="55"/>
  <c r="F138" i="55"/>
  <c r="F796" i="55"/>
  <c r="G974" i="55"/>
  <c r="I974" i="55" s="1"/>
  <c r="G955" i="55"/>
  <c r="I955" i="55" s="1"/>
  <c r="F797" i="55"/>
  <c r="G959" i="55"/>
  <c r="I959" i="55" s="1"/>
  <c r="F876" i="55"/>
  <c r="H876" i="55" s="1"/>
  <c r="F592" i="55"/>
  <c r="F1107" i="55"/>
  <c r="G973" i="55"/>
  <c r="I973" i="55" s="1"/>
  <c r="G962" i="55"/>
  <c r="I962" i="55" s="1"/>
  <c r="F722" i="55"/>
  <c r="G956" i="55"/>
  <c r="I956" i="55" s="1"/>
  <c r="F982" i="55"/>
  <c r="G954" i="55"/>
  <c r="I954" i="55" s="1"/>
  <c r="G964" i="55"/>
  <c r="I964" i="55" s="1"/>
  <c r="G966" i="55"/>
  <c r="I966" i="55" s="1"/>
  <c r="G960" i="55"/>
  <c r="I960" i="55" s="1"/>
  <c r="F1317" i="55"/>
  <c r="I758" i="55"/>
  <c r="I755" i="55"/>
  <c r="I430" i="55"/>
  <c r="I1215" i="55"/>
  <c r="I243" i="55"/>
  <c r="I1159" i="55"/>
  <c r="F20" i="51"/>
  <c r="D21" i="7"/>
  <c r="J20" i="7" s="1"/>
  <c r="F41" i="39"/>
  <c r="I203" i="55"/>
  <c r="I223" i="55"/>
  <c r="I1221" i="55"/>
  <c r="D17" i="38"/>
  <c r="D41" i="39"/>
  <c r="G16" i="38"/>
  <c r="D18" i="39"/>
  <c r="I721" i="55"/>
  <c r="F18" i="39"/>
  <c r="I1204" i="55"/>
  <c r="I237" i="55"/>
  <c r="I1220" i="55"/>
  <c r="I1198" i="55"/>
  <c r="I1165" i="55"/>
  <c r="F1486" i="55"/>
  <c r="H1486" i="55" s="1"/>
  <c r="I1167" i="55"/>
  <c r="F1488" i="55"/>
  <c r="H1488" i="55" s="1"/>
  <c r="F408" i="55"/>
  <c r="H408" i="55" s="1"/>
  <c r="F899" i="55"/>
  <c r="F1487" i="55"/>
  <c r="H1487" i="55" s="1"/>
  <c r="F898" i="55"/>
  <c r="H898" i="55" s="1"/>
  <c r="F715" i="55"/>
  <c r="G715" i="55" s="1"/>
  <c r="F555" i="55"/>
  <c r="H555" i="55" s="1"/>
  <c r="F381" i="55"/>
  <c r="G381" i="55" s="1"/>
  <c r="I1168" i="55"/>
  <c r="F830" i="55"/>
  <c r="F642" i="55"/>
  <c r="H642" i="55" s="1"/>
  <c r="F679" i="55"/>
  <c r="G679" i="55" s="1"/>
  <c r="F521" i="55"/>
  <c r="I464" i="55"/>
  <c r="I400" i="55"/>
  <c r="F471" i="55"/>
  <c r="H471" i="55" s="1"/>
  <c r="F503" i="55"/>
  <c r="H503" i="55" s="1"/>
  <c r="F1179" i="55"/>
  <c r="H1179" i="55" s="1"/>
  <c r="F789" i="55"/>
  <c r="H789" i="55" s="1"/>
  <c r="F1178" i="55"/>
  <c r="G1178" i="55" s="1"/>
  <c r="F790" i="55"/>
  <c r="F1177" i="55"/>
  <c r="H1177" i="55" s="1"/>
  <c r="I1163" i="55"/>
  <c r="I630" i="55"/>
  <c r="F714" i="55"/>
  <c r="H714" i="55" s="1"/>
  <c r="F846" i="55"/>
  <c r="H846" i="55" s="1"/>
  <c r="F366" i="55"/>
  <c r="H366" i="55" s="1"/>
  <c r="F999" i="55"/>
  <c r="G999" i="55" s="1"/>
  <c r="F791" i="55"/>
  <c r="H791" i="55" s="1"/>
  <c r="F604" i="55"/>
  <c r="H604" i="55" s="1"/>
  <c r="F320" i="55"/>
  <c r="G320" i="55" s="1"/>
  <c r="F443" i="55"/>
  <c r="G443" i="55" s="1"/>
  <c r="F130" i="55"/>
  <c r="H130" i="55" s="1"/>
  <c r="F111" i="55"/>
  <c r="H111" i="55" s="1"/>
  <c r="I404" i="55"/>
  <c r="I1180" i="55"/>
  <c r="I1164" i="55"/>
  <c r="I403" i="55"/>
  <c r="I224" i="55"/>
  <c r="I1210" i="55"/>
  <c r="I1134" i="55"/>
  <c r="I1207" i="55"/>
  <c r="I506" i="55"/>
  <c r="I1182" i="55"/>
  <c r="I1217" i="55"/>
  <c r="I1224" i="55"/>
  <c r="I1166" i="55"/>
  <c r="D21" i="51"/>
  <c r="J21" i="51" s="1"/>
  <c r="I1132" i="55"/>
  <c r="I465" i="55"/>
  <c r="I226" i="55"/>
  <c r="I209" i="55"/>
  <c r="I752" i="55"/>
  <c r="I1260" i="55"/>
  <c r="I1190" i="55"/>
  <c r="I463" i="55"/>
  <c r="I219" i="55"/>
  <c r="I239" i="55"/>
  <c r="I765" i="55"/>
  <c r="H184" i="65"/>
  <c r="K96" i="65"/>
  <c r="H179" i="65"/>
  <c r="K91" i="65"/>
  <c r="K188" i="65"/>
  <c r="H230" i="65"/>
  <c r="K148" i="65"/>
  <c r="H201" i="65"/>
  <c r="H243" i="65" s="1"/>
  <c r="H181" i="65"/>
  <c r="K93" i="65"/>
  <c r="K156" i="65"/>
  <c r="H209" i="65"/>
  <c r="N256" i="65"/>
  <c r="K6" i="65"/>
  <c r="K106" i="65"/>
  <c r="H192" i="65"/>
  <c r="H205" i="65"/>
  <c r="H251" i="65" s="1"/>
  <c r="K152" i="65"/>
  <c r="K98" i="65"/>
  <c r="H186" i="65"/>
  <c r="H185" i="65"/>
  <c r="K97" i="65"/>
  <c r="K153" i="65"/>
  <c r="H206" i="65"/>
  <c r="K92" i="65"/>
  <c r="H180" i="65"/>
  <c r="H210" i="65"/>
  <c r="K157" i="65"/>
  <c r="H207" i="65"/>
  <c r="H253" i="65" s="1"/>
  <c r="K154" i="65"/>
  <c r="K150" i="65"/>
  <c r="H203" i="65"/>
  <c r="H241" i="65"/>
  <c r="K199" i="65"/>
  <c r="H191" i="65"/>
  <c r="K105" i="65"/>
  <c r="H202" i="65"/>
  <c r="K149" i="65"/>
  <c r="H190" i="65"/>
  <c r="H232" i="65" s="1"/>
  <c r="K104" i="65"/>
  <c r="I1208" i="55"/>
  <c r="I1162" i="55"/>
  <c r="I1219" i="55"/>
  <c r="I211" i="55"/>
  <c r="I205" i="55"/>
  <c r="I1200" i="55"/>
  <c r="I242" i="55"/>
  <c r="I217" i="55"/>
  <c r="I206" i="55"/>
  <c r="I1222" i="55"/>
  <c r="I1216" i="55"/>
  <c r="I429" i="55"/>
  <c r="I227" i="55"/>
  <c r="I221" i="55"/>
  <c r="I207" i="55"/>
  <c r="I1203" i="55"/>
  <c r="I1223" i="55"/>
  <c r="I987" i="55"/>
  <c r="G408" i="55" l="1"/>
  <c r="H790" i="55"/>
  <c r="F1136" i="55"/>
  <c r="I1278" i="55"/>
  <c r="H993" i="55"/>
  <c r="I993" i="55" s="1"/>
  <c r="I704" i="55"/>
  <c r="F1400" i="55"/>
  <c r="F1088" i="55"/>
  <c r="F162" i="55"/>
  <c r="H997" i="55"/>
  <c r="I997" i="55" s="1"/>
  <c r="F718" i="55"/>
  <c r="F62" i="55"/>
  <c r="I1014" i="55"/>
  <c r="F297" i="55"/>
  <c r="F1499" i="55"/>
  <c r="I1034" i="55"/>
  <c r="F1263" i="55"/>
  <c r="F504" i="55"/>
  <c r="F1399" i="55"/>
  <c r="H994" i="55"/>
  <c r="I994" i="55" s="1"/>
  <c r="I1377" i="55"/>
  <c r="I1070" i="55"/>
  <c r="I1109" i="55"/>
  <c r="I1072" i="55"/>
  <c r="F441" i="55"/>
  <c r="I215" i="55"/>
  <c r="I1271" i="55"/>
  <c r="F1389" i="55"/>
  <c r="I1376" i="55"/>
  <c r="I706" i="55"/>
  <c r="F1352" i="55"/>
  <c r="I1496" i="55"/>
  <c r="I1104" i="55"/>
  <c r="I1110" i="55"/>
  <c r="I1264" i="55"/>
  <c r="F1348" i="55"/>
  <c r="G523" i="55"/>
  <c r="F235" i="55"/>
  <c r="I201" i="55"/>
  <c r="F626" i="55"/>
  <c r="H626" i="55" s="1"/>
  <c r="F1479" i="55"/>
  <c r="F1345" i="55"/>
  <c r="F1401" i="55"/>
  <c r="F341" i="55"/>
  <c r="F1393" i="55"/>
  <c r="I1197" i="55"/>
  <c r="F48" i="55"/>
  <c r="F1233" i="55"/>
  <c r="F1004" i="55"/>
  <c r="F1122" i="55"/>
  <c r="H996" i="55"/>
  <c r="I996" i="55" s="1"/>
  <c r="F372" i="55"/>
  <c r="G532" i="55"/>
  <c r="I1035" i="55"/>
  <c r="G525" i="55"/>
  <c r="F98" i="55"/>
  <c r="I1071" i="55"/>
  <c r="F1344" i="55"/>
  <c r="I1373" i="55"/>
  <c r="F200" i="55"/>
  <c r="G528" i="55"/>
  <c r="I528" i="55" s="1"/>
  <c r="F216" i="55"/>
  <c r="G519" i="55"/>
  <c r="F717" i="55"/>
  <c r="F1057" i="55"/>
  <c r="F1135" i="55"/>
  <c r="F1232" i="55"/>
  <c r="F1391" i="55"/>
  <c r="F1387" i="55"/>
  <c r="F255" i="55"/>
  <c r="G529" i="55"/>
  <c r="I529" i="55" s="1"/>
  <c r="I761" i="55"/>
  <c r="I1266" i="55"/>
  <c r="F1396" i="55"/>
  <c r="I1273" i="55"/>
  <c r="I1033" i="55"/>
  <c r="I461" i="55"/>
  <c r="G526" i="55"/>
  <c r="I1497" i="55"/>
  <c r="F462" i="55"/>
  <c r="I1279" i="55"/>
  <c r="I1498" i="55"/>
  <c r="F1346" i="55"/>
  <c r="I764" i="55"/>
  <c r="I1011" i="55"/>
  <c r="I1379" i="55"/>
  <c r="F84" i="55"/>
  <c r="G520" i="55"/>
  <c r="G531" i="55"/>
  <c r="F1390" i="55"/>
  <c r="F1123" i="55"/>
  <c r="I1275" i="55"/>
  <c r="G527" i="55"/>
  <c r="I527" i="55" s="1"/>
  <c r="I391" i="55"/>
  <c r="F548" i="55"/>
  <c r="F1354" i="55"/>
  <c r="I1012" i="55"/>
  <c r="F1252" i="55"/>
  <c r="F1003" i="55"/>
  <c r="I1036" i="55"/>
  <c r="G530" i="55"/>
  <c r="I530" i="55" s="1"/>
  <c r="I1276" i="55"/>
  <c r="F1343" i="55"/>
  <c r="F1253" i="55"/>
  <c r="I1374" i="55"/>
  <c r="I705" i="55"/>
  <c r="I1274" i="55"/>
  <c r="F1339" i="55"/>
  <c r="I707" i="55"/>
  <c r="I234" i="55"/>
  <c r="I1378" i="55"/>
  <c r="F1402" i="55"/>
  <c r="H998" i="55"/>
  <c r="I998" i="55" s="1"/>
  <c r="F305" i="55"/>
  <c r="F1398" i="55"/>
  <c r="F923" i="55"/>
  <c r="I762" i="55"/>
  <c r="F1310" i="55"/>
  <c r="I1268" i="55"/>
  <c r="F924" i="55"/>
  <c r="F1394" i="55"/>
  <c r="I760" i="55"/>
  <c r="F1386" i="55"/>
  <c r="F1518" i="55"/>
  <c r="F1347" i="55"/>
  <c r="I202" i="55"/>
  <c r="I1380" i="55"/>
  <c r="I763" i="55"/>
  <c r="I1500" i="55"/>
  <c r="F1324" i="55"/>
  <c r="F1392" i="55"/>
  <c r="F1395" i="55"/>
  <c r="F296" i="55"/>
  <c r="I1265" i="55"/>
  <c r="F1340" i="55"/>
  <c r="I1267" i="55"/>
  <c r="F1211" i="55"/>
  <c r="F1342" i="55"/>
  <c r="F483" i="55"/>
  <c r="F1388" i="55"/>
  <c r="H995" i="55"/>
  <c r="I995" i="55" s="1"/>
  <c r="F1397" i="55"/>
  <c r="F1196" i="55"/>
  <c r="I1372" i="55"/>
  <c r="F274" i="55"/>
  <c r="I1277" i="55"/>
  <c r="F392" i="55"/>
  <c r="I1272" i="55"/>
  <c r="F1098" i="55"/>
  <c r="I1013" i="55"/>
  <c r="F1449" i="55"/>
  <c r="F1097" i="55"/>
  <c r="F514" i="55"/>
  <c r="F547" i="55"/>
  <c r="I1375" i="55"/>
  <c r="I1111" i="55"/>
  <c r="I968" i="55"/>
  <c r="I970" i="55"/>
  <c r="I969" i="55"/>
  <c r="I971" i="55"/>
  <c r="G1486" i="55"/>
  <c r="F739" i="55"/>
  <c r="G739" i="55" s="1"/>
  <c r="F859" i="55"/>
  <c r="F71" i="55"/>
  <c r="G891" i="55"/>
  <c r="I699" i="55"/>
  <c r="G883" i="55"/>
  <c r="F819" i="55"/>
  <c r="H819" i="55" s="1"/>
  <c r="F740" i="55"/>
  <c r="H740" i="55" s="1"/>
  <c r="I700" i="55"/>
  <c r="F623" i="55"/>
  <c r="H623" i="55" s="1"/>
  <c r="G890" i="55"/>
  <c r="G882" i="55"/>
  <c r="G874" i="55"/>
  <c r="I874" i="55" s="1"/>
  <c r="F818" i="55"/>
  <c r="F778" i="55"/>
  <c r="G778" i="55" s="1"/>
  <c r="G889" i="55"/>
  <c r="G881" i="55"/>
  <c r="G873" i="55"/>
  <c r="I873" i="55" s="1"/>
  <c r="F817" i="55"/>
  <c r="F777" i="55"/>
  <c r="G777" i="55" s="1"/>
  <c r="I737" i="55"/>
  <c r="F131" i="55"/>
  <c r="H131" i="55" s="1"/>
  <c r="F1040" i="55"/>
  <c r="G1040" i="55" s="1"/>
  <c r="F912" i="55"/>
  <c r="G896" i="55"/>
  <c r="G888" i="55"/>
  <c r="G880" i="55"/>
  <c r="F872" i="55"/>
  <c r="F664" i="55"/>
  <c r="H664" i="55" s="1"/>
  <c r="I507" i="55"/>
  <c r="F911" i="55"/>
  <c r="G895" i="55"/>
  <c r="I895" i="55" s="1"/>
  <c r="G887" i="55"/>
  <c r="G879" i="55"/>
  <c r="F703" i="55"/>
  <c r="H703" i="55" s="1"/>
  <c r="F371" i="55"/>
  <c r="G371" i="55" s="1"/>
  <c r="G894" i="55"/>
  <c r="I894" i="55" s="1"/>
  <c r="G886" i="55"/>
  <c r="G878" i="55"/>
  <c r="I702" i="55"/>
  <c r="F965" i="55"/>
  <c r="F917" i="55"/>
  <c r="H917" i="55" s="1"/>
  <c r="G885" i="55"/>
  <c r="I885" i="55" s="1"/>
  <c r="G877" i="55"/>
  <c r="I701" i="55"/>
  <c r="I612" i="55"/>
  <c r="F33" i="55"/>
  <c r="G33" i="55" s="1"/>
  <c r="F450" i="55"/>
  <c r="H450" i="55" s="1"/>
  <c r="F386" i="55"/>
  <c r="H386" i="55" s="1"/>
  <c r="F329" i="55"/>
  <c r="H329" i="55" s="1"/>
  <c r="F568" i="55"/>
  <c r="H568" i="55" s="1"/>
  <c r="F536" i="55"/>
  <c r="F54" i="55"/>
  <c r="H54" i="55" s="1"/>
  <c r="F479" i="55"/>
  <c r="H479" i="55" s="1"/>
  <c r="I407" i="55"/>
  <c r="I510" i="55"/>
  <c r="F414" i="55"/>
  <c r="G414" i="55" s="1"/>
  <c r="I406" i="55"/>
  <c r="F118" i="55"/>
  <c r="H118" i="55" s="1"/>
  <c r="I509" i="55"/>
  <c r="I405" i="55"/>
  <c r="I508" i="55"/>
  <c r="G899" i="55"/>
  <c r="G875" i="55"/>
  <c r="I875" i="55" s="1"/>
  <c r="G1488" i="55"/>
  <c r="G876" i="55"/>
  <c r="H918" i="55"/>
  <c r="G373" i="55"/>
  <c r="H373" i="55"/>
  <c r="H1317" i="55"/>
  <c r="G1317" i="55"/>
  <c r="G73" i="55"/>
  <c r="H73" i="55"/>
  <c r="G759" i="55"/>
  <c r="H759" i="55"/>
  <c r="G1107" i="55"/>
  <c r="H1107" i="55"/>
  <c r="H797" i="55"/>
  <c r="H505" i="55"/>
  <c r="G505" i="55"/>
  <c r="H1032" i="55"/>
  <c r="G1032" i="55"/>
  <c r="G592" i="55"/>
  <c r="H592" i="55"/>
  <c r="H1316" i="55"/>
  <c r="G1316" i="55"/>
  <c r="H982" i="55"/>
  <c r="G982" i="55"/>
  <c r="H1315" i="55"/>
  <c r="G1315" i="55"/>
  <c r="H680" i="55"/>
  <c r="G680" i="55"/>
  <c r="G572" i="55"/>
  <c r="H572" i="55"/>
  <c r="H989" i="55"/>
  <c r="G989" i="55"/>
  <c r="G988" i="55"/>
  <c r="H988" i="55"/>
  <c r="G138" i="55"/>
  <c r="H138" i="55"/>
  <c r="H935" i="55"/>
  <c r="H119" i="55"/>
  <c r="G119" i="55"/>
  <c r="G573" i="55"/>
  <c r="H573" i="55"/>
  <c r="H722" i="55"/>
  <c r="G722" i="55"/>
  <c r="H919" i="55"/>
  <c r="H983" i="55"/>
  <c r="G983" i="55"/>
  <c r="H796" i="55"/>
  <c r="H535" i="55"/>
  <c r="H466" i="55"/>
  <c r="G466" i="55"/>
  <c r="H436" i="55"/>
  <c r="G436" i="55"/>
  <c r="G130" i="55"/>
  <c r="H899" i="55"/>
  <c r="G366" i="55"/>
  <c r="H679" i="55"/>
  <c r="J21" i="7"/>
  <c r="J22" i="7" s="1"/>
  <c r="G642" i="55"/>
  <c r="G604" i="55"/>
  <c r="H1178" i="55"/>
  <c r="I1178" i="55" s="1"/>
  <c r="G21" i="7"/>
  <c r="D22" i="7"/>
  <c r="G898" i="55"/>
  <c r="H443" i="55"/>
  <c r="G17" i="38"/>
  <c r="D39" i="38"/>
  <c r="D18" i="38"/>
  <c r="H320" i="55"/>
  <c r="G111" i="55"/>
  <c r="H715" i="55"/>
  <c r="G503" i="55"/>
  <c r="I503" i="55" s="1"/>
  <c r="G1177" i="55"/>
  <c r="G1487" i="55"/>
  <c r="G471" i="55"/>
  <c r="G1179" i="55"/>
  <c r="I1179" i="55" s="1"/>
  <c r="H381" i="55"/>
  <c r="G714" i="55"/>
  <c r="H830" i="55"/>
  <c r="G521" i="55"/>
  <c r="H521" i="55"/>
  <c r="D22" i="51"/>
  <c r="F21" i="51"/>
  <c r="F39" i="51"/>
  <c r="D39" i="51"/>
  <c r="H256" i="65"/>
  <c r="O272" i="65"/>
  <c r="P272" i="65" s="1"/>
  <c r="N287" i="65" s="1"/>
  <c r="O264" i="65"/>
  <c r="P264" i="65" s="1"/>
  <c r="N276" i="65" s="1"/>
  <c r="O271" i="65"/>
  <c r="P271" i="65" s="1"/>
  <c r="O263" i="65"/>
  <c r="P263" i="65" s="1"/>
  <c r="N291" i="65" s="1"/>
  <c r="O268" i="65"/>
  <c r="P268" i="65" s="1"/>
  <c r="N284" i="65" s="1"/>
  <c r="O270" i="65"/>
  <c r="P270" i="65" s="1"/>
  <c r="O269" i="65"/>
  <c r="P269" i="65" s="1"/>
  <c r="N292" i="65" s="1"/>
  <c r="O266" i="65"/>
  <c r="P266" i="65" s="1"/>
  <c r="O265" i="65"/>
  <c r="P265" i="65" s="1"/>
  <c r="N277" i="65" s="1"/>
  <c r="O267" i="65"/>
  <c r="P267" i="65" s="1"/>
  <c r="K256" i="65"/>
  <c r="H777" i="55" l="1"/>
  <c r="G626" i="55"/>
  <c r="H71" i="55"/>
  <c r="G71" i="55"/>
  <c r="F949" i="55"/>
  <c r="F892" i="55"/>
  <c r="I1541" i="55"/>
  <c r="H1513" i="55"/>
  <c r="I1172" i="55"/>
  <c r="I567" i="55"/>
  <c r="I426" i="55"/>
  <c r="I1169" i="55"/>
  <c r="F318" i="55"/>
  <c r="F720" i="55"/>
  <c r="I1194" i="55"/>
  <c r="H1514" i="55"/>
  <c r="G808" i="55"/>
  <c r="I1094" i="55"/>
  <c r="G816" i="55"/>
  <c r="G794" i="55"/>
  <c r="I794" i="55" s="1"/>
  <c r="G807" i="55"/>
  <c r="I395" i="55"/>
  <c r="F1522" i="55"/>
  <c r="I1551" i="55"/>
  <c r="I1095" i="55"/>
  <c r="F835" i="55"/>
  <c r="I1558" i="55"/>
  <c r="F1101" i="55"/>
  <c r="I394" i="55"/>
  <c r="F748" i="55"/>
  <c r="G804" i="55"/>
  <c r="G810" i="55"/>
  <c r="I810" i="55" s="1"/>
  <c r="I397" i="55"/>
  <c r="F319" i="55"/>
  <c r="G788" i="55"/>
  <c r="I256" i="55"/>
  <c r="F834" i="55"/>
  <c r="I578" i="55"/>
  <c r="I248" i="55"/>
  <c r="I424" i="55"/>
  <c r="F571" i="55"/>
  <c r="F401" i="55"/>
  <c r="G815" i="55"/>
  <c r="G800" i="55"/>
  <c r="I800" i="55" s="1"/>
  <c r="I766" i="55"/>
  <c r="F113" i="55"/>
  <c r="I1175" i="55"/>
  <c r="I398" i="55"/>
  <c r="F428" i="55"/>
  <c r="F1100" i="55"/>
  <c r="I1538" i="55"/>
  <c r="I769" i="55"/>
  <c r="G813" i="55"/>
  <c r="F774" i="55"/>
  <c r="H1517" i="55"/>
  <c r="H1507" i="55"/>
  <c r="H1508" i="55"/>
  <c r="I1508" i="55" s="1"/>
  <c r="G802" i="55"/>
  <c r="G814" i="55"/>
  <c r="I1383" i="55"/>
  <c r="F368" i="55"/>
  <c r="I254" i="55"/>
  <c r="I574" i="55"/>
  <c r="F1102" i="55"/>
  <c r="H1516" i="55"/>
  <c r="I579" i="55"/>
  <c r="I421" i="55"/>
  <c r="G801" i="55"/>
  <c r="I393" i="55"/>
  <c r="I1539" i="55"/>
  <c r="F893" i="55"/>
  <c r="F655" i="55"/>
  <c r="I1536" i="55"/>
  <c r="H1511" i="55"/>
  <c r="I1099" i="55"/>
  <c r="I423" i="55"/>
  <c r="I258" i="55"/>
  <c r="F68" i="55"/>
  <c r="F129" i="55"/>
  <c r="I1555" i="55"/>
  <c r="I1553" i="55"/>
  <c r="I1542" i="55"/>
  <c r="I570" i="55"/>
  <c r="I1103" i="55"/>
  <c r="G799" i="55"/>
  <c r="I799" i="55" s="1"/>
  <c r="F656" i="55"/>
  <c r="I425" i="55"/>
  <c r="G791" i="55"/>
  <c r="I791" i="55" s="1"/>
  <c r="I1174" i="55"/>
  <c r="G789" i="55"/>
  <c r="I789" i="55" s="1"/>
  <c r="I1556" i="55"/>
  <c r="G790" i="55"/>
  <c r="I790" i="55" s="1"/>
  <c r="F1544" i="55"/>
  <c r="I576" i="55"/>
  <c r="I1195" i="55"/>
  <c r="H1519" i="55"/>
  <c r="I427" i="55"/>
  <c r="I577" i="55"/>
  <c r="G796" i="55"/>
  <c r="I796" i="55" s="1"/>
  <c r="I770" i="55"/>
  <c r="H1510" i="55"/>
  <c r="I1510" i="55" s="1"/>
  <c r="I569" i="55"/>
  <c r="I1557" i="55"/>
  <c r="F475" i="55"/>
  <c r="I1382" i="55"/>
  <c r="F524" i="55"/>
  <c r="G820" i="55"/>
  <c r="I402" i="55"/>
  <c r="I399" i="55"/>
  <c r="I257" i="55"/>
  <c r="I1552" i="55"/>
  <c r="F920" i="55"/>
  <c r="I1540" i="55"/>
  <c r="I1176" i="55"/>
  <c r="H1512" i="55"/>
  <c r="I575" i="55"/>
  <c r="I1537" i="55"/>
  <c r="G798" i="55"/>
  <c r="I798" i="55" s="1"/>
  <c r="H1520" i="55"/>
  <c r="I422" i="55"/>
  <c r="I1096" i="55"/>
  <c r="G793" i="55"/>
  <c r="I793" i="55" s="1"/>
  <c r="F787" i="55"/>
  <c r="G792" i="55"/>
  <c r="I792" i="55" s="1"/>
  <c r="I1384" i="55"/>
  <c r="F494" i="55"/>
  <c r="I1554" i="55"/>
  <c r="I1170" i="55"/>
  <c r="I768" i="55"/>
  <c r="I247" i="55"/>
  <c r="I1171" i="55"/>
  <c r="G812" i="55"/>
  <c r="I396" i="55"/>
  <c r="F458" i="55"/>
  <c r="H1509" i="55"/>
  <c r="I1509" i="55" s="1"/>
  <c r="G811" i="55"/>
  <c r="I811" i="55" s="1"/>
  <c r="I767" i="55"/>
  <c r="G805" i="55"/>
  <c r="I1366" i="55"/>
  <c r="I1173" i="55"/>
  <c r="G806" i="55"/>
  <c r="F1521" i="55"/>
  <c r="G803" i="55"/>
  <c r="G797" i="55"/>
  <c r="I797" i="55" s="1"/>
  <c r="G821" i="55"/>
  <c r="F268" i="55"/>
  <c r="G795" i="55"/>
  <c r="I795" i="55" s="1"/>
  <c r="F336" i="55"/>
  <c r="I1381" i="55"/>
  <c r="I467" i="55"/>
  <c r="I1177" i="55"/>
  <c r="G818" i="55"/>
  <c r="G817" i="55"/>
  <c r="H739" i="55"/>
  <c r="G549" i="55"/>
  <c r="I1045" i="55"/>
  <c r="I1351" i="55"/>
  <c r="I1430" i="55"/>
  <c r="I1113" i="55"/>
  <c r="I1287" i="55"/>
  <c r="I1090" i="55"/>
  <c r="I1116" i="55"/>
  <c r="I228" i="55"/>
  <c r="I977" i="55"/>
  <c r="I177" i="55"/>
  <c r="I166" i="55"/>
  <c r="I1368" i="55"/>
  <c r="I497" i="55"/>
  <c r="F518" i="55"/>
  <c r="I160" i="55"/>
  <c r="I499" i="55"/>
  <c r="I171" i="55"/>
  <c r="F1364" i="55"/>
  <c r="G1364" i="55" s="1"/>
  <c r="I213" i="55"/>
  <c r="I1084" i="55"/>
  <c r="I147" i="55"/>
  <c r="F295" i="55"/>
  <c r="H295" i="55" s="1"/>
  <c r="F1250" i="55"/>
  <c r="I158" i="55"/>
  <c r="I1329" i="55"/>
  <c r="I1485" i="55"/>
  <c r="I1526" i="55"/>
  <c r="F1415" i="55"/>
  <c r="G1415" i="55" s="1"/>
  <c r="I173" i="55"/>
  <c r="I1126" i="55"/>
  <c r="I32" i="55"/>
  <c r="F1363" i="55"/>
  <c r="G533" i="55"/>
  <c r="I1283" i="55"/>
  <c r="I726" i="55"/>
  <c r="F1418" i="55"/>
  <c r="H1418" i="55" s="1"/>
  <c r="F1425" i="55"/>
  <c r="H1425" i="55" s="1"/>
  <c r="I1125" i="55"/>
  <c r="I1534" i="55"/>
  <c r="I1041" i="55"/>
  <c r="I1051" i="55"/>
  <c r="I1480" i="55"/>
  <c r="I367" i="55"/>
  <c r="I1302" i="55"/>
  <c r="I185" i="55"/>
  <c r="I1042" i="55"/>
  <c r="I1016" i="55"/>
  <c r="F1403" i="55"/>
  <c r="G1403" i="55" s="1"/>
  <c r="F1416" i="55"/>
  <c r="H1416" i="55" s="1"/>
  <c r="I159" i="55"/>
  <c r="G535" i="55"/>
  <c r="I1419" i="55"/>
  <c r="I193" i="55"/>
  <c r="I438" i="55"/>
  <c r="I199" i="55"/>
  <c r="I1478" i="55"/>
  <c r="F1061" i="55"/>
  <c r="H1061" i="55" s="1"/>
  <c r="I252" i="55"/>
  <c r="I724" i="55"/>
  <c r="G560" i="55"/>
  <c r="F566" i="55"/>
  <c r="I1506" i="55"/>
  <c r="G552" i="55"/>
  <c r="I145" i="55"/>
  <c r="I1015" i="55"/>
  <c r="F734" i="55"/>
  <c r="G734" i="55" s="1"/>
  <c r="I723" i="55"/>
  <c r="I1213" i="55"/>
  <c r="I1038" i="55"/>
  <c r="H1001" i="55"/>
  <c r="F1269" i="55"/>
  <c r="G1269" i="55" s="1"/>
  <c r="I389" i="55"/>
  <c r="I1297" i="55"/>
  <c r="G540" i="55"/>
  <c r="I1438" i="55"/>
  <c r="H1006" i="55"/>
  <c r="H1007" i="55"/>
  <c r="I165" i="55"/>
  <c r="F272" i="55"/>
  <c r="G272" i="55" s="1"/>
  <c r="I170" i="55"/>
  <c r="I1052" i="55"/>
  <c r="F304" i="55"/>
  <c r="H304" i="55" s="1"/>
  <c r="I155" i="55"/>
  <c r="I1124" i="55"/>
  <c r="I1473" i="55"/>
  <c r="I732" i="55"/>
  <c r="I1299" i="55"/>
  <c r="F1230" i="55"/>
  <c r="I1350" i="55"/>
  <c r="I176" i="55"/>
  <c r="I1120" i="55"/>
  <c r="F1144" i="55"/>
  <c r="G1144" i="55" s="1"/>
  <c r="I788" i="55"/>
  <c r="I1349" i="55"/>
  <c r="I1108" i="55"/>
  <c r="I1314" i="55"/>
  <c r="I181" i="55"/>
  <c r="I1112" i="55"/>
  <c r="F1417" i="55"/>
  <c r="H1417" i="55" s="1"/>
  <c r="I1076" i="55"/>
  <c r="F1130" i="55"/>
  <c r="G1130" i="55" s="1"/>
  <c r="I1077" i="55"/>
  <c r="I229" i="55"/>
  <c r="I1121" i="55"/>
  <c r="F1406" i="55"/>
  <c r="G1406" i="55" s="1"/>
  <c r="I1068" i="55"/>
  <c r="F1412" i="55"/>
  <c r="G1412" i="55" s="1"/>
  <c r="F643" i="55"/>
  <c r="I1050" i="55"/>
  <c r="F1515" i="55"/>
  <c r="H1515" i="55" s="1"/>
  <c r="I1420" i="55"/>
  <c r="I1303" i="55"/>
  <c r="I1319" i="55"/>
  <c r="I1288" i="55"/>
  <c r="F1424" i="55"/>
  <c r="G1424" i="55" s="1"/>
  <c r="I1039" i="55"/>
  <c r="F1327" i="55"/>
  <c r="G1327" i="55" s="1"/>
  <c r="F1143" i="55"/>
  <c r="H1143" i="55" s="1"/>
  <c r="I1066" i="55"/>
  <c r="I1284" i="55"/>
  <c r="G539" i="55"/>
  <c r="F1369" i="55"/>
  <c r="G1369" i="55" s="1"/>
  <c r="F198" i="55"/>
  <c r="G198" i="55" s="1"/>
  <c r="F1359" i="55"/>
  <c r="H1359" i="55" s="1"/>
  <c r="I1323" i="55"/>
  <c r="I387" i="55"/>
  <c r="I733" i="55"/>
  <c r="I186" i="55"/>
  <c r="F1413" i="55"/>
  <c r="H1413" i="55" s="1"/>
  <c r="I1060" i="55"/>
  <c r="G553" i="55"/>
  <c r="I1507" i="55"/>
  <c r="F214" i="55"/>
  <c r="H214" i="55" s="1"/>
  <c r="I1431" i="55"/>
  <c r="I1432" i="55"/>
  <c r="F565" i="55"/>
  <c r="G565" i="55" s="1"/>
  <c r="I1069" i="55"/>
  <c r="I1355" i="55"/>
  <c r="G555" i="55"/>
  <c r="I555" i="55" s="1"/>
  <c r="F1404" i="55"/>
  <c r="H1404" i="55" s="1"/>
  <c r="I190" i="55"/>
  <c r="H999" i="55"/>
  <c r="I999" i="55" s="1"/>
  <c r="F439" i="55"/>
  <c r="G439" i="55" s="1"/>
  <c r="I163" i="55"/>
  <c r="F1407" i="55"/>
  <c r="G1407" i="55" s="1"/>
  <c r="I1064" i="55"/>
  <c r="I1511" i="55"/>
  <c r="I432" i="55"/>
  <c r="F932" i="55"/>
  <c r="I1461" i="55"/>
  <c r="I1330" i="55"/>
  <c r="I1037" i="55"/>
  <c r="I375" i="55"/>
  <c r="I1320" i="55"/>
  <c r="I1524" i="55"/>
  <c r="I212" i="55"/>
  <c r="I150" i="55"/>
  <c r="I172" i="55"/>
  <c r="I1304" i="55"/>
  <c r="I1318" i="55"/>
  <c r="I1523" i="55"/>
  <c r="I772" i="55"/>
  <c r="I1503" i="55"/>
  <c r="I1049" i="55"/>
  <c r="I773" i="55"/>
  <c r="F1365" i="55"/>
  <c r="G1365" i="55" s="1"/>
  <c r="I30" i="55"/>
  <c r="G537" i="55"/>
  <c r="I1074" i="55"/>
  <c r="I1119" i="55"/>
  <c r="I500" i="55"/>
  <c r="I978" i="55"/>
  <c r="I1047" i="55"/>
  <c r="I169" i="55"/>
  <c r="F1371" i="55"/>
  <c r="G1371" i="55" s="1"/>
  <c r="F1535" i="55"/>
  <c r="I1492" i="55"/>
  <c r="I1493" i="55"/>
  <c r="I180" i="55"/>
  <c r="I1353" i="55"/>
  <c r="F933" i="55"/>
  <c r="I1482" i="55"/>
  <c r="I431" i="55"/>
  <c r="I388" i="55"/>
  <c r="I731" i="55"/>
  <c r="I1525" i="55"/>
  <c r="I1296" i="55"/>
  <c r="G556" i="55"/>
  <c r="F1422" i="55"/>
  <c r="G1422" i="55" s="1"/>
  <c r="I1370" i="55"/>
  <c r="I188" i="55"/>
  <c r="I251" i="55"/>
  <c r="I182" i="55"/>
  <c r="F1426" i="55"/>
  <c r="G1426" i="55" s="1"/>
  <c r="I1502" i="55"/>
  <c r="I433" i="55"/>
  <c r="I1312" i="55"/>
  <c r="I1295" i="55"/>
  <c r="I1117" i="55"/>
  <c r="I1489" i="55"/>
  <c r="I1436" i="55"/>
  <c r="F1495" i="55"/>
  <c r="H1495" i="55" s="1"/>
  <c r="I1491" i="55"/>
  <c r="F83" i="55"/>
  <c r="H83" i="55" s="1"/>
  <c r="I1305" i="55"/>
  <c r="I1477" i="55"/>
  <c r="I230" i="55"/>
  <c r="I1322" i="55"/>
  <c r="I1054" i="55"/>
  <c r="I1301" i="55"/>
  <c r="F1249" i="55"/>
  <c r="G1249" i="55" s="1"/>
  <c r="G534" i="55"/>
  <c r="F1414" i="55"/>
  <c r="H1414" i="55" s="1"/>
  <c r="I1481" i="55"/>
  <c r="I1311" i="55"/>
  <c r="I1483" i="55"/>
  <c r="F1357" i="55"/>
  <c r="H1357" i="55" s="1"/>
  <c r="I369" i="55"/>
  <c r="I164" i="55"/>
  <c r="H1005" i="55"/>
  <c r="F1423" i="55"/>
  <c r="H1423" i="55" s="1"/>
  <c r="F1411" i="55"/>
  <c r="G1411" i="55" s="1"/>
  <c r="I1063" i="55"/>
  <c r="I1300" i="55"/>
  <c r="I195" i="55"/>
  <c r="I1428" i="55"/>
  <c r="I1321" i="55"/>
  <c r="F1341" i="55"/>
  <c r="F1106" i="55"/>
  <c r="H1106" i="55" s="1"/>
  <c r="G564" i="55"/>
  <c r="I1058" i="55"/>
  <c r="F585" i="55"/>
  <c r="H585" i="55" s="1"/>
  <c r="I1441" i="55"/>
  <c r="I1472" i="55"/>
  <c r="I197" i="55"/>
  <c r="I1286" i="55"/>
  <c r="I1053" i="55"/>
  <c r="I183" i="55"/>
  <c r="I1067" i="55"/>
  <c r="I249" i="55"/>
  <c r="I144" i="55"/>
  <c r="F1405" i="55"/>
  <c r="G1405" i="55" s="1"/>
  <c r="F1361" i="55"/>
  <c r="G1361" i="55" s="1"/>
  <c r="I384" i="55"/>
  <c r="I178" i="55"/>
  <c r="I192" i="55"/>
  <c r="I1475" i="55"/>
  <c r="G544" i="55"/>
  <c r="I544" i="55" s="1"/>
  <c r="I1281" i="55"/>
  <c r="I1326" i="55"/>
  <c r="I1078" i="55"/>
  <c r="I1308" i="55"/>
  <c r="I167" i="55"/>
  <c r="I1082" i="55"/>
  <c r="I179" i="55"/>
  <c r="I1306" i="55"/>
  <c r="I250" i="55"/>
  <c r="I1065" i="55"/>
  <c r="I148" i="55"/>
  <c r="F481" i="55"/>
  <c r="G481" i="55" s="1"/>
  <c r="F1410" i="55"/>
  <c r="G1410" i="55" s="1"/>
  <c r="I157" i="55"/>
  <c r="F340" i="55"/>
  <c r="H340" i="55" s="1"/>
  <c r="F460" i="55"/>
  <c r="G460" i="55" s="1"/>
  <c r="I434" i="55"/>
  <c r="I1433" i="55"/>
  <c r="I168" i="55"/>
  <c r="G559" i="55"/>
  <c r="I437" i="55"/>
  <c r="I727" i="55"/>
  <c r="I1027" i="55"/>
  <c r="I1114" i="55"/>
  <c r="I1285" i="55"/>
  <c r="I1029" i="55"/>
  <c r="F60" i="55"/>
  <c r="H60" i="55" s="1"/>
  <c r="I979" i="55"/>
  <c r="I1092" i="55"/>
  <c r="F1270" i="55"/>
  <c r="H1270" i="55" s="1"/>
  <c r="I730" i="55"/>
  <c r="I1129" i="55"/>
  <c r="G558" i="55"/>
  <c r="G545" i="55"/>
  <c r="I545" i="55" s="1"/>
  <c r="I1484" i="55"/>
  <c r="I729" i="55"/>
  <c r="G557" i="55"/>
  <c r="I1439" i="55"/>
  <c r="F1031" i="55"/>
  <c r="H1031" i="55" s="1"/>
  <c r="F1009" i="55"/>
  <c r="G1009" i="55" s="1"/>
  <c r="I1298" i="55"/>
  <c r="F317" i="55"/>
  <c r="H317" i="55" s="1"/>
  <c r="I1018" i="55"/>
  <c r="I1429" i="55"/>
  <c r="F416" i="55"/>
  <c r="H416" i="55" s="1"/>
  <c r="F1360" i="55"/>
  <c r="H1360" i="55" s="1"/>
  <c r="I736" i="55"/>
  <c r="I1127" i="55"/>
  <c r="I146" i="55"/>
  <c r="I1083" i="55"/>
  <c r="I1080" i="55"/>
  <c r="F502" i="55"/>
  <c r="H502" i="55" s="1"/>
  <c r="F735" i="55"/>
  <c r="H735" i="55" s="1"/>
  <c r="F1010" i="55"/>
  <c r="H1010" i="55" s="1"/>
  <c r="I1044" i="55"/>
  <c r="I1043" i="55"/>
  <c r="G561" i="55"/>
  <c r="I1118" i="55"/>
  <c r="I1081" i="55"/>
  <c r="I187" i="55"/>
  <c r="I501" i="55"/>
  <c r="I459" i="55"/>
  <c r="I1328" i="55"/>
  <c r="F1421" i="55"/>
  <c r="H1421" i="55" s="1"/>
  <c r="I31" i="55"/>
  <c r="I1307" i="55"/>
  <c r="I154" i="55"/>
  <c r="I1385" i="55"/>
  <c r="I232" i="55"/>
  <c r="I1086" i="55"/>
  <c r="I1115" i="55"/>
  <c r="I153" i="55"/>
  <c r="I151" i="55"/>
  <c r="I1282" i="55"/>
  <c r="I1490" i="55"/>
  <c r="F1409" i="55"/>
  <c r="G1409" i="55" s="1"/>
  <c r="I1128" i="55"/>
  <c r="H1008" i="55"/>
  <c r="I156" i="55"/>
  <c r="F1280" i="55"/>
  <c r="H1280" i="55" s="1"/>
  <c r="I184" i="55"/>
  <c r="F370" i="55"/>
  <c r="H370" i="55" s="1"/>
  <c r="F1408" i="55"/>
  <c r="H1408" i="55" s="1"/>
  <c r="I435" i="55"/>
  <c r="I1434" i="55"/>
  <c r="G546" i="55"/>
  <c r="I1055" i="55"/>
  <c r="F253" i="55"/>
  <c r="G253" i="55" s="1"/>
  <c r="F517" i="55"/>
  <c r="H517" i="55" s="1"/>
  <c r="I1089" i="55"/>
  <c r="I1501" i="55"/>
  <c r="I1476" i="55"/>
  <c r="G563" i="55"/>
  <c r="I563" i="55" s="1"/>
  <c r="G551" i="55"/>
  <c r="F161" i="55"/>
  <c r="H161" i="55" s="1"/>
  <c r="I1325" i="55"/>
  <c r="I191" i="55"/>
  <c r="I1494" i="55"/>
  <c r="I231" i="55"/>
  <c r="I1435" i="55"/>
  <c r="F97" i="55"/>
  <c r="H97" i="55" s="1"/>
  <c r="I771" i="55"/>
  <c r="I498" i="55"/>
  <c r="I1437" i="55"/>
  <c r="I1079" i="55"/>
  <c r="I196" i="55"/>
  <c r="I149" i="55"/>
  <c r="I1474" i="55"/>
  <c r="F47" i="55"/>
  <c r="H47" i="55" s="1"/>
  <c r="F1212" i="55"/>
  <c r="G1212" i="55" s="1"/>
  <c r="F1362" i="55"/>
  <c r="H1362" i="55" s="1"/>
  <c r="I1504" i="55"/>
  <c r="I1030" i="55"/>
  <c r="G538" i="55"/>
  <c r="I1073" i="55"/>
  <c r="F390" i="55"/>
  <c r="H390" i="55" s="1"/>
  <c r="G554" i="55"/>
  <c r="G543" i="55"/>
  <c r="I543" i="55" s="1"/>
  <c r="I1048" i="55"/>
  <c r="F1358" i="55"/>
  <c r="G1358" i="55" s="1"/>
  <c r="F294" i="55"/>
  <c r="G294" i="55" s="1"/>
  <c r="I1462" i="55"/>
  <c r="I1028" i="55"/>
  <c r="I1046" i="55"/>
  <c r="H1002" i="55"/>
  <c r="I1002" i="55" s="1"/>
  <c r="F1105" i="55"/>
  <c r="G1105" i="55" s="1"/>
  <c r="I456" i="55"/>
  <c r="I189" i="55"/>
  <c r="I1085" i="55"/>
  <c r="I976" i="55"/>
  <c r="I1091" i="55"/>
  <c r="I194" i="55"/>
  <c r="I1087" i="55"/>
  <c r="I1309" i="55"/>
  <c r="I152" i="55"/>
  <c r="I1075" i="55"/>
  <c r="I175" i="55"/>
  <c r="F1062" i="55"/>
  <c r="H1062" i="55" s="1"/>
  <c r="F233" i="55"/>
  <c r="H233" i="55" s="1"/>
  <c r="F1131" i="55"/>
  <c r="H1131" i="55" s="1"/>
  <c r="I174" i="55"/>
  <c r="I1471" i="55"/>
  <c r="F516" i="55"/>
  <c r="H516" i="55" s="1"/>
  <c r="I725" i="55"/>
  <c r="I728" i="55"/>
  <c r="I1440" i="55"/>
  <c r="I374" i="55"/>
  <c r="F1356" i="55"/>
  <c r="G1356" i="55" s="1"/>
  <c r="I1505" i="55"/>
  <c r="I1313" i="55"/>
  <c r="I1059" i="55"/>
  <c r="I1017" i="55"/>
  <c r="I1488" i="55"/>
  <c r="G536" i="55"/>
  <c r="I888" i="55"/>
  <c r="I889" i="55"/>
  <c r="I886" i="55"/>
  <c r="I887" i="55"/>
  <c r="I1486" i="55"/>
  <c r="I526" i="55"/>
  <c r="I890" i="55"/>
  <c r="I891" i="55"/>
  <c r="I525" i="55"/>
  <c r="H1415" i="55"/>
  <c r="H1230" i="55"/>
  <c r="G1230" i="55"/>
  <c r="G1535" i="55"/>
  <c r="H1535" i="55"/>
  <c r="G214" i="55"/>
  <c r="H1363" i="55"/>
  <c r="G1363" i="55"/>
  <c r="H1365" i="55"/>
  <c r="G304" i="55"/>
  <c r="H1250" i="55"/>
  <c r="G1250" i="55"/>
  <c r="G1061" i="55"/>
  <c r="G566" i="55"/>
  <c r="H566" i="55"/>
  <c r="H1327" i="55"/>
  <c r="G1425" i="55"/>
  <c r="H1395" i="55"/>
  <c r="G1395" i="55"/>
  <c r="H1324" i="55"/>
  <c r="G1324" i="55"/>
  <c r="H924" i="55"/>
  <c r="G1123" i="55"/>
  <c r="H1123" i="55"/>
  <c r="G84" i="55"/>
  <c r="H84" i="55"/>
  <c r="G1396" i="55"/>
  <c r="H1396" i="55"/>
  <c r="H1057" i="55"/>
  <c r="G1057" i="55"/>
  <c r="H1233" i="55"/>
  <c r="G1233" i="55"/>
  <c r="G1352" i="55"/>
  <c r="H1352" i="55"/>
  <c r="H1263" i="55"/>
  <c r="G1263" i="55"/>
  <c r="H1088" i="55"/>
  <c r="G1088" i="55"/>
  <c r="G514" i="55"/>
  <c r="H514" i="55"/>
  <c r="G1388" i="55"/>
  <c r="H1388" i="55"/>
  <c r="H1253" i="55"/>
  <c r="G1253" i="55"/>
  <c r="G1390" i="55"/>
  <c r="H1390" i="55"/>
  <c r="G1387" i="55"/>
  <c r="H1387" i="55"/>
  <c r="G717" i="55"/>
  <c r="H717" i="55"/>
  <c r="G1004" i="55"/>
  <c r="H1004" i="55"/>
  <c r="G1345" i="55"/>
  <c r="H1345" i="55"/>
  <c r="H235" i="55"/>
  <c r="G235" i="55"/>
  <c r="H62" i="55"/>
  <c r="G62" i="55"/>
  <c r="G1400" i="55"/>
  <c r="H1400" i="55"/>
  <c r="H483" i="55"/>
  <c r="G483" i="55"/>
  <c r="G1386" i="55"/>
  <c r="H1386" i="55"/>
  <c r="H1354" i="55"/>
  <c r="G1354" i="55"/>
  <c r="H1346" i="55"/>
  <c r="G1346" i="55"/>
  <c r="G255" i="55"/>
  <c r="H255" i="55"/>
  <c r="H200" i="55"/>
  <c r="G200" i="55"/>
  <c r="G98" i="55"/>
  <c r="H98" i="55"/>
  <c r="G372" i="55"/>
  <c r="H372" i="55"/>
  <c r="G341" i="55"/>
  <c r="H341" i="55"/>
  <c r="G1348" i="55"/>
  <c r="H1348" i="55"/>
  <c r="G1389" i="55"/>
  <c r="H1389" i="55"/>
  <c r="H441" i="55"/>
  <c r="G441" i="55"/>
  <c r="H1098" i="55"/>
  <c r="G1098" i="55"/>
  <c r="G1392" i="55"/>
  <c r="H1392" i="55"/>
  <c r="H1310" i="55"/>
  <c r="G1310" i="55"/>
  <c r="H1343" i="55"/>
  <c r="G1343" i="55"/>
  <c r="G1391" i="55"/>
  <c r="H1391" i="55"/>
  <c r="H48" i="55"/>
  <c r="G48" i="55"/>
  <c r="H1401" i="55"/>
  <c r="G1401" i="55"/>
  <c r="H1399" i="55"/>
  <c r="G1399" i="55"/>
  <c r="H1499" i="55"/>
  <c r="G1499" i="55"/>
  <c r="H162" i="55"/>
  <c r="G162" i="55"/>
  <c r="H274" i="55"/>
  <c r="G274" i="55"/>
  <c r="H1342" i="55"/>
  <c r="G1342" i="55"/>
  <c r="G1340" i="55"/>
  <c r="H1340" i="55"/>
  <c r="H923" i="55"/>
  <c r="H1339" i="55"/>
  <c r="G1339" i="55"/>
  <c r="H462" i="55"/>
  <c r="G462" i="55"/>
  <c r="H1232" i="55"/>
  <c r="G1232" i="55"/>
  <c r="G1344" i="55"/>
  <c r="H1344" i="55"/>
  <c r="H1122" i="55"/>
  <c r="G1122" i="55"/>
  <c r="H1479" i="55"/>
  <c r="G1479" i="55"/>
  <c r="H504" i="55"/>
  <c r="G504" i="55"/>
  <c r="G718" i="55"/>
  <c r="H718" i="55"/>
  <c r="G1136" i="55"/>
  <c r="H1136" i="55"/>
  <c r="H1196" i="55"/>
  <c r="G1196" i="55"/>
  <c r="H1211" i="55"/>
  <c r="G1211" i="55"/>
  <c r="G1398" i="55"/>
  <c r="H1398" i="55"/>
  <c r="G1402" i="55"/>
  <c r="H1402" i="55"/>
  <c r="H1252" i="55"/>
  <c r="G1252" i="55"/>
  <c r="G548" i="55"/>
  <c r="H548" i="55"/>
  <c r="G297" i="55"/>
  <c r="H297" i="55"/>
  <c r="G1097" i="55"/>
  <c r="H1097" i="55"/>
  <c r="H392" i="55"/>
  <c r="G392" i="55"/>
  <c r="H1397" i="55"/>
  <c r="G1397" i="55"/>
  <c r="G296" i="55"/>
  <c r="H296" i="55"/>
  <c r="H1347" i="55"/>
  <c r="G1347" i="55"/>
  <c r="G1394" i="55"/>
  <c r="H1394" i="55"/>
  <c r="G305" i="55"/>
  <c r="H305" i="55"/>
  <c r="H318" i="55"/>
  <c r="G318" i="55"/>
  <c r="G1135" i="55"/>
  <c r="H1135" i="55"/>
  <c r="H547" i="55"/>
  <c r="G547" i="55"/>
  <c r="H1449" i="55"/>
  <c r="G1449" i="55"/>
  <c r="G1518" i="55"/>
  <c r="H1518" i="55"/>
  <c r="G1003" i="55"/>
  <c r="H1003" i="55"/>
  <c r="G216" i="55"/>
  <c r="H216" i="55"/>
  <c r="G1393" i="55"/>
  <c r="H1393" i="55"/>
  <c r="H1040" i="55"/>
  <c r="I1040" i="55" s="1"/>
  <c r="H817" i="55"/>
  <c r="G386" i="55"/>
  <c r="G479" i="55"/>
  <c r="I479" i="55" s="1"/>
  <c r="G568" i="55"/>
  <c r="I568" i="55" s="1"/>
  <c r="G131" i="55"/>
  <c r="H33" i="55"/>
  <c r="G329" i="55"/>
  <c r="G819" i="55"/>
  <c r="G703" i="55"/>
  <c r="I703" i="55" s="1"/>
  <c r="H911" i="55"/>
  <c r="G740" i="55"/>
  <c r="H912" i="55"/>
  <c r="H778" i="55"/>
  <c r="G623" i="55"/>
  <c r="H818" i="55"/>
  <c r="G664" i="55"/>
  <c r="G450" i="55"/>
  <c r="G118" i="55"/>
  <c r="H536" i="55"/>
  <c r="H371" i="55"/>
  <c r="I371" i="55" s="1"/>
  <c r="G54" i="55"/>
  <c r="H414" i="55"/>
  <c r="H872" i="55"/>
  <c r="G872" i="55"/>
  <c r="H965" i="55"/>
  <c r="G965" i="55"/>
  <c r="H859" i="55"/>
  <c r="I896" i="55"/>
  <c r="I373" i="55"/>
  <c r="I572" i="55"/>
  <c r="I573" i="55"/>
  <c r="I436" i="55"/>
  <c r="I466" i="55"/>
  <c r="I759" i="55"/>
  <c r="I982" i="55"/>
  <c r="I505" i="55"/>
  <c r="I988" i="55"/>
  <c r="I1032" i="55"/>
  <c r="I983" i="55"/>
  <c r="I1316" i="55"/>
  <c r="I989" i="55"/>
  <c r="I1315" i="55"/>
  <c r="I722" i="55"/>
  <c r="I1107" i="55"/>
  <c r="I1317" i="55"/>
  <c r="G22" i="7"/>
  <c r="F39" i="38"/>
  <c r="G18" i="38"/>
  <c r="I1487" i="55"/>
  <c r="F22" i="51"/>
  <c r="N285" i="65"/>
  <c r="N293" i="65"/>
  <c r="N278" i="65"/>
  <c r="N286" i="65"/>
  <c r="N294" i="65"/>
  <c r="N279" i="65"/>
  <c r="G643" i="55" l="1"/>
  <c r="H643" i="55"/>
  <c r="G1418" i="55"/>
  <c r="J2879" i="55"/>
  <c r="K2879" i="55" s="1"/>
  <c r="L2879" i="55" s="1"/>
  <c r="J2815" i="55"/>
  <c r="K2815" i="55" s="1"/>
  <c r="L2815" i="55" s="1"/>
  <c r="J2868" i="55"/>
  <c r="K2868" i="55" s="1"/>
  <c r="L2868" i="55" s="1"/>
  <c r="J2913" i="55"/>
  <c r="K2913" i="55" s="1"/>
  <c r="L2913" i="55" s="1"/>
  <c r="J2910" i="55"/>
  <c r="K2910" i="55" s="1"/>
  <c r="L2910" i="55" s="1"/>
  <c r="J2907" i="55"/>
  <c r="K2907" i="55" s="1"/>
  <c r="L2907" i="55" s="1"/>
  <c r="J2904" i="55"/>
  <c r="K2904" i="55" s="1"/>
  <c r="L2904" i="55" s="1"/>
  <c r="J2901" i="55"/>
  <c r="K2901" i="55" s="1"/>
  <c r="L2901" i="55" s="1"/>
  <c r="J2898" i="55"/>
  <c r="K2898" i="55" s="1"/>
  <c r="L2898" i="55" s="1"/>
  <c r="J2818" i="55"/>
  <c r="K2818" i="55" s="1"/>
  <c r="L2818" i="55" s="1"/>
  <c r="J2811" i="55"/>
  <c r="K2811" i="55" s="1"/>
  <c r="L2811" i="55" s="1"/>
  <c r="J2810" i="55"/>
  <c r="K2810" i="55" s="1"/>
  <c r="L2810" i="55" s="1"/>
  <c r="J2816" i="55"/>
  <c r="K2816" i="55" s="1"/>
  <c r="L2816" i="55" s="1"/>
  <c r="J2866" i="55"/>
  <c r="K2866" i="55" s="1"/>
  <c r="L2866" i="55" s="1"/>
  <c r="J2788" i="55"/>
  <c r="K2788" i="55" s="1"/>
  <c r="L2788" i="55" s="1"/>
  <c r="J2751" i="55"/>
  <c r="K2751" i="55" s="1"/>
  <c r="L2751" i="55" s="1"/>
  <c r="J2845" i="55"/>
  <c r="K2845" i="55" s="1"/>
  <c r="L2845" i="55" s="1"/>
  <c r="J2762" i="55"/>
  <c r="K2762" i="55" s="1"/>
  <c r="L2762" i="55" s="1"/>
  <c r="J2693" i="55"/>
  <c r="K2693" i="55" s="1"/>
  <c r="L2693" i="55" s="1"/>
  <c r="J2728" i="55"/>
  <c r="K2728" i="55" s="1"/>
  <c r="L2728" i="55" s="1"/>
  <c r="J2819" i="55"/>
  <c r="K2819" i="55" s="1"/>
  <c r="L2819" i="55" s="1"/>
  <c r="J2708" i="55"/>
  <c r="K2708" i="55" s="1"/>
  <c r="L2708" i="55" s="1"/>
  <c r="J2720" i="55"/>
  <c r="K2720" i="55" s="1"/>
  <c r="L2720" i="55" s="1"/>
  <c r="J2713" i="55"/>
  <c r="K2713" i="55" s="1"/>
  <c r="L2713" i="55" s="1"/>
  <c r="J2738" i="55"/>
  <c r="K2738" i="55" s="1"/>
  <c r="L2738" i="55" s="1"/>
  <c r="J2826" i="55"/>
  <c r="K2826" i="55" s="1"/>
  <c r="L2826" i="55" s="1"/>
  <c r="J2704" i="55"/>
  <c r="K2704" i="55" s="1"/>
  <c r="L2704" i="55" s="1"/>
  <c r="F2666" i="55"/>
  <c r="I2602" i="55"/>
  <c r="I2631" i="55"/>
  <c r="J2631" i="55" s="1"/>
  <c r="K2631" i="55" s="1"/>
  <c r="L2631" i="55" s="1"/>
  <c r="J2680" i="55"/>
  <c r="K2680" i="55" s="1"/>
  <c r="L2680" i="55" s="1"/>
  <c r="I2620" i="55"/>
  <c r="I2657" i="55"/>
  <c r="J2689" i="55"/>
  <c r="K2689" i="55" s="1"/>
  <c r="L2689" i="55" s="1"/>
  <c r="I2622" i="55"/>
  <c r="J2622" i="55" s="1"/>
  <c r="K2622" i="55" s="1"/>
  <c r="L2622" i="55" s="1"/>
  <c r="I2635" i="55"/>
  <c r="J2635" i="55" s="1"/>
  <c r="K2635" i="55" s="1"/>
  <c r="L2635" i="55" s="1"/>
  <c r="J2676" i="55"/>
  <c r="K2676" i="55" s="1"/>
  <c r="L2676" i="55" s="1"/>
  <c r="I2603" i="55"/>
  <c r="I2640" i="55"/>
  <c r="J2640" i="55" s="1"/>
  <c r="K2640" i="55" s="1"/>
  <c r="L2640" i="55" s="1"/>
  <c r="J2871" i="55"/>
  <c r="K2871" i="55" s="1"/>
  <c r="L2871" i="55" s="1"/>
  <c r="J2799" i="55"/>
  <c r="K2799" i="55" s="1"/>
  <c r="L2799" i="55" s="1"/>
  <c r="J2844" i="55"/>
  <c r="K2844" i="55" s="1"/>
  <c r="L2844" i="55" s="1"/>
  <c r="J2881" i="55"/>
  <c r="K2881" i="55" s="1"/>
  <c r="L2881" i="55" s="1"/>
  <c r="J2870" i="55"/>
  <c r="K2870" i="55" s="1"/>
  <c r="L2870" i="55" s="1"/>
  <c r="J2859" i="55"/>
  <c r="K2859" i="55" s="1"/>
  <c r="L2859" i="55" s="1"/>
  <c r="J2909" i="55"/>
  <c r="K2909" i="55" s="1"/>
  <c r="L2909" i="55" s="1"/>
  <c r="J2890" i="55"/>
  <c r="K2890" i="55" s="1"/>
  <c r="L2890" i="55" s="1"/>
  <c r="J2795" i="55"/>
  <c r="K2795" i="55" s="1"/>
  <c r="L2795" i="55" s="1"/>
  <c r="J2792" i="55"/>
  <c r="K2792" i="55" s="1"/>
  <c r="L2792" i="55" s="1"/>
  <c r="J2858" i="55"/>
  <c r="K2858" i="55" s="1"/>
  <c r="L2858" i="55" s="1"/>
  <c r="J2821" i="55"/>
  <c r="K2821" i="55" s="1"/>
  <c r="L2821" i="55" s="1"/>
  <c r="J2804" i="55"/>
  <c r="K2804" i="55" s="1"/>
  <c r="L2804" i="55" s="1"/>
  <c r="J2765" i="55"/>
  <c r="K2765" i="55" s="1"/>
  <c r="L2765" i="55" s="1"/>
  <c r="J2833" i="55"/>
  <c r="K2833" i="55" s="1"/>
  <c r="L2833" i="55" s="1"/>
  <c r="J2741" i="55"/>
  <c r="K2741" i="55" s="1"/>
  <c r="L2741" i="55" s="1"/>
  <c r="J2768" i="55"/>
  <c r="K2768" i="55" s="1"/>
  <c r="L2768" i="55" s="1"/>
  <c r="J2696" i="55"/>
  <c r="K2696" i="55" s="1"/>
  <c r="L2696" i="55" s="1"/>
  <c r="J2753" i="55"/>
  <c r="K2753" i="55" s="1"/>
  <c r="L2753" i="55" s="1"/>
  <c r="J2739" i="55"/>
  <c r="K2739" i="55" s="1"/>
  <c r="L2739" i="55" s="1"/>
  <c r="J2732" i="55"/>
  <c r="K2732" i="55" s="1"/>
  <c r="L2732" i="55" s="1"/>
  <c r="J2731" i="55"/>
  <c r="K2731" i="55" s="1"/>
  <c r="L2731" i="55" s="1"/>
  <c r="J2755" i="55"/>
  <c r="K2755" i="55" s="1"/>
  <c r="L2755" i="55" s="1"/>
  <c r="J2771" i="55"/>
  <c r="K2771" i="55" s="1"/>
  <c r="L2771" i="55" s="1"/>
  <c r="I2634" i="55"/>
  <c r="I2655" i="55"/>
  <c r="J2698" i="55"/>
  <c r="K2698" i="55" s="1"/>
  <c r="L2698" i="55" s="1"/>
  <c r="I2628" i="55"/>
  <c r="I2649" i="55"/>
  <c r="J2649" i="55" s="1"/>
  <c r="K2649" i="55" s="1"/>
  <c r="L2649" i="55" s="1"/>
  <c r="J2672" i="55"/>
  <c r="K2672" i="55" s="1"/>
  <c r="L2672" i="55" s="1"/>
  <c r="J2677" i="55"/>
  <c r="K2677" i="55" s="1"/>
  <c r="L2677" i="55" s="1"/>
  <c r="I2606" i="55"/>
  <c r="F2624" i="55"/>
  <c r="J2682" i="55"/>
  <c r="K2682" i="55" s="1"/>
  <c r="L2682" i="55" s="1"/>
  <c r="J2863" i="55"/>
  <c r="K2863" i="55" s="1"/>
  <c r="L2863" i="55" s="1"/>
  <c r="J2900" i="55"/>
  <c r="K2900" i="55" s="1"/>
  <c r="L2900" i="55" s="1"/>
  <c r="J2820" i="55"/>
  <c r="K2820" i="55" s="1"/>
  <c r="L2820" i="55" s="1"/>
  <c r="J2902" i="55"/>
  <c r="K2902" i="55" s="1"/>
  <c r="L2902" i="55" s="1"/>
  <c r="J2883" i="55"/>
  <c r="K2883" i="55" s="1"/>
  <c r="L2883" i="55" s="1"/>
  <c r="J2864" i="55"/>
  <c r="K2864" i="55" s="1"/>
  <c r="L2864" i="55" s="1"/>
  <c r="J2906" i="55"/>
  <c r="K2906" i="55" s="1"/>
  <c r="L2906" i="55" s="1"/>
  <c r="J2787" i="55"/>
  <c r="K2787" i="55" s="1"/>
  <c r="L2787" i="55" s="1"/>
  <c r="J2842" i="55"/>
  <c r="K2842" i="55" s="1"/>
  <c r="L2842" i="55" s="1"/>
  <c r="J2822" i="55"/>
  <c r="K2822" i="55" s="1"/>
  <c r="L2822" i="55" s="1"/>
  <c r="J2840" i="55"/>
  <c r="K2840" i="55" s="1"/>
  <c r="L2840" i="55" s="1"/>
  <c r="J2756" i="55"/>
  <c r="K2756" i="55" s="1"/>
  <c r="L2756" i="55" s="1"/>
  <c r="J2703" i="55"/>
  <c r="K2703" i="55" s="1"/>
  <c r="L2703" i="55" s="1"/>
  <c r="J2749" i="55"/>
  <c r="K2749" i="55" s="1"/>
  <c r="L2749" i="55" s="1"/>
  <c r="J2767" i="55"/>
  <c r="K2767" i="55" s="1"/>
  <c r="L2767" i="55" s="1"/>
  <c r="J2679" i="55"/>
  <c r="K2679" i="55" s="1"/>
  <c r="L2679" i="55" s="1"/>
  <c r="J2813" i="55"/>
  <c r="K2813" i="55" s="1"/>
  <c r="L2813" i="55" s="1"/>
  <c r="J2694" i="55"/>
  <c r="K2694" i="55" s="1"/>
  <c r="L2694" i="55" s="1"/>
  <c r="J2758" i="55"/>
  <c r="K2758" i="55" s="1"/>
  <c r="L2758" i="55" s="1"/>
  <c r="J2675" i="55"/>
  <c r="K2675" i="55" s="1"/>
  <c r="L2675" i="55" s="1"/>
  <c r="J2775" i="55"/>
  <c r="K2775" i="55" s="1"/>
  <c r="L2775" i="55" s="1"/>
  <c r="I2626" i="55"/>
  <c r="J2626" i="55" s="1"/>
  <c r="K2626" i="55" s="1"/>
  <c r="L2626" i="55" s="1"/>
  <c r="I2639" i="55"/>
  <c r="I2668" i="55"/>
  <c r="J2668" i="55" s="1"/>
  <c r="K2668" i="55" s="1"/>
  <c r="L2668" i="55" s="1"/>
  <c r="J2716" i="55"/>
  <c r="K2716" i="55" s="1"/>
  <c r="L2716" i="55" s="1"/>
  <c r="I2609" i="55"/>
  <c r="I2614" i="55"/>
  <c r="I2621" i="55"/>
  <c r="J2621" i="55" s="1"/>
  <c r="K2621" i="55" s="1"/>
  <c r="L2621" i="55" s="1"/>
  <c r="I2608" i="55"/>
  <c r="J2608" i="55" s="1"/>
  <c r="K2608" i="55" s="1"/>
  <c r="L2608" i="55" s="1"/>
  <c r="I2629" i="55"/>
  <c r="J2855" i="55"/>
  <c r="K2855" i="55" s="1"/>
  <c r="L2855" i="55" s="1"/>
  <c r="J2884" i="55"/>
  <c r="K2884" i="55" s="1"/>
  <c r="L2884" i="55" s="1"/>
  <c r="J2897" i="55"/>
  <c r="K2897" i="55" s="1"/>
  <c r="L2897" i="55" s="1"/>
  <c r="J2862" i="55"/>
  <c r="K2862" i="55" s="1"/>
  <c r="L2862" i="55" s="1"/>
  <c r="J2888" i="55"/>
  <c r="K2888" i="55" s="1"/>
  <c r="L2888" i="55" s="1"/>
  <c r="J2861" i="55"/>
  <c r="K2861" i="55" s="1"/>
  <c r="L2861" i="55" s="1"/>
  <c r="J2806" i="55"/>
  <c r="K2806" i="55" s="1"/>
  <c r="L2806" i="55" s="1"/>
  <c r="J2829" i="55"/>
  <c r="K2829" i="55" s="1"/>
  <c r="L2829" i="55" s="1"/>
  <c r="J2797" i="55"/>
  <c r="K2797" i="55" s="1"/>
  <c r="L2797" i="55" s="1"/>
  <c r="J2808" i="55"/>
  <c r="K2808" i="55" s="1"/>
  <c r="L2808" i="55" s="1"/>
  <c r="J2735" i="55"/>
  <c r="K2735" i="55" s="1"/>
  <c r="L2735" i="55" s="1"/>
  <c r="J2790" i="55"/>
  <c r="K2790" i="55" s="1"/>
  <c r="L2790" i="55" s="1"/>
  <c r="J2779" i="55"/>
  <c r="K2779" i="55" s="1"/>
  <c r="L2779" i="55" s="1"/>
  <c r="J2687" i="55"/>
  <c r="K2687" i="55" s="1"/>
  <c r="L2687" i="55" s="1"/>
  <c r="J2782" i="55"/>
  <c r="K2782" i="55" s="1"/>
  <c r="L2782" i="55" s="1"/>
  <c r="J2783" i="55"/>
  <c r="K2783" i="55" s="1"/>
  <c r="L2783" i="55" s="1"/>
  <c r="J2718" i="55"/>
  <c r="K2718" i="55" s="1"/>
  <c r="L2718" i="55" s="1"/>
  <c r="J2730" i="55"/>
  <c r="K2730" i="55" s="1"/>
  <c r="L2730" i="55" s="1"/>
  <c r="I2658" i="55"/>
  <c r="I2663" i="55"/>
  <c r="J2663" i="55" s="1"/>
  <c r="K2663" i="55" s="1"/>
  <c r="L2663" i="55" s="1"/>
  <c r="J2673" i="55"/>
  <c r="K2673" i="55" s="1"/>
  <c r="L2673" i="55" s="1"/>
  <c r="J2692" i="55"/>
  <c r="K2692" i="55" s="1"/>
  <c r="L2692" i="55" s="1"/>
  <c r="J2678" i="55"/>
  <c r="K2678" i="55" s="1"/>
  <c r="L2678" i="55" s="1"/>
  <c r="I2659" i="55"/>
  <c r="J2659" i="55" s="1"/>
  <c r="K2659" i="55" s="1"/>
  <c r="L2659" i="55" s="1"/>
  <c r="I2653" i="55"/>
  <c r="J2653" i="55" s="1"/>
  <c r="K2653" i="55" s="1"/>
  <c r="L2653" i="55" s="1"/>
  <c r="I2616" i="55"/>
  <c r="J2847" i="55"/>
  <c r="K2847" i="55" s="1"/>
  <c r="L2847" i="55" s="1"/>
  <c r="J2860" i="55"/>
  <c r="K2860" i="55" s="1"/>
  <c r="L2860" i="55" s="1"/>
  <c r="J2865" i="55"/>
  <c r="K2865" i="55" s="1"/>
  <c r="L2865" i="55" s="1"/>
  <c r="J2875" i="55"/>
  <c r="K2875" i="55" s="1"/>
  <c r="L2875" i="55" s="1"/>
  <c r="J2885" i="55"/>
  <c r="K2885" i="55" s="1"/>
  <c r="L2885" i="55" s="1"/>
  <c r="J2837" i="55"/>
  <c r="K2837" i="55" s="1"/>
  <c r="L2837" i="55" s="1"/>
  <c r="J2849" i="55"/>
  <c r="K2849" i="55" s="1"/>
  <c r="L2849" i="55" s="1"/>
  <c r="J2841" i="55"/>
  <c r="K2841" i="55" s="1"/>
  <c r="L2841" i="55" s="1"/>
  <c r="J2780" i="55"/>
  <c r="K2780" i="55" s="1"/>
  <c r="L2780" i="55" s="1"/>
  <c r="J2711" i="55"/>
  <c r="K2711" i="55" s="1"/>
  <c r="L2711" i="55" s="1"/>
  <c r="J2725" i="55"/>
  <c r="K2725" i="55" s="1"/>
  <c r="L2725" i="55" s="1"/>
  <c r="J2722" i="55"/>
  <c r="K2722" i="55" s="1"/>
  <c r="L2722" i="55" s="1"/>
  <c r="J2740" i="55"/>
  <c r="K2740" i="55" s="1"/>
  <c r="L2740" i="55" s="1"/>
  <c r="J2794" i="55"/>
  <c r="K2794" i="55" s="1"/>
  <c r="L2794" i="55" s="1"/>
  <c r="J2712" i="55"/>
  <c r="K2712" i="55" s="1"/>
  <c r="L2712" i="55" s="1"/>
  <c r="J2710" i="55"/>
  <c r="K2710" i="55" s="1"/>
  <c r="L2710" i="55" s="1"/>
  <c r="I2618" i="55"/>
  <c r="I2607" i="55"/>
  <c r="I2612" i="55"/>
  <c r="I2617" i="55"/>
  <c r="J2617" i="55" s="1"/>
  <c r="K2617" i="55" s="1"/>
  <c r="L2617" i="55" s="1"/>
  <c r="I2667" i="55"/>
  <c r="J2667" i="55" s="1"/>
  <c r="K2667" i="55" s="1"/>
  <c r="L2667" i="55" s="1"/>
  <c r="I2613" i="55"/>
  <c r="J2613" i="55" s="1"/>
  <c r="K2613" i="55" s="1"/>
  <c r="L2613" i="55" s="1"/>
  <c r="I2664" i="55"/>
  <c r="J2903" i="55"/>
  <c r="K2903" i="55" s="1"/>
  <c r="L2903" i="55" s="1"/>
  <c r="J2892" i="55"/>
  <c r="K2892" i="55" s="1"/>
  <c r="L2892" i="55" s="1"/>
  <c r="J2873" i="55"/>
  <c r="K2873" i="55" s="1"/>
  <c r="L2873" i="55" s="1"/>
  <c r="J2867" i="55"/>
  <c r="K2867" i="55" s="1"/>
  <c r="L2867" i="55" s="1"/>
  <c r="J2869" i="55"/>
  <c r="K2869" i="55" s="1"/>
  <c r="L2869" i="55" s="1"/>
  <c r="J2843" i="55"/>
  <c r="K2843" i="55" s="1"/>
  <c r="L2843" i="55" s="1"/>
  <c r="J2781" i="55"/>
  <c r="K2781" i="55" s="1"/>
  <c r="L2781" i="55" s="1"/>
  <c r="J2827" i="55"/>
  <c r="K2827" i="55" s="1"/>
  <c r="L2827" i="55" s="1"/>
  <c r="J2727" i="55"/>
  <c r="K2727" i="55" s="1"/>
  <c r="L2727" i="55" s="1"/>
  <c r="J2733" i="55"/>
  <c r="K2733" i="55" s="1"/>
  <c r="L2733" i="55" s="1"/>
  <c r="J2715" i="55"/>
  <c r="K2715" i="55" s="1"/>
  <c r="L2715" i="55" s="1"/>
  <c r="J2759" i="55"/>
  <c r="K2759" i="55" s="1"/>
  <c r="L2759" i="55" s="1"/>
  <c r="J2803" i="55"/>
  <c r="K2803" i="55" s="1"/>
  <c r="L2803" i="55" s="1"/>
  <c r="J2763" i="55"/>
  <c r="K2763" i="55" s="1"/>
  <c r="L2763" i="55" s="1"/>
  <c r="J2681" i="55"/>
  <c r="K2681" i="55" s="1"/>
  <c r="L2681" i="55" s="1"/>
  <c r="I2623" i="55"/>
  <c r="J2623" i="55" s="1"/>
  <c r="K2623" i="55" s="1"/>
  <c r="L2623" i="55" s="1"/>
  <c r="I2636" i="55"/>
  <c r="J2636" i="55" s="1"/>
  <c r="K2636" i="55" s="1"/>
  <c r="L2636" i="55" s="1"/>
  <c r="I2601" i="55"/>
  <c r="I2643" i="55"/>
  <c r="J2643" i="55" s="1"/>
  <c r="K2643" i="55" s="1"/>
  <c r="L2643" i="55" s="1"/>
  <c r="I2605" i="55"/>
  <c r="J2670" i="55"/>
  <c r="K2670" i="55" s="1"/>
  <c r="L2670" i="55" s="1"/>
  <c r="J2887" i="55"/>
  <c r="K2887" i="55" s="1"/>
  <c r="L2887" i="55" s="1"/>
  <c r="J2852" i="55"/>
  <c r="K2852" i="55" s="1"/>
  <c r="L2852" i="55" s="1"/>
  <c r="J2894" i="55"/>
  <c r="K2894" i="55" s="1"/>
  <c r="L2894" i="55" s="1"/>
  <c r="J2896" i="55"/>
  <c r="K2896" i="55" s="1"/>
  <c r="L2896" i="55" s="1"/>
  <c r="J2874" i="55"/>
  <c r="K2874" i="55" s="1"/>
  <c r="L2874" i="55" s="1"/>
  <c r="J2824" i="55"/>
  <c r="K2824" i="55" s="1"/>
  <c r="L2824" i="55" s="1"/>
  <c r="J2835" i="55"/>
  <c r="K2835" i="55" s="1"/>
  <c r="L2835" i="55" s="1"/>
  <c r="J2800" i="55"/>
  <c r="K2800" i="55" s="1"/>
  <c r="L2800" i="55" s="1"/>
  <c r="J2695" i="55"/>
  <c r="K2695" i="55" s="1"/>
  <c r="L2695" i="55" s="1"/>
  <c r="J2709" i="55"/>
  <c r="K2709" i="55" s="1"/>
  <c r="L2709" i="55" s="1"/>
  <c r="J2671" i="55"/>
  <c r="K2671" i="55" s="1"/>
  <c r="L2671" i="55" s="1"/>
  <c r="J2746" i="55"/>
  <c r="K2746" i="55" s="1"/>
  <c r="L2746" i="55" s="1"/>
  <c r="J2784" i="55"/>
  <c r="K2784" i="55" s="1"/>
  <c r="L2784" i="55" s="1"/>
  <c r="J2736" i="55"/>
  <c r="K2736" i="55" s="1"/>
  <c r="L2736" i="55" s="1"/>
  <c r="I2642" i="55"/>
  <c r="J2642" i="55" s="1"/>
  <c r="K2642" i="55" s="1"/>
  <c r="L2642" i="55" s="1"/>
  <c r="I2599" i="55"/>
  <c r="J2729" i="55"/>
  <c r="K2729" i="55" s="1"/>
  <c r="L2729" i="55" s="1"/>
  <c r="I2654" i="55"/>
  <c r="I2637" i="55"/>
  <c r="J2637" i="55" s="1"/>
  <c r="K2637" i="55" s="1"/>
  <c r="L2637" i="55" s="1"/>
  <c r="J2669" i="55"/>
  <c r="K2669" i="55" s="1"/>
  <c r="L2669" i="55" s="1"/>
  <c r="J2839" i="55"/>
  <c r="K2839" i="55" s="1"/>
  <c r="L2839" i="55" s="1"/>
  <c r="J2836" i="55"/>
  <c r="K2836" i="55" s="1"/>
  <c r="L2836" i="55" s="1"/>
  <c r="J2886" i="55"/>
  <c r="K2886" i="55" s="1"/>
  <c r="L2886" i="55" s="1"/>
  <c r="J2880" i="55"/>
  <c r="K2880" i="55" s="1"/>
  <c r="L2880" i="55" s="1"/>
  <c r="J2851" i="55"/>
  <c r="K2851" i="55" s="1"/>
  <c r="L2851" i="55" s="1"/>
  <c r="J2802" i="55"/>
  <c r="K2802" i="55" s="1"/>
  <c r="L2802" i="55" s="1"/>
  <c r="J2801" i="55"/>
  <c r="K2801" i="55" s="1"/>
  <c r="L2801" i="55" s="1"/>
  <c r="J2772" i="55"/>
  <c r="K2772" i="55" s="1"/>
  <c r="L2772" i="55" s="1"/>
  <c r="J2774" i="55"/>
  <c r="K2774" i="55" s="1"/>
  <c r="L2774" i="55" s="1"/>
  <c r="J2701" i="55"/>
  <c r="K2701" i="55" s="1"/>
  <c r="L2701" i="55" s="1"/>
  <c r="J2793" i="55"/>
  <c r="K2793" i="55" s="1"/>
  <c r="L2793" i="55" s="1"/>
  <c r="J2726" i="55"/>
  <c r="K2726" i="55" s="1"/>
  <c r="L2726" i="55" s="1"/>
  <c r="J2750" i="55"/>
  <c r="K2750" i="55" s="1"/>
  <c r="L2750" i="55" s="1"/>
  <c r="J2723" i="55"/>
  <c r="K2723" i="55" s="1"/>
  <c r="L2723" i="55" s="1"/>
  <c r="I2610" i="55"/>
  <c r="J2757" i="55"/>
  <c r="K2757" i="55" s="1"/>
  <c r="L2757" i="55" s="1"/>
  <c r="J2690" i="55"/>
  <c r="K2690" i="55" s="1"/>
  <c r="L2690" i="55" s="1"/>
  <c r="I2646" i="55"/>
  <c r="J2646" i="55" s="1"/>
  <c r="K2646" i="55" s="1"/>
  <c r="L2646" i="55" s="1"/>
  <c r="I2611" i="55"/>
  <c r="J2611" i="55" s="1"/>
  <c r="K2611" i="55" s="1"/>
  <c r="L2611" i="55" s="1"/>
  <c r="I2645" i="55"/>
  <c r="J2895" i="55"/>
  <c r="K2895" i="55" s="1"/>
  <c r="L2895" i="55" s="1"/>
  <c r="J2905" i="55"/>
  <c r="K2905" i="55" s="1"/>
  <c r="L2905" i="55" s="1"/>
  <c r="J2872" i="55"/>
  <c r="K2872" i="55" s="1"/>
  <c r="L2872" i="55" s="1"/>
  <c r="J2882" i="55"/>
  <c r="K2882" i="55" s="1"/>
  <c r="L2882" i="55" s="1"/>
  <c r="J2809" i="55"/>
  <c r="K2809" i="55" s="1"/>
  <c r="L2809" i="55" s="1"/>
  <c r="J2719" i="55"/>
  <c r="K2719" i="55" s="1"/>
  <c r="L2719" i="55" s="1"/>
  <c r="J2747" i="55"/>
  <c r="K2747" i="55" s="1"/>
  <c r="L2747" i="55" s="1"/>
  <c r="J2714" i="55"/>
  <c r="K2714" i="55" s="1"/>
  <c r="L2714" i="55" s="1"/>
  <c r="J2683" i="55"/>
  <c r="K2683" i="55" s="1"/>
  <c r="L2683" i="55" s="1"/>
  <c r="J2705" i="55"/>
  <c r="K2705" i="55" s="1"/>
  <c r="L2705" i="55" s="1"/>
  <c r="I2604" i="55"/>
  <c r="J2604" i="55" s="1"/>
  <c r="K2604" i="55" s="1"/>
  <c r="L2604" i="55" s="1"/>
  <c r="J2688" i="55"/>
  <c r="K2688" i="55" s="1"/>
  <c r="L2688" i="55" s="1"/>
  <c r="J2737" i="55"/>
  <c r="K2737" i="55" s="1"/>
  <c r="L2737" i="55" s="1"/>
  <c r="J2823" i="55"/>
  <c r="K2823" i="55" s="1"/>
  <c r="L2823" i="55" s="1"/>
  <c r="J2857" i="55"/>
  <c r="K2857" i="55" s="1"/>
  <c r="L2857" i="55" s="1"/>
  <c r="J2893" i="55"/>
  <c r="K2893" i="55" s="1"/>
  <c r="L2893" i="55" s="1"/>
  <c r="J2798" i="55"/>
  <c r="K2798" i="55" s="1"/>
  <c r="L2798" i="55" s="1"/>
  <c r="J2846" i="55"/>
  <c r="K2846" i="55" s="1"/>
  <c r="L2846" i="55" s="1"/>
  <c r="J2796" i="55"/>
  <c r="K2796" i="55" s="1"/>
  <c r="L2796" i="55" s="1"/>
  <c r="J2702" i="55"/>
  <c r="K2702" i="55" s="1"/>
  <c r="L2702" i="55" s="1"/>
  <c r="J2745" i="55"/>
  <c r="K2745" i="55" s="1"/>
  <c r="L2745" i="55" s="1"/>
  <c r="J2832" i="55"/>
  <c r="K2832" i="55" s="1"/>
  <c r="L2832" i="55" s="1"/>
  <c r="I2647" i="55"/>
  <c r="I2641" i="55"/>
  <c r="I2656" i="55"/>
  <c r="J2656" i="55" s="1"/>
  <c r="K2656" i="55" s="1"/>
  <c r="L2656" i="55" s="1"/>
  <c r="I2627" i="55"/>
  <c r="J2627" i="55" s="1"/>
  <c r="K2627" i="55" s="1"/>
  <c r="L2627" i="55" s="1"/>
  <c r="J2807" i="55"/>
  <c r="K2807" i="55" s="1"/>
  <c r="L2807" i="55" s="1"/>
  <c r="J2878" i="55"/>
  <c r="K2878" i="55" s="1"/>
  <c r="L2878" i="55" s="1"/>
  <c r="J2877" i="55"/>
  <c r="K2877" i="55" s="1"/>
  <c r="L2877" i="55" s="1"/>
  <c r="J2817" i="55"/>
  <c r="K2817" i="55" s="1"/>
  <c r="L2817" i="55" s="1"/>
  <c r="J2814" i="55"/>
  <c r="K2814" i="55" s="1"/>
  <c r="L2814" i="55" s="1"/>
  <c r="J2778" i="55"/>
  <c r="K2778" i="55" s="1"/>
  <c r="L2778" i="55" s="1"/>
  <c r="J2773" i="55"/>
  <c r="K2773" i="55" s="1"/>
  <c r="L2773" i="55" s="1"/>
  <c r="J2700" i="55"/>
  <c r="K2700" i="55" s="1"/>
  <c r="L2700" i="55" s="1"/>
  <c r="J2786" i="55"/>
  <c r="K2786" i="55" s="1"/>
  <c r="L2786" i="55" s="1"/>
  <c r="I2615" i="55"/>
  <c r="J2615" i="55" s="1"/>
  <c r="K2615" i="55" s="1"/>
  <c r="L2615" i="55" s="1"/>
  <c r="I2633" i="55"/>
  <c r="I2632" i="55"/>
  <c r="J2632" i="55" s="1"/>
  <c r="K2632" i="55" s="1"/>
  <c r="L2632" i="55" s="1"/>
  <c r="J2686" i="55"/>
  <c r="K2686" i="55" s="1"/>
  <c r="L2686" i="55" s="1"/>
  <c r="J2831" i="55"/>
  <c r="K2831" i="55" s="1"/>
  <c r="L2831" i="55" s="1"/>
  <c r="J2891" i="55"/>
  <c r="K2891" i="55" s="1"/>
  <c r="L2891" i="55" s="1"/>
  <c r="J2805" i="55"/>
  <c r="K2805" i="55" s="1"/>
  <c r="L2805" i="55" s="1"/>
  <c r="J2743" i="55"/>
  <c r="K2743" i="55" s="1"/>
  <c r="L2743" i="55" s="1"/>
  <c r="J2760" i="55"/>
  <c r="K2760" i="55" s="1"/>
  <c r="L2760" i="55" s="1"/>
  <c r="J2742" i="55"/>
  <c r="K2742" i="55" s="1"/>
  <c r="L2742" i="55" s="1"/>
  <c r="I2652" i="55"/>
  <c r="J2652" i="55" s="1"/>
  <c r="K2652" i="55" s="1"/>
  <c r="L2652" i="55" s="1"/>
  <c r="I2619" i="55"/>
  <c r="J2619" i="55" s="1"/>
  <c r="K2619" i="55" s="1"/>
  <c r="L2619" i="55" s="1"/>
  <c r="J2828" i="55"/>
  <c r="K2828" i="55" s="1"/>
  <c r="L2828" i="55" s="1"/>
  <c r="J2838" i="55"/>
  <c r="K2838" i="55" s="1"/>
  <c r="L2838" i="55" s="1"/>
  <c r="J2764" i="55"/>
  <c r="K2764" i="55" s="1"/>
  <c r="L2764" i="55" s="1"/>
  <c r="J2734" i="55"/>
  <c r="K2734" i="55" s="1"/>
  <c r="L2734" i="55" s="1"/>
  <c r="J2699" i="55"/>
  <c r="K2699" i="55" s="1"/>
  <c r="L2699" i="55" s="1"/>
  <c r="I2644" i="55"/>
  <c r="J2644" i="55" s="1"/>
  <c r="K2644" i="55" s="1"/>
  <c r="L2644" i="55" s="1"/>
  <c r="I2648" i="55"/>
  <c r="J2648" i="55" s="1"/>
  <c r="K2648" i="55" s="1"/>
  <c r="L2648" i="55" s="1"/>
  <c r="J2812" i="55"/>
  <c r="K2812" i="55" s="1"/>
  <c r="L2812" i="55" s="1"/>
  <c r="J2850" i="55"/>
  <c r="K2850" i="55" s="1"/>
  <c r="L2850" i="55" s="1"/>
  <c r="J2777" i="55"/>
  <c r="K2777" i="55" s="1"/>
  <c r="L2777" i="55" s="1"/>
  <c r="J2761" i="55"/>
  <c r="K2761" i="55" s="1"/>
  <c r="L2761" i="55" s="1"/>
  <c r="J2748" i="55"/>
  <c r="K2748" i="55" s="1"/>
  <c r="L2748" i="55" s="1"/>
  <c r="I2665" i="55"/>
  <c r="J2685" i="55"/>
  <c r="K2685" i="55" s="1"/>
  <c r="L2685" i="55" s="1"/>
  <c r="J2889" i="55"/>
  <c r="K2889" i="55" s="1"/>
  <c r="L2889" i="55" s="1"/>
  <c r="J2825" i="55"/>
  <c r="K2825" i="55" s="1"/>
  <c r="L2825" i="55" s="1"/>
  <c r="J2769" i="55"/>
  <c r="K2769" i="55" s="1"/>
  <c r="L2769" i="55" s="1"/>
  <c r="J2721" i="55"/>
  <c r="K2721" i="55" s="1"/>
  <c r="L2721" i="55" s="1"/>
  <c r="J2697" i="55"/>
  <c r="K2697" i="55" s="1"/>
  <c r="L2697" i="55" s="1"/>
  <c r="I2625" i="55"/>
  <c r="I2600" i="55"/>
  <c r="J2600" i="55" s="1"/>
  <c r="K2600" i="55" s="1"/>
  <c r="L2600" i="55" s="1"/>
  <c r="J2908" i="55"/>
  <c r="K2908" i="55" s="1"/>
  <c r="L2908" i="55" s="1"/>
  <c r="J2856" i="55"/>
  <c r="K2856" i="55" s="1"/>
  <c r="L2856" i="55" s="1"/>
  <c r="J2834" i="55"/>
  <c r="K2834" i="55" s="1"/>
  <c r="L2834" i="55" s="1"/>
  <c r="J2776" i="55"/>
  <c r="K2776" i="55" s="1"/>
  <c r="L2776" i="55" s="1"/>
  <c r="J2744" i="55"/>
  <c r="K2744" i="55" s="1"/>
  <c r="L2744" i="55" s="1"/>
  <c r="J2691" i="55"/>
  <c r="K2691" i="55" s="1"/>
  <c r="L2691" i="55" s="1"/>
  <c r="I2651" i="55"/>
  <c r="J2651" i="55" s="1"/>
  <c r="K2651" i="55" s="1"/>
  <c r="L2651" i="55" s="1"/>
  <c r="J2899" i="55"/>
  <c r="K2899" i="55" s="1"/>
  <c r="L2899" i="55" s="1"/>
  <c r="J2766" i="55"/>
  <c r="K2766" i="55" s="1"/>
  <c r="L2766" i="55" s="1"/>
  <c r="J2724" i="55"/>
  <c r="K2724" i="55" s="1"/>
  <c r="L2724" i="55" s="1"/>
  <c r="J2912" i="55"/>
  <c r="K2912" i="55" s="1"/>
  <c r="L2912" i="55" s="1"/>
  <c r="J2717" i="55"/>
  <c r="K2717" i="55" s="1"/>
  <c r="L2717" i="55" s="1"/>
  <c r="J2674" i="55"/>
  <c r="K2674" i="55" s="1"/>
  <c r="L2674" i="55" s="1"/>
  <c r="J2853" i="55"/>
  <c r="K2853" i="55" s="1"/>
  <c r="L2853" i="55" s="1"/>
  <c r="J2754" i="55"/>
  <c r="K2754" i="55" s="1"/>
  <c r="L2754" i="55" s="1"/>
  <c r="I2660" i="55"/>
  <c r="J2660" i="55" s="1"/>
  <c r="K2660" i="55" s="1"/>
  <c r="L2660" i="55" s="1"/>
  <c r="J2876" i="55"/>
  <c r="K2876" i="55" s="1"/>
  <c r="L2876" i="55" s="1"/>
  <c r="J2791" i="55"/>
  <c r="K2791" i="55" s="1"/>
  <c r="L2791" i="55" s="1"/>
  <c r="J2706" i="55"/>
  <c r="K2706" i="55" s="1"/>
  <c r="L2706" i="55" s="1"/>
  <c r="J2684" i="55"/>
  <c r="K2684" i="55" s="1"/>
  <c r="L2684" i="55" s="1"/>
  <c r="J2789" i="55"/>
  <c r="K2789" i="55" s="1"/>
  <c r="L2789" i="55" s="1"/>
  <c r="I2638" i="55"/>
  <c r="J2638" i="55" s="1"/>
  <c r="K2638" i="55" s="1"/>
  <c r="L2638" i="55" s="1"/>
  <c r="J2848" i="55"/>
  <c r="K2848" i="55" s="1"/>
  <c r="L2848" i="55" s="1"/>
  <c r="I2630" i="55"/>
  <c r="J2630" i="55" s="1"/>
  <c r="K2630" i="55" s="1"/>
  <c r="L2630" i="55" s="1"/>
  <c r="J2770" i="55"/>
  <c r="K2770" i="55" s="1"/>
  <c r="L2770" i="55" s="1"/>
  <c r="I2661" i="55"/>
  <c r="J2661" i="55" s="1"/>
  <c r="K2661" i="55" s="1"/>
  <c r="L2661" i="55" s="1"/>
  <c r="J2854" i="55"/>
  <c r="K2854" i="55" s="1"/>
  <c r="L2854" i="55" s="1"/>
  <c r="I2650" i="55"/>
  <c r="J2707" i="55"/>
  <c r="K2707" i="55" s="1"/>
  <c r="L2707" i="55" s="1"/>
  <c r="J2785" i="55"/>
  <c r="K2785" i="55" s="1"/>
  <c r="L2785" i="55" s="1"/>
  <c r="I2662" i="55"/>
  <c r="J2662" i="55" s="1"/>
  <c r="K2662" i="55" s="1"/>
  <c r="L2662" i="55" s="1"/>
  <c r="J2830" i="55"/>
  <c r="K2830" i="55" s="1"/>
  <c r="L2830" i="55" s="1"/>
  <c r="J2752" i="55"/>
  <c r="K2752" i="55" s="1"/>
  <c r="L2752" i="55" s="1"/>
  <c r="J2911" i="55"/>
  <c r="K2911" i="55" s="1"/>
  <c r="L2911" i="55" s="1"/>
  <c r="D25" i="55"/>
  <c r="D26" i="55" s="1"/>
  <c r="I1915" i="55"/>
  <c r="J1915" i="55" s="1"/>
  <c r="K1915" i="55" s="1"/>
  <c r="L1915" i="55" s="1"/>
  <c r="I1547" i="55"/>
  <c r="I2470" i="55"/>
  <c r="J2470" i="55" s="1"/>
  <c r="K2470" i="55" s="1"/>
  <c r="L2470" i="55" s="1"/>
  <c r="I2573" i="55"/>
  <c r="I2516" i="55"/>
  <c r="I1858" i="55"/>
  <c r="F2359" i="55"/>
  <c r="I2492" i="55"/>
  <c r="J2492" i="55" s="1"/>
  <c r="K2492" i="55" s="1"/>
  <c r="L2492" i="55" s="1"/>
  <c r="F2361" i="55"/>
  <c r="I2598" i="55"/>
  <c r="I1854" i="55"/>
  <c r="J1854" i="55" s="1"/>
  <c r="K1854" i="55" s="1"/>
  <c r="L1854" i="55" s="1"/>
  <c r="F1860" i="55"/>
  <c r="I2575" i="55"/>
  <c r="I1783" i="55"/>
  <c r="F2190" i="55"/>
  <c r="I2572" i="55"/>
  <c r="J2572" i="55" s="1"/>
  <c r="K2572" i="55" s="1"/>
  <c r="L2572" i="55" s="1"/>
  <c r="I2472" i="55"/>
  <c r="J2472" i="55" s="1"/>
  <c r="K2472" i="55" s="1"/>
  <c r="L2472" i="55" s="1"/>
  <c r="I1806" i="55"/>
  <c r="I2496" i="55"/>
  <c r="J2496" i="55" s="1"/>
  <c r="K2496" i="55" s="1"/>
  <c r="L2496" i="55" s="1"/>
  <c r="I1896" i="55"/>
  <c r="I1562" i="55"/>
  <c r="I2509" i="55"/>
  <c r="I2562" i="55"/>
  <c r="I2481" i="55"/>
  <c r="J2481" i="55" s="1"/>
  <c r="K2481" i="55" s="1"/>
  <c r="L2481" i="55" s="1"/>
  <c r="F2425" i="55"/>
  <c r="I2491" i="55"/>
  <c r="F2426" i="55"/>
  <c r="I2487" i="55"/>
  <c r="I1855" i="55"/>
  <c r="F2508" i="55"/>
  <c r="I1839" i="55"/>
  <c r="I2550" i="55"/>
  <c r="J2550" i="55" s="1"/>
  <c r="K2550" i="55" s="1"/>
  <c r="L2550" i="55" s="1"/>
  <c r="I1923" i="55"/>
  <c r="J1923" i="55" s="1"/>
  <c r="K1923" i="55" s="1"/>
  <c r="L1923" i="55" s="1"/>
  <c r="F2417" i="55"/>
  <c r="I2486" i="55"/>
  <c r="J2486" i="55" s="1"/>
  <c r="K2486" i="55" s="1"/>
  <c r="L2486" i="55" s="1"/>
  <c r="H1722" i="55"/>
  <c r="I1722" i="55" s="1"/>
  <c r="I1921" i="55"/>
  <c r="I1546" i="55"/>
  <c r="I2469" i="55"/>
  <c r="I2471" i="55"/>
  <c r="J2471" i="55" s="1"/>
  <c r="K2471" i="55" s="1"/>
  <c r="L2471" i="55" s="1"/>
  <c r="I2495" i="55"/>
  <c r="J2495" i="55" s="1"/>
  <c r="K2495" i="55" s="1"/>
  <c r="L2495" i="55" s="1"/>
  <c r="I1779" i="55"/>
  <c r="I2592" i="55"/>
  <c r="J2592" i="55" s="1"/>
  <c r="K2592" i="55" s="1"/>
  <c r="L2592" i="55" s="1"/>
  <c r="I2493" i="55"/>
  <c r="I1730" i="55"/>
  <c r="I2543" i="55"/>
  <c r="I2547" i="55"/>
  <c r="I2512" i="55"/>
  <c r="J2512" i="55" s="1"/>
  <c r="K2512" i="55" s="1"/>
  <c r="L2512" i="55" s="1"/>
  <c r="I1543" i="55"/>
  <c r="J1543" i="55" s="1"/>
  <c r="K1543" i="55" s="1"/>
  <c r="L1543" i="55" s="1"/>
  <c r="F2413" i="55"/>
  <c r="I2597" i="55"/>
  <c r="J2597" i="55" s="1"/>
  <c r="K2597" i="55" s="1"/>
  <c r="L2597" i="55" s="1"/>
  <c r="I1733" i="55"/>
  <c r="I2507" i="55"/>
  <c r="I2574" i="55"/>
  <c r="I2537" i="55"/>
  <c r="I2497" i="55"/>
  <c r="J2497" i="55" s="1"/>
  <c r="K2497" i="55" s="1"/>
  <c r="L2497" i="55" s="1"/>
  <c r="I1833" i="55"/>
  <c r="J1833" i="55" s="1"/>
  <c r="K1833" i="55" s="1"/>
  <c r="L1833" i="55" s="1"/>
  <c r="I2566" i="55"/>
  <c r="H1713" i="55"/>
  <c r="I1713" i="55" s="1"/>
  <c r="J1713" i="55" s="1"/>
  <c r="K1713" i="55" s="1"/>
  <c r="L1713" i="55" s="1"/>
  <c r="I1919" i="55"/>
  <c r="F2129" i="55"/>
  <c r="I2586" i="55"/>
  <c r="I2485" i="55"/>
  <c r="I2540" i="55"/>
  <c r="J2540" i="55" s="1"/>
  <c r="K2540" i="55" s="1"/>
  <c r="L2540" i="55" s="1"/>
  <c r="I1918" i="55"/>
  <c r="I2576" i="55"/>
  <c r="F2419" i="55"/>
  <c r="I2596" i="55"/>
  <c r="I1832" i="55"/>
  <c r="I2570" i="55"/>
  <c r="I1905" i="55"/>
  <c r="F2431" i="55"/>
  <c r="F2360" i="55"/>
  <c r="F2421" i="55"/>
  <c r="I2449" i="55"/>
  <c r="J2449" i="55" s="1"/>
  <c r="K2449" i="55" s="1"/>
  <c r="L2449" i="55" s="1"/>
  <c r="F2422" i="55"/>
  <c r="I2564" i="55"/>
  <c r="I2519" i="55"/>
  <c r="I1843" i="55"/>
  <c r="F1884" i="55"/>
  <c r="I1785" i="55"/>
  <c r="J1785" i="55" s="1"/>
  <c r="K1785" i="55" s="1"/>
  <c r="L1785" i="55" s="1"/>
  <c r="I1901" i="55"/>
  <c r="I1842" i="55"/>
  <c r="J1842" i="55" s="1"/>
  <c r="K1842" i="55" s="1"/>
  <c r="L1842" i="55" s="1"/>
  <c r="I2563" i="55"/>
  <c r="I2569" i="55"/>
  <c r="I1911" i="55"/>
  <c r="I1780" i="55"/>
  <c r="I1902" i="55"/>
  <c r="J1902" i="55" s="1"/>
  <c r="K1902" i="55" s="1"/>
  <c r="L1902" i="55" s="1"/>
  <c r="H1710" i="55"/>
  <c r="I1710" i="55" s="1"/>
  <c r="J1710" i="55" s="1"/>
  <c r="K1710" i="55" s="1"/>
  <c r="L1710" i="55" s="1"/>
  <c r="H1718" i="55"/>
  <c r="I1718" i="55" s="1"/>
  <c r="I1835" i="55"/>
  <c r="J1835" i="55" s="1"/>
  <c r="K1835" i="55" s="1"/>
  <c r="L1835" i="55" s="1"/>
  <c r="I2517" i="55"/>
  <c r="I1922" i="55"/>
  <c r="F2362" i="55"/>
  <c r="I2474" i="55"/>
  <c r="I1831" i="55"/>
  <c r="J1831" i="55" s="1"/>
  <c r="K1831" i="55" s="1"/>
  <c r="L1831" i="55" s="1"/>
  <c r="I1841" i="55"/>
  <c r="J1841" i="55" s="1"/>
  <c r="K1841" i="55" s="1"/>
  <c r="L1841" i="55" s="1"/>
  <c r="I1570" i="55"/>
  <c r="I2448" i="55"/>
  <c r="J2448" i="55" s="1"/>
  <c r="K2448" i="55" s="1"/>
  <c r="L2448" i="55" s="1"/>
  <c r="F1787" i="55"/>
  <c r="I2554" i="55"/>
  <c r="F2439" i="55"/>
  <c r="I2549" i="55"/>
  <c r="F2370" i="55"/>
  <c r="F1724" i="55"/>
  <c r="I1795" i="55"/>
  <c r="I1900" i="55"/>
  <c r="J1900" i="55" s="1"/>
  <c r="K1900" i="55" s="1"/>
  <c r="L1900" i="55" s="1"/>
  <c r="I2456" i="55"/>
  <c r="I2559" i="55"/>
  <c r="I2454" i="55"/>
  <c r="F2423" i="55"/>
  <c r="I1572" i="55"/>
  <c r="J1572" i="55" s="1"/>
  <c r="K1572" i="55" s="1"/>
  <c r="L1572" i="55" s="1"/>
  <c r="I2318" i="55"/>
  <c r="J2318" i="55" s="1"/>
  <c r="K2318" i="55" s="1"/>
  <c r="L2318" i="55" s="1"/>
  <c r="I2590" i="55"/>
  <c r="I1741" i="55"/>
  <c r="J1741" i="55" s="1"/>
  <c r="K1741" i="55" s="1"/>
  <c r="L1741" i="55" s="1"/>
  <c r="H1720" i="55"/>
  <c r="I1720" i="55" s="1"/>
  <c r="F2427" i="55"/>
  <c r="F2433" i="55"/>
  <c r="I2511" i="55"/>
  <c r="I2521" i="55"/>
  <c r="J2521" i="55" s="1"/>
  <c r="K2521" i="55" s="1"/>
  <c r="L2521" i="55" s="1"/>
  <c r="F2412" i="55"/>
  <c r="I1574" i="55"/>
  <c r="I2477" i="55"/>
  <c r="I2520" i="55"/>
  <c r="I1893" i="55"/>
  <c r="I1802" i="55"/>
  <c r="I1791" i="55"/>
  <c r="I1912" i="55"/>
  <c r="J1912" i="55" s="1"/>
  <c r="K1912" i="55" s="1"/>
  <c r="L1912" i="55" s="1"/>
  <c r="I2460" i="55"/>
  <c r="J2460" i="55" s="1"/>
  <c r="K2460" i="55" s="1"/>
  <c r="L2460" i="55" s="1"/>
  <c r="I2518" i="55"/>
  <c r="I1903" i="55"/>
  <c r="J1903" i="55" s="1"/>
  <c r="K1903" i="55" s="1"/>
  <c r="L1903" i="55" s="1"/>
  <c r="I2488" i="55"/>
  <c r="I1782" i="55"/>
  <c r="F1789" i="55"/>
  <c r="F2428" i="55"/>
  <c r="I2515" i="55"/>
  <c r="J2515" i="55" s="1"/>
  <c r="K2515" i="55" s="1"/>
  <c r="L2515" i="55" s="1"/>
  <c r="I1850" i="55"/>
  <c r="J1850" i="55" s="1"/>
  <c r="K1850" i="55" s="1"/>
  <c r="L1850" i="55" s="1"/>
  <c r="I1829" i="55"/>
  <c r="I2476" i="55"/>
  <c r="J2476" i="55" s="1"/>
  <c r="K2476" i="55" s="1"/>
  <c r="L2476" i="55" s="1"/>
  <c r="I1913" i="55"/>
  <c r="I2482" i="55"/>
  <c r="I2567" i="55"/>
  <c r="I1897" i="55"/>
  <c r="I1566" i="55"/>
  <c r="J1566" i="55" s="1"/>
  <c r="K1566" i="55" s="1"/>
  <c r="L1566" i="55" s="1"/>
  <c r="I2514" i="55"/>
  <c r="J2514" i="55" s="1"/>
  <c r="K2514" i="55" s="1"/>
  <c r="L2514" i="55" s="1"/>
  <c r="I2555" i="55"/>
  <c r="I1828" i="55"/>
  <c r="J1828" i="55" s="1"/>
  <c r="K1828" i="55" s="1"/>
  <c r="L1828" i="55" s="1"/>
  <c r="I1909" i="55"/>
  <c r="I2475" i="55"/>
  <c r="I2541" i="55"/>
  <c r="F2314" i="55"/>
  <c r="F2424" i="55"/>
  <c r="I1734" i="55"/>
  <c r="J1734" i="55" s="1"/>
  <c r="K1734" i="55" s="1"/>
  <c r="L1734" i="55" s="1"/>
  <c r="F2430" i="55"/>
  <c r="I2524" i="55"/>
  <c r="J2524" i="55" s="1"/>
  <c r="K2524" i="55" s="1"/>
  <c r="L2524" i="55" s="1"/>
  <c r="F2415" i="55"/>
  <c r="I1564" i="55"/>
  <c r="F1788" i="55"/>
  <c r="I2552" i="55"/>
  <c r="I1852" i="55"/>
  <c r="J1852" i="55" s="1"/>
  <c r="K1852" i="55" s="1"/>
  <c r="L1852" i="55" s="1"/>
  <c r="F1585" i="55"/>
  <c r="G1585" i="55" s="1"/>
  <c r="H1709" i="55"/>
  <c r="I2595" i="55"/>
  <c r="J2595" i="55" s="1"/>
  <c r="K2595" i="55" s="1"/>
  <c r="L2595" i="55" s="1"/>
  <c r="F2416" i="55"/>
  <c r="I1907" i="55"/>
  <c r="I1847" i="55"/>
  <c r="I2464" i="55"/>
  <c r="I2503" i="55"/>
  <c r="J2503" i="55" s="1"/>
  <c r="K2503" i="55" s="1"/>
  <c r="L2503" i="55" s="1"/>
  <c r="I2510" i="55"/>
  <c r="J2510" i="55" s="1"/>
  <c r="K2510" i="55" s="1"/>
  <c r="L2510" i="55" s="1"/>
  <c r="I1914" i="55"/>
  <c r="I2585" i="55"/>
  <c r="J2585" i="55" s="1"/>
  <c r="K2585" i="55" s="1"/>
  <c r="L2585" i="55" s="1"/>
  <c r="I2483" i="55"/>
  <c r="I2490" i="55"/>
  <c r="F2358" i="55"/>
  <c r="F1943" i="55"/>
  <c r="I2539" i="55"/>
  <c r="J2539" i="55" s="1"/>
  <c r="K2539" i="55" s="1"/>
  <c r="L2539" i="55" s="1"/>
  <c r="I2463" i="55"/>
  <c r="J2463" i="55" s="1"/>
  <c r="K2463" i="55" s="1"/>
  <c r="L2463" i="55" s="1"/>
  <c r="I2505" i="55"/>
  <c r="F1885" i="55"/>
  <c r="H1719" i="55"/>
  <c r="I1719" i="55" s="1"/>
  <c r="F1859" i="55"/>
  <c r="I1840" i="55"/>
  <c r="F2192" i="55"/>
  <c r="I2588" i="55"/>
  <c r="J2588" i="55" s="1"/>
  <c r="K2588" i="55" s="1"/>
  <c r="L2588" i="55" s="1"/>
  <c r="I2545" i="55"/>
  <c r="J2545" i="55" s="1"/>
  <c r="K2545" i="55" s="1"/>
  <c r="L2545" i="55" s="1"/>
  <c r="I1895" i="55"/>
  <c r="I2473" i="55"/>
  <c r="J2473" i="55" s="1"/>
  <c r="K2473" i="55" s="1"/>
  <c r="L2473" i="55" s="1"/>
  <c r="I1838" i="55"/>
  <c r="I2557" i="55"/>
  <c r="I2457" i="55"/>
  <c r="I2551" i="55"/>
  <c r="I2467" i="55"/>
  <c r="J2467" i="55" s="1"/>
  <c r="K2467" i="55" s="1"/>
  <c r="L2467" i="55" s="1"/>
  <c r="I2591" i="55"/>
  <c r="J2591" i="55" s="1"/>
  <c r="K2591" i="55" s="1"/>
  <c r="L2591" i="55" s="1"/>
  <c r="I2445" i="55"/>
  <c r="I2502" i="55"/>
  <c r="J2502" i="55" s="1"/>
  <c r="K2502" i="55" s="1"/>
  <c r="L2502" i="55" s="1"/>
  <c r="F2579" i="55"/>
  <c r="I2560" i="55"/>
  <c r="H1721" i="55"/>
  <c r="I1721" i="55" s="1"/>
  <c r="I1837" i="55"/>
  <c r="I1810" i="55"/>
  <c r="J1810" i="55" s="1"/>
  <c r="K1810" i="55" s="1"/>
  <c r="L1810" i="55" s="1"/>
  <c r="I1799" i="55"/>
  <c r="J1799" i="55" s="1"/>
  <c r="K1799" i="55" s="1"/>
  <c r="L1799" i="55" s="1"/>
  <c r="I1920" i="55"/>
  <c r="I2479" i="55"/>
  <c r="J2479" i="55" s="1"/>
  <c r="K2479" i="55" s="1"/>
  <c r="L2479" i="55" s="1"/>
  <c r="I2498" i="55"/>
  <c r="I2594" i="55"/>
  <c r="F2365" i="55"/>
  <c r="F2441" i="55"/>
  <c r="I1563" i="55"/>
  <c r="J1563" i="55" s="1"/>
  <c r="K1563" i="55" s="1"/>
  <c r="L1563" i="55" s="1"/>
  <c r="I2538" i="55"/>
  <c r="J2538" i="55" s="1"/>
  <c r="K2538" i="55" s="1"/>
  <c r="L2538" i="55" s="1"/>
  <c r="I2480" i="55"/>
  <c r="I1573" i="55"/>
  <c r="J1573" i="55" s="1"/>
  <c r="K1573" i="55" s="1"/>
  <c r="L1573" i="55" s="1"/>
  <c r="F2437" i="55"/>
  <c r="I2238" i="55"/>
  <c r="I1797" i="55"/>
  <c r="J1797" i="55" s="1"/>
  <c r="K1797" i="55" s="1"/>
  <c r="L1797" i="55" s="1"/>
  <c r="F1587" i="55"/>
  <c r="G1587" i="55" s="1"/>
  <c r="F2356" i="55"/>
  <c r="I1906" i="55"/>
  <c r="J1906" i="55" s="1"/>
  <c r="K1906" i="55" s="1"/>
  <c r="L1906" i="55" s="1"/>
  <c r="I2468" i="55"/>
  <c r="I2450" i="55"/>
  <c r="J2450" i="55" s="1"/>
  <c r="K2450" i="55" s="1"/>
  <c r="L2450" i="55" s="1"/>
  <c r="I2571" i="55"/>
  <c r="J2571" i="55" s="1"/>
  <c r="K2571" i="55" s="1"/>
  <c r="L2571" i="55" s="1"/>
  <c r="I2536" i="55"/>
  <c r="I1849" i="55"/>
  <c r="J1849" i="55" s="1"/>
  <c r="K1849" i="55" s="1"/>
  <c r="L1849" i="55" s="1"/>
  <c r="I2513" i="55"/>
  <c r="J2513" i="55" s="1"/>
  <c r="K2513" i="55" s="1"/>
  <c r="L2513" i="55" s="1"/>
  <c r="I2452" i="55"/>
  <c r="J2452" i="55" s="1"/>
  <c r="K2452" i="55" s="1"/>
  <c r="L2452" i="55" s="1"/>
  <c r="I2506" i="55"/>
  <c r="J2506" i="55" s="1"/>
  <c r="K2506" i="55" s="1"/>
  <c r="L2506" i="55" s="1"/>
  <c r="I2311" i="55"/>
  <c r="F2432" i="55"/>
  <c r="I1910" i="55"/>
  <c r="I2546" i="55"/>
  <c r="I2494" i="55"/>
  <c r="J2494" i="55" s="1"/>
  <c r="K2494" i="55" s="1"/>
  <c r="L2494" i="55" s="1"/>
  <c r="F1786" i="55"/>
  <c r="H1711" i="55"/>
  <c r="I1711" i="55" s="1"/>
  <c r="J1711" i="55" s="1"/>
  <c r="K1711" i="55" s="1"/>
  <c r="L1711" i="55" s="1"/>
  <c r="I1851" i="55"/>
  <c r="J1851" i="55" s="1"/>
  <c r="K1851" i="55" s="1"/>
  <c r="L1851" i="55" s="1"/>
  <c r="I1892" i="55"/>
  <c r="I1857" i="55"/>
  <c r="J1857" i="55" s="1"/>
  <c r="K1857" i="55" s="1"/>
  <c r="L1857" i="55" s="1"/>
  <c r="I2501" i="55"/>
  <c r="J2501" i="55" s="1"/>
  <c r="K2501" i="55" s="1"/>
  <c r="L2501" i="55" s="1"/>
  <c r="I2544" i="55"/>
  <c r="F1944" i="55"/>
  <c r="I1798" i="55"/>
  <c r="F1926" i="55"/>
  <c r="H1708" i="55"/>
  <c r="I1708" i="55" s="1"/>
  <c r="J1708" i="55" s="1"/>
  <c r="K1708" i="55" s="1"/>
  <c r="L1708" i="55" s="1"/>
  <c r="I1891" i="55"/>
  <c r="I2451" i="55"/>
  <c r="J2451" i="55" s="1"/>
  <c r="K2451" i="55" s="1"/>
  <c r="L2451" i="55" s="1"/>
  <c r="I2458" i="55"/>
  <c r="J2458" i="55" s="1"/>
  <c r="K2458" i="55" s="1"/>
  <c r="L2458" i="55" s="1"/>
  <c r="I1904" i="55"/>
  <c r="I2578" i="55"/>
  <c r="J2578" i="55" s="1"/>
  <c r="K2578" i="55" s="1"/>
  <c r="L2578" i="55" s="1"/>
  <c r="I2553" i="55"/>
  <c r="I2453" i="55"/>
  <c r="J2453" i="55" s="1"/>
  <c r="K2453" i="55" s="1"/>
  <c r="L2453" i="55" s="1"/>
  <c r="I2556" i="55"/>
  <c r="J2556" i="55" s="1"/>
  <c r="K2556" i="55" s="1"/>
  <c r="L2556" i="55" s="1"/>
  <c r="I1848" i="55"/>
  <c r="I2500" i="55"/>
  <c r="J2500" i="55" s="1"/>
  <c r="K2500" i="55" s="1"/>
  <c r="L2500" i="55" s="1"/>
  <c r="I2558" i="55"/>
  <c r="F2363" i="55"/>
  <c r="F2369" i="55"/>
  <c r="F2414" i="55"/>
  <c r="I2447" i="55"/>
  <c r="J2447" i="55" s="1"/>
  <c r="K2447" i="55" s="1"/>
  <c r="L2447" i="55" s="1"/>
  <c r="I2499" i="55"/>
  <c r="J2499" i="55" s="1"/>
  <c r="K2499" i="55" s="1"/>
  <c r="L2499" i="55" s="1"/>
  <c r="I2565" i="55"/>
  <c r="I2465" i="55"/>
  <c r="I1565" i="55"/>
  <c r="I1790" i="55"/>
  <c r="I1887" i="55"/>
  <c r="J1887" i="55" s="1"/>
  <c r="K1887" i="55" s="1"/>
  <c r="L1887" i="55" s="1"/>
  <c r="I2462" i="55"/>
  <c r="J2462" i="55" s="1"/>
  <c r="K2462" i="55" s="1"/>
  <c r="L2462" i="55" s="1"/>
  <c r="I1894" i="55"/>
  <c r="J1894" i="55" s="1"/>
  <c r="K1894" i="55" s="1"/>
  <c r="L1894" i="55" s="1"/>
  <c r="H1717" i="55"/>
  <c r="I1717" i="55" s="1"/>
  <c r="I1808" i="55"/>
  <c r="I1830" i="55"/>
  <c r="J1830" i="55" s="1"/>
  <c r="K1830" i="55" s="1"/>
  <c r="L1830" i="55" s="1"/>
  <c r="I1568" i="55"/>
  <c r="I2593" i="55"/>
  <c r="F2364" i="55"/>
  <c r="I1739" i="55"/>
  <c r="I1844" i="55"/>
  <c r="J1844" i="55" s="1"/>
  <c r="K1844" i="55" s="1"/>
  <c r="L1844" i="55" s="1"/>
  <c r="F1925" i="55"/>
  <c r="I2577" i="55"/>
  <c r="I2478" i="55"/>
  <c r="J2478" i="55" s="1"/>
  <c r="K2478" i="55" s="1"/>
  <c r="L2478" i="55" s="1"/>
  <c r="F1723" i="55"/>
  <c r="I1729" i="55"/>
  <c r="I1845" i="55"/>
  <c r="J1845" i="55" s="1"/>
  <c r="K1845" i="55" s="1"/>
  <c r="L1845" i="55" s="1"/>
  <c r="I1807" i="55"/>
  <c r="I1804" i="55"/>
  <c r="J1804" i="55" s="1"/>
  <c r="K1804" i="55" s="1"/>
  <c r="L1804" i="55" s="1"/>
  <c r="I1805" i="55"/>
  <c r="J1805" i="55" s="1"/>
  <c r="K1805" i="55" s="1"/>
  <c r="L1805" i="55" s="1"/>
  <c r="I1834" i="55"/>
  <c r="I1732" i="55"/>
  <c r="J1732" i="55" s="1"/>
  <c r="K1732" i="55" s="1"/>
  <c r="L1732" i="55" s="1"/>
  <c r="I1853" i="55"/>
  <c r="J1853" i="55" s="1"/>
  <c r="K1853" i="55" s="1"/>
  <c r="L1853" i="55" s="1"/>
  <c r="I2484" i="55"/>
  <c r="I2542" i="55"/>
  <c r="J2542" i="55" s="1"/>
  <c r="K2542" i="55" s="1"/>
  <c r="L2542" i="55" s="1"/>
  <c r="F2390" i="55"/>
  <c r="F1924" i="55"/>
  <c r="I1567" i="55"/>
  <c r="J1567" i="55" s="1"/>
  <c r="K1567" i="55" s="1"/>
  <c r="L1567" i="55" s="1"/>
  <c r="F2411" i="55"/>
  <c r="I1781" i="55"/>
  <c r="J1781" i="55" s="1"/>
  <c r="K1781" i="55" s="1"/>
  <c r="L1781" i="55" s="1"/>
  <c r="I1743" i="55"/>
  <c r="J1743" i="55" s="1"/>
  <c r="K1743" i="55" s="1"/>
  <c r="L1743" i="55" s="1"/>
  <c r="I2548" i="55"/>
  <c r="I2455" i="55"/>
  <c r="J2455" i="55" s="1"/>
  <c r="K2455" i="55" s="1"/>
  <c r="L2455" i="55" s="1"/>
  <c r="I1575" i="55"/>
  <c r="F1746" i="55"/>
  <c r="I1735" i="55"/>
  <c r="J1735" i="55" s="1"/>
  <c r="K1735" i="55" s="1"/>
  <c r="L1735" i="55" s="1"/>
  <c r="I1856" i="55"/>
  <c r="F1586" i="55"/>
  <c r="G1586" i="55" s="1"/>
  <c r="F2429" i="55"/>
  <c r="F2438" i="55"/>
  <c r="I1792" i="55"/>
  <c r="I1571" i="55"/>
  <c r="I1827" i="55"/>
  <c r="J1827" i="55" s="1"/>
  <c r="K1827" i="55" s="1"/>
  <c r="L1827" i="55" s="1"/>
  <c r="I1569" i="55"/>
  <c r="J1569" i="55" s="1"/>
  <c r="K1569" i="55" s="1"/>
  <c r="L1569" i="55" s="1"/>
  <c r="F2418" i="55"/>
  <c r="H1707" i="55"/>
  <c r="I1707" i="55" s="1"/>
  <c r="J1707" i="55" s="1"/>
  <c r="K1707" i="55" s="1"/>
  <c r="L1707" i="55" s="1"/>
  <c r="I2466" i="55"/>
  <c r="J2466" i="55" s="1"/>
  <c r="K2466" i="55" s="1"/>
  <c r="L2466" i="55" s="1"/>
  <c r="I1742" i="55"/>
  <c r="I2446" i="55"/>
  <c r="J2446" i="55" s="1"/>
  <c r="K2446" i="55" s="1"/>
  <c r="L2446" i="55" s="1"/>
  <c r="F2338" i="55"/>
  <c r="I1809" i="55"/>
  <c r="J1809" i="55" s="1"/>
  <c r="K1809" i="55" s="1"/>
  <c r="L1809" i="55" s="1"/>
  <c r="F2440" i="55"/>
  <c r="I2461" i="55"/>
  <c r="I2504" i="55"/>
  <c r="J2504" i="55" s="1"/>
  <c r="K2504" i="55" s="1"/>
  <c r="L2504" i="55" s="1"/>
  <c r="I1803" i="55"/>
  <c r="J1803" i="55" s="1"/>
  <c r="K1803" i="55" s="1"/>
  <c r="L1803" i="55" s="1"/>
  <c r="I1784" i="55"/>
  <c r="I1908" i="55"/>
  <c r="J1908" i="55" s="1"/>
  <c r="K1908" i="55" s="1"/>
  <c r="L1908" i="55" s="1"/>
  <c r="I1898" i="55"/>
  <c r="J1898" i="55" s="1"/>
  <c r="K1898" i="55" s="1"/>
  <c r="L1898" i="55" s="1"/>
  <c r="I1899" i="55"/>
  <c r="J1899" i="55" s="1"/>
  <c r="K1899" i="55" s="1"/>
  <c r="L1899" i="55" s="1"/>
  <c r="I1826" i="55"/>
  <c r="J1826" i="55" s="1"/>
  <c r="K1826" i="55" s="1"/>
  <c r="L1826" i="55" s="1"/>
  <c r="I2459" i="55"/>
  <c r="I2568" i="55"/>
  <c r="J2568" i="55" s="1"/>
  <c r="K2568" i="55" s="1"/>
  <c r="L2568" i="55" s="1"/>
  <c r="F2420" i="55"/>
  <c r="I1846" i="55"/>
  <c r="I1883" i="55"/>
  <c r="I2523" i="55"/>
  <c r="J2523" i="55" s="1"/>
  <c r="K2523" i="55" s="1"/>
  <c r="L2523" i="55" s="1"/>
  <c r="I2589" i="55"/>
  <c r="J2589" i="55" s="1"/>
  <c r="K2589" i="55" s="1"/>
  <c r="L2589" i="55" s="1"/>
  <c r="I2489" i="55"/>
  <c r="J2489" i="55" s="1"/>
  <c r="K2489" i="55" s="1"/>
  <c r="L2489" i="55" s="1"/>
  <c r="I1731" i="55"/>
  <c r="H1712" i="55"/>
  <c r="I1712" i="55" s="1"/>
  <c r="J1712" i="55" s="1"/>
  <c r="K1712" i="55" s="1"/>
  <c r="L1712" i="55" s="1"/>
  <c r="I1836" i="55"/>
  <c r="J1836" i="55" s="1"/>
  <c r="K1836" i="55" s="1"/>
  <c r="L1836" i="55" s="1"/>
  <c r="I1801" i="55"/>
  <c r="I1917" i="55"/>
  <c r="I1778" i="55"/>
  <c r="I2444" i="55"/>
  <c r="J2444" i="55" s="1"/>
  <c r="K2444" i="55" s="1"/>
  <c r="L2444" i="55" s="1"/>
  <c r="I1916" i="55"/>
  <c r="J1916" i="55" s="1"/>
  <c r="K1916" i="55" s="1"/>
  <c r="L1916" i="55" s="1"/>
  <c r="I2587" i="55"/>
  <c r="I2561" i="55"/>
  <c r="J2561" i="55" s="1"/>
  <c r="K2561" i="55" s="1"/>
  <c r="L2561" i="55" s="1"/>
  <c r="I2522" i="55"/>
  <c r="J2522" i="55" s="1"/>
  <c r="K2522" i="55" s="1"/>
  <c r="L2522" i="55" s="1"/>
  <c r="I2313" i="55"/>
  <c r="H1714" i="55"/>
  <c r="I1714" i="55" s="1"/>
  <c r="J1714" i="55" s="1"/>
  <c r="K1714" i="55" s="1"/>
  <c r="L1714" i="55" s="1"/>
  <c r="I1796" i="55"/>
  <c r="I1800" i="55"/>
  <c r="J1800" i="55" s="1"/>
  <c r="K1800" i="55" s="1"/>
  <c r="L1800" i="55" s="1"/>
  <c r="F2436" i="55"/>
  <c r="I2312" i="55"/>
  <c r="I1545" i="55"/>
  <c r="J1545" i="55" s="1"/>
  <c r="K1545" i="55" s="1"/>
  <c r="L1545" i="55" s="1"/>
  <c r="G1143" i="55"/>
  <c r="H1412" i="55"/>
  <c r="H1407" i="55"/>
  <c r="H734" i="55"/>
  <c r="H1364" i="55"/>
  <c r="I1364" i="55" s="1"/>
  <c r="J1364" i="55" s="1"/>
  <c r="K1364" i="55" s="1"/>
  <c r="L1364" i="55" s="1"/>
  <c r="G1417" i="55"/>
  <c r="I1417" i="55" s="1"/>
  <c r="J1417" i="55" s="1"/>
  <c r="K1417" i="55" s="1"/>
  <c r="L1417" i="55" s="1"/>
  <c r="I1514" i="55"/>
  <c r="I447" i="55"/>
  <c r="J447" i="55" s="1"/>
  <c r="K447" i="55" s="1"/>
  <c r="L447" i="55" s="1"/>
  <c r="G946" i="55"/>
  <c r="I946" i="55" s="1"/>
  <c r="G929" i="55"/>
  <c r="I929" i="55" s="1"/>
  <c r="I642" i="55"/>
  <c r="J642" i="55" s="1"/>
  <c r="K642" i="55" s="1"/>
  <c r="L642" i="55" s="1"/>
  <c r="I1331" i="55"/>
  <c r="G944" i="55"/>
  <c r="I944" i="55" s="1"/>
  <c r="G901" i="55"/>
  <c r="I901" i="55" s="1"/>
  <c r="F383" i="55"/>
  <c r="I355" i="55"/>
  <c r="J355" i="55" s="1"/>
  <c r="K355" i="55" s="1"/>
  <c r="L355" i="55" s="1"/>
  <c r="I648" i="55"/>
  <c r="J648" i="55" s="1"/>
  <c r="K648" i="55" s="1"/>
  <c r="L648" i="55" s="1"/>
  <c r="G919" i="55"/>
  <c r="I919" i="55" s="1"/>
  <c r="F698" i="55"/>
  <c r="I644" i="55"/>
  <c r="J644" i="55" s="1"/>
  <c r="K644" i="55" s="1"/>
  <c r="L644" i="55" s="1"/>
  <c r="I882" i="55"/>
  <c r="J882" i="55" s="1"/>
  <c r="K882" i="55" s="1"/>
  <c r="L882" i="55" s="1"/>
  <c r="I454" i="55"/>
  <c r="J454" i="55" s="1"/>
  <c r="K454" i="55" s="1"/>
  <c r="L454" i="55" s="1"/>
  <c r="I697" i="55"/>
  <c r="I358" i="55"/>
  <c r="J358" i="55" s="1"/>
  <c r="K358" i="55" s="1"/>
  <c r="L358" i="55" s="1"/>
  <c r="I1021" i="55"/>
  <c r="J1021" i="55" s="1"/>
  <c r="K1021" i="55" s="1"/>
  <c r="L1021" i="55" s="1"/>
  <c r="I138" i="55"/>
  <c r="I689" i="55"/>
  <c r="J689" i="55" s="1"/>
  <c r="K689" i="55" s="1"/>
  <c r="L689" i="55" s="1"/>
  <c r="G925" i="55"/>
  <c r="I925" i="55" s="1"/>
  <c r="G915" i="55"/>
  <c r="I915" i="55" s="1"/>
  <c r="I346" i="55"/>
  <c r="J346" i="55" s="1"/>
  <c r="K346" i="55" s="1"/>
  <c r="L346" i="55" s="1"/>
  <c r="F123" i="55"/>
  <c r="I71" i="55"/>
  <c r="J71" i="55" s="1"/>
  <c r="K71" i="55" s="1"/>
  <c r="L71" i="55" s="1"/>
  <c r="I142" i="55"/>
  <c r="J142" i="55" s="1"/>
  <c r="K142" i="55" s="1"/>
  <c r="L142" i="55" s="1"/>
  <c r="G922" i="55"/>
  <c r="I922" i="55" s="1"/>
  <c r="I484" i="55"/>
  <c r="I693" i="55"/>
  <c r="J693" i="55" s="1"/>
  <c r="K693" i="55" s="1"/>
  <c r="L693" i="55" s="1"/>
  <c r="I520" i="55"/>
  <c r="J520" i="55" s="1"/>
  <c r="K520" i="55" s="1"/>
  <c r="L520" i="55" s="1"/>
  <c r="G931" i="55"/>
  <c r="I931" i="55" s="1"/>
  <c r="J931" i="55" s="1"/>
  <c r="K931" i="55" s="1"/>
  <c r="L931" i="55" s="1"/>
  <c r="G900" i="55"/>
  <c r="I900" i="55" s="1"/>
  <c r="I448" i="55"/>
  <c r="J448" i="55" s="1"/>
  <c r="K448" i="55" s="1"/>
  <c r="L448" i="55" s="1"/>
  <c r="G912" i="55"/>
  <c r="I912" i="55" s="1"/>
  <c r="I1240" i="55"/>
  <c r="J1240" i="55" s="1"/>
  <c r="K1240" i="55" s="1"/>
  <c r="L1240" i="55" s="1"/>
  <c r="I345" i="55"/>
  <c r="J345" i="55" s="1"/>
  <c r="K345" i="55" s="1"/>
  <c r="L345" i="55" s="1"/>
  <c r="I1251" i="55"/>
  <c r="J1251" i="55" s="1"/>
  <c r="K1251" i="55" s="1"/>
  <c r="L1251" i="55" s="1"/>
  <c r="G930" i="55"/>
  <c r="I930" i="55" s="1"/>
  <c r="F1056" i="55"/>
  <c r="I451" i="55"/>
  <c r="J451" i="55" s="1"/>
  <c r="K451" i="55" s="1"/>
  <c r="L451" i="55" s="1"/>
  <c r="I1338" i="55"/>
  <c r="J1338" i="55" s="1"/>
  <c r="K1338" i="55" s="1"/>
  <c r="L1338" i="55" s="1"/>
  <c r="F361" i="55"/>
  <c r="G934" i="55"/>
  <c r="I934" i="55" s="1"/>
  <c r="J934" i="55" s="1"/>
  <c r="K934" i="55" s="1"/>
  <c r="L934" i="55" s="1"/>
  <c r="I1244" i="55"/>
  <c r="J1244" i="55" s="1"/>
  <c r="K1244" i="55" s="1"/>
  <c r="L1244" i="55" s="1"/>
  <c r="I1024" i="55"/>
  <c r="I667" i="55"/>
  <c r="J667" i="55" s="1"/>
  <c r="K667" i="55" s="1"/>
  <c r="L667" i="55" s="1"/>
  <c r="F418" i="55"/>
  <c r="I881" i="55"/>
  <c r="J881" i="55" s="1"/>
  <c r="K881" i="55" s="1"/>
  <c r="L881" i="55" s="1"/>
  <c r="G916" i="55"/>
  <c r="I916" i="55" s="1"/>
  <c r="I343" i="55"/>
  <c r="J343" i="55" s="1"/>
  <c r="K343" i="55" s="1"/>
  <c r="L343" i="55" s="1"/>
  <c r="I641" i="55"/>
  <c r="J641" i="55" s="1"/>
  <c r="K641" i="55" s="1"/>
  <c r="L641" i="55" s="1"/>
  <c r="G903" i="55"/>
  <c r="I903" i="55" s="1"/>
  <c r="I675" i="55"/>
  <c r="J675" i="55" s="1"/>
  <c r="K675" i="55" s="1"/>
  <c r="L675" i="55" s="1"/>
  <c r="I883" i="55"/>
  <c r="J883" i="55" s="1"/>
  <c r="K883" i="55" s="1"/>
  <c r="L883" i="55" s="1"/>
  <c r="I784" i="55"/>
  <c r="J784" i="55" s="1"/>
  <c r="K784" i="55" s="1"/>
  <c r="L784" i="55" s="1"/>
  <c r="F72" i="55"/>
  <c r="I1245" i="55"/>
  <c r="J1245" i="55" s="1"/>
  <c r="K1245" i="55" s="1"/>
  <c r="L1245" i="55" s="1"/>
  <c r="I1241" i="55"/>
  <c r="J1241" i="55" s="1"/>
  <c r="K1241" i="55" s="1"/>
  <c r="L1241" i="55" s="1"/>
  <c r="F953" i="55"/>
  <c r="G911" i="55"/>
  <c r="I691" i="55"/>
  <c r="J691" i="55" s="1"/>
  <c r="K691" i="55" s="1"/>
  <c r="L691" i="55" s="1"/>
  <c r="G940" i="55"/>
  <c r="I940" i="55" s="1"/>
  <c r="I659" i="55"/>
  <c r="J659" i="55" s="1"/>
  <c r="K659" i="55" s="1"/>
  <c r="L659" i="55" s="1"/>
  <c r="I342" i="55"/>
  <c r="J342" i="55" s="1"/>
  <c r="K342" i="55" s="1"/>
  <c r="L342" i="55" s="1"/>
  <c r="F1025" i="55"/>
  <c r="I660" i="55"/>
  <c r="J660" i="55" s="1"/>
  <c r="K660" i="55" s="1"/>
  <c r="L660" i="55" s="1"/>
  <c r="F884" i="55"/>
  <c r="G936" i="55"/>
  <c r="I936" i="55" s="1"/>
  <c r="J936" i="55" s="1"/>
  <c r="K936" i="55" s="1"/>
  <c r="L936" i="55" s="1"/>
  <c r="I532" i="55"/>
  <c r="J532" i="55" s="1"/>
  <c r="K532" i="55" s="1"/>
  <c r="L532" i="55" s="1"/>
  <c r="I1019" i="55"/>
  <c r="J1019" i="55" s="1"/>
  <c r="K1019" i="55" s="1"/>
  <c r="L1019" i="55" s="1"/>
  <c r="I1243" i="55"/>
  <c r="J1243" i="55" s="1"/>
  <c r="K1243" i="55" s="1"/>
  <c r="L1243" i="55" s="1"/>
  <c r="I1334" i="55"/>
  <c r="J1334" i="55" s="1"/>
  <c r="K1334" i="55" s="1"/>
  <c r="L1334" i="55" s="1"/>
  <c r="G943" i="55"/>
  <c r="I943" i="55" s="1"/>
  <c r="G914" i="55"/>
  <c r="I914" i="55" s="1"/>
  <c r="G904" i="55"/>
  <c r="I904" i="55" s="1"/>
  <c r="I140" i="55"/>
  <c r="J140" i="55" s="1"/>
  <c r="K140" i="55" s="1"/>
  <c r="L140" i="55" s="1"/>
  <c r="I674" i="55"/>
  <c r="I455" i="55"/>
  <c r="J455" i="55" s="1"/>
  <c r="K455" i="55" s="1"/>
  <c r="L455" i="55" s="1"/>
  <c r="G951" i="55"/>
  <c r="I951" i="55" s="1"/>
  <c r="I1333" i="55"/>
  <c r="J1333" i="55" s="1"/>
  <c r="K1333" i="55" s="1"/>
  <c r="L1333" i="55" s="1"/>
  <c r="I356" i="55"/>
  <c r="J356" i="55" s="1"/>
  <c r="K356" i="55" s="1"/>
  <c r="L356" i="55" s="1"/>
  <c r="I519" i="55"/>
  <c r="J519" i="55" s="1"/>
  <c r="K519" i="55" s="1"/>
  <c r="L519" i="55" s="1"/>
  <c r="F897" i="55"/>
  <c r="I657" i="55"/>
  <c r="I359" i="55"/>
  <c r="I652" i="55"/>
  <c r="J652" i="55" s="1"/>
  <c r="K652" i="55" s="1"/>
  <c r="L652" i="55" s="1"/>
  <c r="I139" i="55"/>
  <c r="J139" i="55" s="1"/>
  <c r="K139" i="55" s="1"/>
  <c r="L139" i="55" s="1"/>
  <c r="F1093" i="55"/>
  <c r="G1093" i="55" s="1"/>
  <c r="F1257" i="55"/>
  <c r="I1022" i="55"/>
  <c r="J1022" i="55" s="1"/>
  <c r="K1022" i="55" s="1"/>
  <c r="L1022" i="55" s="1"/>
  <c r="I453" i="55"/>
  <c r="J453" i="55" s="1"/>
  <c r="K453" i="55" s="1"/>
  <c r="L453" i="55" s="1"/>
  <c r="I1513" i="55"/>
  <c r="J1513" i="55" s="1"/>
  <c r="K1513" i="55" s="1"/>
  <c r="L1513" i="55" s="1"/>
  <c r="I137" i="55"/>
  <c r="I1020" i="55"/>
  <c r="J1020" i="55" s="1"/>
  <c r="K1020" i="55" s="1"/>
  <c r="L1020" i="55" s="1"/>
  <c r="I671" i="55"/>
  <c r="J671" i="55" s="1"/>
  <c r="K671" i="55" s="1"/>
  <c r="L671" i="55" s="1"/>
  <c r="G947" i="55"/>
  <c r="I947" i="55" s="1"/>
  <c r="I449" i="55"/>
  <c r="J449" i="55" s="1"/>
  <c r="K449" i="55" s="1"/>
  <c r="L449" i="55" s="1"/>
  <c r="G939" i="55"/>
  <c r="I939" i="55" s="1"/>
  <c r="G921" i="55"/>
  <c r="I921" i="55" s="1"/>
  <c r="F542" i="55"/>
  <c r="G948" i="55"/>
  <c r="I948" i="55" s="1"/>
  <c r="I647" i="55"/>
  <c r="J647" i="55" s="1"/>
  <c r="K647" i="55" s="1"/>
  <c r="L647" i="55" s="1"/>
  <c r="I1259" i="55"/>
  <c r="J1259" i="55" s="1"/>
  <c r="K1259" i="55" s="1"/>
  <c r="L1259" i="55" s="1"/>
  <c r="I366" i="55"/>
  <c r="J366" i="55" s="1"/>
  <c r="K366" i="55" s="1"/>
  <c r="L366" i="55" s="1"/>
  <c r="I695" i="55"/>
  <c r="J695" i="55" s="1"/>
  <c r="K695" i="55" s="1"/>
  <c r="L695" i="55" s="1"/>
  <c r="G950" i="55"/>
  <c r="I950" i="55" s="1"/>
  <c r="I669" i="55"/>
  <c r="J669" i="55" s="1"/>
  <c r="K669" i="55" s="1"/>
  <c r="L669" i="55" s="1"/>
  <c r="I135" i="55"/>
  <c r="J135" i="55" s="1"/>
  <c r="K135" i="55" s="1"/>
  <c r="L135" i="55" s="1"/>
  <c r="F952" i="55"/>
  <c r="G905" i="55"/>
  <c r="I905" i="55" s="1"/>
  <c r="I1242" i="55"/>
  <c r="J1242" i="55" s="1"/>
  <c r="K1242" i="55" s="1"/>
  <c r="L1242" i="55" s="1"/>
  <c r="I1237" i="55"/>
  <c r="J1237" i="55" s="1"/>
  <c r="K1237" i="55" s="1"/>
  <c r="L1237" i="55" s="1"/>
  <c r="G927" i="55"/>
  <c r="I927" i="55" s="1"/>
  <c r="F488" i="55"/>
  <c r="I878" i="55"/>
  <c r="J878" i="55" s="1"/>
  <c r="K878" i="55" s="1"/>
  <c r="L878" i="55" s="1"/>
  <c r="I1238" i="55"/>
  <c r="J1238" i="55" s="1"/>
  <c r="K1238" i="55" s="1"/>
  <c r="L1238" i="55" s="1"/>
  <c r="I480" i="55"/>
  <c r="I663" i="55"/>
  <c r="J663" i="55" s="1"/>
  <c r="K663" i="55" s="1"/>
  <c r="L663" i="55" s="1"/>
  <c r="I363" i="55"/>
  <c r="J363" i="55" s="1"/>
  <c r="K363" i="55" s="1"/>
  <c r="L363" i="55" s="1"/>
  <c r="F1256" i="55"/>
  <c r="F858" i="55"/>
  <c r="H858" i="55" s="1"/>
  <c r="G910" i="55"/>
  <c r="I910" i="55" s="1"/>
  <c r="I877" i="55"/>
  <c r="J877" i="55" s="1"/>
  <c r="K877" i="55" s="1"/>
  <c r="L877" i="55" s="1"/>
  <c r="I357" i="55"/>
  <c r="J357" i="55" s="1"/>
  <c r="K357" i="55" s="1"/>
  <c r="L357" i="55" s="1"/>
  <c r="I880" i="55"/>
  <c r="J880" i="55" s="1"/>
  <c r="K880" i="55" s="1"/>
  <c r="L880" i="55" s="1"/>
  <c r="I876" i="55"/>
  <c r="J876" i="55" s="1"/>
  <c r="K876" i="55" s="1"/>
  <c r="L876" i="55" s="1"/>
  <c r="G909" i="55"/>
  <c r="I909" i="55" s="1"/>
  <c r="G918" i="55"/>
  <c r="I918" i="55" s="1"/>
  <c r="I692" i="55"/>
  <c r="J692" i="55" s="1"/>
  <c r="K692" i="55" s="1"/>
  <c r="L692" i="55" s="1"/>
  <c r="F522" i="55"/>
  <c r="I673" i="55"/>
  <c r="J673" i="55" s="1"/>
  <c r="K673" i="55" s="1"/>
  <c r="L673" i="55" s="1"/>
  <c r="I1335" i="55"/>
  <c r="J1335" i="55" s="1"/>
  <c r="K1335" i="55" s="1"/>
  <c r="L1335" i="55" s="1"/>
  <c r="I672" i="55"/>
  <c r="I482" i="55"/>
  <c r="J482" i="55" s="1"/>
  <c r="K482" i="55" s="1"/>
  <c r="L482" i="55" s="1"/>
  <c r="F751" i="55"/>
  <c r="F785" i="55"/>
  <c r="I690" i="55"/>
  <c r="J690" i="55" s="1"/>
  <c r="K690" i="55" s="1"/>
  <c r="L690" i="55" s="1"/>
  <c r="G913" i="55"/>
  <c r="I913" i="55" s="1"/>
  <c r="F750" i="55"/>
  <c r="F1258" i="55"/>
  <c r="I1337" i="55"/>
  <c r="F827" i="55"/>
  <c r="H827" i="55" s="1"/>
  <c r="I354" i="55"/>
  <c r="J354" i="55" s="1"/>
  <c r="K354" i="55" s="1"/>
  <c r="L354" i="55" s="1"/>
  <c r="F654" i="55"/>
  <c r="I353" i="55"/>
  <c r="J353" i="55" s="1"/>
  <c r="K353" i="55" s="1"/>
  <c r="L353" i="55" s="1"/>
  <c r="F541" i="55"/>
  <c r="I666" i="55"/>
  <c r="J666" i="55" s="1"/>
  <c r="K666" i="55" s="1"/>
  <c r="L666" i="55" s="1"/>
  <c r="I365" i="55"/>
  <c r="J365" i="55" s="1"/>
  <c r="K365" i="55" s="1"/>
  <c r="L365" i="55" s="1"/>
  <c r="I364" i="55"/>
  <c r="G906" i="55"/>
  <c r="I906" i="55" s="1"/>
  <c r="I1247" i="55"/>
  <c r="J1247" i="55" s="1"/>
  <c r="K1247" i="55" s="1"/>
  <c r="L1247" i="55" s="1"/>
  <c r="I670" i="55"/>
  <c r="J670" i="55" s="1"/>
  <c r="K670" i="55" s="1"/>
  <c r="L670" i="55" s="1"/>
  <c r="I645" i="55"/>
  <c r="J645" i="55" s="1"/>
  <c r="K645" i="55" s="1"/>
  <c r="L645" i="55" s="1"/>
  <c r="I452" i="55"/>
  <c r="J452" i="55" s="1"/>
  <c r="K452" i="55" s="1"/>
  <c r="L452" i="55" s="1"/>
  <c r="G941" i="55"/>
  <c r="I941" i="55" s="1"/>
  <c r="I651" i="55"/>
  <c r="J651" i="55" s="1"/>
  <c r="K651" i="55" s="1"/>
  <c r="L651" i="55" s="1"/>
  <c r="I409" i="55"/>
  <c r="I1332" i="55"/>
  <c r="J1332" i="55" s="1"/>
  <c r="K1332" i="55" s="1"/>
  <c r="L1332" i="55" s="1"/>
  <c r="I535" i="55"/>
  <c r="J535" i="55" s="1"/>
  <c r="K535" i="55" s="1"/>
  <c r="L535" i="55" s="1"/>
  <c r="I738" i="55"/>
  <c r="J738" i="55" s="1"/>
  <c r="K738" i="55" s="1"/>
  <c r="L738" i="55" s="1"/>
  <c r="F143" i="55"/>
  <c r="I899" i="55"/>
  <c r="J899" i="55" s="1"/>
  <c r="K899" i="55" s="1"/>
  <c r="L899" i="55" s="1"/>
  <c r="I1248" i="55"/>
  <c r="J1248" i="55" s="1"/>
  <c r="K1248" i="55" s="1"/>
  <c r="L1248" i="55" s="1"/>
  <c r="I658" i="55"/>
  <c r="J658" i="55" s="1"/>
  <c r="K658" i="55" s="1"/>
  <c r="L658" i="55" s="1"/>
  <c r="I531" i="55"/>
  <c r="J531" i="55" s="1"/>
  <c r="K531" i="55" s="1"/>
  <c r="L531" i="55" s="1"/>
  <c r="F562" i="55"/>
  <c r="I136" i="55"/>
  <c r="J136" i="55" s="1"/>
  <c r="K136" i="55" s="1"/>
  <c r="L136" i="55" s="1"/>
  <c r="F786" i="55"/>
  <c r="G942" i="55"/>
  <c r="I942" i="55" s="1"/>
  <c r="G923" i="55"/>
  <c r="I923" i="55" s="1"/>
  <c r="J923" i="55" s="1"/>
  <c r="K923" i="55" s="1"/>
  <c r="L923" i="55" s="1"/>
  <c r="G924" i="55"/>
  <c r="I924" i="55" s="1"/>
  <c r="J924" i="55" s="1"/>
  <c r="K924" i="55" s="1"/>
  <c r="L924" i="55" s="1"/>
  <c r="I661" i="55"/>
  <c r="J661" i="55" s="1"/>
  <c r="K661" i="55" s="1"/>
  <c r="L661" i="55" s="1"/>
  <c r="F1026" i="55"/>
  <c r="G926" i="55"/>
  <c r="I926" i="55" s="1"/>
  <c r="F360" i="55"/>
  <c r="I650" i="55"/>
  <c r="J650" i="55" s="1"/>
  <c r="K650" i="55" s="1"/>
  <c r="L650" i="55" s="1"/>
  <c r="I408" i="55"/>
  <c r="J408" i="55" s="1"/>
  <c r="K408" i="55" s="1"/>
  <c r="L408" i="55" s="1"/>
  <c r="I640" i="55"/>
  <c r="F828" i="55"/>
  <c r="H828" i="55" s="1"/>
  <c r="G917" i="55"/>
  <c r="I917" i="55" s="1"/>
  <c r="G935" i="55"/>
  <c r="F53" i="55"/>
  <c r="G908" i="55"/>
  <c r="I908" i="55" s="1"/>
  <c r="I898" i="55"/>
  <c r="J898" i="55" s="1"/>
  <c r="K898" i="55" s="1"/>
  <c r="L898" i="55" s="1"/>
  <c r="I344" i="55"/>
  <c r="J344" i="55" s="1"/>
  <c r="K344" i="55" s="1"/>
  <c r="L344" i="55" s="1"/>
  <c r="I665" i="55"/>
  <c r="J665" i="55" s="1"/>
  <c r="K665" i="55" s="1"/>
  <c r="L665" i="55" s="1"/>
  <c r="I347" i="55"/>
  <c r="J347" i="55" s="1"/>
  <c r="K347" i="55" s="1"/>
  <c r="L347" i="55" s="1"/>
  <c r="I653" i="55"/>
  <c r="I141" i="55"/>
  <c r="I1336" i="55"/>
  <c r="J1336" i="55" s="1"/>
  <c r="K1336" i="55" s="1"/>
  <c r="L1336" i="55" s="1"/>
  <c r="F303" i="55"/>
  <c r="I134" i="55"/>
  <c r="J134" i="55" s="1"/>
  <c r="K134" i="55" s="1"/>
  <c r="L134" i="55" s="1"/>
  <c r="I694" i="55"/>
  <c r="J694" i="55" s="1"/>
  <c r="K694" i="55" s="1"/>
  <c r="L694" i="55" s="1"/>
  <c r="F602" i="55"/>
  <c r="H602" i="55" s="1"/>
  <c r="F457" i="55"/>
  <c r="I649" i="55"/>
  <c r="J649" i="55" s="1"/>
  <c r="K649" i="55" s="1"/>
  <c r="L649" i="55" s="1"/>
  <c r="G928" i="55"/>
  <c r="I928" i="55" s="1"/>
  <c r="I879" i="55"/>
  <c r="J879" i="55" s="1"/>
  <c r="K879" i="55" s="1"/>
  <c r="L879" i="55" s="1"/>
  <c r="G902" i="55"/>
  <c r="I902" i="55" s="1"/>
  <c r="I1246" i="55"/>
  <c r="J1246" i="55" s="1"/>
  <c r="K1246" i="55" s="1"/>
  <c r="L1246" i="55" s="1"/>
  <c r="I662" i="55"/>
  <c r="J662" i="55" s="1"/>
  <c r="K662" i="55" s="1"/>
  <c r="L662" i="55" s="1"/>
  <c r="G907" i="55"/>
  <c r="I907" i="55" s="1"/>
  <c r="I1023" i="55"/>
  <c r="J1023" i="55" s="1"/>
  <c r="K1023" i="55" s="1"/>
  <c r="L1023" i="55" s="1"/>
  <c r="I521" i="55"/>
  <c r="J521" i="55" s="1"/>
  <c r="K521" i="55" s="1"/>
  <c r="L521" i="55" s="1"/>
  <c r="I73" i="55"/>
  <c r="I523" i="55"/>
  <c r="J523" i="55" s="1"/>
  <c r="K523" i="55" s="1"/>
  <c r="L523" i="55" s="1"/>
  <c r="I696" i="55"/>
  <c r="J696" i="55" s="1"/>
  <c r="K696" i="55" s="1"/>
  <c r="L696" i="55" s="1"/>
  <c r="G945" i="55"/>
  <c r="I945" i="55" s="1"/>
  <c r="I646" i="55"/>
  <c r="J646" i="55" s="1"/>
  <c r="K646" i="55" s="1"/>
  <c r="L646" i="55" s="1"/>
  <c r="I1239" i="55"/>
  <c r="J1239" i="55" s="1"/>
  <c r="K1239" i="55" s="1"/>
  <c r="L1239" i="55" s="1"/>
  <c r="I362" i="55"/>
  <c r="J362" i="55" s="1"/>
  <c r="K362" i="55" s="1"/>
  <c r="L362" i="55" s="1"/>
  <c r="I911" i="55"/>
  <c r="I450" i="55"/>
  <c r="I740" i="55"/>
  <c r="J740" i="55" s="1"/>
  <c r="K740" i="55" s="1"/>
  <c r="L740" i="55" s="1"/>
  <c r="I1520" i="55"/>
  <c r="J1520" i="55" s="1"/>
  <c r="K1520" i="55" s="1"/>
  <c r="L1520" i="55" s="1"/>
  <c r="I1517" i="55"/>
  <c r="J1517" i="55" s="1"/>
  <c r="K1517" i="55" s="1"/>
  <c r="L1517" i="55" s="1"/>
  <c r="I815" i="55"/>
  <c r="J815" i="55" s="1"/>
  <c r="K815" i="55" s="1"/>
  <c r="L815" i="55" s="1"/>
  <c r="I664" i="55"/>
  <c r="J664" i="55" s="1"/>
  <c r="K664" i="55" s="1"/>
  <c r="L664" i="55" s="1"/>
  <c r="I533" i="55"/>
  <c r="J533" i="55" s="1"/>
  <c r="K533" i="55" s="1"/>
  <c r="L533" i="55" s="1"/>
  <c r="I812" i="55"/>
  <c r="J812" i="55" s="1"/>
  <c r="K812" i="55" s="1"/>
  <c r="L812" i="55" s="1"/>
  <c r="G1416" i="55"/>
  <c r="I538" i="55"/>
  <c r="J538" i="55" s="1"/>
  <c r="K538" i="55" s="1"/>
  <c r="L538" i="55" s="1"/>
  <c r="I534" i="55"/>
  <c r="J534" i="55" s="1"/>
  <c r="K534" i="55" s="1"/>
  <c r="L534" i="55" s="1"/>
  <c r="I539" i="55"/>
  <c r="J539" i="55" s="1"/>
  <c r="K539" i="55" s="1"/>
  <c r="L539" i="55" s="1"/>
  <c r="I813" i="55"/>
  <c r="J813" i="55" s="1"/>
  <c r="K813" i="55" s="1"/>
  <c r="L813" i="55" s="1"/>
  <c r="I816" i="55"/>
  <c r="J816" i="55" s="1"/>
  <c r="K816" i="55" s="1"/>
  <c r="L816" i="55" s="1"/>
  <c r="I819" i="55"/>
  <c r="J819" i="55" s="1"/>
  <c r="K819" i="55" s="1"/>
  <c r="L819" i="55" s="1"/>
  <c r="H460" i="55"/>
  <c r="H565" i="55"/>
  <c r="I821" i="55"/>
  <c r="J821" i="55" s="1"/>
  <c r="K821" i="55" s="1"/>
  <c r="L821" i="55" s="1"/>
  <c r="I1519" i="55"/>
  <c r="J1519" i="55" s="1"/>
  <c r="K1519" i="55" s="1"/>
  <c r="L1519" i="55" s="1"/>
  <c r="I814" i="55"/>
  <c r="J814" i="55" s="1"/>
  <c r="K814" i="55" s="1"/>
  <c r="L814" i="55" s="1"/>
  <c r="H198" i="55"/>
  <c r="I198" i="55" s="1"/>
  <c r="J198" i="55" s="1"/>
  <c r="K198" i="55" s="1"/>
  <c r="L198" i="55" s="1"/>
  <c r="G933" i="55"/>
  <c r="I537" i="55"/>
  <c r="J537" i="55" s="1"/>
  <c r="K537" i="55" s="1"/>
  <c r="L537" i="55" s="1"/>
  <c r="I540" i="55"/>
  <c r="J540" i="55" s="1"/>
  <c r="K540" i="55" s="1"/>
  <c r="L540" i="55" s="1"/>
  <c r="I1512" i="55"/>
  <c r="I557" i="55"/>
  <c r="J557" i="55" s="1"/>
  <c r="K557" i="55" s="1"/>
  <c r="L557" i="55" s="1"/>
  <c r="I739" i="55"/>
  <c r="J739" i="55" s="1"/>
  <c r="K739" i="55" s="1"/>
  <c r="L739" i="55" s="1"/>
  <c r="I820" i="55"/>
  <c r="J820" i="55" s="1"/>
  <c r="K820" i="55" s="1"/>
  <c r="L820" i="55" s="1"/>
  <c r="I1516" i="55"/>
  <c r="J1516" i="55" s="1"/>
  <c r="K1516" i="55" s="1"/>
  <c r="L1516" i="55" s="1"/>
  <c r="I88" i="55"/>
  <c r="J88" i="55" s="1"/>
  <c r="K88" i="55" s="1"/>
  <c r="L88" i="55" s="1"/>
  <c r="I265" i="55"/>
  <c r="J265" i="55" s="1"/>
  <c r="K265" i="55" s="1"/>
  <c r="L265" i="55" s="1"/>
  <c r="I130" i="55"/>
  <c r="J130" i="55" s="1"/>
  <c r="K130" i="55" s="1"/>
  <c r="L130" i="55" s="1"/>
  <c r="J1094" i="55"/>
  <c r="K1094" i="55" s="1"/>
  <c r="L1094" i="55" s="1"/>
  <c r="I591" i="55"/>
  <c r="J591" i="55" s="1"/>
  <c r="K591" i="55" s="1"/>
  <c r="L591" i="55" s="1"/>
  <c r="I1427" i="55"/>
  <c r="J1427" i="55" s="1"/>
  <c r="K1427" i="55" s="1"/>
  <c r="L1427" i="55" s="1"/>
  <c r="I440" i="55"/>
  <c r="J440" i="55" s="1"/>
  <c r="K440" i="55" s="1"/>
  <c r="L440" i="55" s="1"/>
  <c r="I322" i="55"/>
  <c r="J322" i="55" s="1"/>
  <c r="K322" i="55" s="1"/>
  <c r="L322" i="55" s="1"/>
  <c r="I1145" i="55"/>
  <c r="J1145" i="55" s="1"/>
  <c r="K1145" i="55" s="1"/>
  <c r="L1145" i="55" s="1"/>
  <c r="I1455" i="55"/>
  <c r="J1455" i="55" s="1"/>
  <c r="K1455" i="55" s="1"/>
  <c r="L1455" i="55" s="1"/>
  <c r="J204" i="55"/>
  <c r="K204" i="55" s="1"/>
  <c r="L204" i="55" s="1"/>
  <c r="I1254" i="55"/>
  <c r="J1254" i="55" s="1"/>
  <c r="K1254" i="55" s="1"/>
  <c r="L1254" i="55" s="1"/>
  <c r="G831" i="55"/>
  <c r="I831" i="55" s="1"/>
  <c r="I1293" i="55"/>
  <c r="J1293" i="55" s="1"/>
  <c r="K1293" i="55" s="1"/>
  <c r="L1293" i="55" s="1"/>
  <c r="I746" i="55"/>
  <c r="J746" i="55" s="1"/>
  <c r="K746" i="55" s="1"/>
  <c r="L746" i="55" s="1"/>
  <c r="I601" i="55"/>
  <c r="J601" i="55" s="1"/>
  <c r="K601" i="55" s="1"/>
  <c r="L601" i="55" s="1"/>
  <c r="J209" i="55"/>
  <c r="K209" i="55" s="1"/>
  <c r="L209" i="55" s="1"/>
  <c r="I1255" i="55"/>
  <c r="J1255" i="55" s="1"/>
  <c r="K1255" i="55" s="1"/>
  <c r="L1255" i="55" s="1"/>
  <c r="J706" i="55"/>
  <c r="K706" i="55" s="1"/>
  <c r="L706" i="55" s="1"/>
  <c r="I287" i="55"/>
  <c r="J287" i="55" s="1"/>
  <c r="K287" i="55" s="1"/>
  <c r="L287" i="55" s="1"/>
  <c r="J1187" i="55"/>
  <c r="K1187" i="55" s="1"/>
  <c r="L1187" i="55" s="1"/>
  <c r="J955" i="55"/>
  <c r="K955" i="55" s="1"/>
  <c r="L955" i="55" s="1"/>
  <c r="I1450" i="55"/>
  <c r="J1450" i="55" s="1"/>
  <c r="K1450" i="55" s="1"/>
  <c r="L1450" i="55" s="1"/>
  <c r="I593" i="55"/>
  <c r="J593" i="55" s="1"/>
  <c r="K593" i="55" s="1"/>
  <c r="L593" i="55" s="1"/>
  <c r="I382" i="55"/>
  <c r="J382" i="55" s="1"/>
  <c r="K382" i="55" s="1"/>
  <c r="L382" i="55" s="1"/>
  <c r="J1225" i="55"/>
  <c r="K1225" i="55" s="1"/>
  <c r="L1225" i="55" s="1"/>
  <c r="J765" i="55"/>
  <c r="K765" i="55" s="1"/>
  <c r="L765" i="55" s="1"/>
  <c r="I636" i="55"/>
  <c r="J636" i="55" s="1"/>
  <c r="K636" i="55" s="1"/>
  <c r="L636" i="55" s="1"/>
  <c r="J758" i="55"/>
  <c r="K758" i="55" s="1"/>
  <c r="L758" i="55" s="1"/>
  <c r="I715" i="55"/>
  <c r="J715" i="55" s="1"/>
  <c r="K715" i="55" s="1"/>
  <c r="L715" i="55" s="1"/>
  <c r="I583" i="55"/>
  <c r="J583" i="55" s="1"/>
  <c r="K583" i="55" s="1"/>
  <c r="L583" i="55" s="1"/>
  <c r="I64" i="55"/>
  <c r="J64" i="55" s="1"/>
  <c r="I776" i="55"/>
  <c r="J776" i="55" s="1"/>
  <c r="K776" i="55" s="1"/>
  <c r="L776" i="55" s="1"/>
  <c r="I600" i="55"/>
  <c r="J600" i="55" s="1"/>
  <c r="K600" i="55" s="1"/>
  <c r="L600" i="55" s="1"/>
  <c r="G842" i="55"/>
  <c r="I842" i="55" s="1"/>
  <c r="I678" i="55"/>
  <c r="J678" i="55" s="1"/>
  <c r="K678" i="55" s="1"/>
  <c r="L678" i="55" s="1"/>
  <c r="J530" i="55"/>
  <c r="K530" i="55" s="1"/>
  <c r="L530" i="55" s="1"/>
  <c r="J697" i="55"/>
  <c r="K697" i="55" s="1"/>
  <c r="L697" i="55" s="1"/>
  <c r="G830" i="55"/>
  <c r="I830" i="55" s="1"/>
  <c r="J830" i="55" s="1"/>
  <c r="K830" i="55" s="1"/>
  <c r="L830" i="55" s="1"/>
  <c r="I1153" i="55"/>
  <c r="J1153" i="55" s="1"/>
  <c r="K1153" i="55" s="1"/>
  <c r="L1153" i="55" s="1"/>
  <c r="J1109" i="55"/>
  <c r="K1109" i="55" s="1"/>
  <c r="L1109" i="55" s="1"/>
  <c r="J1279" i="55"/>
  <c r="K1279" i="55" s="1"/>
  <c r="L1279" i="55" s="1"/>
  <c r="J1824" i="55"/>
  <c r="K1824" i="55" s="1"/>
  <c r="L1824" i="55" s="1"/>
  <c r="J1547" i="55"/>
  <c r="K1547" i="55" s="1"/>
  <c r="L1547" i="55" s="1"/>
  <c r="J1594" i="55"/>
  <c r="K1594" i="55" s="1"/>
  <c r="L1594" i="55" s="1"/>
  <c r="I2285" i="55"/>
  <c r="J2285" i="55" s="1"/>
  <c r="K2285" i="55" s="1"/>
  <c r="L2285" i="55" s="1"/>
  <c r="H1589" i="55"/>
  <c r="I1771" i="55"/>
  <c r="J1771" i="55" s="1"/>
  <c r="K1771" i="55" s="1"/>
  <c r="L1771" i="55" s="1"/>
  <c r="J403" i="55"/>
  <c r="K403" i="55" s="1"/>
  <c r="L403" i="55" s="1"/>
  <c r="J2573" i="55"/>
  <c r="K2573" i="55" s="1"/>
  <c r="L2573" i="55" s="1"/>
  <c r="I2342" i="55"/>
  <c r="J2342" i="55" s="1"/>
  <c r="K2342" i="55" s="1"/>
  <c r="L2342" i="55" s="1"/>
  <c r="I1627" i="55"/>
  <c r="J2516" i="55"/>
  <c r="K2516" i="55" s="1"/>
  <c r="L2516" i="55" s="1"/>
  <c r="J1858" i="55"/>
  <c r="K1858" i="55" s="1"/>
  <c r="L1858" i="55" s="1"/>
  <c r="I2139" i="55"/>
  <c r="J2139" i="55" s="1"/>
  <c r="K2139" i="55" s="1"/>
  <c r="L2139" i="55" s="1"/>
  <c r="J2002" i="55"/>
  <c r="K2002" i="55" s="1"/>
  <c r="L2002" i="55" s="1"/>
  <c r="I270" i="55"/>
  <c r="J270" i="55" s="1"/>
  <c r="K270" i="55" s="1"/>
  <c r="L270" i="55" s="1"/>
  <c r="F1157" i="55"/>
  <c r="G1157" i="55" s="1"/>
  <c r="I378" i="55"/>
  <c r="J378" i="55" s="1"/>
  <c r="K378" i="55" s="1"/>
  <c r="L378" i="55" s="1"/>
  <c r="I332" i="55"/>
  <c r="J332" i="55" s="1"/>
  <c r="K332" i="55" s="1"/>
  <c r="L332" i="55" s="1"/>
  <c r="I1154" i="55"/>
  <c r="J1154" i="55" s="1"/>
  <c r="K1154" i="55" s="1"/>
  <c r="L1154" i="55" s="1"/>
  <c r="I1231" i="55"/>
  <c r="J1231" i="55" s="1"/>
  <c r="K1231" i="55" s="1"/>
  <c r="L1231" i="55" s="1"/>
  <c r="J1181" i="55"/>
  <c r="K1181" i="55" s="1"/>
  <c r="L1181" i="55" s="1"/>
  <c r="I78" i="55"/>
  <c r="J78" i="55" s="1"/>
  <c r="K78" i="55" s="1"/>
  <c r="L78" i="55" s="1"/>
  <c r="J1192" i="55"/>
  <c r="K1192" i="55" s="1"/>
  <c r="L1192" i="55" s="1"/>
  <c r="I114" i="55"/>
  <c r="J114" i="55" s="1"/>
  <c r="K114" i="55" s="1"/>
  <c r="L114" i="55" s="1"/>
  <c r="I271" i="55"/>
  <c r="J271" i="55" s="1"/>
  <c r="K271" i="55" s="1"/>
  <c r="L271" i="55" s="1"/>
  <c r="G841" i="55"/>
  <c r="I841" i="55" s="1"/>
  <c r="J1381" i="55"/>
  <c r="K1381" i="55" s="1"/>
  <c r="L1381" i="55" s="1"/>
  <c r="I2098" i="55"/>
  <c r="J2098" i="55" s="1"/>
  <c r="K2098" i="55" s="1"/>
  <c r="L2098" i="55" s="1"/>
  <c r="I2279" i="55"/>
  <c r="J2279" i="55" s="1"/>
  <c r="K2279" i="55" s="1"/>
  <c r="L2279" i="55" s="1"/>
  <c r="J2598" i="55"/>
  <c r="K2598" i="55" s="1"/>
  <c r="L2598" i="55" s="1"/>
  <c r="I1651" i="55"/>
  <c r="J1651" i="55" s="1"/>
  <c r="K1651" i="55" s="1"/>
  <c r="L1651" i="55" s="1"/>
  <c r="F1655" i="55"/>
  <c r="G1655" i="55" s="1"/>
  <c r="J1168" i="55"/>
  <c r="K1168" i="55" s="1"/>
  <c r="L1168" i="55" s="1"/>
  <c r="I2200" i="55"/>
  <c r="M29" i="55"/>
  <c r="J1968" i="55"/>
  <c r="K1968" i="55" s="1"/>
  <c r="L1968" i="55" s="1"/>
  <c r="I1669" i="55"/>
  <c r="J2575" i="55"/>
  <c r="K2575" i="55" s="1"/>
  <c r="L2575" i="55" s="1"/>
  <c r="I1639" i="55"/>
  <c r="J1639" i="55" s="1"/>
  <c r="K1639" i="55" s="1"/>
  <c r="L1639" i="55" s="1"/>
  <c r="J1783" i="55"/>
  <c r="K1783" i="55" s="1"/>
  <c r="L1783" i="55" s="1"/>
  <c r="I2291" i="55"/>
  <c r="J2291" i="55" s="1"/>
  <c r="K2291" i="55" s="1"/>
  <c r="L2291" i="55" s="1"/>
  <c r="I93" i="55"/>
  <c r="J93" i="55" s="1"/>
  <c r="K93" i="55" s="1"/>
  <c r="L93" i="55" s="1"/>
  <c r="I339" i="55"/>
  <c r="J339" i="55" s="1"/>
  <c r="G863" i="55"/>
  <c r="I863" i="55" s="1"/>
  <c r="G868" i="55"/>
  <c r="I868" i="55" s="1"/>
  <c r="I631" i="55"/>
  <c r="J631" i="55" s="1"/>
  <c r="K631" i="55" s="1"/>
  <c r="L631" i="55" s="1"/>
  <c r="I306" i="55"/>
  <c r="J306" i="55" s="1"/>
  <c r="K306" i="55" s="1"/>
  <c r="L306" i="55" s="1"/>
  <c r="F335" i="55"/>
  <c r="G335" i="55" s="1"/>
  <c r="I40" i="55"/>
  <c r="J40" i="55" s="1"/>
  <c r="K40" i="55" s="1"/>
  <c r="L40" i="55" s="1"/>
  <c r="J760" i="55"/>
  <c r="K760" i="55" s="1"/>
  <c r="L760" i="55" s="1"/>
  <c r="J1996" i="55"/>
  <c r="K1996" i="55" s="1"/>
  <c r="L1996" i="55" s="1"/>
  <c r="J1938" i="55"/>
  <c r="K1938" i="55" s="1"/>
  <c r="L1938" i="55" s="1"/>
  <c r="I2205" i="55"/>
  <c r="J2205" i="55" s="1"/>
  <c r="K2205" i="55" s="1"/>
  <c r="L2205" i="55" s="1"/>
  <c r="J1806" i="55"/>
  <c r="K1806" i="55" s="1"/>
  <c r="L1806" i="55" s="1"/>
  <c r="J2531" i="55"/>
  <c r="K2531" i="55" s="1"/>
  <c r="L2531" i="55" s="1"/>
  <c r="I1684" i="55"/>
  <c r="J1684" i="55" s="1"/>
  <c r="K1684" i="55" s="1"/>
  <c r="L1684" i="55" s="1"/>
  <c r="J1896" i="55"/>
  <c r="K1896" i="55" s="1"/>
  <c r="L1896" i="55" s="1"/>
  <c r="J1562" i="55"/>
  <c r="K1562" i="55" s="1"/>
  <c r="L1562" i="55" s="1"/>
  <c r="I2133" i="55"/>
  <c r="J2133" i="55" s="1"/>
  <c r="K2133" i="55" s="1"/>
  <c r="L2133" i="55" s="1"/>
  <c r="F2158" i="55"/>
  <c r="G2158" i="55" s="1"/>
  <c r="I2173" i="55"/>
  <c r="J2173" i="55" s="1"/>
  <c r="K2173" i="55" s="1"/>
  <c r="L2173" i="55" s="1"/>
  <c r="J1815" i="55"/>
  <c r="K1815" i="55" s="1"/>
  <c r="L1815" i="55" s="1"/>
  <c r="J2509" i="55"/>
  <c r="K2509" i="55" s="1"/>
  <c r="L2509" i="55" s="1"/>
  <c r="I1688" i="55"/>
  <c r="J1688" i="55" s="1"/>
  <c r="K1688" i="55" s="1"/>
  <c r="L1688" i="55" s="1"/>
  <c r="F2216" i="55"/>
  <c r="I2073" i="55"/>
  <c r="J2073" i="55" s="1"/>
  <c r="K2073" i="55" s="1"/>
  <c r="L2073" i="55" s="1"/>
  <c r="J1948" i="55"/>
  <c r="K1948" i="55" s="1"/>
  <c r="L1948" i="55" s="1"/>
  <c r="J699" i="55"/>
  <c r="K699" i="55" s="1"/>
  <c r="L699" i="55" s="1"/>
  <c r="J1268" i="55"/>
  <c r="K1268" i="55" s="1"/>
  <c r="L1268" i="55" s="1"/>
  <c r="J1541" i="55"/>
  <c r="K1541" i="55" s="1"/>
  <c r="L1541" i="55" s="1"/>
  <c r="J1206" i="55"/>
  <c r="K1206" i="55" s="1"/>
  <c r="L1206" i="55" s="1"/>
  <c r="J404" i="55"/>
  <c r="K404" i="55" s="1"/>
  <c r="L404" i="55" s="1"/>
  <c r="F719" i="55"/>
  <c r="H719" i="55" s="1"/>
  <c r="J1036" i="55"/>
  <c r="K1036" i="55" s="1"/>
  <c r="L1036" i="55" s="1"/>
  <c r="I277" i="55"/>
  <c r="J277" i="55" s="1"/>
  <c r="K277" i="55" s="1"/>
  <c r="L277" i="55" s="1"/>
  <c r="J1200" i="55"/>
  <c r="K1200" i="55" s="1"/>
  <c r="L1200" i="55" s="1"/>
  <c r="J987" i="55"/>
  <c r="K987" i="55" s="1"/>
  <c r="L987" i="55" s="1"/>
  <c r="I348" i="55"/>
  <c r="J348" i="55" s="1"/>
  <c r="K348" i="55" s="1"/>
  <c r="L348" i="55" s="1"/>
  <c r="J994" i="55"/>
  <c r="K994" i="55" s="1"/>
  <c r="L994" i="55" s="1"/>
  <c r="J1552" i="55"/>
  <c r="K1552" i="55" s="1"/>
  <c r="L1552" i="55" s="1"/>
  <c r="I327" i="55"/>
  <c r="J327" i="55" s="1"/>
  <c r="K327" i="55" s="1"/>
  <c r="L327" i="55" s="1"/>
  <c r="F688" i="55"/>
  <c r="H688" i="55" s="1"/>
  <c r="J484" i="55"/>
  <c r="K484" i="55" s="1"/>
  <c r="L484" i="55" s="1"/>
  <c r="J1201" i="55"/>
  <c r="K1201" i="55" s="1"/>
  <c r="L1201" i="55" s="1"/>
  <c r="F1000" i="55"/>
  <c r="G1000" i="55" s="1"/>
  <c r="J2562" i="55"/>
  <c r="K2562" i="55" s="1"/>
  <c r="L2562" i="55" s="1"/>
  <c r="I2109" i="55"/>
  <c r="J2109" i="55" s="1"/>
  <c r="K2109" i="55" s="1"/>
  <c r="L2109" i="55" s="1"/>
  <c r="F2012" i="55"/>
  <c r="J2038" i="55"/>
  <c r="K2038" i="55" s="1"/>
  <c r="L2038" i="55" s="1"/>
  <c r="J2583" i="55"/>
  <c r="K2583" i="55" s="1"/>
  <c r="L2583" i="55" s="1"/>
  <c r="J1821" i="55"/>
  <c r="K1821" i="55" s="1"/>
  <c r="L1821" i="55" s="1"/>
  <c r="I1652" i="55"/>
  <c r="J1652" i="55" s="1"/>
  <c r="K1652" i="55" s="1"/>
  <c r="L1652" i="55" s="1"/>
  <c r="J1864" i="55"/>
  <c r="K1864" i="55" s="1"/>
  <c r="L1864" i="55" s="1"/>
  <c r="J2491" i="55"/>
  <c r="K2491" i="55" s="1"/>
  <c r="L2491" i="55" s="1"/>
  <c r="J2014" i="55"/>
  <c r="K2014" i="55" s="1"/>
  <c r="L2014" i="55" s="1"/>
  <c r="I2146" i="55"/>
  <c r="J2146" i="55" s="1"/>
  <c r="K2146" i="55" s="1"/>
  <c r="L2146" i="55" s="1"/>
  <c r="I474" i="55"/>
  <c r="J474" i="55" s="1"/>
  <c r="K474" i="55" s="1"/>
  <c r="L474" i="55" s="1"/>
  <c r="J2487" i="55"/>
  <c r="K2487" i="55" s="1"/>
  <c r="L2487" i="55" s="1"/>
  <c r="I1705" i="55"/>
  <c r="J1705" i="55" s="1"/>
  <c r="K1705" i="55" s="1"/>
  <c r="L1705" i="55" s="1"/>
  <c r="J1855" i="55"/>
  <c r="K1855" i="55" s="1"/>
  <c r="L1855" i="55" s="1"/>
  <c r="H1579" i="55"/>
  <c r="I1579" i="55" s="1"/>
  <c r="J1579" i="55" s="1"/>
  <c r="F1775" i="55"/>
  <c r="J579" i="55"/>
  <c r="K579" i="55" s="1"/>
  <c r="L579" i="55" s="1"/>
  <c r="I1149" i="55"/>
  <c r="J1149" i="55" s="1"/>
  <c r="K1149" i="55" s="1"/>
  <c r="L1149" i="55" s="1"/>
  <c r="J506" i="55"/>
  <c r="K506" i="55" s="1"/>
  <c r="L506" i="55" s="1"/>
  <c r="G840" i="55"/>
  <c r="I840" i="55" s="1"/>
  <c r="J508" i="55"/>
  <c r="K508" i="55" s="1"/>
  <c r="L508" i="55" s="1"/>
  <c r="I316" i="55"/>
  <c r="J316" i="55" s="1"/>
  <c r="K316" i="55" s="1"/>
  <c r="L316" i="55" s="1"/>
  <c r="G862" i="55"/>
  <c r="I862" i="55" s="1"/>
  <c r="I260" i="55"/>
  <c r="J260" i="55" s="1"/>
  <c r="K260" i="55" s="1"/>
  <c r="L260" i="55" s="1"/>
  <c r="J219" i="55"/>
  <c r="K219" i="55" s="1"/>
  <c r="L219" i="55" s="1"/>
  <c r="I311" i="55"/>
  <c r="J311" i="55" s="1"/>
  <c r="K311" i="55" s="1"/>
  <c r="L311" i="55" s="1"/>
  <c r="J1033" i="55"/>
  <c r="K1033" i="55" s="1"/>
  <c r="L1033" i="55" s="1"/>
  <c r="J1261" i="55"/>
  <c r="K1261" i="55" s="1"/>
  <c r="L1261" i="55" s="1"/>
  <c r="F639" i="55"/>
  <c r="H639" i="55" s="1"/>
  <c r="J1174" i="55"/>
  <c r="K1174" i="55" s="1"/>
  <c r="L1174" i="55" s="1"/>
  <c r="I1774" i="55"/>
  <c r="J1987" i="55"/>
  <c r="K1987" i="55" s="1"/>
  <c r="L1987" i="55" s="1"/>
  <c r="I1758" i="55"/>
  <c r="J1758" i="55" s="1"/>
  <c r="K1758" i="55" s="1"/>
  <c r="L1758" i="55" s="1"/>
  <c r="J1839" i="55"/>
  <c r="K1839" i="55" s="1"/>
  <c r="L1839" i="55" s="1"/>
  <c r="I1694" i="55"/>
  <c r="J1694" i="55" s="1"/>
  <c r="K1694" i="55" s="1"/>
  <c r="L1694" i="55" s="1"/>
  <c r="I2310" i="55"/>
  <c r="J2310" i="55" s="1"/>
  <c r="K2310" i="55" s="1"/>
  <c r="L2310" i="55" s="1"/>
  <c r="I2052" i="55"/>
  <c r="J2052" i="55" s="1"/>
  <c r="K2052" i="55" s="1"/>
  <c r="L2052" i="55" s="1"/>
  <c r="I2155" i="55"/>
  <c r="J2155" i="55" s="1"/>
  <c r="K2155" i="55" s="1"/>
  <c r="L2155" i="55" s="1"/>
  <c r="F446" i="55"/>
  <c r="H446" i="55" s="1"/>
  <c r="J1722" i="55"/>
  <c r="K1722" i="55" s="1"/>
  <c r="L1722" i="55" s="1"/>
  <c r="J1921" i="55"/>
  <c r="K1921" i="55" s="1"/>
  <c r="L1921" i="55" s="1"/>
  <c r="G859" i="55"/>
  <c r="J2580" i="55"/>
  <c r="K2580" i="55" s="1"/>
  <c r="L2580" i="55" s="1"/>
  <c r="I1604" i="55"/>
  <c r="J1604" i="55" s="1"/>
  <c r="K1604" i="55" s="1"/>
  <c r="L1604" i="55" s="1"/>
  <c r="J1110" i="55"/>
  <c r="K1110" i="55" s="1"/>
  <c r="L1110" i="55" s="1"/>
  <c r="J1383" i="55"/>
  <c r="K1383" i="55" s="1"/>
  <c r="L1383" i="55" s="1"/>
  <c r="I1158" i="55"/>
  <c r="J1158" i="55" s="1"/>
  <c r="K1158" i="55" s="1"/>
  <c r="L1158" i="55" s="1"/>
  <c r="J240" i="55"/>
  <c r="K240" i="55" s="1"/>
  <c r="L240" i="55" s="1"/>
  <c r="J241" i="55"/>
  <c r="K241" i="55" s="1"/>
  <c r="L241" i="55" s="1"/>
  <c r="J668" i="55"/>
  <c r="K668" i="55" s="1"/>
  <c r="L668" i="55" s="1"/>
  <c r="G856" i="55"/>
  <c r="I856" i="55" s="1"/>
  <c r="F938" i="55"/>
  <c r="H938" i="55" s="1"/>
  <c r="J984" i="55"/>
  <c r="K984" i="55" s="1"/>
  <c r="L984" i="55" s="1"/>
  <c r="J1546" i="55"/>
  <c r="K1546" i="55" s="1"/>
  <c r="L1546" i="55" s="1"/>
  <c r="I1289" i="55"/>
  <c r="J1289" i="55" s="1"/>
  <c r="K1289" i="55" s="1"/>
  <c r="L1289" i="55" s="1"/>
  <c r="J2469" i="55"/>
  <c r="K2469" i="55" s="1"/>
  <c r="L2469" i="55" s="1"/>
  <c r="J1991" i="55"/>
  <c r="K1991" i="55" s="1"/>
  <c r="L1991" i="55" s="1"/>
  <c r="I105" i="55"/>
  <c r="J105" i="55" s="1"/>
  <c r="K105" i="55" s="1"/>
  <c r="L105" i="55" s="1"/>
  <c r="I2336" i="55"/>
  <c r="J2336" i="55" s="1"/>
  <c r="K2336" i="55" s="1"/>
  <c r="L2336" i="55" s="1"/>
  <c r="I2286" i="55"/>
  <c r="J2286" i="55" s="1"/>
  <c r="K2286" i="55" s="1"/>
  <c r="L2286" i="55" s="1"/>
  <c r="J1617" i="55"/>
  <c r="K1617" i="55" s="1"/>
  <c r="L1617" i="55" s="1"/>
  <c r="F281" i="55"/>
  <c r="G281" i="55" s="1"/>
  <c r="J1927" i="55"/>
  <c r="K1927" i="55" s="1"/>
  <c r="L1927" i="55" s="1"/>
  <c r="I2435" i="55"/>
  <c r="J2435" i="55" s="1"/>
  <c r="K2435" i="55" s="1"/>
  <c r="L2435" i="55" s="1"/>
  <c r="J1779" i="55"/>
  <c r="K1779" i="55" s="1"/>
  <c r="L1779" i="55" s="1"/>
  <c r="J1976" i="55"/>
  <c r="K1976" i="55" s="1"/>
  <c r="L1976" i="55" s="1"/>
  <c r="J2528" i="55"/>
  <c r="K2528" i="55" s="1"/>
  <c r="L2528" i="55" s="1"/>
  <c r="I326" i="55"/>
  <c r="J326" i="55" s="1"/>
  <c r="K326" i="55" s="1"/>
  <c r="L326" i="55" s="1"/>
  <c r="I308" i="55"/>
  <c r="J308" i="55" s="1"/>
  <c r="K308" i="55" s="1"/>
  <c r="L308" i="55" s="1"/>
  <c r="J1538" i="55"/>
  <c r="K1538" i="55" s="1"/>
  <c r="L1538" i="55" s="1"/>
  <c r="I493" i="55"/>
  <c r="J493" i="55" s="1"/>
  <c r="K493" i="55" s="1"/>
  <c r="L493" i="55" s="1"/>
  <c r="J227" i="55"/>
  <c r="K227" i="55" s="1"/>
  <c r="L227" i="55" s="1"/>
  <c r="J238" i="55"/>
  <c r="K238" i="55" s="1"/>
  <c r="L238" i="55" s="1"/>
  <c r="J885" i="55"/>
  <c r="K885" i="55" s="1"/>
  <c r="L885" i="55" s="1"/>
  <c r="J721" i="55"/>
  <c r="K721" i="55" s="1"/>
  <c r="L721" i="55" s="1"/>
  <c r="J244" i="55"/>
  <c r="K244" i="55" s="1"/>
  <c r="L244" i="55" s="1"/>
  <c r="I595" i="55"/>
  <c r="J595" i="55" s="1"/>
  <c r="K595" i="55" s="1"/>
  <c r="L595" i="55" s="1"/>
  <c r="I711" i="55"/>
  <c r="J711" i="55" s="1"/>
  <c r="K711" i="55" s="1"/>
  <c r="L711" i="55" s="1"/>
  <c r="F629" i="55"/>
  <c r="G629" i="55" s="1"/>
  <c r="J1272" i="55"/>
  <c r="K1272" i="55" s="1"/>
  <c r="L1272" i="55" s="1"/>
  <c r="I1697" i="55"/>
  <c r="J1697" i="55" s="1"/>
  <c r="K1697" i="55" s="1"/>
  <c r="L1697" i="55" s="1"/>
  <c r="J2493" i="55"/>
  <c r="K2493" i="55" s="1"/>
  <c r="L2493" i="55" s="1"/>
  <c r="J1560" i="55"/>
  <c r="K1560" i="55" s="1"/>
  <c r="L1560" i="55" s="1"/>
  <c r="J1730" i="55"/>
  <c r="K1730" i="55" s="1"/>
  <c r="L1730" i="55" s="1"/>
  <c r="I2381" i="55"/>
  <c r="J2381" i="55" s="1"/>
  <c r="K2381" i="55" s="1"/>
  <c r="L2381" i="55" s="1"/>
  <c r="I1691" i="55"/>
  <c r="J1691" i="55" s="1"/>
  <c r="K1691" i="55" s="1"/>
  <c r="L1691" i="55" s="1"/>
  <c r="G838" i="55"/>
  <c r="I838" i="55" s="1"/>
  <c r="I2082" i="55"/>
  <c r="J2082" i="55" s="1"/>
  <c r="K2082" i="55" s="1"/>
  <c r="L2082" i="55" s="1"/>
  <c r="I2345" i="55"/>
  <c r="J2345" i="55" s="1"/>
  <c r="K2345" i="55" s="1"/>
  <c r="L2345" i="55" s="1"/>
  <c r="J2543" i="55"/>
  <c r="K2543" i="55" s="1"/>
  <c r="L2543" i="55" s="1"/>
  <c r="F2357" i="55"/>
  <c r="G2357" i="55" s="1"/>
  <c r="J2547" i="55"/>
  <c r="K2547" i="55" s="1"/>
  <c r="L2547" i="55" s="1"/>
  <c r="J1812" i="55"/>
  <c r="K1812" i="55" s="1"/>
  <c r="L1812" i="55" s="1"/>
  <c r="J2010" i="55"/>
  <c r="K2010" i="55" s="1"/>
  <c r="L2010" i="55" s="1"/>
  <c r="J971" i="55"/>
  <c r="K971" i="55" s="1"/>
  <c r="L971" i="55" s="1"/>
  <c r="I1148" i="55"/>
  <c r="J1148" i="55" s="1"/>
  <c r="K1148" i="55" s="1"/>
  <c r="L1148" i="55" s="1"/>
  <c r="J1378" i="55"/>
  <c r="K1378" i="55" s="1"/>
  <c r="L1378" i="55" s="1"/>
  <c r="J1375" i="55"/>
  <c r="K1375" i="55" s="1"/>
  <c r="L1375" i="55" s="1"/>
  <c r="J245" i="55"/>
  <c r="K245" i="55" s="1"/>
  <c r="L245" i="55" s="1"/>
  <c r="J1551" i="55"/>
  <c r="K1551" i="55" s="1"/>
  <c r="L1551" i="55" s="1"/>
  <c r="I1447" i="55"/>
  <c r="J1447" i="55" s="1"/>
  <c r="K1447" i="55" s="1"/>
  <c r="L1447" i="55" s="1"/>
  <c r="J996" i="55"/>
  <c r="K996" i="55" s="1"/>
  <c r="L996" i="55" s="1"/>
  <c r="G850" i="55"/>
  <c r="I850" i="55" s="1"/>
  <c r="I377" i="55"/>
  <c r="J377" i="55" s="1"/>
  <c r="K377" i="55" s="1"/>
  <c r="L377" i="55" s="1"/>
  <c r="I610" i="55"/>
  <c r="J610" i="55" s="1"/>
  <c r="K610" i="55" s="1"/>
  <c r="L610" i="55" s="1"/>
  <c r="I680" i="55"/>
  <c r="J680" i="55" s="1"/>
  <c r="K680" i="55" s="1"/>
  <c r="L680" i="55" s="1"/>
  <c r="I606" i="55"/>
  <c r="J606" i="55" s="1"/>
  <c r="K606" i="55" s="1"/>
  <c r="L606" i="55" s="1"/>
  <c r="I132" i="55"/>
  <c r="J132" i="55" s="1"/>
  <c r="K132" i="55" s="1"/>
  <c r="L132" i="55" s="1"/>
  <c r="I619" i="55"/>
  <c r="J619" i="55" s="1"/>
  <c r="K619" i="55" s="1"/>
  <c r="L619" i="55" s="1"/>
  <c r="J1095" i="55"/>
  <c r="K1095" i="55" s="1"/>
  <c r="L1095" i="55" s="1"/>
  <c r="F2217" i="55"/>
  <c r="H2217" i="55" s="1"/>
  <c r="H1577" i="55"/>
  <c r="I1577" i="55" s="1"/>
  <c r="J1577" i="55" s="1"/>
  <c r="K1577" i="55" s="1"/>
  <c r="L1577" i="55" s="1"/>
  <c r="J1979" i="55"/>
  <c r="K1979" i="55" s="1"/>
  <c r="L1979" i="55" s="1"/>
  <c r="J2006" i="55"/>
  <c r="K2006" i="55" s="1"/>
  <c r="L2006" i="55" s="1"/>
  <c r="J1733" i="55"/>
  <c r="K1733" i="55" s="1"/>
  <c r="L1733" i="55" s="1"/>
  <c r="J1217" i="55"/>
  <c r="K1217" i="55" s="1"/>
  <c r="L1217" i="55" s="1"/>
  <c r="J2507" i="55"/>
  <c r="K2507" i="55" s="1"/>
  <c r="L2507" i="55" s="1"/>
  <c r="I1647" i="55"/>
  <c r="J1647" i="55" s="1"/>
  <c r="K1647" i="55" s="1"/>
  <c r="L1647" i="55" s="1"/>
  <c r="J2574" i="55"/>
  <c r="K2574" i="55" s="1"/>
  <c r="L2574" i="55" s="1"/>
  <c r="I2366" i="55"/>
  <c r="J2366" i="55" s="1"/>
  <c r="K2366" i="55" s="1"/>
  <c r="L2366" i="55" s="1"/>
  <c r="J2537" i="55"/>
  <c r="K2537" i="55" s="1"/>
  <c r="L2537" i="55" s="1"/>
  <c r="I2400" i="55"/>
  <c r="J2400" i="55" s="1"/>
  <c r="K2400" i="55" s="1"/>
  <c r="L2400" i="55" s="1"/>
  <c r="I2065" i="55"/>
  <c r="J2065" i="55" s="1"/>
  <c r="K2065" i="55" s="1"/>
  <c r="L2065" i="55" s="1"/>
  <c r="I1704" i="55"/>
  <c r="J1704" i="55" s="1"/>
  <c r="K1704" i="55" s="1"/>
  <c r="L1704" i="55" s="1"/>
  <c r="I2299" i="55"/>
  <c r="J2299" i="55" s="1"/>
  <c r="K2299" i="55" s="1"/>
  <c r="L2299" i="55" s="1"/>
  <c r="J1995" i="55"/>
  <c r="K1995" i="55" s="1"/>
  <c r="L1995" i="55" s="1"/>
  <c r="J2181" i="55"/>
  <c r="K2181" i="55" s="1"/>
  <c r="L2181" i="55" s="1"/>
  <c r="J242" i="55"/>
  <c r="K242" i="55" s="1"/>
  <c r="L242" i="55" s="1"/>
  <c r="J2566" i="55"/>
  <c r="K2566" i="55" s="1"/>
  <c r="L2566" i="55" s="1"/>
  <c r="I2112" i="55"/>
  <c r="J2112" i="55" s="1"/>
  <c r="K2112" i="55" s="1"/>
  <c r="L2112" i="55" s="1"/>
  <c r="J2532" i="55"/>
  <c r="K2532" i="55" s="1"/>
  <c r="L2532" i="55" s="1"/>
  <c r="J1919" i="55"/>
  <c r="K1919" i="55" s="1"/>
  <c r="L1919" i="55" s="1"/>
  <c r="J1260" i="55"/>
  <c r="K1260" i="55" s="1"/>
  <c r="L1260" i="55" s="1"/>
  <c r="J2586" i="55"/>
  <c r="K2586" i="55" s="1"/>
  <c r="L2586" i="55" s="1"/>
  <c r="J1993" i="55"/>
  <c r="K1993" i="55" s="1"/>
  <c r="L1993" i="55" s="1"/>
  <c r="J2485" i="55"/>
  <c r="K2485" i="55" s="1"/>
  <c r="L2485" i="55" s="1"/>
  <c r="I2406" i="55"/>
  <c r="J2406" i="55" s="1"/>
  <c r="K2406" i="55" s="1"/>
  <c r="L2406" i="55" s="1"/>
  <c r="I2351" i="55"/>
  <c r="J2351" i="55" s="1"/>
  <c r="K2351" i="55" s="1"/>
  <c r="L2351" i="55" s="1"/>
  <c r="I2309" i="55"/>
  <c r="J2309" i="55" s="1"/>
  <c r="K2309" i="55" s="1"/>
  <c r="L2309" i="55" s="1"/>
  <c r="J1918" i="55"/>
  <c r="K1918" i="55" s="1"/>
  <c r="L1918" i="55" s="1"/>
  <c r="J2576" i="55"/>
  <c r="K2576" i="55" s="1"/>
  <c r="L2576" i="55" s="1"/>
  <c r="J2048" i="55"/>
  <c r="K2048" i="55" s="1"/>
  <c r="L2048" i="55" s="1"/>
  <c r="J2596" i="55"/>
  <c r="K2596" i="55" s="1"/>
  <c r="L2596" i="55" s="1"/>
  <c r="J1832" i="55"/>
  <c r="K1832" i="55" s="1"/>
  <c r="L1832" i="55" s="1"/>
  <c r="J2570" i="55"/>
  <c r="K2570" i="55" s="1"/>
  <c r="L2570" i="55" s="1"/>
  <c r="J2023" i="55"/>
  <c r="K2023" i="55" s="1"/>
  <c r="L2023" i="55" s="1"/>
  <c r="J1905" i="55"/>
  <c r="K1905" i="55" s="1"/>
  <c r="L1905" i="55" s="1"/>
  <c r="I1634" i="55"/>
  <c r="J1634" i="55" s="1"/>
  <c r="K1634" i="55" s="1"/>
  <c r="L1634" i="55" s="1"/>
  <c r="I2250" i="55"/>
  <c r="J2250" i="55" s="1"/>
  <c r="K2250" i="55" s="1"/>
  <c r="L2250" i="55" s="1"/>
  <c r="I2239" i="55"/>
  <c r="J2239" i="55" s="1"/>
  <c r="K2239" i="55" s="1"/>
  <c r="L2239" i="55" s="1"/>
  <c r="I2379" i="55"/>
  <c r="J2379" i="55" s="1"/>
  <c r="K2379" i="55" s="1"/>
  <c r="L2379" i="55" s="1"/>
  <c r="J2000" i="55"/>
  <c r="K2000" i="55" s="1"/>
  <c r="L2000" i="55" s="1"/>
  <c r="J2564" i="55"/>
  <c r="K2564" i="55" s="1"/>
  <c r="L2564" i="55" s="1"/>
  <c r="J2519" i="55"/>
  <c r="K2519" i="55" s="1"/>
  <c r="L2519" i="55" s="1"/>
  <c r="I1703" i="55"/>
  <c r="J1703" i="55" s="1"/>
  <c r="K1703" i="55" s="1"/>
  <c r="L1703" i="55" s="1"/>
  <c r="J1843" i="55"/>
  <c r="K1843" i="55" s="1"/>
  <c r="L1843" i="55" s="1"/>
  <c r="I1760" i="55"/>
  <c r="J1901" i="55"/>
  <c r="K1901" i="55" s="1"/>
  <c r="L1901" i="55" s="1"/>
  <c r="J1874" i="55"/>
  <c r="K1874" i="55" s="1"/>
  <c r="L1874" i="55" s="1"/>
  <c r="J1863" i="55"/>
  <c r="K1863" i="55" s="1"/>
  <c r="L1863" i="55" s="1"/>
  <c r="J2003" i="55"/>
  <c r="K2003" i="55" s="1"/>
  <c r="L2003" i="55" s="1"/>
  <c r="F1984" i="55"/>
  <c r="G1984" i="55" s="1"/>
  <c r="I2108" i="55"/>
  <c r="J2108" i="55" s="1"/>
  <c r="K2108" i="55" s="1"/>
  <c r="L2108" i="55" s="1"/>
  <c r="I2265" i="55"/>
  <c r="J2265" i="55" s="1"/>
  <c r="K2265" i="55" s="1"/>
  <c r="L2265" i="55" s="1"/>
  <c r="F419" i="55"/>
  <c r="H419" i="55" s="1"/>
  <c r="I756" i="55"/>
  <c r="J756" i="55" s="1"/>
  <c r="K756" i="55" s="1"/>
  <c r="L756" i="55" s="1"/>
  <c r="I59" i="55"/>
  <c r="J59" i="55" s="1"/>
  <c r="K59" i="55" s="1"/>
  <c r="L59" i="55" s="1"/>
  <c r="J2563" i="55"/>
  <c r="K2563" i="55" s="1"/>
  <c r="L2563" i="55" s="1"/>
  <c r="J2535" i="55"/>
  <c r="K2535" i="55" s="1"/>
  <c r="L2535" i="55" s="1"/>
  <c r="J2569" i="55"/>
  <c r="K2569" i="55" s="1"/>
  <c r="L2569" i="55" s="1"/>
  <c r="J1961" i="55"/>
  <c r="K1961" i="55" s="1"/>
  <c r="L1961" i="55" s="1"/>
  <c r="I2077" i="55"/>
  <c r="J2077" i="55" s="1"/>
  <c r="K2077" i="55" s="1"/>
  <c r="L2077" i="55" s="1"/>
  <c r="J1986" i="55"/>
  <c r="K1986" i="55" s="1"/>
  <c r="L1986" i="55" s="1"/>
  <c r="J1911" i="55"/>
  <c r="K1911" i="55" s="1"/>
  <c r="L1911" i="55" s="1"/>
  <c r="I2051" i="55"/>
  <c r="J2051" i="55" s="1"/>
  <c r="K2051" i="55" s="1"/>
  <c r="L2051" i="55" s="1"/>
  <c r="J2032" i="55"/>
  <c r="K2032" i="55" s="1"/>
  <c r="L2032" i="55" s="1"/>
  <c r="I2156" i="55"/>
  <c r="J2156" i="55" s="1"/>
  <c r="K2156" i="55" s="1"/>
  <c r="L2156" i="55" s="1"/>
  <c r="I2121" i="55"/>
  <c r="I2341" i="55"/>
  <c r="J2341" i="55" s="1"/>
  <c r="K2341" i="55" s="1"/>
  <c r="L2341" i="55" s="1"/>
  <c r="F2210" i="55"/>
  <c r="G2210" i="55" s="1"/>
  <c r="J1953" i="55"/>
  <c r="K1953" i="55" s="1"/>
  <c r="L1953" i="55" s="1"/>
  <c r="I2091" i="55"/>
  <c r="J2091" i="55" s="1"/>
  <c r="K2091" i="55" s="1"/>
  <c r="L2091" i="55" s="1"/>
  <c r="I2094" i="55"/>
  <c r="J2094" i="55" s="1"/>
  <c r="K2094" i="55" s="1"/>
  <c r="L2094" i="55" s="1"/>
  <c r="I1451" i="55"/>
  <c r="J1451" i="55" s="1"/>
  <c r="K1451" i="55" s="1"/>
  <c r="L1451" i="55" s="1"/>
  <c r="I323" i="55"/>
  <c r="J323" i="55" s="1"/>
  <c r="K323" i="55" s="1"/>
  <c r="L323" i="55" s="1"/>
  <c r="J2526" i="55"/>
  <c r="K2526" i="55" s="1"/>
  <c r="L2526" i="55" s="1"/>
  <c r="I2397" i="55"/>
  <c r="J2397" i="55" s="1"/>
  <c r="K2397" i="55" s="1"/>
  <c r="L2397" i="55" s="1"/>
  <c r="I1629" i="55"/>
  <c r="J1629" i="55" s="1"/>
  <c r="K1629" i="55" s="1"/>
  <c r="L1629" i="55" s="1"/>
  <c r="I2107" i="55"/>
  <c r="J1974" i="55"/>
  <c r="K1974" i="55" s="1"/>
  <c r="L1974" i="55" s="1"/>
  <c r="H1584" i="55"/>
  <c r="I1584" i="55" s="1"/>
  <c r="J1584" i="55" s="1"/>
  <c r="K1584" i="55" s="1"/>
  <c r="L1584" i="55" s="1"/>
  <c r="I2293" i="55"/>
  <c r="J2293" i="55" s="1"/>
  <c r="K2293" i="55" s="1"/>
  <c r="L2293" i="55" s="1"/>
  <c r="J1780" i="55"/>
  <c r="K1780" i="55" s="1"/>
  <c r="L1780" i="55" s="1"/>
  <c r="I1762" i="55"/>
  <c r="J1762" i="55" s="1"/>
  <c r="K1762" i="55" s="1"/>
  <c r="L1762" i="55" s="1"/>
  <c r="I1625" i="55"/>
  <c r="J1625" i="55" s="1"/>
  <c r="K1625" i="55" s="1"/>
  <c r="L1625" i="55" s="1"/>
  <c r="I1291" i="55"/>
  <c r="J1291" i="55" s="1"/>
  <c r="K1291" i="55" s="1"/>
  <c r="L1291" i="55" s="1"/>
  <c r="I1454" i="55"/>
  <c r="J1454" i="55" s="1"/>
  <c r="K1454" i="55" s="1"/>
  <c r="L1454" i="55" s="1"/>
  <c r="J1593" i="55"/>
  <c r="K1593" i="55" s="1"/>
  <c r="L1593" i="55" s="1"/>
  <c r="I2321" i="55"/>
  <c r="J2321" i="55" s="1"/>
  <c r="K2321" i="55" s="1"/>
  <c r="L2321" i="55" s="1"/>
  <c r="I1612" i="55"/>
  <c r="J1612" i="55" s="1"/>
  <c r="K1612" i="55" s="1"/>
  <c r="L1612" i="55" s="1"/>
  <c r="I95" i="55"/>
  <c r="J95" i="55" s="1"/>
  <c r="I300" i="55"/>
  <c r="J300" i="55" s="1"/>
  <c r="K300" i="55" s="1"/>
  <c r="L300" i="55" s="1"/>
  <c r="I2114" i="55"/>
  <c r="J2114" i="55" s="1"/>
  <c r="K2114" i="55" s="1"/>
  <c r="L2114" i="55" s="1"/>
  <c r="J1718" i="55"/>
  <c r="K1718" i="55" s="1"/>
  <c r="L1718" i="55" s="1"/>
  <c r="J2037" i="55"/>
  <c r="K2037" i="55" s="1"/>
  <c r="L2037" i="55" s="1"/>
  <c r="J2022" i="55"/>
  <c r="K2022" i="55" s="1"/>
  <c r="L2022" i="55" s="1"/>
  <c r="I376" i="55"/>
  <c r="J376" i="55" s="1"/>
  <c r="K376" i="55" s="1"/>
  <c r="L376" i="55" s="1"/>
  <c r="I2343" i="55"/>
  <c r="J2343" i="55" s="1"/>
  <c r="K2343" i="55" s="1"/>
  <c r="L2343" i="55" s="1"/>
  <c r="J2517" i="55"/>
  <c r="K2517" i="55" s="1"/>
  <c r="L2517" i="55" s="1"/>
  <c r="I1767" i="55"/>
  <c r="J1767" i="55" s="1"/>
  <c r="K1767" i="55" s="1"/>
  <c r="L1767" i="55" s="1"/>
  <c r="J1922" i="55"/>
  <c r="K1922" i="55" s="1"/>
  <c r="L1922" i="55" s="1"/>
  <c r="I1985" i="55"/>
  <c r="J1985" i="55" s="1"/>
  <c r="K1985" i="55" s="1"/>
  <c r="L1985" i="55" s="1"/>
  <c r="I2203" i="55"/>
  <c r="J2203" i="55" s="1"/>
  <c r="K2203" i="55" s="1"/>
  <c r="L2203" i="55" s="1"/>
  <c r="F2172" i="55"/>
  <c r="H2172" i="55" s="1"/>
  <c r="N29" i="55"/>
  <c r="F29" i="55"/>
  <c r="H1588" i="55"/>
  <c r="I1588" i="55" s="1"/>
  <c r="J1588" i="55" s="1"/>
  <c r="K1588" i="55" s="1"/>
  <c r="L1588" i="55" s="1"/>
  <c r="J2474" i="55"/>
  <c r="K2474" i="55" s="1"/>
  <c r="L2474" i="55" s="1"/>
  <c r="I2367" i="55"/>
  <c r="J2367" i="55" s="1"/>
  <c r="K2367" i="55" s="1"/>
  <c r="L2367" i="55" s="1"/>
  <c r="J1570" i="55"/>
  <c r="K1570" i="55" s="1"/>
  <c r="L1570" i="55" s="1"/>
  <c r="I86" i="55"/>
  <c r="J86" i="55" s="1"/>
  <c r="J2554" i="55"/>
  <c r="K2554" i="55" s="1"/>
  <c r="L2554" i="55" s="1"/>
  <c r="J2549" i="55"/>
  <c r="K2549" i="55" s="1"/>
  <c r="L2549" i="55" s="1"/>
  <c r="I2072" i="55"/>
  <c r="F1614" i="55"/>
  <c r="J1175" i="55"/>
  <c r="K1175" i="55" s="1"/>
  <c r="L1175" i="55" s="1"/>
  <c r="J1795" i="55"/>
  <c r="K1795" i="55" s="1"/>
  <c r="L1795" i="55" s="1"/>
  <c r="F1776" i="55"/>
  <c r="H1776" i="55" s="1"/>
  <c r="J1865" i="55"/>
  <c r="K1865" i="55" s="1"/>
  <c r="L1865" i="55" s="1"/>
  <c r="J1981" i="55"/>
  <c r="K1981" i="55" s="1"/>
  <c r="L1981" i="55" s="1"/>
  <c r="J1954" i="55"/>
  <c r="K1954" i="55" s="1"/>
  <c r="L1954" i="55" s="1"/>
  <c r="J1936" i="55"/>
  <c r="K1936" i="55" s="1"/>
  <c r="L1936" i="55" s="1"/>
  <c r="J2034" i="55"/>
  <c r="K2034" i="55" s="1"/>
  <c r="L2034" i="55" s="1"/>
  <c r="J2529" i="55"/>
  <c r="K2529" i="55" s="1"/>
  <c r="L2529" i="55" s="1"/>
  <c r="J2456" i="55"/>
  <c r="K2456" i="55" s="1"/>
  <c r="L2456" i="55" s="1"/>
  <c r="F2215" i="55"/>
  <c r="G2215" i="55" s="1"/>
  <c r="I2355" i="55"/>
  <c r="J2355" i="55" s="1"/>
  <c r="K2355" i="55" s="1"/>
  <c r="L2355" i="55" s="1"/>
  <c r="I2272" i="55"/>
  <c r="J2272" i="55" s="1"/>
  <c r="K2272" i="55" s="1"/>
  <c r="L2272" i="55" s="1"/>
  <c r="I2396" i="55"/>
  <c r="J2396" i="55" s="1"/>
  <c r="K2396" i="55" s="1"/>
  <c r="L2396" i="55" s="1"/>
  <c r="I2297" i="55"/>
  <c r="J2297" i="55" s="1"/>
  <c r="K2297" i="55" s="1"/>
  <c r="L2297" i="55" s="1"/>
  <c r="F2166" i="55"/>
  <c r="H2166" i="55" s="1"/>
  <c r="I2386" i="55"/>
  <c r="J2386" i="55" s="1"/>
  <c r="K2386" i="55" s="1"/>
  <c r="L2386" i="55" s="1"/>
  <c r="I2375" i="55"/>
  <c r="J2375" i="55" s="1"/>
  <c r="K2375" i="55" s="1"/>
  <c r="L2375" i="55" s="1"/>
  <c r="J1822" i="55"/>
  <c r="K1822" i="55" s="1"/>
  <c r="L1822" i="55" s="1"/>
  <c r="I1606" i="55"/>
  <c r="J1606" i="55" s="1"/>
  <c r="K1606" i="55" s="1"/>
  <c r="L1606" i="55" s="1"/>
  <c r="I1605" i="55"/>
  <c r="I2339" i="55"/>
  <c r="J2339" i="55" s="1"/>
  <c r="K2339" i="55" s="1"/>
  <c r="L2339" i="55" s="1"/>
  <c r="J1559" i="55"/>
  <c r="K1559" i="55" s="1"/>
  <c r="L1559" i="55" s="1"/>
  <c r="J529" i="55"/>
  <c r="K529" i="55" s="1"/>
  <c r="L529" i="55" s="1"/>
  <c r="J761" i="55"/>
  <c r="K761" i="55" s="1"/>
  <c r="L761" i="55" s="1"/>
  <c r="J1379" i="55"/>
  <c r="K1379" i="55" s="1"/>
  <c r="L1379" i="55" s="1"/>
  <c r="J2559" i="55"/>
  <c r="K2559" i="55" s="1"/>
  <c r="L2559" i="55" s="1"/>
  <c r="J2454" i="55"/>
  <c r="K2454" i="55" s="1"/>
  <c r="L2454" i="55" s="1"/>
  <c r="I2325" i="55"/>
  <c r="J2325" i="55" s="1"/>
  <c r="K2325" i="55" s="1"/>
  <c r="L2325" i="55" s="1"/>
  <c r="I2110" i="55"/>
  <c r="J2110" i="55" s="1"/>
  <c r="K2110" i="55" s="1"/>
  <c r="L2110" i="55" s="1"/>
  <c r="J1878" i="55"/>
  <c r="K1878" i="55" s="1"/>
  <c r="L1878" i="55" s="1"/>
  <c r="J1934" i="55"/>
  <c r="K1934" i="55" s="1"/>
  <c r="L1934" i="55" s="1"/>
  <c r="I1653" i="55"/>
  <c r="J1653" i="55" s="1"/>
  <c r="K1653" i="55" s="1"/>
  <c r="L1653" i="55" s="1"/>
  <c r="I1626" i="55"/>
  <c r="J1626" i="55" s="1"/>
  <c r="K1626" i="55" s="1"/>
  <c r="L1626" i="55" s="1"/>
  <c r="I1615" i="55"/>
  <c r="J1615" i="55" s="1"/>
  <c r="K1615" i="55" s="1"/>
  <c r="L1615" i="55" s="1"/>
  <c r="I1755" i="55"/>
  <c r="J1755" i="55" s="1"/>
  <c r="K1755" i="55" s="1"/>
  <c r="L1755" i="55" s="1"/>
  <c r="J2027" i="55"/>
  <c r="K2027" i="55" s="1"/>
  <c r="L2027" i="55" s="1"/>
  <c r="F2218" i="55"/>
  <c r="G2218" i="55" s="1"/>
  <c r="J974" i="55"/>
  <c r="K974" i="55" s="1"/>
  <c r="L974" i="55" s="1"/>
  <c r="J1011" i="55"/>
  <c r="K1011" i="55" s="1"/>
  <c r="L1011" i="55" s="1"/>
  <c r="J2590" i="55"/>
  <c r="K2590" i="55" s="1"/>
  <c r="L2590" i="55" s="1"/>
  <c r="J2008" i="55"/>
  <c r="K2008" i="55" s="1"/>
  <c r="L2008" i="55" s="1"/>
  <c r="I2198" i="55"/>
  <c r="J2198" i="55" s="1"/>
  <c r="K2198" i="55" s="1"/>
  <c r="L2198" i="55" s="1"/>
  <c r="I1628" i="55"/>
  <c r="J1628" i="55" s="1"/>
  <c r="K1628" i="55" s="1"/>
  <c r="L1628" i="55" s="1"/>
  <c r="I2058" i="55"/>
  <c r="J2058" i="55" s="1"/>
  <c r="K2058" i="55" s="1"/>
  <c r="L2058" i="55" s="1"/>
  <c r="I1601" i="55"/>
  <c r="J1601" i="55" s="1"/>
  <c r="K1601" i="55" s="1"/>
  <c r="L1601" i="55" s="1"/>
  <c r="I1607" i="55"/>
  <c r="J1607" i="55" s="1"/>
  <c r="K1607" i="55" s="1"/>
  <c r="L1607" i="55" s="1"/>
  <c r="I2292" i="55"/>
  <c r="J1819" i="55"/>
  <c r="K1819" i="55" s="1"/>
  <c r="L1819" i="55" s="1"/>
  <c r="I2248" i="55"/>
  <c r="J2248" i="55" s="1"/>
  <c r="K2248" i="55" s="1"/>
  <c r="L2248" i="55" s="1"/>
  <c r="J873" i="55"/>
  <c r="K873" i="55" s="1"/>
  <c r="L873" i="55" s="1"/>
  <c r="I66" i="55"/>
  <c r="J66" i="55" s="1"/>
  <c r="I1531" i="55"/>
  <c r="J1531" i="55" s="1"/>
  <c r="K1531" i="55" s="1"/>
  <c r="L1531" i="55" s="1"/>
  <c r="I2254" i="55"/>
  <c r="J2254" i="55" s="1"/>
  <c r="K2254" i="55" s="1"/>
  <c r="L2254" i="55" s="1"/>
  <c r="I1610" i="55"/>
  <c r="J1720" i="55"/>
  <c r="K1720" i="55" s="1"/>
  <c r="L1720" i="55" s="1"/>
  <c r="I2395" i="55"/>
  <c r="J2395" i="55" s="1"/>
  <c r="K2395" i="55" s="1"/>
  <c r="L2395" i="55" s="1"/>
  <c r="J2007" i="55"/>
  <c r="K2007" i="55" s="1"/>
  <c r="L2007" i="55" s="1"/>
  <c r="J1132" i="55"/>
  <c r="K1132" i="55" s="1"/>
  <c r="L1132" i="55" s="1"/>
  <c r="J1278" i="55"/>
  <c r="K1278" i="55" s="1"/>
  <c r="L1278" i="55" s="1"/>
  <c r="I624" i="55"/>
  <c r="J624" i="55" s="1"/>
  <c r="K624" i="55" s="1"/>
  <c r="L624" i="55" s="1"/>
  <c r="F2171" i="55"/>
  <c r="G2171" i="55" s="1"/>
  <c r="I2059" i="55"/>
  <c r="J2059" i="55" s="1"/>
  <c r="K2059" i="55" s="1"/>
  <c r="L2059" i="55" s="1"/>
  <c r="I2389" i="55"/>
  <c r="J2389" i="55" s="1"/>
  <c r="K2389" i="55" s="1"/>
  <c r="L2389" i="55" s="1"/>
  <c r="I2353" i="55"/>
  <c r="J2353" i="55" s="1"/>
  <c r="K2353" i="55" s="1"/>
  <c r="L2353" i="55" s="1"/>
  <c r="I1706" i="55"/>
  <c r="J1706" i="55" s="1"/>
  <c r="K1706" i="55" s="1"/>
  <c r="L1706" i="55" s="1"/>
  <c r="J2533" i="55"/>
  <c r="K2533" i="55" s="1"/>
  <c r="L2533" i="55" s="1"/>
  <c r="J1880" i="55"/>
  <c r="K1880" i="55" s="1"/>
  <c r="L1880" i="55" s="1"/>
  <c r="I2242" i="55"/>
  <c r="J2242" i="55" s="1"/>
  <c r="K2242" i="55" s="1"/>
  <c r="L2242" i="55" s="1"/>
  <c r="I1660" i="55"/>
  <c r="J1660" i="55" s="1"/>
  <c r="K1660" i="55" s="1"/>
  <c r="L1660" i="55" s="1"/>
  <c r="J2511" i="55"/>
  <c r="K2511" i="55" s="1"/>
  <c r="L2511" i="55" s="1"/>
  <c r="J2029" i="55"/>
  <c r="K2029" i="55" s="1"/>
  <c r="L2029" i="55" s="1"/>
  <c r="I1621" i="55"/>
  <c r="I2089" i="55"/>
  <c r="J2089" i="55" s="1"/>
  <c r="K2089" i="55" s="1"/>
  <c r="L2089" i="55" s="1"/>
  <c r="J1820" i="55"/>
  <c r="K1820" i="55" s="1"/>
  <c r="L1820" i="55" s="1"/>
  <c r="H1580" i="55"/>
  <c r="I1631" i="55"/>
  <c r="J1631" i="55" s="1"/>
  <c r="K1631" i="55" s="1"/>
  <c r="L1631" i="55" s="1"/>
  <c r="I1234" i="55"/>
  <c r="J1234" i="55" s="1"/>
  <c r="K1234" i="55" s="1"/>
  <c r="L1234" i="55" s="1"/>
  <c r="I2307" i="55"/>
  <c r="J2307" i="55" s="1"/>
  <c r="K2307" i="55" s="1"/>
  <c r="L2307" i="55" s="1"/>
  <c r="I2288" i="55"/>
  <c r="J2288" i="55" s="1"/>
  <c r="K2288" i="55" s="1"/>
  <c r="L2288" i="55" s="1"/>
  <c r="I2377" i="55"/>
  <c r="J2377" i="55" s="1"/>
  <c r="K2377" i="55" s="1"/>
  <c r="L2377" i="55" s="1"/>
  <c r="I2294" i="55"/>
  <c r="J2294" i="55" s="1"/>
  <c r="K2294" i="55" s="1"/>
  <c r="L2294" i="55" s="1"/>
  <c r="J1574" i="55"/>
  <c r="K1574" i="55" s="1"/>
  <c r="L1574" i="55" s="1"/>
  <c r="J1970" i="55"/>
  <c r="K1970" i="55" s="1"/>
  <c r="L1970" i="55" s="1"/>
  <c r="J2477" i="55"/>
  <c r="K2477" i="55" s="1"/>
  <c r="L2477" i="55" s="1"/>
  <c r="J2520" i="55"/>
  <c r="K2520" i="55" s="1"/>
  <c r="L2520" i="55" s="1"/>
  <c r="I1752" i="55"/>
  <c r="J1752" i="55" s="1"/>
  <c r="K1752" i="55" s="1"/>
  <c r="L1752" i="55" s="1"/>
  <c r="J1876" i="55"/>
  <c r="K1876" i="55" s="1"/>
  <c r="L1876" i="55" s="1"/>
  <c r="F1777" i="55"/>
  <c r="H1777" i="55" s="1"/>
  <c r="J1893" i="55"/>
  <c r="K1893" i="55" s="1"/>
  <c r="L1893" i="55" s="1"/>
  <c r="J1802" i="55"/>
  <c r="K1802" i="55" s="1"/>
  <c r="L1802" i="55" s="1"/>
  <c r="J1791" i="55"/>
  <c r="K1791" i="55" s="1"/>
  <c r="L1791" i="55" s="1"/>
  <c r="J1931" i="55"/>
  <c r="K1931" i="55" s="1"/>
  <c r="L1931" i="55" s="1"/>
  <c r="F2036" i="55"/>
  <c r="H2036" i="55" s="1"/>
  <c r="J2001" i="55"/>
  <c r="K2001" i="55" s="1"/>
  <c r="L2001" i="55" s="1"/>
  <c r="I2117" i="55"/>
  <c r="J2117" i="55" s="1"/>
  <c r="K2117" i="55" s="1"/>
  <c r="L2117" i="55" s="1"/>
  <c r="I2206" i="55"/>
  <c r="J2206" i="55" s="1"/>
  <c r="K2206" i="55" s="1"/>
  <c r="L2206" i="55" s="1"/>
  <c r="I1699" i="55"/>
  <c r="J1699" i="55" s="1"/>
  <c r="K1699" i="55" s="1"/>
  <c r="L1699" i="55" s="1"/>
  <c r="F495" i="55"/>
  <c r="H495" i="55" s="1"/>
  <c r="I1152" i="55"/>
  <c r="J1152" i="55" s="1"/>
  <c r="K1152" i="55" s="1"/>
  <c r="L1152" i="55" s="1"/>
  <c r="J2518" i="55"/>
  <c r="K2518" i="55" s="1"/>
  <c r="L2518" i="55" s="1"/>
  <c r="J1978" i="55"/>
  <c r="K1978" i="55" s="1"/>
  <c r="L1978" i="55" s="1"/>
  <c r="J2043" i="55"/>
  <c r="K2043" i="55" s="1"/>
  <c r="L2043" i="55" s="1"/>
  <c r="J1960" i="55"/>
  <c r="K1960" i="55" s="1"/>
  <c r="L1960" i="55" s="1"/>
  <c r="I2084" i="55"/>
  <c r="J2084" i="55" s="1"/>
  <c r="K2084" i="55" s="1"/>
  <c r="L2084" i="55" s="1"/>
  <c r="J2049" i="55"/>
  <c r="K2049" i="55" s="1"/>
  <c r="L2049" i="55" s="1"/>
  <c r="F2165" i="55"/>
  <c r="H2165" i="55" s="1"/>
  <c r="I2138" i="55"/>
  <c r="J2138" i="55" s="1"/>
  <c r="K2138" i="55" s="1"/>
  <c r="L2138" i="55" s="1"/>
  <c r="I2127" i="55"/>
  <c r="J2127" i="55" s="1"/>
  <c r="K2127" i="55" s="1"/>
  <c r="L2127" i="55" s="1"/>
  <c r="I2267" i="55"/>
  <c r="J2267" i="55" s="1"/>
  <c r="K2267" i="55" s="1"/>
  <c r="L2267" i="55" s="1"/>
  <c r="I2069" i="55"/>
  <c r="I1635" i="55"/>
  <c r="J990" i="55"/>
  <c r="K990" i="55" s="1"/>
  <c r="L990" i="55" s="1"/>
  <c r="J1549" i="55"/>
  <c r="K1549" i="55" s="1"/>
  <c r="L1549" i="55" s="1"/>
  <c r="J762" i="55"/>
  <c r="K762" i="55" s="1"/>
  <c r="L762" i="55" s="1"/>
  <c r="J226" i="55"/>
  <c r="K226" i="55" s="1"/>
  <c r="L226" i="55" s="1"/>
  <c r="J2488" i="55"/>
  <c r="K2488" i="55" s="1"/>
  <c r="L2488" i="55" s="1"/>
  <c r="J1782" i="55"/>
  <c r="K1782" i="55" s="1"/>
  <c r="L1782" i="55" s="1"/>
  <c r="J1967" i="55"/>
  <c r="K1967" i="55" s="1"/>
  <c r="L1967" i="55" s="1"/>
  <c r="I1637" i="55"/>
  <c r="I1603" i="55"/>
  <c r="J1603" i="55" s="1"/>
  <c r="K1603" i="55" s="1"/>
  <c r="L1603" i="55" s="1"/>
  <c r="I2113" i="55"/>
  <c r="J2113" i="55" s="1"/>
  <c r="K2113" i="55" s="1"/>
  <c r="L2113" i="55" s="1"/>
  <c r="F1656" i="55"/>
  <c r="H1656" i="55" s="1"/>
  <c r="I2331" i="55"/>
  <c r="J2331" i="55" s="1"/>
  <c r="K2331" i="55" s="1"/>
  <c r="L2331" i="55" s="1"/>
  <c r="I2372" i="55"/>
  <c r="I1650" i="55"/>
  <c r="I1448" i="55"/>
  <c r="J1448" i="55" s="1"/>
  <c r="K1448" i="55" s="1"/>
  <c r="L1448" i="55" s="1"/>
  <c r="J2031" i="55"/>
  <c r="K2031" i="55" s="1"/>
  <c r="L2031" i="55" s="1"/>
  <c r="J2179" i="55"/>
  <c r="K2179" i="55" s="1"/>
  <c r="L2179" i="55" s="1"/>
  <c r="F2232" i="55"/>
  <c r="H2232" i="55" s="1"/>
  <c r="I2064" i="55"/>
  <c r="J2064" i="55" s="1"/>
  <c r="K2064" i="55" s="1"/>
  <c r="L2064" i="55" s="1"/>
  <c r="I632" i="55"/>
  <c r="J632" i="55" s="1"/>
  <c r="K632" i="55" s="1"/>
  <c r="L632" i="55" s="1"/>
  <c r="J2039" i="55"/>
  <c r="K2039" i="55" s="1"/>
  <c r="L2039" i="55" s="1"/>
  <c r="F2222" i="55"/>
  <c r="G2222" i="55" s="1"/>
  <c r="J1829" i="55"/>
  <c r="K1829" i="55" s="1"/>
  <c r="L1829" i="55" s="1"/>
  <c r="I2101" i="55"/>
  <c r="J1813" i="55"/>
  <c r="K1813" i="55" s="1"/>
  <c r="L1813" i="55" s="1"/>
  <c r="J1913" i="55"/>
  <c r="K1913" i="55" s="1"/>
  <c r="L1913" i="55" s="1"/>
  <c r="J2482" i="55"/>
  <c r="K2482" i="55" s="1"/>
  <c r="L2482" i="55" s="1"/>
  <c r="J2567" i="55"/>
  <c r="K2567" i="55" s="1"/>
  <c r="L2567" i="55" s="1"/>
  <c r="J1897" i="55"/>
  <c r="K1897" i="55" s="1"/>
  <c r="L1897" i="55" s="1"/>
  <c r="I1766" i="55"/>
  <c r="J1766" i="55" s="1"/>
  <c r="K1766" i="55" s="1"/>
  <c r="L1766" i="55" s="1"/>
  <c r="I2374" i="55"/>
  <c r="J2374" i="55" s="1"/>
  <c r="K2374" i="55" s="1"/>
  <c r="L2374" i="55" s="1"/>
  <c r="I782" i="55"/>
  <c r="J782" i="55" s="1"/>
  <c r="K782" i="55" s="1"/>
  <c r="L782" i="55" s="1"/>
  <c r="I2092" i="55"/>
  <c r="J2092" i="55" s="1"/>
  <c r="K2092" i="55" s="1"/>
  <c r="L2092" i="55" s="1"/>
  <c r="J2555" i="55"/>
  <c r="K2555" i="55" s="1"/>
  <c r="L2555" i="55" s="1"/>
  <c r="J2534" i="55"/>
  <c r="K2534" i="55" s="1"/>
  <c r="L2534" i="55" s="1"/>
  <c r="I2106" i="55"/>
  <c r="J2106" i="55" s="1"/>
  <c r="K2106" i="55" s="1"/>
  <c r="L2106" i="55" s="1"/>
  <c r="J2021" i="55"/>
  <c r="K2021" i="55" s="1"/>
  <c r="L2021" i="55" s="1"/>
  <c r="I2302" i="55"/>
  <c r="J2302" i="55" s="1"/>
  <c r="K2302" i="55" s="1"/>
  <c r="L2302" i="55" s="1"/>
  <c r="I1736" i="55"/>
  <c r="J1736" i="55" s="1"/>
  <c r="K1736" i="55" s="1"/>
  <c r="L1736" i="55" s="1"/>
  <c r="F1793" i="55"/>
  <c r="G1793" i="55" s="1"/>
  <c r="J1909" i="55"/>
  <c r="K1909" i="55" s="1"/>
  <c r="L1909" i="55" s="1"/>
  <c r="J1882" i="55"/>
  <c r="K1882" i="55" s="1"/>
  <c r="L1882" i="55" s="1"/>
  <c r="J1871" i="55"/>
  <c r="K1871" i="55" s="1"/>
  <c r="L1871" i="55" s="1"/>
  <c r="F2011" i="55"/>
  <c r="I2060" i="55"/>
  <c r="J2060" i="55" s="1"/>
  <c r="K2060" i="55" s="1"/>
  <c r="L2060" i="55" s="1"/>
  <c r="J2475" i="55"/>
  <c r="K2475" i="55" s="1"/>
  <c r="L2475" i="55" s="1"/>
  <c r="J2541" i="55"/>
  <c r="K2541" i="55" s="1"/>
  <c r="L2541" i="55" s="1"/>
  <c r="J2584" i="55"/>
  <c r="K2584" i="55" s="1"/>
  <c r="L2584" i="55" s="1"/>
  <c r="I2264" i="55"/>
  <c r="J2264" i="55" s="1"/>
  <c r="K2264" i="55" s="1"/>
  <c r="L2264" i="55" s="1"/>
  <c r="I2388" i="55"/>
  <c r="J2388" i="55" s="1"/>
  <c r="K2388" i="55" s="1"/>
  <c r="L2388" i="55" s="1"/>
  <c r="I2289" i="55"/>
  <c r="J2289" i="55" s="1"/>
  <c r="K2289" i="55" s="1"/>
  <c r="L2289" i="55" s="1"/>
  <c r="I2398" i="55"/>
  <c r="J2398" i="55" s="1"/>
  <c r="K2398" i="55" s="1"/>
  <c r="L2398" i="55" s="1"/>
  <c r="I2303" i="55"/>
  <c r="J2303" i="55" s="1"/>
  <c r="K2303" i="55" s="1"/>
  <c r="L2303" i="55" s="1"/>
  <c r="J2443" i="55"/>
  <c r="K2443" i="55" s="1"/>
  <c r="L2443" i="55" s="1"/>
  <c r="J1862" i="55"/>
  <c r="K1862" i="55" s="1"/>
  <c r="L1862" i="55" s="1"/>
  <c r="I2256" i="55"/>
  <c r="J2256" i="55" s="1"/>
  <c r="K2256" i="55" s="1"/>
  <c r="L2256" i="55" s="1"/>
  <c r="J1616" i="55"/>
  <c r="K1616" i="55" s="1"/>
  <c r="L1616" i="55" s="1"/>
  <c r="I1235" i="55"/>
  <c r="J1235" i="55" s="1"/>
  <c r="K1235" i="55" s="1"/>
  <c r="L1235" i="55" s="1"/>
  <c r="J1179" i="55"/>
  <c r="K1179" i="55" s="1"/>
  <c r="L1179" i="55" s="1"/>
  <c r="I638" i="55"/>
  <c r="J638" i="55" s="1"/>
  <c r="K638" i="55" s="1"/>
  <c r="L638" i="55" s="1"/>
  <c r="J2582" i="55"/>
  <c r="K2582" i="55" s="1"/>
  <c r="L2582" i="55" s="1"/>
  <c r="J23" i="63"/>
  <c r="J1814" i="55"/>
  <c r="K1814" i="55" s="1"/>
  <c r="L1814" i="55" s="1"/>
  <c r="J1564" i="55"/>
  <c r="K1564" i="55" s="1"/>
  <c r="L1564" i="55" s="1"/>
  <c r="J2317" i="55"/>
  <c r="K2317" i="55" s="1"/>
  <c r="L2317" i="55" s="1"/>
  <c r="H1581" i="55"/>
  <c r="I1581" i="55" s="1"/>
  <c r="J1581" i="55" s="1"/>
  <c r="J2030" i="55"/>
  <c r="K2030" i="55" s="1"/>
  <c r="L2030" i="55" s="1"/>
  <c r="I2246" i="55"/>
  <c r="J2246" i="55" s="1"/>
  <c r="K2246" i="55" s="1"/>
  <c r="L2246" i="55" s="1"/>
  <c r="I1683" i="55"/>
  <c r="J1683" i="55" s="1"/>
  <c r="K1683" i="55" s="1"/>
  <c r="L1683" i="55" s="1"/>
  <c r="I1664" i="55"/>
  <c r="J1992" i="55"/>
  <c r="K1992" i="55" s="1"/>
  <c r="L1992" i="55" s="1"/>
  <c r="J2046" i="55"/>
  <c r="K2046" i="55" s="1"/>
  <c r="L2046" i="55" s="1"/>
  <c r="I420" i="55"/>
  <c r="J420" i="55" s="1"/>
  <c r="K420" i="55" s="1"/>
  <c r="L420" i="55" s="1"/>
  <c r="J1219" i="55"/>
  <c r="K1219" i="55" s="1"/>
  <c r="L1219" i="55" s="1"/>
  <c r="I681" i="55"/>
  <c r="J681" i="55" s="1"/>
  <c r="K681" i="55" s="1"/>
  <c r="L681" i="55" s="1"/>
  <c r="J2552" i="55"/>
  <c r="K2552" i="55" s="1"/>
  <c r="L2552" i="55" s="1"/>
  <c r="J1886" i="55"/>
  <c r="K1886" i="55" s="1"/>
  <c r="L1886" i="55" s="1"/>
  <c r="I1598" i="55"/>
  <c r="I2149" i="55"/>
  <c r="J2149" i="55" s="1"/>
  <c r="K2149" i="55" s="1"/>
  <c r="L2149" i="55" s="1"/>
  <c r="I1636" i="55"/>
  <c r="J1636" i="55" s="1"/>
  <c r="K1636" i="55" s="1"/>
  <c r="L1636" i="55" s="1"/>
  <c r="J1618" i="55"/>
  <c r="K1618" i="55" s="1"/>
  <c r="L1618" i="55" s="1"/>
  <c r="J2168" i="55"/>
  <c r="K2168" i="55" s="1"/>
  <c r="L2168" i="55" s="1"/>
  <c r="J1679" i="55"/>
  <c r="K1679" i="55" s="1"/>
  <c r="L1679" i="55" s="1"/>
  <c r="I2207" i="55"/>
  <c r="I2308" i="55"/>
  <c r="J2308" i="55" s="1"/>
  <c r="K2308" i="55" s="1"/>
  <c r="L2308" i="55" s="1"/>
  <c r="J206" i="55"/>
  <c r="K206" i="55" s="1"/>
  <c r="L206" i="55" s="1"/>
  <c r="I1709" i="55"/>
  <c r="J1709" i="55" s="1"/>
  <c r="K1709" i="55" s="1"/>
  <c r="L1709" i="55" s="1"/>
  <c r="I2266" i="55"/>
  <c r="J2266" i="55" s="1"/>
  <c r="K2266" i="55" s="1"/>
  <c r="L2266" i="55" s="1"/>
  <c r="I2086" i="55"/>
  <c r="J2086" i="55" s="1"/>
  <c r="K2086" i="55" s="1"/>
  <c r="L2086" i="55" s="1"/>
  <c r="J2188" i="55"/>
  <c r="K2188" i="55" s="1"/>
  <c r="L2188" i="55" s="1"/>
  <c r="I637" i="55"/>
  <c r="J637" i="55" s="1"/>
  <c r="K637" i="55" s="1"/>
  <c r="L637" i="55" s="1"/>
  <c r="I1470" i="55"/>
  <c r="J1470" i="55" s="1"/>
  <c r="K1470" i="55" s="1"/>
  <c r="L1470" i="55" s="1"/>
  <c r="I2088" i="55"/>
  <c r="J2088" i="55" s="1"/>
  <c r="K2088" i="55" s="1"/>
  <c r="L2088" i="55" s="1"/>
  <c r="J1949" i="55"/>
  <c r="K1949" i="55" s="1"/>
  <c r="L1949" i="55" s="1"/>
  <c r="J1866" i="55"/>
  <c r="K1866" i="55" s="1"/>
  <c r="L1866" i="55" s="1"/>
  <c r="I2100" i="55"/>
  <c r="J2100" i="55" s="1"/>
  <c r="K2100" i="55" s="1"/>
  <c r="L2100" i="55" s="1"/>
  <c r="J1955" i="55"/>
  <c r="K1955" i="55" s="1"/>
  <c r="L1955" i="55" s="1"/>
  <c r="J1965" i="55"/>
  <c r="K1965" i="55" s="1"/>
  <c r="L1965" i="55" s="1"/>
  <c r="I2328" i="55"/>
  <c r="J2328" i="55" s="1"/>
  <c r="K2328" i="55" s="1"/>
  <c r="L2328" i="55" s="1"/>
  <c r="J2581" i="55"/>
  <c r="K2581" i="55" s="1"/>
  <c r="L2581" i="55" s="1"/>
  <c r="J1907" i="55"/>
  <c r="K1907" i="55" s="1"/>
  <c r="L1907" i="55" s="1"/>
  <c r="J1847" i="55"/>
  <c r="K1847" i="55" s="1"/>
  <c r="L1847" i="55" s="1"/>
  <c r="J2040" i="55"/>
  <c r="K2040" i="55" s="1"/>
  <c r="L2040" i="55" s="1"/>
  <c r="I1695" i="55"/>
  <c r="J1695" i="55" s="1"/>
  <c r="K1695" i="55" s="1"/>
  <c r="L1695" i="55" s="1"/>
  <c r="I2151" i="55"/>
  <c r="J2464" i="55"/>
  <c r="K2464" i="55" s="1"/>
  <c r="L2464" i="55" s="1"/>
  <c r="I2057" i="55"/>
  <c r="J1816" i="55"/>
  <c r="K1816" i="55" s="1"/>
  <c r="L1816" i="55" s="1"/>
  <c r="J1914" i="55"/>
  <c r="K1914" i="55" s="1"/>
  <c r="L1914" i="55" s="1"/>
  <c r="F1957" i="55"/>
  <c r="H1957" i="55" s="1"/>
  <c r="I2350" i="55"/>
  <c r="I2245" i="55"/>
  <c r="J2245" i="55" s="1"/>
  <c r="K2245" i="55" s="1"/>
  <c r="L2245" i="55" s="1"/>
  <c r="F2234" i="55"/>
  <c r="I2131" i="55"/>
  <c r="J2131" i="55" s="1"/>
  <c r="K2131" i="55" s="1"/>
  <c r="L2131" i="55" s="1"/>
  <c r="J2483" i="55"/>
  <c r="K2483" i="55" s="1"/>
  <c r="L2483" i="55" s="1"/>
  <c r="J2490" i="55"/>
  <c r="K2490" i="55" s="1"/>
  <c r="L2490" i="55" s="1"/>
  <c r="F2163" i="55"/>
  <c r="G2163" i="55" s="1"/>
  <c r="I2295" i="55"/>
  <c r="J2295" i="55" s="1"/>
  <c r="K2295" i="55" s="1"/>
  <c r="L2295" i="55" s="1"/>
  <c r="J1982" i="55"/>
  <c r="K1982" i="55" s="1"/>
  <c r="L1982" i="55" s="1"/>
  <c r="I1761" i="55"/>
  <c r="J1761" i="55" s="1"/>
  <c r="K1761" i="55" s="1"/>
  <c r="L1761" i="55" s="1"/>
  <c r="I2340" i="55"/>
  <c r="J2340" i="55" s="1"/>
  <c r="K2340" i="55" s="1"/>
  <c r="L2340" i="55" s="1"/>
  <c r="I2305" i="55"/>
  <c r="J2305" i="55" s="1"/>
  <c r="K2305" i="55" s="1"/>
  <c r="L2305" i="55" s="1"/>
  <c r="I2394" i="55"/>
  <c r="J2394" i="55" s="1"/>
  <c r="K2394" i="55" s="1"/>
  <c r="L2394" i="55" s="1"/>
  <c r="I2383" i="55"/>
  <c r="J1870" i="55"/>
  <c r="K1870" i="55" s="1"/>
  <c r="L1870" i="55" s="1"/>
  <c r="J2505" i="55"/>
  <c r="K2505" i="55" s="1"/>
  <c r="L2505" i="55" s="1"/>
  <c r="I1769" i="55"/>
  <c r="J1769" i="55" s="1"/>
  <c r="K1769" i="55" s="1"/>
  <c r="L1769" i="55" s="1"/>
  <c r="F1794" i="55"/>
  <c r="H1794" i="55" s="1"/>
  <c r="J1719" i="55"/>
  <c r="K1719" i="55" s="1"/>
  <c r="L1719" i="55" s="1"/>
  <c r="J1840" i="55"/>
  <c r="K1840" i="55" s="1"/>
  <c r="L1840" i="55" s="1"/>
  <c r="J1964" i="55"/>
  <c r="K1964" i="55" s="1"/>
  <c r="L1964" i="55" s="1"/>
  <c r="J1929" i="55"/>
  <c r="K1929" i="55" s="1"/>
  <c r="L1929" i="55" s="1"/>
  <c r="J2045" i="55"/>
  <c r="K2045" i="55" s="1"/>
  <c r="L2045" i="55" s="1"/>
  <c r="J2018" i="55"/>
  <c r="K2018" i="55" s="1"/>
  <c r="L2018" i="55" s="1"/>
  <c r="I2290" i="55"/>
  <c r="J2290" i="55" s="1"/>
  <c r="K2290" i="55" s="1"/>
  <c r="L2290" i="55" s="1"/>
  <c r="I1740" i="55"/>
  <c r="I513" i="55"/>
  <c r="J513" i="55" s="1"/>
  <c r="K513" i="55" s="1"/>
  <c r="L513" i="55" s="1"/>
  <c r="J1895" i="55"/>
  <c r="K1895" i="55" s="1"/>
  <c r="L1895" i="55" s="1"/>
  <c r="F2035" i="55"/>
  <c r="H2035" i="55" s="1"/>
  <c r="J1952" i="55"/>
  <c r="K1952" i="55" s="1"/>
  <c r="L1952" i="55" s="1"/>
  <c r="I2076" i="55"/>
  <c r="J1977" i="55"/>
  <c r="K1977" i="55" s="1"/>
  <c r="L1977" i="55" s="1"/>
  <c r="I2093" i="55"/>
  <c r="J2093" i="55" s="1"/>
  <c r="K2093" i="55" s="1"/>
  <c r="L2093" i="55" s="1"/>
  <c r="I2066" i="55"/>
  <c r="J2066" i="55" s="1"/>
  <c r="K2066" i="55" s="1"/>
  <c r="L2066" i="55" s="1"/>
  <c r="I2055" i="55"/>
  <c r="J2055" i="55" s="1"/>
  <c r="K2055" i="55" s="1"/>
  <c r="L2055" i="55" s="1"/>
  <c r="I2195" i="55"/>
  <c r="J2195" i="55" s="1"/>
  <c r="K2195" i="55" s="1"/>
  <c r="L2195" i="55" s="1"/>
  <c r="J2176" i="55"/>
  <c r="K2176" i="55" s="1"/>
  <c r="L2176" i="55" s="1"/>
  <c r="I2300" i="55"/>
  <c r="J2300" i="55" s="1"/>
  <c r="K2300" i="55" s="1"/>
  <c r="L2300" i="55" s="1"/>
  <c r="J2026" i="55"/>
  <c r="K2026" i="55" s="1"/>
  <c r="L2026" i="55" s="1"/>
  <c r="I1676" i="55"/>
  <c r="J1676" i="55" s="1"/>
  <c r="K1676" i="55" s="1"/>
  <c r="L1676" i="55" s="1"/>
  <c r="J397" i="55"/>
  <c r="K397" i="55" s="1"/>
  <c r="L397" i="55" s="1"/>
  <c r="I328" i="55"/>
  <c r="J328" i="55" s="1"/>
  <c r="K328" i="55" s="1"/>
  <c r="L328" i="55" s="1"/>
  <c r="J2042" i="55"/>
  <c r="K2042" i="55" s="1"/>
  <c r="L2042" i="55" s="1"/>
  <c r="J1838" i="55"/>
  <c r="K1838" i="55" s="1"/>
  <c r="L1838" i="55" s="1"/>
  <c r="F2118" i="55"/>
  <c r="H2118" i="55" s="1"/>
  <c r="I2148" i="55"/>
  <c r="J2148" i="55" s="1"/>
  <c r="K2148" i="55" s="1"/>
  <c r="L2148" i="55" s="1"/>
  <c r="I1675" i="55"/>
  <c r="J1675" i="55" s="1"/>
  <c r="K1675" i="55" s="1"/>
  <c r="L1675" i="55" s="1"/>
  <c r="I1673" i="55"/>
  <c r="J1673" i="55" s="1"/>
  <c r="K1673" i="55" s="1"/>
  <c r="L1673" i="55" s="1"/>
  <c r="F2191" i="55"/>
  <c r="G2191" i="55" s="1"/>
  <c r="J1861" i="55"/>
  <c r="K1861" i="55" s="1"/>
  <c r="L1861" i="55" s="1"/>
  <c r="I2273" i="55"/>
  <c r="J2273" i="55" s="1"/>
  <c r="K2273" i="55" s="1"/>
  <c r="L2273" i="55" s="1"/>
  <c r="J248" i="55"/>
  <c r="K248" i="55" s="1"/>
  <c r="L248" i="55" s="1"/>
  <c r="I594" i="55"/>
  <c r="J594" i="55" s="1"/>
  <c r="K594" i="55" s="1"/>
  <c r="L594" i="55" s="1"/>
  <c r="I1659" i="55"/>
  <c r="I1599" i="55"/>
  <c r="J1599" i="55" s="1"/>
  <c r="K1599" i="55" s="1"/>
  <c r="L1599" i="55" s="1"/>
  <c r="I2323" i="55"/>
  <c r="J2323" i="55" s="1"/>
  <c r="K2323" i="55" s="1"/>
  <c r="L2323" i="55" s="1"/>
  <c r="I2102" i="55"/>
  <c r="J2102" i="55" s="1"/>
  <c r="K2102" i="55" s="1"/>
  <c r="L2102" i="55" s="1"/>
  <c r="J1881" i="55"/>
  <c r="K1881" i="55" s="1"/>
  <c r="L1881" i="55" s="1"/>
  <c r="I1700" i="55"/>
  <c r="J1700" i="55" s="1"/>
  <c r="K1700" i="55" s="1"/>
  <c r="L1700" i="55" s="1"/>
  <c r="F2159" i="55"/>
  <c r="H2159" i="55" s="1"/>
  <c r="J1956" i="55"/>
  <c r="K1956" i="55" s="1"/>
  <c r="L1956" i="55" s="1"/>
  <c r="J1999" i="55"/>
  <c r="K1999" i="55" s="1"/>
  <c r="L1999" i="55" s="1"/>
  <c r="J2019" i="55"/>
  <c r="K2019" i="55" s="1"/>
  <c r="L2019" i="55" s="1"/>
  <c r="J2557" i="55"/>
  <c r="K2557" i="55" s="1"/>
  <c r="L2557" i="55" s="1"/>
  <c r="I2067" i="55"/>
  <c r="J2067" i="55" s="1"/>
  <c r="K2067" i="55" s="1"/>
  <c r="L2067" i="55" s="1"/>
  <c r="J1888" i="55"/>
  <c r="K1888" i="55" s="1"/>
  <c r="L1888" i="55" s="1"/>
  <c r="J2457" i="55"/>
  <c r="K2457" i="55" s="1"/>
  <c r="L2457" i="55" s="1"/>
  <c r="I1670" i="55"/>
  <c r="J1670" i="55" s="1"/>
  <c r="K1670" i="55" s="1"/>
  <c r="L1670" i="55" s="1"/>
  <c r="J1940" i="55"/>
  <c r="K1940" i="55" s="1"/>
  <c r="L1940" i="55" s="1"/>
  <c r="I2344" i="55"/>
  <c r="J2344" i="55" s="1"/>
  <c r="K2344" i="55" s="1"/>
  <c r="L2344" i="55" s="1"/>
  <c r="I2074" i="55"/>
  <c r="J2074" i="55" s="1"/>
  <c r="K2074" i="55" s="1"/>
  <c r="L2074" i="55" s="1"/>
  <c r="I2090" i="55"/>
  <c r="J2090" i="55" s="1"/>
  <c r="K2090" i="55" s="1"/>
  <c r="L2090" i="55" s="1"/>
  <c r="I2324" i="55"/>
  <c r="J2324" i="55" s="1"/>
  <c r="K2324" i="55" s="1"/>
  <c r="L2324" i="55" s="1"/>
  <c r="I1770" i="55"/>
  <c r="J1770" i="55" s="1"/>
  <c r="K1770" i="55" s="1"/>
  <c r="L1770" i="55" s="1"/>
  <c r="I2392" i="55"/>
  <c r="J2392" i="55" s="1"/>
  <c r="K2392" i="55" s="1"/>
  <c r="L2392" i="55" s="1"/>
  <c r="J2551" i="55"/>
  <c r="K2551" i="55" s="1"/>
  <c r="L2551" i="55" s="1"/>
  <c r="J1971" i="55"/>
  <c r="K1971" i="55" s="1"/>
  <c r="L1971" i="55" s="1"/>
  <c r="F2167" i="55"/>
  <c r="G2167" i="55" s="1"/>
  <c r="J2445" i="55"/>
  <c r="K2445" i="55" s="1"/>
  <c r="L2445" i="55" s="1"/>
  <c r="J1726" i="55"/>
  <c r="K1726" i="55" s="1"/>
  <c r="L1726" i="55" s="1"/>
  <c r="F2225" i="55"/>
  <c r="F2236" i="55"/>
  <c r="H2236" i="55" s="1"/>
  <c r="J2560" i="55"/>
  <c r="K2560" i="55" s="1"/>
  <c r="L2560" i="55" s="1"/>
  <c r="I2196" i="55"/>
  <c r="J2196" i="55" s="1"/>
  <c r="K2196" i="55" s="1"/>
  <c r="L2196" i="55" s="1"/>
  <c r="J1721" i="55"/>
  <c r="K1721" i="55" s="1"/>
  <c r="L1721" i="55" s="1"/>
  <c r="J1619" i="55"/>
  <c r="K1619" i="55" s="1"/>
  <c r="L1619" i="55" s="1"/>
  <c r="J2015" i="55"/>
  <c r="K2015" i="55" s="1"/>
  <c r="L2015" i="55" s="1"/>
  <c r="J1837" i="55"/>
  <c r="K1837" i="55" s="1"/>
  <c r="L1837" i="55" s="1"/>
  <c r="J1939" i="55"/>
  <c r="K1939" i="55" s="1"/>
  <c r="L1939" i="55" s="1"/>
  <c r="J1920" i="55"/>
  <c r="K1920" i="55" s="1"/>
  <c r="L1920" i="55" s="1"/>
  <c r="J2044" i="55"/>
  <c r="K2044" i="55" s="1"/>
  <c r="L2044" i="55" s="1"/>
  <c r="J2009" i="55"/>
  <c r="K2009" i="55" s="1"/>
  <c r="L2009" i="55" s="1"/>
  <c r="J2498" i="55"/>
  <c r="K2498" i="55" s="1"/>
  <c r="L2498" i="55" s="1"/>
  <c r="J2594" i="55"/>
  <c r="K2594" i="55" s="1"/>
  <c r="L2594" i="55" s="1"/>
  <c r="I2281" i="55"/>
  <c r="J2281" i="55" s="1"/>
  <c r="K2281" i="55" s="1"/>
  <c r="L2281" i="55" s="1"/>
  <c r="I2334" i="55"/>
  <c r="J2334" i="55" s="1"/>
  <c r="K2334" i="55" s="1"/>
  <c r="L2334" i="55" s="1"/>
  <c r="I2306" i="55"/>
  <c r="J2306" i="55" s="1"/>
  <c r="K2306" i="55" s="1"/>
  <c r="L2306" i="55" s="1"/>
  <c r="I2231" i="55"/>
  <c r="J2231" i="55" s="1"/>
  <c r="K2231" i="55" s="1"/>
  <c r="L2231" i="55" s="1"/>
  <c r="I2371" i="55"/>
  <c r="J2371" i="55" s="1"/>
  <c r="K2371" i="55" s="1"/>
  <c r="L2371" i="55" s="1"/>
  <c r="I2352" i="55"/>
  <c r="J2352" i="55" s="1"/>
  <c r="K2352" i="55" s="1"/>
  <c r="L2352" i="55" s="1"/>
  <c r="I2230" i="55"/>
  <c r="J2230" i="55" s="1"/>
  <c r="K2230" i="55" s="1"/>
  <c r="L2230" i="55" s="1"/>
  <c r="F2226" i="55"/>
  <c r="H2226" i="55" s="1"/>
  <c r="I2380" i="55"/>
  <c r="J2380" i="55" s="1"/>
  <c r="K2380" i="55" s="1"/>
  <c r="L2380" i="55" s="1"/>
  <c r="I1672" i="55"/>
  <c r="J1672" i="55" s="1"/>
  <c r="K1672" i="55" s="1"/>
  <c r="L1672" i="55" s="1"/>
  <c r="I381" i="55"/>
  <c r="J381" i="55" s="1"/>
  <c r="K381" i="55" s="1"/>
  <c r="L381" i="55" s="1"/>
  <c r="I604" i="55"/>
  <c r="J604" i="55" s="1"/>
  <c r="K604" i="55" s="1"/>
  <c r="L604" i="55" s="1"/>
  <c r="J1161" i="55"/>
  <c r="K1161" i="55" s="1"/>
  <c r="L1161" i="55" s="1"/>
  <c r="J2480" i="55"/>
  <c r="K2480" i="55" s="1"/>
  <c r="L2480" i="55" s="1"/>
  <c r="I2407" i="55"/>
  <c r="J2407" i="55" s="1"/>
  <c r="K2407" i="55" s="1"/>
  <c r="L2407" i="55" s="1"/>
  <c r="I2054" i="55"/>
  <c r="J2054" i="55" s="1"/>
  <c r="K2054" i="55" s="1"/>
  <c r="L2054" i="55" s="1"/>
  <c r="F2237" i="55"/>
  <c r="G2237" i="55" s="1"/>
  <c r="J2238" i="55"/>
  <c r="K2238" i="55" s="1"/>
  <c r="L2238" i="55" s="1"/>
  <c r="I1611" i="55"/>
  <c r="J1611" i="55" s="1"/>
  <c r="K1611" i="55" s="1"/>
  <c r="L1611" i="55" s="1"/>
  <c r="F1592" i="55"/>
  <c r="H1592" i="55" s="1"/>
  <c r="F1716" i="55"/>
  <c r="H1716" i="55" s="1"/>
  <c r="J1681" i="55"/>
  <c r="K1681" i="55" s="1"/>
  <c r="L1681" i="55" s="1"/>
  <c r="I2116" i="55"/>
  <c r="J2116" i="55" s="1"/>
  <c r="K2116" i="55" s="1"/>
  <c r="L2116" i="55" s="1"/>
  <c r="I2376" i="55"/>
  <c r="J1207" i="55"/>
  <c r="K1207" i="55" s="1"/>
  <c r="L1207" i="55" s="1"/>
  <c r="I58" i="55"/>
  <c r="J58" i="55" s="1"/>
  <c r="G826" i="55"/>
  <c r="I826" i="55" s="1"/>
  <c r="F28" i="63"/>
  <c r="G28" i="63"/>
  <c r="H1587" i="55"/>
  <c r="I1587" i="55" s="1"/>
  <c r="J1587" i="55" s="1"/>
  <c r="K1587" i="55" s="1"/>
  <c r="L1587" i="55" s="1"/>
  <c r="J2033" i="55"/>
  <c r="K2033" i="55" s="1"/>
  <c r="L2033" i="55" s="1"/>
  <c r="I1686" i="55"/>
  <c r="J1686" i="55" s="1"/>
  <c r="K1686" i="55" s="1"/>
  <c r="L1686" i="55" s="1"/>
  <c r="I1645" i="55"/>
  <c r="J2187" i="55"/>
  <c r="K2187" i="55" s="1"/>
  <c r="L2187" i="55" s="1"/>
  <c r="I1690" i="55"/>
  <c r="J1690" i="55" s="1"/>
  <c r="K1690" i="55" s="1"/>
  <c r="L1690" i="55" s="1"/>
  <c r="J1728" i="55"/>
  <c r="K1728" i="55" s="1"/>
  <c r="L1728" i="55" s="1"/>
  <c r="I2142" i="55"/>
  <c r="J2142" i="55" s="1"/>
  <c r="K2142" i="55" s="1"/>
  <c r="L2142" i="55" s="1"/>
  <c r="I1751" i="55"/>
  <c r="J1751" i="55" s="1"/>
  <c r="K1751" i="55" s="1"/>
  <c r="L1751" i="55" s="1"/>
  <c r="G864" i="55"/>
  <c r="I864" i="55" s="1"/>
  <c r="I121" i="55"/>
  <c r="J121" i="55" s="1"/>
  <c r="K121" i="55" s="1"/>
  <c r="L121" i="55" s="1"/>
  <c r="I1692" i="55"/>
  <c r="I1665" i="55"/>
  <c r="I1678" i="55"/>
  <c r="J1678" i="55" s="1"/>
  <c r="K1678" i="55" s="1"/>
  <c r="L1678" i="55" s="1"/>
  <c r="J201" i="55"/>
  <c r="K201" i="55" s="1"/>
  <c r="L201" i="55" s="1"/>
  <c r="F2212" i="55"/>
  <c r="H2212" i="55" s="1"/>
  <c r="J2013" i="55"/>
  <c r="K2013" i="55" s="1"/>
  <c r="L2013" i="55" s="1"/>
  <c r="J1930" i="55"/>
  <c r="K1930" i="55" s="1"/>
  <c r="L1930" i="55" s="1"/>
  <c r="F2164" i="55"/>
  <c r="G2164" i="55" s="1"/>
  <c r="J1988" i="55"/>
  <c r="K1988" i="55" s="1"/>
  <c r="L1988" i="55" s="1"/>
  <c r="J2468" i="55"/>
  <c r="K2468" i="55" s="1"/>
  <c r="L2468" i="55" s="1"/>
  <c r="I1662" i="55"/>
  <c r="J1662" i="55" s="1"/>
  <c r="K1662" i="55" s="1"/>
  <c r="L1662" i="55" s="1"/>
  <c r="J2536" i="55"/>
  <c r="K2536" i="55" s="1"/>
  <c r="L2536" i="55" s="1"/>
  <c r="J2004" i="55"/>
  <c r="K2004" i="55" s="1"/>
  <c r="L2004" i="55" s="1"/>
  <c r="I2408" i="55"/>
  <c r="I2062" i="55"/>
  <c r="J2062" i="55" s="1"/>
  <c r="K2062" i="55" s="1"/>
  <c r="L2062" i="55" s="1"/>
  <c r="J2189" i="55"/>
  <c r="K2189" i="55" s="1"/>
  <c r="L2189" i="55" s="1"/>
  <c r="J2005" i="55"/>
  <c r="K2005" i="55" s="1"/>
  <c r="L2005" i="55" s="1"/>
  <c r="I2409" i="55"/>
  <c r="J2409" i="55" s="1"/>
  <c r="K2409" i="55" s="1"/>
  <c r="L2409" i="55" s="1"/>
  <c r="I2278" i="55"/>
  <c r="J2278" i="55" s="1"/>
  <c r="K2278" i="55" s="1"/>
  <c r="L2278" i="55" s="1"/>
  <c r="I2277" i="55"/>
  <c r="J2277" i="55" s="1"/>
  <c r="K2277" i="55" s="1"/>
  <c r="L2277" i="55" s="1"/>
  <c r="I1661" i="55"/>
  <c r="J1661" i="55" s="1"/>
  <c r="K1661" i="55" s="1"/>
  <c r="L1661" i="55" s="1"/>
  <c r="J1889" i="55"/>
  <c r="K1889" i="55" s="1"/>
  <c r="L1889" i="55" s="1"/>
  <c r="F2233" i="55"/>
  <c r="G2233" i="55" s="1"/>
  <c r="I2070" i="55"/>
  <c r="J2070" i="55" s="1"/>
  <c r="K2070" i="55" s="1"/>
  <c r="L2070" i="55" s="1"/>
  <c r="I2322" i="55"/>
  <c r="J2322" i="55" s="1"/>
  <c r="K2322" i="55" s="1"/>
  <c r="L2322" i="55" s="1"/>
  <c r="J2311" i="55"/>
  <c r="K2311" i="55" s="1"/>
  <c r="L2311" i="55" s="1"/>
  <c r="F2213" i="55"/>
  <c r="H2213" i="55" s="1"/>
  <c r="J1910" i="55"/>
  <c r="K1910" i="55" s="1"/>
  <c r="L1910" i="55" s="1"/>
  <c r="I2083" i="55"/>
  <c r="J2083" i="55" s="1"/>
  <c r="K2083" i="55" s="1"/>
  <c r="L2083" i="55" s="1"/>
  <c r="J2546" i="55"/>
  <c r="K2546" i="55" s="1"/>
  <c r="L2546" i="55" s="1"/>
  <c r="I1768" i="55"/>
  <c r="J1768" i="55" s="1"/>
  <c r="K1768" i="55" s="1"/>
  <c r="L1768" i="55" s="1"/>
  <c r="J1892" i="55"/>
  <c r="K1892" i="55" s="1"/>
  <c r="L1892" i="55" s="1"/>
  <c r="J1973" i="55"/>
  <c r="K1973" i="55" s="1"/>
  <c r="L1973" i="55" s="1"/>
  <c r="J1946" i="55"/>
  <c r="K1946" i="55" s="1"/>
  <c r="L1946" i="55" s="1"/>
  <c r="J1935" i="55"/>
  <c r="K1935" i="55" s="1"/>
  <c r="L1935" i="55" s="1"/>
  <c r="I2075" i="55"/>
  <c r="J2075" i="55" s="1"/>
  <c r="K2075" i="55" s="1"/>
  <c r="L2075" i="55" s="1"/>
  <c r="J2316" i="55"/>
  <c r="K2316" i="55" s="1"/>
  <c r="L2316" i="55" s="1"/>
  <c r="J1817" i="55"/>
  <c r="K1817" i="55" s="1"/>
  <c r="L1817" i="55" s="1"/>
  <c r="J1945" i="55"/>
  <c r="K1945" i="55" s="1"/>
  <c r="L1945" i="55" s="1"/>
  <c r="I77" i="55"/>
  <c r="J77" i="55" s="1"/>
  <c r="K77" i="55" s="1"/>
  <c r="L77" i="55" s="1"/>
  <c r="I682" i="55"/>
  <c r="J682" i="55" s="1"/>
  <c r="K682" i="55" s="1"/>
  <c r="L682" i="55" s="1"/>
  <c r="J1159" i="55"/>
  <c r="K1159" i="55" s="1"/>
  <c r="L1159" i="55" s="1"/>
  <c r="J1366" i="55"/>
  <c r="K1366" i="55" s="1"/>
  <c r="L1366" i="55" s="1"/>
  <c r="J966" i="55"/>
  <c r="K966" i="55" s="1"/>
  <c r="L966" i="55" s="1"/>
  <c r="I65" i="55"/>
  <c r="J65" i="55" s="1"/>
  <c r="J1072" i="55"/>
  <c r="K1072" i="55" s="1"/>
  <c r="L1072" i="55" s="1"/>
  <c r="J2544" i="55"/>
  <c r="K2544" i="55" s="1"/>
  <c r="L2544" i="55" s="1"/>
  <c r="I2068" i="55"/>
  <c r="J2068" i="55" s="1"/>
  <c r="K2068" i="55" s="1"/>
  <c r="L2068" i="55" s="1"/>
  <c r="J1969" i="55"/>
  <c r="K1969" i="55" s="1"/>
  <c r="L1969" i="55" s="1"/>
  <c r="I2085" i="55"/>
  <c r="J2085" i="55" s="1"/>
  <c r="K2085" i="55" s="1"/>
  <c r="L2085" i="55" s="1"/>
  <c r="J1994" i="55"/>
  <c r="K1994" i="55" s="1"/>
  <c r="L1994" i="55" s="1"/>
  <c r="J1983" i="55"/>
  <c r="K1983" i="55" s="1"/>
  <c r="L1983" i="55" s="1"/>
  <c r="I2123" i="55"/>
  <c r="J2123" i="55" s="1"/>
  <c r="K2123" i="55" s="1"/>
  <c r="L2123" i="55" s="1"/>
  <c r="I2104" i="55"/>
  <c r="J2104" i="55" s="1"/>
  <c r="K2104" i="55" s="1"/>
  <c r="L2104" i="55" s="1"/>
  <c r="F2228" i="55"/>
  <c r="G2228" i="55" s="1"/>
  <c r="I2193" i="55"/>
  <c r="J2193" i="55" s="1"/>
  <c r="K2193" i="55" s="1"/>
  <c r="L2193" i="55" s="1"/>
  <c r="J1798" i="55"/>
  <c r="K1798" i="55" s="1"/>
  <c r="L1798" i="55" s="1"/>
  <c r="J1951" i="55"/>
  <c r="K1951" i="55" s="1"/>
  <c r="L1951" i="55" s="1"/>
  <c r="I1622" i="55"/>
  <c r="J1622" i="55" s="1"/>
  <c r="K1622" i="55" s="1"/>
  <c r="L1622" i="55" s="1"/>
  <c r="J1372" i="55"/>
  <c r="K1372" i="55" s="1"/>
  <c r="L1372" i="55" s="1"/>
  <c r="J1377" i="55"/>
  <c r="K1377" i="55" s="1"/>
  <c r="L1377" i="55" s="1"/>
  <c r="J1620" i="55"/>
  <c r="K1620" i="55" s="1"/>
  <c r="L1620" i="55" s="1"/>
  <c r="J2024" i="55"/>
  <c r="K2024" i="55" s="1"/>
  <c r="L2024" i="55" s="1"/>
  <c r="J2182" i="55"/>
  <c r="K2182" i="55" s="1"/>
  <c r="L2182" i="55" s="1"/>
  <c r="I2202" i="55"/>
  <c r="I1745" i="55"/>
  <c r="J1745" i="55" s="1"/>
  <c r="K1745" i="55" s="1"/>
  <c r="L1745" i="55" s="1"/>
  <c r="I2143" i="55"/>
  <c r="J2143" i="55" s="1"/>
  <c r="K2143" i="55" s="1"/>
  <c r="L2143" i="55" s="1"/>
  <c r="J1891" i="55"/>
  <c r="K1891" i="55" s="1"/>
  <c r="L1891" i="55" s="1"/>
  <c r="J1035" i="55"/>
  <c r="K1035" i="55" s="1"/>
  <c r="L1035" i="55" s="1"/>
  <c r="I1701" i="55"/>
  <c r="I2194" i="55"/>
  <c r="J2194" i="55" s="1"/>
  <c r="K2194" i="55" s="1"/>
  <c r="L2194" i="55" s="1"/>
  <c r="I2255" i="55"/>
  <c r="J2255" i="55" s="1"/>
  <c r="K2255" i="55" s="1"/>
  <c r="L2255" i="55" s="1"/>
  <c r="I1613" i="55"/>
  <c r="J1613" i="55" s="1"/>
  <c r="K1613" i="55" s="1"/>
  <c r="L1613" i="55" s="1"/>
  <c r="I2201" i="55"/>
  <c r="J2201" i="55" s="1"/>
  <c r="K2201" i="55" s="1"/>
  <c r="L2201" i="55" s="1"/>
  <c r="F2221" i="55"/>
  <c r="H2221" i="55" s="1"/>
  <c r="F2160" i="55"/>
  <c r="G2160" i="55" s="1"/>
  <c r="I2287" i="55"/>
  <c r="J2287" i="55" s="1"/>
  <c r="K2287" i="55" s="1"/>
  <c r="L2287" i="55" s="1"/>
  <c r="J2020" i="55"/>
  <c r="K2020" i="55" s="1"/>
  <c r="L2020" i="55" s="1"/>
  <c r="I2063" i="55"/>
  <c r="J1904" i="55"/>
  <c r="K1904" i="55" s="1"/>
  <c r="L1904" i="55" s="1"/>
  <c r="F29" i="61"/>
  <c r="I2332" i="55"/>
  <c r="J2332" i="55" s="1"/>
  <c r="K2332" i="55" s="1"/>
  <c r="L2332" i="55" s="1"/>
  <c r="J2553" i="55"/>
  <c r="K2553" i="55" s="1"/>
  <c r="L2553" i="55" s="1"/>
  <c r="I1958" i="55"/>
  <c r="J1958" i="55" s="1"/>
  <c r="K1958" i="55" s="1"/>
  <c r="L1958" i="55" s="1"/>
  <c r="I2378" i="55"/>
  <c r="J2378" i="55" s="1"/>
  <c r="K2378" i="55" s="1"/>
  <c r="L2378" i="55" s="1"/>
  <c r="I1597" i="55"/>
  <c r="J1597" i="55" s="1"/>
  <c r="K1597" i="55" s="1"/>
  <c r="L1597" i="55" s="1"/>
  <c r="J1872" i="55"/>
  <c r="K1872" i="55" s="1"/>
  <c r="L1872" i="55" s="1"/>
  <c r="J2028" i="55"/>
  <c r="K2028" i="55" s="1"/>
  <c r="L2028" i="55" s="1"/>
  <c r="J894" i="55"/>
  <c r="K894" i="55" s="1"/>
  <c r="L894" i="55" s="1"/>
  <c r="I2208" i="55"/>
  <c r="J2208" i="55" s="1"/>
  <c r="K2208" i="55" s="1"/>
  <c r="L2208" i="55" s="1"/>
  <c r="I1696" i="55"/>
  <c r="J1696" i="55" s="1"/>
  <c r="K1696" i="55" s="1"/>
  <c r="L1696" i="55" s="1"/>
  <c r="I1750" i="55"/>
  <c r="J1750" i="55" s="1"/>
  <c r="K1750" i="55" s="1"/>
  <c r="L1750" i="55" s="1"/>
  <c r="I1600" i="55"/>
  <c r="J1600" i="55" s="1"/>
  <c r="K1600" i="55" s="1"/>
  <c r="L1600" i="55" s="1"/>
  <c r="F1738" i="55"/>
  <c r="H1738" i="55" s="1"/>
  <c r="J1727" i="55"/>
  <c r="K1727" i="55" s="1"/>
  <c r="L1727" i="55" s="1"/>
  <c r="J1867" i="55"/>
  <c r="K1867" i="55" s="1"/>
  <c r="L1867" i="55" s="1"/>
  <c r="J1848" i="55"/>
  <c r="K1848" i="55" s="1"/>
  <c r="L1848" i="55" s="1"/>
  <c r="J1972" i="55"/>
  <c r="K1972" i="55" s="1"/>
  <c r="L1972" i="55" s="1"/>
  <c r="J1937" i="55"/>
  <c r="K1937" i="55" s="1"/>
  <c r="L1937" i="55" s="1"/>
  <c r="I2053" i="55"/>
  <c r="J2053" i="55" s="1"/>
  <c r="K2053" i="55" s="1"/>
  <c r="L2053" i="55" s="1"/>
  <c r="I2125" i="55"/>
  <c r="J2125" i="55" s="1"/>
  <c r="K2125" i="55" s="1"/>
  <c r="L2125" i="55" s="1"/>
  <c r="J2558" i="55"/>
  <c r="K2558" i="55" s="1"/>
  <c r="L2558" i="55" s="1"/>
  <c r="I2298" i="55"/>
  <c r="J2298" i="55" s="1"/>
  <c r="K2298" i="55" s="1"/>
  <c r="L2298" i="55" s="1"/>
  <c r="F2223" i="55"/>
  <c r="I2280" i="55"/>
  <c r="J2280" i="55" s="1"/>
  <c r="K2280" i="55" s="1"/>
  <c r="L2280" i="55" s="1"/>
  <c r="I2404" i="55"/>
  <c r="J2404" i="55" s="1"/>
  <c r="K2404" i="55" s="1"/>
  <c r="L2404" i="55" s="1"/>
  <c r="I2405" i="55"/>
  <c r="J2405" i="55" s="1"/>
  <c r="K2405" i="55" s="1"/>
  <c r="L2405" i="55" s="1"/>
  <c r="J1596" i="55"/>
  <c r="K1596" i="55" s="1"/>
  <c r="L1596" i="55" s="1"/>
  <c r="I2199" i="55"/>
  <c r="J1933" i="55"/>
  <c r="K1933" i="55" s="1"/>
  <c r="L1933" i="55" s="1"/>
  <c r="J1012" i="55"/>
  <c r="K1012" i="55" s="1"/>
  <c r="L1012" i="55" s="1"/>
  <c r="I75" i="55"/>
  <c r="J75" i="55" s="1"/>
  <c r="K75" i="55" s="1"/>
  <c r="L75" i="55" s="1"/>
  <c r="J2565" i="55"/>
  <c r="K2565" i="55" s="1"/>
  <c r="L2565" i="55" s="1"/>
  <c r="J2465" i="55"/>
  <c r="K2465" i="55" s="1"/>
  <c r="L2465" i="55" s="1"/>
  <c r="F2434" i="55"/>
  <c r="H2434" i="55" s="1"/>
  <c r="J1565" i="55"/>
  <c r="K1565" i="55" s="1"/>
  <c r="L1565" i="55" s="1"/>
  <c r="I2373" i="55"/>
  <c r="J2373" i="55" s="1"/>
  <c r="K2373" i="55" s="1"/>
  <c r="L2373" i="55" s="1"/>
  <c r="J2174" i="55"/>
  <c r="K2174" i="55" s="1"/>
  <c r="L2174" i="55" s="1"/>
  <c r="J1942" i="55"/>
  <c r="K1942" i="55" s="1"/>
  <c r="L1942" i="55" s="1"/>
  <c r="J1790" i="55"/>
  <c r="K1790" i="55" s="1"/>
  <c r="L1790" i="55" s="1"/>
  <c r="I1644" i="55"/>
  <c r="J1644" i="55" s="1"/>
  <c r="K1644" i="55" s="1"/>
  <c r="L1644" i="55" s="1"/>
  <c r="I1609" i="55"/>
  <c r="J1609" i="55" s="1"/>
  <c r="K1609" i="55" s="1"/>
  <c r="L1609" i="55" s="1"/>
  <c r="J1725" i="55"/>
  <c r="K1725" i="55" s="1"/>
  <c r="L1725" i="55" s="1"/>
  <c r="I1698" i="55"/>
  <c r="J1698" i="55" s="1"/>
  <c r="K1698" i="55" s="1"/>
  <c r="L1698" i="55" s="1"/>
  <c r="J2017" i="55"/>
  <c r="K2017" i="55" s="1"/>
  <c r="L2017" i="55" s="1"/>
  <c r="F2401" i="55"/>
  <c r="H2401" i="55" s="1"/>
  <c r="I1150" i="55"/>
  <c r="J1150" i="55" s="1"/>
  <c r="K1150" i="55" s="1"/>
  <c r="L1150" i="55" s="1"/>
  <c r="I709" i="55"/>
  <c r="J709" i="55" s="1"/>
  <c r="K709" i="55" s="1"/>
  <c r="L709" i="55" s="1"/>
  <c r="I2132" i="55"/>
  <c r="J2132" i="55" s="1"/>
  <c r="K2132" i="55" s="1"/>
  <c r="L2132" i="55" s="1"/>
  <c r="J1595" i="55"/>
  <c r="K1595" i="55" s="1"/>
  <c r="L1595" i="55" s="1"/>
  <c r="F2047" i="55"/>
  <c r="H2047" i="55" s="1"/>
  <c r="I1747" i="55"/>
  <c r="J1747" i="55" s="1"/>
  <c r="K1747" i="55" s="1"/>
  <c r="L1747" i="55" s="1"/>
  <c r="I2257" i="55"/>
  <c r="J2257" i="55" s="1"/>
  <c r="K2257" i="55" s="1"/>
  <c r="L2257" i="55" s="1"/>
  <c r="I2283" i="55"/>
  <c r="J2283" i="55" s="1"/>
  <c r="K2283" i="55" s="1"/>
  <c r="L2283" i="55" s="1"/>
  <c r="J1808" i="55"/>
  <c r="K1808" i="55" s="1"/>
  <c r="L1808" i="55" s="1"/>
  <c r="I486" i="55"/>
  <c r="J486" i="55" s="1"/>
  <c r="K486" i="55" s="1"/>
  <c r="L486" i="55" s="1"/>
  <c r="H1576" i="55"/>
  <c r="I2251" i="55"/>
  <c r="J2251" i="55" s="1"/>
  <c r="K2251" i="55" s="1"/>
  <c r="L2251" i="55" s="1"/>
  <c r="I2304" i="55"/>
  <c r="J2304" i="55" s="1"/>
  <c r="K2304" i="55" s="1"/>
  <c r="L2304" i="55" s="1"/>
  <c r="J1568" i="55"/>
  <c r="K1568" i="55" s="1"/>
  <c r="L1568" i="55" s="1"/>
  <c r="I1772" i="55"/>
  <c r="J1772" i="55" s="1"/>
  <c r="K1772" i="55" s="1"/>
  <c r="L1772" i="55" s="1"/>
  <c r="J2593" i="55"/>
  <c r="K2593" i="55" s="1"/>
  <c r="L2593" i="55" s="1"/>
  <c r="J1959" i="55"/>
  <c r="K1959" i="55" s="1"/>
  <c r="L1959" i="55" s="1"/>
  <c r="I2099" i="55"/>
  <c r="J2016" i="55"/>
  <c r="K2016" i="55" s="1"/>
  <c r="L2016" i="55" s="1"/>
  <c r="F2140" i="55"/>
  <c r="G2140" i="55" s="1"/>
  <c r="J2041" i="55"/>
  <c r="K2041" i="55" s="1"/>
  <c r="L2041" i="55" s="1"/>
  <c r="I2157" i="55"/>
  <c r="J2157" i="55" s="1"/>
  <c r="K2157" i="55" s="1"/>
  <c r="L2157" i="55" s="1"/>
  <c r="I2130" i="55"/>
  <c r="J2130" i="55" s="1"/>
  <c r="K2130" i="55" s="1"/>
  <c r="L2130" i="55" s="1"/>
  <c r="J2119" i="55"/>
  <c r="K2119" i="55" s="1"/>
  <c r="L2119" i="55" s="1"/>
  <c r="I2259" i="55"/>
  <c r="J2259" i="55" s="1"/>
  <c r="K2259" i="55" s="1"/>
  <c r="L2259" i="55" s="1"/>
  <c r="I2240" i="55"/>
  <c r="J2240" i="55" s="1"/>
  <c r="K2240" i="55" s="1"/>
  <c r="L2240" i="55" s="1"/>
  <c r="I2282" i="55"/>
  <c r="J2282" i="55" s="1"/>
  <c r="K2282" i="55" s="1"/>
  <c r="L2282" i="55" s="1"/>
  <c r="J1932" i="55"/>
  <c r="K1932" i="55" s="1"/>
  <c r="L1932" i="55" s="1"/>
  <c r="I380" i="55"/>
  <c r="J380" i="55" s="1"/>
  <c r="K380" i="55" s="1"/>
  <c r="L380" i="55" s="1"/>
  <c r="I1445" i="55"/>
  <c r="J1445" i="55" s="1"/>
  <c r="K1445" i="55" s="1"/>
  <c r="L1445" i="55" s="1"/>
  <c r="I1602" i="55"/>
  <c r="J1602" i="55" s="1"/>
  <c r="K1602" i="55" s="1"/>
  <c r="L1602" i="55" s="1"/>
  <c r="I1667" i="55"/>
  <c r="J1667" i="55" s="1"/>
  <c r="K1667" i="55" s="1"/>
  <c r="L1667" i="55" s="1"/>
  <c r="I2284" i="55"/>
  <c r="I2078" i="55"/>
  <c r="J2078" i="55" s="1"/>
  <c r="K2078" i="55" s="1"/>
  <c r="L2078" i="55" s="1"/>
  <c r="I2253" i="55"/>
  <c r="J2253" i="55" s="1"/>
  <c r="K2253" i="55" s="1"/>
  <c r="L2253" i="55" s="1"/>
  <c r="I2147" i="55"/>
  <c r="J2147" i="55" s="1"/>
  <c r="K2147" i="55" s="1"/>
  <c r="L2147" i="55" s="1"/>
  <c r="J674" i="55"/>
  <c r="K674" i="55" s="1"/>
  <c r="L674" i="55" s="1"/>
  <c r="I584" i="55"/>
  <c r="J584" i="55" s="1"/>
  <c r="K584" i="55" s="1"/>
  <c r="L584" i="55" s="1"/>
  <c r="I2097" i="55"/>
  <c r="J2097" i="55" s="1"/>
  <c r="K2097" i="55" s="1"/>
  <c r="L2097" i="55" s="1"/>
  <c r="I2122" i="55"/>
  <c r="J2122" i="55" s="1"/>
  <c r="K2122" i="55" s="1"/>
  <c r="L2122" i="55" s="1"/>
  <c r="J1739" i="55"/>
  <c r="K1739" i="55" s="1"/>
  <c r="L1739" i="55" s="1"/>
  <c r="J2577" i="55"/>
  <c r="K2577" i="55" s="1"/>
  <c r="L2577" i="55" s="1"/>
  <c r="I1658" i="55"/>
  <c r="J1658" i="55" s="1"/>
  <c r="K1658" i="55" s="1"/>
  <c r="L1658" i="55" s="1"/>
  <c r="H1583" i="55"/>
  <c r="I1583" i="55" s="1"/>
  <c r="J1583" i="55" s="1"/>
  <c r="K1583" i="55" s="1"/>
  <c r="L1583" i="55" s="1"/>
  <c r="I1640" i="55"/>
  <c r="J1640" i="55" s="1"/>
  <c r="K1640" i="55" s="1"/>
  <c r="L1640" i="55" s="1"/>
  <c r="I1764" i="55"/>
  <c r="J1764" i="55" s="1"/>
  <c r="K1764" i="55" s="1"/>
  <c r="L1764" i="55" s="1"/>
  <c r="J1729" i="55"/>
  <c r="K1729" i="55" s="1"/>
  <c r="L1729" i="55" s="1"/>
  <c r="J1818" i="55"/>
  <c r="K1818" i="55" s="1"/>
  <c r="L1818" i="55" s="1"/>
  <c r="J1807" i="55"/>
  <c r="K1807" i="55" s="1"/>
  <c r="L1807" i="55" s="1"/>
  <c r="J1947" i="55"/>
  <c r="K1947" i="55" s="1"/>
  <c r="L1947" i="55" s="1"/>
  <c r="I2056" i="55"/>
  <c r="I1689" i="55"/>
  <c r="J1689" i="55" s="1"/>
  <c r="K1689" i="55" s="1"/>
  <c r="L1689" i="55" s="1"/>
  <c r="G867" i="55"/>
  <c r="I867" i="55" s="1"/>
  <c r="I74" i="55"/>
  <c r="J74" i="55" s="1"/>
  <c r="K74" i="55" s="1"/>
  <c r="L74" i="55" s="1"/>
  <c r="J246" i="55"/>
  <c r="K246" i="55" s="1"/>
  <c r="L246" i="55" s="1"/>
  <c r="I580" i="55"/>
  <c r="J580" i="55" s="1"/>
  <c r="K580" i="55" s="1"/>
  <c r="L580" i="55" s="1"/>
  <c r="J1561" i="55"/>
  <c r="K1561" i="55" s="1"/>
  <c r="L1561" i="55" s="1"/>
  <c r="I614" i="55"/>
  <c r="J614" i="55" s="1"/>
  <c r="K614" i="55" s="1"/>
  <c r="L614" i="55" s="1"/>
  <c r="J217" i="55"/>
  <c r="K217" i="55" s="1"/>
  <c r="L217" i="55" s="1"/>
  <c r="I676" i="55"/>
  <c r="J676" i="55" s="1"/>
  <c r="K676" i="55" s="1"/>
  <c r="L676" i="55" s="1"/>
  <c r="I413" i="55"/>
  <c r="J413" i="55" s="1"/>
  <c r="K413" i="55" s="1"/>
  <c r="L413" i="55" s="1"/>
  <c r="I2263" i="55"/>
  <c r="J2263" i="55" s="1"/>
  <c r="K2263" i="55" s="1"/>
  <c r="L2263" i="55" s="1"/>
  <c r="I2137" i="55"/>
  <c r="J2137" i="55" s="1"/>
  <c r="K2137" i="55" s="1"/>
  <c r="L2137" i="55" s="1"/>
  <c r="I1702" i="55"/>
  <c r="J1214" i="55"/>
  <c r="K1214" i="55" s="1"/>
  <c r="L1214" i="55" s="1"/>
  <c r="F1156" i="55"/>
  <c r="G1156" i="55" s="1"/>
  <c r="F822" i="55"/>
  <c r="H822" i="55" s="1"/>
  <c r="I46" i="55"/>
  <c r="J46" i="55" s="1"/>
  <c r="I102" i="55"/>
  <c r="J102" i="55" s="1"/>
  <c r="K102" i="55" s="1"/>
  <c r="L102" i="55" s="1"/>
  <c r="I24" i="61"/>
  <c r="H1578" i="55"/>
  <c r="I1578" i="55" s="1"/>
  <c r="J1578" i="55" s="1"/>
  <c r="K1578" i="55" s="1"/>
  <c r="L1578" i="55" s="1"/>
  <c r="I2301" i="55"/>
  <c r="J2301" i="55" s="1"/>
  <c r="K2301" i="55" s="1"/>
  <c r="L2301" i="55" s="1"/>
  <c r="J1879" i="55"/>
  <c r="K1879" i="55" s="1"/>
  <c r="L1879" i="55" s="1"/>
  <c r="J707" i="55"/>
  <c r="K707" i="55" s="1"/>
  <c r="L707" i="55" s="1"/>
  <c r="I338" i="55"/>
  <c r="J338" i="55" s="1"/>
  <c r="K338" i="55" s="1"/>
  <c r="L338" i="55" s="1"/>
  <c r="G854" i="55"/>
  <c r="I854" i="55" s="1"/>
  <c r="J854" i="55" s="1"/>
  <c r="K854" i="55" s="1"/>
  <c r="L854" i="55" s="1"/>
  <c r="I57" i="55"/>
  <c r="J57" i="55" s="1"/>
  <c r="J1376" i="55"/>
  <c r="K1376" i="55" s="1"/>
  <c r="L1376" i="55" s="1"/>
  <c r="G825" i="55"/>
  <c r="I825" i="55" s="1"/>
  <c r="J1834" i="55"/>
  <c r="K1834" i="55" s="1"/>
  <c r="L1834" i="55" s="1"/>
  <c r="J1178" i="55"/>
  <c r="K1178" i="55" s="1"/>
  <c r="L1178" i="55" s="1"/>
  <c r="J960" i="55"/>
  <c r="K960" i="55" s="1"/>
  <c r="L960" i="55" s="1"/>
  <c r="J959" i="55"/>
  <c r="K959" i="55" s="1"/>
  <c r="L959" i="55" s="1"/>
  <c r="I35" i="55"/>
  <c r="J35" i="55" s="1"/>
  <c r="K35" i="55" s="1"/>
  <c r="L35" i="55" s="1"/>
  <c r="J997" i="55"/>
  <c r="K997" i="55" s="1"/>
  <c r="L997" i="55" s="1"/>
  <c r="J211" i="55"/>
  <c r="K211" i="55" s="1"/>
  <c r="L211" i="55" s="1"/>
  <c r="J701" i="55"/>
  <c r="K701" i="55" s="1"/>
  <c r="L701" i="55" s="1"/>
  <c r="J657" i="55"/>
  <c r="K657" i="55" s="1"/>
  <c r="L657" i="55" s="1"/>
  <c r="G847" i="55"/>
  <c r="I847" i="55" s="1"/>
  <c r="J210" i="55"/>
  <c r="K210" i="55" s="1"/>
  <c r="L210" i="55" s="1"/>
  <c r="I2271" i="55"/>
  <c r="J2271" i="55" s="1"/>
  <c r="K2271" i="55" s="1"/>
  <c r="L2271" i="55" s="1"/>
  <c r="J1950" i="55"/>
  <c r="K1950" i="55" s="1"/>
  <c r="L1950" i="55" s="1"/>
  <c r="J395" i="55"/>
  <c r="K395" i="55" s="1"/>
  <c r="L395" i="55" s="1"/>
  <c r="J1208" i="55"/>
  <c r="K1208" i="55" s="1"/>
  <c r="L1208" i="55" s="1"/>
  <c r="J202" i="55"/>
  <c r="K202" i="55" s="1"/>
  <c r="L202" i="55" s="1"/>
  <c r="I2399" i="55"/>
  <c r="J2399" i="55" s="1"/>
  <c r="K2399" i="55" s="1"/>
  <c r="L2399" i="55" s="1"/>
  <c r="J2484" i="55"/>
  <c r="K2484" i="55" s="1"/>
  <c r="L2484" i="55" s="1"/>
  <c r="I2170" i="55"/>
  <c r="J2170" i="55" s="1"/>
  <c r="K2170" i="55" s="1"/>
  <c r="L2170" i="55" s="1"/>
  <c r="I2095" i="55"/>
  <c r="J2095" i="55" s="1"/>
  <c r="K2095" i="55" s="1"/>
  <c r="L2095" i="55" s="1"/>
  <c r="F2235" i="55"/>
  <c r="G2235" i="55" s="1"/>
  <c r="I2152" i="55"/>
  <c r="J2152" i="55" s="1"/>
  <c r="K2152" i="55" s="1"/>
  <c r="L2152" i="55" s="1"/>
  <c r="I2276" i="55"/>
  <c r="J2276" i="55" s="1"/>
  <c r="K2276" i="55" s="1"/>
  <c r="L2276" i="55" s="1"/>
  <c r="I2241" i="55"/>
  <c r="J2241" i="55" s="1"/>
  <c r="K2241" i="55" s="1"/>
  <c r="L2241" i="55" s="1"/>
  <c r="I2134" i="55"/>
  <c r="J2134" i="55" s="1"/>
  <c r="K2134" i="55" s="1"/>
  <c r="L2134" i="55" s="1"/>
  <c r="I2330" i="55"/>
  <c r="J2330" i="55" s="1"/>
  <c r="K2330" i="55" s="1"/>
  <c r="L2330" i="55" s="1"/>
  <c r="I2319" i="55"/>
  <c r="J2319" i="55" s="1"/>
  <c r="K2319" i="55" s="1"/>
  <c r="L2319" i="55" s="1"/>
  <c r="I2261" i="55"/>
  <c r="J2261" i="55" s="1"/>
  <c r="K2261" i="55" s="1"/>
  <c r="L2261" i="55" s="1"/>
  <c r="I1687" i="55"/>
  <c r="J1687" i="55" s="1"/>
  <c r="K1687" i="55" s="1"/>
  <c r="L1687" i="55" s="1"/>
  <c r="J2180" i="55"/>
  <c r="K2180" i="55" s="1"/>
  <c r="L2180" i="55" s="1"/>
  <c r="G823" i="55"/>
  <c r="I823" i="55" s="1"/>
  <c r="I283" i="55"/>
  <c r="J283" i="55" s="1"/>
  <c r="K283" i="55" s="1"/>
  <c r="L283" i="55" s="1"/>
  <c r="I1227" i="55"/>
  <c r="J1227" i="55" s="1"/>
  <c r="K1227" i="55" s="1"/>
  <c r="L1227" i="55" s="1"/>
  <c r="I1677" i="55"/>
  <c r="J1677" i="55" s="1"/>
  <c r="K1677" i="55" s="1"/>
  <c r="L1677" i="55" s="1"/>
  <c r="I589" i="55"/>
  <c r="J589" i="55" s="1"/>
  <c r="K589" i="55" s="1"/>
  <c r="L589" i="55" s="1"/>
  <c r="J764" i="55"/>
  <c r="K764" i="55" s="1"/>
  <c r="L764" i="55" s="1"/>
  <c r="I288" i="55"/>
  <c r="J288" i="55" s="1"/>
  <c r="K288" i="55" s="1"/>
  <c r="L288" i="55" s="1"/>
  <c r="G845" i="55"/>
  <c r="I845" i="55" s="1"/>
  <c r="I379" i="55"/>
  <c r="J379" i="55" s="1"/>
  <c r="K379" i="55" s="1"/>
  <c r="L379" i="55" s="1"/>
  <c r="J243" i="55"/>
  <c r="K243" i="55" s="1"/>
  <c r="L243" i="55" s="1"/>
  <c r="I2329" i="55"/>
  <c r="J2329" i="55" s="1"/>
  <c r="K2329" i="55" s="1"/>
  <c r="L2329" i="55" s="1"/>
  <c r="F2211" i="55"/>
  <c r="G2211" i="55" s="1"/>
  <c r="I2061" i="55"/>
  <c r="J2061" i="55" s="1"/>
  <c r="K2061" i="55" s="1"/>
  <c r="L2061" i="55" s="1"/>
  <c r="J1166" i="55"/>
  <c r="K1166" i="55" s="1"/>
  <c r="L1166" i="55" s="1"/>
  <c r="I1458" i="55"/>
  <c r="J1458" i="55" s="1"/>
  <c r="K1458" i="55" s="1"/>
  <c r="L1458" i="55" s="1"/>
  <c r="I56" i="55"/>
  <c r="J56" i="55" s="1"/>
  <c r="K56" i="55" s="1"/>
  <c r="L56" i="55" s="1"/>
  <c r="I1142" i="55"/>
  <c r="J1142" i="55" s="1"/>
  <c r="K1142" i="55" s="1"/>
  <c r="L1142" i="55" s="1"/>
  <c r="J137" i="55"/>
  <c r="K137" i="55" s="1"/>
  <c r="L137" i="55" s="1"/>
  <c r="I70" i="55"/>
  <c r="J70" i="55" s="1"/>
  <c r="K70" i="55" s="1"/>
  <c r="L70" i="55" s="1"/>
  <c r="I1668" i="55"/>
  <c r="J1668" i="55" s="1"/>
  <c r="K1668" i="55" s="1"/>
  <c r="L1668" i="55" s="1"/>
  <c r="I1236" i="55"/>
  <c r="J1236" i="55" s="1"/>
  <c r="K1236" i="55" s="1"/>
  <c r="L1236" i="55" s="1"/>
  <c r="I1442" i="55"/>
  <c r="J1442" i="55" s="1"/>
  <c r="K1442" i="55" s="1"/>
  <c r="L1442" i="55" s="1"/>
  <c r="I1533" i="55"/>
  <c r="J1533" i="55" s="1"/>
  <c r="K1533" i="55" s="1"/>
  <c r="L1533" i="55" s="1"/>
  <c r="I41" i="55"/>
  <c r="J41" i="55" s="1"/>
  <c r="K41" i="55" s="1"/>
  <c r="L41" i="55" s="1"/>
  <c r="J985" i="55"/>
  <c r="K985" i="55" s="1"/>
  <c r="L985" i="55" s="1"/>
  <c r="J1374" i="55"/>
  <c r="K1374" i="55" s="1"/>
  <c r="L1374" i="55" s="1"/>
  <c r="I63" i="55"/>
  <c r="J63" i="55" s="1"/>
  <c r="K63" i="55" s="1"/>
  <c r="L63" i="55" s="1"/>
  <c r="J215" i="55"/>
  <c r="K215" i="55" s="1"/>
  <c r="L215" i="55" s="1"/>
  <c r="J612" i="55"/>
  <c r="K612" i="55" s="1"/>
  <c r="L612" i="55" s="1"/>
  <c r="J221" i="55"/>
  <c r="K221" i="55" s="1"/>
  <c r="L221" i="55" s="1"/>
  <c r="I1457" i="55"/>
  <c r="J1457" i="55" s="1"/>
  <c r="K1457" i="55" s="1"/>
  <c r="L1457" i="55" s="1"/>
  <c r="J1204" i="55"/>
  <c r="K1204" i="55" s="1"/>
  <c r="L1204" i="55" s="1"/>
  <c r="J2184" i="55"/>
  <c r="K2184" i="55" s="1"/>
  <c r="L2184" i="55" s="1"/>
  <c r="F133" i="55"/>
  <c r="G133" i="55" s="1"/>
  <c r="I686" i="55"/>
  <c r="J686" i="55" s="1"/>
  <c r="K686" i="55" s="1"/>
  <c r="L686" i="55" s="1"/>
  <c r="I67" i="55"/>
  <c r="J67" i="55" s="1"/>
  <c r="K67" i="55" s="1"/>
  <c r="L67" i="55" s="1"/>
  <c r="G866" i="55"/>
  <c r="I266" i="55"/>
  <c r="J266" i="55" s="1"/>
  <c r="K266" i="55" s="1"/>
  <c r="L266" i="55" s="1"/>
  <c r="J964" i="55"/>
  <c r="K964" i="55" s="1"/>
  <c r="L964" i="55" s="1"/>
  <c r="J956" i="55"/>
  <c r="K956" i="55" s="1"/>
  <c r="L956" i="55" s="1"/>
  <c r="I119" i="55"/>
  <c r="J119" i="55" s="1"/>
  <c r="K119" i="55" s="1"/>
  <c r="L119" i="55" s="1"/>
  <c r="I490" i="55"/>
  <c r="J490" i="55" s="1"/>
  <c r="K490" i="55" s="1"/>
  <c r="L490" i="55" s="1"/>
  <c r="J1998" i="55"/>
  <c r="K1998" i="55" s="1"/>
  <c r="L1998" i="55" s="1"/>
  <c r="J2548" i="55"/>
  <c r="K2548" i="55" s="1"/>
  <c r="L2548" i="55" s="1"/>
  <c r="J1575" i="55"/>
  <c r="K1575" i="55" s="1"/>
  <c r="L1575" i="55" s="1"/>
  <c r="F1715" i="55"/>
  <c r="G1715" i="55" s="1"/>
  <c r="I1632" i="55"/>
  <c r="J1632" i="55" s="1"/>
  <c r="K1632" i="55" s="1"/>
  <c r="L1632" i="55" s="1"/>
  <c r="I1756" i="55"/>
  <c r="J1756" i="55" s="1"/>
  <c r="K1756" i="55" s="1"/>
  <c r="L1756" i="55" s="1"/>
  <c r="F1657" i="55"/>
  <c r="G1657" i="55" s="1"/>
  <c r="I1773" i="55"/>
  <c r="J1773" i="55" s="1"/>
  <c r="K1773" i="55" s="1"/>
  <c r="L1773" i="55" s="1"/>
  <c r="J1875" i="55"/>
  <c r="K1875" i="55" s="1"/>
  <c r="L1875" i="55" s="1"/>
  <c r="J1856" i="55"/>
  <c r="K1856" i="55" s="1"/>
  <c r="L1856" i="55" s="1"/>
  <c r="J1980" i="55"/>
  <c r="K1980" i="55" s="1"/>
  <c r="L1980" i="55" s="1"/>
  <c r="I1753" i="55"/>
  <c r="J1753" i="55" s="1"/>
  <c r="K1753" i="55" s="1"/>
  <c r="L1753" i="55" s="1"/>
  <c r="I2081" i="55"/>
  <c r="J2081" i="55" s="1"/>
  <c r="K2081" i="55" s="1"/>
  <c r="L2081" i="55" s="1"/>
  <c r="J800" i="55"/>
  <c r="K800" i="55" s="1"/>
  <c r="L800" i="55" s="1"/>
  <c r="I621" i="55"/>
  <c r="J621" i="55" s="1"/>
  <c r="K621" i="55" s="1"/>
  <c r="L621" i="55" s="1"/>
  <c r="I76" i="55"/>
  <c r="J76" i="55" s="1"/>
  <c r="K76" i="55" s="1"/>
  <c r="L76" i="55" s="1"/>
  <c r="I1527" i="55"/>
  <c r="J1527" i="55" s="1"/>
  <c r="K1527" i="55" s="1"/>
  <c r="L1527" i="55" s="1"/>
  <c r="J1197" i="55"/>
  <c r="K1197" i="55" s="1"/>
  <c r="L1197" i="55" s="1"/>
  <c r="I469" i="55"/>
  <c r="J469" i="55" s="1"/>
  <c r="K469" i="55" s="1"/>
  <c r="L469" i="55" s="1"/>
  <c r="J1193" i="55"/>
  <c r="K1193" i="55" s="1"/>
  <c r="L1193" i="55" s="1"/>
  <c r="G869" i="55"/>
  <c r="I869" i="55" s="1"/>
  <c r="I2403" i="55"/>
  <c r="J2403" i="55" s="1"/>
  <c r="K2403" i="55" s="1"/>
  <c r="L2403" i="55" s="1"/>
  <c r="G844" i="55"/>
  <c r="I844" i="55" s="1"/>
  <c r="I779" i="55"/>
  <c r="J779" i="55" s="1"/>
  <c r="K779" i="55" s="1"/>
  <c r="L779" i="55" s="1"/>
  <c r="I417" i="55"/>
  <c r="J417" i="55" s="1"/>
  <c r="K417" i="55" s="1"/>
  <c r="L417" i="55" s="1"/>
  <c r="J1188" i="55"/>
  <c r="K1188" i="55" s="1"/>
  <c r="L1188" i="55" s="1"/>
  <c r="J237" i="55"/>
  <c r="K237" i="55" s="1"/>
  <c r="L237" i="55" s="1"/>
  <c r="I781" i="55"/>
  <c r="J781" i="55" s="1"/>
  <c r="K781" i="55" s="1"/>
  <c r="L781" i="55" s="1"/>
  <c r="J510" i="55"/>
  <c r="K510" i="55" s="1"/>
  <c r="L510" i="55" s="1"/>
  <c r="I2384" i="55"/>
  <c r="J2384" i="55" s="1"/>
  <c r="K2384" i="55" s="1"/>
  <c r="L2384" i="55" s="1"/>
  <c r="J203" i="55"/>
  <c r="K203" i="55" s="1"/>
  <c r="L203" i="55" s="1"/>
  <c r="J567" i="55"/>
  <c r="K567" i="55" s="1"/>
  <c r="L567" i="55" s="1"/>
  <c r="J1218" i="55"/>
  <c r="K1218" i="55" s="1"/>
  <c r="L1218" i="55" s="1"/>
  <c r="I1759" i="55"/>
  <c r="J1759" i="55" s="1"/>
  <c r="K1759" i="55" s="1"/>
  <c r="L1759" i="55" s="1"/>
  <c r="I1633" i="55"/>
  <c r="I49" i="55"/>
  <c r="J49" i="55" s="1"/>
  <c r="K49" i="55" s="1"/>
  <c r="L49" i="55" s="1"/>
  <c r="I618" i="55"/>
  <c r="J618" i="55" s="1"/>
  <c r="K618" i="55" s="1"/>
  <c r="L618" i="55" s="1"/>
  <c r="J1198" i="55"/>
  <c r="K1198" i="55" s="1"/>
  <c r="L1198" i="55" s="1"/>
  <c r="I685" i="55"/>
  <c r="J685" i="55" s="1"/>
  <c r="K685" i="55" s="1"/>
  <c r="L685" i="55" s="1"/>
  <c r="I679" i="55"/>
  <c r="J679" i="55" s="1"/>
  <c r="K679" i="55" s="1"/>
  <c r="L679" i="55" s="1"/>
  <c r="F2214" i="55"/>
  <c r="I777" i="55"/>
  <c r="J777" i="55" s="1"/>
  <c r="K777" i="55" s="1"/>
  <c r="L777" i="55" s="1"/>
  <c r="J969" i="55"/>
  <c r="K969" i="55" s="1"/>
  <c r="L969" i="55" s="1"/>
  <c r="J981" i="55"/>
  <c r="K981" i="55" s="1"/>
  <c r="L981" i="55" s="1"/>
  <c r="I259" i="55"/>
  <c r="J259" i="55" s="1"/>
  <c r="K259" i="55" s="1"/>
  <c r="L259" i="55" s="1"/>
  <c r="J980" i="55"/>
  <c r="K980" i="55" s="1"/>
  <c r="L980" i="55" s="1"/>
  <c r="F937" i="55"/>
  <c r="H937" i="55" s="1"/>
  <c r="F809" i="55"/>
  <c r="H809" i="55" s="1"/>
  <c r="J407" i="55"/>
  <c r="K407" i="55" s="1"/>
  <c r="L407" i="55" s="1"/>
  <c r="I2204" i="55"/>
  <c r="J2204" i="55" s="1"/>
  <c r="K2204" i="55" s="1"/>
  <c r="L2204" i="55" s="1"/>
  <c r="I2269" i="55"/>
  <c r="J2269" i="55" s="1"/>
  <c r="K2269" i="55" s="1"/>
  <c r="L2269" i="55" s="1"/>
  <c r="I1671" i="55"/>
  <c r="J1671" i="55" s="1"/>
  <c r="K1671" i="55" s="1"/>
  <c r="L1671" i="55" s="1"/>
  <c r="J1792" i="55"/>
  <c r="K1792" i="55" s="1"/>
  <c r="L1792" i="55" s="1"/>
  <c r="J1571" i="55"/>
  <c r="K1571" i="55" s="1"/>
  <c r="L1571" i="55" s="1"/>
  <c r="J2527" i="55"/>
  <c r="K2527" i="55" s="1"/>
  <c r="L2527" i="55" s="1"/>
  <c r="J2530" i="55"/>
  <c r="K2530" i="55" s="1"/>
  <c r="L2530" i="55" s="1"/>
  <c r="I2087" i="55"/>
  <c r="F2227" i="55"/>
  <c r="H2227" i="55" s="1"/>
  <c r="I2144" i="55"/>
  <c r="J2144" i="55" s="1"/>
  <c r="K2144" i="55" s="1"/>
  <c r="L2144" i="55" s="1"/>
  <c r="I2268" i="55"/>
  <c r="J2268" i="55" s="1"/>
  <c r="K2268" i="55" s="1"/>
  <c r="L2268" i="55" s="1"/>
  <c r="J2169" i="55"/>
  <c r="K2169" i="55" s="1"/>
  <c r="L2169" i="55" s="1"/>
  <c r="F1654" i="55"/>
  <c r="H1654" i="55" s="1"/>
  <c r="I2258" i="55"/>
  <c r="J2258" i="55" s="1"/>
  <c r="K2258" i="55" s="1"/>
  <c r="L2258" i="55" s="1"/>
  <c r="I2247" i="55"/>
  <c r="J2247" i="55" s="1"/>
  <c r="K2247" i="55" s="1"/>
  <c r="L2247" i="55" s="1"/>
  <c r="I2387" i="55"/>
  <c r="J2387" i="55" s="1"/>
  <c r="K2387" i="55" s="1"/>
  <c r="L2387" i="55" s="1"/>
  <c r="I2368" i="55"/>
  <c r="J2368" i="55" s="1"/>
  <c r="K2368" i="55" s="1"/>
  <c r="L2368" i="55" s="1"/>
  <c r="H1590" i="55"/>
  <c r="I1590" i="55" s="1"/>
  <c r="J1590" i="55" s="1"/>
  <c r="K1590" i="55" s="1"/>
  <c r="L1590" i="55" s="1"/>
  <c r="I2197" i="55"/>
  <c r="J2197" i="55" s="1"/>
  <c r="K2197" i="55" s="1"/>
  <c r="L2197" i="55" s="1"/>
  <c r="I712" i="55"/>
  <c r="J712" i="55" s="1"/>
  <c r="K712" i="55" s="1"/>
  <c r="L712" i="55" s="1"/>
  <c r="I275" i="55"/>
  <c r="J275" i="55" s="1"/>
  <c r="K275" i="55" s="1"/>
  <c r="L275" i="55" s="1"/>
  <c r="I2126" i="55"/>
  <c r="J2126" i="55" s="1"/>
  <c r="K2126" i="55" s="1"/>
  <c r="L2126" i="55" s="1"/>
  <c r="I261" i="55"/>
  <c r="J261" i="55" s="1"/>
  <c r="K261" i="55" s="1"/>
  <c r="L261" i="55" s="1"/>
  <c r="I747" i="55"/>
  <c r="J747" i="55" s="1"/>
  <c r="K747" i="55" s="1"/>
  <c r="L747" i="55" s="1"/>
  <c r="I38" i="55"/>
  <c r="J38" i="55" s="1"/>
  <c r="K38" i="55" s="1"/>
  <c r="L38" i="55" s="1"/>
  <c r="J503" i="55"/>
  <c r="K503" i="55" s="1"/>
  <c r="L503" i="55" s="1"/>
  <c r="I43" i="55"/>
  <c r="J43" i="55" s="1"/>
  <c r="F117" i="55"/>
  <c r="H117" i="55" s="1"/>
  <c r="I2150" i="55"/>
  <c r="I2128" i="55"/>
  <c r="I627" i="55"/>
  <c r="J627" i="55" s="1"/>
  <c r="K627" i="55" s="1"/>
  <c r="L627" i="55" s="1"/>
  <c r="I301" i="55"/>
  <c r="J301" i="55" s="1"/>
  <c r="K301" i="55" s="1"/>
  <c r="L301" i="55" s="1"/>
  <c r="J1266" i="55"/>
  <c r="K1266" i="55" s="1"/>
  <c r="L1266" i="55" s="1"/>
  <c r="J1034" i="55"/>
  <c r="K1034" i="55" s="1"/>
  <c r="L1034" i="55" s="1"/>
  <c r="J1216" i="55"/>
  <c r="K1216" i="55" s="1"/>
  <c r="L1216" i="55" s="1"/>
  <c r="I45" i="55"/>
  <c r="J45" i="55" s="1"/>
  <c r="I511" i="55"/>
  <c r="J511" i="55" s="1"/>
  <c r="K511" i="55" s="1"/>
  <c r="L511" i="55" s="1"/>
  <c r="J737" i="55"/>
  <c r="K737" i="55" s="1"/>
  <c r="L737" i="55" s="1"/>
  <c r="F1467" i="55"/>
  <c r="G1467" i="55" s="1"/>
  <c r="J1133" i="55"/>
  <c r="K1133" i="55" s="1"/>
  <c r="L1133" i="55" s="1"/>
  <c r="J1825" i="55"/>
  <c r="K1825" i="55" s="1"/>
  <c r="L1825" i="55" s="1"/>
  <c r="J236" i="55"/>
  <c r="K236" i="55" s="1"/>
  <c r="L236" i="55" s="1"/>
  <c r="I87" i="55"/>
  <c r="J87" i="55" s="1"/>
  <c r="I473" i="55"/>
  <c r="J473" i="55" s="1"/>
  <c r="K473" i="55" s="1"/>
  <c r="L473" i="55" s="1"/>
  <c r="F598" i="55"/>
  <c r="H598" i="55" s="1"/>
  <c r="I491" i="55"/>
  <c r="J491" i="55" s="1"/>
  <c r="K491" i="55" s="1"/>
  <c r="L491" i="55" s="1"/>
  <c r="J1184" i="55"/>
  <c r="K1184" i="55" s="1"/>
  <c r="L1184" i="55" s="1"/>
  <c r="J527" i="55"/>
  <c r="K527" i="55" s="1"/>
  <c r="L527" i="55" s="1"/>
  <c r="I1146" i="55"/>
  <c r="J1146" i="55" s="1"/>
  <c r="K1146" i="55" s="1"/>
  <c r="L1146" i="55" s="1"/>
  <c r="J991" i="55"/>
  <c r="K991" i="55" s="1"/>
  <c r="L991" i="55" s="1"/>
  <c r="I588" i="55"/>
  <c r="J588" i="55" s="1"/>
  <c r="K588" i="55" s="1"/>
  <c r="L588" i="55" s="1"/>
  <c r="G857" i="55"/>
  <c r="I615" i="55"/>
  <c r="J615" i="55" s="1"/>
  <c r="K615" i="55" s="1"/>
  <c r="L615" i="55" s="1"/>
  <c r="I94" i="55"/>
  <c r="J94" i="55" s="1"/>
  <c r="K94" i="55" s="1"/>
  <c r="L94" i="55" s="1"/>
  <c r="I596" i="55"/>
  <c r="J596" i="55" s="1"/>
  <c r="K596" i="55" s="1"/>
  <c r="L596" i="55" s="1"/>
  <c r="J2120" i="55"/>
  <c r="K2120" i="55" s="1"/>
  <c r="L2120" i="55" s="1"/>
  <c r="I582" i="55"/>
  <c r="J582" i="55" s="1"/>
  <c r="K582" i="55" s="1"/>
  <c r="L582" i="55" s="1"/>
  <c r="J766" i="55"/>
  <c r="K766" i="55" s="1"/>
  <c r="L766" i="55" s="1"/>
  <c r="I112" i="55"/>
  <c r="J112" i="55" s="1"/>
  <c r="K112" i="55" s="1"/>
  <c r="L112" i="55" s="1"/>
  <c r="I82" i="55"/>
  <c r="J82" i="55" s="1"/>
  <c r="I1140" i="55"/>
  <c r="J1140" i="55" s="1"/>
  <c r="K1140" i="55" s="1"/>
  <c r="L1140" i="55" s="1"/>
  <c r="J1367" i="55"/>
  <c r="K1367" i="55" s="1"/>
  <c r="L1367" i="55" s="1"/>
  <c r="J2025" i="55"/>
  <c r="K2025" i="55" s="1"/>
  <c r="L2025" i="55" s="1"/>
  <c r="I2141" i="55"/>
  <c r="J2141" i="55" s="1"/>
  <c r="K2141" i="55" s="1"/>
  <c r="L2141" i="55" s="1"/>
  <c r="J2050" i="55"/>
  <c r="K2050" i="55" s="1"/>
  <c r="L2050" i="55" s="1"/>
  <c r="J1975" i="55"/>
  <c r="K1975" i="55" s="1"/>
  <c r="L1975" i="55" s="1"/>
  <c r="I2115" i="55"/>
  <c r="J2115" i="55" s="1"/>
  <c r="K2115" i="55" s="1"/>
  <c r="L2115" i="55" s="1"/>
  <c r="I2096" i="55"/>
  <c r="J2096" i="55" s="1"/>
  <c r="K2096" i="55" s="1"/>
  <c r="L2096" i="55" s="1"/>
  <c r="F2220" i="55"/>
  <c r="H2220" i="55" s="1"/>
  <c r="J2185" i="55"/>
  <c r="K2185" i="55" s="1"/>
  <c r="L2185" i="55" s="1"/>
  <c r="J1742" i="55"/>
  <c r="K1742" i="55" s="1"/>
  <c r="L1742" i="55" s="1"/>
  <c r="I2274" i="55"/>
  <c r="J2274" i="55" s="1"/>
  <c r="K2274" i="55" s="1"/>
  <c r="L2274" i="55" s="1"/>
  <c r="F2209" i="55"/>
  <c r="H2209" i="55" s="1"/>
  <c r="I2347" i="55"/>
  <c r="J2347" i="55" s="1"/>
  <c r="K2347" i="55" s="1"/>
  <c r="L2347" i="55" s="1"/>
  <c r="I2135" i="55"/>
  <c r="J2135" i="55" s="1"/>
  <c r="K2135" i="55" s="1"/>
  <c r="L2135" i="55" s="1"/>
  <c r="J1177" i="55"/>
  <c r="K1177" i="55" s="1"/>
  <c r="L1177" i="55" s="1"/>
  <c r="I1693" i="55"/>
  <c r="J1693" i="55" s="1"/>
  <c r="K1693" i="55" s="1"/>
  <c r="L1693" i="55" s="1"/>
  <c r="I1648" i="55"/>
  <c r="J1648" i="55" s="1"/>
  <c r="K1648" i="55" s="1"/>
  <c r="L1648" i="55" s="1"/>
  <c r="I2249" i="55"/>
  <c r="J2249" i="55" s="1"/>
  <c r="K2249" i="55" s="1"/>
  <c r="L2249" i="55" s="1"/>
  <c r="I2333" i="55"/>
  <c r="J2333" i="55" s="1"/>
  <c r="K2333" i="55" s="1"/>
  <c r="L2333" i="55" s="1"/>
  <c r="J1997" i="55"/>
  <c r="K1997" i="55" s="1"/>
  <c r="L1997" i="55" s="1"/>
  <c r="F2229" i="55"/>
  <c r="I2111" i="55"/>
  <c r="J2111" i="55" s="1"/>
  <c r="K2111" i="55" s="1"/>
  <c r="L2111" i="55" s="1"/>
  <c r="J2183" i="55"/>
  <c r="K2183" i="55" s="1"/>
  <c r="L2183" i="55" s="1"/>
  <c r="J2461" i="55"/>
  <c r="K2461" i="55" s="1"/>
  <c r="L2461" i="55" s="1"/>
  <c r="I1624" i="55"/>
  <c r="J1624" i="55" s="1"/>
  <c r="K1624" i="55" s="1"/>
  <c r="L1624" i="55" s="1"/>
  <c r="I1748" i="55"/>
  <c r="I1649" i="55"/>
  <c r="J1649" i="55" s="1"/>
  <c r="K1649" i="55" s="1"/>
  <c r="L1649" i="55" s="1"/>
  <c r="I1765" i="55"/>
  <c r="J1765" i="55" s="1"/>
  <c r="K1765" i="55" s="1"/>
  <c r="L1765" i="55" s="1"/>
  <c r="I1674" i="55"/>
  <c r="J1674" i="55" s="1"/>
  <c r="K1674" i="55" s="1"/>
  <c r="L1674" i="55" s="1"/>
  <c r="I1663" i="55"/>
  <c r="J1663" i="55" s="1"/>
  <c r="K1663" i="55" s="1"/>
  <c r="L1663" i="55" s="1"/>
  <c r="J1784" i="55"/>
  <c r="K1784" i="55" s="1"/>
  <c r="L1784" i="55" s="1"/>
  <c r="J1873" i="55"/>
  <c r="K1873" i="55" s="1"/>
  <c r="L1873" i="55" s="1"/>
  <c r="J1989" i="55"/>
  <c r="K1989" i="55" s="1"/>
  <c r="L1989" i="55" s="1"/>
  <c r="J1869" i="55"/>
  <c r="K1869" i="55" s="1"/>
  <c r="L1869" i="55" s="1"/>
  <c r="I1139" i="55"/>
  <c r="J1139" i="55" s="1"/>
  <c r="K1139" i="55" s="1"/>
  <c r="L1139" i="55" s="1"/>
  <c r="J992" i="55"/>
  <c r="K992" i="55" s="1"/>
  <c r="L992" i="55" s="1"/>
  <c r="I2410" i="55"/>
  <c r="J2410" i="55" s="1"/>
  <c r="K2410" i="55" s="1"/>
  <c r="L2410" i="55" s="1"/>
  <c r="I39" i="55"/>
  <c r="J39" i="55" s="1"/>
  <c r="K39" i="55" s="1"/>
  <c r="L39" i="55" s="1"/>
  <c r="I1290" i="55"/>
  <c r="J1290" i="55" s="1"/>
  <c r="K1290" i="55" s="1"/>
  <c r="L1290" i="55" s="1"/>
  <c r="I2320" i="55"/>
  <c r="J2320" i="55" s="1"/>
  <c r="K2320" i="55" s="1"/>
  <c r="L2320" i="55" s="1"/>
  <c r="F2162" i="55"/>
  <c r="H2162" i="55" s="1"/>
  <c r="J962" i="55"/>
  <c r="K962" i="55" s="1"/>
  <c r="L962" i="55" s="1"/>
  <c r="J1221" i="55"/>
  <c r="K1221" i="55" s="1"/>
  <c r="L1221" i="55" s="1"/>
  <c r="I710" i="55"/>
  <c r="J710" i="55" s="1"/>
  <c r="K710" i="55" s="1"/>
  <c r="L710" i="55" s="1"/>
  <c r="I90" i="55"/>
  <c r="J90" i="55" s="1"/>
  <c r="I1530" i="55"/>
  <c r="J1530" i="55" s="1"/>
  <c r="K1530" i="55" s="1"/>
  <c r="L1530" i="55" s="1"/>
  <c r="J1134" i="55"/>
  <c r="K1134" i="55" s="1"/>
  <c r="L1134" i="55" s="1"/>
  <c r="I1643" i="55"/>
  <c r="J1643" i="55" s="1"/>
  <c r="K1643" i="55" s="1"/>
  <c r="L1643" i="55" s="1"/>
  <c r="I1646" i="55"/>
  <c r="J1646" i="55" s="1"/>
  <c r="K1646" i="55" s="1"/>
  <c r="L1646" i="55" s="1"/>
  <c r="I411" i="55"/>
  <c r="J411" i="55" s="1"/>
  <c r="K411" i="55" s="1"/>
  <c r="L411" i="55" s="1"/>
  <c r="J1167" i="55"/>
  <c r="K1167" i="55" s="1"/>
  <c r="L1167" i="55" s="1"/>
  <c r="I267" i="55"/>
  <c r="J267" i="55" s="1"/>
  <c r="K267" i="55" s="1"/>
  <c r="L267" i="55" s="1"/>
  <c r="I1138" i="55"/>
  <c r="J1138" i="55" s="1"/>
  <c r="K1138" i="55" s="1"/>
  <c r="L1138" i="55" s="1"/>
  <c r="I492" i="55"/>
  <c r="J492" i="55" s="1"/>
  <c r="K492" i="55" s="1"/>
  <c r="L492" i="55" s="1"/>
  <c r="I36" i="55"/>
  <c r="J36" i="55" s="1"/>
  <c r="K36" i="55" s="1"/>
  <c r="L36" i="55" s="1"/>
  <c r="F870" i="55"/>
  <c r="I1749" i="55"/>
  <c r="J1749" i="55" s="1"/>
  <c r="K1749" i="55" s="1"/>
  <c r="L1749" i="55" s="1"/>
  <c r="J1186" i="55"/>
  <c r="K1186" i="55" s="1"/>
  <c r="L1186" i="55" s="1"/>
  <c r="G837" i="55"/>
  <c r="I837" i="55" s="1"/>
  <c r="I622" i="55"/>
  <c r="J622" i="55" s="1"/>
  <c r="K622" i="55" s="1"/>
  <c r="L622" i="55" s="1"/>
  <c r="J972" i="55"/>
  <c r="K972" i="55" s="1"/>
  <c r="L972" i="55" s="1"/>
  <c r="I314" i="55"/>
  <c r="J314" i="55" s="1"/>
  <c r="K314" i="55" s="1"/>
  <c r="L314" i="55" s="1"/>
  <c r="J1189" i="55"/>
  <c r="K1189" i="55" s="1"/>
  <c r="L1189" i="55" s="1"/>
  <c r="I626" i="55"/>
  <c r="J626" i="55" s="1"/>
  <c r="K626" i="55" s="1"/>
  <c r="L626" i="55" s="1"/>
  <c r="I620" i="55"/>
  <c r="J620" i="55" s="1"/>
  <c r="K620" i="55" s="1"/>
  <c r="L620" i="55" s="1"/>
  <c r="J1160" i="55"/>
  <c r="K1160" i="55" s="1"/>
  <c r="L1160" i="55" s="1"/>
  <c r="I625" i="55"/>
  <c r="J625" i="55" s="1"/>
  <c r="K625" i="55" s="1"/>
  <c r="L625" i="55" s="1"/>
  <c r="I2244" i="55"/>
  <c r="J2244" i="55" s="1"/>
  <c r="K2244" i="55" s="1"/>
  <c r="L2244" i="55" s="1"/>
  <c r="I116" i="55"/>
  <c r="J116" i="55" s="1"/>
  <c r="K116" i="55" s="1"/>
  <c r="L116" i="55" s="1"/>
  <c r="J1262" i="55"/>
  <c r="K1262" i="55" s="1"/>
  <c r="L1262" i="55" s="1"/>
  <c r="I278" i="55"/>
  <c r="J278" i="55" s="1"/>
  <c r="K278" i="55" s="1"/>
  <c r="L278" i="55" s="1"/>
  <c r="G829" i="55"/>
  <c r="I829" i="55" s="1"/>
  <c r="J421" i="55"/>
  <c r="K421" i="55" s="1"/>
  <c r="L421" i="55" s="1"/>
  <c r="I111" i="55"/>
  <c r="J111" i="55" s="1"/>
  <c r="K111" i="55" s="1"/>
  <c r="L111" i="55" s="1"/>
  <c r="I125" i="55"/>
  <c r="J125" i="55" s="1"/>
  <c r="K125" i="55" s="1"/>
  <c r="L125" i="55" s="1"/>
  <c r="G851" i="55"/>
  <c r="I613" i="55"/>
  <c r="J613" i="55" s="1"/>
  <c r="K613" i="55" s="1"/>
  <c r="L613" i="55" s="1"/>
  <c r="I1452" i="55"/>
  <c r="J1452" i="55" s="1"/>
  <c r="K1452" i="55" s="1"/>
  <c r="L1452" i="55" s="1"/>
  <c r="J1496" i="55"/>
  <c r="K1496" i="55" s="1"/>
  <c r="L1496" i="55" s="1"/>
  <c r="F1737" i="55"/>
  <c r="G1737" i="55" s="1"/>
  <c r="J2459" i="55"/>
  <c r="K2459" i="55" s="1"/>
  <c r="L2459" i="55" s="1"/>
  <c r="J2525" i="55"/>
  <c r="K2525" i="55" s="1"/>
  <c r="L2525" i="55" s="1"/>
  <c r="I2136" i="55"/>
  <c r="J2136" i="55" s="1"/>
  <c r="K2136" i="55" s="1"/>
  <c r="L2136" i="55" s="1"/>
  <c r="I2260" i="55"/>
  <c r="J2260" i="55" s="1"/>
  <c r="K2260" i="55" s="1"/>
  <c r="L2260" i="55" s="1"/>
  <c r="F2161" i="55"/>
  <c r="G2161" i="55" s="1"/>
  <c r="I1638" i="55"/>
  <c r="J1638" i="55" s="1"/>
  <c r="K1638" i="55" s="1"/>
  <c r="L1638" i="55" s="1"/>
  <c r="J2186" i="55"/>
  <c r="K2186" i="55" s="1"/>
  <c r="L2186" i="55" s="1"/>
  <c r="J2175" i="55"/>
  <c r="K2175" i="55" s="1"/>
  <c r="L2175" i="55" s="1"/>
  <c r="J2315" i="55"/>
  <c r="K2315" i="55" s="1"/>
  <c r="L2315" i="55" s="1"/>
  <c r="F2296" i="55"/>
  <c r="I2385" i="55"/>
  <c r="J2385" i="55" s="1"/>
  <c r="K2385" i="55" s="1"/>
  <c r="L2385" i="55" s="1"/>
  <c r="I2382" i="55"/>
  <c r="J2382" i="55" s="1"/>
  <c r="K2382" i="55" s="1"/>
  <c r="L2382" i="55" s="1"/>
  <c r="I1744" i="55"/>
  <c r="J1744" i="55" s="1"/>
  <c r="K1744" i="55" s="1"/>
  <c r="L1744" i="55" s="1"/>
  <c r="J1823" i="55"/>
  <c r="K1823" i="55" s="1"/>
  <c r="L1823" i="55" s="1"/>
  <c r="I590" i="55"/>
  <c r="J590" i="55" s="1"/>
  <c r="K590" i="55" s="1"/>
  <c r="L590" i="55" s="1"/>
  <c r="I780" i="55"/>
  <c r="J780" i="55" s="1"/>
  <c r="K780" i="55" s="1"/>
  <c r="L780" i="55" s="1"/>
  <c r="I2335" i="55"/>
  <c r="J2335" i="55" s="1"/>
  <c r="K2335" i="55" s="1"/>
  <c r="L2335" i="55" s="1"/>
  <c r="J205" i="55"/>
  <c r="K205" i="55" s="1"/>
  <c r="L205" i="55" s="1"/>
  <c r="J391" i="55"/>
  <c r="K391" i="55" s="1"/>
  <c r="L391" i="55" s="1"/>
  <c r="J875" i="55"/>
  <c r="K875" i="55" s="1"/>
  <c r="L875" i="55" s="1"/>
  <c r="J398" i="55"/>
  <c r="K398" i="55" s="1"/>
  <c r="L398" i="55" s="1"/>
  <c r="I2354" i="55"/>
  <c r="J2354" i="55" s="1"/>
  <c r="K2354" i="55" s="1"/>
  <c r="L2354" i="55" s="1"/>
  <c r="I2252" i="55"/>
  <c r="J2252" i="55" s="1"/>
  <c r="K2252" i="55" s="1"/>
  <c r="L2252" i="55" s="1"/>
  <c r="J424" i="55"/>
  <c r="K424" i="55" s="1"/>
  <c r="L424" i="55" s="1"/>
  <c r="J1182" i="55"/>
  <c r="K1182" i="55" s="1"/>
  <c r="L1182" i="55" s="1"/>
  <c r="J461" i="55"/>
  <c r="K461" i="55" s="1"/>
  <c r="L461" i="55" s="1"/>
  <c r="I108" i="55"/>
  <c r="J108" i="55" s="1"/>
  <c r="K108" i="55" s="1"/>
  <c r="L108" i="55" s="1"/>
  <c r="I617" i="55"/>
  <c r="J617" i="55" s="1"/>
  <c r="K617" i="55" s="1"/>
  <c r="L617" i="55" s="1"/>
  <c r="J1165" i="55"/>
  <c r="K1165" i="55" s="1"/>
  <c r="L1165" i="55" s="1"/>
  <c r="I1685" i="55"/>
  <c r="J1846" i="55"/>
  <c r="K1846" i="55" s="1"/>
  <c r="L1846" i="55" s="1"/>
  <c r="J1199" i="55"/>
  <c r="K1199" i="55" s="1"/>
  <c r="L1199" i="55" s="1"/>
  <c r="I263" i="55"/>
  <c r="J263" i="55" s="1"/>
  <c r="K263" i="55" s="1"/>
  <c r="L263" i="55" s="1"/>
  <c r="J704" i="55"/>
  <c r="K704" i="55" s="1"/>
  <c r="L704" i="55" s="1"/>
  <c r="J1185" i="55"/>
  <c r="K1185" i="55" s="1"/>
  <c r="L1185" i="55" s="1"/>
  <c r="I714" i="55"/>
  <c r="J714" i="55" s="1"/>
  <c r="K714" i="55" s="1"/>
  <c r="L714" i="55" s="1"/>
  <c r="J1941" i="55"/>
  <c r="K1941" i="55" s="1"/>
  <c r="L1941" i="55" s="1"/>
  <c r="I2391" i="55"/>
  <c r="J2391" i="55" s="1"/>
  <c r="K2391" i="55" s="1"/>
  <c r="L2391" i="55" s="1"/>
  <c r="J224" i="55"/>
  <c r="K224" i="55" s="1"/>
  <c r="L224" i="55" s="1"/>
  <c r="I744" i="55"/>
  <c r="J744" i="55" s="1"/>
  <c r="K744" i="55" s="1"/>
  <c r="L744" i="55" s="1"/>
  <c r="I1469" i="55"/>
  <c r="J1469" i="55" s="1"/>
  <c r="K1469" i="55" s="1"/>
  <c r="L1469" i="55" s="1"/>
  <c r="J789" i="55"/>
  <c r="K789" i="55" s="1"/>
  <c r="L789" i="55" s="1"/>
  <c r="J222" i="55"/>
  <c r="K222" i="55" s="1"/>
  <c r="L222" i="55" s="1"/>
  <c r="I2270" i="55"/>
  <c r="J2270" i="55" s="1"/>
  <c r="K2270" i="55" s="1"/>
  <c r="L2270" i="55" s="1"/>
  <c r="I2079" i="55"/>
  <c r="J2079" i="55" s="1"/>
  <c r="K2079" i="55" s="1"/>
  <c r="L2079" i="55" s="1"/>
  <c r="G833" i="55"/>
  <c r="I833" i="55" s="1"/>
  <c r="J393" i="55"/>
  <c r="K393" i="55" s="1"/>
  <c r="L393" i="55" s="1"/>
  <c r="I120" i="55"/>
  <c r="J120" i="55" s="1"/>
  <c r="K120" i="55" s="1"/>
  <c r="L120" i="55" s="1"/>
  <c r="F477" i="55"/>
  <c r="H477" i="55" s="1"/>
  <c r="I103" i="55"/>
  <c r="J103" i="55" s="1"/>
  <c r="K103" i="55" s="1"/>
  <c r="L103" i="55" s="1"/>
  <c r="J672" i="55"/>
  <c r="K672" i="55" s="1"/>
  <c r="L672" i="55" s="1"/>
  <c r="I743" i="55"/>
  <c r="J743" i="55" s="1"/>
  <c r="K743" i="55" s="1"/>
  <c r="L743" i="55" s="1"/>
  <c r="I487" i="55"/>
  <c r="J487" i="55" s="1"/>
  <c r="K487" i="55" s="1"/>
  <c r="L487" i="55" s="1"/>
  <c r="I324" i="55"/>
  <c r="J324" i="55" s="1"/>
  <c r="K324" i="55" s="1"/>
  <c r="L324" i="55" s="1"/>
  <c r="J2177" i="55"/>
  <c r="K2177" i="55" s="1"/>
  <c r="L2177" i="55" s="1"/>
  <c r="I1754" i="55"/>
  <c r="J1754" i="55" s="1"/>
  <c r="K1754" i="55" s="1"/>
  <c r="L1754" i="55" s="1"/>
  <c r="J1883" i="55"/>
  <c r="K1883" i="55" s="1"/>
  <c r="L1883" i="55" s="1"/>
  <c r="I1641" i="55"/>
  <c r="J1641" i="55" s="1"/>
  <c r="K1641" i="55" s="1"/>
  <c r="L1641" i="55" s="1"/>
  <c r="I1757" i="55"/>
  <c r="J1757" i="55" s="1"/>
  <c r="K1757" i="55" s="1"/>
  <c r="L1757" i="55" s="1"/>
  <c r="I1666" i="55"/>
  <c r="J1666" i="55" s="1"/>
  <c r="K1666" i="55" s="1"/>
  <c r="L1666" i="55" s="1"/>
  <c r="F1591" i="55"/>
  <c r="G1591" i="55" s="1"/>
  <c r="J1731" i="55"/>
  <c r="K1731" i="55" s="1"/>
  <c r="L1731" i="55" s="1"/>
  <c r="J1801" i="55"/>
  <c r="K1801" i="55" s="1"/>
  <c r="L1801" i="55" s="1"/>
  <c r="J1917" i="55"/>
  <c r="K1917" i="55" s="1"/>
  <c r="L1917" i="55" s="1"/>
  <c r="J1890" i="55"/>
  <c r="K1890" i="55" s="1"/>
  <c r="L1890" i="55" s="1"/>
  <c r="J1680" i="55"/>
  <c r="K1680" i="55" s="1"/>
  <c r="L1680" i="55" s="1"/>
  <c r="J1778" i="55"/>
  <c r="K1778" i="55" s="1"/>
  <c r="L1778" i="55" s="1"/>
  <c r="J1963" i="55"/>
  <c r="K1963" i="55" s="1"/>
  <c r="L1963" i="55" s="1"/>
  <c r="J405" i="55"/>
  <c r="K405" i="55" s="1"/>
  <c r="L405" i="55" s="1"/>
  <c r="I351" i="55"/>
  <c r="J351" i="55" s="1"/>
  <c r="K351" i="55" s="1"/>
  <c r="L351" i="55" s="1"/>
  <c r="I1528" i="55"/>
  <c r="J1528" i="55" s="1"/>
  <c r="K1528" i="55" s="1"/>
  <c r="L1528" i="55" s="1"/>
  <c r="I2349" i="55"/>
  <c r="J2349" i="55" s="1"/>
  <c r="K2349" i="55" s="1"/>
  <c r="L2349" i="55" s="1"/>
  <c r="J1558" i="55"/>
  <c r="K1558" i="55" s="1"/>
  <c r="L1558" i="55" s="1"/>
  <c r="F687" i="55"/>
  <c r="H687" i="55" s="1"/>
  <c r="I2275" i="55"/>
  <c r="J2275" i="55" s="1"/>
  <c r="K2275" i="55" s="1"/>
  <c r="L2275" i="55" s="1"/>
  <c r="I485" i="55"/>
  <c r="J485" i="55" s="1"/>
  <c r="K485" i="55" s="1"/>
  <c r="L485" i="55" s="1"/>
  <c r="I42" i="55"/>
  <c r="J42" i="55" s="1"/>
  <c r="K42" i="55" s="1"/>
  <c r="L42" i="55" s="1"/>
  <c r="F550" i="55"/>
  <c r="F385" i="55"/>
  <c r="G385" i="55" s="1"/>
  <c r="I628" i="55"/>
  <c r="J628" i="55" s="1"/>
  <c r="K628" i="55" s="1"/>
  <c r="L628" i="55" s="1"/>
  <c r="F753" i="55"/>
  <c r="G753" i="55" s="1"/>
  <c r="I55" i="55"/>
  <c r="J55" i="55" s="1"/>
  <c r="K55" i="55" s="1"/>
  <c r="L55" i="55" s="1"/>
  <c r="I607" i="55"/>
  <c r="J607" i="55" s="1"/>
  <c r="K607" i="55" s="1"/>
  <c r="L607" i="55" s="1"/>
  <c r="I2327" i="55"/>
  <c r="J2327" i="55" s="1"/>
  <c r="K2327" i="55" s="1"/>
  <c r="L2327" i="55" s="1"/>
  <c r="J1928" i="55"/>
  <c r="K1928" i="55" s="1"/>
  <c r="L1928" i="55" s="1"/>
  <c r="I280" i="55"/>
  <c r="J280" i="55" s="1"/>
  <c r="K280" i="55" s="1"/>
  <c r="L280" i="55" s="1"/>
  <c r="J954" i="55"/>
  <c r="K954" i="55" s="1"/>
  <c r="L954" i="55" s="1"/>
  <c r="F1155" i="55"/>
  <c r="H1155" i="55" s="1"/>
  <c r="J1104" i="55"/>
  <c r="K1104" i="55" s="1"/>
  <c r="L1104" i="55" s="1"/>
  <c r="J1877" i="55"/>
  <c r="K1877" i="55" s="1"/>
  <c r="L1877" i="55" s="1"/>
  <c r="I1608" i="55"/>
  <c r="J1608" i="55" s="1"/>
  <c r="K1608" i="55" s="1"/>
  <c r="L1608" i="55" s="1"/>
  <c r="J1962" i="55"/>
  <c r="K1962" i="55" s="1"/>
  <c r="L1962" i="55" s="1"/>
  <c r="I284" i="55"/>
  <c r="J284" i="55" s="1"/>
  <c r="K284" i="55" s="1"/>
  <c r="L284" i="55" s="1"/>
  <c r="F967" i="55"/>
  <c r="J1224" i="55"/>
  <c r="K1224" i="55" s="1"/>
  <c r="L1224" i="55" s="1"/>
  <c r="J430" i="55"/>
  <c r="K430" i="55" s="1"/>
  <c r="L430" i="55" s="1"/>
  <c r="I44" i="55"/>
  <c r="J44" i="55" s="1"/>
  <c r="K44" i="55" s="1"/>
  <c r="L44" i="55" s="1"/>
  <c r="I677" i="55"/>
  <c r="J677" i="55" s="1"/>
  <c r="K677" i="55" s="1"/>
  <c r="L677" i="55" s="1"/>
  <c r="I2346" i="55"/>
  <c r="J2346" i="55" s="1"/>
  <c r="K2346" i="55" s="1"/>
  <c r="L2346" i="55" s="1"/>
  <c r="I2145" i="55"/>
  <c r="J2145" i="55" s="1"/>
  <c r="K2145" i="55" s="1"/>
  <c r="L2145" i="55" s="1"/>
  <c r="J1380" i="55"/>
  <c r="K1380" i="55" s="1"/>
  <c r="L1380" i="55" s="1"/>
  <c r="I1446" i="55"/>
  <c r="J1446" i="55" s="1"/>
  <c r="K1446" i="55" s="1"/>
  <c r="L1446" i="55" s="1"/>
  <c r="J1163" i="55"/>
  <c r="K1163" i="55" s="1"/>
  <c r="L1163" i="55" s="1"/>
  <c r="I286" i="55"/>
  <c r="J286" i="55" s="1"/>
  <c r="K286" i="55" s="1"/>
  <c r="L286" i="55" s="1"/>
  <c r="J223" i="55"/>
  <c r="K223" i="55" s="1"/>
  <c r="L223" i="55" s="1"/>
  <c r="I2080" i="55"/>
  <c r="J2080" i="55" s="1"/>
  <c r="K2080" i="55" s="1"/>
  <c r="L2080" i="55" s="1"/>
  <c r="I2105" i="55"/>
  <c r="J2105" i="55" s="1"/>
  <c r="K2105" i="55" s="1"/>
  <c r="L2105" i="55" s="1"/>
  <c r="J1682" i="55"/>
  <c r="K1682" i="55" s="1"/>
  <c r="L1682" i="55" s="1"/>
  <c r="J1811" i="55"/>
  <c r="K1811" i="55" s="1"/>
  <c r="L1811" i="55" s="1"/>
  <c r="J2587" i="55"/>
  <c r="K2587" i="55" s="1"/>
  <c r="L2587" i="55" s="1"/>
  <c r="I2153" i="55"/>
  <c r="J2153" i="55" s="1"/>
  <c r="K2153" i="55" s="1"/>
  <c r="L2153" i="55" s="1"/>
  <c r="I1630" i="55"/>
  <c r="J1630" i="55" s="1"/>
  <c r="K1630" i="55" s="1"/>
  <c r="L1630" i="55" s="1"/>
  <c r="J2178" i="55"/>
  <c r="K2178" i="55" s="1"/>
  <c r="L2178" i="55" s="1"/>
  <c r="I2103" i="55"/>
  <c r="J2103" i="55" s="1"/>
  <c r="K2103" i="55" s="1"/>
  <c r="L2103" i="55" s="1"/>
  <c r="I2243" i="55"/>
  <c r="J2243" i="55" s="1"/>
  <c r="K2243" i="55" s="1"/>
  <c r="L2243" i="55" s="1"/>
  <c r="F2224" i="55"/>
  <c r="I2348" i="55"/>
  <c r="J2348" i="55" s="1"/>
  <c r="K2348" i="55" s="1"/>
  <c r="L2348" i="55" s="1"/>
  <c r="J2313" i="55"/>
  <c r="K2313" i="55" s="1"/>
  <c r="L2313" i="55" s="1"/>
  <c r="I2262" i="55"/>
  <c r="J2262" i="55" s="1"/>
  <c r="K2262" i="55" s="1"/>
  <c r="L2262" i="55" s="1"/>
  <c r="I2402" i="55"/>
  <c r="J2402" i="55" s="1"/>
  <c r="K2402" i="55" s="1"/>
  <c r="L2402" i="55" s="1"/>
  <c r="J1868" i="55"/>
  <c r="K1868" i="55" s="1"/>
  <c r="L1868" i="55" s="1"/>
  <c r="J2442" i="55"/>
  <c r="K2442" i="55" s="1"/>
  <c r="L2442" i="55" s="1"/>
  <c r="I315" i="55"/>
  <c r="J315" i="55" s="1"/>
  <c r="K315" i="55" s="1"/>
  <c r="L315" i="55" s="1"/>
  <c r="I2124" i="55"/>
  <c r="J2124" i="55" s="1"/>
  <c r="K2124" i="55" s="1"/>
  <c r="L2124" i="55" s="1"/>
  <c r="I2326" i="55"/>
  <c r="J2326" i="55" s="1"/>
  <c r="K2326" i="55" s="1"/>
  <c r="L2326" i="55" s="1"/>
  <c r="J258" i="55"/>
  <c r="K258" i="55" s="1"/>
  <c r="L258" i="55" s="1"/>
  <c r="J700" i="55"/>
  <c r="K700" i="55" s="1"/>
  <c r="L700" i="55" s="1"/>
  <c r="J957" i="55"/>
  <c r="K957" i="55" s="1"/>
  <c r="L957" i="55" s="1"/>
  <c r="I442" i="55"/>
  <c r="J442" i="55" s="1"/>
  <c r="K442" i="55" s="1"/>
  <c r="L442" i="55" s="1"/>
  <c r="J400" i="55"/>
  <c r="K400" i="55" s="1"/>
  <c r="L400" i="55" s="1"/>
  <c r="J763" i="55"/>
  <c r="K763" i="55" s="1"/>
  <c r="L763" i="55" s="1"/>
  <c r="J1276" i="55"/>
  <c r="K1276" i="55" s="1"/>
  <c r="L1276" i="55" s="1"/>
  <c r="I2071" i="55"/>
  <c r="J2071" i="55" s="1"/>
  <c r="K2071" i="55" s="1"/>
  <c r="L2071" i="55" s="1"/>
  <c r="J1796" i="55"/>
  <c r="K1796" i="55" s="1"/>
  <c r="L1796" i="55" s="1"/>
  <c r="G843" i="55"/>
  <c r="I843" i="55" s="1"/>
  <c r="I337" i="55"/>
  <c r="J337" i="55" s="1"/>
  <c r="K337" i="55" s="1"/>
  <c r="L337" i="55" s="1"/>
  <c r="I350" i="55"/>
  <c r="J350" i="55" s="1"/>
  <c r="K350" i="55" s="1"/>
  <c r="L350" i="55" s="1"/>
  <c r="I609" i="55"/>
  <c r="J609" i="55" s="1"/>
  <c r="K609" i="55" s="1"/>
  <c r="L609" i="55" s="1"/>
  <c r="I331" i="55"/>
  <c r="J331" i="55" s="1"/>
  <c r="K331" i="55" s="1"/>
  <c r="L331" i="55" s="1"/>
  <c r="J874" i="55"/>
  <c r="K874" i="55" s="1"/>
  <c r="L874" i="55" s="1"/>
  <c r="J1542" i="55"/>
  <c r="K1542" i="55" s="1"/>
  <c r="L1542" i="55" s="1"/>
  <c r="I716" i="55"/>
  <c r="J716" i="55" s="1"/>
  <c r="K716" i="55" s="1"/>
  <c r="L716" i="55" s="1"/>
  <c r="I292" i="55"/>
  <c r="J292" i="55" s="1"/>
  <c r="K292" i="55" s="1"/>
  <c r="L292" i="55" s="1"/>
  <c r="J1990" i="55"/>
  <c r="K1990" i="55" s="1"/>
  <c r="L1990" i="55" s="1"/>
  <c r="I2393" i="55"/>
  <c r="J2393" i="55" s="1"/>
  <c r="K2393" i="55" s="1"/>
  <c r="L2393" i="55" s="1"/>
  <c r="J1966" i="55"/>
  <c r="K1966" i="55" s="1"/>
  <c r="L1966" i="55" s="1"/>
  <c r="J963" i="55"/>
  <c r="K963" i="55" s="1"/>
  <c r="L963" i="55" s="1"/>
  <c r="I1294" i="55"/>
  <c r="J1294" i="55" s="1"/>
  <c r="K1294" i="55" s="1"/>
  <c r="L1294" i="55" s="1"/>
  <c r="J528" i="55"/>
  <c r="K528" i="55" s="1"/>
  <c r="L528" i="55" s="1"/>
  <c r="G839" i="55"/>
  <c r="I839" i="55" s="1"/>
  <c r="I1228" i="55"/>
  <c r="J1228" i="55" s="1"/>
  <c r="K1228" i="55" s="1"/>
  <c r="L1228" i="55" s="1"/>
  <c r="I1642" i="55"/>
  <c r="J1642" i="55" s="1"/>
  <c r="K1642" i="55" s="1"/>
  <c r="L1642" i="55" s="1"/>
  <c r="I1623" i="55"/>
  <c r="J1623" i="55" s="1"/>
  <c r="K1623" i="55" s="1"/>
  <c r="L1623" i="55" s="1"/>
  <c r="J1548" i="55"/>
  <c r="K1548" i="55" s="1"/>
  <c r="L1548" i="55" s="1"/>
  <c r="I310" i="55"/>
  <c r="J310" i="55" s="1"/>
  <c r="K310" i="55" s="1"/>
  <c r="L310" i="55" s="1"/>
  <c r="J1013" i="55"/>
  <c r="K1013" i="55" s="1"/>
  <c r="L1013" i="55" s="1"/>
  <c r="I122" i="55"/>
  <c r="J122" i="55" s="1"/>
  <c r="K122" i="55" s="1"/>
  <c r="L122" i="55" s="1"/>
  <c r="J1183" i="55"/>
  <c r="K1183" i="55" s="1"/>
  <c r="L1183" i="55" s="1"/>
  <c r="J1274" i="55"/>
  <c r="K1274" i="55" s="1"/>
  <c r="L1274" i="55" s="1"/>
  <c r="F51" i="55"/>
  <c r="G51" i="55" s="1"/>
  <c r="J630" i="55"/>
  <c r="K630" i="55" s="1"/>
  <c r="L630" i="55" s="1"/>
  <c r="J208" i="55"/>
  <c r="K208" i="55" s="1"/>
  <c r="L208" i="55" s="1"/>
  <c r="J1275" i="55"/>
  <c r="K1275" i="55" s="1"/>
  <c r="L1275" i="55" s="1"/>
  <c r="H1582" i="55"/>
  <c r="I1582" i="55" s="1"/>
  <c r="J1582" i="55" s="1"/>
  <c r="J702" i="55"/>
  <c r="K702" i="55" s="1"/>
  <c r="L702" i="55" s="1"/>
  <c r="I683" i="55"/>
  <c r="J683" i="55" s="1"/>
  <c r="K683" i="55" s="1"/>
  <c r="L683" i="55" s="1"/>
  <c r="J1215" i="55"/>
  <c r="K1215" i="55" s="1"/>
  <c r="L1215" i="55" s="1"/>
  <c r="J1014" i="55"/>
  <c r="K1014" i="55" s="1"/>
  <c r="L1014" i="55" s="1"/>
  <c r="J1190" i="55"/>
  <c r="K1190" i="55" s="1"/>
  <c r="L1190" i="55" s="1"/>
  <c r="I96" i="55"/>
  <c r="J96" i="55" s="1"/>
  <c r="I50" i="55"/>
  <c r="J50" i="55" s="1"/>
  <c r="K50" i="55" s="1"/>
  <c r="L50" i="55" s="1"/>
  <c r="I471" i="55"/>
  <c r="J471" i="55" s="1"/>
  <c r="K471" i="55" s="1"/>
  <c r="L471" i="55" s="1"/>
  <c r="I410" i="55"/>
  <c r="J410" i="55" s="1"/>
  <c r="K410" i="55" s="1"/>
  <c r="L410" i="55" s="1"/>
  <c r="I290" i="55"/>
  <c r="J290" i="55" s="1"/>
  <c r="K290" i="55" s="1"/>
  <c r="L290" i="55" s="1"/>
  <c r="I269" i="55"/>
  <c r="J269" i="55" s="1"/>
  <c r="K269" i="55" s="1"/>
  <c r="L269" i="55" s="1"/>
  <c r="I1151" i="55"/>
  <c r="J1151" i="55" s="1"/>
  <c r="K1151" i="55" s="1"/>
  <c r="L1151" i="55" s="1"/>
  <c r="I443" i="55"/>
  <c r="J443" i="55" s="1"/>
  <c r="K443" i="55" s="1"/>
  <c r="L443" i="55" s="1"/>
  <c r="J2312" i="55"/>
  <c r="K2312" i="55" s="1"/>
  <c r="L2312" i="55" s="1"/>
  <c r="I2154" i="55"/>
  <c r="I1763" i="55"/>
  <c r="J1763" i="55" s="1"/>
  <c r="K1763" i="55" s="1"/>
  <c r="L1763" i="55" s="1"/>
  <c r="I599" i="55"/>
  <c r="J599" i="55" s="1"/>
  <c r="K599" i="55" s="1"/>
  <c r="L599" i="55" s="1"/>
  <c r="J218" i="55"/>
  <c r="K218" i="55" s="1"/>
  <c r="L218" i="55" s="1"/>
  <c r="F334" i="55"/>
  <c r="H334" i="55" s="1"/>
  <c r="J464" i="55"/>
  <c r="K464" i="55" s="1"/>
  <c r="L464" i="55" s="1"/>
  <c r="I1147" i="55"/>
  <c r="J1147" i="55" s="1"/>
  <c r="K1147" i="55" s="1"/>
  <c r="L1147" i="55" s="1"/>
  <c r="I1443" i="55"/>
  <c r="J1443" i="55" s="1"/>
  <c r="K1443" i="55" s="1"/>
  <c r="L1443" i="55" s="1"/>
  <c r="J968" i="55"/>
  <c r="K968" i="55" s="1"/>
  <c r="L968" i="55" s="1"/>
  <c r="J1222" i="55"/>
  <c r="K1222" i="55" s="1"/>
  <c r="L1222" i="55" s="1"/>
  <c r="I126" i="55"/>
  <c r="J126" i="55" s="1"/>
  <c r="K126" i="55" s="1"/>
  <c r="L126" i="55" s="1"/>
  <c r="I349" i="55"/>
  <c r="J349" i="55" s="1"/>
  <c r="K349" i="55" s="1"/>
  <c r="L349" i="55" s="1"/>
  <c r="G853" i="55"/>
  <c r="I853" i="55" s="1"/>
  <c r="J853" i="55" s="1"/>
  <c r="K853" i="55" s="1"/>
  <c r="L853" i="55" s="1"/>
  <c r="J1264" i="55"/>
  <c r="K1264" i="55" s="1"/>
  <c r="L1264" i="55" s="1"/>
  <c r="I708" i="55"/>
  <c r="J708" i="55" s="1"/>
  <c r="K708" i="55" s="1"/>
  <c r="L708" i="55" s="1"/>
  <c r="F69" i="55"/>
  <c r="G69" i="55" s="1"/>
  <c r="I104" i="55"/>
  <c r="J104" i="55" s="1"/>
  <c r="K104" i="55" s="1"/>
  <c r="L104" i="55" s="1"/>
  <c r="G846" i="55"/>
  <c r="I846" i="55" s="1"/>
  <c r="J1373" i="55"/>
  <c r="K1373" i="55" s="1"/>
  <c r="L1373" i="55" s="1"/>
  <c r="J1273" i="55"/>
  <c r="K1273" i="55" s="1"/>
  <c r="L1273" i="55" s="1"/>
  <c r="I92" i="55"/>
  <c r="J92" i="55" s="1"/>
  <c r="I616" i="55"/>
  <c r="J616" i="55" s="1"/>
  <c r="K616" i="55" s="1"/>
  <c r="L616" i="55" s="1"/>
  <c r="I1444" i="55"/>
  <c r="J1444" i="55" s="1"/>
  <c r="K1444" i="55" s="1"/>
  <c r="L1444" i="55" s="1"/>
  <c r="F352" i="55"/>
  <c r="H352" i="55" s="1"/>
  <c r="J995" i="55"/>
  <c r="K995" i="55" s="1"/>
  <c r="L995" i="55" s="1"/>
  <c r="I276" i="55"/>
  <c r="J276" i="55" s="1"/>
  <c r="K276" i="55" s="1"/>
  <c r="L276" i="55" s="1"/>
  <c r="I592" i="55"/>
  <c r="J592" i="55" s="1"/>
  <c r="K592" i="55" s="1"/>
  <c r="L592" i="55" s="1"/>
  <c r="G849" i="55"/>
  <c r="I849" i="55" s="1"/>
  <c r="J849" i="55" s="1"/>
  <c r="K849" i="55" s="1"/>
  <c r="L849" i="55" s="1"/>
  <c r="I312" i="55"/>
  <c r="J312" i="55" s="1"/>
  <c r="K312" i="55" s="1"/>
  <c r="L312" i="55" s="1"/>
  <c r="I635" i="55"/>
  <c r="J635" i="55" s="1"/>
  <c r="K635" i="55" s="1"/>
  <c r="L635" i="55" s="1"/>
  <c r="J1267" i="55"/>
  <c r="K1267" i="55" s="1"/>
  <c r="L1267" i="55" s="1"/>
  <c r="I321" i="55"/>
  <c r="J321" i="55" s="1"/>
  <c r="K321" i="55" s="1"/>
  <c r="L321" i="55" s="1"/>
  <c r="J409" i="55"/>
  <c r="K409" i="55" s="1"/>
  <c r="L409" i="55" s="1"/>
  <c r="F515" i="55"/>
  <c r="H515" i="55" s="1"/>
  <c r="J757" i="55"/>
  <c r="K757" i="55" s="1"/>
  <c r="L757" i="55" s="1"/>
  <c r="I101" i="55"/>
  <c r="J101" i="55" s="1"/>
  <c r="K101" i="55" s="1"/>
  <c r="L101" i="55" s="1"/>
  <c r="I749" i="55"/>
  <c r="J749" i="55" s="1"/>
  <c r="K749" i="55" s="1"/>
  <c r="L749" i="55" s="1"/>
  <c r="J705" i="55"/>
  <c r="K705" i="55" s="1"/>
  <c r="L705" i="55" s="1"/>
  <c r="J1265" i="55"/>
  <c r="K1265" i="55" s="1"/>
  <c r="L1265" i="55" s="1"/>
  <c r="I713" i="55"/>
  <c r="J713" i="55" s="1"/>
  <c r="K713" i="55" s="1"/>
  <c r="L713" i="55" s="1"/>
  <c r="I605" i="55"/>
  <c r="J605" i="55" s="1"/>
  <c r="K605" i="55" s="1"/>
  <c r="L605" i="55" s="1"/>
  <c r="I1529" i="55"/>
  <c r="J1529" i="55" s="1"/>
  <c r="K1529" i="55" s="1"/>
  <c r="L1529" i="55" s="1"/>
  <c r="G860" i="55"/>
  <c r="I860" i="55" s="1"/>
  <c r="I470" i="55"/>
  <c r="J470" i="55" s="1"/>
  <c r="K470" i="55" s="1"/>
  <c r="L470" i="55" s="1"/>
  <c r="J1223" i="55"/>
  <c r="K1223" i="55" s="1"/>
  <c r="L1223" i="55" s="1"/>
  <c r="G861" i="55"/>
  <c r="I861" i="55" s="1"/>
  <c r="I124" i="55"/>
  <c r="J124" i="55" s="1"/>
  <c r="K124" i="55" s="1"/>
  <c r="L124" i="55" s="1"/>
  <c r="I478" i="55"/>
  <c r="J478" i="55" s="1"/>
  <c r="K478" i="55" s="1"/>
  <c r="L478" i="55" s="1"/>
  <c r="I1292" i="55"/>
  <c r="J1292" i="55" s="1"/>
  <c r="K1292" i="55" s="1"/>
  <c r="L1292" i="55" s="1"/>
  <c r="I1141" i="55"/>
  <c r="J1141" i="55" s="1"/>
  <c r="K1141" i="55" s="1"/>
  <c r="L1141" i="55" s="1"/>
  <c r="I302" i="55"/>
  <c r="J302" i="55" s="1"/>
  <c r="K302" i="55" s="1"/>
  <c r="L302" i="55" s="1"/>
  <c r="J465" i="55"/>
  <c r="K465" i="55" s="1"/>
  <c r="L465" i="55" s="1"/>
  <c r="J507" i="55"/>
  <c r="K507" i="55" s="1"/>
  <c r="L507" i="55" s="1"/>
  <c r="I634" i="55"/>
  <c r="J634" i="55" s="1"/>
  <c r="K634" i="55" s="1"/>
  <c r="L634" i="55" s="1"/>
  <c r="I106" i="55"/>
  <c r="J106" i="55" s="1"/>
  <c r="K106" i="55" s="1"/>
  <c r="L106" i="55" s="1"/>
  <c r="I273" i="55"/>
  <c r="J273" i="55" s="1"/>
  <c r="K273" i="55" s="1"/>
  <c r="L273" i="55" s="1"/>
  <c r="I89" i="55"/>
  <c r="J89" i="55" s="1"/>
  <c r="I264" i="55"/>
  <c r="J264" i="55" s="1"/>
  <c r="K264" i="55" s="1"/>
  <c r="L264" i="55" s="1"/>
  <c r="J1162" i="55"/>
  <c r="K1162" i="55" s="1"/>
  <c r="L1162" i="55" s="1"/>
  <c r="I597" i="55"/>
  <c r="J597" i="55" s="1"/>
  <c r="K597" i="55" s="1"/>
  <c r="L597" i="55" s="1"/>
  <c r="I468" i="55"/>
  <c r="J468" i="55" s="1"/>
  <c r="K468" i="55" s="1"/>
  <c r="L468" i="55" s="1"/>
  <c r="I79" i="55"/>
  <c r="J79" i="55" s="1"/>
  <c r="F754" i="55"/>
  <c r="G754" i="55" s="1"/>
  <c r="I741" i="55"/>
  <c r="J741" i="55" s="1"/>
  <c r="K741" i="55" s="1"/>
  <c r="L741" i="55" s="1"/>
  <c r="I489" i="55"/>
  <c r="J489" i="55" s="1"/>
  <c r="K489" i="55" s="1"/>
  <c r="L489" i="55" s="1"/>
  <c r="J578" i="55"/>
  <c r="K578" i="55" s="1"/>
  <c r="L578" i="55" s="1"/>
  <c r="G855" i="55"/>
  <c r="I855" i="55" s="1"/>
  <c r="J855" i="55" s="1"/>
  <c r="K855" i="55" s="1"/>
  <c r="L855" i="55" s="1"/>
  <c r="I52" i="55"/>
  <c r="J52" i="55" s="1"/>
  <c r="K52" i="55" s="1"/>
  <c r="L52" i="55" s="1"/>
  <c r="I293" i="55"/>
  <c r="J293" i="55" s="1"/>
  <c r="K293" i="55" s="1"/>
  <c r="L293" i="55" s="1"/>
  <c r="J1553" i="55"/>
  <c r="K1553" i="55" s="1"/>
  <c r="L1553" i="55" s="1"/>
  <c r="I91" i="55"/>
  <c r="J91" i="55" s="1"/>
  <c r="J769" i="55"/>
  <c r="K769" i="55" s="1"/>
  <c r="L769" i="55" s="1"/>
  <c r="I80" i="55"/>
  <c r="J80" i="55" s="1"/>
  <c r="K80" i="55" s="1"/>
  <c r="L80" i="55" s="1"/>
  <c r="G848" i="55"/>
  <c r="I848" i="55" s="1"/>
  <c r="J1180" i="55"/>
  <c r="K1180" i="55" s="1"/>
  <c r="L1180" i="55" s="1"/>
  <c r="J799" i="55"/>
  <c r="K799" i="55" s="1"/>
  <c r="L799" i="55" s="1"/>
  <c r="I1464" i="55"/>
  <c r="J1464" i="55" s="1"/>
  <c r="K1464" i="55" s="1"/>
  <c r="L1464" i="55" s="1"/>
  <c r="I512" i="55"/>
  <c r="J512" i="55" s="1"/>
  <c r="K512" i="55" s="1"/>
  <c r="L512" i="55" s="1"/>
  <c r="G852" i="55"/>
  <c r="I107" i="55"/>
  <c r="J107" i="55" s="1"/>
  <c r="K107" i="55" s="1"/>
  <c r="L107" i="55" s="1"/>
  <c r="J1205" i="55"/>
  <c r="K1205" i="55" s="1"/>
  <c r="L1205" i="55" s="1"/>
  <c r="J254" i="55"/>
  <c r="K254" i="55" s="1"/>
  <c r="L254" i="55" s="1"/>
  <c r="I1459" i="55"/>
  <c r="J1459" i="55" s="1"/>
  <c r="K1459" i="55" s="1"/>
  <c r="L1459" i="55" s="1"/>
  <c r="I415" i="55"/>
  <c r="J415" i="55" s="1"/>
  <c r="K415" i="55" s="1"/>
  <c r="L415" i="55" s="1"/>
  <c r="I282" i="55"/>
  <c r="J282" i="55" s="1"/>
  <c r="K282" i="55" s="1"/>
  <c r="L282" i="55" s="1"/>
  <c r="J986" i="55"/>
  <c r="K986" i="55" s="1"/>
  <c r="L986" i="55" s="1"/>
  <c r="J998" i="55"/>
  <c r="K998" i="55" s="1"/>
  <c r="L998" i="55" s="1"/>
  <c r="I445" i="55"/>
  <c r="J445" i="55" s="1"/>
  <c r="K445" i="55" s="1"/>
  <c r="L445" i="55" s="1"/>
  <c r="I262" i="55"/>
  <c r="J262" i="55" s="1"/>
  <c r="K262" i="55" s="1"/>
  <c r="L262" i="55" s="1"/>
  <c r="I2337" i="55"/>
  <c r="J2337" i="55" s="1"/>
  <c r="K2337" i="55" s="1"/>
  <c r="L2337" i="55" s="1"/>
  <c r="F2219" i="55"/>
  <c r="H2219" i="55" s="1"/>
  <c r="I289" i="55"/>
  <c r="J289" i="55" s="1"/>
  <c r="K289" i="55" s="1"/>
  <c r="L289" i="55" s="1"/>
  <c r="J429" i="55"/>
  <c r="K429" i="55" s="1"/>
  <c r="L429" i="55" s="1"/>
  <c r="I633" i="55"/>
  <c r="J633" i="55" s="1"/>
  <c r="K633" i="55" s="1"/>
  <c r="L633" i="55" s="1"/>
  <c r="F783" i="55"/>
  <c r="H783" i="55" s="1"/>
  <c r="I412" i="55"/>
  <c r="J412" i="55" s="1"/>
  <c r="K412" i="55" s="1"/>
  <c r="L412" i="55" s="1"/>
  <c r="I320" i="55"/>
  <c r="J320" i="55" s="1"/>
  <c r="K320" i="55" s="1"/>
  <c r="L320" i="55" s="1"/>
  <c r="I307" i="55"/>
  <c r="J307" i="55" s="1"/>
  <c r="K307" i="55" s="1"/>
  <c r="L307" i="55" s="1"/>
  <c r="J1226" i="55"/>
  <c r="K1226" i="55" s="1"/>
  <c r="L1226" i="55" s="1"/>
  <c r="I309" i="55"/>
  <c r="J309" i="55" s="1"/>
  <c r="K309" i="55" s="1"/>
  <c r="L309" i="55" s="1"/>
  <c r="G836" i="55"/>
  <c r="I836" i="55" s="1"/>
  <c r="J640" i="55"/>
  <c r="K640" i="55" s="1"/>
  <c r="L640" i="55" s="1"/>
  <c r="J752" i="55"/>
  <c r="K752" i="55" s="1"/>
  <c r="L752" i="55" s="1"/>
  <c r="J574" i="55"/>
  <c r="K574" i="55" s="1"/>
  <c r="L574" i="55" s="1"/>
  <c r="G865" i="55"/>
  <c r="I865" i="55" s="1"/>
  <c r="I333" i="55"/>
  <c r="J333" i="55" s="1"/>
  <c r="K333" i="55" s="1"/>
  <c r="L333" i="55" s="1"/>
  <c r="J993" i="55"/>
  <c r="K993" i="55" s="1"/>
  <c r="L993" i="55" s="1"/>
  <c r="J975" i="55"/>
  <c r="K975" i="55" s="1"/>
  <c r="L975" i="55" s="1"/>
  <c r="J895" i="55"/>
  <c r="K895" i="55" s="1"/>
  <c r="L895" i="55" s="1"/>
  <c r="I61" i="55"/>
  <c r="J61" i="55" s="1"/>
  <c r="K61" i="55" s="1"/>
  <c r="L61" i="55" s="1"/>
  <c r="G824" i="55"/>
  <c r="I824" i="55" s="1"/>
  <c r="J824" i="55" s="1"/>
  <c r="K824" i="55" s="1"/>
  <c r="L824" i="55" s="1"/>
  <c r="J1203" i="55"/>
  <c r="K1203" i="55" s="1"/>
  <c r="L1203" i="55" s="1"/>
  <c r="I581" i="55"/>
  <c r="J581" i="55" s="1"/>
  <c r="K581" i="55" s="1"/>
  <c r="L581" i="55" s="1"/>
  <c r="J1071" i="55"/>
  <c r="K1071" i="55" s="1"/>
  <c r="L1071" i="55" s="1"/>
  <c r="J1164" i="55"/>
  <c r="K1164" i="55" s="1"/>
  <c r="L1164" i="55" s="1"/>
  <c r="I935" i="55"/>
  <c r="J935" i="55" s="1"/>
  <c r="K935" i="55" s="1"/>
  <c r="L935" i="55" s="1"/>
  <c r="I128" i="55"/>
  <c r="J128" i="55" s="1"/>
  <c r="K128" i="55" s="1"/>
  <c r="L128" i="55" s="1"/>
  <c r="I775" i="55"/>
  <c r="J775" i="55" s="1"/>
  <c r="K775" i="55" s="1"/>
  <c r="L775" i="55" s="1"/>
  <c r="J1070" i="55"/>
  <c r="K1070" i="55" s="1"/>
  <c r="L1070" i="55" s="1"/>
  <c r="F1466" i="55"/>
  <c r="J1550" i="55"/>
  <c r="K1550" i="55" s="1"/>
  <c r="L1550" i="55" s="1"/>
  <c r="J1171" i="55"/>
  <c r="K1171" i="55" s="1"/>
  <c r="L1171" i="55" s="1"/>
  <c r="J1209" i="55"/>
  <c r="K1209" i="55" s="1"/>
  <c r="L1209" i="55" s="1"/>
  <c r="J509" i="55"/>
  <c r="K509" i="55" s="1"/>
  <c r="L509" i="55" s="1"/>
  <c r="J970" i="55"/>
  <c r="K970" i="55" s="1"/>
  <c r="L970" i="55" s="1"/>
  <c r="I1137" i="55"/>
  <c r="J1137" i="55" s="1"/>
  <c r="K1137" i="55" s="1"/>
  <c r="L1137" i="55" s="1"/>
  <c r="G832" i="55"/>
  <c r="I832" i="55" s="1"/>
  <c r="I603" i="55"/>
  <c r="J603" i="55" s="1"/>
  <c r="K603" i="55" s="1"/>
  <c r="L603" i="55" s="1"/>
  <c r="I587" i="55"/>
  <c r="J587" i="55" s="1"/>
  <c r="K587" i="55" s="1"/>
  <c r="L587" i="55" s="1"/>
  <c r="I127" i="55"/>
  <c r="J127" i="55" s="1"/>
  <c r="K127" i="55" s="1"/>
  <c r="L127" i="55" s="1"/>
  <c r="I109" i="55"/>
  <c r="J109" i="55" s="1"/>
  <c r="K109" i="55" s="1"/>
  <c r="L109" i="55" s="1"/>
  <c r="J1194" i="55"/>
  <c r="K1194" i="55" s="1"/>
  <c r="L1194" i="55" s="1"/>
  <c r="F496" i="55"/>
  <c r="G496" i="55" s="1"/>
  <c r="J1277" i="55"/>
  <c r="K1277" i="55" s="1"/>
  <c r="L1277" i="55" s="1"/>
  <c r="J958" i="55"/>
  <c r="K958" i="55" s="1"/>
  <c r="L958" i="55" s="1"/>
  <c r="I279" i="55"/>
  <c r="J279" i="55" s="1"/>
  <c r="K279" i="55" s="1"/>
  <c r="L279" i="55" s="1"/>
  <c r="I100" i="55"/>
  <c r="J100" i="55" s="1"/>
  <c r="K100" i="55" s="1"/>
  <c r="L100" i="55" s="1"/>
  <c r="J961" i="55"/>
  <c r="K961" i="55" s="1"/>
  <c r="L961" i="55" s="1"/>
  <c r="J1271" i="55"/>
  <c r="K1271" i="55" s="1"/>
  <c r="L1271" i="55" s="1"/>
  <c r="I81" i="55"/>
  <c r="J81" i="55" s="1"/>
  <c r="K81" i="55" s="1"/>
  <c r="L81" i="55" s="1"/>
  <c r="J141" i="55"/>
  <c r="K141" i="55" s="1"/>
  <c r="L141" i="55" s="1"/>
  <c r="J1220" i="55"/>
  <c r="K1220" i="55" s="1"/>
  <c r="L1220" i="55" s="1"/>
  <c r="I85" i="55"/>
  <c r="J85" i="55" s="1"/>
  <c r="K85" i="55" s="1"/>
  <c r="L85" i="55" s="1"/>
  <c r="I299" i="55"/>
  <c r="J299" i="55" s="1"/>
  <c r="K299" i="55" s="1"/>
  <c r="L299" i="55" s="1"/>
  <c r="J1202" i="55"/>
  <c r="K1202" i="55" s="1"/>
  <c r="L1202" i="55" s="1"/>
  <c r="J1111" i="55"/>
  <c r="K1111" i="55" s="1"/>
  <c r="L1111" i="55" s="1"/>
  <c r="I684" i="55"/>
  <c r="J684" i="55" s="1"/>
  <c r="K684" i="55" s="1"/>
  <c r="L684" i="55" s="1"/>
  <c r="I1456" i="55"/>
  <c r="J1456" i="55" s="1"/>
  <c r="K1456" i="55" s="1"/>
  <c r="L1456" i="55" s="1"/>
  <c r="I291" i="55"/>
  <c r="J291" i="55" s="1"/>
  <c r="K291" i="55" s="1"/>
  <c r="L291" i="55" s="1"/>
  <c r="I1453" i="55"/>
  <c r="J1453" i="55" s="1"/>
  <c r="K1453" i="55" s="1"/>
  <c r="L1453" i="55" s="1"/>
  <c r="I742" i="55"/>
  <c r="J742" i="55" s="1"/>
  <c r="K742" i="55" s="1"/>
  <c r="L742" i="55" s="1"/>
  <c r="I99" i="55"/>
  <c r="J99" i="55" s="1"/>
  <c r="K99" i="55" s="1"/>
  <c r="L99" i="55" s="1"/>
  <c r="I1463" i="55"/>
  <c r="J1463" i="55" s="1"/>
  <c r="K1463" i="55" s="1"/>
  <c r="L1463" i="55" s="1"/>
  <c r="J755" i="55"/>
  <c r="K755" i="55" s="1"/>
  <c r="L755" i="55" s="1"/>
  <c r="F871" i="55"/>
  <c r="H871" i="55" s="1"/>
  <c r="I1468" i="55"/>
  <c r="J1468" i="55" s="1"/>
  <c r="K1468" i="55" s="1"/>
  <c r="L1468" i="55" s="1"/>
  <c r="I1460" i="55"/>
  <c r="J1460" i="55" s="1"/>
  <c r="K1460" i="55" s="1"/>
  <c r="L1460" i="55" s="1"/>
  <c r="J234" i="55"/>
  <c r="K234" i="55" s="1"/>
  <c r="L234" i="55" s="1"/>
  <c r="I110" i="55"/>
  <c r="J110" i="55" s="1"/>
  <c r="K110" i="55" s="1"/>
  <c r="L110" i="55" s="1"/>
  <c r="J225" i="55"/>
  <c r="K225" i="55" s="1"/>
  <c r="L225" i="55" s="1"/>
  <c r="J1498" i="55"/>
  <c r="K1498" i="55" s="1"/>
  <c r="L1498" i="55" s="1"/>
  <c r="I608" i="55"/>
  <c r="J608" i="55" s="1"/>
  <c r="K608" i="55" s="1"/>
  <c r="L608" i="55" s="1"/>
  <c r="I1229" i="55"/>
  <c r="J1229" i="55" s="1"/>
  <c r="K1229" i="55" s="1"/>
  <c r="L1229" i="55" s="1"/>
  <c r="I330" i="55"/>
  <c r="J330" i="55" s="1"/>
  <c r="K330" i="55" s="1"/>
  <c r="L330" i="55" s="1"/>
  <c r="J220" i="55"/>
  <c r="K220" i="55" s="1"/>
  <c r="L220" i="55" s="1"/>
  <c r="J1191" i="55"/>
  <c r="K1191" i="55" s="1"/>
  <c r="L1191" i="55" s="1"/>
  <c r="J1210" i="55"/>
  <c r="K1210" i="55" s="1"/>
  <c r="L1210" i="55" s="1"/>
  <c r="J794" i="55"/>
  <c r="K794" i="55" s="1"/>
  <c r="L794" i="55" s="1"/>
  <c r="I745" i="55"/>
  <c r="J745" i="55" s="1"/>
  <c r="K745" i="55" s="1"/>
  <c r="L745" i="55" s="1"/>
  <c r="I472" i="55"/>
  <c r="J472" i="55" s="1"/>
  <c r="K472" i="55" s="1"/>
  <c r="L472" i="55" s="1"/>
  <c r="I444" i="55"/>
  <c r="J444" i="55" s="1"/>
  <c r="K444" i="55" s="1"/>
  <c r="L444" i="55" s="1"/>
  <c r="I285" i="55"/>
  <c r="J285" i="55" s="1"/>
  <c r="K285" i="55" s="1"/>
  <c r="L285" i="55" s="1"/>
  <c r="J1497" i="55"/>
  <c r="K1497" i="55" s="1"/>
  <c r="L1497" i="55" s="1"/>
  <c r="J1500" i="55"/>
  <c r="K1500" i="55" s="1"/>
  <c r="L1500" i="55" s="1"/>
  <c r="I611" i="55"/>
  <c r="J611" i="55" s="1"/>
  <c r="K611" i="55" s="1"/>
  <c r="L611" i="55" s="1"/>
  <c r="I37" i="55"/>
  <c r="J37" i="55" s="1"/>
  <c r="K37" i="55" s="1"/>
  <c r="L37" i="55" s="1"/>
  <c r="J207" i="55"/>
  <c r="K207" i="55" s="1"/>
  <c r="L207" i="55" s="1"/>
  <c r="F1465" i="55"/>
  <c r="H1465" i="55" s="1"/>
  <c r="I34" i="55"/>
  <c r="J34" i="55" s="1"/>
  <c r="K34" i="55" s="1"/>
  <c r="L34" i="55" s="1"/>
  <c r="I325" i="55"/>
  <c r="J325" i="55" s="1"/>
  <c r="K325" i="55" s="1"/>
  <c r="L325" i="55" s="1"/>
  <c r="J406" i="55"/>
  <c r="K406" i="55" s="1"/>
  <c r="L406" i="55" s="1"/>
  <c r="I298" i="55"/>
  <c r="J298" i="55" s="1"/>
  <c r="K298" i="55" s="1"/>
  <c r="L298" i="55" s="1"/>
  <c r="J239" i="55"/>
  <c r="K239" i="55" s="1"/>
  <c r="L239" i="55" s="1"/>
  <c r="I115" i="55"/>
  <c r="J115" i="55" s="1"/>
  <c r="K115" i="55" s="1"/>
  <c r="L115" i="55" s="1"/>
  <c r="I1532" i="55"/>
  <c r="J1532" i="55" s="1"/>
  <c r="K1532" i="55" s="1"/>
  <c r="L1532" i="55" s="1"/>
  <c r="J973" i="55"/>
  <c r="K973" i="55" s="1"/>
  <c r="L973" i="55" s="1"/>
  <c r="I586" i="55"/>
  <c r="J586" i="55" s="1"/>
  <c r="K586" i="55" s="1"/>
  <c r="L586" i="55" s="1"/>
  <c r="J463" i="55"/>
  <c r="K463" i="55" s="1"/>
  <c r="L463" i="55" s="1"/>
  <c r="I476" i="55"/>
  <c r="J476" i="55" s="1"/>
  <c r="K476" i="55" s="1"/>
  <c r="L476" i="55" s="1"/>
  <c r="I313" i="55"/>
  <c r="J313" i="55" s="1"/>
  <c r="K313" i="55" s="1"/>
  <c r="L313" i="55" s="1"/>
  <c r="C10" i="45"/>
  <c r="J722" i="55"/>
  <c r="K722" i="55" s="1"/>
  <c r="L722" i="55" s="1"/>
  <c r="I623" i="55"/>
  <c r="J623" i="55" s="1"/>
  <c r="K623" i="55" s="1"/>
  <c r="L623" i="55" s="1"/>
  <c r="J703" i="55"/>
  <c r="K703" i="55" s="1"/>
  <c r="L703" i="55" s="1"/>
  <c r="I386" i="55"/>
  <c r="J386" i="55" s="1"/>
  <c r="K386" i="55" s="1"/>
  <c r="L386" i="55" s="1"/>
  <c r="J526" i="55"/>
  <c r="K526" i="55" s="1"/>
  <c r="L526" i="55" s="1"/>
  <c r="J1017" i="55"/>
  <c r="K1017" i="55" s="1"/>
  <c r="L1017" i="55" s="1"/>
  <c r="J1309" i="55"/>
  <c r="K1309" i="55" s="1"/>
  <c r="L1309" i="55" s="1"/>
  <c r="J456" i="55"/>
  <c r="K456" i="55" s="1"/>
  <c r="L456" i="55" s="1"/>
  <c r="J1046" i="55"/>
  <c r="K1046" i="55" s="1"/>
  <c r="L1046" i="55" s="1"/>
  <c r="J1504" i="55"/>
  <c r="K1504" i="55" s="1"/>
  <c r="L1504" i="55" s="1"/>
  <c r="J1325" i="55"/>
  <c r="K1325" i="55" s="1"/>
  <c r="L1325" i="55" s="1"/>
  <c r="J154" i="55"/>
  <c r="K154" i="55" s="1"/>
  <c r="L154" i="55" s="1"/>
  <c r="J1315" i="55"/>
  <c r="K1315" i="55" s="1"/>
  <c r="L1315" i="55" s="1"/>
  <c r="J982" i="55"/>
  <c r="K982" i="55" s="1"/>
  <c r="L982" i="55" s="1"/>
  <c r="J573" i="55"/>
  <c r="K573" i="55" s="1"/>
  <c r="L573" i="55" s="1"/>
  <c r="J896" i="55"/>
  <c r="K896" i="55" s="1"/>
  <c r="L896" i="55" s="1"/>
  <c r="I778" i="55"/>
  <c r="J778" i="55" s="1"/>
  <c r="K778" i="55" s="1"/>
  <c r="L778" i="55" s="1"/>
  <c r="J725" i="55"/>
  <c r="K725" i="55" s="1"/>
  <c r="L725" i="55" s="1"/>
  <c r="J1079" i="55"/>
  <c r="K1079" i="55" s="1"/>
  <c r="L1079" i="55" s="1"/>
  <c r="J1476" i="55"/>
  <c r="K1476" i="55" s="1"/>
  <c r="L1476" i="55" s="1"/>
  <c r="J1055" i="55"/>
  <c r="K1055" i="55" s="1"/>
  <c r="L1055" i="55" s="1"/>
  <c r="J1115" i="55"/>
  <c r="K1115" i="55" s="1"/>
  <c r="L1115" i="55" s="1"/>
  <c r="J1307" i="55"/>
  <c r="K1307" i="55" s="1"/>
  <c r="L1307" i="55" s="1"/>
  <c r="J1118" i="55"/>
  <c r="K1118" i="55" s="1"/>
  <c r="L1118" i="55" s="1"/>
  <c r="J1317" i="55"/>
  <c r="K1317" i="55" s="1"/>
  <c r="L1317" i="55" s="1"/>
  <c r="J989" i="55"/>
  <c r="K989" i="55" s="1"/>
  <c r="L989" i="55" s="1"/>
  <c r="J572" i="55"/>
  <c r="K572" i="55" s="1"/>
  <c r="L572" i="55" s="1"/>
  <c r="I118" i="55"/>
  <c r="J118" i="55" s="1"/>
  <c r="K118" i="55" s="1"/>
  <c r="L118" i="55" s="1"/>
  <c r="I329" i="55"/>
  <c r="J329" i="55" s="1"/>
  <c r="K329" i="55" s="1"/>
  <c r="L329" i="55" s="1"/>
  <c r="J887" i="55"/>
  <c r="K887" i="55" s="1"/>
  <c r="L887" i="55" s="1"/>
  <c r="J888" i="55"/>
  <c r="K888" i="55" s="1"/>
  <c r="L888" i="55" s="1"/>
  <c r="J1488" i="55"/>
  <c r="K1488" i="55" s="1"/>
  <c r="L1488" i="55" s="1"/>
  <c r="J1073" i="55"/>
  <c r="K1073" i="55" s="1"/>
  <c r="L1073" i="55" s="1"/>
  <c r="J1435" i="55"/>
  <c r="K1435" i="55" s="1"/>
  <c r="L1435" i="55" s="1"/>
  <c r="J1501" i="55"/>
  <c r="K1501" i="55" s="1"/>
  <c r="L1501" i="55" s="1"/>
  <c r="J73" i="55"/>
  <c r="K73" i="55" s="1"/>
  <c r="L73" i="55" s="1"/>
  <c r="J759" i="55"/>
  <c r="K759" i="55" s="1"/>
  <c r="L759" i="55" s="1"/>
  <c r="J138" i="55"/>
  <c r="K138" i="55" s="1"/>
  <c r="L138" i="55" s="1"/>
  <c r="J890" i="55"/>
  <c r="K890" i="55" s="1"/>
  <c r="L890" i="55" s="1"/>
  <c r="J480" i="55"/>
  <c r="K480" i="55" s="1"/>
  <c r="L480" i="55" s="1"/>
  <c r="J175" i="55"/>
  <c r="K175" i="55" s="1"/>
  <c r="L175" i="55" s="1"/>
  <c r="J1087" i="55"/>
  <c r="K1087" i="55" s="1"/>
  <c r="L1087" i="55" s="1"/>
  <c r="J976" i="55"/>
  <c r="K976" i="55" s="1"/>
  <c r="L976" i="55" s="1"/>
  <c r="J1028" i="55"/>
  <c r="K1028" i="55" s="1"/>
  <c r="L1028" i="55" s="1"/>
  <c r="J1048" i="55"/>
  <c r="K1048" i="55" s="1"/>
  <c r="L1048" i="55" s="1"/>
  <c r="J231" i="55"/>
  <c r="K231" i="55" s="1"/>
  <c r="L231" i="55" s="1"/>
  <c r="J1434" i="55"/>
  <c r="K1434" i="55" s="1"/>
  <c r="L1434" i="55" s="1"/>
  <c r="J1490" i="55"/>
  <c r="K1490" i="55" s="1"/>
  <c r="L1490" i="55" s="1"/>
  <c r="J1487" i="55"/>
  <c r="K1487" i="55" s="1"/>
  <c r="L1487" i="55" s="1"/>
  <c r="J1316" i="55"/>
  <c r="K1316" i="55" s="1"/>
  <c r="L1316" i="55" s="1"/>
  <c r="J1107" i="55"/>
  <c r="K1107" i="55" s="1"/>
  <c r="L1107" i="55" s="1"/>
  <c r="J983" i="55"/>
  <c r="K983" i="55" s="1"/>
  <c r="L983" i="55" s="1"/>
  <c r="J919" i="55"/>
  <c r="K919" i="55" s="1"/>
  <c r="L919" i="55" s="1"/>
  <c r="J373" i="55"/>
  <c r="K373" i="55" s="1"/>
  <c r="L373" i="55" s="1"/>
  <c r="J450" i="55"/>
  <c r="K450" i="55" s="1"/>
  <c r="L450" i="55" s="1"/>
  <c r="I33" i="55"/>
  <c r="J33" i="55" s="1"/>
  <c r="K33" i="55" s="1"/>
  <c r="L33" i="55" s="1"/>
  <c r="J525" i="55"/>
  <c r="K525" i="55" s="1"/>
  <c r="L525" i="55" s="1"/>
  <c r="J1059" i="55"/>
  <c r="K1059" i="55" s="1"/>
  <c r="L1059" i="55" s="1"/>
  <c r="J1313" i="55"/>
  <c r="K1313" i="55" s="1"/>
  <c r="L1313" i="55" s="1"/>
  <c r="J374" i="55"/>
  <c r="K374" i="55" s="1"/>
  <c r="L374" i="55" s="1"/>
  <c r="J1471" i="55"/>
  <c r="K1471" i="55" s="1"/>
  <c r="L1471" i="55" s="1"/>
  <c r="J1474" i="55"/>
  <c r="K1474" i="55" s="1"/>
  <c r="L1474" i="55" s="1"/>
  <c r="J1437" i="55"/>
  <c r="K1437" i="55" s="1"/>
  <c r="L1437" i="55" s="1"/>
  <c r="J435" i="55"/>
  <c r="K435" i="55" s="1"/>
  <c r="L435" i="55" s="1"/>
  <c r="J1328" i="55"/>
  <c r="K1328" i="55" s="1"/>
  <c r="L1328" i="55" s="1"/>
  <c r="J466" i="55"/>
  <c r="K466" i="55" s="1"/>
  <c r="L466" i="55" s="1"/>
  <c r="I414" i="55"/>
  <c r="J414" i="55" s="1"/>
  <c r="K414" i="55" s="1"/>
  <c r="L414" i="55" s="1"/>
  <c r="I131" i="55"/>
  <c r="J131" i="55" s="1"/>
  <c r="K131" i="55" s="1"/>
  <c r="L131" i="55" s="1"/>
  <c r="J886" i="55"/>
  <c r="K886" i="55" s="1"/>
  <c r="L886" i="55" s="1"/>
  <c r="J889" i="55"/>
  <c r="K889" i="55" s="1"/>
  <c r="L889" i="55" s="1"/>
  <c r="J1505" i="55"/>
  <c r="K1505" i="55" s="1"/>
  <c r="L1505" i="55" s="1"/>
  <c r="J1440" i="55"/>
  <c r="K1440" i="55" s="1"/>
  <c r="L1440" i="55" s="1"/>
  <c r="J1075" i="55"/>
  <c r="K1075" i="55" s="1"/>
  <c r="L1075" i="55" s="1"/>
  <c r="J1085" i="55"/>
  <c r="K1085" i="55" s="1"/>
  <c r="L1085" i="55" s="1"/>
  <c r="J149" i="55"/>
  <c r="K149" i="55" s="1"/>
  <c r="L149" i="55" s="1"/>
  <c r="J498" i="55"/>
  <c r="K498" i="55" s="1"/>
  <c r="L498" i="55" s="1"/>
  <c r="J1494" i="55"/>
  <c r="K1494" i="55" s="1"/>
  <c r="L1494" i="55" s="1"/>
  <c r="J156" i="55"/>
  <c r="K156" i="55" s="1"/>
  <c r="L156" i="55" s="1"/>
  <c r="J459" i="55"/>
  <c r="K459" i="55" s="1"/>
  <c r="L459" i="55" s="1"/>
  <c r="J505" i="55"/>
  <c r="K505" i="55" s="1"/>
  <c r="L505" i="55" s="1"/>
  <c r="J1032" i="55"/>
  <c r="K1032" i="55" s="1"/>
  <c r="L1032" i="55" s="1"/>
  <c r="J988" i="55"/>
  <c r="K988" i="55" s="1"/>
  <c r="L988" i="55" s="1"/>
  <c r="I54" i="55"/>
  <c r="J54" i="55" s="1"/>
  <c r="K54" i="55" s="1"/>
  <c r="L54" i="55" s="1"/>
  <c r="J568" i="55"/>
  <c r="K568" i="55" s="1"/>
  <c r="L568" i="55" s="1"/>
  <c r="J174" i="55"/>
  <c r="K174" i="55" s="1"/>
  <c r="L174" i="55" s="1"/>
  <c r="J152" i="55"/>
  <c r="K152" i="55" s="1"/>
  <c r="L152" i="55" s="1"/>
  <c r="J194" i="55"/>
  <c r="K194" i="55" s="1"/>
  <c r="L194" i="55" s="1"/>
  <c r="J1462" i="55"/>
  <c r="K1462" i="55" s="1"/>
  <c r="L1462" i="55" s="1"/>
  <c r="J479" i="55"/>
  <c r="K479" i="55" s="1"/>
  <c r="L479" i="55" s="1"/>
  <c r="J891" i="55"/>
  <c r="K891" i="55" s="1"/>
  <c r="L891" i="55" s="1"/>
  <c r="J1486" i="55"/>
  <c r="K1486" i="55" s="1"/>
  <c r="L1486" i="55" s="1"/>
  <c r="J728" i="55"/>
  <c r="K728" i="55" s="1"/>
  <c r="L728" i="55" s="1"/>
  <c r="J1091" i="55"/>
  <c r="K1091" i="55" s="1"/>
  <c r="L1091" i="55" s="1"/>
  <c r="J189" i="55"/>
  <c r="K189" i="55" s="1"/>
  <c r="L189" i="55" s="1"/>
  <c r="J1030" i="55"/>
  <c r="K1030" i="55" s="1"/>
  <c r="L1030" i="55" s="1"/>
  <c r="J196" i="55"/>
  <c r="K196" i="55" s="1"/>
  <c r="L196" i="55" s="1"/>
  <c r="J191" i="55"/>
  <c r="K191" i="55" s="1"/>
  <c r="L191" i="55" s="1"/>
  <c r="J187" i="55"/>
  <c r="K187" i="55" s="1"/>
  <c r="L187" i="55" s="1"/>
  <c r="J1282" i="55"/>
  <c r="K1282" i="55" s="1"/>
  <c r="L1282" i="55" s="1"/>
  <c r="J1086" i="55"/>
  <c r="K1086" i="55" s="1"/>
  <c r="L1086" i="55" s="1"/>
  <c r="J501" i="55"/>
  <c r="K501" i="55" s="1"/>
  <c r="L501" i="55" s="1"/>
  <c r="J146" i="55"/>
  <c r="K146" i="55" s="1"/>
  <c r="L146" i="55" s="1"/>
  <c r="J1018" i="55"/>
  <c r="K1018" i="55" s="1"/>
  <c r="L1018" i="55" s="1"/>
  <c r="J730" i="55"/>
  <c r="K730" i="55" s="1"/>
  <c r="L730" i="55" s="1"/>
  <c r="J437" i="55"/>
  <c r="K437" i="55" s="1"/>
  <c r="L437" i="55" s="1"/>
  <c r="J925" i="55"/>
  <c r="K925" i="55" s="1"/>
  <c r="L925" i="55" s="1"/>
  <c r="J179" i="55"/>
  <c r="K179" i="55" s="1"/>
  <c r="L179" i="55" s="1"/>
  <c r="J249" i="55"/>
  <c r="K249" i="55" s="1"/>
  <c r="L249" i="55" s="1"/>
  <c r="J1286" i="55"/>
  <c r="K1286" i="55" s="1"/>
  <c r="L1286" i="55" s="1"/>
  <c r="J1305" i="55"/>
  <c r="K1305" i="55" s="1"/>
  <c r="L1305" i="55" s="1"/>
  <c r="J1491" i="55"/>
  <c r="K1491" i="55" s="1"/>
  <c r="L1491" i="55" s="1"/>
  <c r="J182" i="55"/>
  <c r="K182" i="55" s="1"/>
  <c r="L182" i="55" s="1"/>
  <c r="J1370" i="55"/>
  <c r="K1370" i="55" s="1"/>
  <c r="L1370" i="55" s="1"/>
  <c r="J731" i="55"/>
  <c r="K731" i="55" s="1"/>
  <c r="L731" i="55" s="1"/>
  <c r="J1353" i="55"/>
  <c r="K1353" i="55" s="1"/>
  <c r="L1353" i="55" s="1"/>
  <c r="J1049" i="55"/>
  <c r="K1049" i="55" s="1"/>
  <c r="L1049" i="55" s="1"/>
  <c r="J1355" i="55"/>
  <c r="K1355" i="55" s="1"/>
  <c r="L1355" i="55" s="1"/>
  <c r="J1288" i="55"/>
  <c r="K1288" i="55" s="1"/>
  <c r="L1288" i="55" s="1"/>
  <c r="J1077" i="55"/>
  <c r="K1077" i="55" s="1"/>
  <c r="L1077" i="55" s="1"/>
  <c r="J1350" i="55"/>
  <c r="K1350" i="55" s="1"/>
  <c r="L1350" i="55" s="1"/>
  <c r="J1124" i="55"/>
  <c r="K1124" i="55" s="1"/>
  <c r="L1124" i="55" s="1"/>
  <c r="J1478" i="55"/>
  <c r="K1478" i="55" s="1"/>
  <c r="L1478" i="55" s="1"/>
  <c r="J1419" i="55"/>
  <c r="K1419" i="55" s="1"/>
  <c r="L1419" i="55" s="1"/>
  <c r="J32" i="55"/>
  <c r="K32" i="55" s="1"/>
  <c r="L32" i="55" s="1"/>
  <c r="J499" i="55"/>
  <c r="K499" i="55" s="1"/>
  <c r="L499" i="55" s="1"/>
  <c r="J977" i="55"/>
  <c r="K977" i="55" s="1"/>
  <c r="L977" i="55" s="1"/>
  <c r="J797" i="55"/>
  <c r="K797" i="55" s="1"/>
  <c r="L797" i="55" s="1"/>
  <c r="I806" i="55"/>
  <c r="J806" i="55" s="1"/>
  <c r="K806" i="55" s="1"/>
  <c r="L806" i="55" s="1"/>
  <c r="J396" i="55"/>
  <c r="K396" i="55" s="1"/>
  <c r="L396" i="55" s="1"/>
  <c r="J1127" i="55"/>
  <c r="K1127" i="55" s="1"/>
  <c r="L1127" i="55" s="1"/>
  <c r="J1285" i="55"/>
  <c r="K1285" i="55" s="1"/>
  <c r="L1285" i="55" s="1"/>
  <c r="J148" i="55"/>
  <c r="K148" i="55" s="1"/>
  <c r="L148" i="55" s="1"/>
  <c r="J1082" i="55"/>
  <c r="K1082" i="55" s="1"/>
  <c r="L1082" i="55" s="1"/>
  <c r="J1475" i="55"/>
  <c r="K1475" i="55" s="1"/>
  <c r="L1475" i="55" s="1"/>
  <c r="J1067" i="55"/>
  <c r="K1067" i="55" s="1"/>
  <c r="L1067" i="55" s="1"/>
  <c r="J197" i="55"/>
  <c r="K197" i="55" s="1"/>
  <c r="L197" i="55" s="1"/>
  <c r="J1428" i="55"/>
  <c r="K1428" i="55" s="1"/>
  <c r="L1428" i="55" s="1"/>
  <c r="J164" i="55"/>
  <c r="K164" i="55" s="1"/>
  <c r="L164" i="55" s="1"/>
  <c r="J388" i="55"/>
  <c r="K388" i="55" s="1"/>
  <c r="L388" i="55" s="1"/>
  <c r="J180" i="55"/>
  <c r="K180" i="55" s="1"/>
  <c r="L180" i="55" s="1"/>
  <c r="J169" i="55"/>
  <c r="K169" i="55" s="1"/>
  <c r="L169" i="55" s="1"/>
  <c r="J500" i="55"/>
  <c r="K500" i="55" s="1"/>
  <c r="L500" i="55" s="1"/>
  <c r="J30" i="55"/>
  <c r="K30" i="55" s="1"/>
  <c r="L30" i="55" s="1"/>
  <c r="J1318" i="55"/>
  <c r="K1318" i="55" s="1"/>
  <c r="L1318" i="55" s="1"/>
  <c r="J1461" i="55"/>
  <c r="K1461" i="55" s="1"/>
  <c r="L1461" i="55" s="1"/>
  <c r="J1064" i="55"/>
  <c r="K1064" i="55" s="1"/>
  <c r="L1064" i="55" s="1"/>
  <c r="J999" i="55"/>
  <c r="K999" i="55" s="1"/>
  <c r="L999" i="55" s="1"/>
  <c r="J1337" i="55"/>
  <c r="K1337" i="55" s="1"/>
  <c r="L1337" i="55" s="1"/>
  <c r="J1507" i="55"/>
  <c r="K1507" i="55" s="1"/>
  <c r="L1507" i="55" s="1"/>
  <c r="J186" i="55"/>
  <c r="K186" i="55" s="1"/>
  <c r="L186" i="55" s="1"/>
  <c r="J1420" i="55"/>
  <c r="K1420" i="55" s="1"/>
  <c r="L1420" i="55" s="1"/>
  <c r="J1068" i="55"/>
  <c r="K1068" i="55" s="1"/>
  <c r="L1068" i="55" s="1"/>
  <c r="J181" i="55"/>
  <c r="K181" i="55" s="1"/>
  <c r="L181" i="55" s="1"/>
  <c r="J1473" i="55"/>
  <c r="K1473" i="55" s="1"/>
  <c r="L1473" i="55" s="1"/>
  <c r="J155" i="55"/>
  <c r="K155" i="55" s="1"/>
  <c r="L155" i="55" s="1"/>
  <c r="J165" i="55"/>
  <c r="K165" i="55" s="1"/>
  <c r="L165" i="55" s="1"/>
  <c r="J199" i="55"/>
  <c r="K199" i="55" s="1"/>
  <c r="L199" i="55" s="1"/>
  <c r="J1016" i="55"/>
  <c r="K1016" i="55" s="1"/>
  <c r="L1016" i="55" s="1"/>
  <c r="J185" i="55"/>
  <c r="K185" i="55" s="1"/>
  <c r="L185" i="55" s="1"/>
  <c r="J1041" i="55"/>
  <c r="K1041" i="55" s="1"/>
  <c r="L1041" i="55" s="1"/>
  <c r="J1534" i="55"/>
  <c r="K1534" i="55" s="1"/>
  <c r="L1534" i="55" s="1"/>
  <c r="J160" i="55"/>
  <c r="K160" i="55" s="1"/>
  <c r="L160" i="55" s="1"/>
  <c r="J497" i="55"/>
  <c r="K497" i="55" s="1"/>
  <c r="L497" i="55" s="1"/>
  <c r="J228" i="55"/>
  <c r="K228" i="55" s="1"/>
  <c r="L228" i="55" s="1"/>
  <c r="J1351" i="55"/>
  <c r="K1351" i="55" s="1"/>
  <c r="L1351" i="55" s="1"/>
  <c r="J1173" i="55"/>
  <c r="K1173" i="55" s="1"/>
  <c r="L1173" i="55" s="1"/>
  <c r="J151" i="55"/>
  <c r="K151" i="55" s="1"/>
  <c r="L151" i="55" s="1"/>
  <c r="J1043" i="55"/>
  <c r="K1043" i="55" s="1"/>
  <c r="L1043" i="55" s="1"/>
  <c r="J736" i="55"/>
  <c r="K736" i="55" s="1"/>
  <c r="L736" i="55" s="1"/>
  <c r="J1439" i="55"/>
  <c r="K1439" i="55" s="1"/>
  <c r="L1439" i="55" s="1"/>
  <c r="J729" i="55"/>
  <c r="K729" i="55" s="1"/>
  <c r="L729" i="55" s="1"/>
  <c r="J1114" i="55"/>
  <c r="K1114" i="55" s="1"/>
  <c r="L1114" i="55" s="1"/>
  <c r="J157" i="55"/>
  <c r="K157" i="55" s="1"/>
  <c r="L157" i="55" s="1"/>
  <c r="J1065" i="55"/>
  <c r="K1065" i="55" s="1"/>
  <c r="L1065" i="55" s="1"/>
  <c r="J167" i="55"/>
  <c r="K167" i="55" s="1"/>
  <c r="L167" i="55" s="1"/>
  <c r="J183" i="55"/>
  <c r="K183" i="55" s="1"/>
  <c r="L183" i="55" s="1"/>
  <c r="J369" i="55"/>
  <c r="K369" i="55" s="1"/>
  <c r="L369" i="55" s="1"/>
  <c r="J1311" i="55"/>
  <c r="K1311" i="55" s="1"/>
  <c r="L1311" i="55" s="1"/>
  <c r="J1119" i="55"/>
  <c r="K1119" i="55" s="1"/>
  <c r="L1119" i="55" s="1"/>
  <c r="J1503" i="55"/>
  <c r="K1503" i="55" s="1"/>
  <c r="L1503" i="55" s="1"/>
  <c r="J1304" i="55"/>
  <c r="K1304" i="55" s="1"/>
  <c r="L1304" i="55" s="1"/>
  <c r="J1524" i="55"/>
  <c r="K1524" i="55" s="1"/>
  <c r="L1524" i="55" s="1"/>
  <c r="J1431" i="55"/>
  <c r="K1431" i="55" s="1"/>
  <c r="L1431" i="55" s="1"/>
  <c r="J788" i="55"/>
  <c r="K788" i="55" s="1"/>
  <c r="L788" i="55" s="1"/>
  <c r="J1297" i="55"/>
  <c r="K1297" i="55" s="1"/>
  <c r="L1297" i="55" s="1"/>
  <c r="J1015" i="55"/>
  <c r="K1015" i="55" s="1"/>
  <c r="L1015" i="55" s="1"/>
  <c r="J724" i="55"/>
  <c r="K724" i="55" s="1"/>
  <c r="L724" i="55" s="1"/>
  <c r="J1125" i="55"/>
  <c r="K1125" i="55" s="1"/>
  <c r="L1125" i="55" s="1"/>
  <c r="J1126" i="55"/>
  <c r="K1126" i="55" s="1"/>
  <c r="L1126" i="55" s="1"/>
  <c r="J1485" i="55"/>
  <c r="K1485" i="55" s="1"/>
  <c r="L1485" i="55" s="1"/>
  <c r="J147" i="55"/>
  <c r="K147" i="55" s="1"/>
  <c r="L147" i="55" s="1"/>
  <c r="J1368" i="55"/>
  <c r="K1368" i="55" s="1"/>
  <c r="L1368" i="55" s="1"/>
  <c r="J1116" i="55"/>
  <c r="K1116" i="55" s="1"/>
  <c r="L1116" i="55" s="1"/>
  <c r="J467" i="55"/>
  <c r="K467" i="55" s="1"/>
  <c r="L467" i="55" s="1"/>
  <c r="J1384" i="55"/>
  <c r="K1384" i="55" s="1"/>
  <c r="L1384" i="55" s="1"/>
  <c r="J232" i="55"/>
  <c r="K232" i="55" s="1"/>
  <c r="L232" i="55" s="1"/>
  <c r="J1081" i="55"/>
  <c r="K1081" i="55" s="1"/>
  <c r="L1081" i="55" s="1"/>
  <c r="J1044" i="55"/>
  <c r="K1044" i="55" s="1"/>
  <c r="L1044" i="55" s="1"/>
  <c r="J1484" i="55"/>
  <c r="K1484" i="55" s="1"/>
  <c r="L1484" i="55" s="1"/>
  <c r="J1027" i="55"/>
  <c r="K1027" i="55" s="1"/>
  <c r="L1027" i="55" s="1"/>
  <c r="J1308" i="55"/>
  <c r="K1308" i="55" s="1"/>
  <c r="L1308" i="55" s="1"/>
  <c r="J192" i="55"/>
  <c r="K192" i="55" s="1"/>
  <c r="L192" i="55" s="1"/>
  <c r="J1472" i="55"/>
  <c r="K1472" i="55" s="1"/>
  <c r="L1472" i="55" s="1"/>
  <c r="J195" i="55"/>
  <c r="K195" i="55" s="1"/>
  <c r="L195" i="55" s="1"/>
  <c r="J1436" i="55"/>
  <c r="K1436" i="55" s="1"/>
  <c r="L1436" i="55" s="1"/>
  <c r="J1312" i="55"/>
  <c r="K1312" i="55" s="1"/>
  <c r="L1312" i="55" s="1"/>
  <c r="J251" i="55"/>
  <c r="K251" i="55" s="1"/>
  <c r="L251" i="55" s="1"/>
  <c r="J431" i="55"/>
  <c r="K431" i="55" s="1"/>
  <c r="L431" i="55" s="1"/>
  <c r="J1493" i="55"/>
  <c r="K1493" i="55" s="1"/>
  <c r="L1493" i="55" s="1"/>
  <c r="J772" i="55"/>
  <c r="K772" i="55" s="1"/>
  <c r="L772" i="55" s="1"/>
  <c r="J1510" i="55"/>
  <c r="K1510" i="55" s="1"/>
  <c r="L1510" i="55" s="1"/>
  <c r="J1060" i="55"/>
  <c r="K1060" i="55" s="1"/>
  <c r="L1060" i="55" s="1"/>
  <c r="J1039" i="55"/>
  <c r="K1039" i="55" s="1"/>
  <c r="L1039" i="55" s="1"/>
  <c r="J1050" i="55"/>
  <c r="K1050" i="55" s="1"/>
  <c r="L1050" i="55" s="1"/>
  <c r="J1514" i="55"/>
  <c r="K1514" i="55" s="1"/>
  <c r="L1514" i="55" s="1"/>
  <c r="J1314" i="55"/>
  <c r="K1314" i="55" s="1"/>
  <c r="L1314" i="55" s="1"/>
  <c r="J1299" i="55"/>
  <c r="K1299" i="55" s="1"/>
  <c r="L1299" i="55" s="1"/>
  <c r="J364" i="55"/>
  <c r="K364" i="55" s="1"/>
  <c r="L364" i="55" s="1"/>
  <c r="J1042" i="55"/>
  <c r="K1042" i="55" s="1"/>
  <c r="L1042" i="55" s="1"/>
  <c r="J1302" i="55"/>
  <c r="K1302" i="55" s="1"/>
  <c r="L1302" i="55" s="1"/>
  <c r="J173" i="55"/>
  <c r="K173" i="55" s="1"/>
  <c r="L173" i="55" s="1"/>
  <c r="J1084" i="55"/>
  <c r="K1084" i="55" s="1"/>
  <c r="L1084" i="55" s="1"/>
  <c r="J166" i="55"/>
  <c r="K166" i="55" s="1"/>
  <c r="L166" i="55" s="1"/>
  <c r="J1090" i="55"/>
  <c r="K1090" i="55" s="1"/>
  <c r="L1090" i="55" s="1"/>
  <c r="J1128" i="55"/>
  <c r="K1128" i="55" s="1"/>
  <c r="L1128" i="55" s="1"/>
  <c r="J153" i="55"/>
  <c r="K153" i="55" s="1"/>
  <c r="L153" i="55" s="1"/>
  <c r="J1385" i="55"/>
  <c r="K1385" i="55" s="1"/>
  <c r="L1385" i="55" s="1"/>
  <c r="J31" i="55"/>
  <c r="K31" i="55" s="1"/>
  <c r="L31" i="55" s="1"/>
  <c r="J1080" i="55"/>
  <c r="K1080" i="55" s="1"/>
  <c r="L1080" i="55" s="1"/>
  <c r="J1092" i="55"/>
  <c r="K1092" i="55" s="1"/>
  <c r="L1092" i="55" s="1"/>
  <c r="J168" i="55"/>
  <c r="K168" i="55" s="1"/>
  <c r="L168" i="55" s="1"/>
  <c r="J1078" i="55"/>
  <c r="K1078" i="55" s="1"/>
  <c r="L1078" i="55" s="1"/>
  <c r="J1281" i="55"/>
  <c r="K1281" i="55" s="1"/>
  <c r="L1281" i="55" s="1"/>
  <c r="J178" i="55"/>
  <c r="K178" i="55" s="1"/>
  <c r="L178" i="55" s="1"/>
  <c r="J144" i="55"/>
  <c r="K144" i="55" s="1"/>
  <c r="L144" i="55" s="1"/>
  <c r="J1441" i="55"/>
  <c r="K1441" i="55" s="1"/>
  <c r="L1441" i="55" s="1"/>
  <c r="J1300" i="55"/>
  <c r="K1300" i="55" s="1"/>
  <c r="L1300" i="55" s="1"/>
  <c r="J1483" i="55"/>
  <c r="K1483" i="55" s="1"/>
  <c r="L1483" i="55" s="1"/>
  <c r="J1481" i="55"/>
  <c r="K1481" i="55" s="1"/>
  <c r="L1481" i="55" s="1"/>
  <c r="J1322" i="55"/>
  <c r="K1322" i="55" s="1"/>
  <c r="L1322" i="55" s="1"/>
  <c r="J1489" i="55"/>
  <c r="K1489" i="55" s="1"/>
  <c r="L1489" i="55" s="1"/>
  <c r="J433" i="55"/>
  <c r="K433" i="55" s="1"/>
  <c r="L433" i="55" s="1"/>
  <c r="J1482" i="55"/>
  <c r="K1482" i="55" s="1"/>
  <c r="L1482" i="55" s="1"/>
  <c r="J1492" i="55"/>
  <c r="K1492" i="55" s="1"/>
  <c r="L1492" i="55" s="1"/>
  <c r="J1074" i="55"/>
  <c r="K1074" i="55" s="1"/>
  <c r="L1074" i="55" s="1"/>
  <c r="J1523" i="55"/>
  <c r="K1523" i="55" s="1"/>
  <c r="L1523" i="55" s="1"/>
  <c r="J172" i="55"/>
  <c r="K172" i="55" s="1"/>
  <c r="L172" i="55" s="1"/>
  <c r="J1320" i="55"/>
  <c r="K1320" i="55" s="1"/>
  <c r="L1320" i="55" s="1"/>
  <c r="J432" i="55"/>
  <c r="K432" i="55" s="1"/>
  <c r="L432" i="55" s="1"/>
  <c r="J190" i="55"/>
  <c r="K190" i="55" s="1"/>
  <c r="L190" i="55" s="1"/>
  <c r="J389" i="55"/>
  <c r="K389" i="55" s="1"/>
  <c r="L389" i="55" s="1"/>
  <c r="J1038" i="55"/>
  <c r="K1038" i="55" s="1"/>
  <c r="L1038" i="55" s="1"/>
  <c r="J252" i="55"/>
  <c r="K252" i="55" s="1"/>
  <c r="L252" i="55" s="1"/>
  <c r="J159" i="55"/>
  <c r="K159" i="55" s="1"/>
  <c r="L159" i="55" s="1"/>
  <c r="J367" i="55"/>
  <c r="K367" i="55" s="1"/>
  <c r="L367" i="55" s="1"/>
  <c r="J213" i="55"/>
  <c r="K213" i="55" s="1"/>
  <c r="L213" i="55" s="1"/>
  <c r="J1287" i="55"/>
  <c r="K1287" i="55" s="1"/>
  <c r="L1287" i="55" s="1"/>
  <c r="J1537" i="55"/>
  <c r="K1537" i="55" s="1"/>
  <c r="L1537" i="55" s="1"/>
  <c r="J771" i="55"/>
  <c r="K771" i="55" s="1"/>
  <c r="L771" i="55" s="1"/>
  <c r="J1089" i="55"/>
  <c r="K1089" i="55" s="1"/>
  <c r="L1089" i="55" s="1"/>
  <c r="I546" i="55"/>
  <c r="J546" i="55" s="1"/>
  <c r="K546" i="55" s="1"/>
  <c r="L546" i="55" s="1"/>
  <c r="J184" i="55"/>
  <c r="K184" i="55" s="1"/>
  <c r="L184" i="55" s="1"/>
  <c r="J1298" i="55"/>
  <c r="K1298" i="55" s="1"/>
  <c r="L1298" i="55" s="1"/>
  <c r="J979" i="55"/>
  <c r="K979" i="55" s="1"/>
  <c r="L979" i="55" s="1"/>
  <c r="J1433" i="55"/>
  <c r="K1433" i="55" s="1"/>
  <c r="L1433" i="55" s="1"/>
  <c r="J250" i="55"/>
  <c r="K250" i="55" s="1"/>
  <c r="L250" i="55" s="1"/>
  <c r="J359" i="55"/>
  <c r="K359" i="55" s="1"/>
  <c r="L359" i="55" s="1"/>
  <c r="J1063" i="55"/>
  <c r="K1063" i="55" s="1"/>
  <c r="L1063" i="55" s="1"/>
  <c r="J230" i="55"/>
  <c r="K230" i="55" s="1"/>
  <c r="L230" i="55" s="1"/>
  <c r="J1117" i="55"/>
  <c r="K1117" i="55" s="1"/>
  <c r="L1117" i="55" s="1"/>
  <c r="J1502" i="55"/>
  <c r="K1502" i="55" s="1"/>
  <c r="L1502" i="55" s="1"/>
  <c r="J150" i="55"/>
  <c r="K150" i="55" s="1"/>
  <c r="L150" i="55" s="1"/>
  <c r="J375" i="55"/>
  <c r="K375" i="55" s="1"/>
  <c r="L375" i="55" s="1"/>
  <c r="J1069" i="55"/>
  <c r="K1069" i="55" s="1"/>
  <c r="L1069" i="55" s="1"/>
  <c r="J733" i="55"/>
  <c r="K733" i="55" s="1"/>
  <c r="L733" i="55" s="1"/>
  <c r="J1284" i="55"/>
  <c r="K1284" i="55" s="1"/>
  <c r="L1284" i="55" s="1"/>
  <c r="J1319" i="55"/>
  <c r="K1319" i="55" s="1"/>
  <c r="L1319" i="55" s="1"/>
  <c r="J1121" i="55"/>
  <c r="K1121" i="55" s="1"/>
  <c r="L1121" i="55" s="1"/>
  <c r="J1076" i="55"/>
  <c r="K1076" i="55" s="1"/>
  <c r="L1076" i="55" s="1"/>
  <c r="J732" i="55"/>
  <c r="K732" i="55" s="1"/>
  <c r="L732" i="55" s="1"/>
  <c r="J1052" i="55"/>
  <c r="K1052" i="55" s="1"/>
  <c r="L1052" i="55" s="1"/>
  <c r="J145" i="55"/>
  <c r="K145" i="55" s="1"/>
  <c r="L145" i="55" s="1"/>
  <c r="J1480" i="55"/>
  <c r="K1480" i="55" s="1"/>
  <c r="L1480" i="55" s="1"/>
  <c r="J1329" i="55"/>
  <c r="K1329" i="55" s="1"/>
  <c r="L1329" i="55" s="1"/>
  <c r="J1045" i="55"/>
  <c r="K1045" i="55" s="1"/>
  <c r="L1045" i="55" s="1"/>
  <c r="J1083" i="55"/>
  <c r="K1083" i="55" s="1"/>
  <c r="L1083" i="55" s="1"/>
  <c r="J1429" i="55"/>
  <c r="K1429" i="55" s="1"/>
  <c r="L1429" i="55" s="1"/>
  <c r="J727" i="55"/>
  <c r="K727" i="55" s="1"/>
  <c r="L727" i="55" s="1"/>
  <c r="J434" i="55"/>
  <c r="K434" i="55" s="1"/>
  <c r="L434" i="55" s="1"/>
  <c r="J1306" i="55"/>
  <c r="K1306" i="55" s="1"/>
  <c r="L1306" i="55" s="1"/>
  <c r="J384" i="55"/>
  <c r="K384" i="55" s="1"/>
  <c r="L384" i="55" s="1"/>
  <c r="J1301" i="55"/>
  <c r="K1301" i="55" s="1"/>
  <c r="L1301" i="55" s="1"/>
  <c r="J1295" i="55"/>
  <c r="K1295" i="55" s="1"/>
  <c r="L1295" i="55" s="1"/>
  <c r="J188" i="55"/>
  <c r="K188" i="55" s="1"/>
  <c r="L188" i="55" s="1"/>
  <c r="J1296" i="55"/>
  <c r="K1296" i="55" s="1"/>
  <c r="L1296" i="55" s="1"/>
  <c r="J1047" i="55"/>
  <c r="K1047" i="55" s="1"/>
  <c r="L1047" i="55" s="1"/>
  <c r="J773" i="55"/>
  <c r="K773" i="55" s="1"/>
  <c r="L773" i="55" s="1"/>
  <c r="J212" i="55"/>
  <c r="K212" i="55" s="1"/>
  <c r="L212" i="55" s="1"/>
  <c r="J1037" i="55"/>
  <c r="K1037" i="55" s="1"/>
  <c r="L1037" i="55" s="1"/>
  <c r="J163" i="55"/>
  <c r="K163" i="55" s="1"/>
  <c r="L163" i="55" s="1"/>
  <c r="J387" i="55"/>
  <c r="K387" i="55" s="1"/>
  <c r="L387" i="55" s="1"/>
  <c r="J1066" i="55"/>
  <c r="K1066" i="55" s="1"/>
  <c r="L1066" i="55" s="1"/>
  <c r="J1303" i="55"/>
  <c r="K1303" i="55" s="1"/>
  <c r="L1303" i="55" s="1"/>
  <c r="J229" i="55"/>
  <c r="K229" i="55" s="1"/>
  <c r="L229" i="55" s="1"/>
  <c r="J1108" i="55"/>
  <c r="K1108" i="55" s="1"/>
  <c r="L1108" i="55" s="1"/>
  <c r="J1120" i="55"/>
  <c r="K1120" i="55" s="1"/>
  <c r="L1120" i="55" s="1"/>
  <c r="J170" i="55"/>
  <c r="K170" i="55" s="1"/>
  <c r="L170" i="55" s="1"/>
  <c r="J1438" i="55"/>
  <c r="K1438" i="55" s="1"/>
  <c r="L1438" i="55" s="1"/>
  <c r="J1213" i="55"/>
  <c r="K1213" i="55" s="1"/>
  <c r="L1213" i="55" s="1"/>
  <c r="J438" i="55"/>
  <c r="K438" i="55" s="1"/>
  <c r="L438" i="55" s="1"/>
  <c r="J1051" i="55"/>
  <c r="K1051" i="55" s="1"/>
  <c r="L1051" i="55" s="1"/>
  <c r="J726" i="55"/>
  <c r="K726" i="55" s="1"/>
  <c r="L726" i="55" s="1"/>
  <c r="J158" i="55"/>
  <c r="K158" i="55" s="1"/>
  <c r="L158" i="55" s="1"/>
  <c r="J171" i="55"/>
  <c r="K171" i="55" s="1"/>
  <c r="L171" i="55" s="1"/>
  <c r="J177" i="55"/>
  <c r="K177" i="55" s="1"/>
  <c r="L177" i="55" s="1"/>
  <c r="J1113" i="55"/>
  <c r="K1113" i="55" s="1"/>
  <c r="L1113" i="55" s="1"/>
  <c r="J1509" i="55"/>
  <c r="K1509" i="55" s="1"/>
  <c r="L1509" i="55" s="1"/>
  <c r="J1170" i="55"/>
  <c r="K1170" i="55" s="1"/>
  <c r="L1170" i="55" s="1"/>
  <c r="J1129" i="55"/>
  <c r="K1129" i="55" s="1"/>
  <c r="L1129" i="55" s="1"/>
  <c r="J1029" i="55"/>
  <c r="K1029" i="55" s="1"/>
  <c r="L1029" i="55" s="1"/>
  <c r="J1024" i="55"/>
  <c r="K1024" i="55" s="1"/>
  <c r="L1024" i="55" s="1"/>
  <c r="J1326" i="55"/>
  <c r="K1326" i="55" s="1"/>
  <c r="L1326" i="55" s="1"/>
  <c r="J1053" i="55"/>
  <c r="K1053" i="55" s="1"/>
  <c r="L1053" i="55" s="1"/>
  <c r="J1058" i="55"/>
  <c r="K1058" i="55" s="1"/>
  <c r="L1058" i="55" s="1"/>
  <c r="J1321" i="55"/>
  <c r="K1321" i="55" s="1"/>
  <c r="L1321" i="55" s="1"/>
  <c r="J1054" i="55"/>
  <c r="K1054" i="55" s="1"/>
  <c r="L1054" i="55" s="1"/>
  <c r="J1477" i="55"/>
  <c r="K1477" i="55" s="1"/>
  <c r="L1477" i="55" s="1"/>
  <c r="J1525" i="55"/>
  <c r="K1525" i="55" s="1"/>
  <c r="L1525" i="55" s="1"/>
  <c r="J978" i="55"/>
  <c r="K978" i="55" s="1"/>
  <c r="L978" i="55" s="1"/>
  <c r="J1331" i="55"/>
  <c r="K1331" i="55" s="1"/>
  <c r="L1331" i="55" s="1"/>
  <c r="J1330" i="55"/>
  <c r="K1330" i="55" s="1"/>
  <c r="L1330" i="55" s="1"/>
  <c r="J1511" i="55"/>
  <c r="K1511" i="55" s="1"/>
  <c r="L1511" i="55" s="1"/>
  <c r="J555" i="55"/>
  <c r="K555" i="55" s="1"/>
  <c r="L555" i="55" s="1"/>
  <c r="J1432" i="55"/>
  <c r="K1432" i="55" s="1"/>
  <c r="L1432" i="55" s="1"/>
  <c r="J1323" i="55"/>
  <c r="K1323" i="55" s="1"/>
  <c r="L1323" i="55" s="1"/>
  <c r="J1112" i="55"/>
  <c r="K1112" i="55" s="1"/>
  <c r="L1112" i="55" s="1"/>
  <c r="J1349" i="55"/>
  <c r="K1349" i="55" s="1"/>
  <c r="L1349" i="55" s="1"/>
  <c r="J176" i="55"/>
  <c r="K176" i="55" s="1"/>
  <c r="L176" i="55" s="1"/>
  <c r="J723" i="55"/>
  <c r="K723" i="55" s="1"/>
  <c r="L723" i="55" s="1"/>
  <c r="J1506" i="55"/>
  <c r="K1506" i="55" s="1"/>
  <c r="L1506" i="55" s="1"/>
  <c r="J193" i="55"/>
  <c r="K193" i="55" s="1"/>
  <c r="L193" i="55" s="1"/>
  <c r="J1283" i="55"/>
  <c r="K1283" i="55" s="1"/>
  <c r="L1283" i="55" s="1"/>
  <c r="J1526" i="55"/>
  <c r="K1526" i="55" s="1"/>
  <c r="L1526" i="55" s="1"/>
  <c r="J1430" i="55"/>
  <c r="K1430" i="55" s="1"/>
  <c r="L1430" i="55" s="1"/>
  <c r="J767" i="55"/>
  <c r="K767" i="55" s="1"/>
  <c r="L767" i="55" s="1"/>
  <c r="J247" i="55"/>
  <c r="K247" i="55" s="1"/>
  <c r="L247" i="55" s="1"/>
  <c r="J402" i="55"/>
  <c r="K402" i="55" s="1"/>
  <c r="L402" i="55" s="1"/>
  <c r="J577" i="55"/>
  <c r="K577" i="55" s="1"/>
  <c r="L577" i="55" s="1"/>
  <c r="J423" i="55"/>
  <c r="K423" i="55" s="1"/>
  <c r="L423" i="55" s="1"/>
  <c r="J1536" i="55"/>
  <c r="K1536" i="55" s="1"/>
  <c r="L1536" i="55" s="1"/>
  <c r="I807" i="55"/>
  <c r="J807" i="55" s="1"/>
  <c r="K807" i="55" s="1"/>
  <c r="L807" i="55" s="1"/>
  <c r="I808" i="55"/>
  <c r="J808" i="55" s="1"/>
  <c r="K808" i="55" s="1"/>
  <c r="L808" i="55" s="1"/>
  <c r="J426" i="55"/>
  <c r="K426" i="55" s="1"/>
  <c r="L426" i="55" s="1"/>
  <c r="J1172" i="55"/>
  <c r="K1172" i="55" s="1"/>
  <c r="L1172" i="55" s="1"/>
  <c r="J768" i="55"/>
  <c r="K768" i="55" s="1"/>
  <c r="L768" i="55" s="1"/>
  <c r="J575" i="55"/>
  <c r="K575" i="55" s="1"/>
  <c r="L575" i="55" s="1"/>
  <c r="J1555" i="55"/>
  <c r="K1555" i="55" s="1"/>
  <c r="L1555" i="55" s="1"/>
  <c r="J1099" i="55"/>
  <c r="K1099" i="55" s="1"/>
  <c r="L1099" i="55" s="1"/>
  <c r="J1508" i="55"/>
  <c r="K1508" i="55" s="1"/>
  <c r="L1508" i="55" s="1"/>
  <c r="J256" i="55"/>
  <c r="K256" i="55" s="1"/>
  <c r="L256" i="55" s="1"/>
  <c r="I804" i="55"/>
  <c r="J804" i="55" s="1"/>
  <c r="K804" i="55" s="1"/>
  <c r="L804" i="55" s="1"/>
  <c r="J653" i="55"/>
  <c r="K653" i="55" s="1"/>
  <c r="L653" i="55" s="1"/>
  <c r="J1557" i="55"/>
  <c r="K1557" i="55" s="1"/>
  <c r="L1557" i="55" s="1"/>
  <c r="J427" i="55"/>
  <c r="K427" i="55" s="1"/>
  <c r="L427" i="55" s="1"/>
  <c r="J1556" i="55"/>
  <c r="K1556" i="55" s="1"/>
  <c r="L1556" i="55" s="1"/>
  <c r="J1103" i="55"/>
  <c r="K1103" i="55" s="1"/>
  <c r="L1103" i="55" s="1"/>
  <c r="I803" i="55"/>
  <c r="J803" i="55" s="1"/>
  <c r="K803" i="55" s="1"/>
  <c r="L803" i="55" s="1"/>
  <c r="J1554" i="55"/>
  <c r="K1554" i="55" s="1"/>
  <c r="L1554" i="55" s="1"/>
  <c r="J1096" i="55"/>
  <c r="K1096" i="55" s="1"/>
  <c r="L1096" i="55" s="1"/>
  <c r="J394" i="55"/>
  <c r="K394" i="55" s="1"/>
  <c r="L394" i="55" s="1"/>
  <c r="J569" i="55"/>
  <c r="K569" i="55" s="1"/>
  <c r="L569" i="55" s="1"/>
  <c r="J1195" i="55"/>
  <c r="K1195" i="55" s="1"/>
  <c r="L1195" i="55" s="1"/>
  <c r="J425" i="55"/>
  <c r="K425" i="55" s="1"/>
  <c r="L425" i="55" s="1"/>
  <c r="J570" i="55"/>
  <c r="K570" i="55" s="1"/>
  <c r="L570" i="55" s="1"/>
  <c r="J1539" i="55"/>
  <c r="K1539" i="55" s="1"/>
  <c r="L1539" i="55" s="1"/>
  <c r="J1512" i="55"/>
  <c r="K1512" i="55" s="1"/>
  <c r="L1512" i="55" s="1"/>
  <c r="J257" i="55"/>
  <c r="K257" i="55" s="1"/>
  <c r="L257" i="55" s="1"/>
  <c r="J1382" i="55"/>
  <c r="K1382" i="55" s="1"/>
  <c r="L1382" i="55" s="1"/>
  <c r="J770" i="55"/>
  <c r="K770" i="55" s="1"/>
  <c r="L770" i="55" s="1"/>
  <c r="J576" i="55"/>
  <c r="K576" i="55" s="1"/>
  <c r="L576" i="55" s="1"/>
  <c r="I802" i="55"/>
  <c r="J802" i="55" s="1"/>
  <c r="K802" i="55" s="1"/>
  <c r="L802" i="55" s="1"/>
  <c r="J796" i="55"/>
  <c r="K796" i="55" s="1"/>
  <c r="L796" i="55" s="1"/>
  <c r="J791" i="55"/>
  <c r="K791" i="55" s="1"/>
  <c r="L791" i="55" s="1"/>
  <c r="I801" i="55"/>
  <c r="J801" i="55" s="1"/>
  <c r="K801" i="55" s="1"/>
  <c r="L801" i="55" s="1"/>
  <c r="J1169" i="55"/>
  <c r="K1169" i="55" s="1"/>
  <c r="L1169" i="55" s="1"/>
  <c r="I805" i="55"/>
  <c r="J805" i="55" s="1"/>
  <c r="K805" i="55" s="1"/>
  <c r="L805" i="55" s="1"/>
  <c r="J422" i="55"/>
  <c r="K422" i="55" s="1"/>
  <c r="L422" i="55" s="1"/>
  <c r="J1176" i="55"/>
  <c r="K1176" i="55" s="1"/>
  <c r="L1176" i="55" s="1"/>
  <c r="J1540" i="55"/>
  <c r="K1540" i="55" s="1"/>
  <c r="L1540" i="55" s="1"/>
  <c r="J399" i="55"/>
  <c r="K399" i="55" s="1"/>
  <c r="L399" i="55" s="1"/>
  <c r="J790" i="55"/>
  <c r="K790" i="55" s="1"/>
  <c r="L790" i="55" s="1"/>
  <c r="E24" i="63"/>
  <c r="E25" i="63" s="1"/>
  <c r="I24" i="73"/>
  <c r="I32" i="73" s="1"/>
  <c r="H29" i="55"/>
  <c r="H1422" i="55"/>
  <c r="I1422" i="55" s="1"/>
  <c r="J1422" i="55" s="1"/>
  <c r="K1422" i="55" s="1"/>
  <c r="L1422" i="55" s="1"/>
  <c r="G295" i="55"/>
  <c r="I295" i="55" s="1"/>
  <c r="J295" i="55" s="1"/>
  <c r="K295" i="55" s="1"/>
  <c r="L295" i="55" s="1"/>
  <c r="H439" i="55"/>
  <c r="G1515" i="55"/>
  <c r="I1515" i="55" s="1"/>
  <c r="J1515" i="55" s="1"/>
  <c r="K1515" i="55" s="1"/>
  <c r="L1515" i="55" s="1"/>
  <c r="G47" i="55"/>
  <c r="I47" i="55" s="1"/>
  <c r="J47" i="55" s="1"/>
  <c r="K47" i="55" s="1"/>
  <c r="L47" i="55" s="1"/>
  <c r="G719" i="55"/>
  <c r="I719" i="55" s="1"/>
  <c r="J719" i="55" s="1"/>
  <c r="K719" i="55" s="1"/>
  <c r="L719" i="55" s="1"/>
  <c r="J862" i="55"/>
  <c r="K862" i="55" s="1"/>
  <c r="L862" i="55" s="1"/>
  <c r="J864" i="55"/>
  <c r="K864" i="55" s="1"/>
  <c r="L864" i="55" s="1"/>
  <c r="J838" i="55"/>
  <c r="K838" i="55" s="1"/>
  <c r="L838" i="55" s="1"/>
  <c r="J848" i="55"/>
  <c r="K848" i="55" s="1"/>
  <c r="L848" i="55" s="1"/>
  <c r="J841" i="55"/>
  <c r="K841" i="55" s="1"/>
  <c r="L841" i="55" s="1"/>
  <c r="G29" i="55"/>
  <c r="J1702" i="55"/>
  <c r="K1702" i="55" s="1"/>
  <c r="L1702" i="55" s="1"/>
  <c r="J2128" i="55"/>
  <c r="K2128" i="55" s="1"/>
  <c r="L2128" i="55" s="1"/>
  <c r="J2150" i="55"/>
  <c r="K2150" i="55" s="1"/>
  <c r="L2150" i="55" s="1"/>
  <c r="J2199" i="55"/>
  <c r="K2199" i="55" s="1"/>
  <c r="L2199" i="55" s="1"/>
  <c r="J1605" i="55"/>
  <c r="K1605" i="55" s="1"/>
  <c r="L1605" i="55" s="1"/>
  <c r="G2166" i="55"/>
  <c r="G1777" i="55"/>
  <c r="J1760" i="55"/>
  <c r="K1760" i="55" s="1"/>
  <c r="L1760" i="55" s="1"/>
  <c r="G2223" i="55"/>
  <c r="H2223" i="55"/>
  <c r="G2011" i="55"/>
  <c r="H2011" i="55"/>
  <c r="J2383" i="55"/>
  <c r="K2383" i="55" s="1"/>
  <c r="L2383" i="55" s="1"/>
  <c r="H2233" i="55"/>
  <c r="H2216" i="55"/>
  <c r="G2216" i="55"/>
  <c r="H2167" i="55"/>
  <c r="G2225" i="55"/>
  <c r="H2225" i="55"/>
  <c r="H2234" i="55"/>
  <c r="G2234" i="55"/>
  <c r="J2200" i="55"/>
  <c r="K2200" i="55" s="1"/>
  <c r="L2200" i="55" s="1"/>
  <c r="J2151" i="55"/>
  <c r="K2151" i="55" s="1"/>
  <c r="L2151" i="55" s="1"/>
  <c r="J1002" i="55"/>
  <c r="K1002" i="55" s="1"/>
  <c r="L1002" i="55" s="1"/>
  <c r="J1740" i="55"/>
  <c r="K1740" i="55" s="1"/>
  <c r="L1740" i="55" s="1"/>
  <c r="J1650" i="55"/>
  <c r="K1650" i="55" s="1"/>
  <c r="L1650" i="55" s="1"/>
  <c r="G2296" i="55"/>
  <c r="H2296" i="55"/>
  <c r="G2224" i="55"/>
  <c r="H2224" i="55"/>
  <c r="J1748" i="55"/>
  <c r="K1748" i="55" s="1"/>
  <c r="L1748" i="55" s="1"/>
  <c r="J2087" i="55"/>
  <c r="K2087" i="55" s="1"/>
  <c r="L2087" i="55" s="1"/>
  <c r="J2376" i="55"/>
  <c r="K2376" i="55" s="1"/>
  <c r="L2376" i="55" s="1"/>
  <c r="J1635" i="55"/>
  <c r="K1635" i="55" s="1"/>
  <c r="L1635" i="55" s="1"/>
  <c r="J2284" i="55"/>
  <c r="K2284" i="55" s="1"/>
  <c r="L2284" i="55" s="1"/>
  <c r="J1665" i="55"/>
  <c r="K1665" i="55" s="1"/>
  <c r="L1665" i="55" s="1"/>
  <c r="J1610" i="55"/>
  <c r="K1610" i="55" s="1"/>
  <c r="L1610" i="55" s="1"/>
  <c r="I1576" i="55"/>
  <c r="J1576" i="55" s="1"/>
  <c r="K1576" i="55" s="1"/>
  <c r="L1576" i="55" s="1"/>
  <c r="H2229" i="55"/>
  <c r="G2229" i="55"/>
  <c r="J1701" i="55"/>
  <c r="K1701" i="55" s="1"/>
  <c r="L1701" i="55" s="1"/>
  <c r="J1692" i="55"/>
  <c r="K1692" i="55" s="1"/>
  <c r="L1692" i="55" s="1"/>
  <c r="J1659" i="55"/>
  <c r="K1659" i="55" s="1"/>
  <c r="L1659" i="55" s="1"/>
  <c r="J2072" i="55"/>
  <c r="K2072" i="55" s="1"/>
  <c r="L2072" i="55" s="1"/>
  <c r="J2154" i="55"/>
  <c r="K2154" i="55" s="1"/>
  <c r="L2154" i="55" s="1"/>
  <c r="H2214" i="55"/>
  <c r="G2214" i="55"/>
  <c r="J2207" i="55"/>
  <c r="K2207" i="55" s="1"/>
  <c r="L2207" i="55" s="1"/>
  <c r="J2372" i="55"/>
  <c r="K2372" i="55" s="1"/>
  <c r="L2372" i="55" s="1"/>
  <c r="J2292" i="55"/>
  <c r="K2292" i="55" s="1"/>
  <c r="L2292" i="55" s="1"/>
  <c r="J2202" i="55"/>
  <c r="K2202" i="55" s="1"/>
  <c r="L2202" i="55" s="1"/>
  <c r="G2047" i="55"/>
  <c r="J1645" i="55"/>
  <c r="K1645" i="55" s="1"/>
  <c r="L1645" i="55" s="1"/>
  <c r="J1637" i="55"/>
  <c r="K1637" i="55" s="1"/>
  <c r="L1637" i="55" s="1"/>
  <c r="J2107" i="55"/>
  <c r="K2107" i="55" s="1"/>
  <c r="L2107" i="55" s="1"/>
  <c r="J1598" i="55"/>
  <c r="K1598" i="55" s="1"/>
  <c r="L1598" i="55" s="1"/>
  <c r="J2099" i="55"/>
  <c r="K2099" i="55" s="1"/>
  <c r="L2099" i="55" s="1"/>
  <c r="J2056" i="55"/>
  <c r="K2056" i="55" s="1"/>
  <c r="L2056" i="55" s="1"/>
  <c r="J2069" i="55"/>
  <c r="K2069" i="55" s="1"/>
  <c r="L2069" i="55" s="1"/>
  <c r="J1664" i="55"/>
  <c r="K1664" i="55" s="1"/>
  <c r="L1664" i="55" s="1"/>
  <c r="H2228" i="55"/>
  <c r="J2121" i="55"/>
  <c r="K2121" i="55" s="1"/>
  <c r="L2121" i="55" s="1"/>
  <c r="J2076" i="55"/>
  <c r="K2076" i="55" s="1"/>
  <c r="L2076" i="55" s="1"/>
  <c r="H2237" i="55"/>
  <c r="J1633" i="55"/>
  <c r="K1633" i="55" s="1"/>
  <c r="L1633" i="55" s="1"/>
  <c r="J2063" i="55"/>
  <c r="K2063" i="55" s="1"/>
  <c r="L2063" i="55" s="1"/>
  <c r="J2057" i="55"/>
  <c r="K2057" i="55" s="1"/>
  <c r="L2057" i="55" s="1"/>
  <c r="J2101" i="55"/>
  <c r="K2101" i="55" s="1"/>
  <c r="L2101" i="55" s="1"/>
  <c r="I1589" i="55"/>
  <c r="J1589" i="55" s="1"/>
  <c r="I1580" i="55"/>
  <c r="J1580" i="55" s="1"/>
  <c r="K1580" i="55" s="1"/>
  <c r="L1580" i="55" s="1"/>
  <c r="H1614" i="55"/>
  <c r="G1614" i="55"/>
  <c r="J2408" i="55"/>
  <c r="K2408" i="55" s="1"/>
  <c r="L2408" i="55" s="1"/>
  <c r="H2012" i="55"/>
  <c r="G2012" i="55"/>
  <c r="H2158" i="55"/>
  <c r="J1685" i="55"/>
  <c r="K1685" i="55" s="1"/>
  <c r="L1685" i="55" s="1"/>
  <c r="J1621" i="55"/>
  <c r="K1621" i="55" s="1"/>
  <c r="L1621" i="55" s="1"/>
  <c r="J1774" i="55"/>
  <c r="K1774" i="55" s="1"/>
  <c r="L1774" i="55" s="1"/>
  <c r="J1669" i="55"/>
  <c r="K1669" i="55" s="1"/>
  <c r="L1669" i="55" s="1"/>
  <c r="J1627" i="55"/>
  <c r="K1627" i="55" s="1"/>
  <c r="L1627" i="55" s="1"/>
  <c r="J2350" i="55"/>
  <c r="K2350" i="55" s="1"/>
  <c r="L2350" i="55" s="1"/>
  <c r="H1775" i="55"/>
  <c r="G1775" i="55"/>
  <c r="G1270" i="55"/>
  <c r="I1270" i="55" s="1"/>
  <c r="J1270" i="55" s="1"/>
  <c r="K1270" i="55" s="1"/>
  <c r="L1270" i="55" s="1"/>
  <c r="J860" i="55"/>
  <c r="K860" i="55" s="1"/>
  <c r="L860" i="55" s="1"/>
  <c r="H1424" i="55"/>
  <c r="I1424" i="55" s="1"/>
  <c r="J1424" i="55" s="1"/>
  <c r="K1424" i="55" s="1"/>
  <c r="L1424" i="55" s="1"/>
  <c r="J842" i="55"/>
  <c r="K842" i="55" s="1"/>
  <c r="L842" i="55" s="1"/>
  <c r="G809" i="55"/>
  <c r="I809" i="55" s="1"/>
  <c r="G783" i="55"/>
  <c r="H967" i="55"/>
  <c r="G967" i="55"/>
  <c r="G1466" i="55"/>
  <c r="H1466" i="55"/>
  <c r="G515" i="55"/>
  <c r="H870" i="55"/>
  <c r="G870" i="55"/>
  <c r="G117" i="55"/>
  <c r="J793" i="55"/>
  <c r="K793" i="55" s="1"/>
  <c r="L793" i="55" s="1"/>
  <c r="J792" i="55"/>
  <c r="K792" i="55" s="1"/>
  <c r="L792" i="55" s="1"/>
  <c r="J795" i="55"/>
  <c r="K795" i="55" s="1"/>
  <c r="L795" i="55" s="1"/>
  <c r="J810" i="55"/>
  <c r="K810" i="55" s="1"/>
  <c r="L810" i="55" s="1"/>
  <c r="J833" i="55"/>
  <c r="K833" i="55" s="1"/>
  <c r="L833" i="55" s="1"/>
  <c r="H1130" i="55"/>
  <c r="I1130" i="55" s="1"/>
  <c r="J1130" i="55" s="1"/>
  <c r="K1130" i="55" s="1"/>
  <c r="L1130" i="55" s="1"/>
  <c r="H1403" i="55"/>
  <c r="I1403" i="55" s="1"/>
  <c r="J1403" i="55" s="1"/>
  <c r="K1403" i="55" s="1"/>
  <c r="L1403" i="55" s="1"/>
  <c r="H1144" i="55"/>
  <c r="I1144" i="55" s="1"/>
  <c r="J1144" i="55" s="1"/>
  <c r="K1144" i="55" s="1"/>
  <c r="L1144" i="55" s="1"/>
  <c r="H1406" i="55"/>
  <c r="I1406" i="55" s="1"/>
  <c r="J1406" i="55" s="1"/>
  <c r="K1406" i="55" s="1"/>
  <c r="L1406" i="55" s="1"/>
  <c r="I817" i="55"/>
  <c r="J817" i="55" s="1"/>
  <c r="K817" i="55" s="1"/>
  <c r="L817" i="55" s="1"/>
  <c r="G1404" i="55"/>
  <c r="I1404" i="55" s="1"/>
  <c r="J1404" i="55" s="1"/>
  <c r="K1404" i="55" s="1"/>
  <c r="L1404" i="55" s="1"/>
  <c r="J798" i="55"/>
  <c r="K798" i="55" s="1"/>
  <c r="L798" i="55" s="1"/>
  <c r="J811" i="55"/>
  <c r="K811" i="55" s="1"/>
  <c r="L811" i="55" s="1"/>
  <c r="I818" i="55"/>
  <c r="J818" i="55" s="1"/>
  <c r="K818" i="55" s="1"/>
  <c r="L818" i="55" s="1"/>
  <c r="H1102" i="55"/>
  <c r="G1102" i="55"/>
  <c r="G1101" i="55"/>
  <c r="H1101" i="55"/>
  <c r="G1522" i="55"/>
  <c r="H1522" i="55"/>
  <c r="G787" i="55"/>
  <c r="H787" i="55"/>
  <c r="H720" i="55"/>
  <c r="G720" i="55"/>
  <c r="H458" i="55"/>
  <c r="G458" i="55"/>
  <c r="H774" i="55"/>
  <c r="G774" i="55"/>
  <c r="H113" i="55"/>
  <c r="G113" i="55"/>
  <c r="G401" i="55"/>
  <c r="H401" i="55"/>
  <c r="G1521" i="55"/>
  <c r="H1521" i="55"/>
  <c r="H524" i="55"/>
  <c r="G524" i="55"/>
  <c r="G655" i="55"/>
  <c r="H655" i="55"/>
  <c r="H1100" i="55"/>
  <c r="G1100" i="55"/>
  <c r="H571" i="55"/>
  <c r="G571" i="55"/>
  <c r="G834" i="55"/>
  <c r="H834" i="55"/>
  <c r="H835" i="55"/>
  <c r="G835" i="55"/>
  <c r="H893" i="55"/>
  <c r="G893" i="55"/>
  <c r="G368" i="55"/>
  <c r="H368" i="55"/>
  <c r="H336" i="55"/>
  <c r="G336" i="55"/>
  <c r="H494" i="55"/>
  <c r="G494" i="55"/>
  <c r="G920" i="55"/>
  <c r="H920" i="55"/>
  <c r="H129" i="55"/>
  <c r="G129" i="55"/>
  <c r="H428" i="55"/>
  <c r="G428" i="55"/>
  <c r="H748" i="55"/>
  <c r="G748" i="55"/>
  <c r="H892" i="55"/>
  <c r="G892" i="55"/>
  <c r="H268" i="55"/>
  <c r="G268" i="55"/>
  <c r="G475" i="55"/>
  <c r="H475" i="55"/>
  <c r="G1544" i="55"/>
  <c r="H1544" i="55"/>
  <c r="H656" i="55"/>
  <c r="G656" i="55"/>
  <c r="G68" i="55"/>
  <c r="H68" i="55"/>
  <c r="H319" i="55"/>
  <c r="G319" i="55"/>
  <c r="H949" i="55"/>
  <c r="G949" i="55"/>
  <c r="H1249" i="55"/>
  <c r="I1249" i="55" s="1"/>
  <c r="J1249" i="55" s="1"/>
  <c r="K1249" i="55" s="1"/>
  <c r="L1249" i="55" s="1"/>
  <c r="G1408" i="55"/>
  <c r="G735" i="55"/>
  <c r="I735" i="55" s="1"/>
  <c r="J735" i="55" s="1"/>
  <c r="K735" i="55" s="1"/>
  <c r="L735" i="55" s="1"/>
  <c r="G233" i="55"/>
  <c r="I233" i="55" s="1"/>
  <c r="J233" i="55" s="1"/>
  <c r="K233" i="55" s="1"/>
  <c r="L233" i="55" s="1"/>
  <c r="H1361" i="55"/>
  <c r="I1361" i="55" s="1"/>
  <c r="J1361" i="55" s="1"/>
  <c r="K1361" i="55" s="1"/>
  <c r="L1361" i="55" s="1"/>
  <c r="G517" i="55"/>
  <c r="I517" i="55" s="1"/>
  <c r="J517" i="55" s="1"/>
  <c r="K517" i="55" s="1"/>
  <c r="L517" i="55" s="1"/>
  <c r="G1423" i="55"/>
  <c r="I1423" i="55" s="1"/>
  <c r="J1423" i="55" s="1"/>
  <c r="K1423" i="55" s="1"/>
  <c r="L1423" i="55" s="1"/>
  <c r="H1269" i="55"/>
  <c r="I1269" i="55" s="1"/>
  <c r="J1269" i="55" s="1"/>
  <c r="K1269" i="55" s="1"/>
  <c r="L1269" i="55" s="1"/>
  <c r="G340" i="55"/>
  <c r="I340" i="55" s="1"/>
  <c r="H1358" i="55"/>
  <c r="I1358" i="55" s="1"/>
  <c r="J1358" i="55" s="1"/>
  <c r="K1358" i="55" s="1"/>
  <c r="L1358" i="55" s="1"/>
  <c r="H933" i="55"/>
  <c r="G390" i="55"/>
  <c r="I390" i="55" s="1"/>
  <c r="J390" i="55" s="1"/>
  <c r="K390" i="55" s="1"/>
  <c r="L390" i="55" s="1"/>
  <c r="G1362" i="55"/>
  <c r="I1362" i="55" s="1"/>
  <c r="J1362" i="55" s="1"/>
  <c r="K1362" i="55" s="1"/>
  <c r="L1362" i="55" s="1"/>
  <c r="H294" i="55"/>
  <c r="I294" i="55" s="1"/>
  <c r="J294" i="55" s="1"/>
  <c r="K294" i="55" s="1"/>
  <c r="L294" i="55" s="1"/>
  <c r="H1411" i="55"/>
  <c r="I1411" i="55" s="1"/>
  <c r="J1411" i="55" s="1"/>
  <c r="K1411" i="55" s="1"/>
  <c r="L1411" i="55" s="1"/>
  <c r="H272" i="55"/>
  <c r="I272" i="55" s="1"/>
  <c r="J272" i="55" s="1"/>
  <c r="K272" i="55" s="1"/>
  <c r="L272" i="55" s="1"/>
  <c r="G1360" i="55"/>
  <c r="I1360" i="55" s="1"/>
  <c r="J1360" i="55" s="1"/>
  <c r="K1360" i="55" s="1"/>
  <c r="L1360" i="55" s="1"/>
  <c r="G502" i="55"/>
  <c r="I502" i="55" s="1"/>
  <c r="J502" i="55" s="1"/>
  <c r="K502" i="55" s="1"/>
  <c r="L502" i="55" s="1"/>
  <c r="I536" i="55"/>
  <c r="J536" i="55" s="1"/>
  <c r="K536" i="55" s="1"/>
  <c r="L536" i="55" s="1"/>
  <c r="H1405" i="55"/>
  <c r="I1405" i="55" s="1"/>
  <c r="J1405" i="55" s="1"/>
  <c r="K1405" i="55" s="1"/>
  <c r="L1405" i="55" s="1"/>
  <c r="G1031" i="55"/>
  <c r="I1031" i="55" s="1"/>
  <c r="J1031" i="55" s="1"/>
  <c r="K1031" i="55" s="1"/>
  <c r="L1031" i="55" s="1"/>
  <c r="H1009" i="55"/>
  <c r="I1009" i="55" s="1"/>
  <c r="J1009" i="55" s="1"/>
  <c r="K1009" i="55" s="1"/>
  <c r="L1009" i="55" s="1"/>
  <c r="H1105" i="55"/>
  <c r="I1105" i="55" s="1"/>
  <c r="J1105" i="55" s="1"/>
  <c r="K1105" i="55" s="1"/>
  <c r="L1105" i="55" s="1"/>
  <c r="H1212" i="55"/>
  <c r="I1212" i="55" s="1"/>
  <c r="J1212" i="55" s="1"/>
  <c r="K1212" i="55" s="1"/>
  <c r="L1212" i="55" s="1"/>
  <c r="G1413" i="55"/>
  <c r="I1413" i="55" s="1"/>
  <c r="J1413" i="55" s="1"/>
  <c r="K1413" i="55" s="1"/>
  <c r="L1413" i="55" s="1"/>
  <c r="H1410" i="55"/>
  <c r="I1410" i="55" s="1"/>
  <c r="J1410" i="55" s="1"/>
  <c r="K1410" i="55" s="1"/>
  <c r="L1410" i="55" s="1"/>
  <c r="H1371" i="55"/>
  <c r="I1371" i="55" s="1"/>
  <c r="J1371" i="55" s="1"/>
  <c r="K1371" i="55" s="1"/>
  <c r="L1371" i="55" s="1"/>
  <c r="G1357" i="55"/>
  <c r="I1357" i="55" s="1"/>
  <c r="J1357" i="55" s="1"/>
  <c r="K1357" i="55" s="1"/>
  <c r="L1357" i="55" s="1"/>
  <c r="G1414" i="55"/>
  <c r="I1414" i="55" s="1"/>
  <c r="J1414" i="55" s="1"/>
  <c r="K1414" i="55" s="1"/>
  <c r="L1414" i="55" s="1"/>
  <c r="J544" i="55"/>
  <c r="K544" i="55" s="1"/>
  <c r="L544" i="55" s="1"/>
  <c r="G83" i="55"/>
  <c r="I83" i="55" s="1"/>
  <c r="J83" i="55" s="1"/>
  <c r="G317" i="55"/>
  <c r="I317" i="55" s="1"/>
  <c r="J317" i="55" s="1"/>
  <c r="K317" i="55" s="1"/>
  <c r="L317" i="55" s="1"/>
  <c r="G161" i="55"/>
  <c r="I161" i="55" s="1"/>
  <c r="J161" i="55" s="1"/>
  <c r="K161" i="55" s="1"/>
  <c r="L161" i="55" s="1"/>
  <c r="G97" i="55"/>
  <c r="I97" i="55" s="1"/>
  <c r="J97" i="55" s="1"/>
  <c r="K97" i="55" s="1"/>
  <c r="L97" i="55" s="1"/>
  <c r="J543" i="55"/>
  <c r="K543" i="55" s="1"/>
  <c r="L543" i="55" s="1"/>
  <c r="G1062" i="55"/>
  <c r="I1062" i="55" s="1"/>
  <c r="J1062" i="55" s="1"/>
  <c r="K1062" i="55" s="1"/>
  <c r="L1062" i="55" s="1"/>
  <c r="G416" i="55"/>
  <c r="I416" i="55" s="1"/>
  <c r="J416" i="55" s="1"/>
  <c r="K416" i="55" s="1"/>
  <c r="L416" i="55" s="1"/>
  <c r="G1421" i="55"/>
  <c r="I1421" i="55" s="1"/>
  <c r="J1421" i="55" s="1"/>
  <c r="K1421" i="55" s="1"/>
  <c r="L1421" i="55" s="1"/>
  <c r="G1495" i="55"/>
  <c r="I1495" i="55" s="1"/>
  <c r="J1495" i="55" s="1"/>
  <c r="K1495" i="55" s="1"/>
  <c r="L1495" i="55" s="1"/>
  <c r="H1409" i="55"/>
  <c r="I1409" i="55" s="1"/>
  <c r="J1409" i="55" s="1"/>
  <c r="K1409" i="55" s="1"/>
  <c r="L1409" i="55" s="1"/>
  <c r="H1369" i="55"/>
  <c r="I1369" i="55" s="1"/>
  <c r="J1369" i="55" s="1"/>
  <c r="K1369" i="55" s="1"/>
  <c r="L1369" i="55" s="1"/>
  <c r="H481" i="55"/>
  <c r="I481" i="55" s="1"/>
  <c r="J481" i="55" s="1"/>
  <c r="K481" i="55" s="1"/>
  <c r="L481" i="55" s="1"/>
  <c r="H1356" i="55"/>
  <c r="I1356" i="55" s="1"/>
  <c r="G370" i="55"/>
  <c r="I370" i="55" s="1"/>
  <c r="G1106" i="55"/>
  <c r="I1106" i="55" s="1"/>
  <c r="J1106" i="55" s="1"/>
  <c r="K1106" i="55" s="1"/>
  <c r="L1106" i="55" s="1"/>
  <c r="G585" i="55"/>
  <c r="I585" i="55" s="1"/>
  <c r="J585" i="55" s="1"/>
  <c r="K585" i="55" s="1"/>
  <c r="L585" i="55" s="1"/>
  <c r="G1280" i="55"/>
  <c r="I1280" i="55" s="1"/>
  <c r="J1280" i="55" s="1"/>
  <c r="K1280" i="55" s="1"/>
  <c r="L1280" i="55" s="1"/>
  <c r="H253" i="55"/>
  <c r="I253" i="55" s="1"/>
  <c r="J253" i="55" s="1"/>
  <c r="K253" i="55" s="1"/>
  <c r="L253" i="55" s="1"/>
  <c r="H1426" i="55"/>
  <c r="I1426" i="55" s="1"/>
  <c r="J1426" i="55" s="1"/>
  <c r="K1426" i="55" s="1"/>
  <c r="L1426" i="55" s="1"/>
  <c r="G1010" i="55"/>
  <c r="I1010" i="55" s="1"/>
  <c r="J1010" i="55" s="1"/>
  <c r="K1010" i="55" s="1"/>
  <c r="L1010" i="55" s="1"/>
  <c r="G60" i="55"/>
  <c r="I60" i="55" s="1"/>
  <c r="G516" i="55"/>
  <c r="I516" i="55" s="1"/>
  <c r="J516" i="55" s="1"/>
  <c r="K516" i="55" s="1"/>
  <c r="L516" i="55" s="1"/>
  <c r="G1359" i="55"/>
  <c r="I1359" i="55" s="1"/>
  <c r="J1359" i="55" s="1"/>
  <c r="K1359" i="55" s="1"/>
  <c r="L1359" i="55" s="1"/>
  <c r="G1131" i="55"/>
  <c r="I1131" i="55" s="1"/>
  <c r="J1131" i="55" s="1"/>
  <c r="K1131" i="55" s="1"/>
  <c r="L1131" i="55" s="1"/>
  <c r="H1341" i="55"/>
  <c r="G1341" i="55"/>
  <c r="J545" i="55"/>
  <c r="K545" i="55" s="1"/>
  <c r="L545" i="55" s="1"/>
  <c r="J563" i="55"/>
  <c r="K563" i="55" s="1"/>
  <c r="L563" i="55" s="1"/>
  <c r="I1008" i="55"/>
  <c r="J1008" i="55" s="1"/>
  <c r="K1008" i="55" s="1"/>
  <c r="L1008" i="55" s="1"/>
  <c r="I558" i="55"/>
  <c r="J558" i="55" s="1"/>
  <c r="K558" i="55" s="1"/>
  <c r="L558" i="55" s="1"/>
  <c r="I564" i="55"/>
  <c r="J564" i="55" s="1"/>
  <c r="K564" i="55" s="1"/>
  <c r="L564" i="55" s="1"/>
  <c r="I1006" i="55"/>
  <c r="J1006" i="55" s="1"/>
  <c r="K1006" i="55" s="1"/>
  <c r="L1006" i="55" s="1"/>
  <c r="I560" i="55"/>
  <c r="J560" i="55" s="1"/>
  <c r="K560" i="55" s="1"/>
  <c r="L560" i="55" s="1"/>
  <c r="I551" i="55"/>
  <c r="J551" i="55" s="1"/>
  <c r="K551" i="55" s="1"/>
  <c r="L551" i="55" s="1"/>
  <c r="I559" i="55"/>
  <c r="J559" i="55" s="1"/>
  <c r="K559" i="55" s="1"/>
  <c r="L559" i="55" s="1"/>
  <c r="I1005" i="55"/>
  <c r="J1005" i="55" s="1"/>
  <c r="K1005" i="55" s="1"/>
  <c r="L1005" i="55" s="1"/>
  <c r="I553" i="55"/>
  <c r="J553" i="55" s="1"/>
  <c r="K553" i="55" s="1"/>
  <c r="L553" i="55" s="1"/>
  <c r="I549" i="55"/>
  <c r="J549" i="55" s="1"/>
  <c r="K549" i="55" s="1"/>
  <c r="L549" i="55" s="1"/>
  <c r="I1001" i="55"/>
  <c r="J1001" i="55" s="1"/>
  <c r="K1001" i="55" s="1"/>
  <c r="L1001" i="55" s="1"/>
  <c r="I554" i="55"/>
  <c r="J554" i="55" s="1"/>
  <c r="K554" i="55" s="1"/>
  <c r="L554" i="55" s="1"/>
  <c r="I556" i="55"/>
  <c r="J556" i="55" s="1"/>
  <c r="K556" i="55" s="1"/>
  <c r="L556" i="55" s="1"/>
  <c r="I552" i="55"/>
  <c r="J552" i="55" s="1"/>
  <c r="K552" i="55" s="1"/>
  <c r="L552" i="55" s="1"/>
  <c r="I561" i="55"/>
  <c r="J561" i="55" s="1"/>
  <c r="K561" i="55" s="1"/>
  <c r="L561" i="55" s="1"/>
  <c r="G932" i="55"/>
  <c r="H932" i="55"/>
  <c r="I1007" i="55"/>
  <c r="J1007" i="55" s="1"/>
  <c r="K1007" i="55" s="1"/>
  <c r="L1007" i="55" s="1"/>
  <c r="H518" i="55"/>
  <c r="G518" i="55"/>
  <c r="I214" i="55"/>
  <c r="J214" i="55" s="1"/>
  <c r="K214" i="55" s="1"/>
  <c r="L214" i="55" s="1"/>
  <c r="I1535" i="55"/>
  <c r="J1535" i="55" s="1"/>
  <c r="K1535" i="55" s="1"/>
  <c r="L1535" i="55" s="1"/>
  <c r="I1365" i="55"/>
  <c r="J1365" i="55" s="1"/>
  <c r="K1365" i="55" s="1"/>
  <c r="L1365" i="55" s="1"/>
  <c r="I734" i="55"/>
  <c r="J734" i="55" s="1"/>
  <c r="K734" i="55" s="1"/>
  <c r="L734" i="55" s="1"/>
  <c r="I1250" i="55"/>
  <c r="J1250" i="55" s="1"/>
  <c r="K1250" i="55" s="1"/>
  <c r="L1250" i="55" s="1"/>
  <c r="I565" i="55"/>
  <c r="J565" i="55" s="1"/>
  <c r="K565" i="55" s="1"/>
  <c r="L565" i="55" s="1"/>
  <c r="I1143" i="55"/>
  <c r="J1143" i="55" s="1"/>
  <c r="K1143" i="55" s="1"/>
  <c r="L1143" i="55" s="1"/>
  <c r="I1425" i="55"/>
  <c r="J1425" i="55" s="1"/>
  <c r="K1425" i="55" s="1"/>
  <c r="L1425" i="55" s="1"/>
  <c r="I1418" i="55"/>
  <c r="J1418" i="55" s="1"/>
  <c r="K1418" i="55" s="1"/>
  <c r="L1418" i="55" s="1"/>
  <c r="I1412" i="55"/>
  <c r="J1412" i="55" s="1"/>
  <c r="K1412" i="55" s="1"/>
  <c r="L1412" i="55" s="1"/>
  <c r="I460" i="55"/>
  <c r="J460" i="55" s="1"/>
  <c r="K460" i="55" s="1"/>
  <c r="L460" i="55" s="1"/>
  <c r="I1061" i="55"/>
  <c r="J1061" i="55" s="1"/>
  <c r="K1061" i="55" s="1"/>
  <c r="L1061" i="55" s="1"/>
  <c r="I1363" i="55"/>
  <c r="J1363" i="55" s="1"/>
  <c r="K1363" i="55" s="1"/>
  <c r="L1363" i="55" s="1"/>
  <c r="I566" i="55"/>
  <c r="J566" i="55" s="1"/>
  <c r="K566" i="55" s="1"/>
  <c r="L566" i="55" s="1"/>
  <c r="I1416" i="55"/>
  <c r="J1416" i="55" s="1"/>
  <c r="K1416" i="55" s="1"/>
  <c r="L1416" i="55" s="1"/>
  <c r="I643" i="55"/>
  <c r="I1415" i="55"/>
  <c r="J1415" i="55" s="1"/>
  <c r="K1415" i="55" s="1"/>
  <c r="L1415" i="55" s="1"/>
  <c r="I439" i="55"/>
  <c r="J439" i="55" s="1"/>
  <c r="K439" i="55" s="1"/>
  <c r="L439" i="55" s="1"/>
  <c r="I304" i="55"/>
  <c r="J304" i="55" s="1"/>
  <c r="K304" i="55" s="1"/>
  <c r="L304" i="55" s="1"/>
  <c r="I1230" i="55"/>
  <c r="J1230" i="55" s="1"/>
  <c r="K1230" i="55" s="1"/>
  <c r="L1230" i="55" s="1"/>
  <c r="I1327" i="55"/>
  <c r="J1327" i="55" s="1"/>
  <c r="K1327" i="55" s="1"/>
  <c r="L1327" i="55" s="1"/>
  <c r="I1135" i="55"/>
  <c r="J1135" i="55" s="1"/>
  <c r="K1135" i="55" s="1"/>
  <c r="L1135" i="55" s="1"/>
  <c r="I1097" i="55"/>
  <c r="J1097" i="55" s="1"/>
  <c r="K1097" i="55" s="1"/>
  <c r="L1097" i="55" s="1"/>
  <c r="I1310" i="55"/>
  <c r="J1310" i="55" s="1"/>
  <c r="K1310" i="55" s="1"/>
  <c r="L1310" i="55" s="1"/>
  <c r="I1347" i="55"/>
  <c r="J1347" i="55" s="1"/>
  <c r="K1347" i="55" s="1"/>
  <c r="L1347" i="55" s="1"/>
  <c r="I504" i="55"/>
  <c r="J504" i="55" s="1"/>
  <c r="K504" i="55" s="1"/>
  <c r="L504" i="55" s="1"/>
  <c r="I1499" i="55"/>
  <c r="J1499" i="55" s="1"/>
  <c r="K1499" i="55" s="1"/>
  <c r="L1499" i="55" s="1"/>
  <c r="I235" i="55"/>
  <c r="J235" i="55" s="1"/>
  <c r="K235" i="55" s="1"/>
  <c r="L235" i="55" s="1"/>
  <c r="I1387" i="55"/>
  <c r="J1387" i="55" s="1"/>
  <c r="K1387" i="55" s="1"/>
  <c r="L1387" i="55" s="1"/>
  <c r="I441" i="55"/>
  <c r="J441" i="55" s="1"/>
  <c r="K441" i="55" s="1"/>
  <c r="L441" i="55" s="1"/>
  <c r="I1346" i="55"/>
  <c r="J1346" i="55" s="1"/>
  <c r="K1346" i="55" s="1"/>
  <c r="L1346" i="55" s="1"/>
  <c r="I1449" i="55"/>
  <c r="J1449" i="55" s="1"/>
  <c r="K1449" i="55" s="1"/>
  <c r="L1449" i="55" s="1"/>
  <c r="I1407" i="55"/>
  <c r="J1407" i="55" s="1"/>
  <c r="K1407" i="55" s="1"/>
  <c r="L1407" i="55" s="1"/>
  <c r="I216" i="55"/>
  <c r="J216" i="55" s="1"/>
  <c r="K216" i="55" s="1"/>
  <c r="L216" i="55" s="1"/>
  <c r="I1398" i="55"/>
  <c r="J1398" i="55" s="1"/>
  <c r="K1398" i="55" s="1"/>
  <c r="L1398" i="55" s="1"/>
  <c r="I1393" i="55"/>
  <c r="J1393" i="55" s="1"/>
  <c r="K1393" i="55" s="1"/>
  <c r="L1393" i="55" s="1"/>
  <c r="I1196" i="55"/>
  <c r="J1196" i="55" s="1"/>
  <c r="K1196" i="55" s="1"/>
  <c r="L1196" i="55" s="1"/>
  <c r="I1479" i="55"/>
  <c r="J1479" i="55" s="1"/>
  <c r="K1479" i="55" s="1"/>
  <c r="L1479" i="55" s="1"/>
  <c r="I1342" i="55"/>
  <c r="J1342" i="55" s="1"/>
  <c r="K1342" i="55" s="1"/>
  <c r="L1342" i="55" s="1"/>
  <c r="I1399" i="55"/>
  <c r="J1399" i="55" s="1"/>
  <c r="K1399" i="55" s="1"/>
  <c r="L1399" i="55" s="1"/>
  <c r="I255" i="55"/>
  <c r="J255" i="55" s="1"/>
  <c r="K255" i="55" s="1"/>
  <c r="L255" i="55" s="1"/>
  <c r="I305" i="55"/>
  <c r="J305" i="55" s="1"/>
  <c r="K305" i="55" s="1"/>
  <c r="L305" i="55" s="1"/>
  <c r="I1401" i="55"/>
  <c r="J1401" i="55" s="1"/>
  <c r="K1401" i="55" s="1"/>
  <c r="L1401" i="55" s="1"/>
  <c r="I483" i="55"/>
  <c r="J483" i="55" s="1"/>
  <c r="K483" i="55" s="1"/>
  <c r="L483" i="55" s="1"/>
  <c r="I84" i="55"/>
  <c r="J84" i="55" s="1"/>
  <c r="K84" i="55" s="1"/>
  <c r="L84" i="55" s="1"/>
  <c r="I318" i="55"/>
  <c r="J318" i="55" s="1"/>
  <c r="I718" i="55"/>
  <c r="J718" i="55" s="1"/>
  <c r="K718" i="55" s="1"/>
  <c r="L718" i="55" s="1"/>
  <c r="I1344" i="55"/>
  <c r="J1344" i="55" s="1"/>
  <c r="K1344" i="55" s="1"/>
  <c r="L1344" i="55" s="1"/>
  <c r="I1392" i="55"/>
  <c r="J1392" i="55" s="1"/>
  <c r="K1392" i="55" s="1"/>
  <c r="L1392" i="55" s="1"/>
  <c r="I1386" i="55"/>
  <c r="J1386" i="55" s="1"/>
  <c r="K1386" i="55" s="1"/>
  <c r="L1386" i="55" s="1"/>
  <c r="I1088" i="55"/>
  <c r="J1088" i="55" s="1"/>
  <c r="K1088" i="55" s="1"/>
  <c r="L1088" i="55" s="1"/>
  <c r="I1057" i="55"/>
  <c r="J1057" i="55" s="1"/>
  <c r="K1057" i="55" s="1"/>
  <c r="L1057" i="55" s="1"/>
  <c r="I1324" i="55"/>
  <c r="J1324" i="55" s="1"/>
  <c r="K1324" i="55" s="1"/>
  <c r="L1324" i="55" s="1"/>
  <c r="I1252" i="55"/>
  <c r="J1252" i="55" s="1"/>
  <c r="K1252" i="55" s="1"/>
  <c r="L1252" i="55" s="1"/>
  <c r="I1211" i="55"/>
  <c r="J1211" i="55" s="1"/>
  <c r="K1211" i="55" s="1"/>
  <c r="L1211" i="55" s="1"/>
  <c r="I1232" i="55"/>
  <c r="J1232" i="55" s="1"/>
  <c r="K1232" i="55" s="1"/>
  <c r="L1232" i="55" s="1"/>
  <c r="I1394" i="55"/>
  <c r="J1394" i="55" s="1"/>
  <c r="K1394" i="55" s="1"/>
  <c r="L1394" i="55" s="1"/>
  <c r="I296" i="55"/>
  <c r="J296" i="55" s="1"/>
  <c r="K296" i="55" s="1"/>
  <c r="L296" i="55" s="1"/>
  <c r="I462" i="55"/>
  <c r="J462" i="55" s="1"/>
  <c r="K462" i="55" s="1"/>
  <c r="L462" i="55" s="1"/>
  <c r="I1391" i="55"/>
  <c r="J1391" i="55" s="1"/>
  <c r="K1391" i="55" s="1"/>
  <c r="L1391" i="55" s="1"/>
  <c r="I200" i="55"/>
  <c r="J200" i="55" s="1"/>
  <c r="K200" i="55" s="1"/>
  <c r="L200" i="55" s="1"/>
  <c r="I1400" i="55"/>
  <c r="J1400" i="55" s="1"/>
  <c r="K1400" i="55" s="1"/>
  <c r="L1400" i="55" s="1"/>
  <c r="I1390" i="55"/>
  <c r="J1390" i="55" s="1"/>
  <c r="K1390" i="55" s="1"/>
  <c r="L1390" i="55" s="1"/>
  <c r="I1004" i="55"/>
  <c r="J1004" i="55" s="1"/>
  <c r="K1004" i="55" s="1"/>
  <c r="L1004" i="55" s="1"/>
  <c r="I514" i="55"/>
  <c r="J514" i="55" s="1"/>
  <c r="K514" i="55" s="1"/>
  <c r="L514" i="55" s="1"/>
  <c r="I547" i="55"/>
  <c r="J547" i="55" s="1"/>
  <c r="K547" i="55" s="1"/>
  <c r="L547" i="55" s="1"/>
  <c r="I274" i="55"/>
  <c r="J274" i="55" s="1"/>
  <c r="K274" i="55" s="1"/>
  <c r="L274" i="55" s="1"/>
  <c r="I1123" i="55"/>
  <c r="J1123" i="55" s="1"/>
  <c r="K1123" i="55" s="1"/>
  <c r="L1123" i="55" s="1"/>
  <c r="I1003" i="55"/>
  <c r="J1003" i="55" s="1"/>
  <c r="K1003" i="55" s="1"/>
  <c r="L1003" i="55" s="1"/>
  <c r="I372" i="55"/>
  <c r="J372" i="55" s="1"/>
  <c r="K372" i="55" s="1"/>
  <c r="L372" i="55" s="1"/>
  <c r="I392" i="55"/>
  <c r="J392" i="55" s="1"/>
  <c r="K392" i="55" s="1"/>
  <c r="L392" i="55" s="1"/>
  <c r="I1136" i="55"/>
  <c r="J1136" i="55" s="1"/>
  <c r="K1136" i="55" s="1"/>
  <c r="L1136" i="55" s="1"/>
  <c r="I48" i="55"/>
  <c r="J48" i="55" s="1"/>
  <c r="K48" i="55" s="1"/>
  <c r="L48" i="55" s="1"/>
  <c r="I1389" i="55"/>
  <c r="J1389" i="55" s="1"/>
  <c r="K1389" i="55" s="1"/>
  <c r="L1389" i="55" s="1"/>
  <c r="I1345" i="55"/>
  <c r="J1345" i="55" s="1"/>
  <c r="K1345" i="55" s="1"/>
  <c r="L1345" i="55" s="1"/>
  <c r="I1388" i="55"/>
  <c r="J1388" i="55" s="1"/>
  <c r="K1388" i="55" s="1"/>
  <c r="L1388" i="55" s="1"/>
  <c r="I1340" i="55"/>
  <c r="J1340" i="55" s="1"/>
  <c r="K1340" i="55" s="1"/>
  <c r="L1340" i="55" s="1"/>
  <c r="I162" i="55"/>
  <c r="J162" i="55" s="1"/>
  <c r="K162" i="55" s="1"/>
  <c r="L162" i="55" s="1"/>
  <c r="I1343" i="55"/>
  <c r="J1343" i="55" s="1"/>
  <c r="K1343" i="55" s="1"/>
  <c r="L1343" i="55" s="1"/>
  <c r="I1098" i="55"/>
  <c r="J1098" i="55" s="1"/>
  <c r="K1098" i="55" s="1"/>
  <c r="L1098" i="55" s="1"/>
  <c r="I1348" i="55"/>
  <c r="J1348" i="55" s="1"/>
  <c r="K1348" i="55" s="1"/>
  <c r="L1348" i="55" s="1"/>
  <c r="I1253" i="55"/>
  <c r="J1253" i="55" s="1"/>
  <c r="K1253" i="55" s="1"/>
  <c r="L1253" i="55" s="1"/>
  <c r="I1396" i="55"/>
  <c r="J1396" i="55" s="1"/>
  <c r="K1396" i="55" s="1"/>
  <c r="L1396" i="55" s="1"/>
  <c r="I1402" i="55"/>
  <c r="J1402" i="55" s="1"/>
  <c r="K1402" i="55" s="1"/>
  <c r="L1402" i="55" s="1"/>
  <c r="I1122" i="55"/>
  <c r="J1122" i="55" s="1"/>
  <c r="K1122" i="55" s="1"/>
  <c r="L1122" i="55" s="1"/>
  <c r="I1354" i="55"/>
  <c r="J1354" i="55" s="1"/>
  <c r="K1354" i="55" s="1"/>
  <c r="L1354" i="55" s="1"/>
  <c r="I1233" i="55"/>
  <c r="J1233" i="55" s="1"/>
  <c r="K1233" i="55" s="1"/>
  <c r="L1233" i="55" s="1"/>
  <c r="I1395" i="55"/>
  <c r="J1395" i="55" s="1"/>
  <c r="I341" i="55"/>
  <c r="I1518" i="55"/>
  <c r="J1518" i="55" s="1"/>
  <c r="K1518" i="55" s="1"/>
  <c r="L1518" i="55" s="1"/>
  <c r="I1397" i="55"/>
  <c r="J1397" i="55" s="1"/>
  <c r="K1397" i="55" s="1"/>
  <c r="L1397" i="55" s="1"/>
  <c r="I1339" i="55"/>
  <c r="J1339" i="55" s="1"/>
  <c r="K1339" i="55" s="1"/>
  <c r="L1339" i="55" s="1"/>
  <c r="I62" i="55"/>
  <c r="J62" i="55" s="1"/>
  <c r="K62" i="55" s="1"/>
  <c r="L62" i="55" s="1"/>
  <c r="I548" i="55"/>
  <c r="J548" i="55" s="1"/>
  <c r="K548" i="55" s="1"/>
  <c r="L548" i="55" s="1"/>
  <c r="I1408" i="55"/>
  <c r="J1408" i="55" s="1"/>
  <c r="K1408" i="55" s="1"/>
  <c r="L1408" i="55" s="1"/>
  <c r="I1263" i="55"/>
  <c r="J1263" i="55" s="1"/>
  <c r="K1263" i="55" s="1"/>
  <c r="L1263" i="55" s="1"/>
  <c r="I297" i="55"/>
  <c r="J297" i="55" s="1"/>
  <c r="K297" i="55" s="1"/>
  <c r="L297" i="55" s="1"/>
  <c r="I98" i="55"/>
  <c r="J98" i="55" s="1"/>
  <c r="K98" i="55" s="1"/>
  <c r="L98" i="55" s="1"/>
  <c r="I717" i="55"/>
  <c r="J717" i="55" s="1"/>
  <c r="K717" i="55" s="1"/>
  <c r="L717" i="55" s="1"/>
  <c r="I1352" i="55"/>
  <c r="J1352" i="55" s="1"/>
  <c r="K1352" i="55" s="1"/>
  <c r="L1352" i="55" s="1"/>
  <c r="N288" i="65"/>
  <c r="D31" i="38" s="1"/>
  <c r="D34" i="38" s="1"/>
  <c r="I859" i="55"/>
  <c r="J859" i="55" s="1"/>
  <c r="I965" i="55"/>
  <c r="J965" i="55" s="1"/>
  <c r="K965" i="55" s="1"/>
  <c r="L965" i="55" s="1"/>
  <c r="I872" i="55"/>
  <c r="J872" i="55" s="1"/>
  <c r="J1040" i="55"/>
  <c r="K1040" i="55" s="1"/>
  <c r="L1040" i="55" s="1"/>
  <c r="J371" i="55"/>
  <c r="K371" i="55" s="1"/>
  <c r="L371" i="55" s="1"/>
  <c r="J436" i="55"/>
  <c r="K436" i="55" s="1"/>
  <c r="L436" i="55" s="1"/>
  <c r="N280" i="65"/>
  <c r="D32" i="51" s="1"/>
  <c r="D34" i="51" s="1"/>
  <c r="N295" i="65"/>
  <c r="D31" i="39" s="1"/>
  <c r="D36" i="39" s="1"/>
  <c r="G477" i="55" l="1"/>
  <c r="H1657" i="55"/>
  <c r="J844" i="55"/>
  <c r="K844" i="55" s="1"/>
  <c r="L844" i="55" s="1"/>
  <c r="G2162" i="55"/>
  <c r="G937" i="55"/>
  <c r="J915" i="55"/>
  <c r="K915" i="55" s="1"/>
  <c r="L915" i="55" s="1"/>
  <c r="H2160" i="55"/>
  <c r="J840" i="55"/>
  <c r="K840" i="55" s="1"/>
  <c r="L840" i="55" s="1"/>
  <c r="J863" i="55"/>
  <c r="K863" i="55" s="1"/>
  <c r="L863" i="55" s="1"/>
  <c r="K57" i="55"/>
  <c r="L57" i="55" s="1"/>
  <c r="H385" i="55"/>
  <c r="H2215" i="55"/>
  <c r="G2434" i="55"/>
  <c r="H2210" i="55"/>
  <c r="G495" i="55"/>
  <c r="I495" i="55" s="1"/>
  <c r="J495" i="55" s="1"/>
  <c r="K495" i="55" s="1"/>
  <c r="L495" i="55" s="1"/>
  <c r="J906" i="55"/>
  <c r="K906" i="55" s="1"/>
  <c r="L906" i="55" s="1"/>
  <c r="J911" i="55"/>
  <c r="K911" i="55" s="1"/>
  <c r="L911" i="55" s="1"/>
  <c r="H2163" i="55"/>
  <c r="G938" i="55"/>
  <c r="H51" i="55"/>
  <c r="G639" i="55"/>
  <c r="G334" i="55"/>
  <c r="J905" i="55"/>
  <c r="K905" i="55" s="1"/>
  <c r="L905" i="55" s="1"/>
  <c r="J944" i="55"/>
  <c r="K944" i="55" s="1"/>
  <c r="L944" i="55" s="1"/>
  <c r="J903" i="55"/>
  <c r="K903" i="55" s="1"/>
  <c r="L903" i="55" s="1"/>
  <c r="J918" i="55"/>
  <c r="K918" i="55" s="1"/>
  <c r="L918" i="55" s="1"/>
  <c r="K87" i="55"/>
  <c r="L87" i="55" s="1"/>
  <c r="H1093" i="55"/>
  <c r="I1093" i="55" s="1"/>
  <c r="J1093" i="55" s="1"/>
  <c r="K1093" i="55" s="1"/>
  <c r="L1093" i="55" s="1"/>
  <c r="J861" i="55"/>
  <c r="K861" i="55" s="1"/>
  <c r="L861" i="55" s="1"/>
  <c r="H69" i="55"/>
  <c r="K58" i="55"/>
  <c r="L58" i="55" s="1"/>
  <c r="K86" i="55"/>
  <c r="L86" i="55" s="1"/>
  <c r="J926" i="55"/>
  <c r="K926" i="55" s="1"/>
  <c r="L926" i="55" s="1"/>
  <c r="J930" i="55"/>
  <c r="K930" i="55" s="1"/>
  <c r="L930" i="55" s="1"/>
  <c r="J900" i="55"/>
  <c r="K900" i="55" s="1"/>
  <c r="L900" i="55" s="1"/>
  <c r="J947" i="55"/>
  <c r="K947" i="55" s="1"/>
  <c r="L947" i="55" s="1"/>
  <c r="G419" i="55"/>
  <c r="I419" i="55" s="1"/>
  <c r="J419" i="55" s="1"/>
  <c r="K419" i="55" s="1"/>
  <c r="L419" i="55" s="1"/>
  <c r="G2159" i="55"/>
  <c r="G827" i="55"/>
  <c r="I827" i="55" s="1"/>
  <c r="K46" i="55"/>
  <c r="L46" i="55" s="1"/>
  <c r="G2118" i="55"/>
  <c r="J832" i="55"/>
  <c r="K832" i="55" s="1"/>
  <c r="L832" i="55" s="1"/>
  <c r="J1717" i="55"/>
  <c r="K1717" i="55" s="1"/>
  <c r="L1717" i="55" s="1"/>
  <c r="H1157" i="55"/>
  <c r="J865" i="55"/>
  <c r="K865" i="55" s="1"/>
  <c r="L865" i="55" s="1"/>
  <c r="J901" i="55"/>
  <c r="K901" i="55" s="1"/>
  <c r="L901" i="55" s="1"/>
  <c r="H133" i="55"/>
  <c r="I133" i="55" s="1"/>
  <c r="J133" i="55" s="1"/>
  <c r="K133" i="55" s="1"/>
  <c r="L133" i="55" s="1"/>
  <c r="H1585" i="55"/>
  <c r="I1585" i="55" s="1"/>
  <c r="J1585" i="55" s="1"/>
  <c r="K95" i="55"/>
  <c r="L95" i="55" s="1"/>
  <c r="H754" i="55"/>
  <c r="G2236" i="55"/>
  <c r="G2217" i="55"/>
  <c r="H2357" i="55"/>
  <c r="I2357" i="55" s="1"/>
  <c r="J2357" i="55" s="1"/>
  <c r="K2357" i="55" s="1"/>
  <c r="L2357" i="55" s="1"/>
  <c r="K66" i="55"/>
  <c r="L66" i="55" s="1"/>
  <c r="J908" i="55"/>
  <c r="K908" i="55" s="1"/>
  <c r="L908" i="55" s="1"/>
  <c r="J909" i="55"/>
  <c r="K909" i="55" s="1"/>
  <c r="L909" i="55" s="1"/>
  <c r="E25" i="61"/>
  <c r="E26" i="61" s="1"/>
  <c r="J2634" i="55"/>
  <c r="K2634" i="55" s="1"/>
  <c r="L2634" i="55" s="1"/>
  <c r="H629" i="55"/>
  <c r="J856" i="55"/>
  <c r="K856" i="55" s="1"/>
  <c r="L856" i="55" s="1"/>
  <c r="J2654" i="55"/>
  <c r="K2654" i="55" s="1"/>
  <c r="L2654" i="55" s="1"/>
  <c r="J2629" i="55"/>
  <c r="K2629" i="55" s="1"/>
  <c r="L2629" i="55" s="1"/>
  <c r="J2606" i="55"/>
  <c r="K2606" i="55" s="1"/>
  <c r="L2606" i="55" s="1"/>
  <c r="J2664" i="55"/>
  <c r="K2664" i="55" s="1"/>
  <c r="L2664" i="55" s="1"/>
  <c r="J2639" i="55"/>
  <c r="K2639" i="55" s="1"/>
  <c r="L2639" i="55" s="1"/>
  <c r="H2624" i="55"/>
  <c r="G2624" i="55"/>
  <c r="H1586" i="55"/>
  <c r="I1586" i="55" s="1"/>
  <c r="J1586" i="55" s="1"/>
  <c r="K1586" i="55" s="1"/>
  <c r="L1586" i="55" s="1"/>
  <c r="J2603" i="55"/>
  <c r="K2603" i="55" s="1"/>
  <c r="L2603" i="55" s="1"/>
  <c r="J2625" i="55"/>
  <c r="K2625" i="55" s="1"/>
  <c r="L2625" i="55" s="1"/>
  <c r="J2610" i="55"/>
  <c r="K2610" i="55" s="1"/>
  <c r="L2610" i="55" s="1"/>
  <c r="J2620" i="55"/>
  <c r="K2620" i="55" s="1"/>
  <c r="L2620" i="55" s="1"/>
  <c r="G2212" i="55"/>
  <c r="J2650" i="55"/>
  <c r="K2650" i="55" s="1"/>
  <c r="L2650" i="55" s="1"/>
  <c r="J2641" i="55"/>
  <c r="K2641" i="55" s="1"/>
  <c r="L2641" i="55" s="1"/>
  <c r="J2645" i="55"/>
  <c r="K2645" i="55" s="1"/>
  <c r="L2645" i="55" s="1"/>
  <c r="J2599" i="55"/>
  <c r="K2599" i="55" s="1"/>
  <c r="L2599" i="55" s="1"/>
  <c r="J2602" i="55"/>
  <c r="K2602" i="55" s="1"/>
  <c r="L2602" i="55" s="1"/>
  <c r="G871" i="55"/>
  <c r="I871" i="55" s="1"/>
  <c r="J871" i="55" s="1"/>
  <c r="K871" i="55" s="1"/>
  <c r="L871" i="55" s="1"/>
  <c r="J2647" i="55"/>
  <c r="K2647" i="55" s="1"/>
  <c r="L2647" i="55" s="1"/>
  <c r="J2605" i="55"/>
  <c r="K2605" i="55" s="1"/>
  <c r="L2605" i="55" s="1"/>
  <c r="J2612" i="55"/>
  <c r="K2612" i="55" s="1"/>
  <c r="L2612" i="55" s="1"/>
  <c r="J2614" i="55"/>
  <c r="K2614" i="55" s="1"/>
  <c r="L2614" i="55" s="1"/>
  <c r="H2666" i="55"/>
  <c r="G2666" i="55"/>
  <c r="J2607" i="55"/>
  <c r="K2607" i="55" s="1"/>
  <c r="L2607" i="55" s="1"/>
  <c r="J2609" i="55"/>
  <c r="K2609" i="55" s="1"/>
  <c r="L2609" i="55" s="1"/>
  <c r="J2628" i="55"/>
  <c r="K2628" i="55" s="1"/>
  <c r="L2628" i="55" s="1"/>
  <c r="G688" i="55"/>
  <c r="G2172" i="55"/>
  <c r="G1654" i="55"/>
  <c r="I1654" i="55" s="1"/>
  <c r="J1654" i="55" s="1"/>
  <c r="J2633" i="55"/>
  <c r="K2633" i="55" s="1"/>
  <c r="L2633" i="55" s="1"/>
  <c r="J2601" i="55"/>
  <c r="K2601" i="55" s="1"/>
  <c r="L2601" i="55" s="1"/>
  <c r="J2618" i="55"/>
  <c r="K2618" i="55" s="1"/>
  <c r="L2618" i="55" s="1"/>
  <c r="J2658" i="55"/>
  <c r="K2658" i="55" s="1"/>
  <c r="L2658" i="55" s="1"/>
  <c r="H496" i="55"/>
  <c r="J2665" i="55"/>
  <c r="K2665" i="55" s="1"/>
  <c r="L2665" i="55" s="1"/>
  <c r="J2616" i="55"/>
  <c r="K2616" i="55" s="1"/>
  <c r="L2616" i="55" s="1"/>
  <c r="J2655" i="55"/>
  <c r="K2655" i="55" s="1"/>
  <c r="L2655" i="55" s="1"/>
  <c r="J2657" i="55"/>
  <c r="K2657" i="55" s="1"/>
  <c r="L2657" i="55" s="1"/>
  <c r="K45" i="55"/>
  <c r="L45" i="55" s="1"/>
  <c r="H2191" i="55"/>
  <c r="I2191" i="55" s="1"/>
  <c r="J2191" i="55" s="1"/>
  <c r="K2191" i="55" s="1"/>
  <c r="L2191" i="55" s="1"/>
  <c r="J951" i="55"/>
  <c r="K951" i="55" s="1"/>
  <c r="L951" i="55" s="1"/>
  <c r="J940" i="55"/>
  <c r="K940" i="55" s="1"/>
  <c r="L940" i="55" s="1"/>
  <c r="J916" i="55"/>
  <c r="K916" i="55" s="1"/>
  <c r="L916" i="55" s="1"/>
  <c r="K79" i="55"/>
  <c r="L79" i="55" s="1"/>
  <c r="K64" i="55"/>
  <c r="L64" i="55" s="1"/>
  <c r="J928" i="55"/>
  <c r="K928" i="55" s="1"/>
  <c r="L928" i="55" s="1"/>
  <c r="J902" i="55"/>
  <c r="K902" i="55" s="1"/>
  <c r="L902" i="55" s="1"/>
  <c r="J917" i="55"/>
  <c r="K917" i="55" s="1"/>
  <c r="L917" i="55" s="1"/>
  <c r="J948" i="55"/>
  <c r="K948" i="55" s="1"/>
  <c r="L948" i="55" s="1"/>
  <c r="G1746" i="55"/>
  <c r="H1746" i="55"/>
  <c r="G1924" i="55"/>
  <c r="H1924" i="55"/>
  <c r="H1926" i="55"/>
  <c r="G1926" i="55"/>
  <c r="G2356" i="55"/>
  <c r="H2356" i="55"/>
  <c r="H2424" i="55"/>
  <c r="G2424" i="55"/>
  <c r="H2370" i="55"/>
  <c r="G2370" i="55"/>
  <c r="G1884" i="55"/>
  <c r="H1884" i="55"/>
  <c r="G2431" i="55"/>
  <c r="H2431" i="55"/>
  <c r="H2338" i="55"/>
  <c r="G2338" i="55"/>
  <c r="H2390" i="55"/>
  <c r="G2390" i="55"/>
  <c r="H2414" i="55"/>
  <c r="G2414" i="55"/>
  <c r="G1786" i="55"/>
  <c r="H1786" i="55"/>
  <c r="G2441" i="55"/>
  <c r="H2441" i="55"/>
  <c r="G2192" i="55"/>
  <c r="H2192" i="55"/>
  <c r="H1943" i="55"/>
  <c r="G1943" i="55"/>
  <c r="H2314" i="55"/>
  <c r="G2314" i="55"/>
  <c r="H2428" i="55"/>
  <c r="G2428" i="55"/>
  <c r="H2423" i="55"/>
  <c r="G2423" i="55"/>
  <c r="H2190" i="55"/>
  <c r="G2190" i="55"/>
  <c r="G2359" i="55"/>
  <c r="H2359" i="55"/>
  <c r="H2364" i="55"/>
  <c r="G2364" i="55"/>
  <c r="G2369" i="55"/>
  <c r="H2369" i="55"/>
  <c r="H1944" i="55"/>
  <c r="G1944" i="55"/>
  <c r="G2365" i="55"/>
  <c r="H2365" i="55"/>
  <c r="G2358" i="55"/>
  <c r="H2358" i="55"/>
  <c r="H1788" i="55"/>
  <c r="G1788" i="55"/>
  <c r="H1789" i="55"/>
  <c r="G1789" i="55"/>
  <c r="H2433" i="55"/>
  <c r="G2433" i="55"/>
  <c r="G2439" i="55"/>
  <c r="H2439" i="55"/>
  <c r="H2362" i="55"/>
  <c r="G2362" i="55"/>
  <c r="H2508" i="55"/>
  <c r="G2508" i="55"/>
  <c r="H2438" i="55"/>
  <c r="G2438" i="55"/>
  <c r="H2363" i="55"/>
  <c r="G2363" i="55"/>
  <c r="H1859" i="55"/>
  <c r="G1859" i="55"/>
  <c r="G2427" i="55"/>
  <c r="H2427" i="55"/>
  <c r="H2129" i="55"/>
  <c r="G2129" i="55"/>
  <c r="H2420" i="55"/>
  <c r="G2420" i="55"/>
  <c r="G2429" i="55"/>
  <c r="H2429" i="55"/>
  <c r="G1723" i="55"/>
  <c r="H1723" i="55"/>
  <c r="H2437" i="55"/>
  <c r="G2437" i="55"/>
  <c r="G2579" i="55"/>
  <c r="H2579" i="55"/>
  <c r="H2416" i="55"/>
  <c r="G2416" i="55"/>
  <c r="G2415" i="55"/>
  <c r="H2415" i="55"/>
  <c r="G1787" i="55"/>
  <c r="H1787" i="55"/>
  <c r="H2422" i="55"/>
  <c r="G2422" i="55"/>
  <c r="H1860" i="55"/>
  <c r="G1860" i="55"/>
  <c r="H2432" i="55"/>
  <c r="G2432" i="55"/>
  <c r="H1885" i="55"/>
  <c r="G1885" i="55"/>
  <c r="H2419" i="55"/>
  <c r="G2419" i="55"/>
  <c r="G2426" i="55"/>
  <c r="H2426" i="55"/>
  <c r="H2418" i="55"/>
  <c r="G2418" i="55"/>
  <c r="H2411" i="55"/>
  <c r="G2411" i="55"/>
  <c r="H2430" i="55"/>
  <c r="G2430" i="55"/>
  <c r="G2421" i="55"/>
  <c r="H2421" i="55"/>
  <c r="G2413" i="55"/>
  <c r="H2413" i="55"/>
  <c r="G2417" i="55"/>
  <c r="H2417" i="55"/>
  <c r="H2436" i="55"/>
  <c r="G2436" i="55"/>
  <c r="G2440" i="55"/>
  <c r="H2440" i="55"/>
  <c r="H1925" i="55"/>
  <c r="G1925" i="55"/>
  <c r="H2412" i="55"/>
  <c r="G2412" i="55"/>
  <c r="H1724" i="55"/>
  <c r="G1724" i="55"/>
  <c r="H2360" i="55"/>
  <c r="G2360" i="55"/>
  <c r="H2425" i="55"/>
  <c r="G2425" i="55"/>
  <c r="G2361" i="55"/>
  <c r="H2361" i="55"/>
  <c r="G2219" i="55"/>
  <c r="H1715" i="55"/>
  <c r="I1715" i="55" s="1"/>
  <c r="J1715" i="55" s="1"/>
  <c r="K1715" i="55" s="1"/>
  <c r="L1715" i="55" s="1"/>
  <c r="G2209" i="55"/>
  <c r="I2209" i="55" s="1"/>
  <c r="J2209" i="55" s="1"/>
  <c r="K2209" i="55" s="1"/>
  <c r="L2209" i="55" s="1"/>
  <c r="H2235" i="55"/>
  <c r="I2235" i="55" s="1"/>
  <c r="J2235" i="55" s="1"/>
  <c r="K2235" i="55" s="1"/>
  <c r="L2235" i="55" s="1"/>
  <c r="J839" i="55"/>
  <c r="K839" i="55" s="1"/>
  <c r="L839" i="55" s="1"/>
  <c r="K43" i="55"/>
  <c r="L43" i="55" s="1"/>
  <c r="G1776" i="55"/>
  <c r="G1794" i="55"/>
  <c r="I1794" i="55" s="1"/>
  <c r="J1794" i="55" s="1"/>
  <c r="K1794" i="55" s="1"/>
  <c r="L1794" i="55" s="1"/>
  <c r="H2171" i="55"/>
  <c r="G2220" i="55"/>
  <c r="I2220" i="55" s="1"/>
  <c r="J2220" i="55" s="1"/>
  <c r="K2220" i="55" s="1"/>
  <c r="L2220" i="55" s="1"/>
  <c r="G1957" i="55"/>
  <c r="I1957" i="55" s="1"/>
  <c r="J1957" i="55" s="1"/>
  <c r="K1957" i="55" s="1"/>
  <c r="L1957" i="55" s="1"/>
  <c r="J945" i="55"/>
  <c r="K945" i="55" s="1"/>
  <c r="L945" i="55" s="1"/>
  <c r="J846" i="55"/>
  <c r="K846" i="55" s="1"/>
  <c r="L846" i="55" s="1"/>
  <c r="J867" i="55"/>
  <c r="K867" i="55" s="1"/>
  <c r="L867" i="55" s="1"/>
  <c r="K89" i="55"/>
  <c r="L89" i="55" s="1"/>
  <c r="K92" i="55"/>
  <c r="L92" i="55" s="1"/>
  <c r="H335" i="55"/>
  <c r="G2035" i="55"/>
  <c r="I2035" i="55" s="1"/>
  <c r="J2035" i="55" s="1"/>
  <c r="K2035" i="55" s="1"/>
  <c r="L2035" i="55" s="1"/>
  <c r="G2401" i="55"/>
  <c r="I2401" i="55" s="1"/>
  <c r="J2401" i="55" s="1"/>
  <c r="K2401" i="55" s="1"/>
  <c r="L2401" i="55" s="1"/>
  <c r="G1738" i="55"/>
  <c r="I1738" i="55" s="1"/>
  <c r="J850" i="55"/>
  <c r="K850" i="55" s="1"/>
  <c r="L850" i="55" s="1"/>
  <c r="J929" i="55"/>
  <c r="K929" i="55" s="1"/>
  <c r="L929" i="55" s="1"/>
  <c r="K96" i="55"/>
  <c r="L96" i="55" s="1"/>
  <c r="H1156" i="55"/>
  <c r="I1156" i="55" s="1"/>
  <c r="J1156" i="55" s="1"/>
  <c r="K1156" i="55" s="1"/>
  <c r="L1156" i="55" s="1"/>
  <c r="G2221" i="55"/>
  <c r="G2232" i="55"/>
  <c r="I2232" i="55" s="1"/>
  <c r="J2232" i="55" s="1"/>
  <c r="K2232" i="55" s="1"/>
  <c r="L2232" i="55" s="1"/>
  <c r="I29" i="55"/>
  <c r="J29" i="55" s="1"/>
  <c r="G822" i="55"/>
  <c r="I822" i="55" s="1"/>
  <c r="J822" i="55" s="1"/>
  <c r="K822" i="55" s="1"/>
  <c r="L822" i="55" s="1"/>
  <c r="J922" i="55"/>
  <c r="K922" i="55" s="1"/>
  <c r="L922" i="55" s="1"/>
  <c r="K82" i="55"/>
  <c r="L82" i="55" s="1"/>
  <c r="H2140" i="55"/>
  <c r="G2227" i="55"/>
  <c r="I2227" i="55" s="1"/>
  <c r="J2227" i="55" s="1"/>
  <c r="G2226" i="55"/>
  <c r="J913" i="55"/>
  <c r="K913" i="55" s="1"/>
  <c r="L913" i="55" s="1"/>
  <c r="H2222" i="55"/>
  <c r="I2222" i="55" s="1"/>
  <c r="J2222" i="55" s="1"/>
  <c r="K2222" i="55" s="1"/>
  <c r="L2222" i="55" s="1"/>
  <c r="H1737" i="55"/>
  <c r="I1737" i="55" s="1"/>
  <c r="J1737" i="55" s="1"/>
  <c r="K1737" i="55" s="1"/>
  <c r="L1737" i="55" s="1"/>
  <c r="G2036" i="55"/>
  <c r="J837" i="55"/>
  <c r="K837" i="55" s="1"/>
  <c r="L837" i="55" s="1"/>
  <c r="J921" i="55"/>
  <c r="K921" i="55" s="1"/>
  <c r="L921" i="55" s="1"/>
  <c r="G1465" i="55"/>
  <c r="I1465" i="55" s="1"/>
  <c r="J1465" i="55" s="1"/>
  <c r="K1465" i="55" s="1"/>
  <c r="L1465" i="55" s="1"/>
  <c r="I933" i="55"/>
  <c r="J933" i="55" s="1"/>
  <c r="K933" i="55" s="1"/>
  <c r="L933" i="55" s="1"/>
  <c r="G598" i="55"/>
  <c r="G1716" i="55"/>
  <c r="I1716" i="55" s="1"/>
  <c r="J1716" i="55" s="1"/>
  <c r="K1716" i="55" s="1"/>
  <c r="L1716" i="55" s="1"/>
  <c r="H2218" i="55"/>
  <c r="I2218" i="55" s="1"/>
  <c r="J2218" i="55" s="1"/>
  <c r="K2218" i="55" s="1"/>
  <c r="L2218" i="55" s="1"/>
  <c r="J847" i="55"/>
  <c r="K847" i="55" s="1"/>
  <c r="L847" i="55" s="1"/>
  <c r="J845" i="55"/>
  <c r="K845" i="55" s="1"/>
  <c r="L845" i="55" s="1"/>
  <c r="J904" i="55"/>
  <c r="K904" i="55" s="1"/>
  <c r="L904" i="55" s="1"/>
  <c r="G828" i="55"/>
  <c r="J941" i="55"/>
  <c r="K941" i="55" s="1"/>
  <c r="L941" i="55" s="1"/>
  <c r="K339" i="55"/>
  <c r="L339" i="55" s="1"/>
  <c r="J823" i="55"/>
  <c r="K823" i="55" s="1"/>
  <c r="L823" i="55" s="1"/>
  <c r="G687" i="55"/>
  <c r="I687" i="55" s="1"/>
  <c r="J687" i="55" s="1"/>
  <c r="K687" i="55" s="1"/>
  <c r="L687" i="55" s="1"/>
  <c r="G602" i="55"/>
  <c r="H2161" i="55"/>
  <c r="H1591" i="55"/>
  <c r="I1591" i="55" s="1"/>
  <c r="J1591" i="55" s="1"/>
  <c r="K1591" i="55" s="1"/>
  <c r="L1591" i="55" s="1"/>
  <c r="H1655" i="55"/>
  <c r="I1655" i="55" s="1"/>
  <c r="J1655" i="55" s="1"/>
  <c r="K1655" i="55" s="1"/>
  <c r="L1655" i="55" s="1"/>
  <c r="J825" i="55"/>
  <c r="K825" i="55" s="1"/>
  <c r="L825" i="55" s="1"/>
  <c r="J912" i="55"/>
  <c r="K912" i="55" s="1"/>
  <c r="L912" i="55" s="1"/>
  <c r="J831" i="55"/>
  <c r="K831" i="55" s="1"/>
  <c r="L831" i="55" s="1"/>
  <c r="G2165" i="55"/>
  <c r="I2165" i="55" s="1"/>
  <c r="J2165" i="55" s="1"/>
  <c r="K2165" i="55" s="1"/>
  <c r="L2165" i="55" s="1"/>
  <c r="H1984" i="55"/>
  <c r="H2211" i="55"/>
  <c r="J869" i="55"/>
  <c r="K869" i="55" s="1"/>
  <c r="L869" i="55" s="1"/>
  <c r="J950" i="55"/>
  <c r="K950" i="55" s="1"/>
  <c r="L950" i="55" s="1"/>
  <c r="G352" i="55"/>
  <c r="G1155" i="55"/>
  <c r="I1155" i="55" s="1"/>
  <c r="J1155" i="55" s="1"/>
  <c r="K1155" i="55" s="1"/>
  <c r="L1155" i="55" s="1"/>
  <c r="J927" i="55"/>
  <c r="K927" i="55" s="1"/>
  <c r="L927" i="55" s="1"/>
  <c r="G446" i="55"/>
  <c r="I446" i="55" s="1"/>
  <c r="J446" i="55" s="1"/>
  <c r="K446" i="55" s="1"/>
  <c r="L446" i="55" s="1"/>
  <c r="H753" i="55"/>
  <c r="H2164" i="55"/>
  <c r="G2213" i="55"/>
  <c r="H1000" i="55"/>
  <c r="I1000" i="55" s="1"/>
  <c r="J1000" i="55" s="1"/>
  <c r="K1000" i="55" s="1"/>
  <c r="L1000" i="55" s="1"/>
  <c r="J907" i="55"/>
  <c r="K907" i="55" s="1"/>
  <c r="L907" i="55" s="1"/>
  <c r="J910" i="55"/>
  <c r="K910" i="55" s="1"/>
  <c r="L910" i="55" s="1"/>
  <c r="K65" i="55"/>
  <c r="L65" i="55" s="1"/>
  <c r="K90" i="55"/>
  <c r="L90" i="55" s="1"/>
  <c r="H281" i="55"/>
  <c r="J826" i="55"/>
  <c r="K826" i="55" s="1"/>
  <c r="L826" i="55" s="1"/>
  <c r="G1592" i="55"/>
  <c r="G1656" i="55"/>
  <c r="I1656" i="55" s="1"/>
  <c r="J1656" i="55" s="1"/>
  <c r="K1656" i="55" s="1"/>
  <c r="L1656" i="55" s="1"/>
  <c r="H1793" i="55"/>
  <c r="J868" i="55"/>
  <c r="K868" i="55" s="1"/>
  <c r="L868" i="55" s="1"/>
  <c r="G858" i="55"/>
  <c r="I858" i="55" s="1"/>
  <c r="J858" i="55" s="1"/>
  <c r="K858" i="55" s="1"/>
  <c r="L858" i="55" s="1"/>
  <c r="J914" i="55"/>
  <c r="K914" i="55" s="1"/>
  <c r="L914" i="55" s="1"/>
  <c r="J946" i="55"/>
  <c r="K946" i="55" s="1"/>
  <c r="L946" i="55" s="1"/>
  <c r="H1467" i="55"/>
  <c r="J829" i="55"/>
  <c r="K829" i="55" s="1"/>
  <c r="L829" i="55" s="1"/>
  <c r="J942" i="55"/>
  <c r="K942" i="55" s="1"/>
  <c r="L942" i="55" s="1"/>
  <c r="J939" i="55"/>
  <c r="K939" i="55" s="1"/>
  <c r="L939" i="55" s="1"/>
  <c r="J943" i="55"/>
  <c r="K943" i="55" s="1"/>
  <c r="L943" i="55" s="1"/>
  <c r="J843" i="55"/>
  <c r="K843" i="55" s="1"/>
  <c r="L843" i="55" s="1"/>
  <c r="K91" i="55"/>
  <c r="L91" i="55" s="1"/>
  <c r="J836" i="55"/>
  <c r="K836" i="55" s="1"/>
  <c r="L836" i="55" s="1"/>
  <c r="I1341" i="55"/>
  <c r="J1341" i="55" s="1"/>
  <c r="K1341" i="55" s="1"/>
  <c r="L1341" i="55" s="1"/>
  <c r="F24" i="55"/>
  <c r="F19" i="55" s="1"/>
  <c r="H303" i="55"/>
  <c r="G303" i="55"/>
  <c r="H360" i="55"/>
  <c r="G360" i="55"/>
  <c r="G751" i="55"/>
  <c r="H751" i="55"/>
  <c r="G418" i="55"/>
  <c r="H418" i="55"/>
  <c r="G1056" i="55"/>
  <c r="H1056" i="55"/>
  <c r="G53" i="55"/>
  <c r="H53" i="55"/>
  <c r="H562" i="55"/>
  <c r="G562" i="55"/>
  <c r="H1026" i="55"/>
  <c r="G1026" i="55"/>
  <c r="I1026" i="55" s="1"/>
  <c r="H952" i="55"/>
  <c r="G952" i="55"/>
  <c r="G1258" i="55"/>
  <c r="H1258" i="55"/>
  <c r="H542" i="55"/>
  <c r="G542" i="55"/>
  <c r="G698" i="55"/>
  <c r="H698" i="55"/>
  <c r="G457" i="55"/>
  <c r="H457" i="55"/>
  <c r="G750" i="55"/>
  <c r="H750" i="55"/>
  <c r="H897" i="55"/>
  <c r="G897" i="55"/>
  <c r="H884" i="55"/>
  <c r="G884" i="55"/>
  <c r="H953" i="55"/>
  <c r="G953" i="55"/>
  <c r="H541" i="55"/>
  <c r="G541" i="55"/>
  <c r="H522" i="55"/>
  <c r="G522" i="55"/>
  <c r="G488" i="55"/>
  <c r="H488" i="55"/>
  <c r="H361" i="55"/>
  <c r="G361" i="55"/>
  <c r="G143" i="55"/>
  <c r="H143" i="55"/>
  <c r="H1257" i="55"/>
  <c r="G1257" i="55"/>
  <c r="G1025" i="55"/>
  <c r="H1025" i="55"/>
  <c r="G786" i="55"/>
  <c r="H786" i="55"/>
  <c r="H654" i="55"/>
  <c r="G654" i="55"/>
  <c r="H785" i="55"/>
  <c r="G785" i="55"/>
  <c r="G1256" i="55"/>
  <c r="H1256" i="55"/>
  <c r="H72" i="55"/>
  <c r="G72" i="55"/>
  <c r="H123" i="55"/>
  <c r="G123" i="55"/>
  <c r="H383" i="55"/>
  <c r="G383" i="55"/>
  <c r="I857" i="55"/>
  <c r="J857" i="55" s="1"/>
  <c r="K857" i="55" s="1"/>
  <c r="L857" i="55" s="1"/>
  <c r="H550" i="55"/>
  <c r="G550" i="55"/>
  <c r="I852" i="55"/>
  <c r="J852" i="55" s="1"/>
  <c r="K852" i="55" s="1"/>
  <c r="L852" i="55" s="1"/>
  <c r="I851" i="55"/>
  <c r="J851" i="55" s="1"/>
  <c r="K851" i="55" s="1"/>
  <c r="L851" i="55" s="1"/>
  <c r="I866" i="55"/>
  <c r="J866" i="55" s="1"/>
  <c r="K866" i="55" s="1"/>
  <c r="L866" i="55" s="1"/>
  <c r="I2234" i="55"/>
  <c r="J2234" i="55" s="1"/>
  <c r="K2234" i="55" s="1"/>
  <c r="L2234" i="55" s="1"/>
  <c r="I2216" i="55"/>
  <c r="J2216" i="55" s="1"/>
  <c r="K2216" i="55" s="1"/>
  <c r="L2216" i="55" s="1"/>
  <c r="I1614" i="55"/>
  <c r="J1614" i="55" s="1"/>
  <c r="K1614" i="55" s="1"/>
  <c r="L1614" i="55" s="1"/>
  <c r="I2140" i="55"/>
  <c r="J2140" i="55" s="1"/>
  <c r="I1657" i="55"/>
  <c r="I2163" i="55"/>
  <c r="J2163" i="55" s="1"/>
  <c r="K2163" i="55" s="1"/>
  <c r="L2163" i="55" s="1"/>
  <c r="I2171" i="55"/>
  <c r="J2171" i="55" s="1"/>
  <c r="K2171" i="55" s="1"/>
  <c r="L2171" i="55" s="1"/>
  <c r="I1777" i="55"/>
  <c r="J1777" i="55" s="1"/>
  <c r="K1777" i="55" s="1"/>
  <c r="L1777" i="55" s="1"/>
  <c r="I2167" i="55"/>
  <c r="J2167" i="55" s="1"/>
  <c r="K2167" i="55" s="1"/>
  <c r="L2167" i="55" s="1"/>
  <c r="I2172" i="55"/>
  <c r="J2172" i="55" s="1"/>
  <c r="I2219" i="55"/>
  <c r="J2219" i="55" s="1"/>
  <c r="K2219" i="55" s="1"/>
  <c r="L2219" i="55" s="1"/>
  <c r="I2225" i="55"/>
  <c r="J2225" i="55" s="1"/>
  <c r="K2225" i="55" s="1"/>
  <c r="L2225" i="55" s="1"/>
  <c r="I2011" i="55"/>
  <c r="J2011" i="55" s="1"/>
  <c r="K2011" i="55" s="1"/>
  <c r="L2011" i="55" s="1"/>
  <c r="I2221" i="55"/>
  <c r="J2221" i="55" s="1"/>
  <c r="K2221" i="55" s="1"/>
  <c r="L2221" i="55" s="1"/>
  <c r="I2166" i="55"/>
  <c r="J2166" i="55" s="1"/>
  <c r="I1984" i="55"/>
  <c r="J1984" i="55" s="1"/>
  <c r="K1984" i="55" s="1"/>
  <c r="L1984" i="55" s="1"/>
  <c r="I2158" i="55"/>
  <c r="J2158" i="55" s="1"/>
  <c r="I2215" i="55"/>
  <c r="J2215" i="55" s="1"/>
  <c r="I2226" i="55"/>
  <c r="J2226" i="55" s="1"/>
  <c r="I2228" i="55"/>
  <c r="J2228" i="55" s="1"/>
  <c r="K2228" i="55" s="1"/>
  <c r="L2228" i="55" s="1"/>
  <c r="I2434" i="55"/>
  <c r="J2434" i="55" s="1"/>
  <c r="K2434" i="55" s="1"/>
  <c r="L2434" i="55" s="1"/>
  <c r="I2160" i="55"/>
  <c r="J2160" i="55" s="1"/>
  <c r="I2296" i="55"/>
  <c r="J2296" i="55" s="1"/>
  <c r="I2213" i="55"/>
  <c r="J2213" i="55" s="1"/>
  <c r="K1589" i="55"/>
  <c r="L1589" i="55" s="1"/>
  <c r="I2236" i="55"/>
  <c r="J2236" i="55" s="1"/>
  <c r="I2214" i="55"/>
  <c r="J2214" i="55" s="1"/>
  <c r="K2214" i="55" s="1"/>
  <c r="L2214" i="55" s="1"/>
  <c r="I2212" i="55"/>
  <c r="J2212" i="55" s="1"/>
  <c r="K2212" i="55" s="1"/>
  <c r="L2212" i="55" s="1"/>
  <c r="I2036" i="55"/>
  <c r="J2036" i="55" s="1"/>
  <c r="K2036" i="55" s="1"/>
  <c r="L2036" i="55" s="1"/>
  <c r="I2047" i="55"/>
  <c r="J2047" i="55" s="1"/>
  <c r="K2047" i="55" s="1"/>
  <c r="L2047" i="55" s="1"/>
  <c r="I2162" i="55"/>
  <c r="J2162" i="55" s="1"/>
  <c r="K2162" i="55" s="1"/>
  <c r="L2162" i="55" s="1"/>
  <c r="I2159" i="55"/>
  <c r="J2159" i="55" s="1"/>
  <c r="K2159" i="55" s="1"/>
  <c r="L2159" i="55" s="1"/>
  <c r="I2164" i="55"/>
  <c r="J2164" i="55" s="1"/>
  <c r="K2164" i="55" s="1"/>
  <c r="L2164" i="55" s="1"/>
  <c r="K1581" i="55"/>
  <c r="L1581" i="55" s="1"/>
  <c r="I2217" i="55"/>
  <c r="J2217" i="55" s="1"/>
  <c r="K2217" i="55" s="1"/>
  <c r="L2217" i="55" s="1"/>
  <c r="I2233" i="55"/>
  <c r="J2233" i="55" s="1"/>
  <c r="K2233" i="55" s="1"/>
  <c r="L2233" i="55" s="1"/>
  <c r="I1793" i="55"/>
  <c r="J1793" i="55" s="1"/>
  <c r="K1793" i="55" s="1"/>
  <c r="L1793" i="55" s="1"/>
  <c r="I2229" i="55"/>
  <c r="J2229" i="55" s="1"/>
  <c r="K2229" i="55" s="1"/>
  <c r="L2229" i="55" s="1"/>
  <c r="I2161" i="55"/>
  <c r="J2161" i="55" s="1"/>
  <c r="K2161" i="55" s="1"/>
  <c r="L2161" i="55" s="1"/>
  <c r="I1775" i="55"/>
  <c r="J1775" i="55" s="1"/>
  <c r="I2237" i="55"/>
  <c r="J2237" i="55" s="1"/>
  <c r="I2012" i="55"/>
  <c r="J2012" i="55" s="1"/>
  <c r="K2012" i="55" s="1"/>
  <c r="L2012" i="55" s="1"/>
  <c r="I1592" i="55"/>
  <c r="J1592" i="55" s="1"/>
  <c r="I1776" i="55"/>
  <c r="J1776" i="55" s="1"/>
  <c r="K1579" i="55"/>
  <c r="L1579" i="55" s="1"/>
  <c r="I352" i="55"/>
  <c r="J352" i="55" s="1"/>
  <c r="K352" i="55" s="1"/>
  <c r="L352" i="55" s="1"/>
  <c r="I688" i="55"/>
  <c r="J688" i="55" s="1"/>
  <c r="K688" i="55" s="1"/>
  <c r="L688" i="55" s="1"/>
  <c r="I2118" i="55"/>
  <c r="J2118" i="55" s="1"/>
  <c r="K1582" i="55"/>
  <c r="L1582" i="55" s="1"/>
  <c r="I2224" i="55"/>
  <c r="J2224" i="55" s="1"/>
  <c r="I2223" i="55"/>
  <c r="J2223" i="55" s="1"/>
  <c r="I2211" i="55"/>
  <c r="I69" i="55"/>
  <c r="J69" i="55" s="1"/>
  <c r="I639" i="55"/>
  <c r="J639" i="55" s="1"/>
  <c r="K639" i="55" s="1"/>
  <c r="L639" i="55" s="1"/>
  <c r="I2210" i="55"/>
  <c r="J2210" i="55" s="1"/>
  <c r="K2210" i="55" s="1"/>
  <c r="L2210" i="55" s="1"/>
  <c r="I753" i="55"/>
  <c r="J753" i="55" s="1"/>
  <c r="K753" i="55" s="1"/>
  <c r="L753" i="55" s="1"/>
  <c r="I515" i="55"/>
  <c r="J515" i="55" s="1"/>
  <c r="K515" i="55" s="1"/>
  <c r="L515" i="55" s="1"/>
  <c r="I1157" i="55"/>
  <c r="J1157" i="55" s="1"/>
  <c r="K1157" i="55" s="1"/>
  <c r="L1157" i="55" s="1"/>
  <c r="I385" i="55"/>
  <c r="J385" i="55" s="1"/>
  <c r="K385" i="55" s="1"/>
  <c r="L385" i="55" s="1"/>
  <c r="J809" i="55"/>
  <c r="K809" i="55" s="1"/>
  <c r="L809" i="55" s="1"/>
  <c r="I783" i="55"/>
  <c r="J783" i="55" s="1"/>
  <c r="K783" i="55" s="1"/>
  <c r="L783" i="55" s="1"/>
  <c r="I496" i="55"/>
  <c r="J496" i="55" s="1"/>
  <c r="K496" i="55" s="1"/>
  <c r="L496" i="55" s="1"/>
  <c r="I477" i="55"/>
  <c r="J477" i="55" s="1"/>
  <c r="K477" i="55" s="1"/>
  <c r="L477" i="55" s="1"/>
  <c r="I1467" i="55"/>
  <c r="J1467" i="55" s="1"/>
  <c r="K1467" i="55" s="1"/>
  <c r="L1467" i="55" s="1"/>
  <c r="I629" i="55"/>
  <c r="J629" i="55" s="1"/>
  <c r="K629" i="55" s="1"/>
  <c r="L629" i="55" s="1"/>
  <c r="I281" i="55"/>
  <c r="J281" i="55" s="1"/>
  <c r="K281" i="55" s="1"/>
  <c r="L281" i="55" s="1"/>
  <c r="I117" i="55"/>
  <c r="J117" i="55" s="1"/>
  <c r="K117" i="55" s="1"/>
  <c r="L117" i="55" s="1"/>
  <c r="I1466" i="55"/>
  <c r="J1466" i="55" s="1"/>
  <c r="K1466" i="55" s="1"/>
  <c r="L1466" i="55" s="1"/>
  <c r="I335" i="55"/>
  <c r="J335" i="55" s="1"/>
  <c r="K335" i="55" s="1"/>
  <c r="L335" i="55" s="1"/>
  <c r="I870" i="55"/>
  <c r="J870" i="55" s="1"/>
  <c r="K870" i="55" s="1"/>
  <c r="L870" i="55" s="1"/>
  <c r="I113" i="55"/>
  <c r="J113" i="55" s="1"/>
  <c r="K113" i="55" s="1"/>
  <c r="L113" i="55" s="1"/>
  <c r="I1102" i="55"/>
  <c r="J1102" i="55" s="1"/>
  <c r="K1102" i="55" s="1"/>
  <c r="L1102" i="55" s="1"/>
  <c r="I967" i="55"/>
  <c r="J967" i="55" s="1"/>
  <c r="K967" i="55" s="1"/>
  <c r="L967" i="55" s="1"/>
  <c r="I598" i="55"/>
  <c r="J598" i="55" s="1"/>
  <c r="K598" i="55" s="1"/>
  <c r="L598" i="55" s="1"/>
  <c r="I334" i="55"/>
  <c r="J334" i="55" s="1"/>
  <c r="K334" i="55" s="1"/>
  <c r="L334" i="55" s="1"/>
  <c r="I938" i="55"/>
  <c r="J938" i="55" s="1"/>
  <c r="K938" i="55" s="1"/>
  <c r="L938" i="55" s="1"/>
  <c r="I754" i="55"/>
  <c r="J754" i="55" s="1"/>
  <c r="K754" i="55" s="1"/>
  <c r="L754" i="55" s="1"/>
  <c r="I937" i="55"/>
  <c r="J937" i="55" s="1"/>
  <c r="K937" i="55" s="1"/>
  <c r="L937" i="55" s="1"/>
  <c r="I336" i="55"/>
  <c r="J336" i="55" s="1"/>
  <c r="K336" i="55" s="1"/>
  <c r="L336" i="55" s="1"/>
  <c r="I656" i="55"/>
  <c r="J656" i="55" s="1"/>
  <c r="K656" i="55" s="1"/>
  <c r="L656" i="55" s="1"/>
  <c r="I129" i="55"/>
  <c r="J129" i="55" s="1"/>
  <c r="K129" i="55" s="1"/>
  <c r="L129" i="55" s="1"/>
  <c r="I401" i="55"/>
  <c r="J401" i="55" s="1"/>
  <c r="K401" i="55" s="1"/>
  <c r="L401" i="55" s="1"/>
  <c r="I571" i="55"/>
  <c r="J571" i="55" s="1"/>
  <c r="K571" i="55" s="1"/>
  <c r="L571" i="55" s="1"/>
  <c r="I1544" i="55"/>
  <c r="J1544" i="55" s="1"/>
  <c r="K1544" i="55" s="1"/>
  <c r="L1544" i="55" s="1"/>
  <c r="I893" i="55"/>
  <c r="I1100" i="55"/>
  <c r="J1100" i="55" s="1"/>
  <c r="K1100" i="55" s="1"/>
  <c r="L1100" i="55" s="1"/>
  <c r="I319" i="55"/>
  <c r="J319" i="55" s="1"/>
  <c r="K319" i="55" s="1"/>
  <c r="L319" i="55" s="1"/>
  <c r="I720" i="55"/>
  <c r="J720" i="55" s="1"/>
  <c r="K720" i="55" s="1"/>
  <c r="L720" i="55" s="1"/>
  <c r="I68" i="55"/>
  <c r="J68" i="55" s="1"/>
  <c r="K68" i="55" s="1"/>
  <c r="L68" i="55" s="1"/>
  <c r="I428" i="55"/>
  <c r="J428" i="55" s="1"/>
  <c r="K428" i="55" s="1"/>
  <c r="L428" i="55" s="1"/>
  <c r="I1522" i="55"/>
  <c r="J1522" i="55" s="1"/>
  <c r="K1522" i="55" s="1"/>
  <c r="L1522" i="55" s="1"/>
  <c r="I51" i="55"/>
  <c r="J51" i="55" s="1"/>
  <c r="K51" i="55" s="1"/>
  <c r="L51" i="55" s="1"/>
  <c r="I368" i="55"/>
  <c r="J368" i="55" s="1"/>
  <c r="I458" i="55"/>
  <c r="J458" i="55" s="1"/>
  <c r="K458" i="55" s="1"/>
  <c r="L458" i="55" s="1"/>
  <c r="I1101" i="55"/>
  <c r="J1101" i="55" s="1"/>
  <c r="K1101" i="55" s="1"/>
  <c r="L1101" i="55" s="1"/>
  <c r="I748" i="55"/>
  <c r="J748" i="55" s="1"/>
  <c r="K748" i="55" s="1"/>
  <c r="L748" i="55" s="1"/>
  <c r="I602" i="55"/>
  <c r="J602" i="55" s="1"/>
  <c r="K602" i="55" s="1"/>
  <c r="L602" i="55" s="1"/>
  <c r="I268" i="55"/>
  <c r="J268" i="55" s="1"/>
  <c r="K268" i="55" s="1"/>
  <c r="L268" i="55" s="1"/>
  <c r="I655" i="55"/>
  <c r="J655" i="55" s="1"/>
  <c r="K655" i="55" s="1"/>
  <c r="L655" i="55" s="1"/>
  <c r="I834" i="55"/>
  <c r="J834" i="55" s="1"/>
  <c r="K834" i="55" s="1"/>
  <c r="L834" i="55" s="1"/>
  <c r="I475" i="55"/>
  <c r="J475" i="55" s="1"/>
  <c r="K475" i="55" s="1"/>
  <c r="L475" i="55" s="1"/>
  <c r="I524" i="55"/>
  <c r="J524" i="55" s="1"/>
  <c r="K524" i="55" s="1"/>
  <c r="L524" i="55" s="1"/>
  <c r="I920" i="55"/>
  <c r="J920" i="55" s="1"/>
  <c r="K920" i="55" s="1"/>
  <c r="L920" i="55" s="1"/>
  <c r="I949" i="55"/>
  <c r="J949" i="55" s="1"/>
  <c r="K949" i="55" s="1"/>
  <c r="L949" i="55" s="1"/>
  <c r="I892" i="55"/>
  <c r="I494" i="55"/>
  <c r="J494" i="55" s="1"/>
  <c r="K494" i="55" s="1"/>
  <c r="L494" i="55" s="1"/>
  <c r="I774" i="55"/>
  <c r="J774" i="55" s="1"/>
  <c r="I787" i="55"/>
  <c r="J787" i="55" s="1"/>
  <c r="K787" i="55" s="1"/>
  <c r="L787" i="55" s="1"/>
  <c r="I835" i="55"/>
  <c r="J835" i="55" s="1"/>
  <c r="K835" i="55" s="1"/>
  <c r="L835" i="55" s="1"/>
  <c r="I1521" i="55"/>
  <c r="J1521" i="55" s="1"/>
  <c r="K1521" i="55" s="1"/>
  <c r="L1521" i="55" s="1"/>
  <c r="I932" i="55"/>
  <c r="J932" i="55" s="1"/>
  <c r="K932" i="55" s="1"/>
  <c r="L932" i="55" s="1"/>
  <c r="I518" i="55"/>
  <c r="J518" i="55" s="1"/>
  <c r="K83" i="55"/>
  <c r="L83" i="55" s="1"/>
  <c r="J60" i="55"/>
  <c r="K60" i="55" s="1"/>
  <c r="L60" i="55" s="1"/>
  <c r="J370" i="55"/>
  <c r="K370" i="55" s="1"/>
  <c r="L370" i="55" s="1"/>
  <c r="J643" i="55"/>
  <c r="K643" i="55" s="1"/>
  <c r="L643" i="55" s="1"/>
  <c r="J340" i="55"/>
  <c r="K340" i="55" s="1"/>
  <c r="L340" i="55" s="1"/>
  <c r="J1356" i="55"/>
  <c r="K1356" i="55" s="1"/>
  <c r="L1356" i="55" s="1"/>
  <c r="K318" i="55"/>
  <c r="L318" i="55" s="1"/>
  <c r="K1395" i="55"/>
  <c r="L1395" i="55" s="1"/>
  <c r="J341" i="55"/>
  <c r="K341" i="55" s="1"/>
  <c r="L341" i="55" s="1"/>
  <c r="K872" i="55"/>
  <c r="L872" i="55" s="1"/>
  <c r="K859" i="55"/>
  <c r="L859" i="55" s="1"/>
  <c r="I25" i="55"/>
  <c r="I2361" i="55" l="1"/>
  <c r="I2417" i="55"/>
  <c r="J2417" i="55" s="1"/>
  <c r="K2417" i="55" s="1"/>
  <c r="L2417" i="55" s="1"/>
  <c r="I1885" i="55"/>
  <c r="I1787" i="55"/>
  <c r="K1585" i="55"/>
  <c r="L1585" i="55" s="1"/>
  <c r="J827" i="55"/>
  <c r="K827" i="55" s="1"/>
  <c r="L827" i="55" s="1"/>
  <c r="I2190" i="55"/>
  <c r="J2190" i="55" s="1"/>
  <c r="K2190" i="55" s="1"/>
  <c r="L2190" i="55" s="1"/>
  <c r="I1926" i="55"/>
  <c r="J1926" i="55" s="1"/>
  <c r="K1926" i="55" s="1"/>
  <c r="L1926" i="55" s="1"/>
  <c r="I2362" i="55"/>
  <c r="I2624" i="55"/>
  <c r="J2624" i="55" s="1"/>
  <c r="K2624" i="55" s="1"/>
  <c r="L2624" i="55" s="1"/>
  <c r="I2508" i="55"/>
  <c r="J2508" i="55" s="1"/>
  <c r="K2508" i="55" s="1"/>
  <c r="L2508" i="55" s="1"/>
  <c r="I2192" i="55"/>
  <c r="J2192" i="55" s="1"/>
  <c r="K2192" i="55" s="1"/>
  <c r="L2192" i="55" s="1"/>
  <c r="I1924" i="55"/>
  <c r="I2358" i="55"/>
  <c r="J2358" i="55" s="1"/>
  <c r="K2358" i="55" s="1"/>
  <c r="L2358" i="55" s="1"/>
  <c r="I2441" i="55"/>
  <c r="J2441" i="55" s="1"/>
  <c r="K2441" i="55" s="1"/>
  <c r="L2441" i="55" s="1"/>
  <c r="I2666" i="55"/>
  <c r="J2666" i="55" s="1"/>
  <c r="K2666" i="55" s="1"/>
  <c r="L2666" i="55" s="1"/>
  <c r="I2356" i="55"/>
  <c r="J2356" i="55" s="1"/>
  <c r="K2356" i="55" s="1"/>
  <c r="L2356" i="55" s="1"/>
  <c r="I1859" i="55"/>
  <c r="J1859" i="55" s="1"/>
  <c r="K1859" i="55" s="1"/>
  <c r="L1859" i="55" s="1"/>
  <c r="I2426" i="55"/>
  <c r="J2426" i="55" s="1"/>
  <c r="K2426" i="55" s="1"/>
  <c r="L2426" i="55" s="1"/>
  <c r="I1724" i="55"/>
  <c r="I1788" i="55"/>
  <c r="J1788" i="55" s="1"/>
  <c r="K1788" i="55" s="1"/>
  <c r="L1788" i="55" s="1"/>
  <c r="I2438" i="55"/>
  <c r="J2438" i="55" s="1"/>
  <c r="K2438" i="55" s="1"/>
  <c r="L2438" i="55" s="1"/>
  <c r="I2412" i="55"/>
  <c r="J2412" i="55" s="1"/>
  <c r="K2412" i="55" s="1"/>
  <c r="L2412" i="55" s="1"/>
  <c r="I2390" i="55"/>
  <c r="J2390" i="55" s="1"/>
  <c r="K2390" i="55" s="1"/>
  <c r="L2390" i="55" s="1"/>
  <c r="I2425" i="55"/>
  <c r="J2425" i="55" s="1"/>
  <c r="K2425" i="55" s="1"/>
  <c r="L2425" i="55" s="1"/>
  <c r="I1925" i="55"/>
  <c r="J1925" i="55" s="1"/>
  <c r="K1925" i="55" s="1"/>
  <c r="L1925" i="55" s="1"/>
  <c r="I2418" i="55"/>
  <c r="J2418" i="55" s="1"/>
  <c r="K2418" i="55" s="1"/>
  <c r="L2418" i="55" s="1"/>
  <c r="I2432" i="55"/>
  <c r="J2432" i="55" s="1"/>
  <c r="K2432" i="55" s="1"/>
  <c r="L2432" i="55" s="1"/>
  <c r="I2439" i="55"/>
  <c r="J2439" i="55" s="1"/>
  <c r="K2439" i="55" s="1"/>
  <c r="L2439" i="55" s="1"/>
  <c r="D18" i="7"/>
  <c r="J18" i="7" s="1"/>
  <c r="J23" i="7" s="1"/>
  <c r="J25" i="7" s="1"/>
  <c r="J27" i="7" s="1"/>
  <c r="I1746" i="55"/>
  <c r="J1746" i="55" s="1"/>
  <c r="K1746" i="55" s="1"/>
  <c r="L1746" i="55" s="1"/>
  <c r="I2360" i="55"/>
  <c r="J2360" i="55" s="1"/>
  <c r="K2360" i="55" s="1"/>
  <c r="L2360" i="55" s="1"/>
  <c r="I1860" i="55"/>
  <c r="J1860" i="55" s="1"/>
  <c r="K1860" i="55" s="1"/>
  <c r="L1860" i="55" s="1"/>
  <c r="F26" i="55"/>
  <c r="I2579" i="55"/>
  <c r="J2579" i="55" s="1"/>
  <c r="K2579" i="55" s="1"/>
  <c r="L2579" i="55" s="1"/>
  <c r="I1944" i="55"/>
  <c r="J1944" i="55" s="1"/>
  <c r="K1944" i="55" s="1"/>
  <c r="L1944" i="55" s="1"/>
  <c r="I2411" i="55"/>
  <c r="J2411" i="55" s="1"/>
  <c r="K2411" i="55" s="1"/>
  <c r="L2411" i="55" s="1"/>
  <c r="J1885" i="55"/>
  <c r="K1885" i="55" s="1"/>
  <c r="L1885" i="55" s="1"/>
  <c r="I2429" i="55"/>
  <c r="J2429" i="55" s="1"/>
  <c r="K2429" i="55" s="1"/>
  <c r="L2429" i="55" s="1"/>
  <c r="I2433" i="55"/>
  <c r="J2433" i="55" s="1"/>
  <c r="K2433" i="55" s="1"/>
  <c r="L2433" i="55" s="1"/>
  <c r="I2369" i="55"/>
  <c r="J2369" i="55" s="1"/>
  <c r="K2369" i="55" s="1"/>
  <c r="L2369" i="55" s="1"/>
  <c r="I2423" i="55"/>
  <c r="J2423" i="55" s="1"/>
  <c r="K2423" i="55" s="1"/>
  <c r="L2423" i="55" s="1"/>
  <c r="I2414" i="55"/>
  <c r="J2414" i="55" s="1"/>
  <c r="K2414" i="55" s="1"/>
  <c r="L2414" i="55" s="1"/>
  <c r="I1884" i="55"/>
  <c r="J1884" i="55" s="1"/>
  <c r="K1884" i="55" s="1"/>
  <c r="L1884" i="55" s="1"/>
  <c r="I2420" i="55"/>
  <c r="J2420" i="55" s="1"/>
  <c r="K2420" i="55" s="1"/>
  <c r="L2420" i="55" s="1"/>
  <c r="I2364" i="55"/>
  <c r="J2364" i="55" s="1"/>
  <c r="K2364" i="55" s="1"/>
  <c r="L2364" i="55" s="1"/>
  <c r="I2363" i="55"/>
  <c r="J2363" i="55" s="1"/>
  <c r="K2363" i="55" s="1"/>
  <c r="L2363" i="55" s="1"/>
  <c r="I1789" i="55"/>
  <c r="J1789" i="55" s="1"/>
  <c r="K1789" i="55" s="1"/>
  <c r="L1789" i="55" s="1"/>
  <c r="I2428" i="55"/>
  <c r="J2428" i="55" s="1"/>
  <c r="K2428" i="55" s="1"/>
  <c r="L2428" i="55" s="1"/>
  <c r="I2370" i="55"/>
  <c r="J2370" i="55" s="1"/>
  <c r="K2370" i="55" s="1"/>
  <c r="L2370" i="55" s="1"/>
  <c r="I2413" i="55"/>
  <c r="J2413" i="55" s="1"/>
  <c r="K2413" i="55" s="1"/>
  <c r="L2413" i="55" s="1"/>
  <c r="J1787" i="55"/>
  <c r="K1787" i="55" s="1"/>
  <c r="L1787" i="55" s="1"/>
  <c r="I2437" i="55"/>
  <c r="J2437" i="55" s="1"/>
  <c r="K2437" i="55" s="1"/>
  <c r="L2437" i="55" s="1"/>
  <c r="I2129" i="55"/>
  <c r="J2129" i="55" s="1"/>
  <c r="K2129" i="55" s="1"/>
  <c r="L2129" i="55" s="1"/>
  <c r="J2362" i="55"/>
  <c r="K2362" i="55" s="1"/>
  <c r="L2362" i="55" s="1"/>
  <c r="I2365" i="55"/>
  <c r="J2365" i="55" s="1"/>
  <c r="K2365" i="55" s="1"/>
  <c r="L2365" i="55" s="1"/>
  <c r="I2359" i="55"/>
  <c r="J2359" i="55" s="1"/>
  <c r="K2359" i="55" s="1"/>
  <c r="L2359" i="55" s="1"/>
  <c r="I2440" i="55"/>
  <c r="J2440" i="55" s="1"/>
  <c r="K2440" i="55" s="1"/>
  <c r="L2440" i="55" s="1"/>
  <c r="I2338" i="55"/>
  <c r="J2338" i="55" s="1"/>
  <c r="K2338" i="55" s="1"/>
  <c r="L2338" i="55" s="1"/>
  <c r="I2424" i="55"/>
  <c r="J2424" i="55" s="1"/>
  <c r="K2424" i="55" s="1"/>
  <c r="L2424" i="55" s="1"/>
  <c r="J1724" i="55"/>
  <c r="K1724" i="55" s="1"/>
  <c r="L1724" i="55" s="1"/>
  <c r="I2421" i="55"/>
  <c r="J2421" i="55" s="1"/>
  <c r="K2421" i="55" s="1"/>
  <c r="L2421" i="55" s="1"/>
  <c r="I2415" i="55"/>
  <c r="J2415" i="55" s="1"/>
  <c r="K2415" i="55" s="1"/>
  <c r="L2415" i="55" s="1"/>
  <c r="I1723" i="55"/>
  <c r="J1723" i="55" s="1"/>
  <c r="K1723" i="55" s="1"/>
  <c r="L1723" i="55" s="1"/>
  <c r="I2314" i="55"/>
  <c r="J2314" i="55" s="1"/>
  <c r="K2314" i="55" s="1"/>
  <c r="L2314" i="55" s="1"/>
  <c r="J1924" i="55"/>
  <c r="K1924" i="55" s="1"/>
  <c r="L1924" i="55" s="1"/>
  <c r="J2361" i="55"/>
  <c r="K2361" i="55" s="1"/>
  <c r="L2361" i="55" s="1"/>
  <c r="I2436" i="55"/>
  <c r="J2436" i="55" s="1"/>
  <c r="K2436" i="55" s="1"/>
  <c r="L2436" i="55" s="1"/>
  <c r="I2430" i="55"/>
  <c r="J2430" i="55" s="1"/>
  <c r="K2430" i="55" s="1"/>
  <c r="L2430" i="55" s="1"/>
  <c r="I2419" i="55"/>
  <c r="J2419" i="55" s="1"/>
  <c r="K2419" i="55" s="1"/>
  <c r="L2419" i="55" s="1"/>
  <c r="I2416" i="55"/>
  <c r="J2416" i="55" s="1"/>
  <c r="K2416" i="55" s="1"/>
  <c r="L2416" i="55" s="1"/>
  <c r="I2427" i="55"/>
  <c r="J2427" i="55" s="1"/>
  <c r="K2427" i="55" s="1"/>
  <c r="L2427" i="55" s="1"/>
  <c r="I1786" i="55"/>
  <c r="J1786" i="55" s="1"/>
  <c r="K1786" i="55" s="1"/>
  <c r="L1786" i="55" s="1"/>
  <c r="I2422" i="55"/>
  <c r="J2422" i="55" s="1"/>
  <c r="K2422" i="55" s="1"/>
  <c r="L2422" i="55" s="1"/>
  <c r="I1943" i="55"/>
  <c r="J1943" i="55" s="1"/>
  <c r="K1943" i="55" s="1"/>
  <c r="L1943" i="55" s="1"/>
  <c r="I2431" i="55"/>
  <c r="J2431" i="55" s="1"/>
  <c r="K2431" i="55" s="1"/>
  <c r="L2431" i="55" s="1"/>
  <c r="I522" i="55"/>
  <c r="J522" i="55" s="1"/>
  <c r="K522" i="55" s="1"/>
  <c r="L522" i="55" s="1"/>
  <c r="I828" i="55"/>
  <c r="J828" i="55" s="1"/>
  <c r="K828" i="55" s="1"/>
  <c r="L828" i="55" s="1"/>
  <c r="I654" i="55"/>
  <c r="I53" i="55"/>
  <c r="J53" i="55" s="1"/>
  <c r="K53" i="55" s="1"/>
  <c r="L53" i="55" s="1"/>
  <c r="D39" i="39"/>
  <c r="F39" i="39" s="1"/>
  <c r="D37" i="38"/>
  <c r="F37" i="38" s="1"/>
  <c r="I303" i="55"/>
  <c r="J303" i="55" s="1"/>
  <c r="K303" i="55" s="1"/>
  <c r="L303" i="55" s="1"/>
  <c r="I698" i="55"/>
  <c r="J698" i="55" s="1"/>
  <c r="K698" i="55" s="1"/>
  <c r="L698" i="55" s="1"/>
  <c r="I751" i="55"/>
  <c r="J751" i="55" s="1"/>
  <c r="K751" i="55" s="1"/>
  <c r="L751" i="55" s="1"/>
  <c r="I72" i="55"/>
  <c r="J72" i="55" s="1"/>
  <c r="K72" i="55" s="1"/>
  <c r="L72" i="55" s="1"/>
  <c r="I786" i="55"/>
  <c r="J786" i="55" s="1"/>
  <c r="K786" i="55" s="1"/>
  <c r="L786" i="55" s="1"/>
  <c r="I457" i="55"/>
  <c r="J457" i="55" s="1"/>
  <c r="K457" i="55" s="1"/>
  <c r="L457" i="55" s="1"/>
  <c r="I123" i="55"/>
  <c r="J123" i="55" s="1"/>
  <c r="K123" i="55" s="1"/>
  <c r="L123" i="55" s="1"/>
  <c r="I143" i="55"/>
  <c r="J143" i="55" s="1"/>
  <c r="K143" i="55" s="1"/>
  <c r="L143" i="55" s="1"/>
  <c r="I361" i="55"/>
  <c r="J361" i="55" s="1"/>
  <c r="K361" i="55" s="1"/>
  <c r="L361" i="55" s="1"/>
  <c r="I360" i="55"/>
  <c r="J360" i="55" s="1"/>
  <c r="K360" i="55" s="1"/>
  <c r="L360" i="55" s="1"/>
  <c r="I1256" i="55"/>
  <c r="J1256" i="55" s="1"/>
  <c r="K1256" i="55" s="1"/>
  <c r="L1256" i="55" s="1"/>
  <c r="I383" i="55"/>
  <c r="J383" i="55" s="1"/>
  <c r="K383" i="55" s="1"/>
  <c r="L383" i="55" s="1"/>
  <c r="I785" i="55"/>
  <c r="J785" i="55" s="1"/>
  <c r="K785" i="55" s="1"/>
  <c r="L785" i="55" s="1"/>
  <c r="I488" i="55"/>
  <c r="J488" i="55" s="1"/>
  <c r="K488" i="55" s="1"/>
  <c r="L488" i="55" s="1"/>
  <c r="I1056" i="55"/>
  <c r="J1056" i="55" s="1"/>
  <c r="K1056" i="55" s="1"/>
  <c r="L1056" i="55" s="1"/>
  <c r="G24" i="55"/>
  <c r="G26" i="55" s="1"/>
  <c r="I541" i="55"/>
  <c r="J541" i="55" s="1"/>
  <c r="K541" i="55" s="1"/>
  <c r="L541" i="55" s="1"/>
  <c r="I542" i="55"/>
  <c r="J542" i="55" s="1"/>
  <c r="K542" i="55" s="1"/>
  <c r="L542" i="55" s="1"/>
  <c r="I418" i="55"/>
  <c r="J418" i="55" s="1"/>
  <c r="K418" i="55" s="1"/>
  <c r="L418" i="55" s="1"/>
  <c r="H24" i="55"/>
  <c r="H26" i="55" s="1"/>
  <c r="I750" i="55"/>
  <c r="J750" i="55" s="1"/>
  <c r="K750" i="55" s="1"/>
  <c r="L750" i="55" s="1"/>
  <c r="I562" i="55"/>
  <c r="J562" i="55" s="1"/>
  <c r="K562" i="55" s="1"/>
  <c r="L562" i="55" s="1"/>
  <c r="I953" i="55"/>
  <c r="J953" i="55" s="1"/>
  <c r="K953" i="55" s="1"/>
  <c r="L953" i="55" s="1"/>
  <c r="I1025" i="55"/>
  <c r="J1025" i="55" s="1"/>
  <c r="K1025" i="55" s="1"/>
  <c r="L1025" i="55" s="1"/>
  <c r="I1258" i="55"/>
  <c r="J1258" i="55" s="1"/>
  <c r="K1258" i="55" s="1"/>
  <c r="L1258" i="55" s="1"/>
  <c r="I1257" i="55"/>
  <c r="J1257" i="55" s="1"/>
  <c r="K1257" i="55" s="1"/>
  <c r="L1257" i="55" s="1"/>
  <c r="I884" i="55"/>
  <c r="J884" i="55" s="1"/>
  <c r="K884" i="55" s="1"/>
  <c r="L884" i="55" s="1"/>
  <c r="I952" i="55"/>
  <c r="J952" i="55" s="1"/>
  <c r="K952" i="55" s="1"/>
  <c r="L952" i="55" s="1"/>
  <c r="I550" i="55"/>
  <c r="J550" i="55" s="1"/>
  <c r="K550" i="55" s="1"/>
  <c r="L550" i="55" s="1"/>
  <c r="J654" i="55"/>
  <c r="K654" i="55" s="1"/>
  <c r="L654" i="55" s="1"/>
  <c r="I897" i="55"/>
  <c r="J897" i="55" s="1"/>
  <c r="K897" i="55" s="1"/>
  <c r="L897" i="55" s="1"/>
  <c r="J1026" i="55"/>
  <c r="K1026" i="55" s="1"/>
  <c r="L1026" i="55" s="1"/>
  <c r="K29" i="55"/>
  <c r="K2160" i="55"/>
  <c r="L2160" i="55" s="1"/>
  <c r="K2172" i="55"/>
  <c r="L2172" i="55" s="1"/>
  <c r="K2213" i="55"/>
  <c r="L2213" i="55" s="1"/>
  <c r="K1654" i="55"/>
  <c r="L1654" i="55" s="1"/>
  <c r="K2226" i="55"/>
  <c r="L2226" i="55" s="1"/>
  <c r="K2296" i="55"/>
  <c r="L2296" i="55" s="1"/>
  <c r="K2215" i="55"/>
  <c r="L2215" i="55" s="1"/>
  <c r="K2166" i="55"/>
  <c r="L2166" i="55" s="1"/>
  <c r="K2140" i="55"/>
  <c r="L2140" i="55" s="1"/>
  <c r="K2236" i="55"/>
  <c r="L2236" i="55" s="1"/>
  <c r="J1657" i="55"/>
  <c r="K1657" i="55" s="1"/>
  <c r="L1657" i="55" s="1"/>
  <c r="K2158" i="55"/>
  <c r="L2158" i="55" s="1"/>
  <c r="K2227" i="55"/>
  <c r="L2227" i="55" s="1"/>
  <c r="J1738" i="55"/>
  <c r="K1738" i="55" s="1"/>
  <c r="L1738" i="55" s="1"/>
  <c r="K2237" i="55"/>
  <c r="L2237" i="55" s="1"/>
  <c r="K2223" i="55"/>
  <c r="L2223" i="55" s="1"/>
  <c r="K1775" i="55"/>
  <c r="L1775" i="55" s="1"/>
  <c r="J2211" i="55"/>
  <c r="K2211" i="55" s="1"/>
  <c r="L2211" i="55" s="1"/>
  <c r="K2118" i="55"/>
  <c r="L2118" i="55" s="1"/>
  <c r="K69" i="55"/>
  <c r="L69" i="55" s="1"/>
  <c r="K1592" i="55"/>
  <c r="L1592" i="55" s="1"/>
  <c r="K1776" i="55"/>
  <c r="L1776" i="55" s="1"/>
  <c r="K2224" i="55"/>
  <c r="L2224" i="55" s="1"/>
  <c r="K368" i="55"/>
  <c r="L368" i="55" s="1"/>
  <c r="J893" i="55"/>
  <c r="K893" i="55" s="1"/>
  <c r="L893" i="55" s="1"/>
  <c r="J892" i="55"/>
  <c r="K892" i="55" s="1"/>
  <c r="L892" i="55" s="1"/>
  <c r="K774" i="55"/>
  <c r="L774" i="55" s="1"/>
  <c r="K518" i="55"/>
  <c r="L518" i="55" s="1"/>
  <c r="G18" i="7" l="1"/>
  <c r="G23" i="7" s="1"/>
  <c r="G25" i="7" s="1"/>
  <c r="G27" i="7" s="1"/>
  <c r="F38" i="38" s="1"/>
  <c r="F40" i="38" s="1"/>
  <c r="D23" i="7"/>
  <c r="D25" i="7" s="1"/>
  <c r="D37" i="51"/>
  <c r="F37" i="51" s="1"/>
  <c r="H19" i="55"/>
  <c r="I24" i="55"/>
  <c r="I26" i="55" s="1"/>
  <c r="I19" i="55" s="1"/>
  <c r="G19" i="55"/>
  <c r="J24" i="55"/>
  <c r="J19" i="55" s="1"/>
  <c r="L29" i="55"/>
  <c r="L24" i="55" s="1"/>
  <c r="K24" i="55"/>
  <c r="K26" i="55" s="1"/>
  <c r="C7" i="1" l="1"/>
  <c r="C22" i="1" s="1"/>
  <c r="D7" i="1"/>
  <c r="E7" i="1"/>
  <c r="F40" i="39"/>
  <c r="F42" i="39" s="1"/>
  <c r="F38" i="51"/>
  <c r="F40" i="51" s="1"/>
  <c r="D27" i="7"/>
  <c r="D38" i="38" s="1"/>
  <c r="D40" i="38" s="1"/>
  <c r="G14" i="38"/>
  <c r="G19" i="38" s="1"/>
  <c r="G21" i="38" s="1"/>
  <c r="J26" i="55"/>
  <c r="F18" i="51" l="1"/>
  <c r="F23" i="51" s="1"/>
  <c r="F25" i="51" s="1"/>
  <c r="F14" i="39"/>
  <c r="D14" i="38"/>
  <c r="D38" i="51"/>
  <c r="D40" i="51" s="1"/>
  <c r="D40" i="39"/>
  <c r="D42" i="39" s="1"/>
  <c r="D19" i="38" l="1"/>
  <c r="D21" i="38" s="1"/>
  <c r="F19" i="39"/>
  <c r="F21" i="39" s="1"/>
  <c r="D14" i="39"/>
  <c r="D18" i="51"/>
  <c r="J18" i="51" s="1"/>
  <c r="J23" i="51" s="1"/>
  <c r="J25" i="51" s="1"/>
  <c r="E15" i="1" s="1"/>
  <c r="C11" i="1" l="1"/>
  <c r="C27" i="1" s="1"/>
  <c r="E11" i="1"/>
  <c r="D11" i="1"/>
  <c r="D19" i="39"/>
  <c r="D21" i="39" s="1"/>
  <c r="D23" i="51"/>
  <c r="D25" i="51" s="1"/>
  <c r="J27" i="51" s="1"/>
  <c r="C13" i="1" l="1"/>
  <c r="C25" i="1" s="1"/>
  <c r="D13" i="1"/>
  <c r="E13" i="1"/>
  <c r="J29" i="51"/>
  <c r="C15" i="1"/>
  <c r="C26" i="1" s="1"/>
  <c r="K25" i="51"/>
  <c r="K27" i="51" l="1"/>
  <c r="D15" i="1"/>
  <c r="C24" i="1"/>
  <c r="K29" i="5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HESSELTINE, SARAH</author>
  </authors>
  <commentList>
    <comment ref="D34" authorId="0" shapeId="0" xr:uid="{41E10249-87DF-4FE6-96DD-07E2E07BC8D9}">
      <text>
        <r>
          <rPr>
            <b/>
            <sz val="9"/>
            <color indexed="81"/>
            <rFont val="Tahoma"/>
            <family val="2"/>
          </rPr>
          <t>HESSELTINE, SARAH:</t>
        </r>
        <r>
          <rPr>
            <sz val="9"/>
            <color indexed="81"/>
            <rFont val="Tahoma"/>
            <family val="2"/>
          </rPr>
          <t xml:space="preserve">
23612 PY actual payments from Cognos FERC detail.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HESSELTINE, SARAH</author>
  </authors>
  <commentList>
    <comment ref="B3" authorId="0" shapeId="0" xr:uid="{B6B70193-2108-4976-84B2-ADCB92DB0C1B}">
      <text>
        <r>
          <rPr>
            <b/>
            <sz val="9"/>
            <color indexed="81"/>
            <rFont val="Tahoma"/>
            <family val="2"/>
          </rPr>
          <t>HESSELTINE, SARAH:</t>
        </r>
        <r>
          <rPr>
            <sz val="9"/>
            <color indexed="81"/>
            <rFont val="Tahoma"/>
            <family val="2"/>
          </rPr>
          <t xml:space="preserve">
Exclude CIS &amp; GIS - operational software systems</t>
        </r>
      </text>
    </comment>
    <comment ref="C30" authorId="0" shapeId="0" xr:uid="{B614ED1A-0A43-4CF7-AB04-6F2027FE13E5}">
      <text>
        <r>
          <rPr>
            <b/>
            <sz val="9"/>
            <color indexed="81"/>
            <rFont val="Tahoma"/>
            <family val="2"/>
          </rPr>
          <t>HESSELTINE, SARAH:</t>
        </r>
        <r>
          <rPr>
            <sz val="9"/>
            <color indexed="81"/>
            <rFont val="Tahoma"/>
            <family val="2"/>
          </rPr>
          <t xml:space="preserve">
Stockroom is 30% per Eric</t>
        </r>
      </text>
    </comment>
    <comment ref="C35" authorId="0" shapeId="0" xr:uid="{3FA3C939-F5A4-427C-9CB9-161824880324}">
      <text>
        <r>
          <rPr>
            <b/>
            <sz val="9"/>
            <color indexed="81"/>
            <rFont val="Tahoma"/>
            <family val="2"/>
          </rPr>
          <t>HESSELTINE, SARAH:</t>
        </r>
        <r>
          <rPr>
            <sz val="9"/>
            <color indexed="81"/>
            <rFont val="Tahoma"/>
            <family val="2"/>
          </rPr>
          <t xml:space="preserve">
G39201</t>
        </r>
      </text>
    </comment>
    <comment ref="C36" authorId="0" shapeId="0" xr:uid="{C492190D-B430-4050-968E-92FF0B6D3B0F}">
      <text>
        <r>
          <rPr>
            <b/>
            <sz val="9"/>
            <color indexed="81"/>
            <rFont val="Tahoma"/>
            <family val="2"/>
          </rPr>
          <t>HESSELTINE, SARAH:</t>
        </r>
        <r>
          <rPr>
            <sz val="9"/>
            <color indexed="81"/>
            <rFont val="Tahoma"/>
            <family val="2"/>
          </rPr>
          <t xml:space="preserve">
GM39201</t>
        </r>
      </text>
    </comment>
    <comment ref="C37" authorId="0" shapeId="0" xr:uid="{827BACE4-725E-463E-A17F-B339D938D388}">
      <text>
        <r>
          <rPr>
            <b/>
            <sz val="9"/>
            <color indexed="81"/>
            <rFont val="Tahoma"/>
            <family val="2"/>
          </rPr>
          <t>HESSELTINE, SARAH:</t>
        </r>
        <r>
          <rPr>
            <sz val="9"/>
            <color indexed="81"/>
            <rFont val="Tahoma"/>
            <family val="2"/>
          </rPr>
          <t xml:space="preserve">
G39601</t>
        </r>
      </text>
    </comment>
    <comment ref="C38" authorId="0" shapeId="0" xr:uid="{4D3C45A8-AAC6-42AE-8584-E9F838050550}">
      <text>
        <r>
          <rPr>
            <b/>
            <sz val="9"/>
            <color indexed="81"/>
            <rFont val="Tahoma"/>
            <family val="2"/>
          </rPr>
          <t>HESSELTINE, SARAH:</t>
        </r>
        <r>
          <rPr>
            <sz val="9"/>
            <color indexed="81"/>
            <rFont val="Tahoma"/>
            <family val="2"/>
          </rPr>
          <t xml:space="preserve">
GM39601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HESSELTINE, SARAH</author>
  </authors>
  <commentList>
    <comment ref="C6" authorId="0" shapeId="0" xr:uid="{8475BD21-2561-40CF-97F7-7763D39E5551}">
      <text>
        <r>
          <rPr>
            <b/>
            <sz val="9"/>
            <color indexed="81"/>
            <rFont val="Tahoma"/>
            <family val="2"/>
          </rPr>
          <t>HESSELTINE, SARAH:</t>
        </r>
        <r>
          <rPr>
            <sz val="9"/>
            <color indexed="81"/>
            <rFont val="Tahoma"/>
            <family val="2"/>
          </rPr>
          <t xml:space="preserve">
Office area is 27.9% sq footage of total HOC per Eric Clapp</t>
        </r>
      </text>
    </comment>
    <comment ref="C7" authorId="0" shapeId="0" xr:uid="{DBFCB79A-28F5-4638-A8D8-ED477E448A83}">
      <text>
        <r>
          <rPr>
            <b/>
            <sz val="9"/>
            <color indexed="81"/>
            <rFont val="Tahoma"/>
            <family val="2"/>
          </rPr>
          <t>HESSELTINE, SARAH:</t>
        </r>
        <r>
          <rPr>
            <sz val="9"/>
            <color indexed="81"/>
            <rFont val="Tahoma"/>
            <family val="2"/>
          </rPr>
          <t xml:space="preserve">
Office area is 53% per Eric</t>
        </r>
      </text>
    </comment>
    <comment ref="C16" authorId="0" shapeId="0" xr:uid="{05BD9EEE-4189-4B09-A155-E45472D967A7}">
      <text>
        <r>
          <rPr>
            <b/>
            <sz val="9"/>
            <color indexed="81"/>
            <rFont val="Tahoma"/>
            <family val="2"/>
          </rPr>
          <t>HESSELTINE, SARAH:</t>
        </r>
        <r>
          <rPr>
            <sz val="9"/>
            <color indexed="81"/>
            <rFont val="Tahoma"/>
            <family val="2"/>
          </rPr>
          <t xml:space="preserve">
Per Eric Clapp: stockroom is 31.4% of total HOC sq footage</t>
        </r>
      </text>
    </comment>
    <comment ref="C19" authorId="0" shapeId="0" xr:uid="{257685B1-67B1-4FA7-B53B-611ABEF02DA8}">
      <text>
        <r>
          <rPr>
            <b/>
            <sz val="9"/>
            <color indexed="81"/>
            <rFont val="Tahoma"/>
            <family val="2"/>
          </rPr>
          <t>HESSELTINE, SARAH:</t>
        </r>
        <r>
          <rPr>
            <sz val="9"/>
            <color indexed="81"/>
            <rFont val="Tahoma"/>
            <family val="2"/>
          </rPr>
          <t xml:space="preserve">
Stockroom is 30% per Eric</t>
        </r>
      </text>
    </comment>
    <comment ref="C26" authorId="0" shapeId="0" xr:uid="{ABAEEDC3-38D3-4AFC-8F88-9E11B2803029}">
      <text>
        <r>
          <rPr>
            <b/>
            <sz val="9"/>
            <color indexed="81"/>
            <rFont val="Tahoma"/>
            <family val="2"/>
          </rPr>
          <t>HESSELTINE, SARAH:</t>
        </r>
        <r>
          <rPr>
            <sz val="9"/>
            <color indexed="81"/>
            <rFont val="Tahoma"/>
            <family val="2"/>
          </rPr>
          <t xml:space="preserve">
Per Eric Clapp: fleet area is 15.7% of total HOC sq. footage; truck garage is 25% of total HOC sq footage</t>
        </r>
      </text>
    </comment>
    <comment ref="C27" authorId="0" shapeId="0" xr:uid="{D06D25AD-CA81-47B1-B54E-29E2086F1CF4}">
      <text>
        <r>
          <rPr>
            <b/>
            <sz val="9"/>
            <color indexed="81"/>
            <rFont val="Tahoma"/>
            <family val="2"/>
          </rPr>
          <t>HESSELTINE, SARAH:</t>
        </r>
        <r>
          <rPr>
            <sz val="9"/>
            <color indexed="81"/>
            <rFont val="Tahoma"/>
            <family val="2"/>
          </rPr>
          <t xml:space="preserve">
17% fleet and garage area per Eric</t>
        </r>
      </text>
    </comment>
  </commentList>
</comments>
</file>

<file path=xl/sharedStrings.xml><?xml version="1.0" encoding="utf-8"?>
<sst xmlns="http://schemas.openxmlformats.org/spreadsheetml/2006/main" count="42269" uniqueCount="3366">
  <si>
    <t>Versant Power</t>
  </si>
  <si>
    <t>Overhead Rate Calculation - FERC</t>
  </si>
  <si>
    <t>Distribution Overhead Rate</t>
  </si>
  <si>
    <t>G&amp;I Overhead Rate</t>
  </si>
  <si>
    <t>Transmission Overhead Rate</t>
  </si>
  <si>
    <t>Application</t>
  </si>
  <si>
    <t>Employee Benefits</t>
  </si>
  <si>
    <t>All labor dollars</t>
  </si>
  <si>
    <t>Payroll Taxes</t>
  </si>
  <si>
    <t>Storeroom Expense</t>
  </si>
  <si>
    <t>Dollar value of materials and supplies issued out of the Company's inventory (and the cost of meters and transformers purchased)</t>
  </si>
  <si>
    <t>Transportation Expense</t>
  </si>
  <si>
    <t>All union dollars</t>
  </si>
  <si>
    <t>General Expense</t>
  </si>
  <si>
    <t>All labor dollars and all direct purchases excluding inventory issues for Capital and Deferred</t>
  </si>
  <si>
    <t>MEPCo and DG projects do not get G&amp;A on non-labour purchases</t>
  </si>
  <si>
    <t>Employee Benefit</t>
  </si>
  <si>
    <t>Purpose: To allocate the cost of employee benefits to capital labor on a pro rata basis</t>
  </si>
  <si>
    <t>Numerator (sum of):</t>
  </si>
  <si>
    <t>Vacation/Sick/Holiday as budgeted</t>
  </si>
  <si>
    <t>Wellness</t>
  </si>
  <si>
    <t>Worker's Comp Insurance Premiums</t>
  </si>
  <si>
    <t>Employee Bonuses</t>
  </si>
  <si>
    <t>FAS 106/Pension/SERP</t>
  </si>
  <si>
    <t>Medical</t>
  </si>
  <si>
    <t>401K Match</t>
  </si>
  <si>
    <t>Long-term Disability</t>
  </si>
  <si>
    <t>Unemployment Taxes</t>
  </si>
  <si>
    <t>Life/Accidental Insurance</t>
  </si>
  <si>
    <t>ECSPP</t>
  </si>
  <si>
    <t>Tuition Reimbursement</t>
  </si>
  <si>
    <t>Denominator:</t>
  </si>
  <si>
    <t>Internal capital labor</t>
  </si>
  <si>
    <t>Calculation</t>
  </si>
  <si>
    <t>FERC</t>
  </si>
  <si>
    <t>GAAP</t>
  </si>
  <si>
    <t>O&amp;M</t>
  </si>
  <si>
    <t>Benefit costs</t>
  </si>
  <si>
    <t>Total capital labor</t>
  </si>
  <si>
    <t>Total O&amp;M labor</t>
  </si>
  <si>
    <t>Total labor</t>
  </si>
  <si>
    <t>Capital labor as % of total labor</t>
  </si>
  <si>
    <t>O&amp;M labor as % of total labor</t>
  </si>
  <si>
    <t>Eligible expenses to be capitalized</t>
  </si>
  <si>
    <t>Eligible expenses attributed to O&amp;M</t>
  </si>
  <si>
    <t/>
  </si>
  <si>
    <t>Applicable benefit rate</t>
  </si>
  <si>
    <t>FICA</t>
  </si>
  <si>
    <t>Total Employee Benefit Adder</t>
  </si>
  <si>
    <t>Storeroom</t>
  </si>
  <si>
    <t>Purpose: To allocate the operating costs of maintaining fleet in support of capital work</t>
  </si>
  <si>
    <t>Labor of Storeoom Operations</t>
  </si>
  <si>
    <t>Insurance</t>
  </si>
  <si>
    <t>Property and Excise Taxes</t>
  </si>
  <si>
    <t>Depreciation</t>
  </si>
  <si>
    <t>Inventory Issues</t>
  </si>
  <si>
    <t>Storeroom costs</t>
  </si>
  <si>
    <t>Total capital inventory issues</t>
  </si>
  <si>
    <t>Total inventory issues</t>
  </si>
  <si>
    <t>Capital inventory issues as % of total inventory issues</t>
  </si>
  <si>
    <t>Applicable storeroom rate</t>
  </si>
  <si>
    <t>Costs to be included in G&amp;A rate, but not through O&amp;M Projects (e.g. not on O&amp;M for Allocation tab)</t>
  </si>
  <si>
    <t>Insurance (property)</t>
  </si>
  <si>
    <t>Property taxes</t>
  </si>
  <si>
    <t>Benefit Adder</t>
  </si>
  <si>
    <t>G&amp;A Labor</t>
  </si>
  <si>
    <t>Employee Benefit Burden</t>
  </si>
  <si>
    <t>Materials and Supplies</t>
  </si>
  <si>
    <t>Additional OH</t>
  </si>
  <si>
    <t>Transportation</t>
  </si>
  <si>
    <t>Labor and purchases for garage and PMs</t>
  </si>
  <si>
    <t>Capital Union Labor, excluding CSC</t>
  </si>
  <si>
    <t>Transportation costs</t>
  </si>
  <si>
    <t>Total capital union labor (excluding CSC)</t>
  </si>
  <si>
    <t>Total union labor (excluding CSC)</t>
  </si>
  <si>
    <t>Capital union labor as % of total union labor</t>
  </si>
  <si>
    <t>Applicable transportation rate</t>
  </si>
  <si>
    <t>Insurance (property for garages)</t>
  </si>
  <si>
    <t>Auto insurance</t>
  </si>
  <si>
    <t>Excise taxes</t>
  </si>
  <si>
    <t>Total Labor and Nonlabor</t>
  </si>
  <si>
    <t>Purpose: To allocate the cost of capital related back office support to capital work</t>
  </si>
  <si>
    <t>FERC Rate</t>
  </si>
  <si>
    <t>GAAP Rate</t>
  </si>
  <si>
    <t>Transmission OH Rate</t>
  </si>
  <si>
    <t>G&amp;I OH Rate</t>
  </si>
  <si>
    <t>Administrative costs</t>
  </si>
  <si>
    <t>Total capital labor and non labor</t>
  </si>
  <si>
    <t>Total labor and non labor</t>
  </si>
  <si>
    <t>D Incremental</t>
  </si>
  <si>
    <t>G&amp;I Incremental</t>
  </si>
  <si>
    <t>Depreciation on software</t>
  </si>
  <si>
    <t>Property insurance</t>
  </si>
  <si>
    <t>Row Labels</t>
  </si>
  <si>
    <t>Sum of G&amp;A</t>
  </si>
  <si>
    <t>Percentage of Capital Time</t>
  </si>
  <si>
    <t>Weighted Average</t>
  </si>
  <si>
    <t>Asset Management</t>
  </si>
  <si>
    <t>Business Services - Business Support &amp; IT</t>
  </si>
  <si>
    <t>Business Services - Customer Services</t>
  </si>
  <si>
    <t>Business Services - Finance &amp; Rates</t>
  </si>
  <si>
    <t>Business Services - Human Resources</t>
  </si>
  <si>
    <t>Business Services - Information Technology</t>
  </si>
  <si>
    <t>Business Services - Legal &amp; Regulatory</t>
  </si>
  <si>
    <t>Executive Area</t>
  </si>
  <si>
    <t>Line &amp; Meter Operations</t>
  </si>
  <si>
    <t>PST &amp; Field Support Services</t>
  </si>
  <si>
    <t>Substation Engineering</t>
  </si>
  <si>
    <t>System Operations</t>
  </si>
  <si>
    <t>T&amp;D Engineering</t>
  </si>
  <si>
    <t>T&amp;D Operations</t>
  </si>
  <si>
    <t>T&amp;D Operations Processes</t>
  </si>
  <si>
    <t>T&amp;D Planning</t>
  </si>
  <si>
    <t>Transmission Development</t>
  </si>
  <si>
    <t>Grand Total</t>
  </si>
  <si>
    <t>[Begin Format Range]</t>
  </si>
  <si>
    <t>Element Name</t>
  </si>
  <si>
    <t>Default</t>
  </si>
  <si>
    <t>Leaf</t>
  </si>
  <si>
    <t>[End Format Range]</t>
  </si>
  <si>
    <t>{{TM1FILTERBYLEVEL(DISTINCT(DESCENDANTS({[Project].[Project].[All Projects]})) , 0)}}</t>
  </si>
  <si>
    <t>{{TM1FILTERBYLEVEL(DISTINCT(DESCENDANTS({[Budget Resource].[Budget Resource].[All Budget Resources]})) , 0)}}</t>
  </si>
  <si>
    <t>BHEPROD:Project Accounting:20065586</t>
  </si>
  <si>
    <t>Periods-Months</t>
  </si>
  <si>
    <t>2022Y</t>
  </si>
  <si>
    <t>Choose Year from dropdown list</t>
  </si>
  <si>
    <t>Version</t>
  </si>
  <si>
    <t>Forecast</t>
  </si>
  <si>
    <t>Choose Version from dropdown list</t>
  </si>
  <si>
    <t>2015-700</t>
  </si>
  <si>
    <t>These are sumif formulas from the pivot tables to give a consistent reference in the rate calcs</t>
  </si>
  <si>
    <t>Account-COD</t>
  </si>
  <si>
    <t>5400-700</t>
  </si>
  <si>
    <t>Exclude</t>
  </si>
  <si>
    <t>FERC Pension</t>
  </si>
  <si>
    <t>GAAP Pension</t>
  </si>
  <si>
    <t>Company</t>
  </si>
  <si>
    <t>All Companies</t>
  </si>
  <si>
    <t>Inventory</t>
  </si>
  <si>
    <t>8270 Pension</t>
  </si>
  <si>
    <t>Project Function</t>
  </si>
  <si>
    <t>All Project Functions</t>
  </si>
  <si>
    <t>Nonlabor</t>
  </si>
  <si>
    <t>8272 MPD Pension</t>
  </si>
  <si>
    <t>Department</t>
  </si>
  <si>
    <t>All Departments</t>
  </si>
  <si>
    <t>NonUnion Labor</t>
  </si>
  <si>
    <t>8280 FAS 106</t>
  </si>
  <si>
    <t>Business Driver</t>
  </si>
  <si>
    <t>All Business Drivers</t>
  </si>
  <si>
    <t>Project Proceeds</t>
  </si>
  <si>
    <t>8282 MPD FAS 106</t>
  </si>
  <si>
    <t>Construction Class</t>
  </si>
  <si>
    <t>All Construction Classes</t>
  </si>
  <si>
    <t>Union Labor</t>
  </si>
  <si>
    <t>8290 SERP</t>
  </si>
  <si>
    <t>Expenditure Type</t>
  </si>
  <si>
    <t>All Expenditure Types</t>
  </si>
  <si>
    <t>8935 FAS87/106 Reg Asset</t>
  </si>
  <si>
    <t>9035 FAS87/106 Reg Asset BHD</t>
  </si>
  <si>
    <t>All Projects</t>
  </si>
  <si>
    <t>All Budget Resources</t>
  </si>
  <si>
    <t>Total per TM1</t>
  </si>
  <si>
    <t>Total per sheet</t>
  </si>
  <si>
    <t>less prop insurance</t>
  </si>
  <si>
    <t>Variance</t>
  </si>
  <si>
    <t>Project/Task</t>
  </si>
  <si>
    <t>Budget Resource</t>
  </si>
  <si>
    <t>Amount</t>
  </si>
  <si>
    <t>Blank</t>
  </si>
  <si>
    <t>Benefit</t>
  </si>
  <si>
    <t>G&amp;A</t>
  </si>
  <si>
    <t>Non OH Expense</t>
  </si>
  <si>
    <t>Total</t>
  </si>
  <si>
    <t>Budget Roll Up</t>
  </si>
  <si>
    <t>Category</t>
  </si>
  <si>
    <t>Sum of Amount</t>
  </si>
  <si>
    <t>Copy Project Numbers here for formatting</t>
  </si>
  <si>
    <t>667C-900 - Def T Cost W/O</t>
  </si>
  <si>
    <t>8950 Misc CWIP Adj</t>
  </si>
  <si>
    <t>1200 DG Deferral</t>
  </si>
  <si>
    <t>5463-600 - Purch Small Tool OandM</t>
  </si>
  <si>
    <t>2410 Direct Purchase</t>
  </si>
  <si>
    <t>1200 Labor Allocation</t>
  </si>
  <si>
    <t>2450 Sal Proceeds AR</t>
  </si>
  <si>
    <t>1200 ST NonUnion Lbr</t>
  </si>
  <si>
    <t>1200 ST Union Lbr</t>
  </si>
  <si>
    <t>8408-600 - Purch Small Tools Oand</t>
  </si>
  <si>
    <t>1300 OT NonUnion Lbr</t>
  </si>
  <si>
    <t>7734-100 - General</t>
  </si>
  <si>
    <t>2100 Outside Svcs</t>
  </si>
  <si>
    <t>1300 OT Union Lbr</t>
  </si>
  <si>
    <t>2100 Affiliated Svcs Enmax</t>
  </si>
  <si>
    <t>1400 Adj Labor</t>
  </si>
  <si>
    <t>2810 Fees/Dues/Pnlty</t>
  </si>
  <si>
    <t>1400 Adj NonUnion Lbr</t>
  </si>
  <si>
    <t>2820 Adv/Promo Mtl</t>
  </si>
  <si>
    <t>1400 Adj Union Lbr</t>
  </si>
  <si>
    <t>2830 Donations</t>
  </si>
  <si>
    <t>2100 AP Accrual</t>
  </si>
  <si>
    <t>2100 O&amp;M Accruals</t>
  </si>
  <si>
    <t>2310 Training Mtls</t>
  </si>
  <si>
    <t>2320 Travel Exp Supp Inv</t>
  </si>
  <si>
    <t>2110 Outside Svcs Eng</t>
  </si>
  <si>
    <t>2330 Meals Exp AR</t>
  </si>
  <si>
    <t>2130 Outside Svs Const</t>
  </si>
  <si>
    <t>2330 Meals Exp Supp Inv</t>
  </si>
  <si>
    <t>2140 Outside Svcs IT</t>
  </si>
  <si>
    <t>2400 Inventory Issue</t>
  </si>
  <si>
    <t>2160 Legal Services Accrual</t>
  </si>
  <si>
    <t>2160 Outside Svcs Legal</t>
  </si>
  <si>
    <t>2460 Inv Returned</t>
  </si>
  <si>
    <t>2160 Outside Svcs Legal FERC</t>
  </si>
  <si>
    <t>2730 Office Supplies</t>
  </si>
  <si>
    <t>2160 Outside Svcs Legal MPUC</t>
  </si>
  <si>
    <t>2740 Genl Ref Matl</t>
  </si>
  <si>
    <t>2170 Outside Svcs Veg Mgmt</t>
  </si>
  <si>
    <t>2170 Veg Mngmt Accrual</t>
  </si>
  <si>
    <t>7734-600 - Advertising Excep</t>
  </si>
  <si>
    <t>2180 Outside Svcs Finance</t>
  </si>
  <si>
    <t>7734-800 - Education EET</t>
  </si>
  <si>
    <t>2200 Gen Power</t>
  </si>
  <si>
    <t>7734-910 - Vac/Sick/Holiday</t>
  </si>
  <si>
    <t>2230 Pur Pwr Energy</t>
  </si>
  <si>
    <t>7734-950 - Safety</t>
  </si>
  <si>
    <t>2300 Emp Benefit</t>
  </si>
  <si>
    <t>6407-100 - Gen Admin</t>
  </si>
  <si>
    <t>2301 RSU/DSU Accrual</t>
  </si>
  <si>
    <t>2320 Travel Exp AR</t>
  </si>
  <si>
    <t>2330 Meals Exp Usage</t>
  </si>
  <si>
    <t>2340 Other Emp Exp</t>
  </si>
  <si>
    <t>2330 Meals Payroll</t>
  </si>
  <si>
    <t>2340 A/P Accrual</t>
  </si>
  <si>
    <t>2420 Lease/Rental</t>
  </si>
  <si>
    <t>2700 Postage/Delivery</t>
  </si>
  <si>
    <t>2410 Nonlabor Allocation</t>
  </si>
  <si>
    <t>2425 Lease Obligation</t>
  </si>
  <si>
    <t>2430 Other Equip Exp</t>
  </si>
  <si>
    <t>6407-120 - Conservation Program</t>
  </si>
  <si>
    <t>2440 Sal Inventory</t>
  </si>
  <si>
    <t>6407-910 - Vac/Sick/Holiday</t>
  </si>
  <si>
    <t>2450 Sal Adjustment</t>
  </si>
  <si>
    <t>6407-920 - Corporate Mgmt</t>
  </si>
  <si>
    <t>103A-400 - OandM Expense</t>
  </si>
  <si>
    <t>4455 Equip/Other</t>
  </si>
  <si>
    <t>104A-400 - OandM Expense</t>
  </si>
  <si>
    <t>2500 Gas/Propane</t>
  </si>
  <si>
    <t>105A-400 - OandM Expense</t>
  </si>
  <si>
    <t>2510 Electricity</t>
  </si>
  <si>
    <t>2520 Heating Oil</t>
  </si>
  <si>
    <t>5406-110 - Crporate Envir Issue</t>
  </si>
  <si>
    <t>2530 Water/Sewer</t>
  </si>
  <si>
    <t>2550 Easements/ROW</t>
  </si>
  <si>
    <t>2710 Telephone Usage</t>
  </si>
  <si>
    <t>2750 Info Tech Hdwr</t>
  </si>
  <si>
    <t>2760 Info Tech Sfwr</t>
  </si>
  <si>
    <t>2770 Info Tech Supply</t>
  </si>
  <si>
    <t>2780 Info Tech Maint</t>
  </si>
  <si>
    <t>2790 Office Equip</t>
  </si>
  <si>
    <t>2800 Insurance</t>
  </si>
  <si>
    <t>6130 Misc Reimburse AR</t>
  </si>
  <si>
    <t>2800 Insurance Active Med</t>
  </si>
  <si>
    <t>2800 Insurance MEMIC</t>
  </si>
  <si>
    <t>5406-121 - Expenses</t>
  </si>
  <si>
    <t>5406-215 - Chemical Inventory</t>
  </si>
  <si>
    <t>4411 Chassis/Gas/Dsl</t>
  </si>
  <si>
    <t>4412 Chassis/Eng Oil</t>
  </si>
  <si>
    <t>4413 Chassis/Tires</t>
  </si>
  <si>
    <t>4414 Chassis/Vndr Lbr</t>
  </si>
  <si>
    <t>5406-230 - Spills</t>
  </si>
  <si>
    <t>4415 Chassis/Other</t>
  </si>
  <si>
    <t>440E</t>
  </si>
  <si>
    <t>4417 Chassis/Accident</t>
  </si>
  <si>
    <t>4421 Chassis/Wash</t>
  </si>
  <si>
    <t>4422 Chassis/Regis</t>
  </si>
  <si>
    <t>216E</t>
  </si>
  <si>
    <t>4423 Chassis/Wrecker</t>
  </si>
  <si>
    <t>4426 Chassis/Tools</t>
  </si>
  <si>
    <t>282E</t>
  </si>
  <si>
    <t>4455 Equp/Other for Usage</t>
  </si>
  <si>
    <t>4456 Equip/Repaint Veh</t>
  </si>
  <si>
    <t>354E</t>
  </si>
  <si>
    <t>6100 CIAC</t>
  </si>
  <si>
    <t>370E</t>
  </si>
  <si>
    <t>6110 Sale of Goods AR</t>
  </si>
  <si>
    <t>6120 Sale of Service Accrual</t>
  </si>
  <si>
    <t>415E</t>
  </si>
  <si>
    <t>6120 Sale of Services AR</t>
  </si>
  <si>
    <t>5406-300 - Site Mgmt and Testing</t>
  </si>
  <si>
    <t>6120 Sale of Services BN</t>
  </si>
  <si>
    <t>480E</t>
  </si>
  <si>
    <t>5406-400 - SPCC Improvements</t>
  </si>
  <si>
    <t>6130 Proceed Allocation</t>
  </si>
  <si>
    <t>6140 Banner Other</t>
  </si>
  <si>
    <t>485E</t>
  </si>
  <si>
    <t>5406-410 - Bird Management</t>
  </si>
  <si>
    <t>7065 Lobby Stk Bgr</t>
  </si>
  <si>
    <t>7070 Lobby Stk Lincln</t>
  </si>
  <si>
    <t>504E</t>
  </si>
  <si>
    <t>7075 Lobby Stk Mach</t>
  </si>
  <si>
    <t>7080 Lobby Stk Ells</t>
  </si>
  <si>
    <t>7081 Lobby Stk I Fall</t>
  </si>
  <si>
    <t>505E</t>
  </si>
  <si>
    <t>7082 Lobby Stk Presq</t>
  </si>
  <si>
    <t>5406-500 - Land Use Prmt</t>
  </si>
  <si>
    <t>7083 Lobby Stk Kent</t>
  </si>
  <si>
    <t>506E</t>
  </si>
  <si>
    <t>5406-910 - Vac/Sick/Holiday</t>
  </si>
  <si>
    <t>8145 MIS Increm Cst Bill</t>
  </si>
  <si>
    <t>9298-110 - CIP</t>
  </si>
  <si>
    <t>8200 Bonus Accr</t>
  </si>
  <si>
    <t>8240 Medical Rsve</t>
  </si>
  <si>
    <t>507E</t>
  </si>
  <si>
    <t>8250 Cash in Bank</t>
  </si>
  <si>
    <t>8253 Cash Key Bank</t>
  </si>
  <si>
    <t>508E</t>
  </si>
  <si>
    <t>9298-120 - Non-CIP</t>
  </si>
  <si>
    <t>8260 401K Match</t>
  </si>
  <si>
    <t>9298-130 - General Dpt</t>
  </si>
  <si>
    <t>556E</t>
  </si>
  <si>
    <t>578E</t>
  </si>
  <si>
    <t>9298-310 - Assessments and Inspec</t>
  </si>
  <si>
    <t>593E</t>
  </si>
  <si>
    <t>9298-320 - Copper Theft</t>
  </si>
  <si>
    <t>8310 Prep Insur</t>
  </si>
  <si>
    <t>9298-330 - General Dpt</t>
  </si>
  <si>
    <t>8320 Prep IT Expen</t>
  </si>
  <si>
    <t>602E</t>
  </si>
  <si>
    <t>8560 Empl Benefits</t>
  </si>
  <si>
    <t>604E</t>
  </si>
  <si>
    <t>8560 Empl Benefits Active Med</t>
  </si>
  <si>
    <t>8650 Inventory Adj</t>
  </si>
  <si>
    <t>641E</t>
  </si>
  <si>
    <t>8845 14402 Bad Debt Exp</t>
  </si>
  <si>
    <t>961D</t>
  </si>
  <si>
    <t>8845 Bad Debt Expense</t>
  </si>
  <si>
    <t>963D</t>
  </si>
  <si>
    <t>8865 Prepaid Assessments</t>
  </si>
  <si>
    <t>967D</t>
  </si>
  <si>
    <t>9298-910 - Vac/Sick/Holiday</t>
  </si>
  <si>
    <t>2286-400 - Transfer Line</t>
  </si>
  <si>
    <t>8975 Adj Labor</t>
  </si>
  <si>
    <t>440E-400 - OandM Dist Expenses</t>
  </si>
  <si>
    <t>8999 Alloc Labor</t>
  </si>
  <si>
    <t>476E-400 - OandM Dist Expense</t>
  </si>
  <si>
    <t>5734-610 - B1 Fld Survey Exp</t>
  </si>
  <si>
    <t>970D-400 - OandM Dist Expense</t>
  </si>
  <si>
    <t>7082-400 - Transfer Line</t>
  </si>
  <si>
    <t>216E-400 - OandM Dist Expense</t>
  </si>
  <si>
    <t>236C-400 - OandM Dist Expense</t>
  </si>
  <si>
    <t>259E-400 - OandM Dist Expense</t>
  </si>
  <si>
    <t>282E-400 - OandM Dist Expenses</t>
  </si>
  <si>
    <t>351E-400 - OandM Dist Expense</t>
  </si>
  <si>
    <t>354E-400 - OandM Dist Expenses</t>
  </si>
  <si>
    <t>370E-400 - OandM Dist Expense</t>
  </si>
  <si>
    <t>372E-400 - OandM Dist Expense</t>
  </si>
  <si>
    <t>415E-400 - OandM Dist Expense</t>
  </si>
  <si>
    <t>442E-400 - OandM Dist Expense</t>
  </si>
  <si>
    <t>451E-420 - OandM Office Expense</t>
  </si>
  <si>
    <t>456E-400 - OandM Dist Expenses</t>
  </si>
  <si>
    <t>459E-400 - OandM Dist Expense</t>
  </si>
  <si>
    <t>463E-400 - OandM Dist Expense</t>
  </si>
  <si>
    <t>470E-400 - OandM Dist Expense</t>
  </si>
  <si>
    <t>474E-400 - OandM Dist Expense</t>
  </si>
  <si>
    <t>480E-400 - OandM Dist Expense</t>
  </si>
  <si>
    <t>480E-410 - OandM Trans Expense</t>
  </si>
  <si>
    <t>485E-400 - OandM Dist Expenses</t>
  </si>
  <si>
    <t>504E-400 - OandM Dist Expense</t>
  </si>
  <si>
    <t>505E-400 - OandM Dist Expenses</t>
  </si>
  <si>
    <t>506E-400 - OandM Dist Expense</t>
  </si>
  <si>
    <t>507E-400 - OandM Dist Expense</t>
  </si>
  <si>
    <t>508E-400 - OandM Dist Expense</t>
  </si>
  <si>
    <t>524E-400 - OandM Dist Expense</t>
  </si>
  <si>
    <t>525E-400 - OandM Dist Expense</t>
  </si>
  <si>
    <t>546E-400 - OandM Dist Expenses</t>
  </si>
  <si>
    <t>556E-400 - OandM Dist Expenses</t>
  </si>
  <si>
    <t>571E-400 - OandM Dist Expense</t>
  </si>
  <si>
    <t>578E-400 - OandM Dist Expense</t>
  </si>
  <si>
    <t>580E-400 - OandM Dist Expense</t>
  </si>
  <si>
    <t>593E-400 - OandM Dist Expense</t>
  </si>
  <si>
    <t>595E-400 - OandM Dist Expense</t>
  </si>
  <si>
    <t>602E-400 - OandM Dist Expense</t>
  </si>
  <si>
    <t>604E-400 - OandM Dist Expense</t>
  </si>
  <si>
    <t>606E-400 - OandM Dist Expense</t>
  </si>
  <si>
    <t>641E-400 - OandM Dist Expense</t>
  </si>
  <si>
    <t>655E-400 - OandM Dist Expense</t>
  </si>
  <si>
    <t>657E-400 - OandM Dist Expense</t>
  </si>
  <si>
    <t>668E-400 - OandM Dist Expenses</t>
  </si>
  <si>
    <t>669E-400 - OandM Dist Expenses</t>
  </si>
  <si>
    <t>670E-400 - OandM Dist Expenses</t>
  </si>
  <si>
    <t>695E-400 - OandM Dist Expense</t>
  </si>
  <si>
    <t>696E-400 - OandM Dist Expense</t>
  </si>
  <si>
    <t>701E-400 - OandM Dist Expense</t>
  </si>
  <si>
    <t>702E-400 - OandM Dist Expenses</t>
  </si>
  <si>
    <t>703E-400 - OandM Dist Expenses</t>
  </si>
  <si>
    <t>720E-400 - OandM Dist Expense</t>
  </si>
  <si>
    <t>721E-400 - OandM Dist Expense</t>
  </si>
  <si>
    <t>722E-400 - OandM Dist Expense</t>
  </si>
  <si>
    <t>722E-420 - OandM Office Expense</t>
  </si>
  <si>
    <t>723E-400 - OandM Dist Expense</t>
  </si>
  <si>
    <t>802E-400 - OandM Dist Expense</t>
  </si>
  <si>
    <t>803E-400 - OandM Dist Expense</t>
  </si>
  <si>
    <t>804E-400 - OandM Dist Expense</t>
  </si>
  <si>
    <t>805E-400 - OandM Dist Expenses</t>
  </si>
  <si>
    <t>806E-400 - OandM Dist Expenses</t>
  </si>
  <si>
    <t>807E-400 - OandM Dist Expenses</t>
  </si>
  <si>
    <t>832E-400 - OandM Dist Expense</t>
  </si>
  <si>
    <t>847E-400 - OandM Dist Expense</t>
  </si>
  <si>
    <t>859E-400 - OandM Dist Expense</t>
  </si>
  <si>
    <t>893E-400 - OandM Dist Expense</t>
  </si>
  <si>
    <t>895E-400 - OandM Dist Expense</t>
  </si>
  <si>
    <t>925B-400 - OandM Dist Expense</t>
  </si>
  <si>
    <t>926D-400 - OandM Dist Expenses</t>
  </si>
  <si>
    <t>961D-400 - OandM Dist Expense</t>
  </si>
  <si>
    <t>963D-400 - OandM Dist Expense</t>
  </si>
  <si>
    <t>967D-400 - OandM Dist Expense</t>
  </si>
  <si>
    <t>2004-500 - Trans Exp Task</t>
  </si>
  <si>
    <t>2004-503 - Tran Misc Protection</t>
  </si>
  <si>
    <t>2004-510 - Trans SCADA</t>
  </si>
  <si>
    <t>2004-600 - Dist Exp Task</t>
  </si>
  <si>
    <t>2004-603 - Dist Misc Protection</t>
  </si>
  <si>
    <t>2004-700 - General Admin</t>
  </si>
  <si>
    <t>426E</t>
  </si>
  <si>
    <t>2004-770 - Prof Dev'l</t>
  </si>
  <si>
    <t>2004-910 - Sick/Vac/Hol</t>
  </si>
  <si>
    <t>2004-950 - Safety</t>
  </si>
  <si>
    <t>459C</t>
  </si>
  <si>
    <t>4668-500 - Trans Exp Task</t>
  </si>
  <si>
    <t>4668-501 - Trans Syst Studies</t>
  </si>
  <si>
    <t>4668-503 - Tran Misc Protection</t>
  </si>
  <si>
    <t>4668-510 - Trans SCADA</t>
  </si>
  <si>
    <t>4668-550 - Trans Communications</t>
  </si>
  <si>
    <t>4668-600 - Dist Exp Task</t>
  </si>
  <si>
    <t>4668-603 - Dist Misc Protection</t>
  </si>
  <si>
    <t>4668-700 - General Admin</t>
  </si>
  <si>
    <t>4668-750 - Dist Communications</t>
  </si>
  <si>
    <t>4668-770 - Prof Dev'l</t>
  </si>
  <si>
    <t>4668-910 - Sick/Vac/Hol</t>
  </si>
  <si>
    <t>4668-950 - Safety</t>
  </si>
  <si>
    <t>2015-200 - Read Meters</t>
  </si>
  <si>
    <t>2015-300 - Connect/Disconnect</t>
  </si>
  <si>
    <t>2015-700 - Gen Admin</t>
  </si>
  <si>
    <t>2015-910 - Vac/Sick/Holiday</t>
  </si>
  <si>
    <t>2233-200 - Meter Reads</t>
  </si>
  <si>
    <t>2233-518 - Trans Restoration</t>
  </si>
  <si>
    <t>2233-520 - Trans Maintenance</t>
  </si>
  <si>
    <t>2233-618 - Dist Restoration</t>
  </si>
  <si>
    <t>2233-620 - Dist Maintenance</t>
  </si>
  <si>
    <t>2233-700 - General Admin</t>
  </si>
  <si>
    <t>2233-770 - Professional Devl</t>
  </si>
  <si>
    <t>2233-910 - Vac/Sick/Hol</t>
  </si>
  <si>
    <t>2233-950 - Safety</t>
  </si>
  <si>
    <t>2234-518 - Trans Restoration</t>
  </si>
  <si>
    <t>2234-520 - Trans Maintenance</t>
  </si>
  <si>
    <t>2234-618 - Dist Restoration</t>
  </si>
  <si>
    <t>2234-620 - Dist Maintenance</t>
  </si>
  <si>
    <t>2234-700 - General Admin</t>
  </si>
  <si>
    <t>2234-770 - Professional Devl</t>
  </si>
  <si>
    <t>2234-910 - Vac/Sick/Hol</t>
  </si>
  <si>
    <t>2234-950 - Safety</t>
  </si>
  <si>
    <t>2235-518 - Trans Restoration</t>
  </si>
  <si>
    <t>2235-520 - Trans Maintenance</t>
  </si>
  <si>
    <t>2235-618 - Dist Restoration</t>
  </si>
  <si>
    <t>2235-620 - Dist Maintenance</t>
  </si>
  <si>
    <t>2235-700 - General Admin</t>
  </si>
  <si>
    <t>2235-910 - Vac/Sick/Hol</t>
  </si>
  <si>
    <t>2236-518 - Trans Restoration</t>
  </si>
  <si>
    <t>2236-520 - Trans Maintenance</t>
  </si>
  <si>
    <t>2236-618 - Dist Restoration</t>
  </si>
  <si>
    <t>2236-620 - Dist Maintenance</t>
  </si>
  <si>
    <t>2236-700 - General Admin</t>
  </si>
  <si>
    <t>2236-910 - Vac/Sick/Hol</t>
  </si>
  <si>
    <t>2236-950 - Safety</t>
  </si>
  <si>
    <t>426E-240 - Safety Training</t>
  </si>
  <si>
    <t>426E-520 - OandM Transmission</t>
  </si>
  <si>
    <t>426E-620 - OandM Distribution</t>
  </si>
  <si>
    <t>426E-700 - DBU Admin</t>
  </si>
  <si>
    <t>426E-910 - Vac/Sick/Holiday</t>
  </si>
  <si>
    <t>459C-518 - Trans Restoration</t>
  </si>
  <si>
    <t>459C-520 - Trans Maintenance</t>
  </si>
  <si>
    <t>459C-618 - Dist Restoration</t>
  </si>
  <si>
    <t>459C-620 - Dist Maintenance</t>
  </si>
  <si>
    <t>459C-700 - DBU Admin</t>
  </si>
  <si>
    <t>459C-910 - Vac/Sick/Hol</t>
  </si>
  <si>
    <t>5329-600 - Dist Exp Task</t>
  </si>
  <si>
    <t>5329-610 - PrePlus Work</t>
  </si>
  <si>
    <t>5392-300 - Dist Expense</t>
  </si>
  <si>
    <t>643D</t>
  </si>
  <si>
    <t>668C</t>
  </si>
  <si>
    <t>5392-600 - Dist Exp Task</t>
  </si>
  <si>
    <t>5392-810 - Rem OandM</t>
  </si>
  <si>
    <t>5400-200 - Read Meters</t>
  </si>
  <si>
    <t>5400-300 - Con/Disc S/O</t>
  </si>
  <si>
    <t>5400-700 - Admin/Misc</t>
  </si>
  <si>
    <t>5400-910 - Vac/Sick/Holiday</t>
  </si>
  <si>
    <t>6403-518 - Transmission Restor</t>
  </si>
  <si>
    <t>6403-520 - Transm Line Maint</t>
  </si>
  <si>
    <t>6403-618 - Distribiton Restor</t>
  </si>
  <si>
    <t>6403-620 - Distribution Maint</t>
  </si>
  <si>
    <t>6403-624 - Digsafe</t>
  </si>
  <si>
    <t>6403-626 - FR Clothing</t>
  </si>
  <si>
    <t>6403-627 - Sfty Footware/Glass</t>
  </si>
  <si>
    <t>6403-700 - DBU Admin</t>
  </si>
  <si>
    <t>8185 Bonus Payout</t>
  </si>
  <si>
    <t>988A</t>
  </si>
  <si>
    <t>6403-910 - Sick/Vac/Hol</t>
  </si>
  <si>
    <t>6404-026 - Field Ops OandM Nonlbr</t>
  </si>
  <si>
    <t>988B</t>
  </si>
  <si>
    <t>6404-618 - Restore Service</t>
  </si>
  <si>
    <t>6404-620 - Serv Line Maint Dist</t>
  </si>
  <si>
    <t>6404-623 - Call Duty</t>
  </si>
  <si>
    <t>6404-624 - Digsafe</t>
  </si>
  <si>
    <t>6404-700 - DBU Admin</t>
  </si>
  <si>
    <t>S001</t>
  </si>
  <si>
    <t>6404-770 - Professional Devl</t>
  </si>
  <si>
    <t>6404-910 - Sick/Vac/Hol</t>
  </si>
  <si>
    <t>6406-600 - OandM Expenses</t>
  </si>
  <si>
    <t>649F-700 - DBU Admin</t>
  </si>
  <si>
    <t>649F-910 - Sick/Vac/Hol</t>
  </si>
  <si>
    <t>7889-100 - Claims Administratio</t>
  </si>
  <si>
    <t>7889-200 - Claims Stlmnt/Reimb</t>
  </si>
  <si>
    <t>9530-518 - Trans Restoration</t>
  </si>
  <si>
    <t>466E</t>
  </si>
  <si>
    <t>471E</t>
  </si>
  <si>
    <t>478E</t>
  </si>
  <si>
    <t>9530-520 - Trans Maintenance</t>
  </si>
  <si>
    <t>483E</t>
  </si>
  <si>
    <t>503E</t>
  </si>
  <si>
    <t>9530-618 - Dist Restoration</t>
  </si>
  <si>
    <t>547E</t>
  </si>
  <si>
    <t>977D</t>
  </si>
  <si>
    <t>980D</t>
  </si>
  <si>
    <t>991D</t>
  </si>
  <si>
    <t>9530-620 - Dist Maintenance</t>
  </si>
  <si>
    <t>9530-621 - Const and Maint Plan</t>
  </si>
  <si>
    <t>9530-626 - FR Clothing</t>
  </si>
  <si>
    <t>9530-630 - Meter Set/Remove</t>
  </si>
  <si>
    <t>9530-700 - DBU Admin</t>
  </si>
  <si>
    <t>9530-910 - Vac/Sick/Hol</t>
  </si>
  <si>
    <t>9583-518 - Trans Restoration</t>
  </si>
  <si>
    <t>9583-520 - Trans Maintenance</t>
  </si>
  <si>
    <t>9583-618 - Dist Restoration</t>
  </si>
  <si>
    <t>9583-620 - Dist Maintenance</t>
  </si>
  <si>
    <t>9583-700 - DBU Admin</t>
  </si>
  <si>
    <t>9583-910 - Vac/Sick/Hol</t>
  </si>
  <si>
    <t>9584-518 - Trans Restoration</t>
  </si>
  <si>
    <t>9584-520 - Trans Maintenance</t>
  </si>
  <si>
    <t>9584-618 - Dist Restoration</t>
  </si>
  <si>
    <t>9584-620 - Dist Maintenance</t>
  </si>
  <si>
    <t>9584-621 - Const and Maint Plan</t>
  </si>
  <si>
    <t>9584-700 - DBU Admin</t>
  </si>
  <si>
    <t>9584-770 - Professional Devl</t>
  </si>
  <si>
    <t>9584-910 - Vac/Sick/Hol</t>
  </si>
  <si>
    <t>9584-920 - Corporate Manag</t>
  </si>
  <si>
    <t>9584-950 - Safety</t>
  </si>
  <si>
    <t>9585-518 - Trans Restoration</t>
  </si>
  <si>
    <t>9585-520 - Trans Maintenance</t>
  </si>
  <si>
    <t>9585-618 - Dist Restoration</t>
  </si>
  <si>
    <t>9585-620 - Dist Maintenance</t>
  </si>
  <si>
    <t>9585-700 - DBU Admin</t>
  </si>
  <si>
    <t>9585-910 - Vac/Sick/Hol</t>
  </si>
  <si>
    <t>9585-920 - Corporate Manag</t>
  </si>
  <si>
    <t>9588-618 - Dist Restoration</t>
  </si>
  <si>
    <t>9588-620 - Dist Maintenance</t>
  </si>
  <si>
    <t>9588-700 - DBU Admin</t>
  </si>
  <si>
    <t>9588-910 - Vac/Sick/Hol</t>
  </si>
  <si>
    <t>277E-400 - OandM Dist Expenses</t>
  </si>
  <si>
    <t>4603-100 - Expenses</t>
  </si>
  <si>
    <t>4603-300 - BHE Testing</t>
  </si>
  <si>
    <t>4603-910 - Vac/Sick/Hol</t>
  </si>
  <si>
    <t>4603-950 - Safety Related</t>
  </si>
  <si>
    <t>5024-200 - Fleet Oper</t>
  </si>
  <si>
    <t>8790 MIS Refunds</t>
  </si>
  <si>
    <t>5024-300 - Fleet Maint</t>
  </si>
  <si>
    <t>5024-400 - Fleet Repair</t>
  </si>
  <si>
    <t>5024-500 - Fleet Services</t>
  </si>
  <si>
    <t>5024-910 - Vac/Sick/Holiday</t>
  </si>
  <si>
    <t>419D-900 - Distribution OandM</t>
  </si>
  <si>
    <t>593D-900 - Distribution OandM</t>
  </si>
  <si>
    <t>642D-900 - Distribution OandM</t>
  </si>
  <si>
    <t>643D-900 - Distribution OandM</t>
  </si>
  <si>
    <t>668C-100 - Customer Experience</t>
  </si>
  <si>
    <t>668C-200 - Accounting and Rates</t>
  </si>
  <si>
    <t>668C-300 - Asset Mgmt and CP</t>
  </si>
  <si>
    <t>701B</t>
  </si>
  <si>
    <t>668C-400 - Legal and Regulatory</t>
  </si>
  <si>
    <t>502E</t>
  </si>
  <si>
    <t>668C-500 - Project Management</t>
  </si>
  <si>
    <t>479E</t>
  </si>
  <si>
    <t>481E</t>
  </si>
  <si>
    <t>668C-700 - Billing and Payments</t>
  </si>
  <si>
    <t>668C-910 - Sick/Vac/Hol</t>
  </si>
  <si>
    <t>2211-400 - OandM Work</t>
  </si>
  <si>
    <t>2332-400 - OandM Expenses</t>
  </si>
  <si>
    <t>2187-600 - OandM Expenses</t>
  </si>
  <si>
    <t>2155-550 - Trans Line Clr R/S</t>
  </si>
  <si>
    <t>2155-551 - Trans Spray ROW</t>
  </si>
  <si>
    <t>2155-552 - Trans ROW Clear</t>
  </si>
  <si>
    <t>2155-553 - Misc Trans Expenses</t>
  </si>
  <si>
    <t>2155-556 - NRI Buffer Maint</t>
  </si>
  <si>
    <t>2155-650 - Dist Line Clear</t>
  </si>
  <si>
    <t>2155-651 - Service Requests</t>
  </si>
  <si>
    <t>2155-655 - Dist Hazard Tree</t>
  </si>
  <si>
    <t>2155-656 - Dist ROW Clear</t>
  </si>
  <si>
    <t>2155-910 - Vac/Sick/Hol</t>
  </si>
  <si>
    <t>4683-550 - Trans Line Clr R/S</t>
  </si>
  <si>
    <t>4683-551 - Trans Spray ROW</t>
  </si>
  <si>
    <t>4683-552 - Trans ROW Clear</t>
  </si>
  <si>
    <t>4683-650 - Dist Line Clear</t>
  </si>
  <si>
    <t>4683-651 - Service Requests</t>
  </si>
  <si>
    <t>4683-653 - Misc Line Clearance</t>
  </si>
  <si>
    <t>4683-655 - Dist Hazard Tree</t>
  </si>
  <si>
    <t>4683-910 - Vac/Sick/Hol</t>
  </si>
  <si>
    <t>820A-500 - OandM Expenses</t>
  </si>
  <si>
    <t>599E</t>
  </si>
  <si>
    <t>7353-618 - Dist OandM Expense</t>
  </si>
  <si>
    <t>988A-100 - Storm Management</t>
  </si>
  <si>
    <t>988A-101 - Media Management</t>
  </si>
  <si>
    <t>988A-105 - Resource Management</t>
  </si>
  <si>
    <t>988A-110 - Dispatching</t>
  </si>
  <si>
    <t>988A-116 - Call Handling</t>
  </si>
  <si>
    <t>988A-618 - Dist OandM Expense</t>
  </si>
  <si>
    <t>988B-100 - Storm Management</t>
  </si>
  <si>
    <t>988B-101 - Media Management</t>
  </si>
  <si>
    <t>988B-105 - Resource Management</t>
  </si>
  <si>
    <t>988B-110 - Dispatching</t>
  </si>
  <si>
    <t>126E</t>
  </si>
  <si>
    <t>988B-116 - Call Handling</t>
  </si>
  <si>
    <t>988B-518 - Trans OandM Expense</t>
  </si>
  <si>
    <t>988B-618 - Dist OandM Expense</t>
  </si>
  <si>
    <t>298E</t>
  </si>
  <si>
    <t>405E</t>
  </si>
  <si>
    <t>425E</t>
  </si>
  <si>
    <t>542E</t>
  </si>
  <si>
    <t>652E</t>
  </si>
  <si>
    <t>729E</t>
  </si>
  <si>
    <t>S001-100 - Storm Management</t>
  </si>
  <si>
    <t>S001-101 - Media Management</t>
  </si>
  <si>
    <t>866D</t>
  </si>
  <si>
    <t>S001-105 - Resource Management</t>
  </si>
  <si>
    <t>S001-110 - Dispatching</t>
  </si>
  <si>
    <t>S001-116 - Call Handling</t>
  </si>
  <si>
    <t>S001-518 - Trans OandM Expense</t>
  </si>
  <si>
    <t>S001-618 - Dist OandM Expense</t>
  </si>
  <si>
    <t>541E</t>
  </si>
  <si>
    <t>551E</t>
  </si>
  <si>
    <t>988D</t>
  </si>
  <si>
    <t>319E</t>
  </si>
  <si>
    <t>498E</t>
  </si>
  <si>
    <t>2178-400 - Transfer Line</t>
  </si>
  <si>
    <t>2346-400 - OandM Expenses</t>
  </si>
  <si>
    <t>466E-400 - OandM Dist Expense</t>
  </si>
  <si>
    <t>341D</t>
  </si>
  <si>
    <t>471E-400 - OandM Dist Expense</t>
  </si>
  <si>
    <t>478E-400 - OandM Dist Expense</t>
  </si>
  <si>
    <t>483E-400 - OandM Dist Expense</t>
  </si>
  <si>
    <t>503E-400 - OandM Dist Expenses</t>
  </si>
  <si>
    <t>539E-400 - OandM Dist Expenses</t>
  </si>
  <si>
    <t>540E-400 - OandM Dist Expenses</t>
  </si>
  <si>
    <t>547E-400 - OandM Dist Expenses</t>
  </si>
  <si>
    <t>593C-400 - OandM Dist Expense</t>
  </si>
  <si>
    <t>624E-400 - OandM Dist Expenses</t>
  </si>
  <si>
    <t>9217-400 - Transfer Line</t>
  </si>
  <si>
    <t>977D-400 - OandM Dist Expenses</t>
  </si>
  <si>
    <t>980D-400 - OandM Dist Expenses</t>
  </si>
  <si>
    <t>991D-400 - OandM Dist Expenses</t>
  </si>
  <si>
    <t>7083-400 - Transfer Line</t>
  </si>
  <si>
    <t>549E-400 - OandM Dist Expenses</t>
  </si>
  <si>
    <t>2000-700 - Support of DBU</t>
  </si>
  <si>
    <t>2000-750 - Transmission</t>
  </si>
  <si>
    <t>2000-770 - Professional Devl</t>
  </si>
  <si>
    <t>2000-910 - Vac/Hol/Sick</t>
  </si>
  <si>
    <t>2000-960 - Telephone</t>
  </si>
  <si>
    <t>2134-620 - Planned Maintenance</t>
  </si>
  <si>
    <t>2135-520 - Trans. Plan Maint</t>
  </si>
  <si>
    <t>2136-520 - Trans. Plan Maint</t>
  </si>
  <si>
    <t>2136-620 - Dist. Plan Maint</t>
  </si>
  <si>
    <t>2137-510 - Trans. Restore Serv</t>
  </si>
  <si>
    <t>2137-520 - Trans. Pln Maint.</t>
  </si>
  <si>
    <t>2137-620 - Dist. Planned Maint.</t>
  </si>
  <si>
    <t>2138-510 - Trans. Rest Svc</t>
  </si>
  <si>
    <t>2138-520 - Trans. Plan Maintq</t>
  </si>
  <si>
    <t>2138-530 - Trans. Unplan Maint</t>
  </si>
  <si>
    <t>2138-620 - Dist. Plan Maint</t>
  </si>
  <si>
    <t>2138-630 - Dist. Unplan Maint.</t>
  </si>
  <si>
    <t>2139-520 - Trans. Plan Maint</t>
  </si>
  <si>
    <t>2139-620 - Dist. Plan Maint</t>
  </si>
  <si>
    <t>2140-520 - Trans. Plan Maintq</t>
  </si>
  <si>
    <t>2140-620 - Dist. Plan Maint</t>
  </si>
  <si>
    <t>2141-520 - Trans. Plan Maint</t>
  </si>
  <si>
    <t>2141-620 - Dist. Plan Maint</t>
  </si>
  <si>
    <t>2142-610 - Restore Service</t>
  </si>
  <si>
    <t>2142-620 - Planned Maintenance</t>
  </si>
  <si>
    <t>2144-700 - DBU Support</t>
  </si>
  <si>
    <t>2145-520 - Trans. Plan Maint</t>
  </si>
  <si>
    <t>2145-620 - Dist. Plan Maint</t>
  </si>
  <si>
    <t>2146-520 - Trans. Plan Maint</t>
  </si>
  <si>
    <t>2146-620 - Dist. Plan Maint</t>
  </si>
  <si>
    <t>2147-700 - Support of DBU</t>
  </si>
  <si>
    <t>2148-720 - Dist Expense Tas</t>
  </si>
  <si>
    <t>2153-520 - Trans. Plan Maint</t>
  </si>
  <si>
    <t>2153-620 - Dist. Plan Maint</t>
  </si>
  <si>
    <t>2154-520 - Trans. Plan Maint</t>
  </si>
  <si>
    <t>2154-620 - Dist. Plan Maint</t>
  </si>
  <si>
    <t>2156-620 - Planned Maintenance</t>
  </si>
  <si>
    <t>2164-520 - Trans Plan Maint</t>
  </si>
  <si>
    <t>2164-620 - Dist Plan Maint</t>
  </si>
  <si>
    <t>2165-620 - Dist Plan Maint</t>
  </si>
  <si>
    <t>2166-520 - Trans Plan Maint</t>
  </si>
  <si>
    <t>2166-620 - Dist Plan Maint</t>
  </si>
  <si>
    <t>2167-700 - Safety Meeting</t>
  </si>
  <si>
    <t>2171-678 - Field Metering</t>
  </si>
  <si>
    <t>2230-620 - Dist Planmed Maint</t>
  </si>
  <si>
    <t>2231-620 - Distribution OandM</t>
  </si>
  <si>
    <t>2231-740 - Other Gen</t>
  </si>
  <si>
    <t>4631-610 - Restore Service</t>
  </si>
  <si>
    <t>4631-620 - Planned Maintenance</t>
  </si>
  <si>
    <t>4631-640 - Drain Oil</t>
  </si>
  <si>
    <t>4632-520 - Trans. Plan Maint</t>
  </si>
  <si>
    <t>4632-620 - Dist. Plan Maint</t>
  </si>
  <si>
    <t>4633-520 - Trans. Plan Maint</t>
  </si>
  <si>
    <t>4633-620 - Dist. Plan Maint</t>
  </si>
  <si>
    <t>4635-520 - Trans. Pln Maint.</t>
  </si>
  <si>
    <t>4635-620 - Dist. Planned Maint.</t>
  </si>
  <si>
    <t>4636-520 - Trans. Plan Maintq</t>
  </si>
  <si>
    <t>4636-530 - Trans. Unplan Maint</t>
  </si>
  <si>
    <t>4636-610 - Dist. Restore Serv</t>
  </si>
  <si>
    <t>4636-620 - Dist. Plan Maint</t>
  </si>
  <si>
    <t>4638-520 - Trans. Plan Maint</t>
  </si>
  <si>
    <t>4638-620 - Dist. Plan Maint</t>
  </si>
  <si>
    <t>4639-520 - Trans. Plan Maintq</t>
  </si>
  <si>
    <t>4639-620 - Dist. Plan Maint</t>
  </si>
  <si>
    <t>918A</t>
  </si>
  <si>
    <t>4640-520 - Trans. Plan Maint</t>
  </si>
  <si>
    <t>4640-620 - Dist. Plan Maint</t>
  </si>
  <si>
    <t>4641-620 - Planned Maintenance</t>
  </si>
  <si>
    <t>4642-700 - DBU Support</t>
  </si>
  <si>
    <t>4643-700 - DBU Support</t>
  </si>
  <si>
    <t>4644-520 - Trans. Plan Maint</t>
  </si>
  <si>
    <t>4644-620 - Dist. Plan Maint</t>
  </si>
  <si>
    <t>4651-520 - Trans. Plan Maint</t>
  </si>
  <si>
    <t>190E</t>
  </si>
  <si>
    <t>4651-620 - Dist. Plan Maint</t>
  </si>
  <si>
    <t>209D</t>
  </si>
  <si>
    <t>248E</t>
  </si>
  <si>
    <t>407E</t>
  </si>
  <si>
    <t>472E</t>
  </si>
  <si>
    <t>4652-700 - Support of DBU</t>
  </si>
  <si>
    <t>573E</t>
  </si>
  <si>
    <t>624D</t>
  </si>
  <si>
    <t>631D</t>
  </si>
  <si>
    <t>4653-720 - Dist Expense Tas</t>
  </si>
  <si>
    <t>633D</t>
  </si>
  <si>
    <t>640E</t>
  </si>
  <si>
    <t>648D</t>
  </si>
  <si>
    <t>680E</t>
  </si>
  <si>
    <t>4656-620 - Planned Maintenance</t>
  </si>
  <si>
    <t>726E</t>
  </si>
  <si>
    <t>901D</t>
  </si>
  <si>
    <t>4657-620 - Dist. Plan Maint</t>
  </si>
  <si>
    <t>910D</t>
  </si>
  <si>
    <t>936B</t>
  </si>
  <si>
    <t>4660-700 - Support of DBU</t>
  </si>
  <si>
    <t>422E</t>
  </si>
  <si>
    <t>625E</t>
  </si>
  <si>
    <t>626E</t>
  </si>
  <si>
    <t>698D</t>
  </si>
  <si>
    <t>904E</t>
  </si>
  <si>
    <t>104E</t>
  </si>
  <si>
    <t>4660-750 - Transmission</t>
  </si>
  <si>
    <t>4660-770 - Professional Devl</t>
  </si>
  <si>
    <t>4660-910 - Vac/Hol/Sick</t>
  </si>
  <si>
    <t>4660-950 - Safety</t>
  </si>
  <si>
    <t>4669-520 - Trans. Plan Maint</t>
  </si>
  <si>
    <t>4669-620 - Dist. Plan Maint</t>
  </si>
  <si>
    <t>4672-520 - Trans. Plan Maint</t>
  </si>
  <si>
    <t>4672-620 - Dist. Plan Maint</t>
  </si>
  <si>
    <t>4726-620 - Planned Maintenance</t>
  </si>
  <si>
    <t>4726-630 - Unplanned Maint</t>
  </si>
  <si>
    <t>5817-520 - Trans Plan Maint</t>
  </si>
  <si>
    <t>5817-620 - Dist Plan Maint</t>
  </si>
  <si>
    <t>6112-510 - Trans Rest Svc</t>
  </si>
  <si>
    <t>6112-520 - Trans Plan Maint</t>
  </si>
  <si>
    <t>6112-530 - Trans Unplan Maint</t>
  </si>
  <si>
    <t>6112-620 - Dist Plan Maint</t>
  </si>
  <si>
    <t>6112-630 - Dist Unplan Maint</t>
  </si>
  <si>
    <t>6113-520 - Trans Plan Maint</t>
  </si>
  <si>
    <t>6113-620 - Dist Plan Maint</t>
  </si>
  <si>
    <t>6114-520 - Trans Plan Maint</t>
  </si>
  <si>
    <t>6114-620 - Dist Plan Maint</t>
  </si>
  <si>
    <t>6115-700 - Safety Meeting</t>
  </si>
  <si>
    <t>6402-674 - Meter Diversion</t>
  </si>
  <si>
    <t>6402-678 - Field Metering</t>
  </si>
  <si>
    <t>6452-520 - Trans Planned Maint</t>
  </si>
  <si>
    <t>6830-520 - Planned Maint</t>
  </si>
  <si>
    <t>701B-552 - Transmiss Sub Maint</t>
  </si>
  <si>
    <t>701B-560 - Breaker Maint</t>
  </si>
  <si>
    <t>701B-563 - Sub Inspections</t>
  </si>
  <si>
    <t>7269-620 - Dist Maint Planned</t>
  </si>
  <si>
    <t>216D</t>
  </si>
  <si>
    <t>7269-630 - Dist Maint Unplanned</t>
  </si>
  <si>
    <t>936B-420 - OandM Office Expense</t>
  </si>
  <si>
    <t>9230-400 - OandM Distribution</t>
  </si>
  <si>
    <t>2279-400 - Transfer Line</t>
  </si>
  <si>
    <t>310C-410 - OandM Trans Expense</t>
  </si>
  <si>
    <t>422E-400 - OandM Dist Expenses</t>
  </si>
  <si>
    <t>422E-410 - OandM Trans Expense</t>
  </si>
  <si>
    <t>502E-410 - OandM Trans Expense</t>
  </si>
  <si>
    <t>625E-400 - OandM Dist Expense</t>
  </si>
  <si>
    <t>625E-410 - OandM Trans Expense</t>
  </si>
  <si>
    <t>626E-400 - OandM Dist Expenses</t>
  </si>
  <si>
    <t>698D-410 - OandM Trans Expense</t>
  </si>
  <si>
    <t>721D-400 - OandM Dist Expense</t>
  </si>
  <si>
    <t>904E-400 - OandM Dist Expenses</t>
  </si>
  <si>
    <t>904E-410 - OandM Trans Expense</t>
  </si>
  <si>
    <t>994C-400 - OandM Dist Expense</t>
  </si>
  <si>
    <t>104E-400 - OandM Dist Expense</t>
  </si>
  <si>
    <t>5025-100 - Manage Physical Inv</t>
  </si>
  <si>
    <t>5025-910 - Vac/Sick/Holiday</t>
  </si>
  <si>
    <t>479E-400 - OandM Dist Expense</t>
  </si>
  <si>
    <t>481E-400 - OandM Dist Expenses</t>
  </si>
  <si>
    <t>2002-540 - Trans Load Dispatch</t>
  </si>
  <si>
    <t>2002-640 - Dist Load Dispatch</t>
  </si>
  <si>
    <t>2002-910 - Sick/Vac/Hol</t>
  </si>
  <si>
    <t>2002-950 - Safety</t>
  </si>
  <si>
    <t>2151-540 - Trans Load Dispatch</t>
  </si>
  <si>
    <t>4664-540 - Trans Load Dispatch</t>
  </si>
  <si>
    <t>4667-540 - Trans Load Dispatch</t>
  </si>
  <si>
    <t>4667-640 - Dist Load Dispatch</t>
  </si>
  <si>
    <t>4667-700 - Proceeds</t>
  </si>
  <si>
    <t>4667-770 - Professional Devl</t>
  </si>
  <si>
    <t>4667-910 - Sick/Vac/Hol</t>
  </si>
  <si>
    <t>4667-920 - Corporate Management</t>
  </si>
  <si>
    <t>4667-930 - Employee Management</t>
  </si>
  <si>
    <t>4667-950 - Safety</t>
  </si>
  <si>
    <t>127E</t>
  </si>
  <si>
    <t>4667-960 - Telephone</t>
  </si>
  <si>
    <t>4667-990 - MAM Merger</t>
  </si>
  <si>
    <t>4667-BGT - Budget Task</t>
  </si>
  <si>
    <t>4667-940 - Community Rel</t>
  </si>
  <si>
    <t>4645-500 - Trans Exp</t>
  </si>
  <si>
    <t>4645-600 - Distribution Expense</t>
  </si>
  <si>
    <t>6178-700 - Trans OandM Exp</t>
  </si>
  <si>
    <t>6178-710 - Trans AandG Expe</t>
  </si>
  <si>
    <t>6178-720 - Property Taxes</t>
  </si>
  <si>
    <t>6178-730 - Payroll Taxes</t>
  </si>
  <si>
    <t>9354-400 - OandM</t>
  </si>
  <si>
    <t>108F-100 - BHD Int Sys Planning</t>
  </si>
  <si>
    <t>108F-200 - MPD Int Sys Planning</t>
  </si>
  <si>
    <t>328E</t>
  </si>
  <si>
    <t>108F-300 - Dist Planning</t>
  </si>
  <si>
    <t>329E</t>
  </si>
  <si>
    <t>216D-600 - OandM Expenses</t>
  </si>
  <si>
    <t>355E</t>
  </si>
  <si>
    <t>4666-500 - Trans Task</t>
  </si>
  <si>
    <t>4666-550 - Voltage Mitigation</t>
  </si>
  <si>
    <t>548E</t>
  </si>
  <si>
    <t>571D</t>
  </si>
  <si>
    <t>653E</t>
  </si>
  <si>
    <t>4666-600 - Dist Task</t>
  </si>
  <si>
    <t>717E</t>
  </si>
  <si>
    <t>728E</t>
  </si>
  <si>
    <t>4666-780 - R E Mgmt</t>
  </si>
  <si>
    <t>4666-910 - Vac/Sick/Hol</t>
  </si>
  <si>
    <t>746E</t>
  </si>
  <si>
    <t>599E-100 - General Mtgs/Admin</t>
  </si>
  <si>
    <t>751E</t>
  </si>
  <si>
    <t>752E</t>
  </si>
  <si>
    <t>787E</t>
  </si>
  <si>
    <t>788E</t>
  </si>
  <si>
    <t>599E-120 - Employee Mgmt</t>
  </si>
  <si>
    <t>599E-200 - AMI Op Support</t>
  </si>
  <si>
    <t>822E</t>
  </si>
  <si>
    <t>599E-210 - TNS Op Support</t>
  </si>
  <si>
    <t>599E-220 - Command Ctr Support</t>
  </si>
  <si>
    <t>845E</t>
  </si>
  <si>
    <t>599E-230 - MV90 Op Support</t>
  </si>
  <si>
    <t>599E-240 - MDM Op/VEE</t>
  </si>
  <si>
    <t>853E</t>
  </si>
  <si>
    <t>599E-300 - Data Integrity</t>
  </si>
  <si>
    <t>599E-310 - Web Presmt Support</t>
  </si>
  <si>
    <t>854E</t>
  </si>
  <si>
    <t>599E-320 - MDM Programs Support</t>
  </si>
  <si>
    <t>599E-400 - AMI Network Support</t>
  </si>
  <si>
    <t>599E-500 - Reporting-Analytics</t>
  </si>
  <si>
    <t>856E</t>
  </si>
  <si>
    <t>599E-520 - Business Support</t>
  </si>
  <si>
    <t>599E-600 - Training Devl/Maint</t>
  </si>
  <si>
    <t>599E-700 - Audit Support</t>
  </si>
  <si>
    <t>599E-910 - Vac/Sick/Holiday</t>
  </si>
  <si>
    <t>599E-999 - Call Duty</t>
  </si>
  <si>
    <t>6181-700 - Trans OandM Exp</t>
  </si>
  <si>
    <t>6181-710 - Trans AandG Expense</t>
  </si>
  <si>
    <t>6181-720 - Property Tax</t>
  </si>
  <si>
    <t>6181-730 - Payroll Taxes</t>
  </si>
  <si>
    <t>7114-026 - Field Ops OandM Nonlbr</t>
  </si>
  <si>
    <t>7114-300 - Customer Service</t>
  </si>
  <si>
    <t>142D</t>
  </si>
  <si>
    <t>255E</t>
  </si>
  <si>
    <t>7114-618 - Restore Service</t>
  </si>
  <si>
    <t>325E</t>
  </si>
  <si>
    <t>488E</t>
  </si>
  <si>
    <t>495E</t>
  </si>
  <si>
    <t>7114-620 - Svc Line Maintenance</t>
  </si>
  <si>
    <t>497E</t>
  </si>
  <si>
    <t>7114-700 - DBU Admin</t>
  </si>
  <si>
    <t>500E</t>
  </si>
  <si>
    <t>7114-910 - Vac/Sick/Holiday</t>
  </si>
  <si>
    <t>658E</t>
  </si>
  <si>
    <t>7900-500 - Transmission</t>
  </si>
  <si>
    <t>7900-700 - General</t>
  </si>
  <si>
    <t>691E</t>
  </si>
  <si>
    <t>875E</t>
  </si>
  <si>
    <t>876E</t>
  </si>
  <si>
    <t>7900-910 - Sick, Vac, Holiday</t>
  </si>
  <si>
    <t>126E-400 - OandM Dist Expense</t>
  </si>
  <si>
    <t>127E-400 - OandM Dist Expense</t>
  </si>
  <si>
    <t>2182-100 - General Admin</t>
  </si>
  <si>
    <t>2182-600 - OandM Expenses</t>
  </si>
  <si>
    <t>2182-610 - Groundline</t>
  </si>
  <si>
    <t>2182-620 - Infrared and Ultrasoni</t>
  </si>
  <si>
    <t>298E-400 - OandM Dist Expense</t>
  </si>
  <si>
    <t>328E-400 - OandM Dist Expense</t>
  </si>
  <si>
    <t>329E-400 - OandM Dist Expense</t>
  </si>
  <si>
    <t>355E-400 - OandM Dist Expense</t>
  </si>
  <si>
    <t>405E-400 - OandM Dist Expenses</t>
  </si>
  <si>
    <t>425E-400 - OandM Dist Expense</t>
  </si>
  <si>
    <t>542E-400 - OandM Dist Expense</t>
  </si>
  <si>
    <t>548E-400 - OandM Dist Expenses</t>
  </si>
  <si>
    <t>571D-400 - OandM Dist Expenses</t>
  </si>
  <si>
    <t>324E</t>
  </si>
  <si>
    <t>652E-400 - OandM Dist Expenses</t>
  </si>
  <si>
    <t>653E-400 - OandM Dist Expenses</t>
  </si>
  <si>
    <t>709E-400 - OandM Dist Expense</t>
  </si>
  <si>
    <t>717E-400 - OandM Dist Expense</t>
  </si>
  <si>
    <t>728E-400 - OandM Dist Expenses</t>
  </si>
  <si>
    <t>729E-400 - OandM Dist Expenses</t>
  </si>
  <si>
    <t>7366-100 - General Admin</t>
  </si>
  <si>
    <t>7366-600 - OandM Expenses</t>
  </si>
  <si>
    <t>7366-610 - Groundline</t>
  </si>
  <si>
    <t>7366-620 - Infrared and Ultrasoni</t>
  </si>
  <si>
    <t>7366-630 - UAS and Aerial</t>
  </si>
  <si>
    <t>746E-400 - OandM Dist Expense</t>
  </si>
  <si>
    <t>751E-400 - OandM Dist Expenses</t>
  </si>
  <si>
    <t>752E-400 - OandM Dist Expenses</t>
  </si>
  <si>
    <t>787E-400 - OandM Dist Expenses</t>
  </si>
  <si>
    <t>788E-400 - OandM Dist Expenses</t>
  </si>
  <si>
    <t>822E-400 - OandM Dist Expenses</t>
  </si>
  <si>
    <t>845E-400 - OandM Dist Expense</t>
  </si>
  <si>
    <t>853E-400 - OandM Dist Expenses</t>
  </si>
  <si>
    <t>854E-400 - OandM Dist Expenses</t>
  </si>
  <si>
    <t>856E-420 - OandM Office Expense</t>
  </si>
  <si>
    <t>866D-400 - OandM Dist Expense</t>
  </si>
  <si>
    <t>2183-500 - OandM Expenses</t>
  </si>
  <si>
    <t>7367-500 - OandM Expenses</t>
  </si>
  <si>
    <t>820E</t>
  </si>
  <si>
    <t>883E</t>
  </si>
  <si>
    <t>263E</t>
  </si>
  <si>
    <t>541E-400 - OandM Dist Expense</t>
  </si>
  <si>
    <t>551E-400 - OandM Dist Expenses</t>
  </si>
  <si>
    <t>988D-400 - OandM Dist Expenses</t>
  </si>
  <si>
    <t>142D-500 - OandM Expenses</t>
  </si>
  <si>
    <t>255E-500 - OandM Expenses</t>
  </si>
  <si>
    <t>319E-500 - OandM Expenses</t>
  </si>
  <si>
    <t>325E-500 - OandM Expenses</t>
  </si>
  <si>
    <t>467E-400 - OandM Dist Expense</t>
  </si>
  <si>
    <t>488E-410 - OandM Trans Expense</t>
  </si>
  <si>
    <t>493E-410 - OandM Trans Expense</t>
  </si>
  <si>
    <t>494E-400 - OandM Dist Expenses</t>
  </si>
  <si>
    <t>495E-410 - OandM Trans Expense</t>
  </si>
  <si>
    <t>497E-400 - OandM Dist Expense</t>
  </si>
  <si>
    <t>498E-400 - OandM Dist Expense</t>
  </si>
  <si>
    <t>499E-400 - OandM Dist Expense</t>
  </si>
  <si>
    <t>500E-400 - OandM Dist Expense</t>
  </si>
  <si>
    <t>501E-400 - OandM Dist Expense</t>
  </si>
  <si>
    <t>5030-500 - Nepool Expenses</t>
  </si>
  <si>
    <t>5030-550 - Transmission OandM</t>
  </si>
  <si>
    <t>658E-400 - OandM Dist Expense</t>
  </si>
  <si>
    <t>691E-410 - OandM Trans Expense</t>
  </si>
  <si>
    <t>875E-500 - OandM Expenses</t>
  </si>
  <si>
    <t>876E-500 - OandM Expenses</t>
  </si>
  <si>
    <t>341D-100 - Planning</t>
  </si>
  <si>
    <t>341D-510 - Maint Planning Trans</t>
  </si>
  <si>
    <t>341D-520 - Trans System Plannin</t>
  </si>
  <si>
    <t>341D-530 - Trans Regulatory</t>
  </si>
  <si>
    <t>341D-610 - Maint Planning Dist</t>
  </si>
  <si>
    <t>341D-620 - Dist System Planning</t>
  </si>
  <si>
    <t>888D</t>
  </si>
  <si>
    <t>341D-630 - Dist Regulatory</t>
  </si>
  <si>
    <t>341D-700 - Tech/Training Conf</t>
  </si>
  <si>
    <t>341D-910 - Vac/Sick/Hol</t>
  </si>
  <si>
    <t>341D-950 - Safety</t>
  </si>
  <si>
    <t>6575-100 - Planning</t>
  </si>
  <si>
    <t>6575-510 - Tran Gen Intercnct</t>
  </si>
  <si>
    <t>6575-520 - Tran System Planning</t>
  </si>
  <si>
    <t>6575-530 - Trans Regulatory</t>
  </si>
  <si>
    <t>6575-610 - Dist Gen Intercnct</t>
  </si>
  <si>
    <t>6575-620 - Dist System Planning</t>
  </si>
  <si>
    <t>6575-630 - Dist Regulatory</t>
  </si>
  <si>
    <t>6575-700 - Tech Train/Conf</t>
  </si>
  <si>
    <t>6575-910 - Vac/Sick/Holiday</t>
  </si>
  <si>
    <t>6575-950 - Safety</t>
  </si>
  <si>
    <t>324E-400 - OandM Dist Expense</t>
  </si>
  <si>
    <t>131D-400 - OandM Costs</t>
  </si>
  <si>
    <t>2013-100 - Gen Admin</t>
  </si>
  <si>
    <t>2013-800 - Training</t>
  </si>
  <si>
    <t>2013-910 - Vac/Sick/Holiday</t>
  </si>
  <si>
    <t>2012-100 - Genl. Admin.</t>
  </si>
  <si>
    <t>5037-100 - Genl. Admin.</t>
  </si>
  <si>
    <t>5037-320 - Final Collect</t>
  </si>
  <si>
    <t>5037-520 - EDI Prod Ops Support</t>
  </si>
  <si>
    <t>5037-600 - Training</t>
  </si>
  <si>
    <t>5037-730 - Reg Mailings</t>
  </si>
  <si>
    <t>5037-910 - Vac/Sick/Holiday</t>
  </si>
  <si>
    <t>7526-100 - General Admin</t>
  </si>
  <si>
    <t>7526-300 - Training</t>
  </si>
  <si>
    <t>7526-500 - Bad Debt Expense</t>
  </si>
  <si>
    <t>7526-910 - Vac/Hol/Sick</t>
  </si>
  <si>
    <t>820E-400 - OandM Costs</t>
  </si>
  <si>
    <t>883E-400 - OandM Costs</t>
  </si>
  <si>
    <t>263E-400 - OandM Dist Expense</t>
  </si>
  <si>
    <t>4822-100 - Genl Admin</t>
  </si>
  <si>
    <t>197E</t>
  </si>
  <si>
    <t>4822-210 - Structure</t>
  </si>
  <si>
    <t>4822-220 - Electrical</t>
  </si>
  <si>
    <t>4822-230 - HVAC</t>
  </si>
  <si>
    <t>4822-240 - Plumbing</t>
  </si>
  <si>
    <t>4822-250 - Security</t>
  </si>
  <si>
    <t>4822-260 - Aux Generator</t>
  </si>
  <si>
    <t>4822-310 - Grounds</t>
  </si>
  <si>
    <t>4822-320 - Utilities</t>
  </si>
  <si>
    <t>4822-330 - Inspections</t>
  </si>
  <si>
    <t>4822-340 - Janitorial</t>
  </si>
  <si>
    <t>4822-350 - Trash Disposal</t>
  </si>
  <si>
    <t>4822-500 - Facility Leases</t>
  </si>
  <si>
    <t>4822-510 - Mthly Maint Fee</t>
  </si>
  <si>
    <t>4822-520 - Coffee Supply</t>
  </si>
  <si>
    <t>615D</t>
  </si>
  <si>
    <t>4822-910 - Vac/Sick/Holiday</t>
  </si>
  <si>
    <t>871E-400 - OandM Costs</t>
  </si>
  <si>
    <t>786E</t>
  </si>
  <si>
    <t>888D-400 - OandM Dist Expenses</t>
  </si>
  <si>
    <t>852E</t>
  </si>
  <si>
    <t>2036-100 - FASB 106</t>
  </si>
  <si>
    <t>6448-100 - Purchasing Admin</t>
  </si>
  <si>
    <t>959E</t>
  </si>
  <si>
    <t>6448-420 - Insurance Certificat</t>
  </si>
  <si>
    <t>6448-910 - Vac/Sick/Holiday</t>
  </si>
  <si>
    <t>8864-100 - Accounting</t>
  </si>
  <si>
    <t>8864-250 - Lease Obligations</t>
  </si>
  <si>
    <t>8864-910 - Vac/Sick/Holiday</t>
  </si>
  <si>
    <t>9042-100 - Employee Benefits</t>
  </si>
  <si>
    <t>9042-150 - Admin Support</t>
  </si>
  <si>
    <t>9042-450 - BoD Fees</t>
  </si>
  <si>
    <t>9042-610 - Property Insurance</t>
  </si>
  <si>
    <t>9042-620 - Injuries and Damage</t>
  </si>
  <si>
    <t>9042-700 - MPUC/OPA Assess Fees</t>
  </si>
  <si>
    <t>9042-710 - BHD FERC Assessment</t>
  </si>
  <si>
    <t>9042-715 - MPD FERC Assessment</t>
  </si>
  <si>
    <t>9042-810 - OandM Distribution</t>
  </si>
  <si>
    <t>9042-820 - OandM Transmission</t>
  </si>
  <si>
    <t>9042-830 - OandM Cust Acct</t>
  </si>
  <si>
    <t>9042-850 - General Admin</t>
  </si>
  <si>
    <t>9042-900 - Bank Fees</t>
  </si>
  <si>
    <t>9042-920 - Pandemic Costs</t>
  </si>
  <si>
    <t>2025-100 - Genl Admin</t>
  </si>
  <si>
    <t>2025-910 - Vac/Sick/Holiday</t>
  </si>
  <si>
    <t>5066-100 - Genl Admin</t>
  </si>
  <si>
    <t>5066-211 - LT Disability</t>
  </si>
  <si>
    <t>5066-212 - Life Ins</t>
  </si>
  <si>
    <t>5066-222 - Active Med Plan</t>
  </si>
  <si>
    <t>5066-223 - Medical Admin</t>
  </si>
  <si>
    <t>5066-224 - Emp Med Contrib</t>
  </si>
  <si>
    <t>5066-227 - Medical Buyout</t>
  </si>
  <si>
    <t>5066-250 - 401K</t>
  </si>
  <si>
    <t>5066-260 - Tuition Reimburse</t>
  </si>
  <si>
    <t>5066-270 - Misc Emp Expenses</t>
  </si>
  <si>
    <t>5066-280 - Genl Benefits</t>
  </si>
  <si>
    <t>5066-300 - Labor Relations</t>
  </si>
  <si>
    <t>5066-400 - Occupational Health</t>
  </si>
  <si>
    <t>106F</t>
  </si>
  <si>
    <t>5066-410 - Wellness Initiative</t>
  </si>
  <si>
    <t>122D</t>
  </si>
  <si>
    <t>144E</t>
  </si>
  <si>
    <t>5066-910 - Vac/Sick/Holiday</t>
  </si>
  <si>
    <t>158H</t>
  </si>
  <si>
    <t>154T-400 - OandM Costs</t>
  </si>
  <si>
    <t>197E-400 - OandM Costs</t>
  </si>
  <si>
    <t>158J</t>
  </si>
  <si>
    <t>4779-110 - IT Administration</t>
  </si>
  <si>
    <t>158M</t>
  </si>
  <si>
    <t>160E</t>
  </si>
  <si>
    <t>160Q</t>
  </si>
  <si>
    <t>160T</t>
  </si>
  <si>
    <t>161N</t>
  </si>
  <si>
    <t>161Q</t>
  </si>
  <si>
    <t>161V</t>
  </si>
  <si>
    <t>161W</t>
  </si>
  <si>
    <t>172B</t>
  </si>
  <si>
    <t>188E</t>
  </si>
  <si>
    <t>4779-120 - Infra-Support</t>
  </si>
  <si>
    <t>253D</t>
  </si>
  <si>
    <t>337E</t>
  </si>
  <si>
    <t>375E</t>
  </si>
  <si>
    <t>377E</t>
  </si>
  <si>
    <t>384E</t>
  </si>
  <si>
    <t>4779-160 - CGI OandM Contract</t>
  </si>
  <si>
    <t>4779-180 - Audit Assistance</t>
  </si>
  <si>
    <t>395E</t>
  </si>
  <si>
    <t>4779-185 - NERC Compliance</t>
  </si>
  <si>
    <t>404C</t>
  </si>
  <si>
    <t>4779-310 - CIS-Maint and Enhance</t>
  </si>
  <si>
    <t>4779-320 - CIS-Support</t>
  </si>
  <si>
    <t>406D</t>
  </si>
  <si>
    <t>445E</t>
  </si>
  <si>
    <t>450E</t>
  </si>
  <si>
    <t>4779-520 - Security</t>
  </si>
  <si>
    <t>482E</t>
  </si>
  <si>
    <t>4779-610 - Appl-Desktop-M and E</t>
  </si>
  <si>
    <t>484E</t>
  </si>
  <si>
    <t>4779-620 - Appl-Desktop-Support</t>
  </si>
  <si>
    <t>486E</t>
  </si>
  <si>
    <t>487E</t>
  </si>
  <si>
    <t>4779-630 - Appl-Web Apps</t>
  </si>
  <si>
    <t>526E</t>
  </si>
  <si>
    <t>4779-660 - GIS App Dev and Supp</t>
  </si>
  <si>
    <t>527E</t>
  </si>
  <si>
    <t>4779-661 - Poweron App Devl Sup</t>
  </si>
  <si>
    <t>528E</t>
  </si>
  <si>
    <t>4779-668 - Training Given</t>
  </si>
  <si>
    <t>4779-710 - Appl-Other-M and E</t>
  </si>
  <si>
    <t>4779-720 - Appl-Other-Support</t>
  </si>
  <si>
    <t>534E</t>
  </si>
  <si>
    <t>550E</t>
  </si>
  <si>
    <t>4779-730 - MDM Support</t>
  </si>
  <si>
    <t>558E</t>
  </si>
  <si>
    <t>4779-750 - Audit Work</t>
  </si>
  <si>
    <t>4779-800 - Cellular/Pager</t>
  </si>
  <si>
    <t>560E</t>
  </si>
  <si>
    <t>4779-910 - Vac/Sick/Holiday</t>
  </si>
  <si>
    <t>565E</t>
  </si>
  <si>
    <t>4779-920 - Corporate Mgmt</t>
  </si>
  <si>
    <t>567E</t>
  </si>
  <si>
    <t>4779-940 - Community Rel</t>
  </si>
  <si>
    <t>620E</t>
  </si>
  <si>
    <t>4779-950 - Safety</t>
  </si>
  <si>
    <t>4779-960 - Telephone Usage</t>
  </si>
  <si>
    <t>4779-970 - Training Rec/Web/Con</t>
  </si>
  <si>
    <t>631A</t>
  </si>
  <si>
    <t>634D</t>
  </si>
  <si>
    <t>4779-999 - Call Duty</t>
  </si>
  <si>
    <t>644E</t>
  </si>
  <si>
    <t>615D-400 - OandM Costs</t>
  </si>
  <si>
    <t>659E</t>
  </si>
  <si>
    <t>786E-420 - OandM Office Expense</t>
  </si>
  <si>
    <t>660E</t>
  </si>
  <si>
    <t>852E-400 - OandM Costs</t>
  </si>
  <si>
    <t>675E</t>
  </si>
  <si>
    <t>928E-400 - OandM Costs</t>
  </si>
  <si>
    <t>677E</t>
  </si>
  <si>
    <t>959E-400 - OandM Costs</t>
  </si>
  <si>
    <t>683E</t>
  </si>
  <si>
    <t>6420-110 - Legal Administration</t>
  </si>
  <si>
    <t>689E</t>
  </si>
  <si>
    <t>724E</t>
  </si>
  <si>
    <t>725E</t>
  </si>
  <si>
    <t>6420-120 - Distribution Related</t>
  </si>
  <si>
    <t>739E</t>
  </si>
  <si>
    <t>6420-130 - BHD Transmission</t>
  </si>
  <si>
    <t>741E</t>
  </si>
  <si>
    <t>6420-135 - MPD Transmission</t>
  </si>
  <si>
    <t>743E</t>
  </si>
  <si>
    <t>756E</t>
  </si>
  <si>
    <t>6420-140 - General T Reg Exp</t>
  </si>
  <si>
    <t>766E</t>
  </si>
  <si>
    <t>794E</t>
  </si>
  <si>
    <t>795E</t>
  </si>
  <si>
    <t>6420-400 - Other PP Expense</t>
  </si>
  <si>
    <t>6420-401 - Regulatory Admin</t>
  </si>
  <si>
    <t>798E</t>
  </si>
  <si>
    <t>799E</t>
  </si>
  <si>
    <t>823E</t>
  </si>
  <si>
    <t>840D</t>
  </si>
  <si>
    <t>847B</t>
  </si>
  <si>
    <t>862E</t>
  </si>
  <si>
    <t>866E</t>
  </si>
  <si>
    <t>880E</t>
  </si>
  <si>
    <t>6420-421 - FERC</t>
  </si>
  <si>
    <t>881E</t>
  </si>
  <si>
    <t>925E</t>
  </si>
  <si>
    <t>6420-422 - MPUC and Others</t>
  </si>
  <si>
    <t>926E</t>
  </si>
  <si>
    <t>6420-425 - Non-Regulatory</t>
  </si>
  <si>
    <t>936E</t>
  </si>
  <si>
    <t>939E</t>
  </si>
  <si>
    <t>941E</t>
  </si>
  <si>
    <t>6420-500 - General Admin</t>
  </si>
  <si>
    <t>943E</t>
  </si>
  <si>
    <t>6420-910 - Vac/Sick/Holiday</t>
  </si>
  <si>
    <t>944E</t>
  </si>
  <si>
    <t>918A-100 - Dist Rate Case</t>
  </si>
  <si>
    <t>945E</t>
  </si>
  <si>
    <t>966E</t>
  </si>
  <si>
    <t>970E</t>
  </si>
  <si>
    <t>5404-120 - Dist and State Reg</t>
  </si>
  <si>
    <t>975E</t>
  </si>
  <si>
    <t>981E</t>
  </si>
  <si>
    <t>5404-140 - BHD Transmission</t>
  </si>
  <si>
    <t>982E</t>
  </si>
  <si>
    <t>985E</t>
  </si>
  <si>
    <t>986E</t>
  </si>
  <si>
    <t>992E</t>
  </si>
  <si>
    <t>5404-145 - MPD Transmission</t>
  </si>
  <si>
    <t>998E</t>
  </si>
  <si>
    <t>5404-150 - Gen Trans Reg and Ctrc</t>
  </si>
  <si>
    <t>5404-230 - Load Set and Mrkt Sup</t>
  </si>
  <si>
    <t>5404-300 - Set Pricing</t>
  </si>
  <si>
    <t>5404-350 - Other PP Expenses</t>
  </si>
  <si>
    <t>5404-420 - Forecast and Analysis</t>
  </si>
  <si>
    <t>5404-500 - General Dept Admin</t>
  </si>
  <si>
    <t>5404-910 - Vac/Sick/Holiday</t>
  </si>
  <si>
    <t>2023-950 - Safety</t>
  </si>
  <si>
    <t>5063-100 - General Admin</t>
  </si>
  <si>
    <t>5063-210 - Genl Safety Training</t>
  </si>
  <si>
    <t>5063-220 - Employee Safety Team</t>
  </si>
  <si>
    <t>5063-240 - Safety Training</t>
  </si>
  <si>
    <t>5063-600 - Occupational Health</t>
  </si>
  <si>
    <t>5063-910 - Vac/Sick/Holiday</t>
  </si>
  <si>
    <t>5063-950 - Safety</t>
  </si>
  <si>
    <t>106F-400 - OandM Dist Expenses</t>
  </si>
  <si>
    <t>122D-400 - OandM Dist Expense</t>
  </si>
  <si>
    <t>144E-400 - OandM Dist Expense</t>
  </si>
  <si>
    <t>158H-400 - OandM Dist Expenses</t>
  </si>
  <si>
    <t>158J-400 - OandM Dist Expense</t>
  </si>
  <si>
    <t>158M-400 - OandM Dist Expense</t>
  </si>
  <si>
    <t>160E-400 - OandM Dist Expense</t>
  </si>
  <si>
    <t>160Q-400 - OandM Dist Expense</t>
  </si>
  <si>
    <t>160R-400 - OandM Dist Expense</t>
  </si>
  <si>
    <t>160T-400 - OandM Dist Expenses</t>
  </si>
  <si>
    <t>161G-400 - OandM Dist Expenses</t>
  </si>
  <si>
    <t>161N-400 - OandM Dist Expenses</t>
  </si>
  <si>
    <t>161Q-400 - OandM Dist Expenses</t>
  </si>
  <si>
    <t>161V-400 - OandM Dist Expense</t>
  </si>
  <si>
    <t>161W-400 - OandM Dist Expenses</t>
  </si>
  <si>
    <t>172B-400 - OandM Dist Expense</t>
  </si>
  <si>
    <t>182H-400 - OandM Dist Expense</t>
  </si>
  <si>
    <t>182P-400 - OandM Dist Expense</t>
  </si>
  <si>
    <t>182V-400 - OandM Dist Expense</t>
  </si>
  <si>
    <t>183T-400 - OandM Dist Expenses</t>
  </si>
  <si>
    <t>185R-400 - OandM Dist Expense</t>
  </si>
  <si>
    <t>185S-400 - OandM Dist Expenses</t>
  </si>
  <si>
    <t>185V-500 - OandM Expenses</t>
  </si>
  <si>
    <t>185W-500 - OandM Expenses</t>
  </si>
  <si>
    <t>186K-400 - OandM Dist Expenses</t>
  </si>
  <si>
    <t>186M-400 - OandM Dist Expenses</t>
  </si>
  <si>
    <t>186V-400 - OandM Dist Expenses</t>
  </si>
  <si>
    <t>186Z-400 - OandM Dist Expenses</t>
  </si>
  <si>
    <t>187K-400 - OandM Dist Expense</t>
  </si>
  <si>
    <t>187L-400 - OandM Dist Expenses</t>
  </si>
  <si>
    <t>187O-400 - OandM Dist Expenses</t>
  </si>
  <si>
    <t>187P-400 - OandM Dist Expenses</t>
  </si>
  <si>
    <t>188E-400 - OandM Dist Expense</t>
  </si>
  <si>
    <t>189H-400 - OandM Dist Expense</t>
  </si>
  <si>
    <t>189Q-400 - OandM Dist Expenses</t>
  </si>
  <si>
    <t>190E-400 - OandM Dist Expense</t>
  </si>
  <si>
    <t>209D-400 - OandM Dist Expense</t>
  </si>
  <si>
    <t>248E-400 - OandM Dist Expense</t>
  </si>
  <si>
    <t>253D-400 - OandM Dist Expense</t>
  </si>
  <si>
    <t>336E-400 - OandM Dist Expense</t>
  </si>
  <si>
    <t>337E-400 - OandM Dist Expense</t>
  </si>
  <si>
    <t>375E-400 - OandM Dist Expense</t>
  </si>
  <si>
    <t>377E-400 - OandM Dist Expenses</t>
  </si>
  <si>
    <t>384E-400 - OandM Dist Expense</t>
  </si>
  <si>
    <t>404C-500 - OandM Expenses</t>
  </si>
  <si>
    <t>406D-500 - OandM Expenses</t>
  </si>
  <si>
    <t>407E-400 - OandM Dist Expense</t>
  </si>
  <si>
    <t>407E-410 - OandM Trans Expense</t>
  </si>
  <si>
    <t>445E-400 - OandM Dist Expense</t>
  </si>
  <si>
    <t>445E-410 - OandM Trans Expense</t>
  </si>
  <si>
    <t>450E-410 - OandM Trans Expense</t>
  </si>
  <si>
    <t>450E-420 - OandM Office Expense</t>
  </si>
  <si>
    <t>472E-400 - OandM Dist Expense</t>
  </si>
  <si>
    <t>473E-400 - OandM Dist Expense</t>
  </si>
  <si>
    <t>482E-400 - OandM Dist Expense</t>
  </si>
  <si>
    <t>482E-410 - OandM Trans Expense</t>
  </si>
  <si>
    <t>484E-400 - OandM Dist Expenses</t>
  </si>
  <si>
    <t>486E-420 - OandM Office Expense</t>
  </si>
  <si>
    <t>487E-410 - OandM Trans Expense</t>
  </si>
  <si>
    <t>496E-400 - OandM Dist Expense</t>
  </si>
  <si>
    <t>526E-400 - OandM Dist Expense</t>
  </si>
  <si>
    <t>527E-400 - OandM Dist Expense</t>
  </si>
  <si>
    <t>528E-400 - OandM Dist Expense</t>
  </si>
  <si>
    <t>528E-410 - OandM Trans Expense</t>
  </si>
  <si>
    <t>528E-420 - OandM Office Expense</t>
  </si>
  <si>
    <t>534E-400 - OandM Dist Expense</t>
  </si>
  <si>
    <t>535E-400 - OandM Dist Expense</t>
  </si>
  <si>
    <t>535E-410 - OandM Trans Expense</t>
  </si>
  <si>
    <t>537E-400 - OandM Dist Expenses</t>
  </si>
  <si>
    <t>550E-400 - OandM Dist Expense</t>
  </si>
  <si>
    <t>558E-400 - OandM Dist Expense</t>
  </si>
  <si>
    <t>558E-410 - OandM Trans Expense</t>
  </si>
  <si>
    <t>560E-400 - OandM Dist Expense</t>
  </si>
  <si>
    <t>565E-400 - OandM Dist Expense</t>
  </si>
  <si>
    <t>567E-400 - OandM Dist Expense</t>
  </si>
  <si>
    <t>572B-400 - OandM Dist Expense</t>
  </si>
  <si>
    <t>573E-400 - OandM Dist Expenses</t>
  </si>
  <si>
    <t>620E-400 - OandM Dist Expenses</t>
  </si>
  <si>
    <t>620E-410 - OandM Trans Expense</t>
  </si>
  <si>
    <t>624D-400 - OandM Dist Expense</t>
  </si>
  <si>
    <t>631A-400 - OandM TandD Expense</t>
  </si>
  <si>
    <t>631D-400 - OandM Dist Expense</t>
  </si>
  <si>
    <t>633D-400 - OandM Dist Expense</t>
  </si>
  <si>
    <t>634D-400 - OandM Dist Expense</t>
  </si>
  <si>
    <t>634D-410 - OandM Trans Expense</t>
  </si>
  <si>
    <t>640E-400 - OandM Costs</t>
  </si>
  <si>
    <t>644E-400 - OandM Dist Expenses</t>
  </si>
  <si>
    <t>648D-400 - OandM Dist Expense</t>
  </si>
  <si>
    <t>659E-400 - OandM Dist Expenses</t>
  </si>
  <si>
    <t>660E-400 - OandM Dist Expense</t>
  </si>
  <si>
    <t>660E-410 - OandM Trans Expense</t>
  </si>
  <si>
    <t>675E-400 - OandM Dist Expense</t>
  </si>
  <si>
    <t>677E-400 - OandM Dist Expense</t>
  </si>
  <si>
    <t>680E-410 - OandM Trans Expense</t>
  </si>
  <si>
    <t>683E-400 - OandM Dist Expenses</t>
  </si>
  <si>
    <t>686E-400 - OandM Dist Expense</t>
  </si>
  <si>
    <t>689E-400 - OandM Dist Expense</t>
  </si>
  <si>
    <t>724E-400 - OandM Dist Expense</t>
  </si>
  <si>
    <t>725E-400 - OandM Dist Expense</t>
  </si>
  <si>
    <t>726E-400 - OandM Dist Expense</t>
  </si>
  <si>
    <t>735E-400 - OandM Dist Expense</t>
  </si>
  <si>
    <t>739E-400 - OandM Dist Expense</t>
  </si>
  <si>
    <t>740E-400 - OandM Dist Expense</t>
  </si>
  <si>
    <t>741E-400 - OandM Dist Expense</t>
  </si>
  <si>
    <t>743E-400 - OandM Dist Expense</t>
  </si>
  <si>
    <t>756E-400 - OandM Dist Expense</t>
  </si>
  <si>
    <t>757E-410 - OandM Trans Expense</t>
  </si>
  <si>
    <t>766E-400 - OandM Dist Expense</t>
  </si>
  <si>
    <t>768E-400 - OandM Dist Expense</t>
  </si>
  <si>
    <t>794E-400 - OandM Dist Expense</t>
  </si>
  <si>
    <t>795E-400 - OandM Dist Expense</t>
  </si>
  <si>
    <t>797E-400 - OandM Dist Expense</t>
  </si>
  <si>
    <t>798E-400 - OandM Dist Expense</t>
  </si>
  <si>
    <t>799E-400 - OandM Dist Expense</t>
  </si>
  <si>
    <t>823E-400 - OandM Costs</t>
  </si>
  <si>
    <t>840D-400 - OandM Dist Expense</t>
  </si>
  <si>
    <t>847B-500 - OandM Expenses</t>
  </si>
  <si>
    <t>848B-500 - OandM Expenses</t>
  </si>
  <si>
    <t>849E-400 - OandM Dist Expense</t>
  </si>
  <si>
    <t>862E-400 - OandM Dist Expense</t>
  </si>
  <si>
    <t>863E-400 - OandM Dist Expense</t>
  </si>
  <si>
    <t>866E-400 - OandM Costs</t>
  </si>
  <si>
    <t>880E-400 - OandM Dist Expense</t>
  </si>
  <si>
    <t>881E-400 - OandM Dist Expense</t>
  </si>
  <si>
    <t>901D-410 - OandM Trans Expense</t>
  </si>
  <si>
    <t>910D-410 - OandM Trans Expense</t>
  </si>
  <si>
    <t>925E-400 - OandM Dist Expense</t>
  </si>
  <si>
    <t>926E-400 - OandM Dist Expense</t>
  </si>
  <si>
    <t>936E-420 - OandM Office Expense</t>
  </si>
  <si>
    <t>939E-400 - OandM Dist Expense</t>
  </si>
  <si>
    <t>941E-400 - OandM Dist Expense</t>
  </si>
  <si>
    <t>943E-400 - OandM Dist Expense</t>
  </si>
  <si>
    <t>944E-400 - OandM Dist Expense</t>
  </si>
  <si>
    <t>945E-400 - OandM Dist Expense</t>
  </si>
  <si>
    <t>946E-400 - OandM Dist Expense</t>
  </si>
  <si>
    <t>949E-400 - OandM Dist Expense</t>
  </si>
  <si>
    <t>966E-400 - OandM Dist Expense</t>
  </si>
  <si>
    <t>970E-400 - OandM Dist Expenses</t>
  </si>
  <si>
    <t>970E-410 - OandM Trans Expense</t>
  </si>
  <si>
    <t>974E-400 - OandM Dist Expense</t>
  </si>
  <si>
    <t>975E-400 - OandM Dist Expenses</t>
  </si>
  <si>
    <t>976E-400 - OandM Dist Expenses</t>
  </si>
  <si>
    <t>981E-400 - OandM Dist Expenses</t>
  </si>
  <si>
    <t>982E-400 - OandM Dist Expense</t>
  </si>
  <si>
    <t>985E-400 - OandM Dist Expenses</t>
  </si>
  <si>
    <t>986E-400 - OandM Dist Expense</t>
  </si>
  <si>
    <t>989E-400 - OandM Dist Expenses</t>
  </si>
  <si>
    <t>992E-400 - OandM Dist Expenses</t>
  </si>
  <si>
    <t>998E-400 - OandM Dist Expenses</t>
  </si>
  <si>
    <t>996D-400 - OandM Dist Expense</t>
  </si>
  <si>
    <t>6396-400 - Transfer Line</t>
  </si>
  <si>
    <t>{{[Construction Class].[Construction Class].[Internal Combustion Production],[Construction Class].[Construction Class].[General Property],[Construction Class].[Construction Class].[No Construction Classification],[Construction Class].[Construction Class].[Transmission],[Construction Class].[Construction Class].[Distribution],[Construction Class].[Construction Class].[Intangible],[Construction Class].[Construction Class].[Relicensing],[Construction Class].[Construction Class].[Non-Utility],[Construction Class].[Construction Class].[General Property - Fleet]}}</t>
  </si>
  <si>
    <t>{{TM1FILTERBYLEVEL(DISTINCT(DESCENDANTS({[Budget Resource].[Budget Resource].[All Budget Resources^All Budget Resources - Direct]})) , 0)}}</t>
  </si>
  <si>
    <t>BHEPROD:Project Accounting:55614019</t>
  </si>
  <si>
    <t>Capital</t>
  </si>
  <si>
    <t>PROSPECTIVE</t>
  </si>
  <si>
    <t>Intangible Labor</t>
  </si>
  <si>
    <t>All Budget Resources-Direct</t>
  </si>
  <si>
    <t>MEPCo or DG</t>
  </si>
  <si>
    <t>(All)</t>
  </si>
  <si>
    <t>(Multiple Items)</t>
  </si>
  <si>
    <t>General Property</t>
  </si>
  <si>
    <t>805A-200 - Admin/ROW/Planning</t>
  </si>
  <si>
    <t>Transmission</t>
  </si>
  <si>
    <t>374D-300 - Construction</t>
  </si>
  <si>
    <t>2332-810 - Retirement</t>
  </si>
  <si>
    <t>117D-120 - Engineering</t>
  </si>
  <si>
    <t>117D-140 - Project Management</t>
  </si>
  <si>
    <t>117D-220 - Surveying</t>
  </si>
  <si>
    <t>117D-230 - Administration</t>
  </si>
  <si>
    <t>117D-321 - Civil/Sitework</t>
  </si>
  <si>
    <t>117D-450 - Environ Compliance</t>
  </si>
  <si>
    <t>117D-460 - Material</t>
  </si>
  <si>
    <t>Distribution</t>
  </si>
  <si>
    <t>Intangible</t>
  </si>
  <si>
    <t>117D-470 - Construction</t>
  </si>
  <si>
    <t>120D-120 - Engineering</t>
  </si>
  <si>
    <t>120D-310 - Substation Eng</t>
  </si>
  <si>
    <t>120D-326 - Sub Communications</t>
  </si>
  <si>
    <t>120D-470 - Construction</t>
  </si>
  <si>
    <t>123D-230 - Administration</t>
  </si>
  <si>
    <t>127D-120 - Engineering</t>
  </si>
  <si>
    <t>127D-140 - Project Management</t>
  </si>
  <si>
    <t>127D-210 - Land and Easement Purc</t>
  </si>
  <si>
    <t>127D-230 - Administration</t>
  </si>
  <si>
    <t>127D-321 - Civil/Sitework</t>
  </si>
  <si>
    <t>127D-450 - Environ Compliance</t>
  </si>
  <si>
    <t>127D-460 - Material</t>
  </si>
  <si>
    <t>127D-470 - Construction</t>
  </si>
  <si>
    <t>127D-810 - Removal Cost and Sal</t>
  </si>
  <si>
    <t>128D-470 - Construction</t>
  </si>
  <si>
    <t>128D-810 - Removal Cost and Sal</t>
  </si>
  <si>
    <t>129D-120 - Engineering</t>
  </si>
  <si>
    <t>136E-120 - Engineering</t>
  </si>
  <si>
    <t>136E-140 - Proj Management</t>
  </si>
  <si>
    <t>136E-470 - Construction</t>
  </si>
  <si>
    <t>136E-300</t>
  </si>
  <si>
    <t>142D-120 - Engineering</t>
  </si>
  <si>
    <t>142D-140 - Project Management</t>
  </si>
  <si>
    <t>142D-210 - Land and Easement Purc</t>
  </si>
  <si>
    <t>142D-220 - Surveying</t>
  </si>
  <si>
    <t>142D-230 - Administration</t>
  </si>
  <si>
    <t>142D-321 - Civil/Sitework</t>
  </si>
  <si>
    <t>142D-460 - Material</t>
  </si>
  <si>
    <t>142D-470 - Construction</t>
  </si>
  <si>
    <t>142D-480 - Construction Mngmt</t>
  </si>
  <si>
    <t>157N-210 - Land and Easement Purc</t>
  </si>
  <si>
    <t>157N-230 - Administration</t>
  </si>
  <si>
    <t>157N-321 - Civil/Sitework</t>
  </si>
  <si>
    <t>157N-470 - Construction</t>
  </si>
  <si>
    <t>157N-300</t>
  </si>
  <si>
    <t>319E-140 - Proj Management</t>
  </si>
  <si>
    <t>319E-230 - Administration</t>
  </si>
  <si>
    <t>319E-321 - Civil/Sitework</t>
  </si>
  <si>
    <t>319E-410 - Line Design</t>
  </si>
  <si>
    <t>319E-440 - ROW Clearing</t>
  </si>
  <si>
    <t>319E-470 - Construction</t>
  </si>
  <si>
    <t>488E-200 - Admin/ROW/Planning</t>
  </si>
  <si>
    <t>488E-300 - Const/Equip Purch</t>
  </si>
  <si>
    <t>488E-810 - Rem Cost/Salvage</t>
  </si>
  <si>
    <t>493E-200 - Admin/ROW/Planning</t>
  </si>
  <si>
    <t>493E-300 - Const/Equip Purch</t>
  </si>
  <si>
    <t>493E-810 - Rem Cost/Salvage</t>
  </si>
  <si>
    <t>498E-200 - Admin/ROW/Planning</t>
  </si>
  <si>
    <t>498E-300 - Const/Equip Purch</t>
  </si>
  <si>
    <t>498E-810 - Rem Cost/Salvage</t>
  </si>
  <si>
    <t>500E-200 - Admin/ROW/Planning</t>
  </si>
  <si>
    <t>500E-300 - Const/Equip Purch</t>
  </si>
  <si>
    <t>500E-810 - Rem Cost/Salvage</t>
  </si>
  <si>
    <t>501E-200 - Admin/ROW/Planning</t>
  </si>
  <si>
    <t>501E-300 - Const/Equip Purch</t>
  </si>
  <si>
    <t>501E-810 - Rem Cost/Salvage</t>
  </si>
  <si>
    <t>663D-140 - Proj Management</t>
  </si>
  <si>
    <t>667D-120 - Engineering</t>
  </si>
  <si>
    <t>667D-230 - Administration</t>
  </si>
  <si>
    <t>667D-321 - Civil/Sitework</t>
  </si>
  <si>
    <t>669D-120 - Engineering</t>
  </si>
  <si>
    <t>669D-310 - Substation Eng</t>
  </si>
  <si>
    <t>669D-324 - Transf and Breakers</t>
  </si>
  <si>
    <t>669D-460 - Materials</t>
  </si>
  <si>
    <t>682D-140 - Project Management</t>
  </si>
  <si>
    <t>682D-210 - Land and Easement Purc</t>
  </si>
  <si>
    <t>682D-230 - Administration</t>
  </si>
  <si>
    <t>682D-450 - Environ Compliance</t>
  </si>
  <si>
    <t>682D-470 - Construction</t>
  </si>
  <si>
    <t>682D-810 - Removal Cost and Sal</t>
  </si>
  <si>
    <t>780D-230 - Administration</t>
  </si>
  <si>
    <t>780D-325 - Construction Mngmnt</t>
  </si>
  <si>
    <t>780D-460 - Materials</t>
  </si>
  <si>
    <t>780D-470 - Construction</t>
  </si>
  <si>
    <t>224E-120 - Engineering</t>
  </si>
  <si>
    <t>224E-134 - Environ Permitting</t>
  </si>
  <si>
    <t>224E-140 - Proj Management</t>
  </si>
  <si>
    <t>224E-220 - Surveying</t>
  </si>
  <si>
    <t>224E-230 - Administration</t>
  </si>
  <si>
    <t>224E-470 - Construction</t>
  </si>
  <si>
    <t>224E-300</t>
  </si>
  <si>
    <t>410C-120 - Engineering</t>
  </si>
  <si>
    <t>410C-470 - Construction</t>
  </si>
  <si>
    <t>410C-300</t>
  </si>
  <si>
    <t>413C-140 - Proj Management</t>
  </si>
  <si>
    <t>413C-210 - Land and Easement Purc</t>
  </si>
  <si>
    <t>413C-230 - Administration</t>
  </si>
  <si>
    <t>413C-321 - Civil/Sitework</t>
  </si>
  <si>
    <t>413C-460 - Materials</t>
  </si>
  <si>
    <t>413C-470 - Construction</t>
  </si>
  <si>
    <t>419C-120 - Engineering</t>
  </si>
  <si>
    <t>419C-310 - Substation Eng</t>
  </si>
  <si>
    <t>419C-322 - Sub Package</t>
  </si>
  <si>
    <t>419C-323 - Control House</t>
  </si>
  <si>
    <t>419C-460 - Materials</t>
  </si>
  <si>
    <t>419C-470 - Construction</t>
  </si>
  <si>
    <t>419C-810 - Rem Cost/Salvage</t>
  </si>
  <si>
    <t>419C-300</t>
  </si>
  <si>
    <t>426C-110 - Communication</t>
  </si>
  <si>
    <t>426C-120 - Engineering</t>
  </si>
  <si>
    <t>426C-140 - Proj Management</t>
  </si>
  <si>
    <t>426C-230 - Administration</t>
  </si>
  <si>
    <t>426C-321 - Civil/Sitework</t>
  </si>
  <si>
    <t>426C-460 - Materials</t>
  </si>
  <si>
    <t>426C-470 - Construction</t>
  </si>
  <si>
    <t>429C-140 - Project Management</t>
  </si>
  <si>
    <t>429C-230 - Administration</t>
  </si>
  <si>
    <t>527E-200 - Admin/ROW/Planning</t>
  </si>
  <si>
    <t>527E-300 - Const/Equip Purch</t>
  </si>
  <si>
    <t>527E-810 - Rem Cost/Salvage</t>
  </si>
  <si>
    <t>847B-120 - Engineering</t>
  </si>
  <si>
    <t>847B-140 - Proj Management</t>
  </si>
  <si>
    <t>847B-210 - Land and Easement Purc</t>
  </si>
  <si>
    <t>847B-220 - Surveying</t>
  </si>
  <si>
    <t>847B-230 - Administration</t>
  </si>
  <si>
    <t>847B-240 - Legal Costs</t>
  </si>
  <si>
    <t>847B-321 - Civil/Sitework</t>
  </si>
  <si>
    <t>847B-410 - Line Design</t>
  </si>
  <si>
    <t>847B-420 - Procurement</t>
  </si>
  <si>
    <t>847B-450 - Environ Compliance</t>
  </si>
  <si>
    <t>847B-460 - Materials</t>
  </si>
  <si>
    <t>847B-470 - Construction</t>
  </si>
  <si>
    <t>847B-810 - Rem Cost/Salvage</t>
  </si>
  <si>
    <t>847B-300</t>
  </si>
  <si>
    <t>889D-120 - Engineering</t>
  </si>
  <si>
    <t>889D-134 - Environ Permitting</t>
  </si>
  <si>
    <t>889D-135 - Local Permitting</t>
  </si>
  <si>
    <t>889D-140 - Proj Management</t>
  </si>
  <si>
    <t>889D-230 - Administration</t>
  </si>
  <si>
    <t>889D-321 - Civil/Sitework</t>
  </si>
  <si>
    <t>889D-460 - Materials</t>
  </si>
  <si>
    <t>889D-470 - Construction</t>
  </si>
  <si>
    <t>889D-300</t>
  </si>
  <si>
    <t>143D-300 - Const/Equip Purch</t>
  </si>
  <si>
    <t>143D-810 - Rem Cost/Salvage</t>
  </si>
  <si>
    <t>145D-200 - Admin/ROW/Planning</t>
  </si>
  <si>
    <t>145D-300 - Const/Equip Purch</t>
  </si>
  <si>
    <t>138B-300 - Const/Equip Purch</t>
  </si>
  <si>
    <t>959E-210 - Admin/Planning</t>
  </si>
  <si>
    <t>959E-310 - Hardware Purchase</t>
  </si>
  <si>
    <t>959E-320 - Software Purchase</t>
  </si>
  <si>
    <t>959E-300</t>
  </si>
  <si>
    <t>1200 ST Union Labor - PST ST</t>
  </si>
  <si>
    <t>1300 OT Union Labor - PST OT</t>
  </si>
  <si>
    <t>122D-200 - Admin/ROW/Planning</t>
  </si>
  <si>
    <t>122D-300 - Const/Equip Purch</t>
  </si>
  <si>
    <t>122D-810 - Rem Cost/Salvage</t>
  </si>
  <si>
    <t>156K-200 - Admin/ROW/Planning</t>
  </si>
  <si>
    <t>194D-300 - Construction</t>
  </si>
  <si>
    <t>404C-120 - Engineering</t>
  </si>
  <si>
    <t>404C-140 - Proj Management</t>
  </si>
  <si>
    <t>404C-210 - Land and Easement Purc</t>
  </si>
  <si>
    <t>404C-230 - Administration</t>
  </si>
  <si>
    <t>404C-240 - Legal Costs</t>
  </si>
  <si>
    <t>404C-321 - Civil/Sitework</t>
  </si>
  <si>
    <t>404C-410 - Line Design</t>
  </si>
  <si>
    <t>404C-420 - Procurement</t>
  </si>
  <si>
    <t>404C-460 - Materials</t>
  </si>
  <si>
    <t>404C-470 - Construction</t>
  </si>
  <si>
    <t>404C-300</t>
  </si>
  <si>
    <t>407E-200 - Admin/ROW/Planning</t>
  </si>
  <si>
    <t>407E-300 - Const/Equip Purch</t>
  </si>
  <si>
    <t>407E-810 - Rem Cost/Salvage</t>
  </si>
  <si>
    <t>409C-120 - Engineering</t>
  </si>
  <si>
    <t>409C-440 - ROW Clearing</t>
  </si>
  <si>
    <t>441E-120 - Engineering</t>
  </si>
  <si>
    <t>441E-134 - Environ Permitting</t>
  </si>
  <si>
    <t>441E-140 - Proj Management</t>
  </si>
  <si>
    <t>441E-210 - Land and Easement Purc</t>
  </si>
  <si>
    <t>441E-220 - Surveying</t>
  </si>
  <si>
    <t>441E-230 - Administration</t>
  </si>
  <si>
    <t>441E-240 - Legal Costs</t>
  </si>
  <si>
    <t>441E-321 - Civil/Sitework</t>
  </si>
  <si>
    <t>441E-324 - Transf and Breakers</t>
  </si>
  <si>
    <t>441E-470 - Construction</t>
  </si>
  <si>
    <t>441E-300</t>
  </si>
  <si>
    <t>631A-200 - Admin/ROW/Planning</t>
  </si>
  <si>
    <t>631A-300 - Const/Equip Purch</t>
  </si>
  <si>
    <t>848B-230 - Administration</t>
  </si>
  <si>
    <t>971E-200 - Admin/ROW/Planning</t>
  </si>
  <si>
    <t>130Q-210 - Admin/Planning</t>
  </si>
  <si>
    <t>1200 ST Non Union Labor - Non-Union - IT</t>
  </si>
  <si>
    <t>1200 ST Non Union Labor - Supervisory</t>
  </si>
  <si>
    <t>131D-210 - Admin/Planning</t>
  </si>
  <si>
    <t>131D-320 - Software Purchase</t>
  </si>
  <si>
    <t>132D-210 - Admin/Planning</t>
  </si>
  <si>
    <t>132D-320 - Software</t>
  </si>
  <si>
    <t>420C-210 - Admin/Planning</t>
  </si>
  <si>
    <t>420C-310 - Hardware Purchase</t>
  </si>
  <si>
    <t>420C-320 - Software Purchase</t>
  </si>
  <si>
    <t>412E-210 - Admin/Planning</t>
  </si>
  <si>
    <t>412E-320 - Software Purchase</t>
  </si>
  <si>
    <t>425C-210 - Admin/Planning</t>
  </si>
  <si>
    <t>615D-200 - Admin/Planning</t>
  </si>
  <si>
    <t>615D-210 - Admin/Planning</t>
  </si>
  <si>
    <t>615D-300 - Construction</t>
  </si>
  <si>
    <t>615D-310 - Hardware Purchase</t>
  </si>
  <si>
    <t>615D-320 - Software Purchase</t>
  </si>
  <si>
    <t>615D-810 - Rem Cost/Salv Cost</t>
  </si>
  <si>
    <t>{{[Project].[Project].[All Projects]}}</t>
  </si>
  <si>
    <t>{{TM1FILTERBYLEVEL(DISTINCT(DESCENDANTS({[Budget Resource].[Budget Resource].[BOD Reporting Roll-up^All Budget Resources - Direct]})) , 0)}}</t>
  </si>
  <si>
    <t>BHEPROD:Project Accounting:32817473</t>
  </si>
  <si>
    <t>BASE</t>
  </si>
  <si>
    <t>Intangibles Base</t>
  </si>
  <si>
    <t>1200 ST Union Labor - Union</t>
  </si>
  <si>
    <t>#N/A</t>
  </si>
  <si>
    <t>General Property - Fleet</t>
  </si>
  <si>
    <t>1200 ST Non Union Labor - Engineering</t>
  </si>
  <si>
    <t>2210 Pur Pwr Cap</t>
  </si>
  <si>
    <t>1200 ST Union Labor - Line ST</t>
  </si>
  <si>
    <t>1200 ST Non Union Labor - Planning</t>
  </si>
  <si>
    <t>2400 Transformer Inv</t>
  </si>
  <si>
    <t>1300 OT Union Labor - Line OT</t>
  </si>
  <si>
    <t>{{[Construction Class].[Construction Class].[Intangible]}}</t>
  </si>
  <si>
    <t>{{DISTINCT({[Project].[Project].[All Projects],DESCENDANTS([Project].[Project].[All Projects] , 99 , LEAVES)})}}</t>
  </si>
  <si>
    <t>BHEPROD:Project Accounting:66384624</t>
  </si>
  <si>
    <t>843E-320 - Software Purchase</t>
  </si>
  <si>
    <t>186W-210 - Admin/Planning</t>
  </si>
  <si>
    <t>453D-210 - Admin/Planning</t>
  </si>
  <si>
    <t>453D-320 - Software Purchase</t>
  </si>
  <si>
    <t>842E-210 - Admin/Planning</t>
  </si>
  <si>
    <t>842E-320 - Software Purchase</t>
  </si>
  <si>
    <t>844E-210 - Admin/Planning</t>
  </si>
  <si>
    <t>844E-320 - Software Purchase</t>
  </si>
  <si>
    <t>130R-210 - Admin/Planning</t>
  </si>
  <si>
    <t>130W - 320</t>
  </si>
  <si>
    <t>130X-210 - Admin/Planning</t>
  </si>
  <si>
    <t>130X - 200</t>
  </si>
  <si>
    <t>142G-210 - Admin/Planning</t>
  </si>
  <si>
    <t>145H - 320</t>
  </si>
  <si>
    <t>154T-210 - Admin/Planning</t>
  </si>
  <si>
    <t>158P-320 - Software Purchase</t>
  </si>
  <si>
    <t>170E-210 - Admin/Planning</t>
  </si>
  <si>
    <t>184P-320 - Software Purchase</t>
  </si>
  <si>
    <t>188Z-320 - Software Purchase</t>
  </si>
  <si>
    <t>189I-210 - Admin/Planning</t>
  </si>
  <si>
    <t>189I-320 - Software</t>
  </si>
  <si>
    <t>189I - 200</t>
  </si>
  <si>
    <t>190I-210 - Admin/Planning</t>
  </si>
  <si>
    <t>190I - 200</t>
  </si>
  <si>
    <t>193H-210 - Admin/Planning</t>
  </si>
  <si>
    <t>197E-210 - Admin/Planning</t>
  </si>
  <si>
    <t>239E-210 - Admin/Planning</t>
  </si>
  <si>
    <t>239E-320 - Software Purchase</t>
  </si>
  <si>
    <t>388E-210 - Admin/Planning</t>
  </si>
  <si>
    <t>388E-320 - Software Purchase</t>
  </si>
  <si>
    <t>491D-210 - Admin/Planning</t>
  </si>
  <si>
    <t>749E-320 - Software Purchase</t>
  </si>
  <si>
    <t>750E-200 - Admin/ROW/Planning</t>
  </si>
  <si>
    <t>750E-320 - Software Purchase</t>
  </si>
  <si>
    <t>769E-210 - Admin/Planning</t>
  </si>
  <si>
    <t>769E-320 - Software Purchase</t>
  </si>
  <si>
    <t>785E-210 - Admin/Planning</t>
  </si>
  <si>
    <t>813E-210 - Admin/Planning</t>
  </si>
  <si>
    <t>813E-310 - Hardware</t>
  </si>
  <si>
    <t>852E-210 - Admin/Planning</t>
  </si>
  <si>
    <t>852E-320 - Software Purchase</t>
  </si>
  <si>
    <t>857E-210 - Admin/Planning</t>
  </si>
  <si>
    <t>115E-210 - Admin/Planning</t>
  </si>
  <si>
    <t>589E-320 - Software Purchase</t>
  </si>
  <si>
    <t>590E-320 - Software</t>
  </si>
  <si>
    <t>640E-210 - Admin/Planning</t>
  </si>
  <si>
    <t>640E-320 - Software Purchase</t>
  </si>
  <si>
    <t>774E-210 - Admin/Planning</t>
  </si>
  <si>
    <t>774E-320 - Software Purchase</t>
  </si>
  <si>
    <t>841E-320 - Software Purchase</t>
  </si>
  <si>
    <t>130F-300</t>
  </si>
  <si>
    <t>193G - 210</t>
  </si>
  <si>
    <t>194R - 210</t>
  </si>
  <si>
    <t>Costs to Allocate to G&amp;A</t>
  </si>
  <si>
    <t>Group Balance</t>
  </si>
  <si>
    <t>Dep Rate</t>
  </si>
  <si>
    <t>Estimated Depreciation</t>
  </si>
  <si>
    <t>Depreciation on Software - G30303</t>
  </si>
  <si>
    <t>Depreciation on Software - G30305</t>
  </si>
  <si>
    <t>Depreciation on Software - G30307</t>
  </si>
  <si>
    <t>Depreciation on Software - G30310</t>
  </si>
  <si>
    <t>Depreciation on Software - G30321</t>
  </si>
  <si>
    <t>Depreciation on Software - G39112</t>
  </si>
  <si>
    <t>Depreciation on Software - GM39112</t>
  </si>
  <si>
    <t>Depreciation on Software - 30305</t>
  </si>
  <si>
    <t>Exclude AMI Assets in 39112 - 197335</t>
  </si>
  <si>
    <t>Exclude AMI Assets in 39112 - 197344</t>
  </si>
  <si>
    <t>Exclude AMI Assets in 39112 - 197345</t>
  </si>
  <si>
    <t>Exclude AMI Assets in 39112 - 197346</t>
  </si>
  <si>
    <t>Exclude AMI Assets in 39112 - 197347</t>
  </si>
  <si>
    <t>Exclude AMI Assets in 39112 - 197348</t>
  </si>
  <si>
    <t>Exclude AMI Assets in 39112 - 197349</t>
  </si>
  <si>
    <t>Costs to Allocate to Storeroom</t>
  </si>
  <si>
    <t>Lamoine Transformer Storage Depreciation Expense - BS502</t>
  </si>
  <si>
    <t>Machias Transformer Storage Depreciation Expense - BS702</t>
  </si>
  <si>
    <t>Lincoln Transformer Storage Depreciation Expense - BS303</t>
  </si>
  <si>
    <t>Hampden Stockroom Depreciation Expense</t>
  </si>
  <si>
    <t>Graham Station Transformer Storage Depreciation Expense - BS106</t>
  </si>
  <si>
    <t>Graham Station Transformer Storage Depreciation Expense - BS103</t>
  </si>
  <si>
    <t>Presque Isle Stockroom Depreciation Expense</t>
  </si>
  <si>
    <t>Costs to Allocate to Transportation</t>
  </si>
  <si>
    <t>Depreciation Expense - BHD Small Fleet</t>
  </si>
  <si>
    <t>Depreciation Expense - MPD Small Fleet</t>
  </si>
  <si>
    <t>Depreciation Expense - BHD Large Fleet</t>
  </si>
  <si>
    <t>Depreciation Expense - MPD Large Fleet</t>
  </si>
  <si>
    <t>Depreciation Expense - HOC Garage</t>
  </si>
  <si>
    <t>Depreciation Expense - Presque Isle Garage</t>
  </si>
  <si>
    <t>Book Cost</t>
  </si>
  <si>
    <t>Mil Rate</t>
  </si>
  <si>
    <t>Estimated Property Taxes</t>
  </si>
  <si>
    <t>Property Taxes Allocated to Telcom</t>
  </si>
  <si>
    <t>Property Taxes Allocated to Illinois Ave</t>
  </si>
  <si>
    <t>Property Taxes Allocated to HOC</t>
  </si>
  <si>
    <t>Property Taxes Allocated to Preque Isle Operations</t>
  </si>
  <si>
    <t>Property Taxes Allocated to Transformer Storage - Lamoine - BS502</t>
  </si>
  <si>
    <t>Property Taxes Allocated to Transformer Storage - Machias - BS702</t>
  </si>
  <si>
    <t>Property Taxes Allocated to Transformer Storage - Lincoln - BS303</t>
  </si>
  <si>
    <t>Property Taxes Allocated to - Bangor</t>
  </si>
  <si>
    <t>Property Taxes Allocated to - Hampden Stockroom</t>
  </si>
  <si>
    <t>Property Taxes Allocated to Transformer Storage - Graham Station - BS106</t>
  </si>
  <si>
    <t>Property Taxes Allocated to Transformer Storage - Graham Station - BS103</t>
  </si>
  <si>
    <t>Property Taxes Allocated to - Presque Isle Stockroom</t>
  </si>
  <si>
    <t>Property Taxes Allocated to Lower Main Street Garage</t>
  </si>
  <si>
    <t>Property Taxes Allocated to Washbay &amp; Garage E. Machas</t>
  </si>
  <si>
    <t>Property Taxes Allocated to HOC Washbay &amp; Garage</t>
  </si>
  <si>
    <t>Property Taxes Allocated to Presque Isle Garage</t>
  </si>
  <si>
    <t>December 2017</t>
  </si>
  <si>
    <t>December 2018-  December 2019</t>
  </si>
  <si>
    <t>Location</t>
  </si>
  <si>
    <t>Building</t>
  </si>
  <si>
    <t>Equipment</t>
  </si>
  <si>
    <t>Building/Equipment</t>
  </si>
  <si>
    <t>Book Cost of Inprovements in 2013</t>
  </si>
  <si>
    <t>Value
Increase
Cost Index @ %
Building</t>
  </si>
  <si>
    <t>Value
Increase
Cost Index @ %
Equipment</t>
  </si>
  <si>
    <t>Value
Increase
Cost Index @ %
Building/Equipment</t>
  </si>
  <si>
    <t>Book Cost of Inprovements in 2017</t>
  </si>
  <si>
    <t>Book Cost of Inprovements in 2018</t>
  </si>
  <si>
    <t>TOTAL VALUE</t>
  </si>
  <si>
    <t>2019 Capital Improvments / Additions / Deletions</t>
  </si>
  <si>
    <t>Miscellaneous Information</t>
  </si>
  <si>
    <t>A</t>
  </si>
  <si>
    <t>B</t>
  </si>
  <si>
    <r>
      <t xml:space="preserve">C                          </t>
    </r>
    <r>
      <rPr>
        <b/>
        <sz val="10"/>
        <rFont val="Arial"/>
        <family val="2"/>
      </rPr>
      <t>(A + B)</t>
    </r>
  </si>
  <si>
    <t>D</t>
  </si>
  <si>
    <t>E</t>
  </si>
  <si>
    <t>F</t>
  </si>
  <si>
    <t xml:space="preserve">G                        
(C + D) </t>
  </si>
  <si>
    <t>H                        (A + E)</t>
  </si>
  <si>
    <t>I                      
 (B + F)</t>
  </si>
  <si>
    <t>J                      
(C+D+F)</t>
  </si>
  <si>
    <t>K (2014)</t>
  </si>
  <si>
    <t>K (2015)</t>
  </si>
  <si>
    <t>L                         (J + K)</t>
  </si>
  <si>
    <t>Bangor Hydro Office, 21 Telcom Drive, Bangor, Maine</t>
  </si>
  <si>
    <t>Bangor Hydro Office, 971 Illinois Ave, Bangor, Maine</t>
  </si>
  <si>
    <t>Maliseet Gardens Exchange Street Bangor, Main</t>
  </si>
  <si>
    <t>Leased Building</t>
  </si>
  <si>
    <t>Service Building/Stockroom/Store/Boiler/Meter 
Lower Main Street Bangor, Maine (Sprinklered)</t>
  </si>
  <si>
    <t>Stockroom Area Includes inventory plus an additional $1m estimated inventory for transformers and meters</t>
  </si>
  <si>
    <t>Garage &amp; Car Shops
Lower Main Street Bangor, Maine</t>
  </si>
  <si>
    <t>Garage Area at main St. Includes lifts and 
equipment for vehicle repair</t>
  </si>
  <si>
    <t>Quonset Storehouse Lower Main Street Bangor, Maine</t>
  </si>
  <si>
    <t>Inventory located at this site</t>
  </si>
  <si>
    <t>Constructions Planner's Building Lower Main Street Bangor, Maine</t>
  </si>
  <si>
    <t>Prefab Construction</t>
  </si>
  <si>
    <t>Storage Warehouse/ServiceCenter Lamione Maine</t>
  </si>
  <si>
    <t>Corner of Buttermilk Road and RT. 204 in 
Lamoine, Maine</t>
  </si>
  <si>
    <t>Office Building RT 192 Machias, Maine (Sprinklered)</t>
  </si>
  <si>
    <t>Machias Garage (With one Washbay)
RT 192, Machias, Maine</t>
  </si>
  <si>
    <t>Storeroom, Veazie</t>
  </si>
  <si>
    <t>Transformer Ship Graham Station Veazie, Maine</t>
  </si>
  <si>
    <t>Veazie Offices (Formerly part of steam plant)
Graham Station Veazie, Maine</t>
  </si>
  <si>
    <t>Electrical Testing Center and offices. This 
building formerly housed Steam Units 3-5. Units 4 &amp; 5 still located there but retired from books. No value for steam units Some contents are located in this section of building but reported as part of Electrical Department</t>
  </si>
  <si>
    <t>Northern Div. Office, Rt 2 Lincoln, Maine</t>
  </si>
  <si>
    <t>Portion of this building leased to Area Home 
Care, map 14A, P/O 18</t>
  </si>
  <si>
    <t>Transformer Storage and Service Building Washington Division</t>
  </si>
  <si>
    <t>$160,000 for building</t>
  </si>
  <si>
    <t xml:space="preserve">Travel Crew Bldg. Lower Main St. </t>
  </si>
  <si>
    <t>Transformer Storage - Graham Station</t>
  </si>
  <si>
    <t>$200,000 for building</t>
  </si>
  <si>
    <t>Transformer Storage - Northern Division</t>
  </si>
  <si>
    <t>Transformer Storage - Lamoine</t>
  </si>
  <si>
    <t xml:space="preserve">Hampden Rt 202 Site </t>
  </si>
  <si>
    <t>Site Being developed</t>
  </si>
  <si>
    <t>Park Street - System Operations&amp; server room</t>
  </si>
  <si>
    <t>Island Falls Office Structure</t>
  </si>
  <si>
    <t>Operation Center Structures</t>
  </si>
  <si>
    <t>Fort Kent Office Structures</t>
  </si>
  <si>
    <t>Technical Services Building Structures</t>
  </si>
  <si>
    <t>Presque Isle Cold Storage</t>
  </si>
  <si>
    <t>SUBSTATIONS</t>
  </si>
  <si>
    <t xml:space="preserve">Transmission and/or Distribution Substations: 
Fenced. Includes Bus Compartments, concrete, sectional steel. Foundations. Control equipment including batteries. Conversion Equipments. Condensers. Switches, breakers, wires. Accessory equipment, etc. </t>
  </si>
  <si>
    <t>Substations Located in Bangor at:</t>
  </si>
  <si>
    <t>Broadway</t>
  </si>
  <si>
    <t>N. French Street, Bangor, Maine, .1 Mile on 
Left (Next to Broadway Shopping Centre)</t>
  </si>
  <si>
    <t>Lower Main Street</t>
  </si>
  <si>
    <t>Main Street, Bangor, Maine, Go .3 Miles on 
Main Street, Turn Left onto Access Road/Beyond Railroad Overpass</t>
  </si>
  <si>
    <t>Waterworks</t>
  </si>
  <si>
    <t xml:space="preserve">Located at Waterworks, State Street, Bangor, 
Maine, Across from Bangor Dam. </t>
  </si>
  <si>
    <t xml:space="preserve">Webster Ave. </t>
  </si>
  <si>
    <t>Webster Ave. Bangor, Maine, .65 Miles on 
Webster Avenue, Substation on Left 
(Just Pass Cemetery)</t>
  </si>
  <si>
    <t>East Bangor</t>
  </si>
  <si>
    <t>Broadway, Bangor, Maine, 2.7 Miles on 
Broadway, Substation on the Right</t>
  </si>
  <si>
    <t>Pushaw Road</t>
  </si>
  <si>
    <t>Pushaw Road, bangor: Note: New sub under 
construction, should be done around late March, 2002. Replacement is for new substation</t>
  </si>
  <si>
    <t>Hogan Road</t>
  </si>
  <si>
    <t>Sylvan Rd. Bangor, Maine off Hogan Road 
Next to I-95</t>
  </si>
  <si>
    <t>Park Street (Outside)</t>
  </si>
  <si>
    <t>Park Street, Bangor Maine, 100 Yards Down 
Park Street on Right</t>
  </si>
  <si>
    <t>Substation, Park Street #2 (13.2 KV Section) 
(Inside) Bangor, Maine</t>
  </si>
  <si>
    <t>Park Street, Bangor, Maine, 100 Yards Down Park Street on Right/Substation and Building 
Includes SCADA System &amp; Microwave Equipment</t>
  </si>
  <si>
    <t>Substation, Bangor International Airport, Bangor</t>
  </si>
  <si>
    <t>Illinois Avenue, Bangor, Maine, .2 Miles on 
Illinois Avenue, Substation is on the Right</t>
  </si>
  <si>
    <t>Substation, Saxl Park</t>
  </si>
  <si>
    <t>Substation, Bar Harbor</t>
  </si>
  <si>
    <t>Edgewood Street, Bar Harbor, Maine 
(100 Yards on the Left)</t>
  </si>
  <si>
    <t>Substation, Acadia</t>
  </si>
  <si>
    <t>Substation, Blue Hill</t>
  </si>
  <si>
    <t>Corner of Rt. 172 and Rt. 176 Blue Hill, Maine</t>
  </si>
  <si>
    <t>Substation, Boggy Brook</t>
  </si>
  <si>
    <t>New in 1999. Ellisworth, just before Ellisworth 
Falls just after baseball field on left</t>
  </si>
  <si>
    <t>Eastern Avenue</t>
  </si>
  <si>
    <t>Corner of Parkway North and Eastern Avenue, 
Brewer, Maine</t>
  </si>
  <si>
    <t>Tibbetts (Brewer)</t>
  </si>
  <si>
    <t>Corner of South Main Street and Tibbetts Street, South Brewer, Maine</t>
  </si>
  <si>
    <t>Green Point Road</t>
  </si>
  <si>
    <t>Corner of Green Pt Road and Rt 1A, 
Brewer, Maine</t>
  </si>
  <si>
    <t>Substation, Brooksville</t>
  </si>
  <si>
    <t xml:space="preserve">Old County Road, Corner of Rt. 15 and Rt. 175 
Brooksville, Maine (Left side of Road) </t>
  </si>
  <si>
    <t>Substation, Bucks Harbor</t>
  </si>
  <si>
    <t>Located on Maine Correction Facility, 
.1 Miles (Right side), Bucks Harbor, Maine (Old Air Force Base)</t>
  </si>
  <si>
    <t>Substation &amp; Automatic Switching/Burns 
Corner (Transmission)</t>
  </si>
  <si>
    <t>Knox Road, Left on Knox Road, Immediately 
on Left, Mt. Desert Island, Maine</t>
  </si>
  <si>
    <t>Substation , Cherryfield</t>
  </si>
  <si>
    <t>Willey District Road, Cherryfield, Maine, 
.3 Miels on Willey District Road 
Substation on the Left</t>
  </si>
  <si>
    <t>Substation, Chester</t>
  </si>
  <si>
    <t>Rt. 116, Chester, Maine, 2.3 Miles Down 
Rt 116 on left (Past Sawmill)</t>
  </si>
  <si>
    <t>Substation, Cutler</t>
  </si>
  <si>
    <t>Route 119, Cutler, Maine, Rt 191 
Across from Navel Base</t>
  </si>
  <si>
    <t>Substation, Deblois</t>
  </si>
  <si>
    <t xml:space="preserve">Route 193, Deblois, Maine, 8.0 Miles on 
Route 193 Substation is on the Right/No Customer Serviced at this time. </t>
  </si>
  <si>
    <t>Substation, East Corinth</t>
  </si>
  <si>
    <t>Route 15, East Corinth, Maine, 1/4 Mile from 
E. Corinth on Rt. 15 on Right Hand Side (Towards Dover)</t>
  </si>
  <si>
    <t>Substation, East Franklin</t>
  </si>
  <si>
    <t>Route 200, East Franklin, Maine, 
1 1/2 Mile off Rt. 182 on Rt. 200, in East Franklin on Left</t>
  </si>
  <si>
    <t>Substation, East Millinocket</t>
  </si>
  <si>
    <t>Rt 11/157, E. Millinocket, Maine, 
Just Before Town on the Right (Before Mill)</t>
  </si>
  <si>
    <t>Substation, Transmission, Eastport</t>
  </si>
  <si>
    <t>Route 190, Eastport Maine</t>
  </si>
  <si>
    <t>Substation, Ellsworth (Hydro) BHE Portion of Substation</t>
  </si>
  <si>
    <t>Grant Street, Ellsworth, Maine, 
Riverside Substation at Ellsworth Station</t>
  </si>
  <si>
    <t>Substation - Transmission, Ellsworth (45k Substation)</t>
  </si>
  <si>
    <t>Grant Street, Ellsworth, Maine, 
Top of Grant Street Hill</t>
  </si>
  <si>
    <t>Substation - Transmission Ellsworth Falls</t>
  </si>
  <si>
    <t>Bar Harbor Road?Rt 1A Ellsworth Falls, Maine</t>
  </si>
  <si>
    <t>Substation, Mill Street, Ellsworth</t>
  </si>
  <si>
    <t>Mill Street, Ellsworth, Maine</t>
  </si>
  <si>
    <t>Substation, Gouldsboro</t>
  </si>
  <si>
    <t>Gouldsboro Substation, At Intersection of 
Rt 1 and Rt 186 Turn left before Tuttles Store, .3 miles on Right</t>
  </si>
  <si>
    <t>Substation, Hampden</t>
  </si>
  <si>
    <t>Rt 1A 1/2 Mile +/1 Below Bawood Line on 
East Side of the Road</t>
  </si>
  <si>
    <t>Substation, Hancock</t>
  </si>
  <si>
    <t>Rt 1, Ellsworth, Maine, East from 
Triangle in Ellsworth</t>
  </si>
  <si>
    <t>Substation, Harrington 12.5 KV</t>
  </si>
  <si>
    <t>Harrington, Maine, 12.5 KV, 
Junction of Rt 1A &amp; Rt 1, 1st Fenced in Area</t>
  </si>
  <si>
    <t>Substation - Transmission, Harrington, 115 KV</t>
  </si>
  <si>
    <t>Harrington, Maine, 12.5 KV, 
Junction of Rt 1A &amp; Rt 1, 2nd Fenced in Area</t>
  </si>
  <si>
    <t>Substation - Hermon</t>
  </si>
  <si>
    <t>Substation, Howland</t>
  </si>
  <si>
    <t>Route 155, Howland, Maine: 
Distribution Substation</t>
  </si>
  <si>
    <t>Substation, Jonesport</t>
  </si>
  <si>
    <t>Rt 187, Jonesport, Maine, Substation on 
Left Next to the Ocean</t>
  </si>
  <si>
    <t>Substation, Keene Bog</t>
  </si>
  <si>
    <t>New Substation, Rt 116 Chester 
ME on East Side of Road</t>
  </si>
  <si>
    <t xml:space="preserve">Substation, Keene Rd </t>
  </si>
  <si>
    <t>Substation, Keene Rd 345 KV</t>
  </si>
  <si>
    <t>Substation, Lincoln</t>
  </si>
  <si>
    <t>Lincoln, Maine, Located at Mill, 200 Yards 
Through Parking Area on Left</t>
  </si>
  <si>
    <t>Substation, Lucerne</t>
  </si>
  <si>
    <t>Poplar Road, Lucerne, Maine 1st Right 
1/2 Mile Beyond Lucerne Inn on Rt 1A 1 Mile on left next to RR Crossing</t>
  </si>
  <si>
    <t>Substation, Trans/Dist. Machias</t>
  </si>
  <si>
    <t>Rt. 92 Machias, Maine, Junction of Rt 92 &amp; 
Rt 1 in Machias (Do not cross Bridge)</t>
  </si>
  <si>
    <t>Substation, Mattawamkeag</t>
  </si>
  <si>
    <t>Rt 2, Mattawamkeag, Maine, 
Located Directly Across from Mill</t>
  </si>
  <si>
    <t>Substation, Transmission, Medway</t>
  </si>
  <si>
    <t>Rt 116, Medway, Maine 1/2 SALE PENDING</t>
  </si>
  <si>
    <t>Substation, Milford</t>
  </si>
  <si>
    <t>Davenport Street, Miltora, Maine, 
Left after Junction of Rt 178 &amp; Rt 2 in Milford Plant is on the Left</t>
  </si>
  <si>
    <t>Substation, Millinocket</t>
  </si>
  <si>
    <t>Ash Street, Millinocket, Maine</t>
  </si>
  <si>
    <t>Substation, Milo</t>
  </si>
  <si>
    <t>Riverside Street, Milo, Maine, 100 Yards Down 
Riverside Street on Left</t>
  </si>
  <si>
    <t>Substation, Nicolin</t>
  </si>
  <si>
    <t>Nicolin Street, Ellsworth, Main, .6 Miles on Left</t>
  </si>
  <si>
    <t>Substation, N.E. Harbor</t>
  </si>
  <si>
    <t>Rt 198, Northeast Harbor, Maine, Right on 
Access Road, 100 Feet from Rt 198</t>
  </si>
  <si>
    <t>Substation, Olamon (Greenbush)</t>
  </si>
  <si>
    <t>Military Road, Olamon, Maine, .2 Miles on 
Military Road Substation is on the Left - only one customer</t>
  </si>
  <si>
    <t>Substation, Distribution Orono</t>
  </si>
  <si>
    <t>Broadway, Orono, Maine</t>
  </si>
  <si>
    <t>Substation, Orono (University of Maine) Steam</t>
  </si>
  <si>
    <t>College Avenue (Rt 2A), Orono, Maine, 
1.2 Miles on Rt 2A, Substation on Right</t>
  </si>
  <si>
    <t>Substation, Orono (University of Maine) 46 KV</t>
  </si>
  <si>
    <t>Rangely Road, Orono Maine</t>
  </si>
  <si>
    <t>Substation, Transmission, Orrington BHE</t>
  </si>
  <si>
    <t>Fields Pond Road, Orrington, Maine, 
Substation on the Left</t>
  </si>
  <si>
    <t>Substation, Pembroke</t>
  </si>
  <si>
    <t>Rt. 1, West Pembrokem Maine</t>
  </si>
  <si>
    <t>Substation, Rebel Hill</t>
  </si>
  <si>
    <t>Substation, Powersville</t>
  </si>
  <si>
    <t>New Substation</t>
  </si>
  <si>
    <t>Scott's Hill Substation</t>
  </si>
  <si>
    <t>Scott's Hill Road, Machias, Maine</t>
  </si>
  <si>
    <t>Substation, Transmission, Stillwater</t>
  </si>
  <si>
    <t xml:space="preserve"> -   </t>
  </si>
  <si>
    <t>Franklin Street, Old Town, Maine, One Block 
Down Franklin Street/No Load Serve/Gene Substation SALE PENDING</t>
  </si>
  <si>
    <t>Substation, Stonington &amp; Deer Isle</t>
  </si>
  <si>
    <t>Substation, Swan's Island</t>
  </si>
  <si>
    <t>Substation, Surry</t>
  </si>
  <si>
    <t>Rt 176, Surry, Maine, Just off Rt. 172 in Surry, 
Substation is .2 Miles on Right</t>
  </si>
  <si>
    <t>Substation, Trenton</t>
  </si>
  <si>
    <t>Substation, Transmission, Veazie 115 KV (Graham)</t>
  </si>
  <si>
    <t>Shore Road, Veazie, Maine</t>
  </si>
  <si>
    <t>Substation, Transmission, Veazie 46 KV (Graham)</t>
  </si>
  <si>
    <t>Substation Transmission, Washington County</t>
  </si>
  <si>
    <t>Rt. 1A Jonesboro, Maine, Toward Whitneyville, 
.15 Miles on Rt. 1A on Right (Also Called Jonesboro Substation)</t>
  </si>
  <si>
    <t>Substation, West Enfield (Stanford)</t>
  </si>
  <si>
    <t>Mill Street, West Enfield, Maine, Left on Mill 
Street, .25 Miles on the Right</t>
  </si>
  <si>
    <t>Substation, Dennysville (Pole Mounted)</t>
  </si>
  <si>
    <t>Automatic Switching, Young's Corner</t>
  </si>
  <si>
    <t>Rt 198, Bar Horbor, Maine, Just before Holland 
Road on Left 1/2 SALE PENDING</t>
  </si>
  <si>
    <t>Substation, Somesville</t>
  </si>
  <si>
    <t>Substation, Tunk</t>
  </si>
  <si>
    <t xml:space="preserve">Substation, Ashland </t>
  </si>
  <si>
    <t>12KV and 34.5KV yard with 2 transformers</t>
  </si>
  <si>
    <t>Substation, Bridgewater</t>
  </si>
  <si>
    <t>Substation, Easton</t>
  </si>
  <si>
    <t>Substation, Fort Fairfield</t>
  </si>
  <si>
    <t>Substation, Fish River</t>
  </si>
  <si>
    <t>Substation, Frenchville</t>
  </si>
  <si>
    <t>Substation, Grand Isle</t>
  </si>
  <si>
    <t>Substation, Mullen</t>
  </si>
  <si>
    <t>Substation, Island Falls 2,500KVA</t>
  </si>
  <si>
    <t>Substation, Caribou West</t>
  </si>
  <si>
    <t xml:space="preserve">Substation, Pond Limestone </t>
  </si>
  <si>
    <t>Substation, Madawaska</t>
  </si>
  <si>
    <t>Substation, Mapleton</t>
  </si>
  <si>
    <t>Substation, Ottercreek</t>
  </si>
  <si>
    <t>Substation, Mars Hill</t>
  </si>
  <si>
    <t>Substation, Monticello</t>
  </si>
  <si>
    <t>Substation, New Sweden</t>
  </si>
  <si>
    <t>Substation, Oakfield</t>
  </si>
  <si>
    <t>Substation, Patten</t>
  </si>
  <si>
    <t>Substation, Fort Kent</t>
  </si>
  <si>
    <t>Substation, State Street</t>
  </si>
  <si>
    <t>Substation, Presque Isle North</t>
  </si>
  <si>
    <t>Substation, Loring Commerce</t>
  </si>
  <si>
    <t>Substation, New Loring</t>
  </si>
  <si>
    <t>Substation, Skyway</t>
  </si>
  <si>
    <t>Substation, Flo's Inn</t>
  </si>
  <si>
    <t>Substation, Sherman 2500KVA</t>
  </si>
  <si>
    <t>Substation, Washburn</t>
  </si>
  <si>
    <t>Substation, Westfield</t>
  </si>
  <si>
    <t>Substation, Crosslake</t>
  </si>
  <si>
    <t>SWITCHING &amp; EQUIPMENT RELATED TO SUBSTATIONS</t>
  </si>
  <si>
    <t>Substation Mobile Home Base 3.75 MVA Mobile 1</t>
  </si>
  <si>
    <t>Housed at Graham Station/Small 
Mobile Substation</t>
  </si>
  <si>
    <t>Auto Throw Switch/Husson College, Bangor Maine</t>
  </si>
  <si>
    <t>Husson Avenue to Husson College, Corner of 
Kenduskeag and Hillman Ave., Bangor Maine</t>
  </si>
  <si>
    <t>Substation Equipment, Champion Stud Mill, Costigan</t>
  </si>
  <si>
    <t>Greenfield Road, Costigan, Maine</t>
  </si>
  <si>
    <t>Substation, Chipper Mill - Milo</t>
  </si>
  <si>
    <t>Rt 16/6 Approx 6 Miles Past Lagrange on Left</t>
  </si>
  <si>
    <t>Substation, Rice Farm, Millinocket</t>
  </si>
  <si>
    <t>Take 1st Left after Dolby pond Rt157/11 
in Milinocket. Sub is located at 1st 
Right Hand Turn</t>
  </si>
  <si>
    <t>Substation, Millinocket Waste Treatment</t>
  </si>
  <si>
    <t>Millinocket, Maine</t>
  </si>
  <si>
    <t>Switching Station, Derby</t>
  </si>
  <si>
    <t>Derby , Maine</t>
  </si>
  <si>
    <t>Switching Station,Whiting</t>
  </si>
  <si>
    <t>Whiting, Maine</t>
  </si>
  <si>
    <t>Switching Station,Winter Harbor</t>
  </si>
  <si>
    <t>Winter Harbor</t>
  </si>
  <si>
    <t>Substation, Diamond Int Mill (I/P) Passadumkeag</t>
  </si>
  <si>
    <t>Located at Diamond Stud Mill Passadumkeag, 
(Off Rt 2) Right Turn off Rt 2</t>
  </si>
  <si>
    <t>Substation - Transmission, Orrington IMC</t>
  </si>
  <si>
    <t>Orrington, Maine, Located at Chemical Plant 
Mostly owned by customer</t>
  </si>
  <si>
    <t>Substation, PERC Plant, Orrington</t>
  </si>
  <si>
    <t>PERC Plant - Customer owned</t>
  </si>
  <si>
    <t>Substation, Misc - 
Regulators/Unallocated/Union St. Swt</t>
  </si>
  <si>
    <t>Misc Locations</t>
  </si>
  <si>
    <t>Mobile Substation (Leased) #2</t>
  </si>
  <si>
    <t>Leased Equipment</t>
  </si>
  <si>
    <t>Substation, Ellworth Tap</t>
  </si>
  <si>
    <t>Substation, Columbia Tap</t>
  </si>
  <si>
    <t>Switching Station, Epping</t>
  </si>
  <si>
    <t>Switching Station, Limestone</t>
  </si>
  <si>
    <t>Switching Station, Presque Isle</t>
  </si>
  <si>
    <t>Switching Station, Mars Hill</t>
  </si>
  <si>
    <t>Capacitor Bank, Sherman</t>
  </si>
  <si>
    <t>Switching Station, Caribou</t>
  </si>
  <si>
    <t>Metering Equipment, Fraser Papers</t>
  </si>
  <si>
    <t>Metering Equipment, Ludlow</t>
  </si>
  <si>
    <t>Metering Equipment, Patten</t>
  </si>
  <si>
    <t>Metering Equipment, McCain (Easton)</t>
  </si>
  <si>
    <t>Metering Equipment, Huber</t>
  </si>
  <si>
    <t>Metering Equipment, Pinkham</t>
  </si>
  <si>
    <t>Metering Equipment, I.P. Masardi</t>
  </si>
  <si>
    <t>Metering Equipment, Levesque Mill</t>
  </si>
  <si>
    <t>Metering Equipment, Boralex Ashland</t>
  </si>
  <si>
    <t>HYDRO STATIONS</t>
  </si>
  <si>
    <t>Hydro, Sebec Dam, Milo, Maine</t>
  </si>
  <si>
    <t>BHE Owns but Leased: 
Some replacement and Liability</t>
  </si>
  <si>
    <t>STEAM GENERATION</t>
  </si>
  <si>
    <t>NOTE: Building that houses units 3, 4 &amp; 5 to remain. 
Units 4 &amp; 5 retired Feb 2000. Will Transfer to Bldgs in 2001</t>
  </si>
  <si>
    <t>Steam Power Plant, Veazie, Maine (Unit #4)</t>
  </si>
  <si>
    <t>Unit #4 Still in place but retired from books</t>
  </si>
  <si>
    <t>Steam Power Plant, Veazie, Maine (Unit #5)</t>
  </si>
  <si>
    <t>Unit #5 Still in place but retired from books</t>
  </si>
  <si>
    <t>DIESELS</t>
  </si>
  <si>
    <t>Structures, Fuel holders, producers, and 
accessories. Prive Movers, Generators. Accessory and Miscellaneous Power Plant Equipment</t>
  </si>
  <si>
    <t>Automatic Diesels, Young's Corner Bar Harbor, Maine</t>
  </si>
  <si>
    <t>Automatic Diesels Medway</t>
  </si>
  <si>
    <t>Diesel Plant, Eastport</t>
  </si>
  <si>
    <t>Rt 190 Just Beyond Eastport Water District 
on the Left before the Town</t>
  </si>
  <si>
    <t>RADIO</t>
  </si>
  <si>
    <t xml:space="preserve">Radio Building, Black Cap Mountain, Eddington </t>
  </si>
  <si>
    <t>Top of Black Cap Mountain</t>
  </si>
  <si>
    <t>Radio Station Building, E. Machias</t>
  </si>
  <si>
    <t>Pumpkin Ridge</t>
  </si>
  <si>
    <t>Charleston Repeater Site Development</t>
  </si>
  <si>
    <t>Charleston Hill</t>
  </si>
  <si>
    <t>Northern SCADA Lincoln</t>
  </si>
  <si>
    <t>Blue Hill Mt</t>
  </si>
  <si>
    <t>Mountain Road Blue Hill</t>
  </si>
  <si>
    <t>Cooper Mt</t>
  </si>
  <si>
    <t>Main Road in Cooper</t>
  </si>
  <si>
    <t>Graham Station</t>
  </si>
  <si>
    <t>MIS SPS Communications</t>
  </si>
  <si>
    <t>Bangor SCADA Park Street</t>
  </si>
  <si>
    <t>OTHER PROPERTY</t>
  </si>
  <si>
    <t>East Branch Imp. Company T6 R8 (Grand Lake)</t>
  </si>
  <si>
    <t>Dam Gone. Liability only for Land</t>
  </si>
  <si>
    <t>BUILDINGS (OTHER)</t>
  </si>
  <si>
    <t>Union River Building Aurora</t>
  </si>
  <si>
    <t>Sold, paymentarrangement/leave on listing 
until Land contract completed</t>
  </si>
  <si>
    <t>RENTALS/LAND</t>
  </si>
  <si>
    <t>54 Broadway, Orono, Maine/Lot 12/Land Only</t>
  </si>
  <si>
    <t>Land Lease/Liability only/
House owned by Lessee/Ambrose</t>
  </si>
  <si>
    <t>48 Broadway, Orono, Maine/Lot 10/Land Only</t>
  </si>
  <si>
    <t>Land Lease/Liability only/
House owned by Lessee/Mason</t>
  </si>
  <si>
    <t>Broadway, Orono, Maine/Lot 11/Land Only</t>
  </si>
  <si>
    <t>Land Lease/Liability only/
House owned by Lessee/Milheron</t>
  </si>
  <si>
    <t>42 Broadway, Orono, Maine/Lot 9/Land Only</t>
  </si>
  <si>
    <t>Land Lease/Liability only/
House owned by Lessee/Stevens</t>
  </si>
  <si>
    <t>79 Mill Street, Orono, Maine Lot 78 Land Only</t>
  </si>
  <si>
    <t>Land Lease/Liability only/
House owned by Lessee/Sturgeon</t>
  </si>
  <si>
    <t>42 Broadway, Orono, Maine/Lot 7/Land Only</t>
  </si>
  <si>
    <t>Land Lease/Liability only/
House owned by Lessee/Walls</t>
  </si>
  <si>
    <t>Northeasterly Corner/Clark Property/Ellsworth, Maine</t>
  </si>
  <si>
    <t>Land Lease/Liability only/Horse Pasture/Clark</t>
  </si>
  <si>
    <t>Front Street, Howland, Maine</t>
  </si>
  <si>
    <t>Land Lease/Liability only/
Howland Legion Hall/Bldg./Owned by Lessee</t>
  </si>
  <si>
    <t>571 Broadway, Bangor, Maine</t>
  </si>
  <si>
    <t>Land Lease/Liability only/LCWL/
China Light Restaurant Parking</t>
  </si>
  <si>
    <t>Location 7, Milford, Maine</t>
  </si>
  <si>
    <t>Land Lease/Liability only/
House owned by Lessee/Richards, Mark</t>
  </si>
  <si>
    <t>Lot 9, Milford, Maine</t>
  </si>
  <si>
    <t>Land Lease/Liability only/
Trailer owned by Lessee/Merritt</t>
  </si>
  <si>
    <t>Map 1, Lot 11, Dedham, Maine</t>
  </si>
  <si>
    <t>Land/Liability only/
Dedham-Malchiodi &amp; Gray, Map 1 Lot 11</t>
  </si>
  <si>
    <t>Map 047, Lot 004-A, Sheridan Rd, Ashland</t>
  </si>
  <si>
    <t>Map 16, Lot 19A, Aroostook Rd, Eagle Lake</t>
  </si>
  <si>
    <t>Map 6, Lot 40, Frenchville Rd, Fort Kent</t>
  </si>
  <si>
    <t>Map 99, Lot 08 Haynesville</t>
  </si>
  <si>
    <t>Map 12, Lot 20, Hughes Rd, Mapleton</t>
  </si>
  <si>
    <t>Map 16, Lot 5, River Rd Oakfield</t>
  </si>
  <si>
    <t>RENTALS/BUILDING &amp; LAND</t>
  </si>
  <si>
    <t>Main Street, Southwest Harbor, Maine</t>
  </si>
  <si>
    <t>Two Story, Two Bedroom with 
Stone Foundation, S.W. Harbor, Maine/Ashmore (Building/Land Value)</t>
  </si>
  <si>
    <t>Edgewood Street, Tax Map Number 4, Lot #6 Bar Harbor</t>
  </si>
  <si>
    <t>One Story, Brick, No Foundation, 
Flat Roof, Bar Harbor, Maine/Brecher, Frechman Bay Boating &amp; Sweet: Leased to Bar Harbor (Building/Land Value)</t>
  </si>
  <si>
    <t>Map 17, Lot 35, Eddington, Maine</t>
  </si>
  <si>
    <t>Land &amp; Building: 
Nancy Rammond - Building is House (Building/Land Value)</t>
  </si>
  <si>
    <t>Map 29, Lot 73, Blue Hill</t>
  </si>
  <si>
    <t>Land &amp; Building: Mary Kief - Building is House 
(Building/Land Value)</t>
  </si>
  <si>
    <t>Map 4, Lot 34A, Eddington, Maine</t>
  </si>
  <si>
    <t>Land &amp; Building: Bob Heistand is House
(Building/Land Value)</t>
  </si>
  <si>
    <t>Map 6, Lot 1, Brewer</t>
  </si>
  <si>
    <t>Land &amp; Building/2nd 345KV Line/Dan Pooler 
(Building/Land Value)</t>
  </si>
  <si>
    <t>Map 9, Lot 4A, Orrington</t>
  </si>
  <si>
    <t>Land &amp; Building
2nd 345KV Line/Vanessa Shirland (Building/Land Value)</t>
  </si>
  <si>
    <t>North Street, Ellsworth, Maine (Marion Berry House)</t>
  </si>
  <si>
    <t>One Story, Two Bedroom, 
Concrete Foundation, Ellsworth, Maine/Bickford (Building/Land Value)</t>
  </si>
  <si>
    <t>MISCELLANEOUS PROPERTY</t>
  </si>
  <si>
    <t>Mobile and Other Equipment (AMR &amp; ERT)</t>
  </si>
  <si>
    <t xml:space="preserve">Misx. Radio &amp; Micro Equipment - Bagley Mt. </t>
  </si>
  <si>
    <t xml:space="preserve">Mobile Radio Equipment - Park St. </t>
  </si>
  <si>
    <t>Misc. Radio &amp; Micro Equipment 
located at Park St. in Bangor</t>
  </si>
  <si>
    <t xml:space="preserve">Mobile Radio Equipment   </t>
  </si>
  <si>
    <t>New Radio Equipment 1996</t>
  </si>
  <si>
    <t>Mobile Sub. No 300 10,000KVA</t>
  </si>
  <si>
    <t>Mobile Sub. No. 000 3750KVA</t>
  </si>
  <si>
    <t>Mobile Transformer T-272</t>
  </si>
  <si>
    <t>LEASED PC'S AND OTHER EQUIPMENT</t>
  </si>
  <si>
    <t>Leased PC's and Other Equipment at Various Locations</t>
  </si>
  <si>
    <t>Approx. Estimate 245 leased PC with 
replacement of $3,000 Regular and Laptops (Most located at State St. Maliseet or Exchange St) OCR Machine (State St), Document Printer (Exchange St), Mail Machine (Exchange St)</t>
  </si>
  <si>
    <t>TOTALS</t>
  </si>
  <si>
    <t>Annual Insurance Premium 2020</t>
  </si>
  <si>
    <t>Insured Value</t>
  </si>
  <si>
    <t>Allocation of premium</t>
  </si>
  <si>
    <t>Before Update</t>
  </si>
  <si>
    <t>Lower Main St</t>
  </si>
  <si>
    <t>Telcom</t>
  </si>
  <si>
    <t>Illinois Ave</t>
  </si>
  <si>
    <t>Stockroom</t>
  </si>
  <si>
    <t>Quonset Hut</t>
  </si>
  <si>
    <t>Transformer storage</t>
  </si>
  <si>
    <t>Machias Washbay &amp; Garage</t>
  </si>
  <si>
    <t>Hampden Ops</t>
  </si>
  <si>
    <t>Presque Isle Operations</t>
  </si>
  <si>
    <t>HOC Ops</t>
  </si>
  <si>
    <t>Hampden stockroom</t>
  </si>
  <si>
    <t>Presque Isle Stockroom</t>
  </si>
  <si>
    <t>LMS Garage</t>
  </si>
  <si>
    <t>HOC Washbay &amp; Garage</t>
  </si>
  <si>
    <t>Intangibles</t>
  </si>
  <si>
    <t>Budget Roll Up References</t>
  </si>
  <si>
    <t>OH-Benefits</t>
  </si>
  <si>
    <t>OH-G&amp;A Exclude</t>
  </si>
  <si>
    <t>OH-G&amp;A</t>
  </si>
  <si>
    <t>Include Task-Exp</t>
  </si>
  <si>
    <t>Exclude Project</t>
  </si>
  <si>
    <t>FERC Category References</t>
  </si>
  <si>
    <t>Tax &amp; Procurement</t>
  </si>
  <si>
    <t>5063-650</t>
  </si>
  <si>
    <t>341D-700</t>
  </si>
  <si>
    <t>9042-610</t>
  </si>
  <si>
    <t>-210-2140</t>
  </si>
  <si>
    <t>-320</t>
  </si>
  <si>
    <t>Accounting</t>
  </si>
  <si>
    <t>5066-211</t>
  </si>
  <si>
    <t>4660-750</t>
  </si>
  <si>
    <t>-700</t>
  </si>
  <si>
    <t>-300-2330</t>
  </si>
  <si>
    <t>Other</t>
  </si>
  <si>
    <t>Corporate Expenses</t>
  </si>
  <si>
    <t>5066-212</t>
  </si>
  <si>
    <t>6404-300</t>
  </si>
  <si>
    <t>-950</t>
  </si>
  <si>
    <t>-300-1200</t>
  </si>
  <si>
    <t>-200</t>
  </si>
  <si>
    <t>108D</t>
  </si>
  <si>
    <t>5066-214</t>
  </si>
  <si>
    <t>6404-623</t>
  </si>
  <si>
    <t>2000</t>
  </si>
  <si>
    <t>-310-1200</t>
  </si>
  <si>
    <t>161E</t>
  </si>
  <si>
    <t>5066-222</t>
  </si>
  <si>
    <t>5181-700</t>
  </si>
  <si>
    <t>2002</t>
  </si>
  <si>
    <t>-300-2140</t>
  </si>
  <si>
    <t>166E</t>
  </si>
  <si>
    <t>5066-223</t>
  </si>
  <si>
    <t>6575-700</t>
  </si>
  <si>
    <t>2004</t>
  </si>
  <si>
    <t>-310-2750</t>
  </si>
  <si>
    <t>Tax</t>
  </si>
  <si>
    <t>167E</t>
  </si>
  <si>
    <t>5066-224</t>
  </si>
  <si>
    <t>7900-700</t>
  </si>
  <si>
    <t>2023</t>
  </si>
  <si>
    <t>-310-2140</t>
  </si>
  <si>
    <t>5066-227</t>
  </si>
  <si>
    <t>2144</t>
  </si>
  <si>
    <t>-310-2100</t>
  </si>
  <si>
    <t>231E</t>
  </si>
  <si>
    <t>5066-240</t>
  </si>
  <si>
    <t>2147</t>
  </si>
  <si>
    <t>-210-2100</t>
  </si>
  <si>
    <t>250D</t>
  </si>
  <si>
    <t>5066-250</t>
  </si>
  <si>
    <t>2167</t>
  </si>
  <si>
    <t>2100 Affiliated Svcs NSPI</t>
  </si>
  <si>
    <t>290D</t>
  </si>
  <si>
    <t>5066-260</t>
  </si>
  <si>
    <t>4642</t>
  </si>
  <si>
    <t>292D</t>
  </si>
  <si>
    <t>5066-270</t>
  </si>
  <si>
    <t>4643</t>
  </si>
  <si>
    <t>303D</t>
  </si>
  <si>
    <t>5066-280</t>
  </si>
  <si>
    <t>4645</t>
  </si>
  <si>
    <t>304D</t>
  </si>
  <si>
    <t>5066-400</t>
  </si>
  <si>
    <t>4660</t>
  </si>
  <si>
    <t>306D</t>
  </si>
  <si>
    <t>5066-410</t>
  </si>
  <si>
    <t>4666</t>
  </si>
  <si>
    <t>308D</t>
  </si>
  <si>
    <t>9042-100</t>
  </si>
  <si>
    <t>4667</t>
  </si>
  <si>
    <t>2150 Retainage</t>
  </si>
  <si>
    <t>309D</t>
  </si>
  <si>
    <t>9042-200</t>
  </si>
  <si>
    <t>4668</t>
  </si>
  <si>
    <t>311D</t>
  </si>
  <si>
    <t>9042-300</t>
  </si>
  <si>
    <t>4779</t>
  </si>
  <si>
    <t>313D</t>
  </si>
  <si>
    <t>9042-400</t>
  </si>
  <si>
    <t>4822</t>
  </si>
  <si>
    <t>Customer</t>
  </si>
  <si>
    <t>322D</t>
  </si>
  <si>
    <t>9042-600</t>
  </si>
  <si>
    <t>5063</t>
  </si>
  <si>
    <t>323D</t>
  </si>
  <si>
    <t>9042-620</t>
  </si>
  <si>
    <t>5066</t>
  </si>
  <si>
    <t>330D</t>
  </si>
  <si>
    <t>5404</t>
  </si>
  <si>
    <t>333C</t>
  </si>
  <si>
    <t>-910</t>
  </si>
  <si>
    <t>5406</t>
  </si>
  <si>
    <t>6404</t>
  </si>
  <si>
    <t>374B</t>
  </si>
  <si>
    <t>6407</t>
  </si>
  <si>
    <t>433D</t>
  </si>
  <si>
    <t>6420</t>
  </si>
  <si>
    <t>6448</t>
  </si>
  <si>
    <t>7114</t>
  </si>
  <si>
    <t>503D</t>
  </si>
  <si>
    <t>7734</t>
  </si>
  <si>
    <t>588D</t>
  </si>
  <si>
    <t>8864</t>
  </si>
  <si>
    <t>608D</t>
  </si>
  <si>
    <t>9298</t>
  </si>
  <si>
    <t>9944</t>
  </si>
  <si>
    <t>8310</t>
  </si>
  <si>
    <t>622D</t>
  </si>
  <si>
    <t>688D</t>
  </si>
  <si>
    <t>709D</t>
  </si>
  <si>
    <t>722D</t>
  </si>
  <si>
    <t>723D</t>
  </si>
  <si>
    <t>753D</t>
  </si>
  <si>
    <t>770D</t>
  </si>
  <si>
    <t>690C</t>
  </si>
  <si>
    <t>697C</t>
  </si>
  <si>
    <t>868D</t>
  </si>
  <si>
    <t>872D</t>
  </si>
  <si>
    <t>895D</t>
  </si>
  <si>
    <t>948D</t>
  </si>
  <si>
    <t>949D</t>
  </si>
  <si>
    <t>951D</t>
  </si>
  <si>
    <t>978C</t>
  </si>
  <si>
    <t>983C</t>
  </si>
  <si>
    <t>BHE/Communications</t>
  </si>
  <si>
    <t>7005 Emp Ben Brdn</t>
  </si>
  <si>
    <t>Overhead</t>
  </si>
  <si>
    <t>7010 Pay Tax Brdn</t>
  </si>
  <si>
    <t>BHE/Executive</t>
  </si>
  <si>
    <t>7015 G&amp;A Brdn Lbr</t>
  </si>
  <si>
    <t>Compliance, Security, Env Mgmt</t>
  </si>
  <si>
    <t>7020 Trans Brdn</t>
  </si>
  <si>
    <t>7025 G&amp;A Brdn Nonlbr</t>
  </si>
  <si>
    <t>DBU/Eng &amp; Const O&amp;M</t>
  </si>
  <si>
    <t>7030 Stockroom Brdn</t>
  </si>
  <si>
    <t>DBU/Field Ops O&amp;M</t>
  </si>
  <si>
    <t>7085 AFUDC Debt</t>
  </si>
  <si>
    <t>AFUDC</t>
  </si>
  <si>
    <t>7090 AFUDC Equity</t>
  </si>
  <si>
    <t>8770 Inv Adj 18491</t>
  </si>
  <si>
    <t>8775 Inv Write Off</t>
  </si>
  <si>
    <t>8980 Misc Adj Nonlabor</t>
  </si>
  <si>
    <t>8985 Prior Yr Labor</t>
  </si>
  <si>
    <t>8990 Misc Adj Overhead</t>
  </si>
  <si>
    <t>8995 Misc Adj Nlbr O/H</t>
  </si>
  <si>
    <t>139-Adj Executives</t>
  </si>
  <si>
    <t>DBU/Fleet</t>
  </si>
  <si>
    <t>109D</t>
  </si>
  <si>
    <t>387D</t>
  </si>
  <si>
    <t>234D</t>
  </si>
  <si>
    <t>DBU/Generation Interconnect</t>
  </si>
  <si>
    <t>235D</t>
  </si>
  <si>
    <t>374D</t>
  </si>
  <si>
    <t>386C</t>
  </si>
  <si>
    <t>472D</t>
  </si>
  <si>
    <t>496D</t>
  </si>
  <si>
    <t>515D</t>
  </si>
  <si>
    <t>523D</t>
  </si>
  <si>
    <t>702D</t>
  </si>
  <si>
    <t>887B</t>
  </si>
  <si>
    <t>DBU/Line Clearance</t>
  </si>
  <si>
    <t>DBU/Major Storms</t>
  </si>
  <si>
    <t>180D</t>
  </si>
  <si>
    <t>182D</t>
  </si>
  <si>
    <t>183D</t>
  </si>
  <si>
    <t>184D</t>
  </si>
  <si>
    <t>185D</t>
  </si>
  <si>
    <t>186D</t>
  </si>
  <si>
    <t>187D</t>
  </si>
  <si>
    <t>188D</t>
  </si>
  <si>
    <t>257C</t>
  </si>
  <si>
    <t>258C</t>
  </si>
  <si>
    <t>DBU/Power Systems Tech</t>
  </si>
  <si>
    <t>DBU/Stockroom</t>
  </si>
  <si>
    <t>DBU/Sys Ops</t>
  </si>
  <si>
    <t>RBU/CSC</t>
  </si>
  <si>
    <t>132D</t>
  </si>
  <si>
    <t>135D</t>
  </si>
  <si>
    <t>221D</t>
  </si>
  <si>
    <t>299D</t>
  </si>
  <si>
    <t>317D</t>
  </si>
  <si>
    <t>422C</t>
  </si>
  <si>
    <t>RBU/Support Operations</t>
  </si>
  <si>
    <t>SBU/Facility</t>
  </si>
  <si>
    <t>300D</t>
  </si>
  <si>
    <t>SBU/Human Resources</t>
  </si>
  <si>
    <t>354D</t>
  </si>
  <si>
    <t>SBU/Information Technology</t>
  </si>
  <si>
    <t>385C</t>
  </si>
  <si>
    <t>534C</t>
  </si>
  <si>
    <t>821D</t>
  </si>
  <si>
    <t>835D</t>
  </si>
  <si>
    <t>975D</t>
  </si>
  <si>
    <t>SBU/Legal</t>
  </si>
  <si>
    <t>SBU/Regulatory and Rates</t>
  </si>
  <si>
    <t>870A</t>
  </si>
  <si>
    <t>SBU/Safety</t>
  </si>
  <si>
    <t>120D</t>
  </si>
  <si>
    <t>MEPCo</t>
  </si>
  <si>
    <t>129D</t>
  </si>
  <si>
    <t>478D</t>
  </si>
  <si>
    <t>Project Number</t>
  </si>
  <si>
    <t>Project Name</t>
  </si>
  <si>
    <t>Project Parent Blanket</t>
  </si>
  <si>
    <t>Project Owning Organization</t>
  </si>
  <si>
    <t>Department Name</t>
  </si>
  <si>
    <t>Northern ME Power System Tech</t>
  </si>
  <si>
    <t>MAINE PUBLIC BUSINESS UNIT</t>
  </si>
  <si>
    <t>202-MPS Presque Isle District Line</t>
  </si>
  <si>
    <t>108-Fleet Maintenance</t>
  </si>
  <si>
    <t>125-Electrical Engineering</t>
  </si>
  <si>
    <t>167-Financial Services</t>
  </si>
  <si>
    <t>361-MPS Northern Travel</t>
  </si>
  <si>
    <t>118-Power System Technical</t>
  </si>
  <si>
    <t>135-Information Services</t>
  </si>
  <si>
    <t>175-Human Resources</t>
  </si>
  <si>
    <t>918-MPS Power System Technical</t>
  </si>
  <si>
    <t>148-Transmission Initiatives</t>
  </si>
  <si>
    <t>162-Division Field Operations</t>
  </si>
  <si>
    <t>602-MPS Ft. Kent District Line</t>
  </si>
  <si>
    <t>190-Supply Chain</t>
  </si>
  <si>
    <t>502-Hancock District Line</t>
  </si>
  <si>
    <t>925-MPS Electrical Engineering</t>
  </si>
  <si>
    <t>802-MPS Island Falls District Line</t>
  </si>
  <si>
    <t>127-System Operations</t>
  </si>
  <si>
    <t>MPS System Operations</t>
  </si>
  <si>
    <t>935-MPS Information Services</t>
  </si>
  <si>
    <t>950-MPS Customer Service</t>
  </si>
  <si>
    <t>947-MPS Personnel</t>
  </si>
  <si>
    <t>943-MPS Rates and Supplier Services</t>
  </si>
  <si>
    <t>411-T&amp;D Support Operations</t>
  </si>
  <si>
    <t>170-Transmission Development</t>
  </si>
  <si>
    <t>927-MPS System Operations</t>
  </si>
  <si>
    <t>106-T&amp;D Construction Planning</t>
  </si>
  <si>
    <t>926-MPS Facilities Management</t>
  </si>
  <si>
    <t>967-MPS Financial Services</t>
  </si>
  <si>
    <t>NOR Sub Station Engineering</t>
  </si>
  <si>
    <t>968-MPS Planning</t>
  </si>
  <si>
    <t>140-Communications &amp; Marketing</t>
  </si>
  <si>
    <t>205-MPS Presque Isle Meter</t>
  </si>
  <si>
    <t>906-MPS T &amp; D Construction Planning</t>
  </si>
  <si>
    <t>113-General Engineering</t>
  </si>
  <si>
    <t>909-MPS Management Division Operations</t>
  </si>
  <si>
    <t>MPS Int &amp; External Communicati</t>
  </si>
  <si>
    <t>150-Customer Service Center</t>
  </si>
  <si>
    <t>939-MPS Executives</t>
  </si>
  <si>
    <t>BANGOR HYDRO ELECTRIC OPERATING UNIT</t>
  </si>
  <si>
    <t>938-MPS Corporate Counsel</t>
  </si>
  <si>
    <t>MPS BS Support Opns</t>
  </si>
  <si>
    <t>109-Management Division Operations</t>
  </si>
  <si>
    <t>MPS CSC Operations</t>
  </si>
  <si>
    <t>CARETAKER BUSINESS UNIT</t>
  </si>
  <si>
    <t>126-Facility Management</t>
  </si>
  <si>
    <t>180-Environmental Services</t>
  </si>
  <si>
    <t>139-Executives</t>
  </si>
  <si>
    <t>962-MPS Division Field Operations</t>
  </si>
  <si>
    <t>102-Bangor District Line</t>
  </si>
  <si>
    <t>151-Customer Experience</t>
  </si>
  <si>
    <t>143-Rates &amp; Supplier Services</t>
  </si>
  <si>
    <t>980-MPS Environmental Services</t>
  </si>
  <si>
    <t>114-Stockroom</t>
  </si>
  <si>
    <t>115-Safety</t>
  </si>
  <si>
    <t>702-Washington District Line</t>
  </si>
  <si>
    <t>MPS Meter Operations</t>
  </si>
  <si>
    <t>705-Washington Meter</t>
  </si>
  <si>
    <t>158-Meter Technicians</t>
  </si>
  <si>
    <t>MPS Safety Operations</t>
  </si>
  <si>
    <t>147-Personnel</t>
  </si>
  <si>
    <t>105-Bangor Meter</t>
  </si>
  <si>
    <t>161-Strategy, Performance &amp; Planning</t>
  </si>
  <si>
    <t>305-Northern Meter</t>
  </si>
  <si>
    <t>302-Northern District Line</t>
  </si>
  <si>
    <t>908-MPS Fleet Maintenance</t>
  </si>
  <si>
    <t>124-Traveling Line</t>
  </si>
  <si>
    <t>914-MPS Stockroom</t>
  </si>
  <si>
    <t>MPS Purchasing Services</t>
  </si>
  <si>
    <t>SBU/Financial</t>
  </si>
  <si>
    <t>MPS Dist Transformer Repair</t>
  </si>
  <si>
    <t>MPS Load Tap Changer Maint</t>
  </si>
  <si>
    <t>MPS Relay Testing</t>
  </si>
  <si>
    <t>MPS Doble Testing</t>
  </si>
  <si>
    <t>MPS Trans. &amp; Dist. Sub Maint</t>
  </si>
  <si>
    <t>MPS Substation Battery Mainten</t>
  </si>
  <si>
    <t>MPS Voltage Regulator Maintena</t>
  </si>
  <si>
    <t>MPS Substation Recloser Maint</t>
  </si>
  <si>
    <t>MPS Loring Underground Dist</t>
  </si>
  <si>
    <t>MPS Professional Dev'l 1-18</t>
  </si>
  <si>
    <t>MPS Power Transformer Maintena</t>
  </si>
  <si>
    <t>168-Planning</t>
  </si>
  <si>
    <t>MPS GIO/Liquid Screen Testing</t>
  </si>
  <si>
    <t>MPS Fleet Services Elect Dpt</t>
  </si>
  <si>
    <t>MPS Underground Residential Di</t>
  </si>
  <si>
    <t>MPS OASIS</t>
  </si>
  <si>
    <t>MPS Substation Infrared</t>
  </si>
  <si>
    <t>MPS Breaker Maintenance</t>
  </si>
  <si>
    <t>MPS Line Clearance</t>
  </si>
  <si>
    <t>138-Corporate &amp; Legal Affairs</t>
  </si>
  <si>
    <t>MPS Recloser Maintenance Progr</t>
  </si>
  <si>
    <t>MPS SCADA O&amp;M</t>
  </si>
  <si>
    <t>MPS Substation Patrol</t>
  </si>
  <si>
    <t>MPS Emp Dev-Haz Mat-Saf Mtg</t>
  </si>
  <si>
    <t>MPS DBU/New Svcs and Extension</t>
  </si>
  <si>
    <t>DBU/Capital Blankets</t>
  </si>
  <si>
    <t>MPS Meter Tech O&amp;M</t>
  </si>
  <si>
    <t>NOR Asset Mgmt Dist Inspect</t>
  </si>
  <si>
    <t>DBU/T&amp;D Reliability Recovery</t>
  </si>
  <si>
    <t>195-Asset Management</t>
  </si>
  <si>
    <t>NOR Asset Mgmt Transm Inspect</t>
  </si>
  <si>
    <t>DBU/T&amp;D Reliability Trans</t>
  </si>
  <si>
    <t>424-Pool Line</t>
  </si>
  <si>
    <t>MPS AMR Turtle</t>
  </si>
  <si>
    <t>MPS Small Generator Maint</t>
  </si>
  <si>
    <t>MPS Field Ops Fort Kent</t>
  </si>
  <si>
    <t>MPS Field Ops Presque Isle</t>
  </si>
  <si>
    <t>MPS Field Ops Island Falls</t>
  </si>
  <si>
    <t>MPS Fields Ops T&amp;D Construct</t>
  </si>
  <si>
    <t>MPS Pole Attchmt Req &lt;$10k</t>
  </si>
  <si>
    <t>DBU/Cable TV</t>
  </si>
  <si>
    <t>Res Space Heating</t>
  </si>
  <si>
    <t>RBU/Marketing-Cust Support</t>
  </si>
  <si>
    <t>RETAIL BUSINESS UNIT</t>
  </si>
  <si>
    <t>BGT-Lbr Pre Org</t>
  </si>
  <si>
    <t>128-Marketing &amp; Sales</t>
  </si>
  <si>
    <t>Safety Glove Testing</t>
  </si>
  <si>
    <t>SUPPORT BUSINESS UNIT</t>
  </si>
  <si>
    <t>505-Hancock Meter</t>
  </si>
  <si>
    <t>420-Project Services Administration</t>
  </si>
  <si>
    <t>408-Project Services Fleet</t>
  </si>
  <si>
    <t>169-GIS Services</t>
  </si>
  <si>
    <t>120-T&amp;D Administration</t>
  </si>
  <si>
    <t>415-Project Services Safety</t>
  </si>
  <si>
    <t>Dist Transformer Repair</t>
  </si>
  <si>
    <t>DISTRIBUTION BUSINESS UNIT</t>
  </si>
  <si>
    <t>418-Project Services Electrical Operations</t>
  </si>
  <si>
    <t>424-Project Services Traveling Line</t>
  </si>
  <si>
    <t>Load Tap Changer Maint</t>
  </si>
  <si>
    <t>Relay Testing</t>
  </si>
  <si>
    <t>997-Conversion Organization</t>
  </si>
  <si>
    <t>Graham Facility Operations</t>
  </si>
  <si>
    <t>119-Power Production Business Unit</t>
  </si>
  <si>
    <t>118-Electrical Operations</t>
  </si>
  <si>
    <t>Doble Testing</t>
  </si>
  <si>
    <t>Trans. &amp; Dist. Sub Maint</t>
  </si>
  <si>
    <t>111-Bangor District Const Planning</t>
  </si>
  <si>
    <t>Substation Battery Maintenance</t>
  </si>
  <si>
    <t>Voltage Regulator Maintenance</t>
  </si>
  <si>
    <t>Substation Recloser Maint</t>
  </si>
  <si>
    <t>Bangor Underground Dist</t>
  </si>
  <si>
    <t>Labor Relations</t>
  </si>
  <si>
    <t>Professional Dev'l 1-18</t>
  </si>
  <si>
    <t>101-Administrative Support Services</t>
  </si>
  <si>
    <t>163-T&amp;D Engineering</t>
  </si>
  <si>
    <t>Power Transformer Maintenance</t>
  </si>
  <si>
    <t>Transmission Exec Mgmt</t>
  </si>
  <si>
    <t>DBU/T&amp;D Eng</t>
  </si>
  <si>
    <t>131-Treasury Services</t>
  </si>
  <si>
    <t>GIO/Liquid Screen Testing</t>
  </si>
  <si>
    <t>Fleet Services Dept 1-18</t>
  </si>
  <si>
    <t>Elec Dept Priv Maint Contracts</t>
  </si>
  <si>
    <t>166-Business Management</t>
  </si>
  <si>
    <t>Underground Residential Dist</t>
  </si>
  <si>
    <t>Hazardous Materials</t>
  </si>
  <si>
    <t>Power System Tech</t>
  </si>
  <si>
    <t>117-DSM (Nonlabor)</t>
  </si>
  <si>
    <t>OASIS</t>
  </si>
  <si>
    <t>Real Estate Mgmt</t>
  </si>
  <si>
    <t>DBU/T&amp;D O&amp;M</t>
  </si>
  <si>
    <t>SOR Sub Station Engineering</t>
  </si>
  <si>
    <t>185-Labor Allocation</t>
  </si>
  <si>
    <t>Substation Infrared</t>
  </si>
  <si>
    <t>Breaker Maintenance</t>
  </si>
  <si>
    <t>Line Clearance</t>
  </si>
  <si>
    <t>Recloser Maintenance Program</t>
  </si>
  <si>
    <t>I.S. O&amp;M Base</t>
  </si>
  <si>
    <t>Setup Business Group</t>
  </si>
  <si>
    <t>164-Information Services Mgmt</t>
  </si>
  <si>
    <t>Facility O&amp;M</t>
  </si>
  <si>
    <t>156-Financial Planning &amp; Control</t>
  </si>
  <si>
    <t>104-Process Mngmt &amp; Improvement</t>
  </si>
  <si>
    <t>506-Eastern District Management</t>
  </si>
  <si>
    <t>311-Northern District Const Planning</t>
  </si>
  <si>
    <t>130-General Accounting</t>
  </si>
  <si>
    <t>210-Caretaker</t>
  </si>
  <si>
    <t>Diesel Maintenance</t>
  </si>
  <si>
    <t>152-Fuel &amp; Purchased Power</t>
  </si>
  <si>
    <t>Fleet Services</t>
  </si>
  <si>
    <t>511-Hancock District Const Planning</t>
  </si>
  <si>
    <t>141-Material Sales</t>
  </si>
  <si>
    <t>230-Bangor Line Co</t>
  </si>
  <si>
    <t>405-Project Services Meter</t>
  </si>
  <si>
    <t>Transmission Initiatives</t>
  </si>
  <si>
    <t>DBU/Transmission</t>
  </si>
  <si>
    <t>MKTG-General Admin</t>
  </si>
  <si>
    <t>BGT-Labor Budget</t>
  </si>
  <si>
    <t>BS Support Opns</t>
  </si>
  <si>
    <t>BANGOR HYDRO ELECTRIC COMPANY</t>
  </si>
  <si>
    <t>Safety Operations</t>
  </si>
  <si>
    <t>142-Overhead &amp; Allocations</t>
  </si>
  <si>
    <t>Human Resource Services</t>
  </si>
  <si>
    <t>711-Washington District Const Planning</t>
  </si>
  <si>
    <t>411-Project Services Planning</t>
  </si>
  <si>
    <t>146-Commercial Insurance</t>
  </si>
  <si>
    <t>P.L.U.S. Program</t>
  </si>
  <si>
    <t>Private Line Work</t>
  </si>
  <si>
    <t>306-Central District Management</t>
  </si>
  <si>
    <t>Meter Operations</t>
  </si>
  <si>
    <t>Rates/Pricing/Ld Res</t>
  </si>
  <si>
    <t>Env Mgmt Services</t>
  </si>
  <si>
    <t>Scrap Metal Proceeds 118</t>
  </si>
  <si>
    <t>All BUs/Unbudgted Capital Item</t>
  </si>
  <si>
    <t>DBU/CATV</t>
  </si>
  <si>
    <t>Various Substation Fence Rep</t>
  </si>
  <si>
    <t>Bangor Fiber Expenses</t>
  </si>
  <si>
    <t>DBU/Communications</t>
  </si>
  <si>
    <t>SCADA O&amp;M</t>
  </si>
  <si>
    <t>SPCC O&amp;M</t>
  </si>
  <si>
    <t>Substation Patrol</t>
  </si>
  <si>
    <t>Emp Dev-Haz Mat-Saf Mtg 1-18</t>
  </si>
  <si>
    <t>Proceeds from MIS Substation</t>
  </si>
  <si>
    <t>Proceeds for MIS Line</t>
  </si>
  <si>
    <t>DBU/New Svcs and Extensions</t>
  </si>
  <si>
    <t>Meter Tech O&amp;M Dpt 158</t>
  </si>
  <si>
    <t>Field Operations O&amp;M</t>
  </si>
  <si>
    <t>T&amp;D Operations O&amp;M</t>
  </si>
  <si>
    <t>Corp/Executive Admin/Support</t>
  </si>
  <si>
    <t>Legal Regulatory</t>
  </si>
  <si>
    <t>Purchasing Services</t>
  </si>
  <si>
    <t>Relay Testing - NPCC Compl.</t>
  </si>
  <si>
    <t>SOR Asset Management</t>
  </si>
  <si>
    <t>Distribution Planning</t>
  </si>
  <si>
    <t>Powersville Rd Sub Maint</t>
  </si>
  <si>
    <t>T&amp;D Support Operations O&amp;M</t>
  </si>
  <si>
    <t>Maint. AMR Equipment</t>
  </si>
  <si>
    <t>Sale of 202 Property</t>
  </si>
  <si>
    <t>Major Storm Restoration</t>
  </si>
  <si>
    <t>SOR Asset Mgmt Dist Inspect</t>
  </si>
  <si>
    <t>SOR Asset Mgmt Transm Inspect</t>
  </si>
  <si>
    <t>Credit &amp; Collections</t>
  </si>
  <si>
    <t>Corporate Relations</t>
  </si>
  <si>
    <t>NPCC Study Bulk Power System</t>
  </si>
  <si>
    <t>Damage Claim Management</t>
  </si>
  <si>
    <t>Capital Planning &amp; Execution</t>
  </si>
  <si>
    <t>Storm Restoration Improvement</t>
  </si>
  <si>
    <t>DBU/Storm Restoration Project</t>
  </si>
  <si>
    <t>FR2 Fac. Rbld per Inspection</t>
  </si>
  <si>
    <t>Accounting &amp; Finance</t>
  </si>
  <si>
    <t>Exchange St Fiber</t>
  </si>
  <si>
    <t>DBU/Infrastructure</t>
  </si>
  <si>
    <t>Passadumkeag Wind Overbuild</t>
  </si>
  <si>
    <t>DBU/Reimbursable</t>
  </si>
  <si>
    <t>Heat Pump Program</t>
  </si>
  <si>
    <t>Security and Compliance</t>
  </si>
  <si>
    <t>29HQ1 Cutover</t>
  </si>
  <si>
    <t>Lincoln Line Ops</t>
  </si>
  <si>
    <t>1ph Ext 3MAXFIE136694</t>
  </si>
  <si>
    <t>MDOT Dvnprt St-1Milford134849</t>
  </si>
  <si>
    <t>DBU/Road Construction (MDOT)</t>
  </si>
  <si>
    <t>Lamoine Line Ops</t>
  </si>
  <si>
    <t>Machias Line Ops</t>
  </si>
  <si>
    <t>Travel Line Ops</t>
  </si>
  <si>
    <t>Bangor Line and Meter Ops</t>
  </si>
  <si>
    <t>100E</t>
  </si>
  <si>
    <t>Transform-New Cust.-NOR '21</t>
  </si>
  <si>
    <t>Transformer Blanket</t>
  </si>
  <si>
    <t>105A</t>
  </si>
  <si>
    <t>T - Special Projects</t>
  </si>
  <si>
    <t>Capital Plan Forecast Projects</t>
  </si>
  <si>
    <t>107E</t>
  </si>
  <si>
    <t>G158-3-Millinocket-20</t>
  </si>
  <si>
    <t>108A</t>
  </si>
  <si>
    <t>D - Imp. Reliability</t>
  </si>
  <si>
    <t>2WASHBU194848 _ 10-75 DRPI</t>
  </si>
  <si>
    <t>109A</t>
  </si>
  <si>
    <t>D - Load Growth / Dev</t>
  </si>
  <si>
    <t>109E</t>
  </si>
  <si>
    <t>12-79 DRPI - Poles &amp; Var Upg</t>
  </si>
  <si>
    <t>122A</t>
  </si>
  <si>
    <t>Intang. - Special Projects</t>
  </si>
  <si>
    <t>Blue Hill Local Reconfigure</t>
  </si>
  <si>
    <t>T&amp;D Capital Line Items</t>
  </si>
  <si>
    <t>125E</t>
  </si>
  <si>
    <t>CH1 DRPI -Poles &amp; Var Upgrds</t>
  </si>
  <si>
    <t>CH1 DRPI - Pea Ridge Rd</t>
  </si>
  <si>
    <t>127D</t>
  </si>
  <si>
    <t>Line 6920 TRPI</t>
  </si>
  <si>
    <t>131E</t>
  </si>
  <si>
    <t>'21Tool &amp; Safety Cap Stock SOR</t>
  </si>
  <si>
    <t>Cayenta CIS Consolidation</t>
  </si>
  <si>
    <t>133E</t>
  </si>
  <si>
    <t>G.I.- G168-7-Eastport-20</t>
  </si>
  <si>
    <t>IVR Data Analytics</t>
  </si>
  <si>
    <t>142E</t>
  </si>
  <si>
    <t>DRPI 2021 &lt;$10K Blanket_NOR</t>
  </si>
  <si>
    <t>143D</t>
  </si>
  <si>
    <t>Replace T1 Graham Station</t>
  </si>
  <si>
    <t>145D</t>
  </si>
  <si>
    <t>Broadway_T2 replacement</t>
  </si>
  <si>
    <t>146E</t>
  </si>
  <si>
    <t xml:space="preserve">	2021 Guy Marker Project</t>
  </si>
  <si>
    <t>147E</t>
  </si>
  <si>
    <t>DRPI 2021 &lt;$10K Blanket_SOR</t>
  </si>
  <si>
    <t>149E</t>
  </si>
  <si>
    <t xml:space="preserve">	BV1 Fuse P&amp;C Improvements</t>
  </si>
  <si>
    <t>150E</t>
  </si>
  <si>
    <t xml:space="preserve">	BV1-1AV P&amp;C Impvs.</t>
  </si>
  <si>
    <t>152E</t>
  </si>
  <si>
    <t xml:space="preserve">	LC2-13 P&amp;C Improvements</t>
  </si>
  <si>
    <t>153E</t>
  </si>
  <si>
    <t>LC2-17 P&amp;C Improvements</t>
  </si>
  <si>
    <t>155E</t>
  </si>
  <si>
    <t xml:space="preserve">	LC2-8 P&amp;C Improvements</t>
  </si>
  <si>
    <t>156E</t>
  </si>
  <si>
    <t xml:space="preserve">	TS2 Fuse P&amp;C Improvements</t>
  </si>
  <si>
    <t>157E</t>
  </si>
  <si>
    <t>TS2-4 P&amp;C Improvements</t>
  </si>
  <si>
    <t>158E</t>
  </si>
  <si>
    <t>TS2-5 P&amp;C Improvements</t>
  </si>
  <si>
    <t>159E</t>
  </si>
  <si>
    <t xml:space="preserve">	TS2-5BE P&amp;C Improvements</t>
  </si>
  <si>
    <t xml:space="preserve">	TS2-6LR P&amp;C Improvements</t>
  </si>
  <si>
    <t>Porcelain Cutout Rpl (2021)</t>
  </si>
  <si>
    <t>165D</t>
  </si>
  <si>
    <t>Line 67 TRPI</t>
  </si>
  <si>
    <t>165E</t>
  </si>
  <si>
    <t>MF5 DRPI - Poles an Var Upgrds</t>
  </si>
  <si>
    <t>166D</t>
  </si>
  <si>
    <t>Line 81 TRPI- 5 poles</t>
  </si>
  <si>
    <t>'21 Porc.Cutout Rplc-Wash.</t>
  </si>
  <si>
    <t>NOR Porc. Cutouts 2021</t>
  </si>
  <si>
    <t>168D</t>
  </si>
  <si>
    <t>Line 247 TRPI</t>
  </si>
  <si>
    <t>168E</t>
  </si>
  <si>
    <t>Hancock Porc. Cutouts 2021</t>
  </si>
  <si>
    <t>171E</t>
  </si>
  <si>
    <t xml:space="preserve">	Line 65 TRPI</t>
  </si>
  <si>
    <t>MA2 Cutover</t>
  </si>
  <si>
    <t>173E</t>
  </si>
  <si>
    <t>SO Control Room Impv-HOC</t>
  </si>
  <si>
    <t>178E</t>
  </si>
  <si>
    <t>12-40 DRPI - Poles and Anchors</t>
  </si>
  <si>
    <t>181E</t>
  </si>
  <si>
    <t xml:space="preserve">	PS CC Improve</t>
  </si>
  <si>
    <t>Sep 30 2020 Storm Level 3</t>
  </si>
  <si>
    <t>Major Storm - 50</t>
  </si>
  <si>
    <t>Major Storm - 51</t>
  </si>
  <si>
    <t>Major Storm - 52</t>
  </si>
  <si>
    <t>Major Storm - 53</t>
  </si>
  <si>
    <t>187E</t>
  </si>
  <si>
    <t>GS1-24 P&amp;C Improvements</t>
  </si>
  <si>
    <t>Major Storm - 54</t>
  </si>
  <si>
    <t xml:space="preserve">	GS1-20 P&amp;C Improvements</t>
  </si>
  <si>
    <t>189D</t>
  </si>
  <si>
    <t>Major Storm - 55</t>
  </si>
  <si>
    <t>189E</t>
  </si>
  <si>
    <t xml:space="preserve">	GS1-6LR P&amp;C Improvements</t>
  </si>
  <si>
    <t>GS1-8 P&amp;C Improvements</t>
  </si>
  <si>
    <t>194A</t>
  </si>
  <si>
    <t>Line 390 Guying Upgrd Pt 2</t>
  </si>
  <si>
    <t>204E</t>
  </si>
  <si>
    <t>LU1 DRPI-Crystal Way</t>
  </si>
  <si>
    <t>210C</t>
  </si>
  <si>
    <t>6WINTER188687_CKT34-35</t>
  </si>
  <si>
    <t>210E</t>
  </si>
  <si>
    <t xml:space="preserve">	5SW_HAR192736 TEL REQ</t>
  </si>
  <si>
    <t>DBU/Telephone</t>
  </si>
  <si>
    <t>214E</t>
  </si>
  <si>
    <t xml:space="preserve">	GS1-16 P&amp;C Improvements</t>
  </si>
  <si>
    <t>215E</t>
  </si>
  <si>
    <t>GS1 Fuse P&amp;C Improvements</t>
  </si>
  <si>
    <t>EPPING SUB HENDRIX CABLE TRIAL</t>
  </si>
  <si>
    <t>5SULLIV210821-	3PH EXT-RSU 24</t>
  </si>
  <si>
    <t>219E</t>
  </si>
  <si>
    <t>2PERHAM212856 1PH EXT KENDALL</t>
  </si>
  <si>
    <t>221E</t>
  </si>
  <si>
    <t>12-41 DRPI-Pole &amp; Anch Rplc</t>
  </si>
  <si>
    <t>222D</t>
  </si>
  <si>
    <t>CEC Development- BangorC</t>
  </si>
  <si>
    <t>223E</t>
  </si>
  <si>
    <t>7MACHPT212079-1PH EXT</t>
  </si>
  <si>
    <t>229E</t>
  </si>
  <si>
    <t xml:space="preserve">	12-95 DRPI - Pole Rplc</t>
  </si>
  <si>
    <t xml:space="preserve">	5SULLIV210554 -3 PH LN EXT</t>
  </si>
  <si>
    <t>233E</t>
  </si>
  <si>
    <t xml:space="preserve">	2PRESQU207933 3PH-12-43HCNM</t>
  </si>
  <si>
    <t xml:space="preserve">	Gen Int-Footbridge Solar LLC</t>
  </si>
  <si>
    <t>236C</t>
  </si>
  <si>
    <t>5MT_DES187444_PVT WRK_3PH URD</t>
  </si>
  <si>
    <t>240E</t>
  </si>
  <si>
    <t xml:space="preserve">	7MACHIA214335 - 1 PH LN EXT</t>
  </si>
  <si>
    <t>242E</t>
  </si>
  <si>
    <t>7NORTHF211494- 1 PH LN EXT</t>
  </si>
  <si>
    <t>243E</t>
  </si>
  <si>
    <t>Oracle Remediation 2021</t>
  </si>
  <si>
    <t xml:space="preserve">	MI3-40 P&amp;C Improvements</t>
  </si>
  <si>
    <t>249E</t>
  </si>
  <si>
    <t>MI3-1 P&amp;C Improvements</t>
  </si>
  <si>
    <t xml:space="preserve">	Lincoln Porc. Cutout 2020</t>
  </si>
  <si>
    <t>251E</t>
  </si>
  <si>
    <t>5HANCOC216575- 1 PH LN EXT</t>
  </si>
  <si>
    <t>Boat Ramps- Winter Harbor</t>
  </si>
  <si>
    <t>256E</t>
  </si>
  <si>
    <t>2OXBOWP216799 - 1 Ph Ln Ext</t>
  </si>
  <si>
    <t>257D</t>
  </si>
  <si>
    <t>G.I - Dynamic Solar-Machias</t>
  </si>
  <si>
    <t>257E</t>
  </si>
  <si>
    <t>7LUBEC_216425 - 1PH LN EXT</t>
  </si>
  <si>
    <t>258D</t>
  </si>
  <si>
    <t>G.I.-Dynamic Solar Enfield</t>
  </si>
  <si>
    <t>258E</t>
  </si>
  <si>
    <t>7MARION216496 - 1 Ph Ln Ext</t>
  </si>
  <si>
    <t>260E</t>
  </si>
  <si>
    <t>7PERRY_216508  1PH Ln Ext</t>
  </si>
  <si>
    <t>261E</t>
  </si>
  <si>
    <t>7MARION216502 - 1 Ph Ln Ext</t>
  </si>
  <si>
    <t>264E</t>
  </si>
  <si>
    <t xml:space="preserve">	1NEWBUR208476- M/R Charter</t>
  </si>
  <si>
    <t>265B</t>
  </si>
  <si>
    <t>34-35 PORC CUTOUT RPLC</t>
  </si>
  <si>
    <t>270C</t>
  </si>
  <si>
    <t>Easton Substation Upgrades</t>
  </si>
  <si>
    <t>270E</t>
  </si>
  <si>
    <t>7DENNYS214343- OH Pri LN EXT</t>
  </si>
  <si>
    <t>280E</t>
  </si>
  <si>
    <t xml:space="preserve">	1HAMPDE217706- 	1PH PVT EXT</t>
  </si>
  <si>
    <t>281E</t>
  </si>
  <si>
    <t xml:space="preserve">	1HAMPDE217702- 	1PH PVT EXT</t>
  </si>
  <si>
    <t>2PRESQU210710- 1 PH LN EXT</t>
  </si>
  <si>
    <t>283D</t>
  </si>
  <si>
    <t>791183- MDOT Sedgewick</t>
  </si>
  <si>
    <t>284E</t>
  </si>
  <si>
    <t>3EDINBU211733- 1 Ph Ln EXT</t>
  </si>
  <si>
    <t>286E</t>
  </si>
  <si>
    <t>MF2 DRPI-Xing P269747</t>
  </si>
  <si>
    <t xml:space="preserve">	Replace GB1-4</t>
  </si>
  <si>
    <t>290E</t>
  </si>
  <si>
    <t xml:space="preserve">	26LB1 DRPI - Pole Rplc</t>
  </si>
  <si>
    <t>MDOT-WIN 023234-Mattawamkeag</t>
  </si>
  <si>
    <t>294E</t>
  </si>
  <si>
    <t xml:space="preserve">	EB1 DRPI - Poles &amp; Var Upgrds</t>
  </si>
  <si>
    <t>Unpld Pole&amp;URD Work'20&lt;$25KSOR</t>
  </si>
  <si>
    <t>DBU/Minor Rebuilds</t>
  </si>
  <si>
    <t>303E</t>
  </si>
  <si>
    <t xml:space="preserve">	MF2 DRPI-Poles &amp; Var Upg</t>
  </si>
  <si>
    <t>New SVC Sec.SOR '20 &lt; $25K</t>
  </si>
  <si>
    <t>Mnr Rblds-ReqrRqst'20&lt;$25KSOR</t>
  </si>
  <si>
    <t>New SVC Pvt Con-E.M'20&lt;$25KSOR</t>
  </si>
  <si>
    <t>308E</t>
  </si>
  <si>
    <t>7STEUBE214175- 1 PH LN EXT</t>
  </si>
  <si>
    <t>New SVC PriURD1&amp;3ph'20&lt;$25KSOR</t>
  </si>
  <si>
    <t>309E</t>
  </si>
  <si>
    <t>BW6-HR4 DRPI-Var Upgrds</t>
  </si>
  <si>
    <t>New SVCPriOH 1&amp;3ph'20&lt;$25KSOR</t>
  </si>
  <si>
    <t>311E</t>
  </si>
  <si>
    <t xml:space="preserve">	1HAMPDE215200- 3 PH LN EXT</t>
  </si>
  <si>
    <t>312E</t>
  </si>
  <si>
    <t xml:space="preserve">	FixedCapBank FrenchvilleSub</t>
  </si>
  <si>
    <t>Mnr Rbld-Cust Reimb'20&lt;$25KSOR</t>
  </si>
  <si>
    <t>313E</t>
  </si>
  <si>
    <t xml:space="preserve">	FixedCapBank Madawaska Sub</t>
  </si>
  <si>
    <t>317C</t>
  </si>
  <si>
    <t>3T1R9_184939_MK1-27_Hendrix</t>
  </si>
  <si>
    <t>Line 1 Gilmore Cut Rebuild</t>
  </si>
  <si>
    <t>320E</t>
  </si>
  <si>
    <t xml:space="preserve">	City of Bangor Rebuild DOT</t>
  </si>
  <si>
    <t>321A</t>
  </si>
  <si>
    <t>BASE-Intang.- Bus. Costs Nthrn</t>
  </si>
  <si>
    <t>Mnr Rblds-ReqrRqst'20&lt;$25KNOR</t>
  </si>
  <si>
    <t>Mnr Rblds-Rel. Rqst'20&lt;$25KNOR</t>
  </si>
  <si>
    <t>326E</t>
  </si>
  <si>
    <t xml:space="preserve">	Swan's Island Cable Repair</t>
  </si>
  <si>
    <t>329D</t>
  </si>
  <si>
    <t>Pole Removals '20-NOR</t>
  </si>
  <si>
    <t>DBU/Pole Removal</t>
  </si>
  <si>
    <t>Mnr Rbld-Cust Reimb'20&lt;$25KNOR</t>
  </si>
  <si>
    <t>3MEDWAY181534_1PH Line Ext</t>
  </si>
  <si>
    <t>NOR Asset Management</t>
  </si>
  <si>
    <t>348E</t>
  </si>
  <si>
    <t>2STOCKH216140- line extention</t>
  </si>
  <si>
    <t>350C</t>
  </si>
  <si>
    <t>8OAKFIE182045_1PH LN EXT</t>
  </si>
  <si>
    <t>351E</t>
  </si>
  <si>
    <t>3CHESTE212608 3PH EXT</t>
  </si>
  <si>
    <t xml:space="preserve">	2FORT_F211800- 1 PH LN Ext</t>
  </si>
  <si>
    <t>356C</t>
  </si>
  <si>
    <t>Sutton Island Reliability</t>
  </si>
  <si>
    <t>357E</t>
  </si>
  <si>
    <t xml:space="preserve">	EF_Animal_Guard</t>
  </si>
  <si>
    <t>360A</t>
  </si>
  <si>
    <t>3PH URD - 5ELLSWO147692</t>
  </si>
  <si>
    <t xml:space="preserve">	1BANGOR209586 3 Ph Ln Ext</t>
  </si>
  <si>
    <t>371E</t>
  </si>
  <si>
    <t xml:space="preserve">	PS2 Cable Replacement</t>
  </si>
  <si>
    <t>373E</t>
  </si>
  <si>
    <t>7STEUBE213877 - 1 Ph Ln Ext</t>
  </si>
  <si>
    <t>URD Insp, Labeling &amp; One Line</t>
  </si>
  <si>
    <t>Gen. Interconnect -QP620 FS</t>
  </si>
  <si>
    <t>396E</t>
  </si>
  <si>
    <t>1BANGOR219598- 3 PH breaker</t>
  </si>
  <si>
    <t>398C</t>
  </si>
  <si>
    <t>SCADA Switch Cranberry Isl.</t>
  </si>
  <si>
    <t>401E</t>
  </si>
  <si>
    <t xml:space="preserve">	7STEUBE210728- 1 PH LN EXT</t>
  </si>
  <si>
    <t>411E</t>
  </si>
  <si>
    <t xml:space="preserve">	4NF1 DRPI - Poles&amp; Var Upgrds</t>
  </si>
  <si>
    <t>412D</t>
  </si>
  <si>
    <t xml:space="preserve">	12-78 DRPI - Pole &amp; Anch Rplc</t>
  </si>
  <si>
    <t>413C</t>
  </si>
  <si>
    <t>L.6903 Rbld Ph.1 Dow-Maysville</t>
  </si>
  <si>
    <t>414E</t>
  </si>
  <si>
    <t xml:space="preserve"> 6SINCLA210121- LN EXT</t>
  </si>
  <si>
    <t xml:space="preserve">	SOR Line Extension #1</t>
  </si>
  <si>
    <t>417E</t>
  </si>
  <si>
    <t>1PH EXT RAMSDELL</t>
  </si>
  <si>
    <t>419E</t>
  </si>
  <si>
    <t>1PH EXT LEVESQUE</t>
  </si>
  <si>
    <t>Bucks Harbor Voltage Improv.</t>
  </si>
  <si>
    <t>426C</t>
  </si>
  <si>
    <t>Line 1 Rebuild Phase III</t>
  </si>
  <si>
    <t>426D</t>
  </si>
  <si>
    <t xml:space="preserve">	Close- NEB/DG CU Upgrades</t>
  </si>
  <si>
    <t>Field Technical Training</t>
  </si>
  <si>
    <t>165-Technical Training</t>
  </si>
  <si>
    <t>427E</t>
  </si>
  <si>
    <t>1PH EXT OUELLETTE</t>
  </si>
  <si>
    <t>428E</t>
  </si>
  <si>
    <t>3PH EXT E-CON MAIN ST</t>
  </si>
  <si>
    <t>429C</t>
  </si>
  <si>
    <t>Line 4407 Rebuild Part V</t>
  </si>
  <si>
    <t>430E</t>
  </si>
  <si>
    <t>1PH EXT MARTIN</t>
  </si>
  <si>
    <t>Dist.Rblds per Insp'20&lt;$25KNOR</t>
  </si>
  <si>
    <t>436A</t>
  </si>
  <si>
    <t>7E_MACH142550 MDOT RT 1 E MACH</t>
  </si>
  <si>
    <t>436E</t>
  </si>
  <si>
    <t>1PH EXT LAFORTUNE</t>
  </si>
  <si>
    <t>439E</t>
  </si>
  <si>
    <t>1PH EXT HELD</t>
  </si>
  <si>
    <t>Pole Atch Req-CATV '22&lt;$25KNOR</t>
  </si>
  <si>
    <t>447E</t>
  </si>
  <si>
    <t>1PH EXT ANDRADE</t>
  </si>
  <si>
    <t>458E</t>
  </si>
  <si>
    <t>1PH EXT HOLMES</t>
  </si>
  <si>
    <t>Pool Line Department</t>
  </si>
  <si>
    <t>460E</t>
  </si>
  <si>
    <t>1PH EXT RICKARDS</t>
  </si>
  <si>
    <t>464E</t>
  </si>
  <si>
    <t>1PH EXT DUNN</t>
  </si>
  <si>
    <t>467D</t>
  </si>
  <si>
    <t>Line 60 TRPI</t>
  </si>
  <si>
    <t>468E</t>
  </si>
  <si>
    <t>1PH EXT DWYER</t>
  </si>
  <si>
    <t>469E</t>
  </si>
  <si>
    <t>1PH EXT STELL</t>
  </si>
  <si>
    <t>472A</t>
  </si>
  <si>
    <t>7EASTPO141589 MDOT19194 EP2</t>
  </si>
  <si>
    <t>G.I. Car.Solar Partners G040-2</t>
  </si>
  <si>
    <t>473E</t>
  </si>
  <si>
    <t>EF T1 Protection</t>
  </si>
  <si>
    <t xml:space="preserve">	Construct Orr. Ctrl House</t>
  </si>
  <si>
    <t>New SVC Pri URD 1&amp;3ph'22&lt;$25KS</t>
  </si>
  <si>
    <t>New SVC Pri OH 1&amp;3ph'22&lt;$25K</t>
  </si>
  <si>
    <t>486A</t>
  </si>
  <si>
    <t>Major Outage 25</t>
  </si>
  <si>
    <t>492E</t>
  </si>
  <si>
    <t>Line 2 TRPI</t>
  </si>
  <si>
    <t>494E</t>
  </si>
  <si>
    <t>Line 69201 ROW Rebuild</t>
  </si>
  <si>
    <t>Line 5 TRPI</t>
  </si>
  <si>
    <t>Line 10 Rebuild (EF to GR)</t>
  </si>
  <si>
    <t>499E</t>
  </si>
  <si>
    <t>Line 32 TRPI</t>
  </si>
  <si>
    <t>Line 6904 TRPI</t>
  </si>
  <si>
    <t>501E</t>
  </si>
  <si>
    <t>Line 74 TRPI</t>
  </si>
  <si>
    <t xml:space="preserve">	6MADAWA209716- 12-93 DRPI</t>
  </si>
  <si>
    <t>New SVC Pvt Con-V.P'22&lt;$25KSOR</t>
  </si>
  <si>
    <t>New SVC Sec.NOR'22&lt;$25K</t>
  </si>
  <si>
    <t>New SVC PriOH1&amp;3ph'22&lt;$25KSOR</t>
  </si>
  <si>
    <t>507D</t>
  </si>
  <si>
    <t xml:space="preserve">	Mobile Site-Island Falls Sub</t>
  </si>
  <si>
    <t>Unpld Pole&amp;URD Work'22&lt;$25KSOR</t>
  </si>
  <si>
    <t>New SVC Sec.SOR'22 &lt; $25K</t>
  </si>
  <si>
    <t>521D</t>
  </si>
  <si>
    <t>G.I-ConEdison Dev G067-1</t>
  </si>
  <si>
    <t>522C</t>
  </si>
  <si>
    <t>Tripwire</t>
  </si>
  <si>
    <t>522E</t>
  </si>
  <si>
    <t>CU1 CU2 DRPI-Poles/Var Upgrds</t>
  </si>
  <si>
    <t>525E</t>
  </si>
  <si>
    <t>1PH EXT MALLAR</t>
  </si>
  <si>
    <t>20ED1_20WT3_DRPI-Var</t>
  </si>
  <si>
    <t>537E</t>
  </si>
  <si>
    <t>Line 69053 TRPI</t>
  </si>
  <si>
    <t>New SVC Pvt Con-E.M'22&lt;$25KNOR</t>
  </si>
  <si>
    <t>570E</t>
  </si>
  <si>
    <t>3PH EXT BOUCHARD RENTALS LLC</t>
  </si>
  <si>
    <t>571E</t>
  </si>
  <si>
    <t>1PH EXT MAHAN</t>
  </si>
  <si>
    <t>572C</t>
  </si>
  <si>
    <t>1OLD_TO182495_ Rbld stillwtr</t>
  </si>
  <si>
    <t>577E</t>
  </si>
  <si>
    <t>EA1-3 DRPI Poles &amp; Upgrds</t>
  </si>
  <si>
    <t>1PH EXT WARDLE</t>
  </si>
  <si>
    <t>580D</t>
  </si>
  <si>
    <t>TS1 DRPI - Pole Rplc &amp; Upgrds</t>
  </si>
  <si>
    <t>580E</t>
  </si>
  <si>
    <t>3PH EXT PRIORITY EXPRESS</t>
  </si>
  <si>
    <t xml:space="preserve">	CF1 DRPI - Poles &amp; Var Upgrds</t>
  </si>
  <si>
    <t>1PH EXT HEEREN</t>
  </si>
  <si>
    <t>597D</t>
  </si>
  <si>
    <t>G.I.-G097-7-Columbia Falls-20</t>
  </si>
  <si>
    <t>597E</t>
  </si>
  <si>
    <t>Sutton Island Cable Repair</t>
  </si>
  <si>
    <t>598D</t>
  </si>
  <si>
    <t>G.I.- G095-1-Brewer-20</t>
  </si>
  <si>
    <t>AMI Operations</t>
  </si>
  <si>
    <t>601E</t>
  </si>
  <si>
    <t>1PH EXT CURTIS</t>
  </si>
  <si>
    <t>SOR Line Extension #42</t>
  </si>
  <si>
    <t>1PH EXT WALKER</t>
  </si>
  <si>
    <t>6ST_FRA207283- MDOT Line</t>
  </si>
  <si>
    <t>AMI Project Planning 2020</t>
  </si>
  <si>
    <t>619D</t>
  </si>
  <si>
    <t>1BANGOR154374- WW2 Cutover</t>
  </si>
  <si>
    <t>May Mountain Distribution</t>
  </si>
  <si>
    <t>1CHARLE209930- 3 PH LN EXT</t>
  </si>
  <si>
    <t>BV2-18LR Covered Recon</t>
  </si>
  <si>
    <t>625D</t>
  </si>
  <si>
    <t>MT1-9_Covered Reconductor</t>
  </si>
  <si>
    <t>626D</t>
  </si>
  <si>
    <t xml:space="preserve">	MK1-27 Covered Reconductor</t>
  </si>
  <si>
    <t>627D</t>
  </si>
  <si>
    <t>MK1-20ab Covered Recon.</t>
  </si>
  <si>
    <t>628D</t>
  </si>
  <si>
    <t>MK1-16 Covered Reconductor</t>
  </si>
  <si>
    <t>629D</t>
  </si>
  <si>
    <t xml:space="preserve">	ON3-9 Covered Reconductor</t>
  </si>
  <si>
    <t>629E</t>
  </si>
  <si>
    <t>MDOT Hwy ImprRte 6,Lagrange</t>
  </si>
  <si>
    <t>630D</t>
  </si>
  <si>
    <t xml:space="preserve">	CC1-2 Covered Reconductor</t>
  </si>
  <si>
    <t>631C</t>
  </si>
  <si>
    <t>Mobile Site for Loring Sub</t>
  </si>
  <si>
    <t>LU2-16bm 6Cu Reconductor</t>
  </si>
  <si>
    <t>632D</t>
  </si>
  <si>
    <t>BV2-20mq 6Cu Reconductor</t>
  </si>
  <si>
    <t>BV2-11at 6Cu Reconductor</t>
  </si>
  <si>
    <t>635D</t>
  </si>
  <si>
    <t>MT2-3 6Cu Reconductor</t>
  </si>
  <si>
    <t>636D</t>
  </si>
  <si>
    <t xml:space="preserve">	47R1 6Cu Reconductor</t>
  </si>
  <si>
    <t>637D</t>
  </si>
  <si>
    <t>GS1-24gf 6Cu Reconductor</t>
  </si>
  <si>
    <t>638D</t>
  </si>
  <si>
    <t>BA4-1bu 6Cu Reconductor</t>
  </si>
  <si>
    <t>ENGIN Software Purch &amp; Install</t>
  </si>
  <si>
    <t>641D</t>
  </si>
  <si>
    <t xml:space="preserve">	MI3-Pleasant River Xing</t>
  </si>
  <si>
    <t>1PH EXT CUSHING</t>
  </si>
  <si>
    <t>G.I.- QP985 SIS</t>
  </si>
  <si>
    <t>Replace GB2-4</t>
  </si>
  <si>
    <t>649D</t>
  </si>
  <si>
    <t>Replace SW1-15</t>
  </si>
  <si>
    <t>655E</t>
  </si>
  <si>
    <t>1PH EXT THOMAS</t>
  </si>
  <si>
    <t>657D</t>
  </si>
  <si>
    <t>7E_MACH208491- 1PH LN EXT</t>
  </si>
  <si>
    <t>Jordan River Rd Pole Repla</t>
  </si>
  <si>
    <t>660D</t>
  </si>
  <si>
    <t>7PERRY_204652- 1 PH LN EXT</t>
  </si>
  <si>
    <t>DG Interconnect Op Exp</t>
  </si>
  <si>
    <t>Mobile Install Bridgewater Sub</t>
  </si>
  <si>
    <t>686C</t>
  </si>
  <si>
    <t>Olamon Site Dismantle</t>
  </si>
  <si>
    <t>7MACHIA205926- 1PH LN EXT</t>
  </si>
  <si>
    <t>689D</t>
  </si>
  <si>
    <t>5SORREN192210- 1PH LN EXT</t>
  </si>
  <si>
    <t>12-35 DRPI - Pole &amp; Anch Rplc</t>
  </si>
  <si>
    <t>693A</t>
  </si>
  <si>
    <t>L8 Rebld D. - Elm-Parkway S.</t>
  </si>
  <si>
    <t>694A</t>
  </si>
  <si>
    <t>L89 Rbld D.- MW Sub to EM Sub</t>
  </si>
  <si>
    <t>LincolnSub_Rbld</t>
  </si>
  <si>
    <t>Saxl Park</t>
  </si>
  <si>
    <t>701C</t>
  </si>
  <si>
    <t>2CARIBO194832- 12-71 DRPI</t>
  </si>
  <si>
    <t>704D</t>
  </si>
  <si>
    <t>G.I.-G115-5-Sullivan-20</t>
  </si>
  <si>
    <t xml:space="preserve">	HM1 DRPI - Poles &amp; Var Upgrds</t>
  </si>
  <si>
    <t>711A</t>
  </si>
  <si>
    <t>Safety Manual Integration</t>
  </si>
  <si>
    <t>712E</t>
  </si>
  <si>
    <t>Line 12 TRPI</t>
  </si>
  <si>
    <t>715D</t>
  </si>
  <si>
    <t>G.I-G117-3-Chester-20</t>
  </si>
  <si>
    <t>720D</t>
  </si>
  <si>
    <t xml:space="preserve">	I-395 RT 9-Lambert-Brewer</t>
  </si>
  <si>
    <t>722A</t>
  </si>
  <si>
    <t>Millinocket Frequency Study</t>
  </si>
  <si>
    <t>All BUs/New Initiatives</t>
  </si>
  <si>
    <t>7MACHPT205986 1 PH LN EXT</t>
  </si>
  <si>
    <t>5SURRY_207696- 1PH LN EXT</t>
  </si>
  <si>
    <t>725D</t>
  </si>
  <si>
    <t>BW3 DRPI - Sherman Ave Rbld</t>
  </si>
  <si>
    <t>728A</t>
  </si>
  <si>
    <t>Bear Isl Cable Replcmnt</t>
  </si>
  <si>
    <t>731D</t>
  </si>
  <si>
    <t>NOR PST Unplnd Asset RPLC'21</t>
  </si>
  <si>
    <t>742D</t>
  </si>
  <si>
    <t xml:space="preserve">	BW3 DRPI - Poles &amp; Var Upgrds</t>
  </si>
  <si>
    <t>749D</t>
  </si>
  <si>
    <t>3T4_IP_209731 - 1 PH LN EXT</t>
  </si>
  <si>
    <t>1BANGOR204069- 3 PH LN EXT</t>
  </si>
  <si>
    <t>766D</t>
  </si>
  <si>
    <t>EN3_DRPI_Water St RBLD</t>
  </si>
  <si>
    <t>1HAMPDE205471 1 PH LN EXT</t>
  </si>
  <si>
    <t>771D</t>
  </si>
  <si>
    <t>LU1 System Improvements</t>
  </si>
  <si>
    <t>772D</t>
  </si>
  <si>
    <t xml:space="preserve">	Line 6915 TRPI</t>
  </si>
  <si>
    <t>775D</t>
  </si>
  <si>
    <t>BW7 BW8 DRPI-Poles &amp;Upgrds</t>
  </si>
  <si>
    <t>784D</t>
  </si>
  <si>
    <t>Westfield SUB Improvements</t>
  </si>
  <si>
    <t>795D</t>
  </si>
  <si>
    <t>G.I. G138-1-Greenfield-20</t>
  </si>
  <si>
    <t>800B</t>
  </si>
  <si>
    <t>Substation SPCC Plan Overhaul</t>
  </si>
  <si>
    <t>SBU/Environmental Mgmt</t>
  </si>
  <si>
    <t>803D</t>
  </si>
  <si>
    <t>MI3-9 Covered Reconductor</t>
  </si>
  <si>
    <t>805D</t>
  </si>
  <si>
    <t xml:space="preserve">	7STEUBE207162- 1 PH LN EXT</t>
  </si>
  <si>
    <t>806D</t>
  </si>
  <si>
    <t xml:space="preserve">	7BEDDIN207155 1PH LN EXT</t>
  </si>
  <si>
    <t>IT Routine Capital '20 -NOR</t>
  </si>
  <si>
    <t>824D</t>
  </si>
  <si>
    <t>Blue Hill Removal</t>
  </si>
  <si>
    <t>2020HOCWANOptimization</t>
  </si>
  <si>
    <t>839D</t>
  </si>
  <si>
    <t>TS2 DRPI - Var Upgrds</t>
  </si>
  <si>
    <t>2021 Fault Indicator Rel. Imp.</t>
  </si>
  <si>
    <t>842D</t>
  </si>
  <si>
    <t>Ashland Caps 43_L-R</t>
  </si>
  <si>
    <t>L.1 Rbld Luc. to Nicolin</t>
  </si>
  <si>
    <t>851D</t>
  </si>
  <si>
    <t>1BANGOR205178- 1 PH LN EXT</t>
  </si>
  <si>
    <t>862D</t>
  </si>
  <si>
    <t>FK Switched Capacitor Bank</t>
  </si>
  <si>
    <t>863D</t>
  </si>
  <si>
    <t>Commercial/Ind/Res- NR '21</t>
  </si>
  <si>
    <t>EB2_DRPI_Poles &amp; Var Upgs</t>
  </si>
  <si>
    <t xml:space="preserve">	Broadway DC Panel Replacement</t>
  </si>
  <si>
    <t>871D</t>
  </si>
  <si>
    <t xml:space="preserve">	MI2-10 Recloser Replacement</t>
  </si>
  <si>
    <t>7ROQUE_200698 1 PH LN EXT</t>
  </si>
  <si>
    <t>873A</t>
  </si>
  <si>
    <t>Ashland Regulator Bypass</t>
  </si>
  <si>
    <t>878D</t>
  </si>
  <si>
    <t>DERBY Fence Removal</t>
  </si>
  <si>
    <t>881A</t>
  </si>
  <si>
    <t>Winding temp gauge E. Falls T1</t>
  </si>
  <si>
    <t>893D</t>
  </si>
  <si>
    <t>5OTIS__203120- 1PH LN EXT</t>
  </si>
  <si>
    <t xml:space="preserve">	Line 1 TRPI</t>
  </si>
  <si>
    <t>900D</t>
  </si>
  <si>
    <t>Harrington Stone Imp.</t>
  </si>
  <si>
    <t>Ashland Sub 12KV Mobile Upg.</t>
  </si>
  <si>
    <t>904D</t>
  </si>
  <si>
    <t xml:space="preserve">	EB4 DRPI - Poles &amp; Var Upgrds</t>
  </si>
  <si>
    <t>2021 ALT Scheme 2</t>
  </si>
  <si>
    <t>914D</t>
  </si>
  <si>
    <t>2021 P&amp;C Installs GS1</t>
  </si>
  <si>
    <t>Distribution Rate Cases</t>
  </si>
  <si>
    <t>925D</t>
  </si>
  <si>
    <t xml:space="preserve">	MF1 DRPI - Poles &amp; Var Upgrds</t>
  </si>
  <si>
    <t>928D</t>
  </si>
  <si>
    <t xml:space="preserve">	6ST_FRA207409 1PH LN EXT</t>
  </si>
  <si>
    <t>929D</t>
  </si>
  <si>
    <t xml:space="preserve">	1HAMPDE209509- 1 PH LN EXT</t>
  </si>
  <si>
    <t>931D</t>
  </si>
  <si>
    <t xml:space="preserve">	BC3_DRPI_Poles_Var</t>
  </si>
  <si>
    <t>933D</t>
  </si>
  <si>
    <t>7STEUBE206139- Ln EXT</t>
  </si>
  <si>
    <t>935D</t>
  </si>
  <si>
    <t>7STEUBE206146- 1 PH LN Ext</t>
  </si>
  <si>
    <t>941D</t>
  </si>
  <si>
    <t>8ISLAND202722- 1 PH LN EXT</t>
  </si>
  <si>
    <t>946D</t>
  </si>
  <si>
    <t xml:space="preserve">	NE1 NE2 Poles &amp; Var Upgrds</t>
  </si>
  <si>
    <t>947D</t>
  </si>
  <si>
    <t>Mill. Trtmnt Plant T1 Rplc</t>
  </si>
  <si>
    <t xml:space="preserve">	2FORT_F205419- 1 PH LN EXT</t>
  </si>
  <si>
    <t>7MARSHF206107- 1 PH LN EXT</t>
  </si>
  <si>
    <t>950D</t>
  </si>
  <si>
    <t>7EASTPO206253- 1 PH LN EXT</t>
  </si>
  <si>
    <t xml:space="preserve">	1NEWBUR209708 - 1 PH LN EXT</t>
  </si>
  <si>
    <t>960D</t>
  </si>
  <si>
    <t>Unpld Pole&amp;URD Work'21&lt;$25KSOR</t>
  </si>
  <si>
    <t>New SVC Sec.SOR '21 &lt; $25K</t>
  </si>
  <si>
    <t>962D</t>
  </si>
  <si>
    <t>Install&amp;Upg St Lighting-SOR'21</t>
  </si>
  <si>
    <t>New SVC Pri OH1&amp;3ph'21&lt;$25KSOR</t>
  </si>
  <si>
    <t>964D</t>
  </si>
  <si>
    <t>Mnr Rblds-ReqrRqst'21&lt;$25KSOR</t>
  </si>
  <si>
    <t>965D</t>
  </si>
  <si>
    <t>Mnr Rblds-Rel. Rqst'21&lt;$25KSOR</t>
  </si>
  <si>
    <t>966D</t>
  </si>
  <si>
    <t>Mnr Rblds-Pwr Qlty'21&lt;$25KSOR</t>
  </si>
  <si>
    <t>New SVC PriURD1&amp;3ph'21&lt;$25KSOR</t>
  </si>
  <si>
    <t>968D</t>
  </si>
  <si>
    <t>MDOT Rd Con.'21 &lt;$25K SOR</t>
  </si>
  <si>
    <t>969D</t>
  </si>
  <si>
    <t>New SVC Pvt Con-V.P'21&lt;$25KSOR</t>
  </si>
  <si>
    <t>970D</t>
  </si>
  <si>
    <t>Pole Atch Req-CATV '21&lt;$25KSOR</t>
  </si>
  <si>
    <t>971D</t>
  </si>
  <si>
    <t>Telephone Req Rbld'21&lt;$25KSOR</t>
  </si>
  <si>
    <t>972D</t>
  </si>
  <si>
    <t>Pole Removals '21-SOR</t>
  </si>
  <si>
    <t>973D</t>
  </si>
  <si>
    <t>Mnr Rbld-Cust Reimb'21&lt;$25KSOR</t>
  </si>
  <si>
    <t>974D</t>
  </si>
  <si>
    <t>Purch&amp;Sale Joint Poles SOR '21</t>
  </si>
  <si>
    <t>DBU/Purch &amp; Sale of JT Poles</t>
  </si>
  <si>
    <t>IT Routine Capital '21 -SOR</t>
  </si>
  <si>
    <t>Unpld Pole&amp;URD Work'21&lt;$25KNOR</t>
  </si>
  <si>
    <t>2CARIBO192149- 12-70 DRPI-Var</t>
  </si>
  <si>
    <t>978D</t>
  </si>
  <si>
    <t>New SVC Sec.NOR '21 &lt; $25K</t>
  </si>
  <si>
    <t>979D</t>
  </si>
  <si>
    <t>Install&amp;Upg St Lighting-NOR'21</t>
  </si>
  <si>
    <t>DBU/Streetlights</t>
  </si>
  <si>
    <t>Mnr Rblds-ReqrRqst'21&lt;$25KNOR</t>
  </si>
  <si>
    <t>981D</t>
  </si>
  <si>
    <t>Mnr Rblds-Rel. Rqst'21&lt;$25KNOR</t>
  </si>
  <si>
    <t>982D</t>
  </si>
  <si>
    <t>Mnr Rblds-Pwr Qlty'21&lt;$25KNOR</t>
  </si>
  <si>
    <t>2CARIBO192764_12-77 DRPI</t>
  </si>
  <si>
    <t>983D</t>
  </si>
  <si>
    <t>New SVC PriOH1&amp;3ph'21&lt;$25KNOR</t>
  </si>
  <si>
    <t>984D</t>
  </si>
  <si>
    <t>New SVC PriURD1&amp;3ph'21&lt;$25KNOR</t>
  </si>
  <si>
    <t>985D</t>
  </si>
  <si>
    <t>MDOT Rd Con.'21 &lt;$25K NOR</t>
  </si>
  <si>
    <t>986D</t>
  </si>
  <si>
    <t>New SVC Pvt Con-V.P'21&lt;$25KNOR</t>
  </si>
  <si>
    <t>987D</t>
  </si>
  <si>
    <t>Pole Atch Req-CATV '21&lt;$25KNOR</t>
  </si>
  <si>
    <t>NOR MINOR STORM BLANKET</t>
  </si>
  <si>
    <t>SOR MINOR STORM BLANKET</t>
  </si>
  <si>
    <t>Telephone Req Rbld'21&lt;$25KNOR</t>
  </si>
  <si>
    <t>989D</t>
  </si>
  <si>
    <t>Pole Removals '21-NOR</t>
  </si>
  <si>
    <t>Mnr Rbld-Cust Reimb'21&lt;$25KNOR</t>
  </si>
  <si>
    <t>992D</t>
  </si>
  <si>
    <t xml:space="preserve">	Mullen LTC-CT's Cam Switches</t>
  </si>
  <si>
    <t>993D</t>
  </si>
  <si>
    <t xml:space="preserve">	Line 1 ROW to Road (Lucerne)</t>
  </si>
  <si>
    <t>994A</t>
  </si>
  <si>
    <t>JONESPORT SUB -PCB CLEAN-UP</t>
  </si>
  <si>
    <t>994C</t>
  </si>
  <si>
    <t>MDOT - Hampden 18959.00</t>
  </si>
  <si>
    <t>994D</t>
  </si>
  <si>
    <t>Tran Rblds per Insp'21&lt;$25kSOR</t>
  </si>
  <si>
    <t>996D</t>
  </si>
  <si>
    <t>Transform-New Cust.-SOR '21</t>
  </si>
  <si>
    <t>Major Storm - 56</t>
  </si>
  <si>
    <t>12-53LS_DRPI-Poles_Var</t>
  </si>
  <si>
    <t>Mnr Rblds-Pwr Qlty'22&lt;$25KSOR</t>
  </si>
  <si>
    <t>Install&amp;Upg St Lighting-NOR'22</t>
  </si>
  <si>
    <t>Mnr Rbld-Cust Reimb'22&lt;$25KNOR</t>
  </si>
  <si>
    <t>Unpld Pole&amp;URD WOrk'22&lt;$25KNOR</t>
  </si>
  <si>
    <t>Mnr Rblds-ReqrRqst'22&lt;$25KSOR</t>
  </si>
  <si>
    <t>MPS Road Const MDOT &lt;$10k</t>
  </si>
  <si>
    <t>MDOT SD REPLACEMENT</t>
  </si>
  <si>
    <t>MPS Minor Reb Req Budget</t>
  </si>
  <si>
    <t>Install&amp;Upg St Lighting-SOR'22</t>
  </si>
  <si>
    <t>MPS Elec Dept Priv Maint Contr</t>
  </si>
  <si>
    <t>DRPI 2022 &lt;$10K Blanket_SOR</t>
  </si>
  <si>
    <t>Mnr Rbld-Cust Reimb'22&lt;$25KSOR</t>
  </si>
  <si>
    <t>12-18_DRPI-Poles_Var</t>
  </si>
  <si>
    <t>Mnr Rblds-Rel. Rqst'22&lt;$25KSOR</t>
  </si>
  <si>
    <t>MPS Rel/Growth/Equip Upg</t>
  </si>
  <si>
    <t>Minor Reb Req Budget</t>
  </si>
  <si>
    <t>DBU/Road Construction</t>
  </si>
  <si>
    <t>LR3 DRPI - Mad Dam ROW</t>
  </si>
  <si>
    <t>12-32 DRPI - Var Upgrds</t>
  </si>
  <si>
    <t>Telephone Req. Rbld'22&lt;$25KSOR</t>
  </si>
  <si>
    <t>Telephone Req Rbld'22&lt;$25KNOR</t>
  </si>
  <si>
    <t>Costigan SCADA</t>
  </si>
  <si>
    <t>Swan Isl. Underwater CBL Rplc</t>
  </si>
  <si>
    <t>MI3-10ar Covered Recond</t>
  </si>
  <si>
    <t>12-30 DRPI - Poles &amp; Var</t>
  </si>
  <si>
    <t>1DEDHAM218549</t>
  </si>
  <si>
    <t>Rel/Growth/Equip Upg</t>
  </si>
  <si>
    <t>MPS Human Resource Services</t>
  </si>
  <si>
    <t>Meter-Com/Ind/Res.-SOR'22&lt;$25K</t>
  </si>
  <si>
    <t>Meter Blanket</t>
  </si>
  <si>
    <t>SW1-8 6Cu Covered Reconductor</t>
  </si>
  <si>
    <t>BL1-1ns Covered Recond</t>
  </si>
  <si>
    <t>34-60R4 Reconductor</t>
  </si>
  <si>
    <t>1DEDHAM210722</t>
  </si>
  <si>
    <t>12-17 DRPI - Poles and Anchors</t>
  </si>
  <si>
    <t>SSURRY_211109 PREM BB M/R</t>
  </si>
  <si>
    <t>DRPI 2022 &lt;$25K Blanket_NOR</t>
  </si>
  <si>
    <t>EB4-3LR Protect Imprv</t>
  </si>
  <si>
    <t>SOR Line Extension #78</t>
  </si>
  <si>
    <t>PREMIUM BB M/R</t>
  </si>
  <si>
    <t>12-83 DRPI - Var Upgrds</t>
  </si>
  <si>
    <t>Make Ready Request 8</t>
  </si>
  <si>
    <t>1DEDHAM218561</t>
  </si>
  <si>
    <t>EC1 DRPI - Poles and Anchors</t>
  </si>
  <si>
    <t>SOR Line Extension #80</t>
  </si>
  <si>
    <t>1PH EXT COULOMBE</t>
  </si>
  <si>
    <t>NOR Line Extension #44</t>
  </si>
  <si>
    <t>12-64 DRPI - Pinkham Ave</t>
  </si>
  <si>
    <t>EN1 DRPI - Poles and Anch</t>
  </si>
  <si>
    <t xml:space="preserve">	BL1 DRPI East-Poles&amp;Var Upg</t>
  </si>
  <si>
    <t>CH1 DRPI - Gray Rd</t>
  </si>
  <si>
    <t xml:space="preserve">	34-60 DRPI-St John River Xing</t>
  </si>
  <si>
    <t>Replace 3435R2</t>
  </si>
  <si>
    <t>Lincoln T1 Replacement</t>
  </si>
  <si>
    <t xml:space="preserve">	2CARIBO215597- MDOT Buck RD</t>
  </si>
  <si>
    <t>UMO Transformer</t>
  </si>
  <si>
    <t>Purch&amp;Sale Joint Poles SOR '18</t>
  </si>
  <si>
    <t>L7_WW</t>
  </si>
  <si>
    <t>BU1 DRPI - Poles and Anchors</t>
  </si>
  <si>
    <t>MDOT Rd Con.'22&lt;$25K SOR</t>
  </si>
  <si>
    <t>HOC SAFETY LAB RACKING 2021</t>
  </si>
  <si>
    <t>2022 EK2 P&amp;C CMR1</t>
  </si>
  <si>
    <t>1PH EXT CHASE MOUNTAIN FARMS</t>
  </si>
  <si>
    <t>FR2 CustReimbursed Rebuild</t>
  </si>
  <si>
    <t xml:space="preserve">	BL1 DRPI South-Poles&amp;Var Upg</t>
  </si>
  <si>
    <t>34-71 DRPI - 71R4 Upgrds</t>
  </si>
  <si>
    <t>Make Ready Request 1</t>
  </si>
  <si>
    <t>LU2- S/D Upgrade, LU1 Refeed</t>
  </si>
  <si>
    <t>2022_MH12_Cover Rplc</t>
  </si>
  <si>
    <t>LR3 DRPI - Nsrka Rd ROW to Rd</t>
  </si>
  <si>
    <t>EP2-1 Protection Improvement</t>
  </si>
  <si>
    <t>SH2 DRPI - Poles and Anchors</t>
  </si>
  <si>
    <t>12-33 DRPI - Var Upgrds</t>
  </si>
  <si>
    <t>12-17 DRPI - Var Upgrds</t>
  </si>
  <si>
    <t>NOR Line Extension #40</t>
  </si>
  <si>
    <t>MPS Corporate Expenses</t>
  </si>
  <si>
    <t>EN1 DRPI - Curtis Rd</t>
  </si>
  <si>
    <t>890545- Milbridge-MDOT</t>
  </si>
  <si>
    <t xml:space="preserve">	Rplc Switch 15-40 at North PI</t>
  </si>
  <si>
    <t>Mid Maine OTMR</t>
  </si>
  <si>
    <t>Islesford Cable</t>
  </si>
  <si>
    <t xml:space="preserve">	SW1-9LMR 6Cu Reconductor</t>
  </si>
  <si>
    <t>Stockroom Improvments '21-SOR</t>
  </si>
  <si>
    <t>EC2-12LMR Covered Recond</t>
  </si>
  <si>
    <t>12-32 DRPI - Poles and Anchors</t>
  </si>
  <si>
    <t>HM4-14 Protection Improvement</t>
  </si>
  <si>
    <t>Nicolin Rd Recloser Replc</t>
  </si>
  <si>
    <t>GB2 Stepdown Replacement</t>
  </si>
  <si>
    <t>1PH EXT DELANNOY</t>
  </si>
  <si>
    <t>SOR Line Extension #91</t>
  </si>
  <si>
    <t>12-84 DRPI - Var Upgrds</t>
  </si>
  <si>
    <t>2022 P&amp;C Installs LU2</t>
  </si>
  <si>
    <t>Machias Sub Decomm</t>
  </si>
  <si>
    <t>WWTP 4.160KV Subst&amp;TrnsfrDispl</t>
  </si>
  <si>
    <t>URD 1 Line-2022</t>
  </si>
  <si>
    <t>Line Engineering</t>
  </si>
  <si>
    <t>MDOT Rd Con.'22&lt;$25K NOR</t>
  </si>
  <si>
    <t>Sub Index Prints-Distribution</t>
  </si>
  <si>
    <t>Make Ready Request 14</t>
  </si>
  <si>
    <t>2022 Guy Marker Project</t>
  </si>
  <si>
    <t>12-33 DRPI - Poles and Anchors</t>
  </si>
  <si>
    <t>1PH EXT LAWN</t>
  </si>
  <si>
    <t>Cascade Upgrade to 3.81</t>
  </si>
  <si>
    <t>Line 75 TRP1_2022</t>
  </si>
  <si>
    <t>EA3 Reimbursed Rebuild</t>
  </si>
  <si>
    <t>1PH EXT MITCHELL</t>
  </si>
  <si>
    <t>Line 4407 TRPI Phase 6</t>
  </si>
  <si>
    <t>BRODER XING MADA CUST LINE EXT</t>
  </si>
  <si>
    <t xml:space="preserve">	Island Falls - Pole Barn Rplc</t>
  </si>
  <si>
    <t>SOR Line Extension #81</t>
  </si>
  <si>
    <t>EN1-8 P&amp;C Improvements</t>
  </si>
  <si>
    <t>NOR 1PH EXT CLARK</t>
  </si>
  <si>
    <t>Line 15 Crossarm Rplc Ph 3</t>
  </si>
  <si>
    <t>Line 20 ROW to Road (Whiting)</t>
  </si>
  <si>
    <t>Premium BB MR</t>
  </si>
  <si>
    <t>NOR 1PH EXT MARTIN</t>
  </si>
  <si>
    <t>Y. C.  Sub-Site Clean Up</t>
  </si>
  <si>
    <t>1DEDHAM218567</t>
  </si>
  <si>
    <t>Chairs</t>
  </si>
  <si>
    <t>SBU/Business Management</t>
  </si>
  <si>
    <t>EP3 DRPI - Pole Rplc</t>
  </si>
  <si>
    <t>AMI Meter Deployment</t>
  </si>
  <si>
    <t>MI3 DRPI - P248079 ROW to Rd</t>
  </si>
  <si>
    <t>MI3 DRPI - Var Upgrds</t>
  </si>
  <si>
    <t>SOR IT Routine Capital (2022)</t>
  </si>
  <si>
    <t>SOR Line Extension #79</t>
  </si>
  <si>
    <t>12-21 DRPI-Poles&amp; Var Upgrds</t>
  </si>
  <si>
    <t>PSTNOR Shelving forDG Material</t>
  </si>
  <si>
    <t>12-70 DRPI - Pole Rplc</t>
  </si>
  <si>
    <t>W.W. Substation Removal</t>
  </si>
  <si>
    <t>Nicolin- M/O sw at 107 &amp; 108</t>
  </si>
  <si>
    <t>Deep Cycle Battery Rplcs (22)</t>
  </si>
  <si>
    <t>2022 EC3 P&amp;C CMR1</t>
  </si>
  <si>
    <t>SOR 1PH EXT ROY</t>
  </si>
  <si>
    <t>1PH EXT ELWOOD</t>
  </si>
  <si>
    <t>COOPER SCADA RADIO UPGRADE</t>
  </si>
  <si>
    <t>FRAME_Rplc_NOR</t>
  </si>
  <si>
    <t>BRIDGEWTR WHITNEY BRK MDOT</t>
  </si>
  <si>
    <t>12-64 DRPI-Poles &amp; Var Upgrds</t>
  </si>
  <si>
    <t>LR3 DRPI - LR3S94 Rbld</t>
  </si>
  <si>
    <t>1PH EXT DAIGLE 6ST_F_P226816</t>
  </si>
  <si>
    <t>REPL SWITCH 8908</t>
  </si>
  <si>
    <t xml:space="preserve">	ContactCenterTelephonyReview</t>
  </si>
  <si>
    <t>Sub Station Index Prints</t>
  </si>
  <si>
    <t>12-01 DRPI - Var Upgrds</t>
  </si>
  <si>
    <t>Line 7 - New Bradley Switch St</t>
  </si>
  <si>
    <t>PLANNING TOOLS</t>
  </si>
  <si>
    <t>Line 7 TRPI A</t>
  </si>
  <si>
    <t>CHARTER MR</t>
  </si>
  <si>
    <t>2022</t>
  </si>
  <si>
    <t>2013 - MPS Customer Service Center Opns. 1-50</t>
  </si>
  <si>
    <t>ST Lbr/Union &amp; NonUnion</t>
  </si>
  <si>
    <t>Employee Adjustments</t>
  </si>
  <si>
    <t>OT Lbr/Union &amp; NonUnion</t>
  </si>
  <si>
    <t>7526 - Credit and Collections</t>
  </si>
  <si>
    <t>Dec-2022 ITD</t>
  </si>
  <si>
    <t>40813 - General Taxes - FUI (Federal Unemployment Insurance)</t>
  </si>
  <si>
    <t>40814 - General Taxes - SUI (State Unemployment Insurance)</t>
  </si>
  <si>
    <t>Total Payroll Taxes</t>
  </si>
  <si>
    <t>40702 - Amortization of Reg Pension/Retiree Med to Reg Amortization Expense</t>
  </si>
  <si>
    <t>40777 - Amortization of BHD Pension/Retiree Medical Asset</t>
  </si>
  <si>
    <t>Total Pension Reg Amort</t>
  </si>
  <si>
    <t>AEA-MPD-1-12 Attachment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</si>
</sst>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,##0;\(#,##0\)"/>
    <numFmt numFmtId="166" formatCode="\+\ @"/>
    <numFmt numFmtId="167" formatCode="_(&quot;$&quot;* #,##0.000_);_(&quot;$&quot;* \(#,##0.000\);_(&quot;$&quot;* &quot;-&quot;??_);_(@_)"/>
    <numFmt numFmtId="168" formatCode="_(&quot;$&quot;* #,##0.0000_);_(&quot;$&quot;* \(#,##0.0000\);_(&quot;$&quot;* &quot;-&quot;??_);_(@_)"/>
    <numFmt numFmtId="169" formatCode="&quot;$&quot;#,##0.00"/>
    <numFmt numFmtId="170" formatCode="_(* #,##0.0000_);_(* \(#,##0.0000\);_(* &quot;-&quot;??_);_(@_)"/>
    <numFmt numFmtId="171" formatCode="0.000%"/>
    <numFmt numFmtId="172" formatCode="\-\ @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b/>
      <sz val="10.5"/>
      <color theme="1" tint="0.34998626667073579"/>
      <name val="Calibri"/>
      <family val="2"/>
    </font>
    <font>
      <b/>
      <sz val="10.5"/>
      <color theme="4"/>
      <name val="Calibri"/>
      <family val="2"/>
    </font>
    <font>
      <b/>
      <sz val="10.5"/>
      <color theme="7"/>
      <name val="Calibri"/>
      <family val="2"/>
    </font>
    <font>
      <b/>
      <sz val="10.5"/>
      <color theme="5" tint="0.39994506668294322"/>
      <name val="Calibri"/>
      <family val="2"/>
    </font>
    <font>
      <b/>
      <sz val="10.5"/>
      <color rgb="FF336577"/>
      <name val="Calibri"/>
      <family val="2"/>
    </font>
    <font>
      <b/>
      <sz val="10.5"/>
      <color theme="6" tint="-0.24994659260841701"/>
      <name val="Calibri"/>
      <family val="2"/>
    </font>
    <font>
      <b/>
      <sz val="10.5"/>
      <color theme="3" tint="0.39994506668294322"/>
      <name val="Calibri"/>
      <family val="2"/>
    </font>
    <font>
      <u/>
      <sz val="11"/>
      <color theme="1"/>
      <name val="Calibri"/>
      <family val="2"/>
      <scheme val="minor"/>
    </font>
    <font>
      <sz val="10.5"/>
      <color theme="1" tint="0.24994659260841701"/>
      <name val="Calibri"/>
      <family val="2"/>
    </font>
    <font>
      <sz val="10.5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.5"/>
      <name val="Calibri"/>
      <family val="2"/>
    </font>
    <font>
      <i/>
      <sz val="11"/>
      <color rgb="FFFF0000"/>
      <name val="Calibri"/>
      <family val="2"/>
      <scheme val="minor"/>
    </font>
    <font>
      <sz val="10"/>
      <name val="Arial"/>
      <family val="2"/>
    </font>
    <font>
      <sz val="2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b/>
      <u/>
      <sz val="10"/>
      <name val="Arial"/>
      <family val="2"/>
    </font>
    <font>
      <b/>
      <u/>
      <sz val="16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.5"/>
      <color indexed="63"/>
      <name val="Calibri"/>
      <family val="2"/>
    </font>
    <font>
      <sz val="10"/>
      <color theme="1"/>
      <name val="Tahoma"/>
      <family val="2"/>
    </font>
    <font>
      <sz val="9"/>
      <color theme="1"/>
      <name val="Calibri Light"/>
      <family val="2"/>
      <scheme val="major"/>
    </font>
  </fonts>
  <fills count="21">
    <fill>
      <patternFill patternType="none"/>
    </fill>
    <fill>
      <patternFill patternType="gray125"/>
    </fill>
    <fill>
      <patternFill patternType="solid">
        <fgColor rgb="FFBED7A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5A5A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/>
      </patternFill>
    </fill>
    <fill>
      <patternFill patternType="solid">
        <fgColor theme="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26">
    <border>
      <left/>
      <right/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24994659260841701"/>
      </left>
      <right/>
      <top/>
      <bottom/>
      <diagonal/>
    </border>
  </borders>
  <cellStyleXfs count="9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Protection="0">
      <alignment horizontal="center" vertical="center"/>
    </xf>
    <xf numFmtId="3" fontId="4" fillId="0" borderId="2" applyFont="0" applyFill="0" applyAlignment="0" applyProtection="0"/>
    <xf numFmtId="3" fontId="4" fillId="0" borderId="2" applyFont="0" applyFill="0" applyAlignment="0" applyProtection="0"/>
    <xf numFmtId="3" fontId="4" fillId="0" borderId="2" applyFont="0" applyFill="0" applyAlignment="0" applyProtection="0"/>
    <xf numFmtId="3" fontId="4" fillId="0" borderId="2" applyFont="0" applyFill="0" applyAlignment="0" applyProtection="0"/>
    <xf numFmtId="3" fontId="4" fillId="0" borderId="2" applyFont="0" applyFill="0" applyAlignment="0" applyProtection="0"/>
    <xf numFmtId="3" fontId="4" fillId="0" borderId="2" applyFont="0" applyFill="0" applyAlignment="0" applyProtection="0"/>
    <xf numFmtId="3" fontId="4" fillId="0" borderId="2" applyFont="0" applyFill="0" applyAlignment="0" applyProtection="0"/>
    <xf numFmtId="3" fontId="4" fillId="0" borderId="2" applyFont="0" applyFill="0" applyAlignment="0" applyProtection="0"/>
    <xf numFmtId="3" fontId="3" fillId="0" borderId="1" applyNumberFormat="0" applyFill="0" applyAlignment="0" applyProtection="0"/>
    <xf numFmtId="0" fontId="3" fillId="0" borderId="1" applyNumberFormat="0" applyFill="0" applyAlignment="0" applyProtection="0"/>
    <xf numFmtId="3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3" fontId="4" fillId="0" borderId="0" applyNumberFormat="0" applyBorder="0" applyAlignment="0" applyProtection="0"/>
    <xf numFmtId="3" fontId="4" fillId="0" borderId="0" applyNumberFormat="0" applyBorder="0" applyAlignment="0" applyProtection="0"/>
    <xf numFmtId="3" fontId="4" fillId="0" borderId="0" applyNumberFormat="0" applyBorder="0" applyAlignment="0" applyProtection="0"/>
    <xf numFmtId="3" fontId="4" fillId="0" borderId="0" applyNumberFormat="0" applyBorder="0" applyAlignment="0" applyProtection="0"/>
    <xf numFmtId="3" fontId="4" fillId="0" borderId="0" applyNumberFormat="0" applyBorder="0" applyAlignment="0" applyProtection="0"/>
    <xf numFmtId="3" fontId="4" fillId="0" borderId="2" applyNumberFormat="0" applyBorder="0" applyAlignment="0" applyProtection="0"/>
    <xf numFmtId="3" fontId="4" fillId="0" borderId="2" applyNumberFormat="0" applyBorder="0" applyAlignment="0" applyProtection="0"/>
    <xf numFmtId="3" fontId="4" fillId="0" borderId="2" applyNumberFormat="0" applyBorder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>
      <alignment horizontal="right" vertical="center"/>
    </xf>
    <xf numFmtId="3" fontId="4" fillId="2" borderId="2">
      <alignment horizontal="center" vertical="center"/>
    </xf>
    <xf numFmtId="0" fontId="4" fillId="2" borderId="2">
      <alignment horizontal="right" vertical="center"/>
    </xf>
    <xf numFmtId="0" fontId="3" fillId="0" borderId="3">
      <alignment horizontal="left" vertical="center"/>
    </xf>
    <xf numFmtId="0" fontId="3" fillId="0" borderId="4">
      <alignment horizontal="center" vertical="center"/>
    </xf>
    <xf numFmtId="0" fontId="5" fillId="0" borderId="5">
      <alignment horizontal="center" vertical="center"/>
    </xf>
    <xf numFmtId="0" fontId="4" fillId="3" borderId="2"/>
    <xf numFmtId="3" fontId="6" fillId="0" borderId="2"/>
    <xf numFmtId="3" fontId="7" fillId="0" borderId="2"/>
    <xf numFmtId="0" fontId="3" fillId="0" borderId="4">
      <alignment horizontal="left" vertical="top"/>
    </xf>
    <xf numFmtId="0" fontId="8" fillId="0" borderId="2"/>
    <xf numFmtId="0" fontId="3" fillId="0" borderId="4">
      <alignment horizontal="left" vertical="center"/>
    </xf>
    <xf numFmtId="0" fontId="4" fillId="2" borderId="6"/>
    <xf numFmtId="3" fontId="4" fillId="0" borderId="2">
      <alignment horizontal="right" vertical="center"/>
    </xf>
    <xf numFmtId="0" fontId="3" fillId="0" borderId="4">
      <alignment horizontal="right" vertical="center"/>
    </xf>
    <xf numFmtId="0" fontId="4" fillId="0" borderId="5">
      <alignment horizontal="center" vertical="center"/>
    </xf>
    <xf numFmtId="3" fontId="4" fillId="0" borderId="2"/>
    <xf numFmtId="3" fontId="4" fillId="0" borderId="2"/>
    <xf numFmtId="0" fontId="4" fillId="0" borderId="5">
      <alignment horizontal="center" vertical="center" wrapText="1"/>
    </xf>
    <xf numFmtId="0" fontId="9" fillId="0" borderId="5">
      <alignment horizontal="left" vertical="center" indent="1"/>
    </xf>
    <xf numFmtId="0" fontId="10" fillId="0" borderId="2"/>
    <xf numFmtId="0" fontId="3" fillId="0" borderId="3">
      <alignment horizontal="left" vertical="center"/>
    </xf>
    <xf numFmtId="3" fontId="4" fillId="0" borderId="2">
      <alignment horizontal="center" vertical="center"/>
    </xf>
    <xf numFmtId="0" fontId="3" fillId="0" borderId="4">
      <alignment horizontal="center" vertical="center"/>
    </xf>
    <xf numFmtId="0" fontId="3" fillId="0" borderId="4">
      <alignment horizontal="center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11" fillId="0" borderId="2"/>
    <xf numFmtId="3" fontId="4" fillId="0" borderId="0" applyFill="0" applyAlignment="0" applyProtection="0"/>
    <xf numFmtId="0" fontId="3" fillId="0" borderId="3" applyNumberFormat="0" applyAlignment="0" applyProtection="0"/>
    <xf numFmtId="3" fontId="4" fillId="0" borderId="2" applyAlignment="0" applyProtection="0"/>
    <xf numFmtId="3" fontId="4" fillId="0" borderId="0" applyFill="0" applyAlignment="0" applyProtection="0"/>
    <xf numFmtId="3" fontId="3" fillId="0" borderId="4" applyAlignment="0" applyProtection="0"/>
    <xf numFmtId="3" fontId="4" fillId="0" borderId="2" applyAlignment="0" applyProtection="0"/>
    <xf numFmtId="3" fontId="4" fillId="0" borderId="0" applyFill="0" applyAlignment="0" applyProtection="0"/>
    <xf numFmtId="0" fontId="3" fillId="0" borderId="4" applyNumberFormat="0" applyAlignment="0" applyProtection="0"/>
    <xf numFmtId="3" fontId="4" fillId="0" borderId="2" applyAlignment="0" applyProtection="0"/>
    <xf numFmtId="3" fontId="4" fillId="0" borderId="0" applyFill="0" applyAlignment="0" applyProtection="0"/>
    <xf numFmtId="0" fontId="3" fillId="0" borderId="3" applyNumberFormat="0" applyAlignment="0" applyProtection="0"/>
    <xf numFmtId="3" fontId="4" fillId="0" borderId="2" applyAlignment="0" applyProtection="0"/>
    <xf numFmtId="3" fontId="4" fillId="0" borderId="2" applyFill="0" applyAlignment="0" applyProtection="0"/>
    <xf numFmtId="0" fontId="3" fillId="0" borderId="4" applyNumberFormat="0" applyAlignment="0" applyProtection="0"/>
    <xf numFmtId="3" fontId="4" fillId="0" borderId="2" applyAlignment="0" applyProtection="0"/>
    <xf numFmtId="3" fontId="4" fillId="0" borderId="2" applyFill="0" applyAlignment="0" applyProtection="0"/>
    <xf numFmtId="0" fontId="3" fillId="0" borderId="4" applyNumberFormat="0" applyAlignment="0" applyProtection="0"/>
    <xf numFmtId="3" fontId="4" fillId="0" borderId="2" applyAlignment="0" applyProtection="0"/>
    <xf numFmtId="3" fontId="4" fillId="0" borderId="0" applyFill="0" applyBorder="0" applyAlignment="0" applyProtection="0"/>
    <xf numFmtId="3" fontId="3" fillId="0" borderId="4" applyAlignment="0" applyProtection="0"/>
    <xf numFmtId="3" fontId="4" fillId="0" borderId="2" applyAlignment="0" applyProtection="0"/>
    <xf numFmtId="3" fontId="4" fillId="0" borderId="2" applyFill="0" applyAlignment="0" applyProtection="0"/>
    <xf numFmtId="0" fontId="3" fillId="0" borderId="4" applyNumberFormat="0" applyFill="0" applyAlignment="0" applyProtection="0"/>
    <xf numFmtId="3" fontId="4" fillId="0" borderId="2" applyAlignment="0" applyProtection="0"/>
    <xf numFmtId="0" fontId="3" fillId="0" borderId="4" applyNumberFormat="0" applyFill="0" applyProtection="0">
      <alignment horizontal="center" vertical="center"/>
    </xf>
    <xf numFmtId="0" fontId="16" fillId="5" borderId="17" applyNumberFormat="0" applyAlignment="0" applyProtection="0"/>
    <xf numFmtId="0" fontId="17" fillId="9" borderId="0" applyNumberFormat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37" fillId="0" borderId="0"/>
  </cellStyleXfs>
  <cellXfs count="237">
    <xf numFmtId="0" fontId="0" fillId="0" borderId="0" xfId="0"/>
    <xf numFmtId="0" fontId="2" fillId="0" borderId="0" xfId="0" applyFont="1"/>
    <xf numFmtId="0" fontId="0" fillId="0" borderId="0" xfId="0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10" fontId="2" fillId="0" borderId="0" xfId="0" applyNumberFormat="1" applyFont="1"/>
    <xf numFmtId="0" fontId="0" fillId="0" borderId="8" xfId="0" applyBorder="1"/>
    <xf numFmtId="0" fontId="12" fillId="0" borderId="0" xfId="0" applyFont="1"/>
    <xf numFmtId="43" fontId="0" fillId="0" borderId="0" xfId="1" applyFont="1"/>
    <xf numFmtId="164" fontId="0" fillId="0" borderId="0" xfId="1" applyNumberFormat="1" applyFont="1"/>
    <xf numFmtId="0" fontId="0" fillId="0" borderId="0" xfId="0" quotePrefix="1"/>
    <xf numFmtId="10" fontId="0" fillId="0" borderId="0" xfId="2" applyNumberFormat="1" applyFont="1"/>
    <xf numFmtId="0" fontId="4" fillId="0" borderId="0" xfId="21" applyNumberFormat="1"/>
    <xf numFmtId="0" fontId="4" fillId="0" borderId="0" xfId="27" quotePrefix="1" applyNumberFormat="1" applyBorder="1"/>
    <xf numFmtId="0" fontId="4" fillId="0" borderId="0" xfId="27" applyNumberFormat="1" applyBorder="1"/>
    <xf numFmtId="0" fontId="3" fillId="0" borderId="1" xfId="3" quotePrefix="1">
      <alignment horizontal="center" vertical="center"/>
    </xf>
    <xf numFmtId="0" fontId="13" fillId="0" borderId="0" xfId="27" applyNumberFormat="1" applyFont="1" applyBorder="1"/>
    <xf numFmtId="0" fontId="4" fillId="0" borderId="0" xfId="27" applyNumberFormat="1" applyBorder="1" applyAlignment="1">
      <alignment horizontal="center"/>
    </xf>
    <xf numFmtId="0" fontId="0" fillId="0" borderId="0" xfId="0" applyAlignment="1">
      <alignment horizontal="center"/>
    </xf>
    <xf numFmtId="165" fontId="4" fillId="0" borderId="2" xfId="47" applyNumberFormat="1"/>
    <xf numFmtId="0" fontId="4" fillId="0" borderId="2" xfId="29" applyAlignment="1">
      <alignment horizontal="left"/>
    </xf>
    <xf numFmtId="0" fontId="4" fillId="0" borderId="2" xfId="29" quotePrefix="1" applyAlignment="1"/>
    <xf numFmtId="0" fontId="3" fillId="0" borderId="4" xfId="54" quotePrefix="1">
      <alignment horizontal="center" vertical="center"/>
    </xf>
    <xf numFmtId="0" fontId="3" fillId="0" borderId="3" xfId="56" quotePrefix="1">
      <alignment horizontal="left" vertical="center"/>
    </xf>
    <xf numFmtId="0" fontId="3" fillId="0" borderId="7" xfId="56" applyBorder="1" applyAlignment="1">
      <alignment vertical="center"/>
    </xf>
    <xf numFmtId="0" fontId="3" fillId="0" borderId="10" xfId="56" applyBorder="1" applyAlignment="1">
      <alignment vertical="center"/>
    </xf>
    <xf numFmtId="0" fontId="0" fillId="0" borderId="0" xfId="0" applyAlignment="1">
      <alignment horizontal="left"/>
    </xf>
    <xf numFmtId="10" fontId="0" fillId="0" borderId="0" xfId="0" applyNumberFormat="1"/>
    <xf numFmtId="0" fontId="4" fillId="0" borderId="2" xfId="29" quotePrefix="1"/>
    <xf numFmtId="0" fontId="4" fillId="0" borderId="2" xfId="28"/>
    <xf numFmtId="0" fontId="3" fillId="0" borderId="4" xfId="82" quotePrefix="1">
      <alignment horizontal="center" vertical="center"/>
    </xf>
    <xf numFmtId="0" fontId="4" fillId="0" borderId="0" xfId="27" applyNumberFormat="1" applyBorder="1" applyAlignment="1"/>
    <xf numFmtId="0" fontId="0" fillId="0" borderId="0" xfId="0" pivotButton="1"/>
    <xf numFmtId="49" fontId="3" fillId="0" borderId="4" xfId="34" applyNumberFormat="1">
      <alignment horizontal="center" vertical="center"/>
    </xf>
    <xf numFmtId="0" fontId="3" fillId="0" borderId="1" xfId="13" applyNumberFormat="1"/>
    <xf numFmtId="3" fontId="4" fillId="0" borderId="2" xfId="5"/>
    <xf numFmtId="0" fontId="4" fillId="0" borderId="0" xfId="22" applyNumberFormat="1"/>
    <xf numFmtId="0" fontId="3" fillId="0" borderId="1" xfId="14" applyNumberFormat="1"/>
    <xf numFmtId="3" fontId="4" fillId="0" borderId="2" xfId="6"/>
    <xf numFmtId="0" fontId="4" fillId="0" borderId="0" xfId="23" applyNumberFormat="1"/>
    <xf numFmtId="0" fontId="3" fillId="0" borderId="1" xfId="15" applyNumberFormat="1"/>
    <xf numFmtId="3" fontId="4" fillId="0" borderId="2" xfId="7"/>
    <xf numFmtId="0" fontId="4" fillId="0" borderId="0" xfId="24" applyNumberFormat="1"/>
    <xf numFmtId="0" fontId="3" fillId="0" borderId="1" xfId="16" applyNumberFormat="1"/>
    <xf numFmtId="3" fontId="4" fillId="0" borderId="2" xfId="8"/>
    <xf numFmtId="0" fontId="4" fillId="0" borderId="0" xfId="25" applyNumberFormat="1" applyBorder="1"/>
    <xf numFmtId="0" fontId="3" fillId="0" borderId="1" xfId="17" applyNumberFormat="1"/>
    <xf numFmtId="3" fontId="4" fillId="0" borderId="2" xfId="9"/>
    <xf numFmtId="0" fontId="4" fillId="0" borderId="0" xfId="26" applyNumberFormat="1" applyBorder="1"/>
    <xf numFmtId="0" fontId="3" fillId="0" borderId="1" xfId="18" applyNumberFormat="1"/>
    <xf numFmtId="3" fontId="4" fillId="0" borderId="2" xfId="10"/>
    <xf numFmtId="0" fontId="4" fillId="0" borderId="0" xfId="20" quotePrefix="1" applyNumberFormat="1"/>
    <xf numFmtId="0" fontId="4" fillId="0" borderId="0" xfId="20" applyNumberFormat="1"/>
    <xf numFmtId="0" fontId="3" fillId="0" borderId="1" xfId="12" applyNumberFormat="1"/>
    <xf numFmtId="3" fontId="4" fillId="0" borderId="2" xfId="4"/>
    <xf numFmtId="0" fontId="3" fillId="0" borderId="1" xfId="19" applyNumberFormat="1"/>
    <xf numFmtId="3" fontId="4" fillId="0" borderId="2" xfId="11"/>
    <xf numFmtId="49" fontId="3" fillId="0" borderId="1" xfId="19" applyNumberFormat="1" applyAlignment="1"/>
    <xf numFmtId="0" fontId="15" fillId="0" borderId="0" xfId="0" applyFont="1"/>
    <xf numFmtId="0" fontId="3" fillId="0" borderId="16" xfId="56" applyBorder="1" applyAlignment="1">
      <alignment vertical="center"/>
    </xf>
    <xf numFmtId="164" fontId="0" fillId="0" borderId="0" xfId="0" applyNumberFormat="1"/>
    <xf numFmtId="0" fontId="3" fillId="0" borderId="2" xfId="54" applyBorder="1">
      <alignment horizontal="center" vertical="center"/>
    </xf>
    <xf numFmtId="164" fontId="0" fillId="0" borderId="11" xfId="0" applyNumberFormat="1" applyBorder="1"/>
    <xf numFmtId="0" fontId="0" fillId="0" borderId="0" xfId="0" applyAlignment="1">
      <alignment horizontal="left" indent="2"/>
    </xf>
    <xf numFmtId="10" fontId="4" fillId="2" borderId="2" xfId="2" applyNumberFormat="1" applyFont="1" applyFill="1" applyBorder="1" applyAlignment="1">
      <alignment horizontal="center" vertical="center"/>
    </xf>
    <xf numFmtId="3" fontId="16" fillId="5" borderId="17" xfId="83" applyNumberFormat="1"/>
    <xf numFmtId="164" fontId="14" fillId="0" borderId="0" xfId="1" applyNumberFormat="1" applyFont="1" applyFill="1"/>
    <xf numFmtId="0" fontId="4" fillId="0" borderId="0" xfId="27" applyNumberFormat="1" applyBorder="1" applyAlignment="1">
      <alignment horizontal="center" wrapText="1"/>
    </xf>
    <xf numFmtId="0" fontId="0" fillId="6" borderId="0" xfId="0" applyFill="1"/>
    <xf numFmtId="3" fontId="18" fillId="0" borderId="8" xfId="0" applyNumberFormat="1" applyFont="1" applyBorder="1"/>
    <xf numFmtId="3" fontId="19" fillId="0" borderId="18" xfId="11" applyFont="1" applyBorder="1"/>
    <xf numFmtId="49" fontId="3" fillId="0" borderId="0" xfId="19" applyNumberFormat="1" applyBorder="1" applyAlignment="1"/>
    <xf numFmtId="0" fontId="20" fillId="0" borderId="0" xfId="0" applyFont="1"/>
    <xf numFmtId="0" fontId="4" fillId="0" borderId="0" xfId="28" applyNumberFormat="1" applyBorder="1"/>
    <xf numFmtId="0" fontId="3" fillId="7" borderId="4" xfId="54" quotePrefix="1" applyFill="1">
      <alignment horizontal="center" vertical="center"/>
    </xf>
    <xf numFmtId="0" fontId="0" fillId="7" borderId="0" xfId="0" applyFill="1"/>
    <xf numFmtId="164" fontId="4" fillId="0" borderId="0" xfId="1" applyNumberFormat="1" applyFont="1" applyBorder="1"/>
    <xf numFmtId="0" fontId="4" fillId="0" borderId="0" xfId="21" quotePrefix="1" applyNumberFormat="1"/>
    <xf numFmtId="0" fontId="4" fillId="8" borderId="0" xfId="21" quotePrefix="1" applyNumberFormat="1" applyFill="1"/>
    <xf numFmtId="164" fontId="0" fillId="0" borderId="0" xfId="1" applyNumberFormat="1" applyFont="1" applyFill="1"/>
    <xf numFmtId="166" fontId="3" fillId="0" borderId="1" xfId="19" applyNumberFormat="1" applyAlignment="1"/>
    <xf numFmtId="164" fontId="4" fillId="0" borderId="0" xfId="1" applyNumberFormat="1" applyFont="1"/>
    <xf numFmtId="0" fontId="3" fillId="0" borderId="4" xfId="82" quotePrefix="1" applyFill="1">
      <alignment horizontal="center" vertical="center"/>
    </xf>
    <xf numFmtId="0" fontId="3" fillId="0" borderId="0" xfId="54" applyBorder="1">
      <alignment horizontal="center" vertical="center"/>
    </xf>
    <xf numFmtId="3" fontId="18" fillId="0" borderId="0" xfId="0" applyNumberFormat="1" applyFont="1"/>
    <xf numFmtId="43" fontId="0" fillId="0" borderId="0" xfId="0" applyNumberFormat="1"/>
    <xf numFmtId="0" fontId="21" fillId="0" borderId="0" xfId="85"/>
    <xf numFmtId="44" fontId="21" fillId="0" borderId="0" xfId="85" applyNumberFormat="1"/>
    <xf numFmtId="44" fontId="24" fillId="0" borderId="0" xfId="85" applyNumberFormat="1" applyFont="1"/>
    <xf numFmtId="0" fontId="21" fillId="0" borderId="0" xfId="85" applyAlignment="1">
      <alignment wrapText="1"/>
    </xf>
    <xf numFmtId="0" fontId="24" fillId="0" borderId="0" xfId="85" applyFont="1"/>
    <xf numFmtId="167" fontId="21" fillId="0" borderId="0" xfId="85" applyNumberFormat="1"/>
    <xf numFmtId="168" fontId="21" fillId="0" borderId="0" xfId="85" applyNumberFormat="1"/>
    <xf numFmtId="0" fontId="25" fillId="12" borderId="21" xfId="85" applyFont="1" applyFill="1" applyBorder="1" applyAlignment="1">
      <alignment horizontal="center" vertical="center"/>
    </xf>
    <xf numFmtId="44" fontId="26" fillId="12" borderId="20" xfId="85" applyNumberFormat="1" applyFont="1" applyFill="1" applyBorder="1" applyAlignment="1">
      <alignment horizontal="center" vertical="center" wrapText="1"/>
    </xf>
    <xf numFmtId="44" fontId="26" fillId="12" borderId="21" xfId="85" applyNumberFormat="1" applyFont="1" applyFill="1" applyBorder="1" applyAlignment="1">
      <alignment horizontal="center" vertical="center" wrapText="1"/>
    </xf>
    <xf numFmtId="44" fontId="26" fillId="12" borderId="19" xfId="85" applyNumberFormat="1" applyFont="1" applyFill="1" applyBorder="1" applyAlignment="1">
      <alignment horizontal="center" vertical="center" wrapText="1"/>
    </xf>
    <xf numFmtId="44" fontId="26" fillId="12" borderId="22" xfId="85" applyNumberFormat="1" applyFont="1" applyFill="1" applyBorder="1" applyAlignment="1">
      <alignment horizontal="center" vertical="center" wrapText="1"/>
    </xf>
    <xf numFmtId="44" fontId="26" fillId="12" borderId="23" xfId="85" applyNumberFormat="1" applyFont="1" applyFill="1" applyBorder="1" applyAlignment="1">
      <alignment horizontal="center" vertical="center" wrapText="1"/>
    </xf>
    <xf numFmtId="44" fontId="27" fillId="11" borderId="21" xfId="85" applyNumberFormat="1" applyFont="1" applyFill="1" applyBorder="1" applyAlignment="1">
      <alignment horizontal="center" vertical="center" wrapText="1"/>
    </xf>
    <xf numFmtId="0" fontId="26" fillId="12" borderId="21" xfId="85" applyFont="1" applyFill="1" applyBorder="1" applyAlignment="1">
      <alignment horizontal="center" vertical="center" wrapText="1"/>
    </xf>
    <xf numFmtId="0" fontId="24" fillId="13" borderId="23" xfId="85" applyFont="1" applyFill="1" applyBorder="1" applyAlignment="1">
      <alignment vertical="center"/>
    </xf>
    <xf numFmtId="44" fontId="23" fillId="13" borderId="23" xfId="85" applyNumberFormat="1" applyFont="1" applyFill="1" applyBorder="1" applyAlignment="1">
      <alignment horizontal="center" vertical="center"/>
    </xf>
    <xf numFmtId="44" fontId="23" fillId="13" borderId="23" xfId="85" applyNumberFormat="1" applyFont="1" applyFill="1" applyBorder="1" applyAlignment="1">
      <alignment horizontal="center" vertical="center" wrapText="1"/>
    </xf>
    <xf numFmtId="44" fontId="23" fillId="13" borderId="23" xfId="85" applyNumberFormat="1" applyFont="1" applyFill="1" applyBorder="1" applyAlignment="1">
      <alignment vertical="center"/>
    </xf>
    <xf numFmtId="0" fontId="23" fillId="13" borderId="23" xfId="85" applyFont="1" applyFill="1" applyBorder="1" applyAlignment="1">
      <alignment vertical="center" wrapText="1"/>
    </xf>
    <xf numFmtId="0" fontId="24" fillId="0" borderId="0" xfId="85" applyFont="1" applyAlignment="1">
      <alignment vertical="center"/>
    </xf>
    <xf numFmtId="0" fontId="24" fillId="0" borderId="21" xfId="85" applyFont="1" applyBorder="1" applyAlignment="1">
      <alignment wrapText="1"/>
    </xf>
    <xf numFmtId="44" fontId="21" fillId="14" borderId="21" xfId="86" applyFont="1" applyFill="1" applyBorder="1"/>
    <xf numFmtId="44" fontId="21" fillId="14" borderId="21" xfId="86" applyFont="1" applyFill="1" applyBorder="1" applyAlignment="1">
      <alignment wrapText="1"/>
    </xf>
    <xf numFmtId="44" fontId="21" fillId="0" borderId="21" xfId="86" applyFont="1" applyFill="1" applyBorder="1"/>
    <xf numFmtId="44" fontId="21" fillId="15" borderId="21" xfId="86" applyFont="1" applyFill="1" applyBorder="1"/>
    <xf numFmtId="44" fontId="21" fillId="15" borderId="21" xfId="86" applyFont="1" applyFill="1" applyBorder="1" applyAlignment="1">
      <alignment wrapText="1"/>
    </xf>
    <xf numFmtId="8" fontId="21" fillId="15" borderId="21" xfId="86" applyNumberFormat="1" applyFont="1" applyFill="1" applyBorder="1" applyAlignment="1">
      <alignment wrapText="1"/>
    </xf>
    <xf numFmtId="44" fontId="24" fillId="15" borderId="21" xfId="86" applyFont="1" applyFill="1" applyBorder="1" applyAlignment="1">
      <alignment wrapText="1"/>
    </xf>
    <xf numFmtId="0" fontId="29" fillId="0" borderId="21" xfId="85" applyFont="1" applyBorder="1" applyAlignment="1">
      <alignment wrapText="1"/>
    </xf>
    <xf numFmtId="0" fontId="29" fillId="0" borderId="0" xfId="85" applyFont="1"/>
    <xf numFmtId="8" fontId="21" fillId="4" borderId="21" xfId="86" applyNumberFormat="1" applyFont="1" applyFill="1" applyBorder="1" applyAlignment="1">
      <alignment wrapText="1"/>
    </xf>
    <xf numFmtId="0" fontId="24" fillId="15" borderId="21" xfId="85" applyFont="1" applyFill="1" applyBorder="1" applyAlignment="1">
      <alignment wrapText="1"/>
    </xf>
    <xf numFmtId="0" fontId="23" fillId="12" borderId="21" xfId="85" applyFont="1" applyFill="1" applyBorder="1" applyAlignment="1">
      <alignment wrapText="1"/>
    </xf>
    <xf numFmtId="44" fontId="29" fillId="12" borderId="21" xfId="86" applyFont="1" applyFill="1" applyBorder="1"/>
    <xf numFmtId="44" fontId="21" fillId="12" borderId="21" xfId="85" applyNumberFormat="1" applyFill="1" applyBorder="1"/>
    <xf numFmtId="44" fontId="24" fillId="12" borderId="21" xfId="86" applyFont="1" applyFill="1" applyBorder="1" applyAlignment="1">
      <alignment wrapText="1"/>
    </xf>
    <xf numFmtId="0" fontId="29" fillId="12" borderId="21" xfId="85" applyFont="1" applyFill="1" applyBorder="1" applyAlignment="1">
      <alignment wrapText="1"/>
    </xf>
    <xf numFmtId="0" fontId="23" fillId="0" borderId="21" xfId="85" applyFont="1" applyBorder="1"/>
    <xf numFmtId="44" fontId="29" fillId="0" borderId="21" xfId="86" applyFont="1" applyFill="1" applyBorder="1"/>
    <xf numFmtId="44" fontId="21" fillId="0" borderId="21" xfId="85" applyNumberFormat="1" applyBorder="1"/>
    <xf numFmtId="44" fontId="24" fillId="0" borderId="21" xfId="86" applyFont="1" applyFill="1" applyBorder="1" applyAlignment="1">
      <alignment wrapText="1"/>
    </xf>
    <xf numFmtId="0" fontId="21" fillId="0" borderId="21" xfId="85" applyBorder="1" applyAlignment="1">
      <alignment wrapText="1"/>
    </xf>
    <xf numFmtId="0" fontId="24" fillId="0" borderId="21" xfId="85" applyFont="1" applyBorder="1"/>
    <xf numFmtId="0" fontId="29" fillId="4" borderId="21" xfId="85" applyFont="1" applyFill="1" applyBorder="1" applyAlignment="1">
      <alignment wrapText="1"/>
    </xf>
    <xf numFmtId="43" fontId="24" fillId="15" borderId="21" xfId="87" applyFont="1" applyFill="1" applyBorder="1" applyAlignment="1">
      <alignment wrapText="1"/>
    </xf>
    <xf numFmtId="44" fontId="29" fillId="0" borderId="21" xfId="85" applyNumberFormat="1" applyFont="1" applyBorder="1"/>
    <xf numFmtId="44" fontId="29" fillId="0" borderId="21" xfId="86" applyFont="1" applyBorder="1"/>
    <xf numFmtId="0" fontId="23" fillId="12" borderId="21" xfId="85" applyFont="1" applyFill="1" applyBorder="1"/>
    <xf numFmtId="44" fontId="28" fillId="12" borderId="21" xfId="85" applyNumberFormat="1" applyFont="1" applyFill="1" applyBorder="1" applyAlignment="1">
      <alignment wrapText="1"/>
    </xf>
    <xf numFmtId="0" fontId="21" fillId="12" borderId="21" xfId="85" applyFill="1" applyBorder="1" applyAlignment="1">
      <alignment wrapText="1"/>
    </xf>
    <xf numFmtId="44" fontId="29" fillId="14" borderId="21" xfId="86" applyFont="1" applyFill="1" applyBorder="1"/>
    <xf numFmtId="44" fontId="29" fillId="15" borderId="21" xfId="86" applyFont="1" applyFill="1" applyBorder="1"/>
    <xf numFmtId="44" fontId="24" fillId="14" borderId="21" xfId="86" applyFont="1" applyFill="1" applyBorder="1" applyAlignment="1">
      <alignment wrapText="1"/>
    </xf>
    <xf numFmtId="44" fontId="30" fillId="12" borderId="21" xfId="86" applyFont="1" applyFill="1" applyBorder="1" applyAlignment="1"/>
    <xf numFmtId="44" fontId="31" fillId="12" borderId="21" xfId="85" applyNumberFormat="1" applyFont="1" applyFill="1" applyBorder="1"/>
    <xf numFmtId="0" fontId="30" fillId="12" borderId="21" xfId="85" applyFont="1" applyFill="1" applyBorder="1" applyAlignment="1">
      <alignment wrapText="1"/>
    </xf>
    <xf numFmtId="44" fontId="21" fillId="0" borderId="21" xfId="86" applyFont="1" applyBorder="1"/>
    <xf numFmtId="44" fontId="24" fillId="15" borderId="20" xfId="86" applyFont="1" applyFill="1" applyBorder="1" applyAlignment="1">
      <alignment wrapText="1"/>
    </xf>
    <xf numFmtId="44" fontId="29" fillId="0" borderId="0" xfId="85" applyNumberFormat="1" applyFont="1"/>
    <xf numFmtId="44" fontId="29" fillId="0" borderId="0" xfId="86" applyFont="1" applyBorder="1"/>
    <xf numFmtId="44" fontId="29" fillId="0" borderId="0" xfId="86" applyFont="1" applyFill="1" applyBorder="1"/>
    <xf numFmtId="44" fontId="29" fillId="0" borderId="24" xfId="86" applyFont="1" applyFill="1" applyBorder="1"/>
    <xf numFmtId="44" fontId="24" fillId="0" borderId="0" xfId="86" applyFont="1" applyFill="1" applyBorder="1" applyAlignment="1">
      <alignment wrapText="1"/>
    </xf>
    <xf numFmtId="0" fontId="23" fillId="0" borderId="0" xfId="85" applyFont="1" applyAlignment="1">
      <alignment vertical="center"/>
    </xf>
    <xf numFmtId="44" fontId="23" fillId="0" borderId="0" xfId="85" applyNumberFormat="1" applyFont="1" applyAlignment="1">
      <alignment vertical="center"/>
    </xf>
    <xf numFmtId="44" fontId="23" fillId="11" borderId="23" xfId="86" applyFont="1" applyFill="1" applyBorder="1" applyAlignment="1">
      <alignment vertical="center"/>
    </xf>
    <xf numFmtId="44" fontId="23" fillId="0" borderId="0" xfId="86" applyFont="1" applyFill="1" applyBorder="1" applyAlignment="1">
      <alignment vertical="center"/>
    </xf>
    <xf numFmtId="169" fontId="28" fillId="0" borderId="0" xfId="85" applyNumberFormat="1" applyFont="1" applyAlignment="1">
      <alignment horizontal="right" vertical="center" wrapText="1"/>
    </xf>
    <xf numFmtId="0" fontId="21" fillId="0" borderId="0" xfId="85" applyAlignment="1">
      <alignment vertical="center"/>
    </xf>
    <xf numFmtId="44" fontId="21" fillId="0" borderId="0" xfId="85" applyNumberFormat="1" applyAlignment="1">
      <alignment vertical="center"/>
    </xf>
    <xf numFmtId="0" fontId="24" fillId="0" borderId="0" xfId="88" applyFont="1"/>
    <xf numFmtId="44" fontId="21" fillId="0" borderId="0" xfId="88" applyNumberFormat="1"/>
    <xf numFmtId="0" fontId="21" fillId="0" borderId="0" xfId="88" applyAlignment="1">
      <alignment wrapText="1"/>
    </xf>
    <xf numFmtId="0" fontId="21" fillId="0" borderId="0" xfId="88"/>
    <xf numFmtId="44" fontId="0" fillId="0" borderId="0" xfId="0" applyNumberFormat="1"/>
    <xf numFmtId="10" fontId="21" fillId="0" borderId="0" xfId="2" applyNumberFormat="1" applyFont="1" applyAlignment="1">
      <alignment wrapText="1"/>
    </xf>
    <xf numFmtId="43" fontId="21" fillId="0" borderId="0" xfId="1" applyFont="1"/>
    <xf numFmtId="44" fontId="21" fillId="10" borderId="0" xfId="88" applyNumberFormat="1" applyFill="1"/>
    <xf numFmtId="0" fontId="0" fillId="16" borderId="0" xfId="0" applyFill="1"/>
    <xf numFmtId="164" fontId="0" fillId="0" borderId="11" xfId="1" applyNumberFormat="1" applyFont="1" applyBorder="1"/>
    <xf numFmtId="44" fontId="21" fillId="16" borderId="0" xfId="85" applyNumberFormat="1" applyFill="1"/>
    <xf numFmtId="170" fontId="0" fillId="0" borderId="0" xfId="1" applyNumberFormat="1" applyFont="1"/>
    <xf numFmtId="43" fontId="0" fillId="0" borderId="0" xfId="1" applyFont="1" applyBorder="1"/>
    <xf numFmtId="43" fontId="0" fillId="0" borderId="8" xfId="1" applyFont="1" applyBorder="1"/>
    <xf numFmtId="4" fontId="0" fillId="0" borderId="0" xfId="0" applyNumberFormat="1"/>
    <xf numFmtId="171" fontId="0" fillId="0" borderId="0" xfId="2" applyNumberFormat="1" applyFont="1"/>
    <xf numFmtId="4" fontId="34" fillId="0" borderId="0" xfId="0" applyNumberFormat="1" applyFont="1"/>
    <xf numFmtId="43" fontId="0" fillId="0" borderId="0" xfId="1" applyFont="1" applyFill="1"/>
    <xf numFmtId="164" fontId="3" fillId="0" borderId="4" xfId="1" quotePrefix="1" applyNumberFormat="1" applyFont="1" applyFill="1" applyBorder="1" applyAlignment="1">
      <alignment horizontal="center" vertical="center"/>
    </xf>
    <xf numFmtId="164" fontId="17" fillId="9" borderId="0" xfId="84" applyNumberFormat="1"/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center" wrapText="1"/>
    </xf>
    <xf numFmtId="10" fontId="34" fillId="0" borderId="0" xfId="2" applyNumberFormat="1" applyFont="1" applyBorder="1" applyAlignment="1">
      <alignment wrapText="1"/>
    </xf>
    <xf numFmtId="43" fontId="34" fillId="0" borderId="0" xfId="87" applyFont="1" applyBorder="1"/>
    <xf numFmtId="10" fontId="34" fillId="6" borderId="0" xfId="2" applyNumberFormat="1" applyFont="1" applyFill="1" applyBorder="1" applyAlignment="1">
      <alignment wrapText="1"/>
    </xf>
    <xf numFmtId="171" fontId="0" fillId="6" borderId="0" xfId="2" applyNumberFormat="1" applyFont="1" applyFill="1"/>
    <xf numFmtId="43" fontId="34" fillId="0" borderId="8" xfId="87" applyFont="1" applyBorder="1"/>
    <xf numFmtId="0" fontId="34" fillId="0" borderId="0" xfId="0" applyFont="1"/>
    <xf numFmtId="0" fontId="34" fillId="0" borderId="0" xfId="0" applyFont="1" applyAlignment="1">
      <alignment wrapText="1"/>
    </xf>
    <xf numFmtId="171" fontId="0" fillId="0" borderId="0" xfId="0" applyNumberFormat="1"/>
    <xf numFmtId="164" fontId="0" fillId="0" borderId="0" xfId="1" quotePrefix="1" applyNumberFormat="1" applyFont="1" applyAlignment="1">
      <alignment horizontal="right"/>
    </xf>
    <xf numFmtId="164" fontId="4" fillId="2" borderId="2" xfId="1" applyNumberFormat="1" applyFont="1" applyFill="1" applyBorder="1" applyAlignment="1">
      <alignment horizontal="center" vertical="center"/>
    </xf>
    <xf numFmtId="0" fontId="36" fillId="0" borderId="0" xfId="0" applyFont="1"/>
    <xf numFmtId="0" fontId="4" fillId="0" borderId="2" xfId="43" applyNumberFormat="1">
      <alignment horizontal="right" vertical="center"/>
    </xf>
    <xf numFmtId="49" fontId="3" fillId="0" borderId="3" xfId="51" applyNumberFormat="1" applyAlignment="1">
      <alignment horizontal="left" vertical="center" indent="2"/>
    </xf>
    <xf numFmtId="164" fontId="4" fillId="3" borderId="2" xfId="1" applyNumberFormat="1" applyFont="1" applyFill="1" applyBorder="1"/>
    <xf numFmtId="164" fontId="4" fillId="0" borderId="2" xfId="1" applyNumberFormat="1" applyFont="1" applyBorder="1"/>
    <xf numFmtId="164" fontId="4" fillId="0" borderId="0" xfId="1" applyNumberFormat="1" applyFont="1" applyFill="1" applyBorder="1"/>
    <xf numFmtId="172" fontId="3" fillId="0" borderId="1" xfId="19" applyNumberFormat="1" applyAlignment="1"/>
    <xf numFmtId="49" fontId="3" fillId="0" borderId="1" xfId="19" applyNumberFormat="1" applyAlignment="1">
      <alignment horizontal="left" indent="1"/>
    </xf>
    <xf numFmtId="10" fontId="4" fillId="17" borderId="2" xfId="2" applyNumberFormat="1" applyFont="1" applyFill="1" applyBorder="1" applyAlignment="1">
      <alignment horizontal="center" vertical="center"/>
    </xf>
    <xf numFmtId="43" fontId="0" fillId="0" borderId="0" xfId="1" applyFont="1" applyAlignment="1">
      <alignment horizontal="left"/>
    </xf>
    <xf numFmtId="0" fontId="38" fillId="0" borderId="0" xfId="89" applyFont="1" applyAlignment="1">
      <alignment horizontal="center" vertical="top"/>
    </xf>
    <xf numFmtId="0" fontId="38" fillId="0" borderId="0" xfId="89" applyFont="1"/>
    <xf numFmtId="0" fontId="38" fillId="0" borderId="0" xfId="89" applyFont="1" applyAlignment="1">
      <alignment horizontal="left" vertical="top"/>
    </xf>
    <xf numFmtId="0" fontId="3" fillId="0" borderId="25" xfId="54" applyBorder="1">
      <alignment horizontal="center" vertical="center"/>
    </xf>
    <xf numFmtId="0" fontId="0" fillId="0" borderId="11" xfId="0" applyBorder="1" applyAlignment="1">
      <alignment horizontal="left"/>
    </xf>
    <xf numFmtId="43" fontId="0" fillId="0" borderId="11" xfId="0" applyNumberFormat="1" applyBorder="1"/>
    <xf numFmtId="0" fontId="0" fillId="0" borderId="11" xfId="0" applyBorder="1"/>
    <xf numFmtId="0" fontId="0" fillId="0" borderId="0" xfId="0" applyAlignment="1">
      <alignment vertical="center" wrapText="1"/>
    </xf>
    <xf numFmtId="0" fontId="38" fillId="0" borderId="0" xfId="89" applyFont="1" applyAlignment="1">
      <alignment horizontal="left"/>
    </xf>
    <xf numFmtId="10" fontId="2" fillId="0" borderId="0" xfId="2" applyNumberFormat="1" applyFont="1" applyBorder="1"/>
    <xf numFmtId="10" fontId="0" fillId="0" borderId="11" xfId="2" applyNumberFormat="1" applyFont="1" applyBorder="1"/>
    <xf numFmtId="49" fontId="3" fillId="0" borderId="1" xfId="19" quotePrefix="1" applyNumberFormat="1" applyAlignment="1"/>
    <xf numFmtId="164" fontId="17" fillId="19" borderId="0" xfId="0" applyNumberFormat="1" applyFont="1" applyFill="1"/>
    <xf numFmtId="164" fontId="17" fillId="18" borderId="0" xfId="0" applyNumberFormat="1" applyFont="1" applyFill="1"/>
    <xf numFmtId="164" fontId="17" fillId="20" borderId="0" xfId="0" applyNumberFormat="1" applyFont="1" applyFill="1"/>
    <xf numFmtId="164" fontId="0" fillId="0" borderId="0" xfId="0" applyNumberFormat="1" applyAlignment="1">
      <alignment horizontal="left"/>
    </xf>
    <xf numFmtId="0" fontId="0" fillId="0" borderId="9" xfId="0" applyBorder="1" applyAlignment="1">
      <alignment horizontal="center"/>
    </xf>
    <xf numFmtId="10" fontId="4" fillId="2" borderId="25" xfId="2" applyNumberFormat="1" applyFont="1" applyFill="1" applyBorder="1" applyAlignment="1">
      <alignment horizontal="center" vertical="center"/>
    </xf>
    <xf numFmtId="10" fontId="4" fillId="2" borderId="18" xfId="2" applyNumberFormat="1" applyFont="1" applyFill="1" applyBorder="1" applyAlignment="1">
      <alignment horizontal="center" vertical="center"/>
    </xf>
    <xf numFmtId="10" fontId="4" fillId="17" borderId="25" xfId="2" applyNumberFormat="1" applyFont="1" applyFill="1" applyBorder="1" applyAlignment="1">
      <alignment horizontal="center" vertical="center"/>
    </xf>
    <xf numFmtId="10" fontId="4" fillId="17" borderId="18" xfId="2" applyNumberFormat="1" applyFont="1" applyFill="1" applyBorder="1" applyAlignment="1">
      <alignment horizontal="center" vertical="center"/>
    </xf>
    <xf numFmtId="3" fontId="6" fillId="0" borderId="2" xfId="37" applyAlignment="1"/>
    <xf numFmtId="0" fontId="23" fillId="0" borderId="0" xfId="85" applyFont="1" applyAlignment="1">
      <alignment horizontal="left"/>
    </xf>
    <xf numFmtId="17" fontId="23" fillId="0" borderId="19" xfId="85" quotePrefix="1" applyNumberFormat="1" applyFont="1" applyBorder="1" applyAlignment="1">
      <alignment horizontal="center"/>
    </xf>
    <xf numFmtId="0" fontId="21" fillId="0" borderId="11" xfId="85" applyBorder="1" applyAlignment="1"/>
    <xf numFmtId="0" fontId="21" fillId="0" borderId="20" xfId="85" applyBorder="1" applyAlignment="1"/>
    <xf numFmtId="0" fontId="23" fillId="11" borderId="19" xfId="85" applyFont="1" applyFill="1" applyBorder="1" applyAlignment="1">
      <alignment horizontal="center"/>
    </xf>
    <xf numFmtId="0" fontId="21" fillId="11" borderId="11" xfId="85" applyFill="1" applyBorder="1" applyAlignment="1"/>
    <xf numFmtId="0" fontId="21" fillId="11" borderId="20" xfId="85" applyFill="1" applyBorder="1" applyAlignment="1"/>
    <xf numFmtId="0" fontId="0" fillId="0" borderId="8" xfId="0" applyBorder="1" applyAlignment="1">
      <alignment horizontal="center"/>
    </xf>
    <xf numFmtId="0" fontId="4" fillId="0" borderId="0" xfId="27" applyNumberFormat="1" applyBorder="1" applyAlignment="1">
      <alignment horizontal="center" wrapText="1"/>
    </xf>
    <xf numFmtId="49" fontId="3" fillId="0" borderId="13" xfId="51" applyNumberFormat="1" applyBorder="1" applyAlignment="1">
      <alignment horizontal="left" vertical="center" indent="2"/>
    </xf>
    <xf numFmtId="49" fontId="3" fillId="0" borderId="14" xfId="51" applyNumberFormat="1" applyBorder="1" applyAlignment="1">
      <alignment horizontal="left" vertical="center" indent="2"/>
    </xf>
    <xf numFmtId="49" fontId="3" fillId="0" borderId="15" xfId="51" applyNumberFormat="1" applyBorder="1" applyAlignment="1">
      <alignment horizontal="left" vertical="center" indent="2"/>
    </xf>
    <xf numFmtId="0" fontId="4" fillId="0" borderId="7" xfId="45" applyBorder="1" applyAlignment="1">
      <alignment horizontal="center" vertical="center"/>
    </xf>
    <xf numFmtId="0" fontId="4" fillId="0" borderId="12" xfId="45" applyBorder="1" applyAlignment="1">
      <alignment horizontal="center" vertical="center"/>
    </xf>
    <xf numFmtId="0" fontId="2" fillId="0" borderId="0" xfId="0" applyFont="1" applyAlignment="1">
      <alignment horizontal="right"/>
    </xf>
    <xf numFmtId="0" fontId="22" fillId="0" borderId="0" xfId="85" applyFont="1" applyAlignment="1">
      <alignment horizontal="right" vertical="center"/>
    </xf>
  </cellXfs>
  <cellStyles count="90">
    <cellStyle name="Accent2" xfId="84" builtinId="33"/>
    <cellStyle name="AF Column - IBM Cognos" xfId="3" xr:uid="{389CE4F8-235C-4E22-9C56-E0908679CCC9}"/>
    <cellStyle name="AF Column - IBM Cognos 2" xfId="82" xr:uid="{B9BF72A0-33A8-4D9E-8C1F-49C375B48602}"/>
    <cellStyle name="AF Data - IBM Cognos" xfId="4" xr:uid="{CC51F9D8-663A-488B-9E97-54A0601B76FC}"/>
    <cellStyle name="AF Data - IBM Cognos 2" xfId="78" xr:uid="{A1BD3B51-9306-43F6-8360-3C9D1316B27C}"/>
    <cellStyle name="AF Data 0 - IBM Cognos" xfId="5" xr:uid="{5D626F92-FD14-44F7-89A0-A032DFA63A80}"/>
    <cellStyle name="AF Data 0 - IBM Cognos 2" xfId="60" xr:uid="{98FA6AE0-4983-4EA2-BC00-C482E89EA14E}"/>
    <cellStyle name="AF Data 1 - IBM Cognos" xfId="6" xr:uid="{C80D5ACD-11C9-49B0-8C78-6D64B80052AC}"/>
    <cellStyle name="AF Data 1 - IBM Cognos 2" xfId="63" xr:uid="{338946BB-2E6F-4385-A763-486B77696B0E}"/>
    <cellStyle name="AF Data 2 - IBM Cognos" xfId="7" xr:uid="{59B1A095-54D0-4445-AE88-F5E016C3C98A}"/>
    <cellStyle name="AF Data 2 - IBM Cognos 2" xfId="66" xr:uid="{A5539AEC-4FDF-4328-8057-3AA8D5FE659C}"/>
    <cellStyle name="AF Data 3 - IBM Cognos" xfId="8" xr:uid="{A520466F-0954-4F5F-A4FE-0C9444FD46C3}"/>
    <cellStyle name="AF Data 3 - IBM Cognos 2" xfId="69" xr:uid="{DAC3527A-8A79-40CA-8844-117C07BCB41C}"/>
    <cellStyle name="AF Data 4 - IBM Cognos" xfId="9" xr:uid="{F36CBE40-5CD5-4EEB-B869-BEC1F5202249}"/>
    <cellStyle name="AF Data 4 - IBM Cognos 2" xfId="72" xr:uid="{DFFD26E9-05EE-4586-9052-8795798DFE5D}"/>
    <cellStyle name="AF Data 5 - IBM Cognos" xfId="10" xr:uid="{4EC9E21C-C88D-4BD3-AEE0-DA1E2B7E006B}"/>
    <cellStyle name="AF Data 5 - IBM Cognos 2" xfId="75" xr:uid="{4C7E2C6F-E79C-46FA-8C83-3379C2744FDE}"/>
    <cellStyle name="AF Data Leaf - IBM Cognos" xfId="11" xr:uid="{C8EEACB7-E326-4456-9605-9F7E68299283}"/>
    <cellStyle name="AF Data Leaf - IBM Cognos 2" xfId="81" xr:uid="{ADF92B09-2815-40A4-BBFD-7C48EB1D032D}"/>
    <cellStyle name="AF Header - IBM Cognos" xfId="12" xr:uid="{6D646D18-8BC6-4A91-A685-A20439B6F88B}"/>
    <cellStyle name="AF Header - IBM Cognos 2" xfId="77" xr:uid="{1264029A-6134-4A58-AECD-004DEBEC5222}"/>
    <cellStyle name="AF Header 0 - IBM Cognos" xfId="13" xr:uid="{07CF874D-F59A-47BE-86E4-4DF86758920D}"/>
    <cellStyle name="AF Header 0 - IBM Cognos 2" xfId="59" xr:uid="{DF3EBAC2-2E5C-45F4-A169-BDAEE3D0DD1D}"/>
    <cellStyle name="AF Header 1 - IBM Cognos" xfId="14" xr:uid="{28007360-EBD7-437F-A393-201C26D78DF6}"/>
    <cellStyle name="AF Header 1 - IBM Cognos 2" xfId="62" xr:uid="{7DCB2236-34A2-4DD5-8DF5-6D53B3945205}"/>
    <cellStyle name="AF Header 2 - IBM Cognos" xfId="15" xr:uid="{DE59FBF8-1425-4499-8FAF-5AB4766549C7}"/>
    <cellStyle name="AF Header 2 - IBM Cognos 2" xfId="65" xr:uid="{00A27B57-6C34-4F19-8693-9E27096038DB}"/>
    <cellStyle name="AF Header 3 - IBM Cognos" xfId="16" xr:uid="{211B2E56-E7DD-4E14-A63E-ECF72E80562C}"/>
    <cellStyle name="AF Header 3 - IBM Cognos 2" xfId="68" xr:uid="{A1C2F532-B5EE-46B4-8231-380B6D62D9CA}"/>
    <cellStyle name="AF Header 4 - IBM Cognos" xfId="17" xr:uid="{256ACC0B-D4CF-4C82-AA73-8A6255822168}"/>
    <cellStyle name="AF Header 4 - IBM Cognos 2" xfId="71" xr:uid="{A5E93F0B-468A-4A54-B0C7-1B814EC45F54}"/>
    <cellStyle name="AF Header 5 - IBM Cognos" xfId="18" xr:uid="{5A56D815-42EC-4F85-8524-F9D913C8E541}"/>
    <cellStyle name="AF Header 5 - IBM Cognos 2" xfId="74" xr:uid="{AA680208-F302-4836-B00E-A7EEF3C99A06}"/>
    <cellStyle name="AF Header Leaf - IBM Cognos" xfId="19" xr:uid="{803071FC-F24F-4CB8-8647-2220872303E7}"/>
    <cellStyle name="AF Header Leaf - IBM Cognos 2" xfId="80" xr:uid="{56630E81-96E9-401F-A1D5-854E4641E25C}"/>
    <cellStyle name="AF Row - IBM Cognos" xfId="20" xr:uid="{9CA64C16-40F6-47CE-AEE3-261859F074B8}"/>
    <cellStyle name="AF Row - IBM Cognos 2" xfId="76" xr:uid="{D0638880-9C58-471C-B078-C7E16D1719FE}"/>
    <cellStyle name="AF Row 0 - IBM Cognos" xfId="21" xr:uid="{80D9AC79-053C-453A-9985-BA4AE71686DA}"/>
    <cellStyle name="AF Row 0 - IBM Cognos 2" xfId="58" xr:uid="{2367719F-85FE-4447-AF26-F68875D5F8A9}"/>
    <cellStyle name="AF Row 1 - IBM Cognos" xfId="22" xr:uid="{A4289CC0-96F9-4E97-B6D7-D6D0EFE32C30}"/>
    <cellStyle name="AF Row 1 - IBM Cognos 2" xfId="61" xr:uid="{C777BBED-2709-4903-AD4B-5A9BB3F3306A}"/>
    <cellStyle name="AF Row 2 - IBM Cognos" xfId="23" xr:uid="{700B21AD-131B-4906-8F01-3D99C753A718}"/>
    <cellStyle name="AF Row 2 - IBM Cognos 2" xfId="64" xr:uid="{22171DDB-F13D-4BCB-B86A-1F8CFCE40A8D}"/>
    <cellStyle name="AF Row 3 - IBM Cognos" xfId="24" xr:uid="{8256144E-2DE6-4613-A360-B8F427092EF7}"/>
    <cellStyle name="AF Row 3 - IBM Cognos 2" xfId="67" xr:uid="{9A662915-5E37-4FB5-9CB4-BDADB2B9B995}"/>
    <cellStyle name="AF Row 4 - IBM Cognos" xfId="25" xr:uid="{1A3A18FD-6C21-4172-9C8D-0B1CEF207B52}"/>
    <cellStyle name="AF Row 4 - IBM Cognos 2" xfId="70" xr:uid="{42196600-03D7-436F-B527-FEBD2CCDC705}"/>
    <cellStyle name="AF Row 5 - IBM Cognos" xfId="26" xr:uid="{DDCEFCB7-259E-44A2-BC9F-34CAF4BB4E69}"/>
    <cellStyle name="AF Row 5 - IBM Cognos 2" xfId="73" xr:uid="{856A8209-3A84-4F34-A0B1-53E91010BDF7}"/>
    <cellStyle name="AF Row Leaf - IBM Cognos" xfId="27" xr:uid="{B07997D8-8195-4072-884A-8EB5A78D9C43}"/>
    <cellStyle name="AF Row Leaf - IBM Cognos 2" xfId="79" xr:uid="{D5960A74-E2BF-4176-A71E-03B23828EF6B}"/>
    <cellStyle name="AF Subnm - IBM Cognos" xfId="28" xr:uid="{D42B948B-A5C3-430F-8CFF-5899435D78B8}"/>
    <cellStyle name="AF Title - IBM Cognos" xfId="29" xr:uid="{2189FE93-A687-44E7-ADA3-EB3CBE463E85}"/>
    <cellStyle name="Calculated Column - IBM Cognos" xfId="30" xr:uid="{A61FD1C7-ECCD-4788-882B-BA794E0D9DEC}"/>
    <cellStyle name="Calculated Column Name - IBM Cognos" xfId="31" xr:uid="{273FB0EC-038C-4BB1-98DD-B4FEB18D78D1}"/>
    <cellStyle name="Calculated Row - IBM Cognos" xfId="32" xr:uid="{C76C1556-1B23-4A7D-AD22-481779A5D21A}"/>
    <cellStyle name="Calculated Row Name - IBM Cognos" xfId="33" xr:uid="{96625D57-267E-48EC-9177-E558B0CC7ABA}"/>
    <cellStyle name="Check Cell" xfId="83" builtinId="23"/>
    <cellStyle name="Column Name - IBM Cognos" xfId="34" xr:uid="{EF20314B-214F-40D0-B57C-03255D6BA795}"/>
    <cellStyle name="Column Template - IBM Cognos" xfId="35" xr:uid="{1DFBF80F-C627-49A6-89D4-1FC54AE006B1}"/>
    <cellStyle name="Comma" xfId="1" builtinId="3"/>
    <cellStyle name="Comma 2 2" xfId="87" xr:uid="{2789D345-0973-4AF8-93F8-2253A1A7039C}"/>
    <cellStyle name="Currency 2 2" xfId="86" xr:uid="{4EBD616A-D909-4CE6-A61E-7030EDB51BA7}"/>
    <cellStyle name="Differs From Base - IBM Cognos" xfId="36" xr:uid="{5BD9C15B-2907-44A1-A86E-9491D8E5979A}"/>
    <cellStyle name="Edit - IBM Cognos" xfId="37" xr:uid="{972CC030-1D04-40D9-96E1-714DAE77D9BB}"/>
    <cellStyle name="Formula - IBM Cognos" xfId="38" xr:uid="{FE243FE9-5344-449F-AC75-A6AF168214FD}"/>
    <cellStyle name="Group Name - IBM Cognos" xfId="39" xr:uid="{DCBB6ABF-A119-4CCA-A341-BE047966C574}"/>
    <cellStyle name="Hold Values - IBM Cognos" xfId="40" xr:uid="{12AC7F4A-573F-468D-94E0-24DE01E99638}"/>
    <cellStyle name="List Name - IBM Cognos" xfId="41" xr:uid="{562DC792-860A-4C2B-8066-10FFBA8E5763}"/>
    <cellStyle name="Locked - IBM Cognos" xfId="42" xr:uid="{EEF7F15F-928B-4574-8444-E98543D6B3E0}"/>
    <cellStyle name="Measure - IBM Cognos" xfId="43" xr:uid="{A2824369-1F3B-4F12-833B-5BA5F39A526B}"/>
    <cellStyle name="Measure Header - IBM Cognos" xfId="44" xr:uid="{2101420E-706C-4EE7-AC93-2BD5507C943F}"/>
    <cellStyle name="Measure Name - IBM Cognos" xfId="45" xr:uid="{328FBA9D-5AE8-4E7C-BE02-BEC5EA189D5E}"/>
    <cellStyle name="Measure Summary - IBM Cognos" xfId="46" xr:uid="{5F1E7161-EA49-454B-B0F4-CD6FC80D1504}"/>
    <cellStyle name="Measure Summary TM1 - IBM Cognos" xfId="47" xr:uid="{F728DCD4-B28D-49C2-A500-3A6E1438CF5C}"/>
    <cellStyle name="Measure Template - IBM Cognos" xfId="48" xr:uid="{AB319F3F-AE19-4B92-8D44-E2DABDD8AD55}"/>
    <cellStyle name="More - IBM Cognos" xfId="49" xr:uid="{5B6C7F39-0A15-4251-B1BB-58B35B2FF1F9}"/>
    <cellStyle name="Normal" xfId="0" builtinId="0"/>
    <cellStyle name="Normal 2" xfId="85" xr:uid="{4C108DF1-332A-488C-AFD3-0BA59954810D}"/>
    <cellStyle name="Normal 2 2" xfId="89" xr:uid="{AAAB8CFF-32D1-4103-9FF0-A75E915065D7}"/>
    <cellStyle name="Normal 2 4" xfId="88" xr:uid="{901CB0FC-E5F1-408F-8567-E2F88FDCFBCE}"/>
    <cellStyle name="Pending Change - IBM Cognos" xfId="50" xr:uid="{56E7899D-1483-4DAD-A1EA-7BF1F0C54D14}"/>
    <cellStyle name="Percent" xfId="2" builtinId="5"/>
    <cellStyle name="Row Name - IBM Cognos" xfId="51" xr:uid="{DDD21E72-F9B9-4BB7-BADB-14526E4B71CF}"/>
    <cellStyle name="Row Template - IBM Cognos" xfId="52" xr:uid="{6D66069C-49E3-47F6-A3DA-A9B2845DB183}"/>
    <cellStyle name="Summary Column Name - IBM Cognos" xfId="53" xr:uid="{A9F3C2B9-DF83-491E-A5A5-26CF7FB00322}"/>
    <cellStyle name="Summary Column Name TM1 - IBM Cognos" xfId="54" xr:uid="{D96E3B92-354D-4585-9EE2-9B5591E7ACD9}"/>
    <cellStyle name="Summary Row Name - IBM Cognos" xfId="55" xr:uid="{2E206CEE-1D9B-49C6-B1A4-925FC5396A28}"/>
    <cellStyle name="Summary Row Name TM1 - IBM Cognos" xfId="56" xr:uid="{B8FC5780-BEE3-44F3-BD5D-E1B34EBEE323}"/>
    <cellStyle name="Unsaved Change - IBM Cognos" xfId="57" xr:uid="{1B4FA282-1CA0-462F-BEB7-B2AC0ABE2D9D}"/>
  </cellStyles>
  <dxfs count="39"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5"/>
          <bgColor theme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5"/>
          <bgColor theme="7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5"/>
          <bgColor theme="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5"/>
          <bgColor theme="8"/>
        </patternFill>
      </fill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5"/>
          <bgColor theme="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5"/>
          <bgColor theme="8"/>
        </patternFill>
      </fill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5"/>
          <bgColor theme="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5"/>
          <bgColor theme="8"/>
        </patternFill>
      </fill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5"/>
          <bgColor theme="7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5"/>
          <bgColor theme="8"/>
        </patternFill>
      </fill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6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3.xml"/><Relationship Id="rId28" Type="http://schemas.openxmlformats.org/officeDocument/2006/relationships/pivotCacheDefinition" Target="pivotCache/pivotCacheDefinition8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2.xml"/><Relationship Id="rId27" Type="http://schemas.openxmlformats.org/officeDocument/2006/relationships/pivotCacheDefinition" Target="pivotCache/pivotCacheDefinition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santpower.sharepoint.com/FINANCIAL%20ACCOUNTING/2022/Workpapers/Pension%20&amp;%20PRM/2022%20Pension,%20FAS%20106,%20and%20SERP%20Liabs%20&amp;%20Exp.%20Entry%20detai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santpower.sharepoint.com/FINANCIAL%20PLANNING%20&amp;%20ANALYSIS/Quarterly%20Forecasts/2021/2021%20Q3F/Capital/2021%20Q3F%20Overhead%20Rates%20STATI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OCI Rollforward"/>
      <sheetName val="Liab Rollforward"/>
      <sheetName val="Cognos_Office_Connection_Cache"/>
      <sheetName val="Liab Rec"/>
      <sheetName val="BHD Reg Asset"/>
      <sheetName val="2022-BHD"/>
      <sheetName val="BHD Expense 2022"/>
      <sheetName val="2022-MPD"/>
      <sheetName val="MPD Expense 2022"/>
      <sheetName val="MPD Reg Amort"/>
      <sheetName val="MPD Amts Recorded"/>
      <sheetName val="MPD Reg Amort-was booked"/>
    </sheetNames>
    <sheetDataSet>
      <sheetData sheetId="0"/>
      <sheetData sheetId="1"/>
      <sheetData sheetId="2"/>
      <sheetData sheetId="3"/>
      <sheetData sheetId="4"/>
      <sheetData sheetId="5">
        <row r="10">
          <cell r="D10">
            <v>1104981</v>
          </cell>
          <cell r="H10">
            <v>260985</v>
          </cell>
        </row>
      </sheetData>
      <sheetData sheetId="6"/>
      <sheetData sheetId="7">
        <row r="10">
          <cell r="D10">
            <v>143724</v>
          </cell>
          <cell r="H10">
            <v>117502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C Rates"/>
      <sheetName val="Cognos_Office_Connection_Cache"/>
      <sheetName val="Capital by Construction Class"/>
      <sheetName val="Annual True Up"/>
      <sheetName val="Benefit Adder"/>
      <sheetName val="Storeroom Rate"/>
      <sheetName val="Transportation Rate"/>
      <sheetName val="G&amp;A Rate"/>
      <sheetName val="Rec"/>
      <sheetName val="FERC v GAAP"/>
      <sheetName val="O&amp;M for Allocation"/>
      <sheetName val="Prospective"/>
      <sheetName val="Base"/>
      <sheetName val="Intangibles Base"/>
      <sheetName val="Dep'n"/>
      <sheetName val="Property Tax"/>
      <sheetName val="Insurable Values"/>
      <sheetName val="Reference"/>
      <sheetName val="CSC"/>
      <sheetName val="GL"/>
      <sheetName val="Expl. O&amp;M"/>
      <sheetName val="Expl. Propsective"/>
      <sheetName val="Expl. Base"/>
      <sheetName val="Expl. 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8">
          <cell r="M18">
            <v>27971826.859999999</v>
          </cell>
        </row>
        <row r="19">
          <cell r="M19">
            <v>490699.71999999974</v>
          </cell>
        </row>
        <row r="20">
          <cell r="M20">
            <v>806184.11999999988</v>
          </cell>
        </row>
      </sheetData>
      <sheetData sheetId="12">
        <row r="18">
          <cell r="I18">
            <v>28224320.18999999</v>
          </cell>
        </row>
        <row r="19">
          <cell r="I19">
            <v>2394431.3599999989</v>
          </cell>
        </row>
        <row r="20">
          <cell r="I20">
            <v>-1987017.1799999997</v>
          </cell>
        </row>
        <row r="21">
          <cell r="I21">
            <v>5202421.7699999977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SSELTINE, SARAH" refreshedDate="44617.630216435187" createdVersion="7" refreshedVersion="7" minRefreshableVersion="3" recordCount="1530" xr:uid="{3B26441F-3D04-479E-A45E-7345F0E78E4B}">
  <cacheSource type="worksheet">
    <worksheetSource ref="B28:O1558" sheet="O&amp;M for Allocation"/>
  </cacheSource>
  <cacheFields count="14">
    <cacheField name="Project/Task" numFmtId="0">
      <sharedItems/>
    </cacheField>
    <cacheField name="Budget Resource" numFmtId="0">
      <sharedItems/>
    </cacheField>
    <cacheField name="Amount" numFmtId="0">
      <sharedItems containsString="0" containsBlank="1" containsNumber="1" minValue="-1510666.666666666" maxValue="6124811.6200000001"/>
    </cacheField>
    <cacheField name="Blank" numFmtId="0">
      <sharedItems containsNonDate="0" containsString="0" containsBlank="1"/>
    </cacheField>
    <cacheField name="Benefit" numFmtId="164">
      <sharedItems containsString="0" containsBlank="1" containsNumber="1" minValue="-1510666.666666666" maxValue="6124811.6200000001"/>
    </cacheField>
    <cacheField name="Transportation" numFmtId="164">
      <sharedItems containsString="0" containsBlank="1" containsNumber="1" minValue="-3489.32" maxValue="1275362.03"/>
    </cacheField>
    <cacheField name="Storeroom" numFmtId="164">
      <sharedItems containsString="0" containsBlank="1" containsNumber="1" minValue="-100000" maxValue="332579.13"/>
    </cacheField>
    <cacheField name="G&amp;A" numFmtId="164">
      <sharedItems containsString="0" containsBlank="1" containsNumber="1" minValue="-109973.75" maxValue="3094459.55"/>
    </cacheField>
    <cacheField name="Non OH Expense" numFmtId="164">
      <sharedItems containsString="0" containsBlank="1" containsNumber="1" minValue="-600058" maxValue="6100058"/>
    </cacheField>
    <cacheField name="Total" numFmtId="164">
      <sharedItems containsSemiMixedTypes="0" containsString="0" containsNumber="1" minValue="-1510666.666666666" maxValue="6124811.6200000001"/>
    </cacheField>
    <cacheField name="Variance" numFmtId="164">
      <sharedItems containsSemiMixedTypes="0" containsString="0" containsNumber="1" containsInteger="1" minValue="0" maxValue="0"/>
    </cacheField>
    <cacheField name="Budget Roll Up" numFmtId="0">
      <sharedItems/>
    </cacheField>
    <cacheField name="Category" numFmtId="0">
      <sharedItems/>
    </cacheField>
    <cacheField name="Project Function" numFmtId="0">
      <sharedItems count="16">
        <s v="PST &amp; Field Support Services"/>
        <s v="Business Services - Legal &amp; Regulatory"/>
        <s v="Executive Area"/>
        <s v="T&amp;D Engineering"/>
        <s v="Line &amp; Meter Operations"/>
        <s v="T&amp;D Planning"/>
        <s v="Substation Engineering"/>
        <s v="T&amp;D Operations Processes"/>
        <s v="Business Services - Customer Services"/>
        <s v="Transmission Development"/>
        <s v="Business Services - Finance &amp; Rates"/>
        <s v="System Operations"/>
        <s v="T&amp;D Operations"/>
        <s v="Asset Management"/>
        <s v="Business Services - Business Support &amp; IT"/>
        <s v="Business Services - Human Resourc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SSELTINE, SARAH" refreshedDate="44813.45266516204" createdVersion="7" refreshedVersion="7" minRefreshableVersion="3" recordCount="2570" xr:uid="{B4132677-1089-41F4-90C7-4943B17A581E}">
  <cacheSource type="worksheet">
    <worksheetSource ref="B28:K2598" sheet="O&amp;M for Allocation"/>
  </cacheSource>
  <cacheFields count="10">
    <cacheField name="Project/Task" numFmtId="49">
      <sharedItems/>
    </cacheField>
    <cacheField name="Budget Resource" numFmtId="49">
      <sharedItems count="118">
        <s v="2410 Direct Purchase"/>
        <s v="2450 Sal Proceeds AR"/>
        <s v="8950 Misc CWIP Adj"/>
        <s v="2100 Outside Svcs"/>
        <s v="2100 Affiliated Svcs Enmax"/>
        <s v="2820 Adv/Promo Mtl"/>
        <s v="2830 Donations"/>
        <s v="1200 ST NonUnion Lbr"/>
        <s v="1400 Adj NonUnion Lbr"/>
        <s v="2310 Training Mtls"/>
        <s v="2320 Travel Exp Supp Inv"/>
        <s v="2330 Meals Exp AR"/>
        <s v="2330 Meals Exp Supp Inv"/>
        <s v="2400 Inventory Issue"/>
        <s v="2460 Inv Returned"/>
        <s v="1300 OT NonUnion Lbr"/>
        <s v="2730 Office Supplies"/>
        <s v="2740 Genl Ref Matl"/>
        <s v="2810 Fees/Dues/Pnlty"/>
        <s v="2340 Other Emp Exp"/>
        <s v="2420 Lease/Rental"/>
        <s v="2700 Postage/Delivery"/>
        <s v="4455 Equip/Other"/>
        <s v="1200 ST Union Lbr"/>
        <s v="2430 Other Equip Exp"/>
        <s v="6130 Misc Reimburse AR"/>
        <s v="2110 Outside Svcs Eng"/>
        <s v="1300 OT Union Lbr"/>
        <s v="2790 Office Equip"/>
        <s v="2130 Outside Svs Const"/>
        <s v="2160 Outside Svcs Legal"/>
        <s v="2230 Pur Pwr Energy"/>
        <s v="2500 Gas/Propane"/>
        <s v="2750 Info Tech Hdwr"/>
        <s v="2760 Info Tech Sfwr"/>
        <s v="2330 Meals Payroll"/>
        <s v="1400 Adj Union Lbr"/>
        <s v="2140 Outside Svcs IT"/>
        <s v="6120 Sale of Services AR"/>
        <s v="2440 Sal Inventory"/>
        <s v="4426 Chassis/Tools"/>
        <s v="7070 Lobby Stk Lincln"/>
        <s v="7075 Lobby Stk Mach"/>
        <s v="7081 Lobby Stk I Fall"/>
        <s v="7082 Lobby Stk Presq"/>
        <s v="7065 Lobby Stk Bgr"/>
        <s v="7080 Lobby Stk Ells"/>
        <s v="7083 Lobby Stk Kent"/>
        <s v="8650 Inventory Adj"/>
        <s v="6110 Sale of Goods AR"/>
        <s v="8999 Alloc Labor"/>
        <s v="2300 Emp Benefit"/>
        <s v="4421 Chassis/Wash"/>
        <s v="2330 Meals Exp Usage"/>
        <s v="8250 Cash in Bank"/>
        <s v="8975 Adj Labor"/>
        <s v="4411 Chassis/Gas/Dsl"/>
        <s v="4415 Chassis/Other"/>
        <s v="2710 Telephone Usage"/>
        <s v="2320 Travel Exp AR"/>
        <s v="4412 Chassis/Eng Oil"/>
        <s v="4413 Chassis/Tires"/>
        <s v="4414 Chassis/Vndr Lbr"/>
        <s v="4417 Chassis/Accident"/>
        <s v="4422 Chassis/Regis"/>
        <s v="4423 Chassis/Wrecker"/>
        <s v="4456 Equip/Repaint Veh"/>
        <s v="2340 A/P Accrual"/>
        <s v="4455 Equp/Other for Usage"/>
        <s v="2170 Outside Svcs Veg Mgmt"/>
        <s v="2100 AP Accrual"/>
        <s v="2160 Legal Services Accrual"/>
        <s v="1200 DG Deferral"/>
        <s v="1200 Labor Allocation"/>
        <s v="2410 Nonlabor Allocation"/>
        <s v="6130 Proceed Allocation"/>
        <s v="2450 Sal Adjustment"/>
        <s v="2170 Veg Mngmt Accrual"/>
        <s v="2100 O&amp;M Accruals"/>
        <s v="8145 MIS Increm Cst Bill"/>
        <s v="2550 Easements/ROW"/>
        <s v="2530 Water/Sewer"/>
        <s v="6100 CIAC"/>
        <s v="2770 Info Tech Supply"/>
        <s v="2780 Info Tech Maint"/>
        <s v="6120 Sale of Services BN"/>
        <s v="6140 Banner Other"/>
        <s v="8845 14402 Bad Debt Exp"/>
        <s v="8845 Bad Debt Expense"/>
        <s v="6120 Sale of Service Accrual"/>
        <s v="2510 Electricity"/>
        <s v="2520 Heating Oil"/>
        <s v="2180 Outside Svcs Finance"/>
        <s v="2425 Lease Obligation"/>
        <s v="2301 RSU/DSU Accrual"/>
        <s v="8200 Bonus Accr"/>
        <s v="8270 Pension"/>
        <s v="8272 MPD Pension"/>
        <s v="8280 FAS 106"/>
        <s v="8282 MPD FAS 106"/>
        <s v="8290 SERP"/>
        <s v="8935 FAS87/106 Reg Asset"/>
        <s v="9035 FAS87/106 Reg Asset BHD"/>
        <s v="8310 Prep Insur"/>
        <s v="2800 Insurance MEMIC"/>
        <s v="8865 Prepaid Assessments"/>
        <s v="1400 Adj Labor"/>
        <s v="8253 Cash Key Bank"/>
        <s v="2800 Insurance"/>
        <s v="2800 Insurance Active Med"/>
        <s v="8240 Medical Rsve"/>
        <s v="8560 Empl Benefits Active Med"/>
        <s v="8260 401K Match"/>
        <s v="8560 Empl Benefits"/>
        <s v="8320 Prep IT Expen"/>
        <s v="2160 Outside Svcs Legal FERC"/>
        <s v="2160 Outside Svcs Legal MPUC"/>
        <s v="2200 Gen Power"/>
      </sharedItems>
    </cacheField>
    <cacheField name="Amount" numFmtId="0">
      <sharedItems containsSemiMixedTypes="0" containsString="0" containsNumber="1" minValue="-1901151.59" maxValue="5875993.5399999991"/>
    </cacheField>
    <cacheField name="Blank" numFmtId="0">
      <sharedItems containsNonDate="0" containsString="0" containsBlank="1"/>
    </cacheField>
    <cacheField name="Benefit" numFmtId="0">
      <sharedItems containsSemiMixedTypes="0" containsString="0" containsNumber="1" minValue="-1901151.59" maxValue="5875993.5399999991"/>
    </cacheField>
    <cacheField name="Transportation" numFmtId="0">
      <sharedItems containsSemiMixedTypes="0" containsString="0" containsNumber="1" minValue="-13944.06" maxValue="1554639.63"/>
    </cacheField>
    <cacheField name="Storeroom" numFmtId="0">
      <sharedItems containsSemiMixedTypes="0" containsString="0" containsNumber="1" minValue="-124743.26000000001" maxValue="292324.15999999997"/>
    </cacheField>
    <cacheField name="G&amp;A" numFmtId="0">
      <sharedItems containsSemiMixedTypes="0" containsString="0" containsNumber="1" minValue="-120810" maxValue="2875331.6900000004"/>
    </cacheField>
    <cacheField name="Non OH Expense" numFmtId="0">
      <sharedItems containsSemiMixedTypes="0" containsString="0" containsNumber="1" minValue="-470693.04000000004" maxValue="3976825.2457306371"/>
    </cacheField>
    <cacheField name="Total" numFmtId="0">
      <sharedItems containsSemiMixedTypes="0" containsString="0" containsNumber="1" minValue="-1901151.59" maxValue="5875993.53999999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SSELTINE, SARAH" refreshedDate="44813.454084143516" createdVersion="7" refreshedVersion="7" minRefreshableVersion="3" recordCount="2570" xr:uid="{5FEDB614-4D8D-430E-AD27-750170D97511}">
  <cacheSource type="worksheet">
    <worksheetSource ref="B28:N2598" sheet="O&amp;M for Allocation"/>
  </cacheSource>
  <cacheFields count="13">
    <cacheField name="Project/Task" numFmtId="49">
      <sharedItems/>
    </cacheField>
    <cacheField name="Budget Resource" numFmtId="49">
      <sharedItems/>
    </cacheField>
    <cacheField name="Amount" numFmtId="0">
      <sharedItems containsSemiMixedTypes="0" containsString="0" containsNumber="1" minValue="-1901151.59" maxValue="5875993.5399999991"/>
    </cacheField>
    <cacheField name="Blank" numFmtId="0">
      <sharedItems containsNonDate="0" containsString="0" containsBlank="1"/>
    </cacheField>
    <cacheField name="Benefit" numFmtId="0">
      <sharedItems containsSemiMixedTypes="0" containsString="0" containsNumber="1" minValue="-1901151.59" maxValue="5875993.5399999991"/>
    </cacheField>
    <cacheField name="Transportation" numFmtId="0">
      <sharedItems containsSemiMixedTypes="0" containsString="0" containsNumber="1" minValue="-13944.06" maxValue="1554639.63"/>
    </cacheField>
    <cacheField name="Storeroom" numFmtId="0">
      <sharedItems containsSemiMixedTypes="0" containsString="0" containsNumber="1" minValue="-124743.26000000001" maxValue="292324.15999999997"/>
    </cacheField>
    <cacheField name="G&amp;A" numFmtId="0">
      <sharedItems containsSemiMixedTypes="0" containsString="0" containsNumber="1" minValue="-120810" maxValue="2875331.6900000004"/>
    </cacheField>
    <cacheField name="Non OH Expense" numFmtId="0">
      <sharedItems containsSemiMixedTypes="0" containsString="0" containsNumber="1" minValue="-470693.04000000004" maxValue="3976825.2457306371"/>
    </cacheField>
    <cacheField name="Total" numFmtId="0">
      <sharedItems containsSemiMixedTypes="0" containsString="0" containsNumber="1" minValue="-1901151.59" maxValue="5875993.5399999991"/>
    </cacheField>
    <cacheField name="Variance" numFmtId="0">
      <sharedItems containsSemiMixedTypes="0" containsString="0" containsNumber="1" containsInteger="1" minValue="0" maxValue="0"/>
    </cacheField>
    <cacheField name="Budget Roll Up" numFmtId="0">
      <sharedItems/>
    </cacheField>
    <cacheField name="Category" numFmtId="0">
      <sharedItems containsBlank="1" count="7">
        <s v="Nonlabor"/>
        <s v="Exclude"/>
        <s v="NonUnion Labor"/>
        <s v="Inventory"/>
        <s v="Union Labor"/>
        <s v="Project Proceeds"/>
        <m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SSELTINE, SARAH" refreshedDate="44909.598196064813" createdVersion="7" refreshedVersion="7" minRefreshableVersion="3" recordCount="590" xr:uid="{BD6DEA4D-EAF5-4837-9032-992F822F0F46}">
  <cacheSource type="worksheet">
    <worksheetSource ref="B27:G617" sheet="Prospective"/>
  </cacheSource>
  <cacheFields count="6">
    <cacheField name="Construction Class" numFmtId="0">
      <sharedItems/>
    </cacheField>
    <cacheField name="Project/Task" numFmtId="0">
      <sharedItems/>
    </cacheField>
    <cacheField name="Budget Resource" numFmtId="0">
      <sharedItems/>
    </cacheField>
    <cacheField name="Amount" numFmtId="3">
      <sharedItems containsSemiMixedTypes="0" containsString="0" containsNumber="1" minValue="-1725000" maxValue="4679873.2699999996"/>
    </cacheField>
    <cacheField name="Category" numFmtId="0">
      <sharedItems count="7">
        <s v="Nonlabor"/>
        <s v="Union Labor"/>
        <s v="Inventory"/>
        <s v="NonUnion Labor"/>
        <s v="Exclude"/>
        <s v="Project Proceeds"/>
        <s v="Intangible Labor"/>
      </sharedItems>
    </cacheField>
    <cacheField name="MEPCo or DG" numFmtId="0">
      <sharedItems count="5">
        <s v=""/>
        <s v="DBU/Generation Interconnect"/>
        <s v="MEPCo"/>
        <s v="RBU/CSC"/>
        <s v="SBU/Information Technology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SSELTINE, SARAH" refreshedDate="44909.598685532408" createdVersion="7" refreshedVersion="7" minRefreshableVersion="3" recordCount="590" xr:uid="{2FC4759B-CE7C-4B15-B7A3-F69E43F6CE06}">
  <cacheSource type="worksheet">
    <worksheetSource ref="B27:E617" sheet="Prospective"/>
  </cacheSource>
  <cacheFields count="4">
    <cacheField name="Construction Class" numFmtId="0">
      <sharedItems count="4">
        <s v="General Property"/>
        <s v="Transmission"/>
        <s v="Distribution"/>
        <s v="Intangible"/>
      </sharedItems>
    </cacheField>
    <cacheField name="Project/Task" numFmtId="0">
      <sharedItems/>
    </cacheField>
    <cacheField name="Budget Resource" numFmtId="0">
      <sharedItems/>
    </cacheField>
    <cacheField name="Amount" numFmtId="3">
      <sharedItems containsSemiMixedTypes="0" containsString="0" containsNumber="1" minValue="-1725000" maxValue="4679873.26999999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SSELTINE, SARAH" refreshedDate="44909.601519212963" createdVersion="7" refreshedVersion="7" minRefreshableVersion="3" recordCount="151" xr:uid="{4F9A1249-3EB3-43E9-B505-D58E9C9B78AA}">
  <cacheSource type="worksheet">
    <worksheetSource ref="B28:F179" sheet="Base"/>
  </cacheSource>
  <cacheFields count="5">
    <cacheField name="Construction Class" numFmtId="49">
      <sharedItems/>
    </cacheField>
    <cacheField name="Project/Task" numFmtId="166">
      <sharedItems/>
    </cacheField>
    <cacheField name="Budget Resource" numFmtId="49">
      <sharedItems/>
    </cacheField>
    <cacheField name="Amount" numFmtId="3">
      <sharedItems containsSemiMixedTypes="0" containsString="0" containsNumber="1" minValue="-3451320.04" maxValue="11352233.54000001"/>
    </cacheField>
    <cacheField name="Category" numFmtId="0">
      <sharedItems count="9">
        <s v="Exclude"/>
        <s v="Nonlabor"/>
        <s v="NonUnion Labor"/>
        <s v="Union Labor"/>
        <s v="Inventory"/>
        <s v="Project Proceeds"/>
        <e v="#N/A"/>
        <s v=""/>
        <s v="Non Union Labor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SSELTINE, SARAH" refreshedDate="44909.601751041664" createdVersion="7" refreshedVersion="7" minRefreshableVersion="3" recordCount="151" xr:uid="{E424112F-ADE3-42C6-96AA-BDD0539FF512}">
  <cacheSource type="worksheet">
    <worksheetSource ref="B28:E179" sheet="Base"/>
  </cacheSource>
  <cacheFields count="4">
    <cacheField name="Construction Class" numFmtId="49">
      <sharedItems count="5">
        <s v="General Property"/>
        <s v="Transmission"/>
        <s v="Distribution"/>
        <s v="Intangible"/>
        <s v="General Property - Fleet"/>
      </sharedItems>
    </cacheField>
    <cacheField name="Project/Task" numFmtId="166">
      <sharedItems/>
    </cacheField>
    <cacheField name="Budget Resource" numFmtId="49">
      <sharedItems/>
    </cacheField>
    <cacheField name="Amount" numFmtId="3">
      <sharedItems containsSemiMixedTypes="0" containsString="0" containsNumber="1" minValue="-3451320.04" maxValue="11352233.54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SSELTINE, SARAH" refreshedDate="44909.604721759257" createdVersion="7" refreshedVersion="7" minRefreshableVersion="3" recordCount="89" xr:uid="{59E32262-674C-488E-909E-C67ADBECB49A}">
  <cacheSource type="worksheet">
    <worksheetSource ref="C24:F113" sheet="Intangibles Base"/>
  </cacheSource>
  <cacheFields count="4">
    <cacheField name="Project/Task" numFmtId="0">
      <sharedItems count="54">
        <s v="All Projects"/>
        <s v="843E-320 - Software Purchase"/>
        <s v="186W-210 - Admin/Planning"/>
        <s v="453D-210 - Admin/Planning"/>
        <s v="453D-320 - Software Purchase"/>
        <s v="842E-210 - Admin/Planning"/>
        <s v="842E-320 - Software Purchase"/>
        <s v="844E-210 - Admin/Planning"/>
        <s v="844E-320 - Software Purchase"/>
        <s v="130R-210 - Admin/Planning"/>
        <s v="130W - 320"/>
        <s v="130X-210 - Admin/Planning"/>
        <s v="130X - 200"/>
        <s v="142G-210 - Admin/Planning"/>
        <s v="145H - 320"/>
        <s v="154T-210 - Admin/Planning"/>
        <s v="158P-320 - Software Purchase"/>
        <s v="170E-210 - Admin/Planning"/>
        <s v="184P-320 - Software Purchase"/>
        <s v="188Z-320 - Software Purchase"/>
        <s v="189I-210 - Admin/Planning"/>
        <s v="189I-320 - Software"/>
        <s v="189I - 200"/>
        <s v="190I-210 - Admin/Planning"/>
        <s v="190I - 200"/>
        <s v="193H-210 - Admin/Planning"/>
        <s v="197E-210 - Admin/Planning"/>
        <s v="239E-210 - Admin/Planning"/>
        <s v="239E-320 - Software Purchase"/>
        <s v="388E-210 - Admin/Planning"/>
        <s v="388E-320 - Software Purchase"/>
        <s v="491D-210 - Admin/Planning"/>
        <s v="749E-320 - Software Purchase"/>
        <s v="750E-200 - Admin/ROW/Planning"/>
        <s v="750E-320 - Software Purchase"/>
        <s v="769E-210 - Admin/Planning"/>
        <s v="769E-320 - Software Purchase"/>
        <s v="785E-210 - Admin/Planning"/>
        <s v="813E-210 - Admin/Planning"/>
        <s v="813E-310 - Hardware"/>
        <s v="852E-210 - Admin/Planning"/>
        <s v="852E-320 - Software Purchase"/>
        <s v="857E-210 - Admin/Planning"/>
        <s v="115E-210 - Admin/Planning"/>
        <s v="589E-320 - Software Purchase"/>
        <s v="590E-320 - Software"/>
        <s v="640E-210 - Admin/Planning"/>
        <s v="640E-320 - Software Purchase"/>
        <s v="774E-210 - Admin/Planning"/>
        <s v="774E-320 - Software Purchase"/>
        <s v="841E-320 - Software Purchase"/>
        <s v="130F-300"/>
        <s v="193G - 210"/>
        <s v="194R - 210"/>
      </sharedItems>
    </cacheField>
    <cacheField name="Budget Resource" numFmtId="0">
      <sharedItems/>
    </cacheField>
    <cacheField name="Amount" numFmtId="3">
      <sharedItems containsSemiMixedTypes="0" containsString="0" containsNumber="1" minValue="32.200000000000003" maxValue="1051579.55"/>
    </cacheField>
    <cacheField name="Category" numFmtId="0">
      <sharedItems containsBlank="1" count="5">
        <m/>
        <s v="Nonlabor"/>
        <s v="Exclude"/>
        <s v="Intangible Labor"/>
        <s v="NonUnion Labo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30">
  <r>
    <s v="5463-600 - Purch Small Tool OandM"/>
    <s v="2410 Direct Purchase"/>
    <n v="2224.88"/>
    <m/>
    <n v="0"/>
    <n v="0"/>
    <n v="0"/>
    <n v="0"/>
    <n v="2224.88"/>
    <n v="2224.88"/>
    <n v="0"/>
    <s v="Asset Management"/>
    <s v="Nonlabor"/>
    <x v="0"/>
  </r>
  <r>
    <s v="7734-100 - General"/>
    <s v="2100 Outside Svcs"/>
    <n v="77850"/>
    <m/>
    <n v="0"/>
    <n v="0"/>
    <n v="0"/>
    <n v="77850"/>
    <n v="0"/>
    <n v="77850"/>
    <n v="0"/>
    <s v="BHE/Communications"/>
    <s v="Nonlabor"/>
    <x v="1"/>
  </r>
  <r>
    <s v="7734-100 - General"/>
    <s v="2100 Affiliated Svcs Enmax"/>
    <n v="13713.93"/>
    <m/>
    <n v="0"/>
    <n v="0"/>
    <n v="0"/>
    <n v="13713.93"/>
    <n v="0"/>
    <n v="13713.93"/>
    <n v="0"/>
    <s v="BHE/Communications"/>
    <s v="Exclude"/>
    <x v="1"/>
  </r>
  <r>
    <s v="7734-100 - General"/>
    <s v="2820 Adv/Promo Mtl"/>
    <n v="233.97"/>
    <m/>
    <n v="0"/>
    <n v="0"/>
    <n v="0"/>
    <n v="233.97"/>
    <n v="0"/>
    <n v="233.97"/>
    <n v="0"/>
    <s v="BHE/Communications"/>
    <s v="Exclude"/>
    <x v="1"/>
  </r>
  <r>
    <s v="7734-100 - General"/>
    <s v="2830 Donations"/>
    <n v="8000"/>
    <m/>
    <n v="0"/>
    <n v="0"/>
    <n v="0"/>
    <n v="8000"/>
    <n v="0"/>
    <n v="8000"/>
    <n v="0"/>
    <s v="BHE/Communications"/>
    <s v="Exclude"/>
    <x v="1"/>
  </r>
  <r>
    <s v="7734-100 - General"/>
    <s v="1200 ST NonUnion Lbr"/>
    <n v="274535.38154802041"/>
    <m/>
    <n v="0"/>
    <n v="0"/>
    <n v="0"/>
    <n v="274535.38154802041"/>
    <n v="0"/>
    <n v="274535.38154802041"/>
    <n v="0"/>
    <s v="BHE/Communications"/>
    <s v="NonUnion Labor"/>
    <x v="1"/>
  </r>
  <r>
    <s v="7734-100 - General"/>
    <s v="1400 Adj NonUnion Lbr"/>
    <n v="10400"/>
    <m/>
    <n v="0"/>
    <n v="0"/>
    <n v="0"/>
    <n v="10400"/>
    <n v="0"/>
    <n v="10400"/>
    <n v="0"/>
    <s v="BHE/Communications"/>
    <s v="NonUnion Labor"/>
    <x v="1"/>
  </r>
  <r>
    <s v="7734-100 - General"/>
    <s v="2310 Training Mtls"/>
    <n v="7370"/>
    <m/>
    <n v="0"/>
    <n v="0"/>
    <n v="0"/>
    <n v="7370"/>
    <n v="0"/>
    <n v="7370"/>
    <n v="0"/>
    <s v="BHE/Communications"/>
    <s v="Exclude"/>
    <x v="1"/>
  </r>
  <r>
    <s v="7734-100 - General"/>
    <s v="2320 Travel Exp Supp Inv"/>
    <n v="12870"/>
    <m/>
    <n v="0"/>
    <n v="0"/>
    <n v="0"/>
    <n v="12870"/>
    <n v="0"/>
    <n v="12870"/>
    <n v="0"/>
    <s v="BHE/Communications"/>
    <s v="Nonlabor"/>
    <x v="1"/>
  </r>
  <r>
    <s v="7734-100 - General"/>
    <s v="2330 Meals Exp Supp Inv"/>
    <n v="2244"/>
    <m/>
    <n v="0"/>
    <n v="0"/>
    <n v="0"/>
    <n v="2244"/>
    <n v="0"/>
    <n v="2244"/>
    <n v="0"/>
    <s v="BHE/Communications"/>
    <s v="Nonlabor"/>
    <x v="1"/>
  </r>
  <r>
    <s v="7734-100 - General"/>
    <s v="2400 Inventory Issue"/>
    <n v="49.98"/>
    <m/>
    <n v="0"/>
    <n v="0"/>
    <n v="0"/>
    <n v="49.98"/>
    <n v="0"/>
    <n v="49.98"/>
    <n v="0"/>
    <s v="BHE/Communications"/>
    <s v="Inventory"/>
    <x v="1"/>
  </r>
  <r>
    <s v="7734-100 - General"/>
    <s v="2410 Direct Purchase"/>
    <n v="101379.6"/>
    <m/>
    <n v="0"/>
    <n v="0"/>
    <n v="0"/>
    <n v="101379.6"/>
    <n v="0"/>
    <n v="101379.6"/>
    <n v="0"/>
    <s v="BHE/Communications"/>
    <s v="Nonlabor"/>
    <x v="1"/>
  </r>
  <r>
    <s v="7734-100 - General"/>
    <s v="2460 Inv Returned"/>
    <n v="-36.340000000000003"/>
    <m/>
    <n v="0"/>
    <n v="0"/>
    <n v="0"/>
    <n v="-36.340000000000003"/>
    <n v="0"/>
    <n v="-36.340000000000003"/>
    <n v="0"/>
    <s v="BHE/Communications"/>
    <s v="Inventory"/>
    <x v="1"/>
  </r>
  <r>
    <s v="7734-100 - General"/>
    <s v="1300 OT NonUnion Lbr"/>
    <n v="1694"/>
    <m/>
    <n v="0"/>
    <n v="0"/>
    <n v="0"/>
    <n v="1694"/>
    <n v="0"/>
    <n v="1694"/>
    <n v="0"/>
    <s v="BHE/Communications"/>
    <s v="NonUnion Labor"/>
    <x v="1"/>
  </r>
  <r>
    <s v="7734-100 - General"/>
    <s v="2730 Office Supplies"/>
    <n v="872.91"/>
    <m/>
    <n v="0"/>
    <n v="0"/>
    <n v="0"/>
    <n v="872.91"/>
    <n v="0"/>
    <n v="872.91"/>
    <n v="0"/>
    <s v="BHE/Communications"/>
    <s v="Nonlabor"/>
    <x v="1"/>
  </r>
  <r>
    <s v="7734-100 - General"/>
    <s v="2740 Genl Ref Matl"/>
    <n v="1753.07"/>
    <m/>
    <n v="0"/>
    <n v="0"/>
    <n v="0"/>
    <n v="1753.07"/>
    <n v="0"/>
    <n v="1753.07"/>
    <n v="0"/>
    <s v="BHE/Communications"/>
    <s v="Exclude"/>
    <x v="1"/>
  </r>
  <r>
    <s v="7734-600 - Advertising Excep"/>
    <s v="2820 Adv/Promo Mtl"/>
    <n v="153138.88"/>
    <m/>
    <n v="0"/>
    <n v="0"/>
    <n v="0"/>
    <n v="153138.88"/>
    <n v="0"/>
    <n v="153138.88"/>
    <n v="0"/>
    <s v="BHE/Communications"/>
    <s v="Exclude"/>
    <x v="1"/>
  </r>
  <r>
    <s v="7734-800 - Education EET"/>
    <s v="2820 Adv/Promo Mtl"/>
    <n v="35261"/>
    <m/>
    <n v="0"/>
    <n v="0"/>
    <n v="0"/>
    <n v="35261"/>
    <n v="0"/>
    <n v="35261"/>
    <n v="0"/>
    <s v="BHE/Communications"/>
    <s v="Exclude"/>
    <x v="1"/>
  </r>
  <r>
    <s v="7734-910 - Vac/Sick/Holiday"/>
    <s v="1200 ST NonUnion Lbr"/>
    <n v="39588.47"/>
    <m/>
    <n v="39588.47"/>
    <n v="0"/>
    <n v="0"/>
    <n v="0"/>
    <n v="0"/>
    <n v="39588.47"/>
    <n v="0"/>
    <s v="BHE/Communications"/>
    <s v="NonUnion Labor"/>
    <x v="1"/>
  </r>
  <r>
    <s v="6407-100 - Gen Admin"/>
    <s v="2100 Outside Svcs"/>
    <n v="300000.15000000002"/>
    <m/>
    <n v="0"/>
    <n v="0"/>
    <n v="0"/>
    <n v="300000.15000000002"/>
    <n v="0"/>
    <n v="300000.15000000002"/>
    <n v="0"/>
    <s v="BHE/Executive"/>
    <s v="Nonlabor"/>
    <x v="2"/>
  </r>
  <r>
    <s v="6407-100 - Gen Admin"/>
    <s v="2100 Affiliated Svcs Enmax"/>
    <n v="34841.97"/>
    <m/>
    <n v="0"/>
    <n v="0"/>
    <n v="0"/>
    <n v="34841.97"/>
    <n v="0"/>
    <n v="34841.97"/>
    <n v="0"/>
    <s v="BHE/Executive"/>
    <s v="Exclude"/>
    <x v="2"/>
  </r>
  <r>
    <s v="6407-100 - Gen Admin"/>
    <s v="2810 Fees/Dues/Pnlty"/>
    <n v="83600"/>
    <m/>
    <n v="0"/>
    <n v="0"/>
    <n v="0"/>
    <n v="83600"/>
    <n v="0"/>
    <n v="83600"/>
    <n v="0"/>
    <s v="BHE/Executive"/>
    <s v="Nonlabor"/>
    <x v="2"/>
  </r>
  <r>
    <s v="6407-100 - Gen Admin"/>
    <s v="1200 ST NonUnion Lbr"/>
    <n v="530009.07000000007"/>
    <m/>
    <n v="0"/>
    <n v="0"/>
    <n v="0"/>
    <n v="530009.07000000007"/>
    <n v="0"/>
    <n v="530009.07000000007"/>
    <n v="0"/>
    <s v="BHE/Executive"/>
    <s v="NonUnion Labor"/>
    <x v="2"/>
  </r>
  <r>
    <s v="6407-100 - Gen Admin"/>
    <s v="2320 Travel Exp Supp Inv"/>
    <n v="61900"/>
    <m/>
    <n v="0"/>
    <n v="0"/>
    <n v="0"/>
    <n v="61900"/>
    <n v="0"/>
    <n v="61900"/>
    <n v="0"/>
    <s v="BHE/Executive"/>
    <s v="Nonlabor"/>
    <x v="2"/>
  </r>
  <r>
    <s v="6407-100 - Gen Admin"/>
    <s v="2330 Meals Exp Supp Inv"/>
    <n v="30699.5"/>
    <m/>
    <n v="0"/>
    <n v="0"/>
    <n v="0"/>
    <n v="30699.5"/>
    <n v="0"/>
    <n v="30699.5"/>
    <n v="0"/>
    <s v="BHE/Executive"/>
    <s v="Nonlabor"/>
    <x v="2"/>
  </r>
  <r>
    <s v="6407-100 - Gen Admin"/>
    <s v="2410 Direct Purchase"/>
    <n v="15749.79"/>
    <m/>
    <n v="0"/>
    <n v="0"/>
    <n v="0"/>
    <n v="15749.79"/>
    <n v="0"/>
    <n v="15749.79"/>
    <n v="0"/>
    <s v="BHE/Executive"/>
    <s v="Nonlabor"/>
    <x v="2"/>
  </r>
  <r>
    <s v="6407-100 - Gen Admin"/>
    <s v="2420 Lease/Rental"/>
    <n v="7000"/>
    <m/>
    <n v="0"/>
    <n v="0"/>
    <n v="0"/>
    <n v="7000"/>
    <n v="0"/>
    <n v="7000"/>
    <n v="0"/>
    <s v="BHE/Executive"/>
    <s v="Nonlabor"/>
    <x v="2"/>
  </r>
  <r>
    <s v="6407-100 - Gen Admin"/>
    <s v="1300 OT NonUnion Lbr"/>
    <n v="5130.38"/>
    <m/>
    <n v="0"/>
    <n v="0"/>
    <n v="0"/>
    <n v="5130.38"/>
    <n v="0"/>
    <n v="5130.38"/>
    <n v="0"/>
    <s v="BHE/Executive"/>
    <s v="NonUnion Labor"/>
    <x v="2"/>
  </r>
  <r>
    <s v="6407-100 - Gen Admin"/>
    <s v="2700 Postage/Delivery"/>
    <n v="1000"/>
    <m/>
    <n v="0"/>
    <n v="0"/>
    <n v="0"/>
    <n v="1000"/>
    <n v="0"/>
    <n v="1000"/>
    <n v="0"/>
    <s v="BHE/Executive"/>
    <s v="Nonlabor"/>
    <x v="2"/>
  </r>
  <r>
    <s v="6407-100 - Gen Admin"/>
    <s v="2730 Office Supplies"/>
    <n v="2800"/>
    <m/>
    <n v="0"/>
    <n v="0"/>
    <n v="0"/>
    <n v="2800"/>
    <n v="0"/>
    <n v="2800"/>
    <n v="0"/>
    <s v="BHE/Executive"/>
    <s v="Nonlabor"/>
    <x v="2"/>
  </r>
  <r>
    <s v="6407-100 - Gen Admin"/>
    <s v="2740 Genl Ref Matl"/>
    <n v="120"/>
    <m/>
    <n v="0"/>
    <n v="0"/>
    <n v="0"/>
    <n v="120"/>
    <n v="0"/>
    <n v="120"/>
    <n v="0"/>
    <s v="BHE/Executive"/>
    <s v="Exclude"/>
    <x v="2"/>
  </r>
  <r>
    <s v="6407-910 - Vac/Sick/Holiday"/>
    <s v="1200 ST NonUnion Lbr"/>
    <n v="70641.23"/>
    <m/>
    <n v="70641.23"/>
    <n v="0"/>
    <n v="0"/>
    <n v="0"/>
    <n v="0"/>
    <n v="70641.23"/>
    <n v="0"/>
    <s v="BHE/Executive"/>
    <s v="NonUnion Labor"/>
    <x v="2"/>
  </r>
  <r>
    <s v="6407-920 - Corporate Mgmt"/>
    <s v="1200 ST Union Lbr"/>
    <n v="500000"/>
    <m/>
    <n v="0"/>
    <n v="0"/>
    <n v="0"/>
    <n v="500000"/>
    <n v="0"/>
    <n v="500000"/>
    <n v="0"/>
    <s v="BHE/Executive"/>
    <s v="Union Labor"/>
    <x v="2"/>
  </r>
  <r>
    <s v="6407-920 - Corporate Mgmt"/>
    <s v="1400 Adj NonUnion Lbr"/>
    <n v="36000.050000000003"/>
    <m/>
    <n v="0"/>
    <n v="0"/>
    <n v="0"/>
    <n v="36000.050000000003"/>
    <n v="0"/>
    <n v="36000.050000000003"/>
    <n v="0"/>
    <s v="BHE/Executive"/>
    <s v="NonUnion Labor"/>
    <x v="2"/>
  </r>
  <r>
    <s v="5406-110 - Crporate Envir Issue"/>
    <s v="2100 Outside Svcs"/>
    <n v="94727.79"/>
    <m/>
    <n v="0"/>
    <n v="0"/>
    <n v="0"/>
    <n v="94727.79"/>
    <n v="0"/>
    <n v="94727.79"/>
    <n v="0"/>
    <s v="Compliance, Security, Env Mgmt"/>
    <s v="Nonlabor"/>
    <x v="1"/>
  </r>
  <r>
    <s v="5406-110 - Crporate Envir Issue"/>
    <s v="2100 Affiliated Svcs Enmax"/>
    <n v="67734.333333333328"/>
    <m/>
    <n v="0"/>
    <n v="0"/>
    <n v="0"/>
    <n v="67734.333333333328"/>
    <n v="0"/>
    <n v="67734.333333333328"/>
    <n v="0"/>
    <s v="Compliance, Security, Env Mgmt"/>
    <s v="Exclude"/>
    <x v="1"/>
  </r>
  <r>
    <s v="5406-110 - Crporate Envir Issue"/>
    <s v="2810 Fees/Dues/Pnlty"/>
    <n v="462"/>
    <m/>
    <n v="0"/>
    <n v="0"/>
    <n v="0"/>
    <n v="462"/>
    <n v="0"/>
    <n v="462"/>
    <n v="0"/>
    <s v="Compliance, Security, Env Mgmt"/>
    <s v="Nonlabor"/>
    <x v="1"/>
  </r>
  <r>
    <s v="5406-110 - Crporate Envir Issue"/>
    <s v="1200 ST NonUnion Lbr"/>
    <n v="107741.03003168498"/>
    <m/>
    <n v="0"/>
    <n v="0"/>
    <n v="0"/>
    <n v="107741.03003168498"/>
    <n v="0"/>
    <n v="107741.03003168498"/>
    <n v="0"/>
    <s v="Compliance, Security, Env Mgmt"/>
    <s v="NonUnion Labor"/>
    <x v="1"/>
  </r>
  <r>
    <s v="5406-110 - Crporate Envir Issue"/>
    <s v="2320 Travel Exp Supp Inv"/>
    <n v="3300"/>
    <m/>
    <n v="0"/>
    <n v="0"/>
    <n v="0"/>
    <n v="3300"/>
    <n v="0"/>
    <n v="3300"/>
    <n v="0"/>
    <s v="Compliance, Security, Env Mgmt"/>
    <s v="Nonlabor"/>
    <x v="1"/>
  </r>
  <r>
    <s v="5406-110 - Crporate Envir Issue"/>
    <s v="2330 Meals Exp Supp Inv"/>
    <n v="3300"/>
    <m/>
    <n v="0"/>
    <n v="0"/>
    <n v="0"/>
    <n v="3300"/>
    <n v="0"/>
    <n v="3300"/>
    <n v="0"/>
    <s v="Compliance, Security, Env Mgmt"/>
    <s v="Nonlabor"/>
    <x v="1"/>
  </r>
  <r>
    <s v="5406-110 - Crporate Envir Issue"/>
    <s v="2400 Inventory Issue"/>
    <n v="51.98"/>
    <m/>
    <n v="0"/>
    <n v="0"/>
    <n v="0"/>
    <n v="51.98"/>
    <n v="0"/>
    <n v="51.98"/>
    <n v="0"/>
    <s v="Compliance, Security, Env Mgmt"/>
    <s v="Inventory"/>
    <x v="1"/>
  </r>
  <r>
    <s v="5406-110 - Crporate Envir Issue"/>
    <s v="2700 Postage/Delivery"/>
    <n v="122.32"/>
    <m/>
    <n v="0"/>
    <n v="0"/>
    <n v="0"/>
    <n v="122.32"/>
    <n v="0"/>
    <n v="122.32"/>
    <n v="0"/>
    <s v="Compliance, Security, Env Mgmt"/>
    <s v="Nonlabor"/>
    <x v="1"/>
  </r>
  <r>
    <s v="5406-215 - Chemical Inventory"/>
    <s v="2100 Outside Svcs"/>
    <n v="44355"/>
    <m/>
    <n v="0"/>
    <n v="0"/>
    <n v="0"/>
    <n v="44355"/>
    <n v="0"/>
    <n v="44355"/>
    <n v="0"/>
    <s v="Compliance, Security, Env Mgmt"/>
    <s v="Nonlabor"/>
    <x v="1"/>
  </r>
  <r>
    <s v="5406-230 - Spills"/>
    <s v="2100 Outside Svcs"/>
    <n v="38080.269999999997"/>
    <m/>
    <n v="0"/>
    <n v="0"/>
    <n v="0"/>
    <n v="38080.269999999997"/>
    <n v="0"/>
    <n v="38080.269999999997"/>
    <n v="0"/>
    <s v="Compliance, Security, Env Mgmt"/>
    <s v="Nonlabor"/>
    <x v="1"/>
  </r>
  <r>
    <s v="5406-230 - Spills"/>
    <s v="2810 Fees/Dues/Pnlty"/>
    <n v="225.5"/>
    <m/>
    <n v="0"/>
    <n v="0"/>
    <n v="0"/>
    <n v="225.5"/>
    <n v="0"/>
    <n v="225.5"/>
    <n v="0"/>
    <s v="Compliance, Security, Env Mgmt"/>
    <s v="Nonlabor"/>
    <x v="1"/>
  </r>
  <r>
    <s v="5406-230 - Spills"/>
    <s v="1200 ST NonUnion Lbr"/>
    <n v="46595.93"/>
    <m/>
    <n v="0"/>
    <n v="0"/>
    <n v="0"/>
    <n v="46595.93"/>
    <n v="0"/>
    <n v="46595.93"/>
    <n v="0"/>
    <s v="Compliance, Security, Env Mgmt"/>
    <s v="NonUnion Labor"/>
    <x v="1"/>
  </r>
  <r>
    <s v="5406-230 - Spills"/>
    <s v="1400 Adj NonUnion Lbr"/>
    <n v="5700"/>
    <m/>
    <n v="0"/>
    <n v="0"/>
    <n v="0"/>
    <n v="5700"/>
    <n v="0"/>
    <n v="5700"/>
    <n v="0"/>
    <s v="Compliance, Security, Env Mgmt"/>
    <s v="NonUnion Labor"/>
    <x v="1"/>
  </r>
  <r>
    <s v="5406-230 - Spills"/>
    <s v="2400 Inventory Issue"/>
    <n v="186.03"/>
    <m/>
    <n v="0"/>
    <n v="0"/>
    <n v="0"/>
    <n v="186.03"/>
    <n v="0"/>
    <n v="186.03"/>
    <n v="0"/>
    <s v="Compliance, Security, Env Mgmt"/>
    <s v="Inventory"/>
    <x v="1"/>
  </r>
  <r>
    <s v="5406-230 - Spills"/>
    <s v="2460 Inv Returned"/>
    <n v="-189.57"/>
    <m/>
    <n v="0"/>
    <n v="0"/>
    <n v="0"/>
    <n v="-189.57"/>
    <n v="0"/>
    <n v="-189.57"/>
    <n v="0"/>
    <s v="Compliance, Security, Env Mgmt"/>
    <s v="Inventory"/>
    <x v="1"/>
  </r>
  <r>
    <s v="5406-230 - Spills"/>
    <s v="1300 OT NonUnion Lbr"/>
    <n v="503.43"/>
    <m/>
    <n v="0"/>
    <n v="0"/>
    <n v="0"/>
    <n v="503.43"/>
    <n v="0"/>
    <n v="503.43"/>
    <n v="0"/>
    <s v="Compliance, Security, Env Mgmt"/>
    <s v="NonUnion Labor"/>
    <x v="1"/>
  </r>
  <r>
    <s v="5406-300 - Site Mgmt and Testing"/>
    <s v="2100 Outside Svcs"/>
    <n v="1100"/>
    <m/>
    <n v="0"/>
    <n v="0"/>
    <n v="0"/>
    <n v="1100"/>
    <n v="0"/>
    <n v="1100"/>
    <n v="0"/>
    <s v="Compliance, Security, Env Mgmt"/>
    <s v="Nonlabor"/>
    <x v="1"/>
  </r>
  <r>
    <s v="5406-400 - SPCC Improvements"/>
    <s v="2100 Outside Svcs"/>
    <n v="36666.666666666664"/>
    <m/>
    <n v="0"/>
    <n v="0"/>
    <n v="0"/>
    <n v="36666.666666666664"/>
    <n v="0"/>
    <n v="36666.666666666664"/>
    <n v="0"/>
    <s v="Compliance, Security, Env Mgmt"/>
    <s v="Nonlabor"/>
    <x v="1"/>
  </r>
  <r>
    <s v="5406-410 - Bird Management"/>
    <s v="2100 Outside Svcs"/>
    <n v="146.4"/>
    <m/>
    <n v="0"/>
    <n v="0"/>
    <n v="0"/>
    <n v="146.4"/>
    <n v="0"/>
    <n v="146.4"/>
    <n v="0"/>
    <s v="Compliance, Security, Env Mgmt"/>
    <s v="Nonlabor"/>
    <x v="1"/>
  </r>
  <r>
    <s v="5406-410 - Bird Management"/>
    <s v="1200 ST NonUnion Lbr"/>
    <n v="13750"/>
    <m/>
    <n v="0"/>
    <n v="0"/>
    <n v="0"/>
    <n v="13750"/>
    <n v="0"/>
    <n v="13750"/>
    <n v="0"/>
    <s v="Compliance, Security, Env Mgmt"/>
    <s v="NonUnion Labor"/>
    <x v="1"/>
  </r>
  <r>
    <s v="5406-910 - Vac/Sick/Holiday"/>
    <s v="1200 ST NonUnion Lbr"/>
    <n v="35180.243333333332"/>
    <m/>
    <n v="35180.243333333332"/>
    <n v="0"/>
    <n v="0"/>
    <n v="0"/>
    <n v="0"/>
    <n v="35180.243333333332"/>
    <n v="0"/>
    <s v="Compliance, Security, Env Mgmt"/>
    <s v="NonUnion Labor"/>
    <x v="1"/>
  </r>
  <r>
    <s v="9298-110 - CIP"/>
    <s v="2100 Outside Svcs"/>
    <n v="119145"/>
    <m/>
    <n v="0"/>
    <n v="0"/>
    <n v="0"/>
    <n v="119145"/>
    <n v="0"/>
    <n v="119145"/>
    <n v="0"/>
    <s v="Compliance, Security, Env Mgmt"/>
    <s v="Nonlabor"/>
    <x v="1"/>
  </r>
  <r>
    <s v="9298-110 - CIP"/>
    <s v="1200 ST NonUnion Lbr"/>
    <n v="187958.22"/>
    <m/>
    <n v="0"/>
    <n v="0"/>
    <n v="0"/>
    <n v="187958.22"/>
    <n v="0"/>
    <n v="187958.22"/>
    <n v="0"/>
    <s v="Compliance, Security, Env Mgmt"/>
    <s v="NonUnion Labor"/>
    <x v="1"/>
  </r>
  <r>
    <s v="9298-110 - CIP"/>
    <s v="2310 Training Mtls"/>
    <n v="4490"/>
    <m/>
    <n v="0"/>
    <n v="0"/>
    <n v="0"/>
    <n v="4490"/>
    <n v="0"/>
    <n v="4490"/>
    <n v="0"/>
    <s v="Compliance, Security, Env Mgmt"/>
    <s v="Exclude"/>
    <x v="1"/>
  </r>
  <r>
    <s v="9298-110 - CIP"/>
    <s v="2330 Meals Exp Supp Inv"/>
    <n v="1375"/>
    <m/>
    <n v="0"/>
    <n v="0"/>
    <n v="0"/>
    <n v="1375"/>
    <n v="0"/>
    <n v="1375"/>
    <n v="0"/>
    <s v="Compliance, Security, Env Mgmt"/>
    <s v="Nonlabor"/>
    <x v="1"/>
  </r>
  <r>
    <s v="9298-110 - CIP"/>
    <s v="2340 Other Emp Exp"/>
    <n v="1375"/>
    <m/>
    <n v="0"/>
    <n v="0"/>
    <n v="0"/>
    <n v="1375"/>
    <n v="0"/>
    <n v="1375"/>
    <n v="0"/>
    <s v="Compliance, Security, Env Mgmt"/>
    <s v="Nonlabor"/>
    <x v="1"/>
  </r>
  <r>
    <s v="9298-120 - Non-CIP"/>
    <s v="1200 ST NonUnion Lbr"/>
    <n v="88.46"/>
    <m/>
    <n v="0"/>
    <n v="0"/>
    <n v="0"/>
    <n v="88.46"/>
    <n v="0"/>
    <n v="88.46"/>
    <n v="0"/>
    <s v="Compliance, Security, Env Mgmt"/>
    <s v="NonUnion Labor"/>
    <x v="1"/>
  </r>
  <r>
    <s v="9298-310 - Assessments and Inspec"/>
    <s v="1200 ST NonUnion Lbr"/>
    <n v="2619.38"/>
    <m/>
    <n v="0"/>
    <n v="0"/>
    <n v="0"/>
    <n v="2619.38"/>
    <n v="0"/>
    <n v="2619.38"/>
    <n v="0"/>
    <s v="Compliance, Security, Env Mgmt"/>
    <s v="NonUnion Labor"/>
    <x v="1"/>
  </r>
  <r>
    <s v="9298-320 - Copper Theft"/>
    <s v="1200 ST NonUnion Lbr"/>
    <n v="777.63"/>
    <m/>
    <n v="0"/>
    <n v="0"/>
    <n v="0"/>
    <n v="777.63"/>
    <n v="0"/>
    <n v="777.63"/>
    <n v="0"/>
    <s v="Compliance, Security, Env Mgmt"/>
    <s v="NonUnion Labor"/>
    <x v="1"/>
  </r>
  <r>
    <s v="9298-330 - General Dpt"/>
    <s v="1200 ST NonUnion Lbr"/>
    <n v="3929.06"/>
    <m/>
    <n v="0"/>
    <n v="0"/>
    <n v="0"/>
    <n v="3929.06"/>
    <n v="0"/>
    <n v="3929.06"/>
    <n v="0"/>
    <s v="Compliance, Security, Env Mgmt"/>
    <s v="NonUnion Labor"/>
    <x v="1"/>
  </r>
  <r>
    <s v="9298-330 - General Dpt"/>
    <s v="2310 Training Mtls"/>
    <n v="1375"/>
    <m/>
    <n v="0"/>
    <n v="0"/>
    <n v="0"/>
    <n v="1375"/>
    <n v="0"/>
    <n v="1375"/>
    <n v="0"/>
    <s v="Compliance, Security, Env Mgmt"/>
    <s v="Exclude"/>
    <x v="1"/>
  </r>
  <r>
    <s v="9298-330 - General Dpt"/>
    <s v="2320 Travel Exp Supp Inv"/>
    <n v="916.66666666666697"/>
    <m/>
    <n v="0"/>
    <n v="0"/>
    <n v="0"/>
    <n v="916.66666666666697"/>
    <n v="0"/>
    <n v="916.66666666666697"/>
    <n v="0"/>
    <s v="Compliance, Security, Env Mgmt"/>
    <s v="Nonlabor"/>
    <x v="1"/>
  </r>
  <r>
    <s v="9298-330 - General Dpt"/>
    <s v="2330 Meals Exp Supp Inv"/>
    <n v="916.66666666666697"/>
    <m/>
    <n v="0"/>
    <n v="0"/>
    <n v="0"/>
    <n v="916.66666666666697"/>
    <n v="0"/>
    <n v="916.66666666666697"/>
    <n v="0"/>
    <s v="Compliance, Security, Env Mgmt"/>
    <s v="Nonlabor"/>
    <x v="1"/>
  </r>
  <r>
    <s v="9298-330 - General Dpt"/>
    <s v="2410 Direct Purchase"/>
    <n v="34.99"/>
    <m/>
    <n v="0"/>
    <n v="0"/>
    <n v="0"/>
    <n v="34.99"/>
    <n v="0"/>
    <n v="34.99"/>
    <n v="0"/>
    <s v="Compliance, Security, Env Mgmt"/>
    <s v="Nonlabor"/>
    <x v="1"/>
  </r>
  <r>
    <s v="9298-910 - Vac/Sick/Holiday"/>
    <s v="1200 ST NonUnion Lbr"/>
    <n v="28564.04"/>
    <m/>
    <n v="28564.04"/>
    <n v="0"/>
    <n v="0"/>
    <n v="0"/>
    <n v="0"/>
    <n v="28564.04"/>
    <n v="0"/>
    <s v="Compliance, Security, Env Mgmt"/>
    <s v="NonUnion Labor"/>
    <x v="1"/>
  </r>
  <r>
    <s v="2286-400 - Transfer Line"/>
    <s v="1200 ST Union Lbr"/>
    <n v="792"/>
    <m/>
    <n v="0"/>
    <n v="0"/>
    <n v="0"/>
    <n v="0"/>
    <n v="792"/>
    <n v="792"/>
    <n v="0"/>
    <s v="Asset Management"/>
    <s v="Union Labor"/>
    <x v="3"/>
  </r>
  <r>
    <s v="440E-400 - OandM Dist Expenses"/>
    <s v="1200 ST Union Lbr"/>
    <n v="75.8"/>
    <m/>
    <n v="0"/>
    <n v="0"/>
    <n v="0"/>
    <n v="0"/>
    <n v="75.8"/>
    <n v="75.8"/>
    <n v="0"/>
    <s v="Asset Management"/>
    <s v="Union Labor"/>
    <x v="4"/>
  </r>
  <r>
    <s v="440E-400 - OandM Dist Expenses"/>
    <s v="1300 OT Union Lbr"/>
    <n v="2.0299999999999998"/>
    <m/>
    <n v="0"/>
    <n v="0"/>
    <n v="0"/>
    <n v="0"/>
    <n v="2.0299999999999998"/>
    <n v="2.0299999999999998"/>
    <n v="0"/>
    <s v="Asset Management"/>
    <s v="Union Labor"/>
    <x v="4"/>
  </r>
  <r>
    <s v="7082-400 - Transfer Line"/>
    <s v="1200 ST Union Lbr"/>
    <n v="1210"/>
    <m/>
    <n v="0"/>
    <n v="0"/>
    <n v="0"/>
    <n v="0"/>
    <n v="1210"/>
    <n v="1210"/>
    <n v="0"/>
    <s v="Asset Management"/>
    <s v="Union Labor"/>
    <x v="5"/>
  </r>
  <r>
    <s v="216E-400 - OandM Dist Expense"/>
    <s v="1200 ST Union Lbr"/>
    <n v="65.03"/>
    <m/>
    <n v="0"/>
    <n v="0"/>
    <n v="0"/>
    <n v="0"/>
    <n v="65.03"/>
    <n v="65.03"/>
    <n v="0"/>
    <s v="Asset Management"/>
    <s v="Union Labor"/>
    <x v="4"/>
  </r>
  <r>
    <s v="216E-400 - OandM Dist Expense"/>
    <s v="1300 OT Union Lbr"/>
    <n v="67.48"/>
    <m/>
    <n v="0"/>
    <n v="0"/>
    <n v="0"/>
    <n v="0"/>
    <n v="67.48"/>
    <n v="67.48"/>
    <n v="0"/>
    <s v="Asset Management"/>
    <s v="Union Labor"/>
    <x v="4"/>
  </r>
  <r>
    <s v="2170-400 - Transfer Line"/>
    <s v="1200 ST Union Lbr"/>
    <n v="7931"/>
    <m/>
    <n v="0"/>
    <n v="0"/>
    <n v="0"/>
    <n v="0"/>
    <n v="7931"/>
    <n v="7931"/>
    <n v="0"/>
    <s v="Asset Management"/>
    <s v="Union Labor"/>
    <x v="3"/>
  </r>
  <r>
    <s v="282E-400 - OandM Dist Expenses"/>
    <s v="1200 ST Union Lbr"/>
    <n v="85.59"/>
    <m/>
    <n v="0"/>
    <n v="0"/>
    <n v="0"/>
    <n v="0"/>
    <n v="85.59"/>
    <n v="85.59"/>
    <n v="0"/>
    <s v="Asset Management"/>
    <s v="Union Labor"/>
    <x v="4"/>
  </r>
  <r>
    <s v="282E-400 - OandM Dist Expenses"/>
    <s v="1300 OT Union Lbr"/>
    <n v="33.43"/>
    <m/>
    <n v="0"/>
    <n v="0"/>
    <n v="0"/>
    <n v="0"/>
    <n v="33.43"/>
    <n v="33.43"/>
    <n v="0"/>
    <s v="Asset Management"/>
    <s v="Union Labor"/>
    <x v="4"/>
  </r>
  <r>
    <s v="354E-400 - OandM Dist Expenses"/>
    <s v="1200 ST Union Lbr"/>
    <n v="10.050000000000001"/>
    <m/>
    <n v="0"/>
    <n v="0"/>
    <n v="0"/>
    <n v="0"/>
    <n v="10.050000000000001"/>
    <n v="10.050000000000001"/>
    <n v="0"/>
    <s v="Asset Management"/>
    <s v="Union Labor"/>
    <x v="4"/>
  </r>
  <r>
    <s v="370E-400 - OandM Dist Expense"/>
    <s v="1200 ST Union Lbr"/>
    <n v="134.28"/>
    <m/>
    <n v="0"/>
    <n v="0"/>
    <n v="0"/>
    <n v="0"/>
    <n v="134.28"/>
    <n v="134.28"/>
    <n v="0"/>
    <s v="Asset Management"/>
    <s v="Union Labor"/>
    <x v="4"/>
  </r>
  <r>
    <s v="370E-400 - OandM Dist Expense"/>
    <s v="1300 OT Union Lbr"/>
    <n v="19.350000000000001"/>
    <m/>
    <n v="0"/>
    <n v="0"/>
    <n v="0"/>
    <n v="0"/>
    <n v="19.350000000000001"/>
    <n v="19.350000000000001"/>
    <n v="0"/>
    <s v="Asset Management"/>
    <s v="Union Labor"/>
    <x v="4"/>
  </r>
  <r>
    <s v="415E-400 - OandM Dist Expense"/>
    <s v="1200 ST Union Lbr"/>
    <n v="83.34"/>
    <m/>
    <n v="0"/>
    <n v="0"/>
    <n v="0"/>
    <n v="0"/>
    <n v="83.34"/>
    <n v="83.34"/>
    <n v="0"/>
    <s v="Asset Management"/>
    <s v="Union Labor"/>
    <x v="4"/>
  </r>
  <r>
    <s v="415E-400 - OandM Dist Expense"/>
    <s v="1300 OT Union Lbr"/>
    <n v="105.03"/>
    <m/>
    <n v="0"/>
    <n v="0"/>
    <n v="0"/>
    <n v="0"/>
    <n v="105.03"/>
    <n v="105.03"/>
    <n v="0"/>
    <s v="Asset Management"/>
    <s v="Union Labor"/>
    <x v="4"/>
  </r>
  <r>
    <s v="480E-400 - OandM Dist Expense"/>
    <s v="1200 ST NonUnion Lbr"/>
    <n v="1518.22"/>
    <m/>
    <n v="0"/>
    <n v="0"/>
    <n v="0"/>
    <n v="0"/>
    <n v="1518.22"/>
    <n v="1518.22"/>
    <n v="0"/>
    <s v="Asset Management"/>
    <s v="NonUnion Labor"/>
    <x v="4"/>
  </r>
  <r>
    <s v="480E-400 - OandM Dist Expense"/>
    <s v="1200 ST Union Lbr"/>
    <n v="204.01"/>
    <m/>
    <n v="0"/>
    <n v="0"/>
    <n v="0"/>
    <n v="0"/>
    <n v="204.01"/>
    <n v="204.01"/>
    <n v="0"/>
    <s v="Asset Management"/>
    <s v="Union Labor"/>
    <x v="4"/>
  </r>
  <r>
    <s v="480E-400 - OandM Dist Expense"/>
    <s v="1300 OT Union Lbr"/>
    <n v="44.239999999999995"/>
    <m/>
    <n v="0"/>
    <n v="0"/>
    <n v="0"/>
    <n v="0"/>
    <n v="44.239999999999995"/>
    <n v="44.239999999999995"/>
    <n v="0"/>
    <s v="Asset Management"/>
    <s v="Union Labor"/>
    <x v="4"/>
  </r>
  <r>
    <s v="485E-400 - OandM Dist Expenses"/>
    <s v="1200 ST Union Lbr"/>
    <n v="58.67"/>
    <m/>
    <n v="0"/>
    <n v="0"/>
    <n v="0"/>
    <n v="0"/>
    <n v="58.67"/>
    <n v="58.67"/>
    <n v="0"/>
    <s v="Asset Management"/>
    <s v="Union Labor"/>
    <x v="4"/>
  </r>
  <r>
    <s v="485E-400 - OandM Dist Expenses"/>
    <s v="1300 OT Union Lbr"/>
    <n v="15.99"/>
    <m/>
    <n v="0"/>
    <n v="0"/>
    <n v="0"/>
    <n v="0"/>
    <n v="15.99"/>
    <n v="15.99"/>
    <n v="0"/>
    <s v="Asset Management"/>
    <s v="Union Labor"/>
    <x v="4"/>
  </r>
  <r>
    <s v="504E-400 - OandM Dist Expense"/>
    <s v="1200 ST NonUnion Lbr"/>
    <n v="634.48"/>
    <m/>
    <n v="0"/>
    <n v="0"/>
    <n v="0"/>
    <n v="0"/>
    <n v="634.48"/>
    <n v="634.48"/>
    <n v="0"/>
    <s v="Asset Management"/>
    <s v="NonUnion Labor"/>
    <x v="4"/>
  </r>
  <r>
    <s v="504E-400 - OandM Dist Expense"/>
    <s v="1200 ST Union Lbr"/>
    <n v="1622.21"/>
    <m/>
    <n v="0"/>
    <n v="0"/>
    <n v="0"/>
    <n v="0"/>
    <n v="1622.21"/>
    <n v="1622.21"/>
    <n v="0"/>
    <s v="Asset Management"/>
    <s v="Union Labor"/>
    <x v="4"/>
  </r>
  <r>
    <s v="504E-400 - OandM Dist Expense"/>
    <s v="1300 OT Union Lbr"/>
    <n v="219.14000000000001"/>
    <m/>
    <n v="0"/>
    <n v="0"/>
    <n v="0"/>
    <n v="0"/>
    <n v="219.14000000000001"/>
    <n v="219.14000000000001"/>
    <n v="0"/>
    <s v="Asset Management"/>
    <s v="Union Labor"/>
    <x v="4"/>
  </r>
  <r>
    <s v="505E-400 - OandM Dist Expenses"/>
    <s v="1200 ST Union Lbr"/>
    <n v="746.21999999999991"/>
    <m/>
    <n v="0"/>
    <n v="0"/>
    <n v="0"/>
    <n v="0"/>
    <n v="746.21999999999991"/>
    <n v="746.21999999999991"/>
    <n v="0"/>
    <s v="Asset Management"/>
    <s v="Union Labor"/>
    <x v="4"/>
  </r>
  <r>
    <s v="505E-400 - OandM Dist Expenses"/>
    <s v="1300 OT Union Lbr"/>
    <n v="171.27"/>
    <m/>
    <n v="0"/>
    <n v="0"/>
    <n v="0"/>
    <n v="0"/>
    <n v="171.27"/>
    <n v="171.27"/>
    <n v="0"/>
    <s v="Asset Management"/>
    <s v="Union Labor"/>
    <x v="4"/>
  </r>
  <r>
    <s v="506E-400 - OandM Dist Expense"/>
    <s v="1200 ST NonUnion Lbr"/>
    <n v="657.14"/>
    <m/>
    <n v="0"/>
    <n v="0"/>
    <n v="0"/>
    <n v="0"/>
    <n v="657.14"/>
    <n v="657.14"/>
    <n v="0"/>
    <s v="Asset Management"/>
    <s v="NonUnion Labor"/>
    <x v="4"/>
  </r>
  <r>
    <s v="506E-400 - OandM Dist Expense"/>
    <s v="1200 ST Union Lbr"/>
    <n v="745.74"/>
    <m/>
    <n v="0"/>
    <n v="0"/>
    <n v="0"/>
    <n v="0"/>
    <n v="745.74"/>
    <n v="745.74"/>
    <n v="0"/>
    <s v="Asset Management"/>
    <s v="Union Labor"/>
    <x v="4"/>
  </r>
  <r>
    <s v="506E-400 - OandM Dist Expense"/>
    <s v="1300 OT Union Lbr"/>
    <n v="78.42"/>
    <m/>
    <n v="0"/>
    <n v="0"/>
    <n v="0"/>
    <n v="0"/>
    <n v="78.42"/>
    <n v="78.42"/>
    <n v="0"/>
    <s v="Asset Management"/>
    <s v="Union Labor"/>
    <x v="4"/>
  </r>
  <r>
    <s v="507E-400 - OandM Dist Expense"/>
    <s v="1200 ST Union Lbr"/>
    <n v="1351.4"/>
    <m/>
    <n v="0"/>
    <n v="0"/>
    <n v="0"/>
    <n v="0"/>
    <n v="1351.4"/>
    <n v="1351.4"/>
    <n v="0"/>
    <s v="Asset Management"/>
    <s v="Union Labor"/>
    <x v="4"/>
  </r>
  <r>
    <s v="507E-400 - OandM Dist Expense"/>
    <s v="1300 OT Union Lbr"/>
    <n v="587.09999999999991"/>
    <m/>
    <n v="0"/>
    <n v="0"/>
    <n v="0"/>
    <n v="0"/>
    <n v="587.09999999999991"/>
    <n v="587.09999999999991"/>
    <n v="0"/>
    <s v="Asset Management"/>
    <s v="Union Labor"/>
    <x v="4"/>
  </r>
  <r>
    <s v="508E-400 - OandM Dist Expense"/>
    <s v="1200 ST Union Lbr"/>
    <n v="1952.92"/>
    <m/>
    <n v="0"/>
    <n v="0"/>
    <n v="0"/>
    <n v="0"/>
    <n v="1952.92"/>
    <n v="1952.92"/>
    <n v="0"/>
    <s v="Asset Management"/>
    <s v="Union Labor"/>
    <x v="4"/>
  </r>
  <r>
    <s v="508E-400 - OandM Dist Expense"/>
    <s v="1300 OT Union Lbr"/>
    <n v="340.83000000000004"/>
    <m/>
    <n v="0"/>
    <n v="0"/>
    <n v="0"/>
    <n v="0"/>
    <n v="340.83000000000004"/>
    <n v="340.83000000000004"/>
    <n v="0"/>
    <s v="Asset Management"/>
    <s v="Union Labor"/>
    <x v="4"/>
  </r>
  <r>
    <s v="556E-400 - OandM Dist Expenses"/>
    <s v="1200 ST NonUnion Lbr"/>
    <n v="90.64"/>
    <m/>
    <n v="0"/>
    <n v="0"/>
    <n v="0"/>
    <n v="0"/>
    <n v="90.64"/>
    <n v="90.64"/>
    <n v="0"/>
    <s v="Asset Management"/>
    <s v="NonUnion Labor"/>
    <x v="4"/>
  </r>
  <r>
    <s v="556E-400 - OandM Dist Expenses"/>
    <s v="1200 ST Union Lbr"/>
    <n v="1020.1800000000001"/>
    <m/>
    <n v="0"/>
    <n v="0"/>
    <n v="0"/>
    <n v="0"/>
    <n v="1020.1800000000001"/>
    <n v="1020.1800000000001"/>
    <n v="0"/>
    <s v="Asset Management"/>
    <s v="Union Labor"/>
    <x v="4"/>
  </r>
  <r>
    <s v="556E-400 - OandM Dist Expenses"/>
    <s v="1300 OT Union Lbr"/>
    <n v="202.67999999999998"/>
    <m/>
    <n v="0"/>
    <n v="0"/>
    <n v="0"/>
    <n v="0"/>
    <n v="202.67999999999998"/>
    <n v="202.67999999999998"/>
    <n v="0"/>
    <s v="Asset Management"/>
    <s v="Union Labor"/>
    <x v="4"/>
  </r>
  <r>
    <s v="578E-400 - OandM Dist Expense"/>
    <s v="1200 ST Union Lbr"/>
    <n v="27.65"/>
    <m/>
    <n v="0"/>
    <n v="0"/>
    <n v="0"/>
    <n v="0"/>
    <n v="27.65"/>
    <n v="27.65"/>
    <n v="0"/>
    <s v="Asset Management"/>
    <s v="Union Labor"/>
    <x v="4"/>
  </r>
  <r>
    <s v="593E-400 - OandM Dist Expense"/>
    <s v="1200 ST Union Lbr"/>
    <n v="9.06"/>
    <m/>
    <n v="0"/>
    <n v="0"/>
    <n v="0"/>
    <n v="0"/>
    <n v="9.06"/>
    <n v="9.06"/>
    <n v="0"/>
    <s v="Asset Management"/>
    <s v="Union Labor"/>
    <x v="4"/>
  </r>
  <r>
    <s v="593E-400 - OandM Dist Expense"/>
    <s v="1300 OT Union Lbr"/>
    <n v="1.89"/>
    <m/>
    <n v="0"/>
    <n v="0"/>
    <n v="0"/>
    <n v="0"/>
    <n v="1.89"/>
    <n v="1.89"/>
    <n v="0"/>
    <s v="Asset Management"/>
    <s v="Union Labor"/>
    <x v="4"/>
  </r>
  <r>
    <s v="602E-400 - OandM Dist Expense"/>
    <s v="1200 ST Union Lbr"/>
    <n v="79.290000000000006"/>
    <m/>
    <n v="0"/>
    <n v="0"/>
    <n v="0"/>
    <n v="0"/>
    <n v="79.290000000000006"/>
    <n v="79.290000000000006"/>
    <n v="0"/>
    <s v="Asset Management"/>
    <s v="Union Labor"/>
    <x v="4"/>
  </r>
  <r>
    <s v="604E-400 - OandM Dist Expense"/>
    <s v="1200 ST Union Lbr"/>
    <n v="14.79"/>
    <m/>
    <n v="0"/>
    <n v="0"/>
    <n v="0"/>
    <n v="0"/>
    <n v="14.79"/>
    <n v="14.79"/>
    <n v="0"/>
    <s v="Asset Management"/>
    <s v="Union Labor"/>
    <x v="4"/>
  </r>
  <r>
    <s v="6396-400 - Transfer Line"/>
    <s v="1200 ST Union Lbr"/>
    <n v="12474"/>
    <m/>
    <n v="0"/>
    <n v="0"/>
    <n v="0"/>
    <n v="0"/>
    <n v="12474"/>
    <n v="12474"/>
    <n v="0"/>
    <s v="Asset Management"/>
    <s v="Union Labor"/>
    <x v="3"/>
  </r>
  <r>
    <s v="641E-400 - OandM Dist Expense"/>
    <s v="1200 ST Union Lbr"/>
    <n v="513.42999999999995"/>
    <m/>
    <n v="0"/>
    <n v="0"/>
    <n v="0"/>
    <n v="0"/>
    <n v="513.42999999999995"/>
    <n v="513.42999999999995"/>
    <n v="0"/>
    <s v="Asset Management"/>
    <s v="Union Labor"/>
    <x v="4"/>
  </r>
  <r>
    <s v="961D-400 - OandM Dist Expense"/>
    <s v="1200 ST Union Lbr"/>
    <n v="7.33"/>
    <m/>
    <n v="0"/>
    <n v="0"/>
    <n v="0"/>
    <n v="0"/>
    <n v="7.33"/>
    <n v="7.33"/>
    <n v="0"/>
    <s v="Asset Management"/>
    <s v="Union Labor"/>
    <x v="4"/>
  </r>
  <r>
    <s v="963D-400 - OandM Dist Expense"/>
    <s v="1200 ST NonUnion Lbr"/>
    <n v="181.28"/>
    <m/>
    <n v="0"/>
    <n v="0"/>
    <n v="0"/>
    <n v="0"/>
    <n v="181.28"/>
    <n v="181.28"/>
    <n v="0"/>
    <s v="Asset Management"/>
    <s v="NonUnion Labor"/>
    <x v="4"/>
  </r>
  <r>
    <s v="967D-400 - OandM Dist Expense"/>
    <s v="1200 ST NonUnion Lbr"/>
    <n v="317.24"/>
    <m/>
    <n v="0"/>
    <n v="0"/>
    <n v="0"/>
    <n v="0"/>
    <n v="317.24"/>
    <n v="317.24"/>
    <n v="0"/>
    <s v="Asset Management"/>
    <s v="NonUnion Labor"/>
    <x v="4"/>
  </r>
  <r>
    <s v="967D-400 - OandM Dist Expense"/>
    <s v="2320 Travel Exp Supp Inv"/>
    <n v="56.68"/>
    <m/>
    <n v="0"/>
    <n v="0"/>
    <n v="0"/>
    <n v="0"/>
    <n v="56.68"/>
    <n v="56.68"/>
    <n v="0"/>
    <s v="Asset Management"/>
    <s v="Nonlabor"/>
    <x v="4"/>
  </r>
  <r>
    <s v="6045-500 - Trans Exp Task"/>
    <s v="2420 Lease/Rental"/>
    <n v="180000"/>
    <m/>
    <n v="0"/>
    <n v="0"/>
    <n v="0"/>
    <n v="0"/>
    <n v="180000"/>
    <n v="180000"/>
    <n v="0"/>
    <s v="Asset Management"/>
    <s v="Nonlabor"/>
    <x v="3"/>
  </r>
  <r>
    <s v="2004-500 - Trans Exp Task"/>
    <s v="1200 ST NonUnion Lbr"/>
    <n v="11999.999999999996"/>
    <m/>
    <n v="0"/>
    <n v="0"/>
    <n v="0"/>
    <n v="11999.999999999996"/>
    <n v="0"/>
    <n v="11999.999999999996"/>
    <n v="0"/>
    <s v="DBU/Eng &amp; Const O&amp;M"/>
    <s v="NonUnion Labor"/>
    <x v="6"/>
  </r>
  <r>
    <s v="2004-500 - Trans Exp Task"/>
    <s v="2400 Inventory Issue"/>
    <n v="1.4210854715202004E-14"/>
    <m/>
    <n v="0"/>
    <n v="0"/>
    <n v="0"/>
    <n v="1.4210854715202004E-14"/>
    <n v="0"/>
    <n v="1.4210854715202004E-14"/>
    <n v="0"/>
    <s v="DBU/Eng &amp; Const O&amp;M"/>
    <s v="Inventory"/>
    <x v="6"/>
  </r>
  <r>
    <s v="2004-503 - Tran Misc Protection"/>
    <s v="1200 ST NonUnion Lbr"/>
    <n v="3960"/>
    <m/>
    <n v="0"/>
    <n v="0"/>
    <n v="0"/>
    <n v="3960"/>
    <n v="0"/>
    <n v="3960"/>
    <n v="0"/>
    <s v="DBU/Eng &amp; Const O&amp;M"/>
    <s v="NonUnion Labor"/>
    <x v="6"/>
  </r>
  <r>
    <s v="2004-510 - Trans SCADA"/>
    <s v="1200 ST NonUnion Lbr"/>
    <n v="7999.9999999999982"/>
    <m/>
    <n v="0"/>
    <n v="0"/>
    <n v="0"/>
    <n v="7999.9999999999982"/>
    <n v="0"/>
    <n v="7999.9999999999982"/>
    <n v="0"/>
    <s v="DBU/Eng &amp; Const O&amp;M"/>
    <s v="NonUnion Labor"/>
    <x v="6"/>
  </r>
  <r>
    <s v="2004-600 - Dist Exp Task"/>
    <s v="1200 ST NonUnion Lbr"/>
    <n v="11999.999999999996"/>
    <m/>
    <n v="0"/>
    <n v="0"/>
    <n v="0"/>
    <n v="11999.999999999996"/>
    <n v="0"/>
    <n v="11999.999999999996"/>
    <n v="0"/>
    <s v="DBU/Eng &amp; Const O&amp;M"/>
    <s v="NonUnion Labor"/>
    <x v="6"/>
  </r>
  <r>
    <s v="2004-700 - General Admin"/>
    <s v="2810 Fees/Dues/Pnlty"/>
    <n v="510"/>
    <m/>
    <n v="0"/>
    <n v="0"/>
    <n v="0"/>
    <n v="510"/>
    <n v="0"/>
    <n v="510"/>
    <n v="0"/>
    <s v="DBU/Eng &amp; Const O&amp;M"/>
    <s v="Nonlabor"/>
    <x v="6"/>
  </r>
  <r>
    <s v="2004-700 - General Admin"/>
    <s v="1200 ST NonUnion Lbr"/>
    <n v="20760"/>
    <m/>
    <n v="0"/>
    <n v="0"/>
    <n v="0"/>
    <n v="20760"/>
    <n v="0"/>
    <n v="20760"/>
    <n v="0"/>
    <s v="DBU/Eng &amp; Const O&amp;M"/>
    <s v="NonUnion Labor"/>
    <x v="6"/>
  </r>
  <r>
    <s v="2004-700 - General Admin"/>
    <s v="2320 Travel Exp Supp Inv"/>
    <n v="509.99999999999983"/>
    <m/>
    <n v="0"/>
    <n v="0"/>
    <n v="0"/>
    <n v="509.99999999999983"/>
    <n v="0"/>
    <n v="509.99999999999983"/>
    <n v="0"/>
    <s v="DBU/Eng &amp; Const O&amp;M"/>
    <s v="Nonlabor"/>
    <x v="6"/>
  </r>
  <r>
    <s v="2004-700 - General Admin"/>
    <s v="2330 Meals Exp Supp Inv"/>
    <n v="510"/>
    <m/>
    <n v="0"/>
    <n v="0"/>
    <n v="0"/>
    <n v="510"/>
    <n v="0"/>
    <n v="510"/>
    <n v="0"/>
    <s v="DBU/Eng &amp; Const O&amp;M"/>
    <s v="Nonlabor"/>
    <x v="6"/>
  </r>
  <r>
    <s v="2004-700 - General Admin"/>
    <s v="2400 Inventory Issue"/>
    <n v="255.00000000000003"/>
    <m/>
    <n v="0"/>
    <n v="0"/>
    <n v="0"/>
    <n v="255.00000000000003"/>
    <n v="0"/>
    <n v="255.00000000000003"/>
    <n v="0"/>
    <s v="DBU/Eng &amp; Const O&amp;M"/>
    <s v="Inventory"/>
    <x v="6"/>
  </r>
  <r>
    <s v="2004-700 - General Admin"/>
    <s v="2410 Direct Purchase"/>
    <n v="2039.9999999999982"/>
    <m/>
    <n v="0"/>
    <n v="0"/>
    <n v="0"/>
    <n v="2039.9999999999982"/>
    <n v="0"/>
    <n v="2039.9999999999982"/>
    <n v="0"/>
    <s v="DBU/Eng &amp; Const O&amp;M"/>
    <s v="Nonlabor"/>
    <x v="6"/>
  </r>
  <r>
    <s v="2004-700 - General Admin"/>
    <s v="2700 Postage/Delivery"/>
    <n v="203.99999999999994"/>
    <m/>
    <n v="0"/>
    <n v="0"/>
    <n v="0"/>
    <n v="203.99999999999994"/>
    <n v="0"/>
    <n v="203.99999999999994"/>
    <n v="0"/>
    <s v="DBU/Eng &amp; Const O&amp;M"/>
    <s v="Nonlabor"/>
    <x v="6"/>
  </r>
  <r>
    <s v="2004-700 - General Admin"/>
    <s v="2730 Office Supplies"/>
    <n v="764.99999999999989"/>
    <m/>
    <n v="0"/>
    <n v="0"/>
    <n v="0"/>
    <n v="764.99999999999989"/>
    <n v="0"/>
    <n v="764.99999999999989"/>
    <n v="0"/>
    <s v="DBU/Eng &amp; Const O&amp;M"/>
    <s v="Nonlabor"/>
    <x v="6"/>
  </r>
  <r>
    <s v="2004-770 - Prof Dev'l"/>
    <s v="1200 ST NonUnion Lbr"/>
    <n v="800.00000000000023"/>
    <m/>
    <n v="0"/>
    <n v="0"/>
    <n v="0"/>
    <n v="800.00000000000023"/>
    <n v="0"/>
    <n v="800.00000000000023"/>
    <n v="0"/>
    <s v="DBU/Eng &amp; Const O&amp;M"/>
    <s v="NonUnion Labor"/>
    <x v="6"/>
  </r>
  <r>
    <s v="2004-770 - Prof Dev'l"/>
    <s v="2310 Training Mtls"/>
    <n v="510"/>
    <m/>
    <n v="0"/>
    <n v="0"/>
    <n v="0"/>
    <n v="510"/>
    <n v="0"/>
    <n v="510"/>
    <n v="0"/>
    <s v="DBU/Eng &amp; Const O&amp;M"/>
    <s v="Exclude"/>
    <x v="6"/>
  </r>
  <r>
    <s v="2004-770 - Prof Dev'l"/>
    <s v="2320 Travel Exp Supp Inv"/>
    <n v="255.00000000000003"/>
    <m/>
    <n v="0"/>
    <n v="0"/>
    <n v="0"/>
    <n v="255.00000000000003"/>
    <n v="0"/>
    <n v="255.00000000000003"/>
    <n v="0"/>
    <s v="DBU/Eng &amp; Const O&amp;M"/>
    <s v="Nonlabor"/>
    <x v="6"/>
  </r>
  <r>
    <s v="2004-770 - Prof Dev'l"/>
    <s v="2330 Meals Exp Supp Inv"/>
    <n v="101.99999999999997"/>
    <m/>
    <n v="0"/>
    <n v="0"/>
    <n v="0"/>
    <n v="101.99999999999997"/>
    <n v="0"/>
    <n v="101.99999999999997"/>
    <n v="0"/>
    <s v="DBU/Eng &amp; Const O&amp;M"/>
    <s v="Nonlabor"/>
    <x v="6"/>
  </r>
  <r>
    <s v="2004-910 - Sick/Vac/Hol"/>
    <s v="1200 ST NonUnion Lbr"/>
    <n v="24649.999999999993"/>
    <m/>
    <n v="24649.999999999993"/>
    <n v="0"/>
    <n v="0"/>
    <n v="0"/>
    <n v="0"/>
    <n v="24649.999999999993"/>
    <n v="0"/>
    <s v="DBU/Eng &amp; Const O&amp;M"/>
    <s v="NonUnion Labor"/>
    <x v="6"/>
  </r>
  <r>
    <s v="2004-950 - Safety"/>
    <s v="1200 ST NonUnion Lbr"/>
    <n v="1520.0000000000005"/>
    <m/>
    <n v="0"/>
    <n v="0"/>
    <n v="0"/>
    <n v="1520.0000000000005"/>
    <n v="0"/>
    <n v="1520.0000000000005"/>
    <n v="0"/>
    <s v="DBU/Eng &amp; Const O&amp;M"/>
    <s v="NonUnion Labor"/>
    <x v="6"/>
  </r>
  <r>
    <s v="4668-500 - Trans Exp Task"/>
    <s v="1200 ST NonUnion Lbr"/>
    <n v="-2.2737367544323206E-13"/>
    <m/>
    <n v="0"/>
    <n v="0"/>
    <n v="0"/>
    <n v="-2.2737367544323206E-13"/>
    <n v="0"/>
    <n v="-2.2737367544323206E-13"/>
    <n v="0"/>
    <s v="DBU/Eng &amp; Const O&amp;M"/>
    <s v="NonUnion Labor"/>
    <x v="6"/>
  </r>
  <r>
    <s v="4668-500 - Trans Exp Task"/>
    <s v="2320 Travel Exp Supp Inv"/>
    <n v="-1.4210854715202004E-14"/>
    <m/>
    <n v="0"/>
    <n v="0"/>
    <n v="0"/>
    <n v="-1.4210854715202004E-14"/>
    <n v="0"/>
    <n v="-1.4210854715202004E-14"/>
    <n v="0"/>
    <s v="DBU/Eng &amp; Const O&amp;M"/>
    <s v="Nonlabor"/>
    <x v="6"/>
  </r>
  <r>
    <s v="4668-501 - Trans Syst Studies"/>
    <s v="1200 ST NonUnion Lbr"/>
    <n v="11520.000000000005"/>
    <m/>
    <n v="0"/>
    <n v="0"/>
    <n v="0"/>
    <n v="11520.000000000005"/>
    <n v="0"/>
    <n v="11520.000000000005"/>
    <n v="0"/>
    <s v="DBU/Eng &amp; Const O&amp;M"/>
    <s v="NonUnion Labor"/>
    <x v="6"/>
  </r>
  <r>
    <s v="4668-503 - Tran Misc Protection"/>
    <s v="1200 ST NonUnion Lbr"/>
    <n v="16992"/>
    <m/>
    <n v="0"/>
    <n v="0"/>
    <n v="0"/>
    <n v="16992"/>
    <n v="0"/>
    <n v="16992"/>
    <n v="0"/>
    <s v="DBU/Eng &amp; Const O&amp;M"/>
    <s v="NonUnion Labor"/>
    <x v="6"/>
  </r>
  <r>
    <s v="4668-550 - Trans Communications"/>
    <s v="2100 Outside Svcs"/>
    <n v="26523.000000000007"/>
    <m/>
    <n v="0"/>
    <n v="0"/>
    <n v="0"/>
    <n v="26523.000000000007"/>
    <n v="0"/>
    <n v="26523.000000000007"/>
    <n v="0"/>
    <s v="DBU/Eng &amp; Const O&amp;M"/>
    <s v="Nonlabor"/>
    <x v="6"/>
  </r>
  <r>
    <s v="4668-550 - Trans Communications"/>
    <s v="2130 Outside Svs Const"/>
    <n v="1529.9999999999998"/>
    <m/>
    <n v="0"/>
    <n v="0"/>
    <n v="0"/>
    <n v="1529.9999999999998"/>
    <n v="0"/>
    <n v="1529.9999999999998"/>
    <n v="0"/>
    <s v="DBU/Eng &amp; Const O&amp;M"/>
    <s v="Nonlabor"/>
    <x v="6"/>
  </r>
  <r>
    <s v="4668-550 - Trans Communications"/>
    <s v="2160 Outside Svcs Legal"/>
    <n v="64079.999999999993"/>
    <m/>
    <n v="0"/>
    <n v="0"/>
    <n v="0"/>
    <n v="64079.999999999993"/>
    <n v="0"/>
    <n v="64079.999999999993"/>
    <n v="0"/>
    <s v="DBU/Eng &amp; Const O&amp;M"/>
    <s v="Nonlabor"/>
    <x v="6"/>
  </r>
  <r>
    <s v="4668-550 - Trans Communications"/>
    <s v="2810 Fees/Dues/Pnlty"/>
    <n v="2.2737367544323206E-13"/>
    <m/>
    <n v="0"/>
    <n v="0"/>
    <n v="0"/>
    <n v="2.2737367544323206E-13"/>
    <n v="0"/>
    <n v="2.2737367544323206E-13"/>
    <n v="0"/>
    <s v="DBU/Eng &amp; Const O&amp;M"/>
    <s v="Nonlabor"/>
    <x v="6"/>
  </r>
  <r>
    <s v="4668-550 - Trans Communications"/>
    <s v="1200 ST NonUnion Lbr"/>
    <n v="39599.999999999993"/>
    <m/>
    <n v="0"/>
    <n v="0"/>
    <n v="0"/>
    <n v="39599.999999999993"/>
    <n v="0"/>
    <n v="39599.999999999993"/>
    <n v="0"/>
    <s v="DBU/Eng &amp; Const O&amp;M"/>
    <s v="NonUnion Labor"/>
    <x v="6"/>
  </r>
  <r>
    <s v="4668-550 - Trans Communications"/>
    <s v="2230 Pur Pwr Energy"/>
    <n v="-9.0949470177292824E-13"/>
    <m/>
    <n v="0"/>
    <n v="0"/>
    <n v="0"/>
    <n v="-9.0949470177292824E-13"/>
    <n v="0"/>
    <n v="-9.0949470177292824E-13"/>
    <n v="0"/>
    <s v="DBU/Eng &amp; Const O&amp;M"/>
    <s v="Exclude"/>
    <x v="6"/>
  </r>
  <r>
    <s v="4668-550 - Trans Communications"/>
    <s v="2410 Direct Purchase"/>
    <n v="8160.9999999999982"/>
    <m/>
    <n v="0"/>
    <n v="0"/>
    <n v="0"/>
    <n v="8160.9999999999982"/>
    <n v="0"/>
    <n v="8160.9999999999982"/>
    <n v="0"/>
    <s v="DBU/Eng &amp; Const O&amp;M"/>
    <s v="Nonlabor"/>
    <x v="6"/>
  </r>
  <r>
    <s v="4668-550 - Trans Communications"/>
    <s v="2420 Lease/Rental"/>
    <n v="98542"/>
    <m/>
    <n v="0"/>
    <n v="0"/>
    <n v="0"/>
    <n v="98542"/>
    <n v="0"/>
    <n v="98542"/>
    <n v="0"/>
    <s v="DBU/Eng &amp; Const O&amp;M"/>
    <s v="Nonlabor"/>
    <x v="6"/>
  </r>
  <r>
    <s v="4668-600 - Dist Exp Task"/>
    <s v="1200 ST NonUnion Lbr"/>
    <n v="38495.999999999993"/>
    <m/>
    <n v="0"/>
    <n v="0"/>
    <n v="0"/>
    <n v="38495.999999999993"/>
    <n v="0"/>
    <n v="38495.999999999993"/>
    <n v="0"/>
    <s v="DBU/Eng &amp; Const O&amp;M"/>
    <s v="NonUnion Labor"/>
    <x v="6"/>
  </r>
  <r>
    <s v="4668-600 - Dist Exp Task"/>
    <s v="1300 OT NonUnion Lbr"/>
    <n v="2.8421709430404007E-14"/>
    <m/>
    <n v="0"/>
    <n v="0"/>
    <n v="0"/>
    <n v="2.8421709430404007E-14"/>
    <n v="0"/>
    <n v="2.8421709430404007E-14"/>
    <n v="0"/>
    <s v="DBU/Eng &amp; Const O&amp;M"/>
    <s v="NonUnion Labor"/>
    <x v="6"/>
  </r>
  <r>
    <s v="4668-600 - Dist Exp Task"/>
    <s v="2730 Office Supplies"/>
    <n v="-2.2737367544323206E-13"/>
    <m/>
    <n v="0"/>
    <n v="0"/>
    <n v="0"/>
    <n v="-2.2737367544323206E-13"/>
    <n v="0"/>
    <n v="-2.2737367544323206E-13"/>
    <n v="0"/>
    <s v="DBU/Eng &amp; Const O&amp;M"/>
    <s v="Nonlabor"/>
    <x v="6"/>
  </r>
  <r>
    <s v="4668-603 - Dist Misc Protection"/>
    <s v="1200 ST NonUnion Lbr"/>
    <n v="9600"/>
    <m/>
    <n v="0"/>
    <n v="0"/>
    <n v="0"/>
    <n v="9600"/>
    <n v="0"/>
    <n v="9600"/>
    <n v="0"/>
    <s v="DBU/Eng &amp; Const O&amp;M"/>
    <s v="NonUnion Labor"/>
    <x v="6"/>
  </r>
  <r>
    <s v="4668-700 - General Admin"/>
    <s v="2810 Fees/Dues/Pnlty"/>
    <n v="1020.0000000000001"/>
    <m/>
    <n v="0"/>
    <n v="0"/>
    <n v="0"/>
    <n v="1020.0000000000001"/>
    <n v="0"/>
    <n v="1020.0000000000001"/>
    <n v="0"/>
    <s v="DBU/Eng &amp; Const O&amp;M"/>
    <s v="Nonlabor"/>
    <x v="6"/>
  </r>
  <r>
    <s v="4668-700 - General Admin"/>
    <s v="1200 ST NonUnion Lbr"/>
    <n v="206380.00000000006"/>
    <m/>
    <n v="0"/>
    <n v="0"/>
    <n v="0"/>
    <n v="206380.00000000006"/>
    <n v="0"/>
    <n v="206380.00000000006"/>
    <n v="0"/>
    <s v="DBU/Eng &amp; Const O&amp;M"/>
    <s v="NonUnion Labor"/>
    <x v="6"/>
  </r>
  <r>
    <s v="4668-700 - General Admin"/>
    <s v="1400 Adj NonUnion Lbr"/>
    <n v="2.8421709430404007E-14"/>
    <m/>
    <n v="0"/>
    <n v="0"/>
    <n v="0"/>
    <n v="2.8421709430404007E-14"/>
    <n v="0"/>
    <n v="2.8421709430404007E-14"/>
    <n v="0"/>
    <s v="DBU/Eng &amp; Const O&amp;M"/>
    <s v="NonUnion Labor"/>
    <x v="6"/>
  </r>
  <r>
    <s v="4668-700 - General Admin"/>
    <s v="2320 Travel Exp Supp Inv"/>
    <n v="1020"/>
    <m/>
    <n v="0"/>
    <n v="0"/>
    <n v="0"/>
    <n v="1020"/>
    <n v="0"/>
    <n v="1020"/>
    <n v="0"/>
    <s v="DBU/Eng &amp; Const O&amp;M"/>
    <s v="Nonlabor"/>
    <x v="6"/>
  </r>
  <r>
    <s v="4668-700 - General Admin"/>
    <s v="2330 Meals Exp Supp Inv"/>
    <n v="2039.9999999999998"/>
    <m/>
    <n v="0"/>
    <n v="0"/>
    <n v="0"/>
    <n v="2039.9999999999998"/>
    <n v="0"/>
    <n v="2039.9999999999998"/>
    <n v="0"/>
    <s v="DBU/Eng &amp; Const O&amp;M"/>
    <s v="Nonlabor"/>
    <x v="6"/>
  </r>
  <r>
    <s v="4668-700 - General Admin"/>
    <s v="2500 Gas/Propane"/>
    <n v="1.1368683772161603E-13"/>
    <m/>
    <n v="0"/>
    <n v="0"/>
    <n v="0"/>
    <n v="1.1368683772161603E-13"/>
    <n v="0"/>
    <n v="1.1368683772161603E-13"/>
    <n v="0"/>
    <s v="DBU/Eng &amp; Const O&amp;M"/>
    <s v="Exclude"/>
    <x v="6"/>
  </r>
  <r>
    <s v="4668-700 - General Admin"/>
    <s v="2400 Inventory Issue"/>
    <n v="1020.0000000000002"/>
    <m/>
    <n v="0"/>
    <n v="0"/>
    <n v="0"/>
    <n v="1020.0000000000002"/>
    <n v="0"/>
    <n v="1020.0000000000002"/>
    <n v="0"/>
    <s v="DBU/Eng &amp; Const O&amp;M"/>
    <s v="Inventory"/>
    <x v="6"/>
  </r>
  <r>
    <s v="4668-700 - General Admin"/>
    <s v="2410 Direct Purchase"/>
    <n v="4080.0000000000014"/>
    <m/>
    <n v="0"/>
    <n v="0"/>
    <n v="0"/>
    <n v="4080.0000000000014"/>
    <n v="0"/>
    <n v="4080.0000000000014"/>
    <n v="0"/>
    <s v="DBU/Eng &amp; Const O&amp;M"/>
    <s v="Nonlabor"/>
    <x v="6"/>
  </r>
  <r>
    <s v="4668-700 - General Admin"/>
    <s v="2700 Postage/Delivery"/>
    <n v="125.99999999999999"/>
    <m/>
    <n v="0"/>
    <n v="0"/>
    <n v="0"/>
    <n v="125.99999999999999"/>
    <n v="0"/>
    <n v="125.99999999999999"/>
    <n v="0"/>
    <s v="DBU/Eng &amp; Const O&amp;M"/>
    <s v="Nonlabor"/>
    <x v="6"/>
  </r>
  <r>
    <s v="4668-700 - General Admin"/>
    <s v="2730 Office Supplies"/>
    <n v="10200.999999999998"/>
    <m/>
    <n v="0"/>
    <n v="0"/>
    <n v="0"/>
    <n v="10200.999999999998"/>
    <n v="0"/>
    <n v="10200.999999999998"/>
    <n v="0"/>
    <s v="DBU/Eng &amp; Const O&amp;M"/>
    <s v="Nonlabor"/>
    <x v="6"/>
  </r>
  <r>
    <s v="4668-700 - General Admin"/>
    <s v="2750 Info Tech Hdwr"/>
    <n v="12303"/>
    <m/>
    <n v="0"/>
    <n v="0"/>
    <n v="0"/>
    <n v="12303"/>
    <n v="0"/>
    <n v="12303"/>
    <n v="0"/>
    <s v="DBU/Eng &amp; Const O&amp;M"/>
    <s v="Nonlabor"/>
    <x v="6"/>
  </r>
  <r>
    <s v="4668-750 - Dist Communications"/>
    <s v="2100 Outside Svcs"/>
    <n v="30602.999999999993"/>
    <m/>
    <n v="0"/>
    <n v="0"/>
    <n v="0"/>
    <n v="30602.999999999993"/>
    <n v="0"/>
    <n v="30602.999999999993"/>
    <n v="0"/>
    <s v="DBU/Eng &amp; Const O&amp;M"/>
    <s v="Nonlabor"/>
    <x v="6"/>
  </r>
  <r>
    <s v="4668-750 - Dist Communications"/>
    <s v="1200 ST NonUnion Lbr"/>
    <n v="7343.9999999999982"/>
    <m/>
    <n v="0"/>
    <n v="0"/>
    <n v="0"/>
    <n v="7343.9999999999982"/>
    <n v="0"/>
    <n v="7343.9999999999982"/>
    <n v="0"/>
    <s v="DBU/Eng &amp; Const O&amp;M"/>
    <s v="NonUnion Labor"/>
    <x v="6"/>
  </r>
  <r>
    <s v="4668-750 - Dist Communications"/>
    <s v="2410 Direct Purchase"/>
    <n v="-5.6843418860808015E-14"/>
    <m/>
    <n v="0"/>
    <n v="0"/>
    <n v="0"/>
    <n v="-5.6843418860808015E-14"/>
    <n v="0"/>
    <n v="-5.6843418860808015E-14"/>
    <n v="0"/>
    <s v="DBU/Eng &amp; Const O&amp;M"/>
    <s v="Nonlabor"/>
    <x v="6"/>
  </r>
  <r>
    <s v="4668-750 - Dist Communications"/>
    <s v="2420 Lease/Rental"/>
    <n v="81505.999999999971"/>
    <m/>
    <n v="0"/>
    <n v="0"/>
    <n v="0"/>
    <n v="81505.999999999971"/>
    <n v="0"/>
    <n v="81505.999999999971"/>
    <n v="0"/>
    <s v="DBU/Eng &amp; Const O&amp;M"/>
    <s v="Nonlabor"/>
    <x v="6"/>
  </r>
  <r>
    <s v="4668-770 - Prof Dev'l"/>
    <s v="1200 ST NonUnion Lbr"/>
    <n v="14400"/>
    <m/>
    <n v="0"/>
    <n v="0"/>
    <n v="0"/>
    <n v="14400"/>
    <n v="0"/>
    <n v="14400"/>
    <n v="0"/>
    <s v="DBU/Eng &amp; Const O&amp;M"/>
    <s v="NonUnion Labor"/>
    <x v="6"/>
  </r>
  <r>
    <s v="4668-770 - Prof Dev'l"/>
    <s v="2310 Training Mtls"/>
    <n v="1020.0000000000001"/>
    <m/>
    <n v="0"/>
    <n v="0"/>
    <n v="0"/>
    <n v="1020.0000000000001"/>
    <n v="0"/>
    <n v="1020.0000000000001"/>
    <n v="0"/>
    <s v="DBU/Eng &amp; Const O&amp;M"/>
    <s v="Exclude"/>
    <x v="6"/>
  </r>
  <r>
    <s v="4668-770 - Prof Dev'l"/>
    <s v="2320 Travel Exp Supp Inv"/>
    <n v="2550"/>
    <m/>
    <n v="0"/>
    <n v="0"/>
    <n v="0"/>
    <n v="2550"/>
    <n v="0"/>
    <n v="2550"/>
    <n v="0"/>
    <s v="DBU/Eng &amp; Const O&amp;M"/>
    <s v="Nonlabor"/>
    <x v="6"/>
  </r>
  <r>
    <s v="4668-770 - Prof Dev'l"/>
    <s v="2330 Meals Exp Supp Inv"/>
    <n v="510"/>
    <m/>
    <n v="0"/>
    <n v="0"/>
    <n v="0"/>
    <n v="510"/>
    <n v="0"/>
    <n v="510"/>
    <n v="0"/>
    <s v="DBU/Eng &amp; Const O&amp;M"/>
    <s v="Nonlabor"/>
    <x v="6"/>
  </r>
  <r>
    <s v="4668-910 - Sick/Vac/Hol"/>
    <s v="1200 ST NonUnion Lbr"/>
    <n v="160908"/>
    <m/>
    <n v="160908"/>
    <n v="0"/>
    <n v="0"/>
    <n v="0"/>
    <n v="0"/>
    <n v="160908"/>
    <n v="0"/>
    <s v="DBU/Eng &amp; Const O&amp;M"/>
    <s v="NonUnion Labor"/>
    <x v="6"/>
  </r>
  <r>
    <s v="4668-950 - Safety"/>
    <s v="1200 ST NonUnion Lbr"/>
    <n v="12238.000000000002"/>
    <m/>
    <n v="0"/>
    <n v="0"/>
    <n v="0"/>
    <n v="12238.000000000002"/>
    <n v="0"/>
    <n v="12238.000000000002"/>
    <n v="0"/>
    <s v="DBU/Eng &amp; Const O&amp;M"/>
    <s v="NonUnion Labor"/>
    <x v="6"/>
  </r>
  <r>
    <s v="4668-950 - Safety"/>
    <s v="1400 Adj NonUnion Lbr"/>
    <n v="-2.2737367544323206E-13"/>
    <m/>
    <n v="0"/>
    <n v="0"/>
    <n v="0"/>
    <n v="-2.2737367544323206E-13"/>
    <n v="0"/>
    <n v="-2.2737367544323206E-13"/>
    <n v="0"/>
    <s v="DBU/Eng &amp; Const O&amp;M"/>
    <s v="NonUnion Labor"/>
    <x v="6"/>
  </r>
  <r>
    <s v="2015-200 - Read Meters"/>
    <s v="1200 ST Union Lbr"/>
    <n v="67147.91"/>
    <m/>
    <n v="0"/>
    <n v="0"/>
    <n v="0"/>
    <n v="0"/>
    <n v="67147.91"/>
    <n v="67147.91"/>
    <n v="0"/>
    <s v="DBU/Field Ops O&amp;M"/>
    <s v="Union Labor"/>
    <x v="4"/>
  </r>
  <r>
    <s v="2015-200 - Read Meters"/>
    <s v="2330 Meals Payroll"/>
    <n v="20"/>
    <m/>
    <n v="0"/>
    <n v="0"/>
    <n v="0"/>
    <n v="0"/>
    <n v="20"/>
    <n v="20"/>
    <n v="0"/>
    <s v="DBU/Field Ops O&amp;M"/>
    <s v="Nonlabor"/>
    <x v="4"/>
  </r>
  <r>
    <s v="2015-200 - Read Meters"/>
    <s v="2400 Inventory Issue"/>
    <n v="257.58"/>
    <m/>
    <n v="0"/>
    <n v="0"/>
    <n v="0"/>
    <n v="0"/>
    <n v="257.58"/>
    <n v="257.58"/>
    <n v="0"/>
    <s v="DBU/Field Ops O&amp;M"/>
    <s v="Inventory"/>
    <x v="4"/>
  </r>
  <r>
    <s v="2015-200 - Read Meters"/>
    <s v="1300 OT Union Lbr"/>
    <n v="835.24"/>
    <m/>
    <n v="0"/>
    <n v="0"/>
    <n v="0"/>
    <n v="0"/>
    <n v="835.24"/>
    <n v="835.24"/>
    <n v="0"/>
    <s v="DBU/Field Ops O&amp;M"/>
    <s v="Union Labor"/>
    <x v="4"/>
  </r>
  <r>
    <s v="2015-300 - Connect/Disconnect"/>
    <s v="1200 ST Union Lbr"/>
    <n v="2745.9"/>
    <m/>
    <n v="0"/>
    <n v="0"/>
    <n v="0"/>
    <n v="0"/>
    <n v="2745.9"/>
    <n v="2745.9"/>
    <n v="0"/>
    <s v="DBU/Field Ops O&amp;M"/>
    <s v="Union Labor"/>
    <x v="4"/>
  </r>
  <r>
    <s v="2015-300 - Connect/Disconnect"/>
    <s v="2330 Meals Payroll"/>
    <n v="10"/>
    <m/>
    <n v="0"/>
    <n v="0"/>
    <n v="0"/>
    <n v="0"/>
    <n v="10"/>
    <n v="10"/>
    <n v="0"/>
    <s v="DBU/Field Ops O&amp;M"/>
    <s v="Nonlabor"/>
    <x v="4"/>
  </r>
  <r>
    <s v="2015-300 - Connect/Disconnect"/>
    <s v="2400 Inventory Issue"/>
    <n v="3718"/>
    <m/>
    <n v="0"/>
    <n v="0"/>
    <n v="0"/>
    <n v="0"/>
    <n v="3718"/>
    <n v="3718"/>
    <n v="0"/>
    <s v="DBU/Field Ops O&amp;M"/>
    <s v="Inventory"/>
    <x v="4"/>
  </r>
  <r>
    <s v="2015-300 - Connect/Disconnect"/>
    <s v="1300 OT Union Lbr"/>
    <n v="1241.49"/>
    <m/>
    <n v="0"/>
    <n v="0"/>
    <n v="0"/>
    <n v="0"/>
    <n v="1241.49"/>
    <n v="1241.49"/>
    <n v="0"/>
    <s v="DBU/Field Ops O&amp;M"/>
    <s v="Union Labor"/>
    <x v="4"/>
  </r>
  <r>
    <s v="2015-500 - Connect/Disconnect"/>
    <s v="1200 ST Union Lbr"/>
    <n v="22522"/>
    <m/>
    <n v="0"/>
    <n v="0"/>
    <n v="0"/>
    <n v="0"/>
    <n v="22522"/>
    <n v="22522"/>
    <n v="0"/>
    <s v="DBU/Field Ops O&amp;M"/>
    <s v="Union Labor"/>
    <x v="4"/>
  </r>
  <r>
    <s v="2015-500 - Connect/Disconnect"/>
    <s v="2330 Meals Payroll"/>
    <n v="440"/>
    <m/>
    <n v="0"/>
    <n v="0"/>
    <n v="0"/>
    <n v="0"/>
    <n v="440"/>
    <n v="440"/>
    <n v="0"/>
    <s v="DBU/Field Ops O&amp;M"/>
    <s v="Nonlabor"/>
    <x v="4"/>
  </r>
  <r>
    <s v="2015-500 - Connect/Disconnect"/>
    <s v="1300 OT Union Lbr"/>
    <n v="6361"/>
    <m/>
    <n v="0"/>
    <n v="0"/>
    <n v="0"/>
    <n v="0"/>
    <n v="6361"/>
    <n v="6361"/>
    <n v="0"/>
    <s v="DBU/Field Ops O&amp;M"/>
    <s v="Union Labor"/>
    <x v="4"/>
  </r>
  <r>
    <s v="2015-700 - Gen Admin"/>
    <s v="1200 ST Union Lbr"/>
    <n v="49692.66"/>
    <m/>
    <n v="0"/>
    <n v="0"/>
    <n v="0"/>
    <n v="49692.66"/>
    <n v="0"/>
    <n v="49692.66"/>
    <n v="0"/>
    <s v="DBU/Field Ops O&amp;M"/>
    <s v="Union Labor"/>
    <x v="4"/>
  </r>
  <r>
    <s v="2015-700 - Gen Admin"/>
    <s v="1300 OT Union Lbr"/>
    <n v="261.44"/>
    <m/>
    <n v="0"/>
    <n v="0"/>
    <n v="0"/>
    <n v="261.44"/>
    <n v="0"/>
    <n v="261.44"/>
    <n v="0"/>
    <s v="DBU/Field Ops O&amp;M"/>
    <s v="Union Labor"/>
    <x v="4"/>
  </r>
  <r>
    <s v="2015-910 - Vac/Sick/Holiday"/>
    <s v="1200 ST Union Lbr"/>
    <n v="24256.35"/>
    <m/>
    <n v="24256.35"/>
    <n v="0"/>
    <n v="0"/>
    <n v="0"/>
    <n v="0"/>
    <n v="24256.35"/>
    <n v="0"/>
    <s v="DBU/Field Ops O&amp;M"/>
    <s v="Union Labor"/>
    <x v="4"/>
  </r>
  <r>
    <s v="2233-618 - Dist Restoration"/>
    <s v="2100 Outside Svcs"/>
    <n v="1078"/>
    <m/>
    <n v="0"/>
    <n v="0"/>
    <n v="0"/>
    <n v="0"/>
    <n v="1078"/>
    <n v="1078"/>
    <n v="0"/>
    <s v="DBU/Field Ops O&amp;M"/>
    <s v="Nonlabor"/>
    <x v="4"/>
  </r>
  <r>
    <s v="2233-618 - Dist Restoration"/>
    <s v="1200 ST Union Lbr"/>
    <n v="11835.55"/>
    <m/>
    <n v="0"/>
    <n v="0"/>
    <n v="0"/>
    <n v="0"/>
    <n v="11835.55"/>
    <n v="11835.55"/>
    <n v="0"/>
    <s v="DBU/Field Ops O&amp;M"/>
    <s v="Union Labor"/>
    <x v="4"/>
  </r>
  <r>
    <s v="2233-618 - Dist Restoration"/>
    <s v="1400 Adj Union Lbr"/>
    <n v="47240.35"/>
    <m/>
    <n v="0"/>
    <n v="0"/>
    <n v="0"/>
    <n v="0"/>
    <n v="47240.35"/>
    <n v="47240.35"/>
    <n v="0"/>
    <s v="DBU/Field Ops O&amp;M"/>
    <s v="Union Labor"/>
    <x v="4"/>
  </r>
  <r>
    <s v="2233-618 - Dist Restoration"/>
    <s v="2330 Meals Payroll"/>
    <n v="20"/>
    <m/>
    <n v="0"/>
    <n v="0"/>
    <n v="0"/>
    <n v="0"/>
    <n v="20"/>
    <n v="20"/>
    <n v="0"/>
    <s v="DBU/Field Ops O&amp;M"/>
    <s v="Nonlabor"/>
    <x v="4"/>
  </r>
  <r>
    <s v="2233-618 - Dist Restoration"/>
    <s v="1300 OT Union Lbr"/>
    <n v="28081.31"/>
    <m/>
    <n v="0"/>
    <n v="0"/>
    <n v="0"/>
    <n v="0"/>
    <n v="28081.31"/>
    <n v="28081.31"/>
    <n v="0"/>
    <s v="DBU/Field Ops O&amp;M"/>
    <s v="Union Labor"/>
    <x v="4"/>
  </r>
  <r>
    <s v="2233-620 - Dist Maintenance"/>
    <s v="1200 ST Union Lbr"/>
    <n v="83296.75"/>
    <m/>
    <n v="0"/>
    <n v="0"/>
    <n v="0"/>
    <n v="0"/>
    <n v="83296.75"/>
    <n v="83296.75"/>
    <n v="0"/>
    <s v="DBU/Field Ops O&amp;M"/>
    <s v="Union Labor"/>
    <x v="4"/>
  </r>
  <r>
    <s v="2233-620 - Dist Maintenance"/>
    <s v="1400 Adj Union Lbr"/>
    <n v="92.24"/>
    <m/>
    <n v="0"/>
    <n v="0"/>
    <n v="0"/>
    <n v="0"/>
    <n v="92.24"/>
    <n v="92.24"/>
    <n v="0"/>
    <s v="DBU/Field Ops O&amp;M"/>
    <s v="Union Labor"/>
    <x v="4"/>
  </r>
  <r>
    <s v="2233-620 - Dist Maintenance"/>
    <s v="2330 Meals Payroll"/>
    <n v="1144"/>
    <m/>
    <n v="0"/>
    <n v="0"/>
    <n v="0"/>
    <n v="0"/>
    <n v="1144"/>
    <n v="1144"/>
    <n v="0"/>
    <s v="DBU/Field Ops O&amp;M"/>
    <s v="Nonlabor"/>
    <x v="4"/>
  </r>
  <r>
    <s v="2233-620 - Dist Maintenance"/>
    <s v="2400 Inventory Issue"/>
    <n v="25193.43"/>
    <m/>
    <n v="0"/>
    <n v="0"/>
    <n v="0"/>
    <n v="0"/>
    <n v="25193.43"/>
    <n v="25193.43"/>
    <n v="0"/>
    <s v="DBU/Field Ops O&amp;M"/>
    <s v="Inventory"/>
    <x v="4"/>
  </r>
  <r>
    <s v="2233-620 - Dist Maintenance"/>
    <s v="2410 Direct Purchase"/>
    <n v="1562"/>
    <m/>
    <n v="0"/>
    <n v="0"/>
    <n v="0"/>
    <n v="0"/>
    <n v="1562"/>
    <n v="1562"/>
    <n v="0"/>
    <s v="DBU/Field Ops O&amp;M"/>
    <s v="Nonlabor"/>
    <x v="4"/>
  </r>
  <r>
    <s v="2233-620 - Dist Maintenance"/>
    <s v="2460 Inv Returned"/>
    <n v="-3828"/>
    <m/>
    <n v="0"/>
    <n v="0"/>
    <n v="0"/>
    <n v="0"/>
    <n v="-3828"/>
    <n v="-3828"/>
    <n v="0"/>
    <s v="DBU/Field Ops O&amp;M"/>
    <s v="Inventory"/>
    <x v="4"/>
  </r>
  <r>
    <s v="2233-620 - Dist Maintenance"/>
    <s v="1300 OT Union Lbr"/>
    <n v="8597"/>
    <m/>
    <n v="0"/>
    <n v="0"/>
    <n v="0"/>
    <n v="0"/>
    <n v="8597"/>
    <n v="8597"/>
    <n v="0"/>
    <s v="DBU/Field Ops O&amp;M"/>
    <s v="Union Labor"/>
    <x v="4"/>
  </r>
  <r>
    <s v="2233-620 - Dist Maintenance"/>
    <s v="2730 Office Supplies"/>
    <n v="143"/>
    <m/>
    <n v="0"/>
    <n v="0"/>
    <n v="0"/>
    <n v="0"/>
    <n v="143"/>
    <n v="143"/>
    <n v="0"/>
    <s v="DBU/Field Ops O&amp;M"/>
    <s v="Nonlabor"/>
    <x v="4"/>
  </r>
  <r>
    <s v="2233-700 - General Admin"/>
    <s v="1200 ST Union Lbr"/>
    <n v="22289.95"/>
    <m/>
    <n v="0"/>
    <n v="0"/>
    <n v="0"/>
    <n v="22289.95"/>
    <n v="0"/>
    <n v="22289.95"/>
    <n v="0"/>
    <s v="DBU/Field Ops O&amp;M"/>
    <s v="Union Labor"/>
    <x v="4"/>
  </r>
  <r>
    <s v="2233-700 - General Admin"/>
    <s v="2320 Travel Exp Supp Inv"/>
    <n v="418"/>
    <m/>
    <n v="0"/>
    <n v="0"/>
    <n v="0"/>
    <n v="418"/>
    <n v="0"/>
    <n v="418"/>
    <n v="0"/>
    <s v="DBU/Field Ops O&amp;M"/>
    <s v="Nonlabor"/>
    <x v="4"/>
  </r>
  <r>
    <s v="2233-700 - General Admin"/>
    <s v="2330 Meals Exp Supp Inv"/>
    <n v="198"/>
    <m/>
    <n v="0"/>
    <n v="0"/>
    <n v="0"/>
    <n v="198"/>
    <n v="0"/>
    <n v="198"/>
    <n v="0"/>
    <s v="DBU/Field Ops O&amp;M"/>
    <s v="Nonlabor"/>
    <x v="4"/>
  </r>
  <r>
    <s v="2233-700 - General Admin"/>
    <s v="2410 Direct Purchase"/>
    <n v="150"/>
    <m/>
    <n v="0"/>
    <n v="0"/>
    <n v="0"/>
    <n v="150"/>
    <n v="0"/>
    <n v="150"/>
    <n v="0"/>
    <s v="DBU/Field Ops O&amp;M"/>
    <s v="Nonlabor"/>
    <x v="4"/>
  </r>
  <r>
    <s v="2233-700 - General Admin"/>
    <s v="1300 OT Union Lbr"/>
    <n v="3242.48"/>
    <m/>
    <n v="0"/>
    <n v="0"/>
    <n v="0"/>
    <n v="3242.48"/>
    <n v="0"/>
    <n v="3242.48"/>
    <n v="0"/>
    <s v="DBU/Field Ops O&amp;M"/>
    <s v="Union Labor"/>
    <x v="4"/>
  </r>
  <r>
    <s v="2233-910 - Vac/Sick/Hol"/>
    <s v="1200 ST Union Lbr"/>
    <n v="27111.3"/>
    <m/>
    <n v="27111.3"/>
    <n v="0"/>
    <n v="0"/>
    <n v="0"/>
    <n v="0"/>
    <n v="27111.3"/>
    <n v="0"/>
    <s v="DBU/Field Ops O&amp;M"/>
    <s v="Union Labor"/>
    <x v="4"/>
  </r>
  <r>
    <s v="2234-518 - Trans Restoration"/>
    <s v="1200 ST Union Lbr"/>
    <n v="39.51"/>
    <m/>
    <n v="0"/>
    <n v="0"/>
    <n v="0"/>
    <n v="0"/>
    <n v="39.51"/>
    <n v="39.51"/>
    <n v="0"/>
    <s v="DBU/Field Ops O&amp;M"/>
    <s v="Union Labor"/>
    <x v="4"/>
  </r>
  <r>
    <s v="2234-618 - Dist Restoration"/>
    <s v="2100 Outside Svcs"/>
    <n v="979"/>
    <m/>
    <n v="0"/>
    <n v="0"/>
    <n v="0"/>
    <n v="0"/>
    <n v="979"/>
    <n v="979"/>
    <n v="0"/>
    <s v="DBU/Field Ops O&amp;M"/>
    <s v="Nonlabor"/>
    <x v="4"/>
  </r>
  <r>
    <s v="2234-618 - Dist Restoration"/>
    <s v="1200 ST Union Lbr"/>
    <n v="13824.32"/>
    <m/>
    <n v="0"/>
    <n v="0"/>
    <n v="0"/>
    <n v="0"/>
    <n v="13824.32"/>
    <n v="13824.32"/>
    <n v="0"/>
    <s v="DBU/Field Ops O&amp;M"/>
    <s v="Union Labor"/>
    <x v="4"/>
  </r>
  <r>
    <s v="2234-618 - Dist Restoration"/>
    <s v="1400 Adj Union Lbr"/>
    <n v="25726.44"/>
    <m/>
    <n v="0"/>
    <n v="0"/>
    <n v="0"/>
    <n v="0"/>
    <n v="25726.44"/>
    <n v="25726.44"/>
    <n v="0"/>
    <s v="DBU/Field Ops O&amp;M"/>
    <s v="Union Labor"/>
    <x v="4"/>
  </r>
  <r>
    <s v="2234-618 - Dist Restoration"/>
    <s v="1300 OT Union Lbr"/>
    <n v="15907.85"/>
    <m/>
    <n v="0"/>
    <n v="0"/>
    <n v="0"/>
    <n v="0"/>
    <n v="15907.85"/>
    <n v="15907.85"/>
    <n v="0"/>
    <s v="DBU/Field Ops O&amp;M"/>
    <s v="Union Labor"/>
    <x v="4"/>
  </r>
  <r>
    <s v="2234-620 - Dist Maintenance"/>
    <s v="1200 ST Union Lbr"/>
    <n v="107447.47"/>
    <m/>
    <n v="0"/>
    <n v="0"/>
    <n v="0"/>
    <n v="0"/>
    <n v="107447.47"/>
    <n v="107447.47"/>
    <n v="0"/>
    <s v="DBU/Field Ops O&amp;M"/>
    <s v="Union Labor"/>
    <x v="4"/>
  </r>
  <r>
    <s v="2234-620 - Dist Maintenance"/>
    <s v="1400 Adj Union Lbr"/>
    <n v="166.68"/>
    <m/>
    <n v="0"/>
    <n v="0"/>
    <n v="0"/>
    <n v="0"/>
    <n v="166.68"/>
    <n v="166.68"/>
    <n v="0"/>
    <s v="DBU/Field Ops O&amp;M"/>
    <s v="Union Labor"/>
    <x v="4"/>
  </r>
  <r>
    <s v="2234-620 - Dist Maintenance"/>
    <s v="2330 Meals Exp AR"/>
    <n v="231"/>
    <m/>
    <n v="0"/>
    <n v="0"/>
    <n v="0"/>
    <n v="0"/>
    <n v="231"/>
    <n v="231"/>
    <n v="0"/>
    <s v="DBU/Field Ops O&amp;M"/>
    <s v="Nonlabor"/>
    <x v="4"/>
  </r>
  <r>
    <s v="2234-620 - Dist Maintenance"/>
    <s v="2330 Meals Payroll"/>
    <n v="825"/>
    <m/>
    <n v="0"/>
    <n v="0"/>
    <n v="0"/>
    <n v="0"/>
    <n v="825"/>
    <n v="825"/>
    <n v="0"/>
    <s v="DBU/Field Ops O&amp;M"/>
    <s v="Nonlabor"/>
    <x v="4"/>
  </r>
  <r>
    <s v="2234-620 - Dist Maintenance"/>
    <s v="2400 Inventory Issue"/>
    <n v="27302.54"/>
    <m/>
    <n v="0"/>
    <n v="0"/>
    <n v="0"/>
    <n v="0"/>
    <n v="27302.54"/>
    <n v="27302.54"/>
    <n v="0"/>
    <s v="DBU/Field Ops O&amp;M"/>
    <s v="Inventory"/>
    <x v="4"/>
  </r>
  <r>
    <s v="2234-620 - Dist Maintenance"/>
    <s v="2410 Direct Purchase"/>
    <n v="1963.7"/>
    <m/>
    <n v="0"/>
    <n v="0"/>
    <n v="0"/>
    <n v="0"/>
    <n v="1963.7"/>
    <n v="1963.7"/>
    <n v="0"/>
    <s v="DBU/Field Ops O&amp;M"/>
    <s v="Nonlabor"/>
    <x v="4"/>
  </r>
  <r>
    <s v="2234-620 - Dist Maintenance"/>
    <s v="2440 Sal Inventory"/>
    <n v="-4609"/>
    <m/>
    <n v="0"/>
    <n v="0"/>
    <n v="0"/>
    <n v="0"/>
    <n v="-4609"/>
    <n v="-4609"/>
    <n v="0"/>
    <s v="DBU/Field Ops O&amp;M"/>
    <s v="Inventory"/>
    <x v="4"/>
  </r>
  <r>
    <s v="2234-620 - Dist Maintenance"/>
    <s v="2460 Inv Returned"/>
    <n v="-4796"/>
    <m/>
    <n v="0"/>
    <n v="0"/>
    <n v="0"/>
    <n v="0"/>
    <n v="-4796"/>
    <n v="-4796"/>
    <n v="0"/>
    <s v="DBU/Field Ops O&amp;M"/>
    <s v="Inventory"/>
    <x v="4"/>
  </r>
  <r>
    <s v="2234-620 - Dist Maintenance"/>
    <s v="1300 OT Union Lbr"/>
    <n v="16351.41"/>
    <m/>
    <n v="0"/>
    <n v="0"/>
    <n v="0"/>
    <n v="0"/>
    <n v="16351.41"/>
    <n v="16351.41"/>
    <n v="0"/>
    <s v="DBU/Field Ops O&amp;M"/>
    <s v="Union Labor"/>
    <x v="4"/>
  </r>
  <r>
    <s v="2234-620 - Dist Maintenance"/>
    <s v="2730 Office Supplies"/>
    <n v="402.44"/>
    <m/>
    <n v="0"/>
    <n v="0"/>
    <n v="0"/>
    <n v="0"/>
    <n v="402.44"/>
    <n v="402.44"/>
    <n v="0"/>
    <s v="DBU/Field Ops O&amp;M"/>
    <s v="Nonlabor"/>
    <x v="4"/>
  </r>
  <r>
    <s v="2234-700 - General Admin"/>
    <s v="1200 ST Union Lbr"/>
    <n v="27689.040000000001"/>
    <m/>
    <n v="0"/>
    <n v="0"/>
    <n v="0"/>
    <n v="27689.040000000001"/>
    <n v="0"/>
    <n v="27689.040000000001"/>
    <n v="0"/>
    <s v="DBU/Field Ops O&amp;M"/>
    <s v="Union Labor"/>
    <x v="4"/>
  </r>
  <r>
    <s v="2234-700 - General Admin"/>
    <s v="2320 Travel Exp Supp Inv"/>
    <n v="220"/>
    <m/>
    <n v="0"/>
    <n v="0"/>
    <n v="0"/>
    <n v="220"/>
    <n v="0"/>
    <n v="220"/>
    <n v="0"/>
    <s v="DBU/Field Ops O&amp;M"/>
    <s v="Nonlabor"/>
    <x v="4"/>
  </r>
  <r>
    <s v="2234-700 - General Admin"/>
    <s v="2330 Meals Exp Supp Inv"/>
    <n v="101.06"/>
    <m/>
    <n v="0"/>
    <n v="0"/>
    <n v="0"/>
    <n v="101.06"/>
    <n v="0"/>
    <n v="101.06"/>
    <n v="0"/>
    <s v="DBU/Field Ops O&amp;M"/>
    <s v="Nonlabor"/>
    <x v="4"/>
  </r>
  <r>
    <s v="2234-700 - General Admin"/>
    <s v="1300 OT Union Lbr"/>
    <n v="3433.81"/>
    <m/>
    <n v="0"/>
    <n v="0"/>
    <n v="0"/>
    <n v="3433.81"/>
    <n v="0"/>
    <n v="3433.81"/>
    <n v="0"/>
    <s v="DBU/Field Ops O&amp;M"/>
    <s v="Union Labor"/>
    <x v="4"/>
  </r>
  <r>
    <s v="2234-910 - Vac/Sick/Hol"/>
    <s v="1200 ST Union Lbr"/>
    <n v="47491.47"/>
    <m/>
    <n v="47491.47"/>
    <n v="0"/>
    <n v="0"/>
    <n v="0"/>
    <n v="0"/>
    <n v="47491.47"/>
    <n v="0"/>
    <s v="DBU/Field Ops O&amp;M"/>
    <s v="Union Labor"/>
    <x v="4"/>
  </r>
  <r>
    <s v="2235-518 - Trans Restoration"/>
    <s v="1200 ST Union Lbr"/>
    <n v="209.28"/>
    <m/>
    <n v="0"/>
    <n v="0"/>
    <n v="0"/>
    <n v="0"/>
    <n v="209.28"/>
    <n v="209.28"/>
    <n v="0"/>
    <s v="DBU/Field Ops O&amp;M"/>
    <s v="Union Labor"/>
    <x v="4"/>
  </r>
  <r>
    <s v="2235-618 - Dist Restoration"/>
    <s v="2100 Outside Svcs"/>
    <n v="286"/>
    <m/>
    <n v="0"/>
    <n v="0"/>
    <n v="0"/>
    <n v="0"/>
    <n v="286"/>
    <n v="286"/>
    <n v="0"/>
    <s v="DBU/Field Ops O&amp;M"/>
    <s v="Nonlabor"/>
    <x v="4"/>
  </r>
  <r>
    <s v="2235-618 - Dist Restoration"/>
    <s v="1200 ST Union Lbr"/>
    <n v="9943.25"/>
    <m/>
    <n v="0"/>
    <n v="0"/>
    <n v="0"/>
    <n v="0"/>
    <n v="9943.25"/>
    <n v="9943.25"/>
    <n v="0"/>
    <s v="DBU/Field Ops O&amp;M"/>
    <s v="Union Labor"/>
    <x v="4"/>
  </r>
  <r>
    <s v="2235-618 - Dist Restoration"/>
    <s v="1400 Adj Union Lbr"/>
    <n v="60370.64"/>
    <m/>
    <n v="0"/>
    <n v="0"/>
    <n v="0"/>
    <n v="0"/>
    <n v="60370.64"/>
    <n v="60370.64"/>
    <n v="0"/>
    <s v="DBU/Field Ops O&amp;M"/>
    <s v="Union Labor"/>
    <x v="4"/>
  </r>
  <r>
    <s v="2235-618 - Dist Restoration"/>
    <s v="2330 Meals Payroll"/>
    <n v="572"/>
    <m/>
    <n v="0"/>
    <n v="0"/>
    <n v="0"/>
    <n v="0"/>
    <n v="572"/>
    <n v="572"/>
    <n v="0"/>
    <s v="DBU/Field Ops O&amp;M"/>
    <s v="Nonlabor"/>
    <x v="4"/>
  </r>
  <r>
    <s v="2235-618 - Dist Restoration"/>
    <s v="1300 OT Union Lbr"/>
    <n v="17185.63"/>
    <m/>
    <n v="0"/>
    <n v="0"/>
    <n v="0"/>
    <n v="0"/>
    <n v="17185.63"/>
    <n v="17185.63"/>
    <n v="0"/>
    <s v="DBU/Field Ops O&amp;M"/>
    <s v="Union Labor"/>
    <x v="4"/>
  </r>
  <r>
    <s v="2235-620 - Dist Maintenance"/>
    <s v="1200 ST Union Lbr"/>
    <n v="85946.27"/>
    <m/>
    <n v="0"/>
    <n v="0"/>
    <n v="0"/>
    <n v="0"/>
    <n v="85946.27"/>
    <n v="85946.27"/>
    <n v="0"/>
    <s v="DBU/Field Ops O&amp;M"/>
    <s v="Union Labor"/>
    <x v="4"/>
  </r>
  <r>
    <s v="2235-620 - Dist Maintenance"/>
    <s v="1400 Adj Union Lbr"/>
    <n v="94.4"/>
    <m/>
    <n v="0"/>
    <n v="0"/>
    <n v="0"/>
    <n v="0"/>
    <n v="94.4"/>
    <n v="94.4"/>
    <n v="0"/>
    <s v="DBU/Field Ops O&amp;M"/>
    <s v="Union Labor"/>
    <x v="4"/>
  </r>
  <r>
    <s v="2235-620 - Dist Maintenance"/>
    <s v="2400 Inventory Issue"/>
    <n v="11453.48"/>
    <m/>
    <n v="0"/>
    <n v="0"/>
    <n v="0"/>
    <n v="0"/>
    <n v="11453.48"/>
    <n v="11453.48"/>
    <n v="0"/>
    <s v="DBU/Field Ops O&amp;M"/>
    <s v="Inventory"/>
    <x v="4"/>
  </r>
  <r>
    <s v="2235-620 - Dist Maintenance"/>
    <s v="2410 Direct Purchase"/>
    <n v="209"/>
    <m/>
    <n v="0"/>
    <n v="0"/>
    <n v="0"/>
    <n v="0"/>
    <n v="209"/>
    <n v="209"/>
    <n v="0"/>
    <s v="DBU/Field Ops O&amp;M"/>
    <s v="Nonlabor"/>
    <x v="4"/>
  </r>
  <r>
    <s v="2235-620 - Dist Maintenance"/>
    <s v="2460 Inv Returned"/>
    <n v="-2475.86"/>
    <m/>
    <n v="0"/>
    <n v="0"/>
    <n v="0"/>
    <n v="0"/>
    <n v="-2475.86"/>
    <n v="-2475.86"/>
    <n v="0"/>
    <s v="DBU/Field Ops O&amp;M"/>
    <s v="Inventory"/>
    <x v="4"/>
  </r>
  <r>
    <s v="2235-620 - Dist Maintenance"/>
    <s v="1300 OT Union Lbr"/>
    <n v="4110"/>
    <m/>
    <n v="0"/>
    <n v="0"/>
    <n v="0"/>
    <n v="0"/>
    <n v="4110"/>
    <n v="4110"/>
    <n v="0"/>
    <s v="DBU/Field Ops O&amp;M"/>
    <s v="Union Labor"/>
    <x v="4"/>
  </r>
  <r>
    <s v="2235-620 - Dist Maintenance"/>
    <s v="2700 Postage/Delivery"/>
    <n v="27.04"/>
    <m/>
    <n v="0"/>
    <n v="0"/>
    <n v="0"/>
    <n v="0"/>
    <n v="27.04"/>
    <n v="27.04"/>
    <n v="0"/>
    <s v="DBU/Field Ops O&amp;M"/>
    <s v="Nonlabor"/>
    <x v="4"/>
  </r>
  <r>
    <s v="2235-620 - Dist Maintenance"/>
    <s v="2730 Office Supplies"/>
    <n v="1907.5"/>
    <m/>
    <n v="0"/>
    <n v="0"/>
    <n v="0"/>
    <n v="0"/>
    <n v="1907.5"/>
    <n v="1907.5"/>
    <n v="0"/>
    <s v="DBU/Field Ops O&amp;M"/>
    <s v="Nonlabor"/>
    <x v="4"/>
  </r>
  <r>
    <s v="2235-700 - General Admin"/>
    <s v="1200 ST Union Lbr"/>
    <n v="26592.120000000003"/>
    <m/>
    <n v="0"/>
    <n v="0"/>
    <n v="0"/>
    <n v="26592.120000000003"/>
    <n v="0"/>
    <n v="26592.120000000003"/>
    <n v="0"/>
    <s v="DBU/Field Ops O&amp;M"/>
    <s v="Union Labor"/>
    <x v="4"/>
  </r>
  <r>
    <s v="2235-700 - General Admin"/>
    <s v="2320 Travel Exp Supp Inv"/>
    <n v="569.9"/>
    <m/>
    <n v="0"/>
    <n v="0"/>
    <n v="0"/>
    <n v="569.9"/>
    <n v="0"/>
    <n v="569.9"/>
    <n v="0"/>
    <s v="DBU/Field Ops O&amp;M"/>
    <s v="Nonlabor"/>
    <x v="4"/>
  </r>
  <r>
    <s v="2235-700 - General Admin"/>
    <s v="2330 Meals Payroll"/>
    <n v="20"/>
    <m/>
    <n v="0"/>
    <n v="0"/>
    <n v="0"/>
    <n v="20"/>
    <n v="0"/>
    <n v="20"/>
    <n v="0"/>
    <s v="DBU/Field Ops O&amp;M"/>
    <s v="Nonlabor"/>
    <x v="4"/>
  </r>
  <r>
    <s v="2235-700 - General Admin"/>
    <s v="1300 OT Union Lbr"/>
    <n v="9734.31"/>
    <m/>
    <n v="0"/>
    <n v="0"/>
    <n v="0"/>
    <n v="9734.31"/>
    <n v="0"/>
    <n v="9734.31"/>
    <n v="0"/>
    <s v="DBU/Field Ops O&amp;M"/>
    <s v="Union Labor"/>
    <x v="4"/>
  </r>
  <r>
    <s v="2235-910 - Vac/Sick/Hol"/>
    <s v="1200 ST Union Lbr"/>
    <n v="23019.82"/>
    <m/>
    <n v="23019.82"/>
    <n v="0"/>
    <n v="0"/>
    <n v="0"/>
    <n v="0"/>
    <n v="23019.82"/>
    <n v="0"/>
    <s v="DBU/Field Ops O&amp;M"/>
    <s v="Union Labor"/>
    <x v="4"/>
  </r>
  <r>
    <s v="2236-518 - Trans Restoration"/>
    <s v="1300 OT Union Lbr"/>
    <n v="436.26"/>
    <m/>
    <n v="0"/>
    <n v="0"/>
    <n v="0"/>
    <n v="0"/>
    <n v="436.26"/>
    <n v="436.26"/>
    <n v="0"/>
    <s v="DBU/Field Ops O&amp;M"/>
    <s v="Union Labor"/>
    <x v="4"/>
  </r>
  <r>
    <s v="2236-520 - Trans Maintenance"/>
    <s v="1200 ST Union Lbr"/>
    <n v="21088.12"/>
    <m/>
    <n v="0"/>
    <n v="0"/>
    <n v="0"/>
    <n v="0"/>
    <n v="21088.12"/>
    <n v="21088.12"/>
    <n v="0"/>
    <s v="DBU/Field Ops O&amp;M"/>
    <s v="Union Labor"/>
    <x v="4"/>
  </r>
  <r>
    <s v="2236-520 - Trans Maintenance"/>
    <s v="1300 OT Union Lbr"/>
    <n v="442.35"/>
    <m/>
    <n v="0"/>
    <n v="0"/>
    <n v="0"/>
    <n v="0"/>
    <n v="442.35"/>
    <n v="442.35"/>
    <n v="0"/>
    <s v="DBU/Field Ops O&amp;M"/>
    <s v="Union Labor"/>
    <x v="4"/>
  </r>
  <r>
    <s v="2236-618 - Dist Restoration"/>
    <s v="2100 Outside Svcs"/>
    <n v="550"/>
    <m/>
    <n v="0"/>
    <n v="0"/>
    <n v="0"/>
    <n v="0"/>
    <n v="550"/>
    <n v="550"/>
    <n v="0"/>
    <s v="DBU/Field Ops O&amp;M"/>
    <s v="Nonlabor"/>
    <x v="4"/>
  </r>
  <r>
    <s v="2236-618 - Dist Restoration"/>
    <s v="1200 ST Union Lbr"/>
    <n v="33278.839999999997"/>
    <m/>
    <n v="0"/>
    <n v="0"/>
    <n v="0"/>
    <n v="0"/>
    <n v="33278.839999999997"/>
    <n v="33278.839999999997"/>
    <n v="0"/>
    <s v="DBU/Field Ops O&amp;M"/>
    <s v="Union Labor"/>
    <x v="4"/>
  </r>
  <r>
    <s v="2236-618 - Dist Restoration"/>
    <s v="1400 Adj Union Lbr"/>
    <n v="81866.33"/>
    <m/>
    <n v="0"/>
    <n v="0"/>
    <n v="0"/>
    <n v="0"/>
    <n v="81866.33"/>
    <n v="81866.33"/>
    <n v="0"/>
    <s v="DBU/Field Ops O&amp;M"/>
    <s v="Union Labor"/>
    <x v="4"/>
  </r>
  <r>
    <s v="2236-618 - Dist Restoration"/>
    <s v="2330 Meals Payroll"/>
    <n v="130"/>
    <m/>
    <n v="0"/>
    <n v="0"/>
    <n v="0"/>
    <n v="0"/>
    <n v="130"/>
    <n v="130"/>
    <n v="0"/>
    <s v="DBU/Field Ops O&amp;M"/>
    <s v="Nonlabor"/>
    <x v="4"/>
  </r>
  <r>
    <s v="2236-618 - Dist Restoration"/>
    <s v="1300 OT Union Lbr"/>
    <n v="56171.21"/>
    <m/>
    <n v="0"/>
    <n v="0"/>
    <n v="0"/>
    <n v="0"/>
    <n v="56171.21"/>
    <n v="56171.21"/>
    <n v="0"/>
    <s v="DBU/Field Ops O&amp;M"/>
    <s v="Union Labor"/>
    <x v="4"/>
  </r>
  <r>
    <s v="2236-620 - Dist Maintenance"/>
    <s v="1200 ST Union Lbr"/>
    <n v="63980.78"/>
    <m/>
    <n v="0"/>
    <n v="0"/>
    <n v="0"/>
    <n v="0"/>
    <n v="63980.78"/>
    <n v="63980.78"/>
    <n v="0"/>
    <s v="DBU/Field Ops O&amp;M"/>
    <s v="Union Labor"/>
    <x v="4"/>
  </r>
  <r>
    <s v="2236-620 - Dist Maintenance"/>
    <s v="2330 Meals Payroll"/>
    <n v="2414"/>
    <m/>
    <n v="0"/>
    <n v="0"/>
    <n v="0"/>
    <n v="0"/>
    <n v="2414"/>
    <n v="2414"/>
    <n v="0"/>
    <s v="DBU/Field Ops O&amp;M"/>
    <s v="Nonlabor"/>
    <x v="4"/>
  </r>
  <r>
    <s v="2236-620 - Dist Maintenance"/>
    <s v="2400 Inventory Issue"/>
    <n v="59289.41"/>
    <m/>
    <n v="0"/>
    <n v="0"/>
    <n v="0"/>
    <n v="0"/>
    <n v="59289.41"/>
    <n v="59289.41"/>
    <n v="0"/>
    <s v="DBU/Field Ops O&amp;M"/>
    <s v="Inventory"/>
    <x v="4"/>
  </r>
  <r>
    <s v="2236-620 - Dist Maintenance"/>
    <s v="2410 Direct Purchase"/>
    <n v="583"/>
    <m/>
    <n v="0"/>
    <n v="0"/>
    <n v="0"/>
    <n v="0"/>
    <n v="583"/>
    <n v="583"/>
    <n v="0"/>
    <s v="DBU/Field Ops O&amp;M"/>
    <s v="Nonlabor"/>
    <x v="4"/>
  </r>
  <r>
    <s v="2236-620 - Dist Maintenance"/>
    <s v="2460 Inv Returned"/>
    <n v="-7825.2"/>
    <m/>
    <n v="0"/>
    <n v="0"/>
    <n v="0"/>
    <n v="0"/>
    <n v="-7825.2"/>
    <n v="-7825.2"/>
    <n v="0"/>
    <s v="DBU/Field Ops O&amp;M"/>
    <s v="Inventory"/>
    <x v="4"/>
  </r>
  <r>
    <s v="2236-620 - Dist Maintenance"/>
    <s v="1300 OT Union Lbr"/>
    <n v="24310.92"/>
    <m/>
    <n v="0"/>
    <n v="0"/>
    <n v="0"/>
    <n v="0"/>
    <n v="24310.92"/>
    <n v="24310.92"/>
    <n v="0"/>
    <s v="DBU/Field Ops O&amp;M"/>
    <s v="Union Labor"/>
    <x v="4"/>
  </r>
  <r>
    <s v="2236-620 - Dist Maintenance"/>
    <s v="2700 Postage/Delivery"/>
    <n v="24.34"/>
    <m/>
    <n v="0"/>
    <n v="0"/>
    <n v="0"/>
    <n v="0"/>
    <n v="24.34"/>
    <n v="24.34"/>
    <n v="0"/>
    <s v="DBU/Field Ops O&amp;M"/>
    <s v="Nonlabor"/>
    <x v="4"/>
  </r>
  <r>
    <s v="2236-700 - General Admin"/>
    <s v="1200 ST Union Lbr"/>
    <n v="72742.2"/>
    <m/>
    <n v="0"/>
    <n v="0"/>
    <n v="0"/>
    <n v="72742.2"/>
    <n v="0"/>
    <n v="72742.2"/>
    <n v="0"/>
    <s v="DBU/Field Ops O&amp;M"/>
    <s v="Union Labor"/>
    <x v="4"/>
  </r>
  <r>
    <s v="2236-700 - General Admin"/>
    <s v="2320 Travel Exp Supp Inv"/>
    <n v="550"/>
    <m/>
    <n v="0"/>
    <n v="0"/>
    <n v="0"/>
    <n v="550"/>
    <n v="0"/>
    <n v="550"/>
    <n v="0"/>
    <s v="DBU/Field Ops O&amp;M"/>
    <s v="Nonlabor"/>
    <x v="4"/>
  </r>
  <r>
    <s v="2236-700 - General Admin"/>
    <s v="2330 Meals Exp Supp Inv"/>
    <n v="258.24"/>
    <m/>
    <n v="0"/>
    <n v="0"/>
    <n v="0"/>
    <n v="258.24"/>
    <n v="0"/>
    <n v="258.24"/>
    <n v="0"/>
    <s v="DBU/Field Ops O&amp;M"/>
    <s v="Nonlabor"/>
    <x v="4"/>
  </r>
  <r>
    <s v="2236-700 - General Admin"/>
    <s v="2330 Meals Payroll"/>
    <n v="100"/>
    <m/>
    <n v="0"/>
    <n v="0"/>
    <n v="0"/>
    <n v="100"/>
    <n v="0"/>
    <n v="100"/>
    <n v="0"/>
    <s v="DBU/Field Ops O&amp;M"/>
    <s v="Nonlabor"/>
    <x v="4"/>
  </r>
  <r>
    <s v="2236-700 - General Admin"/>
    <s v="1300 OT Union Lbr"/>
    <n v="8577.09"/>
    <m/>
    <n v="0"/>
    <n v="0"/>
    <n v="0"/>
    <n v="8577.09"/>
    <n v="0"/>
    <n v="8577.09"/>
    <n v="0"/>
    <s v="DBU/Field Ops O&amp;M"/>
    <s v="Union Labor"/>
    <x v="4"/>
  </r>
  <r>
    <s v="2236-700 - General Admin"/>
    <s v="2730 Office Supplies"/>
    <n v="990"/>
    <m/>
    <n v="0"/>
    <n v="0"/>
    <n v="0"/>
    <n v="990"/>
    <n v="0"/>
    <n v="990"/>
    <n v="0"/>
    <s v="DBU/Field Ops O&amp;M"/>
    <s v="Nonlabor"/>
    <x v="4"/>
  </r>
  <r>
    <s v="2236-910 - Vac/Sick/Hol"/>
    <s v="1200 ST NonUnion Lbr"/>
    <n v="17528.21"/>
    <m/>
    <n v="17528.21"/>
    <n v="0"/>
    <n v="0"/>
    <n v="0"/>
    <n v="0"/>
    <n v="17528.21"/>
    <n v="0"/>
    <s v="DBU/Field Ops O&amp;M"/>
    <s v="NonUnion Labor"/>
    <x v="4"/>
  </r>
  <r>
    <s v="2236-910 - Vac/Sick/Hol"/>
    <s v="1200 ST Union Lbr"/>
    <n v="53880.959999999999"/>
    <m/>
    <n v="53880.959999999999"/>
    <n v="0"/>
    <n v="0"/>
    <n v="0"/>
    <n v="0"/>
    <n v="53880.959999999999"/>
    <n v="0"/>
    <s v="DBU/Field Ops O&amp;M"/>
    <s v="Union Labor"/>
    <x v="4"/>
  </r>
  <r>
    <s v="2236-950 - Safety"/>
    <s v="2410 Direct Purchase"/>
    <n v="173"/>
    <m/>
    <n v="0"/>
    <n v="0"/>
    <n v="0"/>
    <n v="173"/>
    <n v="0"/>
    <n v="173"/>
    <n v="0"/>
    <s v="DBU/Field Ops O&amp;M"/>
    <s v="Nonlabor"/>
    <x v="4"/>
  </r>
  <r>
    <s v="426E-700 - DBU Admin"/>
    <s v="2810 Fees/Dues/Pnlty"/>
    <n v="1100"/>
    <m/>
    <n v="0"/>
    <n v="0"/>
    <n v="0"/>
    <n v="1100"/>
    <n v="0"/>
    <n v="1100"/>
    <n v="0"/>
    <s v="Asset Management"/>
    <s v="Nonlabor"/>
    <x v="4"/>
  </r>
  <r>
    <s v="426E-700 - DBU Admin"/>
    <s v="1200 ST NonUnion Lbr"/>
    <n v="153549.35"/>
    <m/>
    <n v="0"/>
    <n v="0"/>
    <n v="0"/>
    <n v="153549.35"/>
    <n v="0"/>
    <n v="153549.35"/>
    <n v="0"/>
    <s v="Asset Management"/>
    <s v="NonUnion Labor"/>
    <x v="4"/>
  </r>
  <r>
    <s v="426E-700 - DBU Admin"/>
    <s v="2310 Training Mtls"/>
    <n v="4000"/>
    <m/>
    <n v="0"/>
    <n v="0"/>
    <n v="0"/>
    <n v="4000"/>
    <n v="0"/>
    <n v="4000"/>
    <n v="0"/>
    <s v="Asset Management"/>
    <s v="Exclude"/>
    <x v="4"/>
  </r>
  <r>
    <s v="426E-700 - DBU Admin"/>
    <s v="2320 Travel Exp AR"/>
    <n v="1500"/>
    <m/>
    <n v="0"/>
    <n v="0"/>
    <n v="0"/>
    <n v="1500"/>
    <n v="0"/>
    <n v="1500"/>
    <n v="0"/>
    <s v="Asset Management"/>
    <s v="Exclude"/>
    <x v="4"/>
  </r>
  <r>
    <s v="426E-700 - DBU Admin"/>
    <s v="2330 Meals Payroll"/>
    <n v="2000"/>
    <m/>
    <n v="0"/>
    <n v="0"/>
    <n v="0"/>
    <n v="2000"/>
    <n v="0"/>
    <n v="2000"/>
    <n v="0"/>
    <s v="Asset Management"/>
    <s v="Nonlabor"/>
    <x v="4"/>
  </r>
  <r>
    <s v="426E-700 - DBU Admin"/>
    <s v="2400 Inventory Issue"/>
    <n v="2500"/>
    <m/>
    <n v="0"/>
    <n v="0"/>
    <n v="0"/>
    <n v="2500"/>
    <n v="0"/>
    <n v="2500"/>
    <n v="0"/>
    <s v="Asset Management"/>
    <s v="Inventory"/>
    <x v="4"/>
  </r>
  <r>
    <s v="426E-700 - DBU Admin"/>
    <s v="2410 Direct Purchase"/>
    <n v="2901.55"/>
    <m/>
    <n v="0"/>
    <n v="0"/>
    <n v="0"/>
    <n v="2901.55"/>
    <n v="0"/>
    <n v="2901.55"/>
    <n v="0"/>
    <s v="Asset Management"/>
    <s v="Nonlabor"/>
    <x v="4"/>
  </r>
  <r>
    <s v="426E-910 - Vac/Sick/Holiday"/>
    <s v="1200 ST NonUnion Lbr"/>
    <n v="22409"/>
    <m/>
    <n v="22409"/>
    <n v="0"/>
    <n v="0"/>
    <n v="0"/>
    <n v="0"/>
    <n v="22409"/>
    <n v="0"/>
    <s v="Asset Management"/>
    <s v="NonUnion Labor"/>
    <x v="4"/>
  </r>
  <r>
    <s v="459C-618 - Dist Restoration"/>
    <s v="1200 ST Union Lbr"/>
    <n v="23317.360000000001"/>
    <m/>
    <n v="0"/>
    <n v="0"/>
    <n v="0"/>
    <n v="0"/>
    <n v="23317.360000000001"/>
    <n v="23317.360000000001"/>
    <n v="0"/>
    <s v="DBU/Field Ops O&amp;M"/>
    <s v="Union Labor"/>
    <x v="4"/>
  </r>
  <r>
    <s v="459C-618 - Dist Restoration"/>
    <s v="1400 Adj Union Lbr"/>
    <n v="13684"/>
    <m/>
    <n v="0"/>
    <n v="0"/>
    <n v="0"/>
    <n v="0"/>
    <n v="13684"/>
    <n v="13684"/>
    <n v="0"/>
    <s v="DBU/Field Ops O&amp;M"/>
    <s v="Union Labor"/>
    <x v="4"/>
  </r>
  <r>
    <s v="459C-618 - Dist Restoration"/>
    <s v="2320 Travel Exp Supp Inv"/>
    <n v="58.5"/>
    <m/>
    <n v="0"/>
    <n v="0"/>
    <n v="0"/>
    <n v="0"/>
    <n v="58.5"/>
    <n v="58.5"/>
    <n v="0"/>
    <s v="DBU/Field Ops O&amp;M"/>
    <s v="Nonlabor"/>
    <x v="4"/>
  </r>
  <r>
    <s v="459C-618 - Dist Restoration"/>
    <s v="2330 Meals Payroll"/>
    <n v="1133"/>
    <m/>
    <n v="0"/>
    <n v="0"/>
    <n v="0"/>
    <n v="0"/>
    <n v="1133"/>
    <n v="1133"/>
    <n v="0"/>
    <s v="DBU/Field Ops O&amp;M"/>
    <s v="Nonlabor"/>
    <x v="4"/>
  </r>
  <r>
    <s v="459C-618 - Dist Restoration"/>
    <s v="1300 OT Union Lbr"/>
    <n v="40852"/>
    <m/>
    <n v="0"/>
    <n v="0"/>
    <n v="0"/>
    <n v="0"/>
    <n v="40852"/>
    <n v="40852"/>
    <n v="0"/>
    <s v="DBU/Field Ops O&amp;M"/>
    <s v="Union Labor"/>
    <x v="4"/>
  </r>
  <r>
    <s v="459C-620 - Dist Maintenance"/>
    <s v="1200 ST Union Lbr"/>
    <n v="68629.36"/>
    <m/>
    <n v="0"/>
    <n v="0"/>
    <n v="0"/>
    <n v="0"/>
    <n v="68629.36"/>
    <n v="68629.36"/>
    <n v="0"/>
    <s v="DBU/Field Ops O&amp;M"/>
    <s v="Union Labor"/>
    <x v="4"/>
  </r>
  <r>
    <s v="459C-620 - Dist Maintenance"/>
    <s v="2400 Inventory Issue"/>
    <n v="15249.3"/>
    <m/>
    <n v="0"/>
    <n v="0"/>
    <n v="0"/>
    <n v="0"/>
    <n v="15249.3"/>
    <n v="15249.3"/>
    <n v="0"/>
    <s v="DBU/Field Ops O&amp;M"/>
    <s v="Inventory"/>
    <x v="4"/>
  </r>
  <r>
    <s v="459C-620 - Dist Maintenance"/>
    <s v="2460 Inv Returned"/>
    <n v="-2046"/>
    <m/>
    <n v="0"/>
    <n v="0"/>
    <n v="0"/>
    <n v="0"/>
    <n v="-2046"/>
    <n v="-2046"/>
    <n v="0"/>
    <s v="DBU/Field Ops O&amp;M"/>
    <s v="Inventory"/>
    <x v="4"/>
  </r>
  <r>
    <s v="459C-620 - Dist Maintenance"/>
    <s v="1300 OT Union Lbr"/>
    <n v="18354"/>
    <m/>
    <n v="0"/>
    <n v="0"/>
    <n v="0"/>
    <n v="0"/>
    <n v="18354"/>
    <n v="18354"/>
    <n v="0"/>
    <s v="DBU/Field Ops O&amp;M"/>
    <s v="Union Labor"/>
    <x v="4"/>
  </r>
  <r>
    <s v="459C-700 - DBU Admin"/>
    <s v="1200 ST Union Lbr"/>
    <n v="32022.63"/>
    <m/>
    <n v="0"/>
    <n v="0"/>
    <n v="0"/>
    <n v="32022.63"/>
    <n v="0"/>
    <n v="32022.63"/>
    <n v="0"/>
    <s v="DBU/Field Ops O&amp;M"/>
    <s v="Union Labor"/>
    <x v="4"/>
  </r>
  <r>
    <s v="459C-700 - DBU Admin"/>
    <s v="2320 Travel Exp Supp Inv"/>
    <n v="154"/>
    <m/>
    <n v="0"/>
    <n v="0"/>
    <n v="0"/>
    <n v="154"/>
    <n v="0"/>
    <n v="154"/>
    <n v="0"/>
    <s v="DBU/Field Ops O&amp;M"/>
    <s v="Nonlabor"/>
    <x v="4"/>
  </r>
  <r>
    <s v="459C-700 - DBU Admin"/>
    <s v="1300 OT Union Lbr"/>
    <n v="201.63"/>
    <m/>
    <n v="0"/>
    <n v="0"/>
    <n v="0"/>
    <n v="201.63"/>
    <n v="0"/>
    <n v="201.63"/>
    <n v="0"/>
    <s v="DBU/Field Ops O&amp;M"/>
    <s v="Union Labor"/>
    <x v="4"/>
  </r>
  <r>
    <s v="459C-910 - Vac/Sick/Hol"/>
    <s v="1200 ST Union Lbr"/>
    <n v="19867.71"/>
    <m/>
    <n v="19867.71"/>
    <n v="0"/>
    <n v="0"/>
    <n v="0"/>
    <n v="0"/>
    <n v="19867.71"/>
    <n v="0"/>
    <s v="DBU/Field Ops O&amp;M"/>
    <s v="Union Labor"/>
    <x v="4"/>
  </r>
  <r>
    <s v="5329-600 - Dist Exp Task"/>
    <s v="1200 ST NonUnion Lbr"/>
    <n v="17900.259999999998"/>
    <m/>
    <n v="0"/>
    <n v="0"/>
    <n v="0"/>
    <n v="0"/>
    <n v="17900.259999999998"/>
    <n v="17900.259999999998"/>
    <n v="0"/>
    <s v="DBU/Field Ops O&amp;M"/>
    <s v="NonUnion Labor"/>
    <x v="4"/>
  </r>
  <r>
    <s v="5329-610 - PrePlus Work"/>
    <s v="1200 ST NonUnion Lbr"/>
    <n v="571.65"/>
    <m/>
    <n v="0"/>
    <n v="0"/>
    <n v="0"/>
    <n v="0"/>
    <n v="571.65"/>
    <n v="571.65"/>
    <n v="0"/>
    <s v="DBU/Field Ops O&amp;M"/>
    <s v="NonUnion Labor"/>
    <x v="4"/>
  </r>
  <r>
    <s v="5392-300 - Dist Expense"/>
    <s v="2100 Outside Svcs"/>
    <n v="14905"/>
    <m/>
    <n v="0"/>
    <n v="0"/>
    <n v="0"/>
    <n v="0"/>
    <n v="14905"/>
    <n v="14905"/>
    <n v="0"/>
    <s v="DBU/Field Ops O&amp;M"/>
    <s v="Nonlabor"/>
    <x v="3"/>
  </r>
  <r>
    <s v="5392-300 - Dist Expense"/>
    <s v="1200 ST Union Lbr"/>
    <n v="63222.080000000002"/>
    <m/>
    <n v="0"/>
    <n v="0"/>
    <n v="0"/>
    <n v="0"/>
    <n v="63222.080000000002"/>
    <n v="63222.080000000002"/>
    <n v="0"/>
    <s v="DBU/Field Ops O&amp;M"/>
    <s v="Union Labor"/>
    <x v="3"/>
  </r>
  <r>
    <s v="5392-300 - Dist Expense"/>
    <s v="1300 OT Union Lbr"/>
    <n v="18962.39"/>
    <m/>
    <n v="0"/>
    <n v="0"/>
    <n v="0"/>
    <n v="0"/>
    <n v="18962.39"/>
    <n v="18962.39"/>
    <n v="0"/>
    <s v="DBU/Field Ops O&amp;M"/>
    <s v="Union Labor"/>
    <x v="3"/>
  </r>
  <r>
    <s v="5392-300 - Dist Expense"/>
    <s v="6120 Sale of Services AR"/>
    <n v="-5655.02"/>
    <m/>
    <n v="0"/>
    <n v="0"/>
    <n v="0"/>
    <n v="0"/>
    <n v="-5655.02"/>
    <n v="-5655.02"/>
    <n v="0"/>
    <s v="DBU/Field Ops O&amp;M"/>
    <s v="Exclude"/>
    <x v="3"/>
  </r>
  <r>
    <s v="5392-300 - Dist Expense"/>
    <s v="6130 Misc Reimburse AR"/>
    <n v="-8484.48"/>
    <m/>
    <n v="0"/>
    <n v="0"/>
    <n v="0"/>
    <n v="0"/>
    <n v="-8484.48"/>
    <n v="-8484.48"/>
    <n v="0"/>
    <s v="DBU/Field Ops O&amp;M"/>
    <s v="Project Proceeds"/>
    <x v="3"/>
  </r>
  <r>
    <s v="5392-600 - Dist Exp Task"/>
    <s v="2330 Meals Exp AR"/>
    <n v="220"/>
    <m/>
    <n v="0"/>
    <n v="0"/>
    <n v="0"/>
    <n v="0"/>
    <n v="220"/>
    <n v="220"/>
    <n v="0"/>
    <s v="DBU/Field Ops O&amp;M"/>
    <s v="Nonlabor"/>
    <x v="3"/>
  </r>
  <r>
    <s v="5392-600 - Dist Exp Task"/>
    <s v="2400 Inventory Issue"/>
    <n v="13574"/>
    <m/>
    <n v="0"/>
    <n v="0"/>
    <n v="0"/>
    <n v="0"/>
    <n v="13574"/>
    <n v="13574"/>
    <n v="0"/>
    <s v="DBU/Field Ops O&amp;M"/>
    <s v="Inventory"/>
    <x v="3"/>
  </r>
  <r>
    <s v="5392-600 - Dist Exp Task"/>
    <s v="2410 Direct Purchase"/>
    <n v="3421"/>
    <m/>
    <n v="0"/>
    <n v="0"/>
    <n v="0"/>
    <n v="0"/>
    <n v="3421"/>
    <n v="3421"/>
    <n v="0"/>
    <s v="DBU/Field Ops O&amp;M"/>
    <s v="Nonlabor"/>
    <x v="3"/>
  </r>
  <r>
    <s v="5392-600 - Dist Exp Task"/>
    <s v="2460 Inv Returned"/>
    <n v="-4114"/>
    <m/>
    <n v="0"/>
    <n v="0"/>
    <n v="0"/>
    <n v="0"/>
    <n v="-4114"/>
    <n v="-4114"/>
    <n v="0"/>
    <s v="DBU/Field Ops O&amp;M"/>
    <s v="Inventory"/>
    <x v="3"/>
  </r>
  <r>
    <s v="5392-600 - Dist Exp Task"/>
    <s v="6120 Sale of Services AR"/>
    <n v="-121627"/>
    <m/>
    <n v="0"/>
    <n v="0"/>
    <n v="0"/>
    <n v="0"/>
    <n v="-121627"/>
    <n v="-121627"/>
    <n v="0"/>
    <s v="DBU/Field Ops O&amp;M"/>
    <s v="Exclude"/>
    <x v="3"/>
  </r>
  <r>
    <s v="5400-200 - Read Meters"/>
    <s v="1200 ST Union Lbr"/>
    <n v="46005.77"/>
    <m/>
    <n v="0"/>
    <n v="0"/>
    <n v="0"/>
    <n v="0"/>
    <n v="46005.77"/>
    <n v="46005.77"/>
    <n v="0"/>
    <s v="DBU/Field Ops O&amp;M"/>
    <s v="Union Labor"/>
    <x v="4"/>
  </r>
  <r>
    <s v="5400-200 - Read Meters"/>
    <s v="2330 Meals Payroll"/>
    <n v="20"/>
    <m/>
    <n v="0"/>
    <n v="0"/>
    <n v="0"/>
    <n v="0"/>
    <n v="20"/>
    <n v="20"/>
    <n v="0"/>
    <s v="DBU/Field Ops O&amp;M"/>
    <s v="Nonlabor"/>
    <x v="4"/>
  </r>
  <r>
    <s v="5400-200 - Read Meters"/>
    <s v="2400 Inventory Issue"/>
    <n v="15.02"/>
    <m/>
    <n v="0"/>
    <n v="0"/>
    <n v="0"/>
    <n v="0"/>
    <n v="15.02"/>
    <n v="15.02"/>
    <n v="0"/>
    <s v="DBU/Field Ops O&amp;M"/>
    <s v="Inventory"/>
    <x v="4"/>
  </r>
  <r>
    <s v="5400-200 - Read Meters"/>
    <s v="1300 OT Union Lbr"/>
    <n v="195.9"/>
    <m/>
    <n v="0"/>
    <n v="0"/>
    <n v="0"/>
    <n v="0"/>
    <n v="195.9"/>
    <n v="195.9"/>
    <n v="0"/>
    <s v="DBU/Field Ops O&amp;M"/>
    <s v="Union Labor"/>
    <x v="4"/>
  </r>
  <r>
    <s v="5400-300 - Con/Disc S/O"/>
    <s v="1200 ST Union Lbr"/>
    <n v="201902.91"/>
    <m/>
    <n v="0"/>
    <n v="0"/>
    <n v="0"/>
    <n v="0"/>
    <n v="201902.91"/>
    <n v="201902.91"/>
    <n v="0"/>
    <s v="DBU/Field Ops O&amp;M"/>
    <s v="Union Labor"/>
    <x v="4"/>
  </r>
  <r>
    <s v="5400-300 - Con/Disc S/O"/>
    <s v="2330 Meals Payroll"/>
    <n v="1092"/>
    <m/>
    <n v="0"/>
    <n v="0"/>
    <n v="0"/>
    <n v="0"/>
    <n v="1092"/>
    <n v="1092"/>
    <n v="0"/>
    <s v="DBU/Field Ops O&amp;M"/>
    <s v="Nonlabor"/>
    <x v="4"/>
  </r>
  <r>
    <s v="5400-300 - Con/Disc S/O"/>
    <s v="2400 Inventory Issue"/>
    <n v="970.74"/>
    <m/>
    <n v="0"/>
    <n v="0"/>
    <n v="0"/>
    <n v="0"/>
    <n v="970.74"/>
    <n v="970.74"/>
    <n v="0"/>
    <s v="DBU/Field Ops O&amp;M"/>
    <s v="Inventory"/>
    <x v="4"/>
  </r>
  <r>
    <s v="5400-300 - Con/Disc S/O"/>
    <s v="1300 OT Union Lbr"/>
    <n v="24843.13"/>
    <m/>
    <n v="0"/>
    <n v="0"/>
    <n v="0"/>
    <n v="0"/>
    <n v="24843.13"/>
    <n v="24843.13"/>
    <n v="0"/>
    <s v="DBU/Field Ops O&amp;M"/>
    <s v="Union Labor"/>
    <x v="4"/>
  </r>
  <r>
    <s v="5400-700 - Admin/Misc"/>
    <s v="1200 ST Union Lbr"/>
    <n v="12639.91"/>
    <m/>
    <n v="0"/>
    <n v="0"/>
    <n v="0"/>
    <n v="12639.91"/>
    <n v="0"/>
    <n v="12639.91"/>
    <n v="0"/>
    <s v="DBU/Field Ops O&amp;M"/>
    <s v="Union Labor"/>
    <x v="4"/>
  </r>
  <r>
    <s v="5400-700 - Admin/Misc"/>
    <s v="1300 OT Union Lbr"/>
    <n v="29708.33"/>
    <m/>
    <n v="0"/>
    <n v="0"/>
    <n v="0"/>
    <n v="29708.33"/>
    <n v="0"/>
    <n v="29708.33"/>
    <n v="0"/>
    <s v="DBU/Field Ops O&amp;M"/>
    <s v="Union Labor"/>
    <x v="4"/>
  </r>
  <r>
    <s v="5400-910 - Vac/Sick/Holiday"/>
    <s v="1200 ST Union Lbr"/>
    <n v="38565.51"/>
    <m/>
    <n v="38565.51"/>
    <n v="0"/>
    <n v="0"/>
    <n v="0"/>
    <n v="0"/>
    <n v="38565.51"/>
    <n v="0"/>
    <s v="DBU/Field Ops O&amp;M"/>
    <s v="Union Labor"/>
    <x v="4"/>
  </r>
  <r>
    <s v="6403-618 - Distribiton Restor"/>
    <s v="2400 Inventory Issue"/>
    <n v="543.63"/>
    <m/>
    <n v="0"/>
    <n v="0"/>
    <n v="0"/>
    <n v="0"/>
    <n v="543.63"/>
    <n v="543.63"/>
    <n v="0"/>
    <s v="DBU/Field Ops O&amp;M"/>
    <s v="Inventory"/>
    <x v="4"/>
  </r>
  <r>
    <s v="6403-620 - Distribution Maint"/>
    <s v="1200 ST NonUnion Lbr"/>
    <n v="74622.070000000007"/>
    <m/>
    <n v="0"/>
    <n v="0"/>
    <n v="0"/>
    <n v="0"/>
    <n v="74622.070000000007"/>
    <n v="74622.070000000007"/>
    <n v="0"/>
    <s v="DBU/Field Ops O&amp;M"/>
    <s v="NonUnion Labor"/>
    <x v="4"/>
  </r>
  <r>
    <s v="6403-620 - Distribution Maint"/>
    <s v="7065 Lobby Stk Bgr"/>
    <n v="577064.66"/>
    <m/>
    <n v="0"/>
    <n v="0"/>
    <n v="0"/>
    <n v="0"/>
    <n v="577064.66"/>
    <n v="577064.66"/>
    <n v="0"/>
    <s v="DBU/Field Ops O&amp;M"/>
    <s v="Inventory"/>
    <x v="4"/>
  </r>
  <r>
    <s v="6403-620 - Distribution Maint"/>
    <s v="7070 Lobby Stk Lincln"/>
    <n v="4464.59"/>
    <m/>
    <n v="0"/>
    <n v="0"/>
    <n v="0"/>
    <n v="0"/>
    <n v="4464.59"/>
    <n v="4464.59"/>
    <n v="0"/>
    <s v="DBU/Field Ops O&amp;M"/>
    <s v="Inventory"/>
    <x v="4"/>
  </r>
  <r>
    <s v="6403-620 - Distribution Maint"/>
    <s v="7075 Lobby Stk Mach"/>
    <n v="6492.73"/>
    <m/>
    <n v="0"/>
    <n v="0"/>
    <n v="0"/>
    <n v="0"/>
    <n v="6492.73"/>
    <n v="6492.73"/>
    <n v="0"/>
    <s v="DBU/Field Ops O&amp;M"/>
    <s v="Inventory"/>
    <x v="4"/>
  </r>
  <r>
    <s v="6403-620 - Distribution Maint"/>
    <s v="7080 Lobby Stk Ells"/>
    <n v="7653.8"/>
    <m/>
    <n v="0"/>
    <n v="0"/>
    <n v="0"/>
    <n v="0"/>
    <n v="7653.8"/>
    <n v="7653.8"/>
    <n v="0"/>
    <s v="DBU/Field Ops O&amp;M"/>
    <s v="Inventory"/>
    <x v="4"/>
  </r>
  <r>
    <s v="6403-620 - Distribution Maint"/>
    <s v="7081 Lobby Stk I Fall"/>
    <n v="1191.46"/>
    <m/>
    <n v="0"/>
    <n v="0"/>
    <n v="0"/>
    <n v="0"/>
    <n v="1191.46"/>
    <n v="1191.46"/>
    <n v="0"/>
    <s v="DBU/Field Ops O&amp;M"/>
    <s v="Inventory"/>
    <x v="4"/>
  </r>
  <r>
    <s v="6403-620 - Distribution Maint"/>
    <s v="7082 Lobby Stk Presq"/>
    <n v="-2694.41"/>
    <m/>
    <n v="0"/>
    <n v="0"/>
    <n v="0"/>
    <n v="0"/>
    <n v="-2694.41"/>
    <n v="-2694.41"/>
    <n v="0"/>
    <s v="DBU/Field Ops O&amp;M"/>
    <s v="Inventory"/>
    <x v="4"/>
  </r>
  <r>
    <s v="6403-620 - Distribution Maint"/>
    <s v="7083 Lobby Stk Kent"/>
    <n v="3514.96"/>
    <m/>
    <n v="0"/>
    <n v="0"/>
    <n v="0"/>
    <n v="0"/>
    <n v="3514.96"/>
    <n v="3514.96"/>
    <n v="0"/>
    <s v="DBU/Field Ops O&amp;M"/>
    <s v="Inventory"/>
    <x v="4"/>
  </r>
  <r>
    <s v="6403-620 - Distribution Maint"/>
    <s v="2410 Direct Purchase"/>
    <n v="400"/>
    <m/>
    <n v="0"/>
    <n v="0"/>
    <n v="0"/>
    <n v="0"/>
    <n v="400"/>
    <n v="400"/>
    <n v="0"/>
    <s v="DBU/Field Ops O&amp;M"/>
    <s v="Nonlabor"/>
    <x v="4"/>
  </r>
  <r>
    <s v="6403-620 - Distribution Maint"/>
    <s v="8650 Inventory Adj"/>
    <n v="17249.82"/>
    <m/>
    <n v="0"/>
    <n v="0"/>
    <n v="0"/>
    <n v="0"/>
    <n v="17249.82"/>
    <n v="17249.82"/>
    <n v="0"/>
    <s v="DBU/Field Ops O&amp;M"/>
    <s v="Inventory"/>
    <x v="4"/>
  </r>
  <r>
    <s v="6403-620 - Distribution Maint"/>
    <s v="8775 Inv Write Off"/>
    <n v="12374"/>
    <m/>
    <n v="0"/>
    <n v="0"/>
    <n v="0"/>
    <n v="0"/>
    <n v="12374"/>
    <n v="12374"/>
    <n v="0"/>
    <s v="DBU/Field Ops O&amp;M"/>
    <s v="Inventory"/>
    <x v="4"/>
  </r>
  <r>
    <s v="6403-620 - Distribution Maint"/>
    <s v="6120 Sale of Services AR"/>
    <n v="-838"/>
    <m/>
    <n v="0"/>
    <n v="0"/>
    <n v="0"/>
    <n v="0"/>
    <n v="-838"/>
    <n v="-838"/>
    <n v="0"/>
    <s v="DBU/Field Ops O&amp;M"/>
    <s v="Exclude"/>
    <x v="4"/>
  </r>
  <r>
    <s v="6403-624 - Digsafe"/>
    <s v="6120 Sale of Services AR"/>
    <n v="-32450"/>
    <m/>
    <n v="0"/>
    <n v="0"/>
    <n v="0"/>
    <n v="0"/>
    <n v="-32450"/>
    <n v="-32450"/>
    <n v="0"/>
    <s v="DBU/Field Ops O&amp;M"/>
    <s v="Exclude"/>
    <x v="4"/>
  </r>
  <r>
    <s v="6403-627 - Sfty Footware/Glass"/>
    <s v="8999 Alloc Labor"/>
    <n v="60750"/>
    <m/>
    <n v="0"/>
    <n v="0"/>
    <n v="0"/>
    <n v="0"/>
    <n v="60750"/>
    <n v="60750"/>
    <n v="0"/>
    <s v="DBU/Field Ops O&amp;M"/>
    <s v="NonUnion Labor"/>
    <x v="4"/>
  </r>
  <r>
    <s v="6403-700 - DBU Admin"/>
    <s v="2100 Outside Svcs"/>
    <n v="391731.49"/>
    <m/>
    <n v="0"/>
    <n v="0"/>
    <n v="0"/>
    <n v="391731.49"/>
    <n v="0"/>
    <n v="391731.49"/>
    <n v="0"/>
    <s v="DBU/Field Ops O&amp;M"/>
    <s v="Nonlabor"/>
    <x v="4"/>
  </r>
  <r>
    <s v="6403-700 - DBU Admin"/>
    <s v="2810 Fees/Dues/Pnlty"/>
    <n v="3553"/>
    <m/>
    <n v="0"/>
    <n v="0"/>
    <n v="0"/>
    <n v="3553"/>
    <n v="0"/>
    <n v="3553"/>
    <n v="0"/>
    <s v="DBU/Field Ops O&amp;M"/>
    <s v="Nonlabor"/>
    <x v="4"/>
  </r>
  <r>
    <s v="6403-700 - DBU Admin"/>
    <s v="1200 ST NonUnion Lbr"/>
    <n v="669688.9"/>
    <m/>
    <n v="0"/>
    <n v="0"/>
    <n v="0"/>
    <n v="669688.9"/>
    <n v="0"/>
    <n v="669688.9"/>
    <n v="0"/>
    <s v="DBU/Field Ops O&amp;M"/>
    <s v="NonUnion Labor"/>
    <x v="4"/>
  </r>
  <r>
    <s v="6403-700 - DBU Admin"/>
    <s v="1400 Adj NonUnion Lbr"/>
    <n v="8764.75"/>
    <m/>
    <n v="0"/>
    <n v="0"/>
    <n v="0"/>
    <n v="8764.75"/>
    <n v="0"/>
    <n v="8764.75"/>
    <n v="0"/>
    <s v="DBU/Field Ops O&amp;M"/>
    <s v="NonUnion Labor"/>
    <x v="4"/>
  </r>
  <r>
    <s v="6403-700 - DBU Admin"/>
    <s v="2320 Travel Exp Supp Inv"/>
    <n v="1276"/>
    <m/>
    <n v="0"/>
    <n v="0"/>
    <n v="0"/>
    <n v="1276"/>
    <n v="0"/>
    <n v="1276"/>
    <n v="0"/>
    <s v="DBU/Field Ops O&amp;M"/>
    <s v="Nonlabor"/>
    <x v="4"/>
  </r>
  <r>
    <s v="6403-700 - DBU Admin"/>
    <s v="2330 Meals Exp AR"/>
    <n v="3157"/>
    <m/>
    <n v="0"/>
    <n v="0"/>
    <n v="0"/>
    <n v="3157"/>
    <n v="0"/>
    <n v="3157"/>
    <n v="0"/>
    <s v="DBU/Field Ops O&amp;M"/>
    <s v="Nonlabor"/>
    <x v="4"/>
  </r>
  <r>
    <s v="6403-700 - DBU Admin"/>
    <s v="2330 Meals Exp Supp Inv"/>
    <n v="115.87"/>
    <m/>
    <n v="0"/>
    <n v="0"/>
    <n v="0"/>
    <n v="115.87"/>
    <n v="0"/>
    <n v="115.87"/>
    <n v="0"/>
    <s v="DBU/Field Ops O&amp;M"/>
    <s v="Nonlabor"/>
    <x v="4"/>
  </r>
  <r>
    <s v="6403-700 - DBU Admin"/>
    <s v="2400 Inventory Issue"/>
    <n v="8668.34"/>
    <m/>
    <n v="0"/>
    <n v="0"/>
    <n v="0"/>
    <n v="8668.34"/>
    <n v="0"/>
    <n v="8668.34"/>
    <n v="0"/>
    <s v="DBU/Field Ops O&amp;M"/>
    <s v="Inventory"/>
    <x v="4"/>
  </r>
  <r>
    <s v="6403-700 - DBU Admin"/>
    <s v="2410 Direct Purchase"/>
    <n v="8901"/>
    <m/>
    <n v="0"/>
    <n v="0"/>
    <n v="0"/>
    <n v="8901"/>
    <n v="0"/>
    <n v="8901"/>
    <n v="0"/>
    <s v="DBU/Field Ops O&amp;M"/>
    <s v="Nonlabor"/>
    <x v="4"/>
  </r>
  <r>
    <s v="6403-700 - DBU Admin"/>
    <s v="2460 Inv Returned"/>
    <n v="-6240.02"/>
    <m/>
    <n v="0"/>
    <n v="0"/>
    <n v="0"/>
    <n v="-6240.02"/>
    <n v="0"/>
    <n v="-6240.02"/>
    <n v="0"/>
    <s v="DBU/Field Ops O&amp;M"/>
    <s v="Inventory"/>
    <x v="4"/>
  </r>
  <r>
    <s v="6403-700 - DBU Admin"/>
    <s v="8650 Inventory Adj"/>
    <n v="97801"/>
    <m/>
    <n v="0"/>
    <n v="0"/>
    <n v="0"/>
    <n v="97801"/>
    <n v="0"/>
    <n v="97801"/>
    <n v="0"/>
    <s v="DBU/Field Ops O&amp;M"/>
    <s v="Inventory"/>
    <x v="4"/>
  </r>
  <r>
    <s v="6403-700 - DBU Admin"/>
    <s v="1300 OT NonUnion Lbr"/>
    <n v="14768.35"/>
    <m/>
    <n v="0"/>
    <n v="0"/>
    <n v="0"/>
    <n v="14768.35"/>
    <n v="0"/>
    <n v="14768.35"/>
    <n v="0"/>
    <s v="DBU/Field Ops O&amp;M"/>
    <s v="NonUnion Labor"/>
    <x v="4"/>
  </r>
  <r>
    <s v="6403-700 - DBU Admin"/>
    <s v="2730 Office Supplies"/>
    <n v="1023.26"/>
    <m/>
    <n v="0"/>
    <n v="0"/>
    <n v="0"/>
    <n v="1023.26"/>
    <n v="0"/>
    <n v="1023.26"/>
    <n v="0"/>
    <s v="DBU/Field Ops O&amp;M"/>
    <s v="Nonlabor"/>
    <x v="4"/>
  </r>
  <r>
    <s v="6403-700 - DBU Admin"/>
    <s v="6130 Misc Reimburse AR"/>
    <n v="-2508.4299999999998"/>
    <m/>
    <n v="0"/>
    <n v="0"/>
    <n v="0"/>
    <n v="-2508.4299999999998"/>
    <n v="0"/>
    <n v="-2508.4299999999998"/>
    <n v="0"/>
    <s v="DBU/Field Ops O&amp;M"/>
    <s v="Project Proceeds"/>
    <x v="4"/>
  </r>
  <r>
    <s v="6403-910 - Sick/Vac/Hol"/>
    <s v="1200 ST NonUnion Lbr"/>
    <n v="124427.95999999999"/>
    <m/>
    <n v="124427.95999999999"/>
    <n v="0"/>
    <n v="0"/>
    <n v="0"/>
    <n v="0"/>
    <n v="124427.95999999999"/>
    <n v="0"/>
    <s v="DBU/Field Ops O&amp;M"/>
    <s v="NonUnion Labor"/>
    <x v="4"/>
  </r>
  <r>
    <s v="6404-026 - Field Ops OandM Nonlbr"/>
    <s v="2320 Travel Exp Supp Inv"/>
    <n v="3333"/>
    <m/>
    <n v="0"/>
    <n v="0"/>
    <n v="0"/>
    <n v="3333"/>
    <n v="0"/>
    <n v="3333"/>
    <n v="0"/>
    <s v="DBU/Field Ops O&amp;M"/>
    <s v="Nonlabor"/>
    <x v="7"/>
  </r>
  <r>
    <s v="6404-026 - Field Ops OandM Nonlbr"/>
    <s v="2330 Meals Exp Supp Inv"/>
    <n v="2486"/>
    <m/>
    <n v="0"/>
    <n v="0"/>
    <n v="0"/>
    <n v="2486"/>
    <n v="0"/>
    <n v="2486"/>
    <n v="0"/>
    <s v="DBU/Field Ops O&amp;M"/>
    <s v="Nonlabor"/>
    <x v="7"/>
  </r>
  <r>
    <s v="6404-026 - Field Ops OandM Nonlbr"/>
    <s v="2410 Direct Purchase"/>
    <n v="6061"/>
    <m/>
    <n v="0"/>
    <n v="0"/>
    <n v="0"/>
    <n v="6061"/>
    <n v="0"/>
    <n v="6061"/>
    <n v="0"/>
    <s v="DBU/Field Ops O&amp;M"/>
    <s v="Nonlabor"/>
    <x v="7"/>
  </r>
  <r>
    <s v="6404-026 - Field Ops OandM Nonlbr"/>
    <s v="2420 Lease/Rental"/>
    <n v="35000"/>
    <m/>
    <n v="0"/>
    <n v="0"/>
    <n v="0"/>
    <n v="35000"/>
    <n v="0"/>
    <n v="35000"/>
    <n v="0"/>
    <s v="DBU/Field Ops O&amp;M"/>
    <s v="Nonlabor"/>
    <x v="7"/>
  </r>
  <r>
    <s v="6404-026 - Field Ops OandM Nonlbr"/>
    <s v="2730 Office Supplies"/>
    <n v="572"/>
    <m/>
    <n v="0"/>
    <n v="0"/>
    <n v="0"/>
    <n v="572"/>
    <n v="0"/>
    <n v="572"/>
    <n v="0"/>
    <s v="DBU/Field Ops O&amp;M"/>
    <s v="Nonlabor"/>
    <x v="7"/>
  </r>
  <r>
    <s v="6404-618 - Restore Service"/>
    <s v="1400 Adj NonUnion Lbr"/>
    <n v="800"/>
    <m/>
    <n v="0"/>
    <n v="0"/>
    <n v="0"/>
    <n v="800"/>
    <n v="0"/>
    <n v="800"/>
    <n v="0"/>
    <s v="DBU/Field Ops O&amp;M"/>
    <s v="NonUnion Labor"/>
    <x v="7"/>
  </r>
  <r>
    <s v="6404-620 - Serv Line Maint Dist"/>
    <s v="1200 ST NonUnion Lbr"/>
    <n v="55626.99"/>
    <m/>
    <n v="0"/>
    <n v="0"/>
    <n v="0"/>
    <n v="55626.99"/>
    <n v="0"/>
    <n v="55626.99"/>
    <n v="0"/>
    <s v="DBU/Field Ops O&amp;M"/>
    <s v="NonUnion Labor"/>
    <x v="7"/>
  </r>
  <r>
    <s v="6404-620 - Serv Line Maint Dist"/>
    <s v="2400 Inventory Issue"/>
    <n v="20281.36"/>
    <m/>
    <n v="0"/>
    <n v="0"/>
    <n v="0"/>
    <n v="20281.36"/>
    <n v="0"/>
    <n v="20281.36"/>
    <n v="0"/>
    <s v="DBU/Field Ops O&amp;M"/>
    <s v="Inventory"/>
    <x v="7"/>
  </r>
  <r>
    <s v="6404-620 - Serv Line Maint Dist"/>
    <s v="2460 Inv Returned"/>
    <n v="-1870"/>
    <m/>
    <n v="0"/>
    <n v="0"/>
    <n v="0"/>
    <n v="-1870"/>
    <n v="0"/>
    <n v="-1870"/>
    <n v="0"/>
    <s v="DBU/Field Ops O&amp;M"/>
    <s v="Inventory"/>
    <x v="7"/>
  </r>
  <r>
    <s v="6404-623 - Call Duty"/>
    <s v="1400 Adj NonUnion Lbr"/>
    <n v="11473"/>
    <m/>
    <n v="0"/>
    <n v="0"/>
    <n v="0"/>
    <n v="0"/>
    <n v="11473"/>
    <n v="11473"/>
    <n v="0"/>
    <s v="DBU/Field Ops O&amp;M"/>
    <s v="NonUnion Labor"/>
    <x v="7"/>
  </r>
  <r>
    <s v="6404-624 - Digsafe"/>
    <s v="2100 Outside Svcs"/>
    <n v="138589"/>
    <m/>
    <n v="0"/>
    <n v="0"/>
    <n v="0"/>
    <n v="138589"/>
    <n v="0"/>
    <n v="138589"/>
    <n v="0"/>
    <s v="DBU/Field Ops O&amp;M"/>
    <s v="Nonlabor"/>
    <x v="7"/>
  </r>
  <r>
    <s v="6404-700 - DBU Admin"/>
    <s v="2100 Outside Svcs"/>
    <n v="1376.84"/>
    <m/>
    <n v="0"/>
    <n v="0"/>
    <n v="0"/>
    <n v="1376.84"/>
    <n v="0"/>
    <n v="1376.84"/>
    <n v="0"/>
    <s v="DBU/Field Ops O&amp;M"/>
    <s v="Nonlabor"/>
    <x v="7"/>
  </r>
  <r>
    <s v="6404-700 - DBU Admin"/>
    <s v="1200 ST NonUnion Lbr"/>
    <n v="225254.67"/>
    <m/>
    <n v="0"/>
    <n v="0"/>
    <n v="0"/>
    <n v="225254.67"/>
    <n v="0"/>
    <n v="225254.67"/>
    <n v="0"/>
    <s v="DBU/Field Ops O&amp;M"/>
    <s v="NonUnion Labor"/>
    <x v="7"/>
  </r>
  <r>
    <s v="6404-700 - DBU Admin"/>
    <s v="2320 Travel Exp Supp Inv"/>
    <n v="259.42"/>
    <m/>
    <n v="0"/>
    <n v="0"/>
    <n v="0"/>
    <n v="259.42"/>
    <n v="0"/>
    <n v="259.42"/>
    <n v="0"/>
    <s v="DBU/Field Ops O&amp;M"/>
    <s v="Nonlabor"/>
    <x v="7"/>
  </r>
  <r>
    <s v="6404-700 - DBU Admin"/>
    <s v="2410 Direct Purchase"/>
    <n v="178.3"/>
    <m/>
    <n v="0"/>
    <n v="0"/>
    <n v="0"/>
    <n v="178.3"/>
    <n v="0"/>
    <n v="178.3"/>
    <n v="0"/>
    <s v="DBU/Field Ops O&amp;M"/>
    <s v="Nonlabor"/>
    <x v="7"/>
  </r>
  <r>
    <s v="6404-700 - DBU Admin"/>
    <s v="1300 OT NonUnion Lbr"/>
    <n v="10230.120000000001"/>
    <m/>
    <n v="0"/>
    <n v="0"/>
    <n v="0"/>
    <n v="10230.120000000001"/>
    <n v="0"/>
    <n v="10230.120000000001"/>
    <n v="0"/>
    <s v="DBU/Field Ops O&amp;M"/>
    <s v="NonUnion Labor"/>
    <x v="7"/>
  </r>
  <r>
    <s v="6404-700 - DBU Admin"/>
    <s v="2730 Office Supplies"/>
    <n v="58.83"/>
    <m/>
    <n v="0"/>
    <n v="0"/>
    <n v="0"/>
    <n v="58.83"/>
    <n v="0"/>
    <n v="58.83"/>
    <n v="0"/>
    <s v="DBU/Field Ops O&amp;M"/>
    <s v="Nonlabor"/>
    <x v="7"/>
  </r>
  <r>
    <s v="6404-700 - DBU Admin"/>
    <s v="6130 Misc Reimburse AR"/>
    <n v="-210.96"/>
    <m/>
    <n v="0"/>
    <n v="0"/>
    <n v="0"/>
    <n v="-210.96"/>
    <n v="0"/>
    <n v="-210.96"/>
    <n v="0"/>
    <s v="DBU/Field Ops O&amp;M"/>
    <s v="Project Proceeds"/>
    <x v="7"/>
  </r>
  <r>
    <s v="6404-770 - Professional Devl"/>
    <s v="2810 Fees/Dues/Pnlty"/>
    <n v="319"/>
    <m/>
    <n v="0"/>
    <n v="0"/>
    <n v="0"/>
    <n v="319"/>
    <n v="0"/>
    <n v="319"/>
    <n v="0"/>
    <s v="DBU/Field Ops O&amp;M"/>
    <s v="Nonlabor"/>
    <x v="7"/>
  </r>
  <r>
    <s v="6404-910 - Sick/Vac/Hol"/>
    <s v="1200 ST NonUnion Lbr"/>
    <n v="80331.11"/>
    <m/>
    <n v="80331.11"/>
    <n v="0"/>
    <n v="0"/>
    <n v="0"/>
    <n v="0"/>
    <n v="80331.11"/>
    <n v="0"/>
    <s v="DBU/Field Ops O&amp;M"/>
    <s v="NonUnion Labor"/>
    <x v="7"/>
  </r>
  <r>
    <s v="7889-100 - Claims Administratio"/>
    <s v="2810 Fees/Dues/Pnlty"/>
    <n v="52550"/>
    <m/>
    <n v="0"/>
    <n v="0"/>
    <n v="0"/>
    <n v="0"/>
    <n v="52550"/>
    <n v="52550"/>
    <n v="0"/>
    <s v="DBU/Field Ops O&amp;M"/>
    <s v="Nonlabor"/>
    <x v="4"/>
  </r>
  <r>
    <s v="7889-200 - Claims Stlmnt/Reimb"/>
    <s v="2100 Outside Svcs"/>
    <n v="41250"/>
    <m/>
    <n v="0"/>
    <n v="0"/>
    <n v="0"/>
    <n v="0"/>
    <n v="41250"/>
    <n v="41250"/>
    <n v="0"/>
    <s v="DBU/Field Ops O&amp;M"/>
    <s v="Nonlabor"/>
    <x v="4"/>
  </r>
  <r>
    <s v="7889-200 - Claims Stlmnt/Reimb"/>
    <s v="8250 Cash in Bank"/>
    <n v="72325"/>
    <m/>
    <n v="0"/>
    <n v="0"/>
    <n v="0"/>
    <n v="0"/>
    <n v="72325"/>
    <n v="72325"/>
    <n v="0"/>
    <s v="DBU/Field Ops O&amp;M"/>
    <s v="Exclude"/>
    <x v="4"/>
  </r>
  <r>
    <s v="9530-518 - Trans Restoration"/>
    <s v="1200 ST Union Lbr"/>
    <n v="226.5"/>
    <m/>
    <n v="0"/>
    <n v="0"/>
    <n v="0"/>
    <n v="0"/>
    <n v="226.5"/>
    <n v="226.5"/>
    <n v="0"/>
    <s v="DBU/Field Ops O&amp;M"/>
    <s v="Union Labor"/>
    <x v="4"/>
  </r>
  <r>
    <s v="9530-518 - Trans Restoration"/>
    <s v="2330 Meals Payroll"/>
    <n v="210"/>
    <m/>
    <n v="0"/>
    <n v="0"/>
    <n v="0"/>
    <n v="0"/>
    <n v="210"/>
    <n v="210"/>
    <n v="0"/>
    <s v="DBU/Field Ops O&amp;M"/>
    <s v="Nonlabor"/>
    <x v="4"/>
  </r>
  <r>
    <s v="9530-518 - Trans Restoration"/>
    <s v="1300 OT Union Lbr"/>
    <n v="5237.8100000000004"/>
    <m/>
    <n v="0"/>
    <n v="0"/>
    <n v="0"/>
    <n v="0"/>
    <n v="5237.8100000000004"/>
    <n v="5237.8100000000004"/>
    <n v="0"/>
    <s v="DBU/Field Ops O&amp;M"/>
    <s v="Union Labor"/>
    <x v="4"/>
  </r>
  <r>
    <s v="9530-520 - Trans Maintenance"/>
    <s v="1200 ST Union Lbr"/>
    <n v="75.5"/>
    <m/>
    <n v="0"/>
    <n v="0"/>
    <n v="0"/>
    <n v="0"/>
    <n v="75.5"/>
    <n v="75.5"/>
    <n v="0"/>
    <s v="DBU/Field Ops O&amp;M"/>
    <s v="Union Labor"/>
    <x v="4"/>
  </r>
  <r>
    <s v="9530-618 - Dist Restoration"/>
    <s v="1200 ST Union Lbr"/>
    <n v="56462.080000000002"/>
    <m/>
    <n v="0"/>
    <n v="0"/>
    <n v="0"/>
    <n v="0"/>
    <n v="56462.080000000002"/>
    <n v="56462.080000000002"/>
    <n v="0"/>
    <s v="DBU/Field Ops O&amp;M"/>
    <s v="Union Labor"/>
    <x v="4"/>
  </r>
  <r>
    <s v="9530-618 - Dist Restoration"/>
    <s v="1400 Adj Union Lbr"/>
    <n v="80029.100000000006"/>
    <m/>
    <n v="0"/>
    <n v="0"/>
    <n v="0"/>
    <n v="0"/>
    <n v="80029.100000000006"/>
    <n v="80029.100000000006"/>
    <n v="0"/>
    <s v="DBU/Field Ops O&amp;M"/>
    <s v="Union Labor"/>
    <x v="4"/>
  </r>
  <r>
    <s v="9530-618 - Dist Restoration"/>
    <s v="2330 Meals Payroll"/>
    <n v="3854"/>
    <m/>
    <n v="0"/>
    <n v="0"/>
    <n v="0"/>
    <n v="0"/>
    <n v="3854"/>
    <n v="3854"/>
    <n v="0"/>
    <s v="DBU/Field Ops O&amp;M"/>
    <s v="Nonlabor"/>
    <x v="4"/>
  </r>
  <r>
    <s v="9530-618 - Dist Restoration"/>
    <s v="1300 OT Union Lbr"/>
    <n v="166905.1"/>
    <m/>
    <n v="0"/>
    <n v="0"/>
    <n v="0"/>
    <n v="0"/>
    <n v="166905.1"/>
    <n v="166905.1"/>
    <n v="0"/>
    <s v="DBU/Field Ops O&amp;M"/>
    <s v="Union Labor"/>
    <x v="4"/>
  </r>
  <r>
    <s v="9530-620 - Dist Maintenance"/>
    <s v="2100 Outside Svcs"/>
    <n v="22918.799999999999"/>
    <m/>
    <n v="0"/>
    <n v="0"/>
    <n v="0"/>
    <n v="0"/>
    <n v="22918.799999999999"/>
    <n v="22918.799999999999"/>
    <n v="0"/>
    <s v="DBU/Field Ops O&amp;M"/>
    <s v="Nonlabor"/>
    <x v="4"/>
  </r>
  <r>
    <s v="9530-620 - Dist Maintenance"/>
    <s v="1200 ST Union Lbr"/>
    <n v="272120.08"/>
    <m/>
    <n v="0"/>
    <n v="0"/>
    <n v="0"/>
    <n v="0"/>
    <n v="272120.08"/>
    <n v="272120.08"/>
    <n v="0"/>
    <s v="DBU/Field Ops O&amp;M"/>
    <s v="Union Labor"/>
    <x v="4"/>
  </r>
  <r>
    <s v="9530-620 - Dist Maintenance"/>
    <s v="1400 Adj Union Lbr"/>
    <n v="23.6"/>
    <m/>
    <n v="0"/>
    <n v="0"/>
    <n v="0"/>
    <n v="0"/>
    <n v="23.6"/>
    <n v="23.6"/>
    <n v="0"/>
    <s v="DBU/Field Ops O&amp;M"/>
    <s v="Union Labor"/>
    <x v="4"/>
  </r>
  <r>
    <s v="9530-620 - Dist Maintenance"/>
    <s v="2400 Inventory Issue"/>
    <n v="74277.16"/>
    <m/>
    <n v="0"/>
    <n v="0"/>
    <n v="0"/>
    <n v="0"/>
    <n v="74277.16"/>
    <n v="74277.16"/>
    <n v="0"/>
    <s v="DBU/Field Ops O&amp;M"/>
    <s v="Inventory"/>
    <x v="4"/>
  </r>
  <r>
    <s v="9530-620 - Dist Maintenance"/>
    <s v="2410 Direct Purchase"/>
    <n v="3623.31"/>
    <m/>
    <n v="0"/>
    <n v="0"/>
    <n v="0"/>
    <n v="0"/>
    <n v="3623.31"/>
    <n v="3623.31"/>
    <n v="0"/>
    <s v="DBU/Field Ops O&amp;M"/>
    <s v="Nonlabor"/>
    <x v="4"/>
  </r>
  <r>
    <s v="9530-620 - Dist Maintenance"/>
    <s v="2460 Inv Returned"/>
    <n v="-10186"/>
    <m/>
    <n v="0"/>
    <n v="0"/>
    <n v="0"/>
    <n v="0"/>
    <n v="-10186"/>
    <n v="-10186"/>
    <n v="0"/>
    <s v="DBU/Field Ops O&amp;M"/>
    <s v="Inventory"/>
    <x v="4"/>
  </r>
  <r>
    <s v="9530-620 - Dist Maintenance"/>
    <s v="1300 OT Union Lbr"/>
    <n v="18256.22"/>
    <m/>
    <n v="0"/>
    <n v="0"/>
    <n v="0"/>
    <n v="0"/>
    <n v="18256.22"/>
    <n v="18256.22"/>
    <n v="0"/>
    <s v="DBU/Field Ops O&amp;M"/>
    <s v="Union Labor"/>
    <x v="4"/>
  </r>
  <r>
    <s v="9530-620 - Dist Maintenance"/>
    <s v="2730 Office Supplies"/>
    <n v="2205.17"/>
    <m/>
    <n v="0"/>
    <n v="0"/>
    <n v="0"/>
    <n v="0"/>
    <n v="2205.17"/>
    <n v="2205.17"/>
    <n v="0"/>
    <s v="DBU/Field Ops O&amp;M"/>
    <s v="Nonlabor"/>
    <x v="4"/>
  </r>
  <r>
    <s v="9530-700 - DBU Admin"/>
    <s v="2810 Fees/Dues/Pnlty"/>
    <n v="34"/>
    <m/>
    <n v="0"/>
    <n v="0"/>
    <n v="0"/>
    <n v="34"/>
    <n v="0"/>
    <n v="34"/>
    <n v="0"/>
    <s v="DBU/Field Ops O&amp;M"/>
    <s v="Nonlabor"/>
    <x v="4"/>
  </r>
  <r>
    <s v="9530-700 - DBU Admin"/>
    <s v="1200 ST Union Lbr"/>
    <n v="35432.17"/>
    <m/>
    <n v="0"/>
    <n v="0"/>
    <n v="0"/>
    <n v="35432.17"/>
    <n v="0"/>
    <n v="35432.17"/>
    <n v="0"/>
    <s v="DBU/Field Ops O&amp;M"/>
    <s v="Union Labor"/>
    <x v="4"/>
  </r>
  <r>
    <s v="9530-700 - DBU Admin"/>
    <s v="1400 Adj Union Lbr"/>
    <n v="75.23"/>
    <m/>
    <n v="0"/>
    <n v="0"/>
    <n v="0"/>
    <n v="75.23"/>
    <n v="0"/>
    <n v="75.23"/>
    <n v="0"/>
    <s v="DBU/Field Ops O&amp;M"/>
    <s v="Union Labor"/>
    <x v="4"/>
  </r>
  <r>
    <s v="9530-700 - DBU Admin"/>
    <s v="2330 Meals Exp AR"/>
    <n v="429"/>
    <m/>
    <n v="0"/>
    <n v="0"/>
    <n v="0"/>
    <n v="429"/>
    <n v="0"/>
    <n v="429"/>
    <n v="0"/>
    <s v="DBU/Field Ops O&amp;M"/>
    <s v="Nonlabor"/>
    <x v="4"/>
  </r>
  <r>
    <s v="9530-700 - DBU Admin"/>
    <s v="2330 Meals Exp Supp Inv"/>
    <n v="20.51"/>
    <m/>
    <n v="0"/>
    <n v="0"/>
    <n v="0"/>
    <n v="20.51"/>
    <n v="0"/>
    <n v="20.51"/>
    <n v="0"/>
    <s v="DBU/Field Ops O&amp;M"/>
    <s v="Nonlabor"/>
    <x v="4"/>
  </r>
  <r>
    <s v="9530-700 - DBU Admin"/>
    <s v="1300 OT Union Lbr"/>
    <n v="13506.49"/>
    <m/>
    <n v="0"/>
    <n v="0"/>
    <n v="0"/>
    <n v="13506.49"/>
    <n v="0"/>
    <n v="13506.49"/>
    <n v="0"/>
    <s v="DBU/Field Ops O&amp;M"/>
    <s v="Union Labor"/>
    <x v="4"/>
  </r>
  <r>
    <s v="9530-910 - Vac/Sick/Hol"/>
    <s v="1200 ST Union Lbr"/>
    <n v="112563.73"/>
    <m/>
    <n v="112563.73"/>
    <n v="0"/>
    <n v="0"/>
    <n v="0"/>
    <n v="0"/>
    <n v="112563.73"/>
    <n v="0"/>
    <s v="DBU/Field Ops O&amp;M"/>
    <s v="Union Labor"/>
    <x v="4"/>
  </r>
  <r>
    <s v="9583-618 - Dist Restoration"/>
    <s v="2100 Outside Svcs"/>
    <n v="104500"/>
    <m/>
    <n v="0"/>
    <n v="0"/>
    <n v="0"/>
    <n v="0"/>
    <n v="104500"/>
    <n v="104500"/>
    <n v="0"/>
    <s v="DBU/Field Ops O&amp;M"/>
    <s v="Nonlabor"/>
    <x v="4"/>
  </r>
  <r>
    <s v="9583-618 - Dist Restoration"/>
    <s v="1200 ST Union Lbr"/>
    <n v="134417.12"/>
    <m/>
    <n v="0"/>
    <n v="0"/>
    <n v="0"/>
    <n v="0"/>
    <n v="134417.12"/>
    <n v="134417.12"/>
    <n v="0"/>
    <s v="DBU/Field Ops O&amp;M"/>
    <s v="Union Labor"/>
    <x v="4"/>
  </r>
  <r>
    <s v="9583-618 - Dist Restoration"/>
    <s v="1400 Adj NonUnion Lbr"/>
    <n v="200"/>
    <m/>
    <n v="0"/>
    <n v="0"/>
    <n v="0"/>
    <n v="0"/>
    <n v="200"/>
    <n v="200"/>
    <n v="0"/>
    <s v="DBU/Field Ops O&amp;M"/>
    <s v="NonUnion Labor"/>
    <x v="4"/>
  </r>
  <r>
    <s v="9583-618 - Dist Restoration"/>
    <s v="1400 Adj Union Lbr"/>
    <n v="101669.52"/>
    <m/>
    <n v="0"/>
    <n v="0"/>
    <n v="0"/>
    <n v="0"/>
    <n v="101669.52"/>
    <n v="101669.52"/>
    <n v="0"/>
    <s v="DBU/Field Ops O&amp;M"/>
    <s v="Union Labor"/>
    <x v="4"/>
  </r>
  <r>
    <s v="9583-618 - Dist Restoration"/>
    <s v="2330 Meals Payroll"/>
    <n v="8878"/>
    <m/>
    <n v="0"/>
    <n v="0"/>
    <n v="0"/>
    <n v="0"/>
    <n v="8878"/>
    <n v="8878"/>
    <n v="0"/>
    <s v="DBU/Field Ops O&amp;M"/>
    <s v="Nonlabor"/>
    <x v="4"/>
  </r>
  <r>
    <s v="9583-618 - Dist Restoration"/>
    <s v="1300 OT Union Lbr"/>
    <n v="213322"/>
    <m/>
    <n v="0"/>
    <n v="0"/>
    <n v="0"/>
    <n v="0"/>
    <n v="213322"/>
    <n v="213322"/>
    <n v="0"/>
    <s v="DBU/Field Ops O&amp;M"/>
    <s v="Union Labor"/>
    <x v="4"/>
  </r>
  <r>
    <s v="9583-620 - Dist Maintenance"/>
    <s v="1200 ST Union Lbr"/>
    <n v="147321.85"/>
    <m/>
    <n v="0"/>
    <n v="0"/>
    <n v="0"/>
    <n v="0"/>
    <n v="147321.85"/>
    <n v="147321.85"/>
    <n v="0"/>
    <s v="DBU/Field Ops O&amp;M"/>
    <s v="Union Labor"/>
    <x v="4"/>
  </r>
  <r>
    <s v="9583-620 - Dist Maintenance"/>
    <s v="2330 Meals Payroll"/>
    <n v="10"/>
    <m/>
    <n v="0"/>
    <n v="0"/>
    <n v="0"/>
    <n v="0"/>
    <n v="10"/>
    <n v="10"/>
    <n v="0"/>
    <s v="DBU/Field Ops O&amp;M"/>
    <s v="Nonlabor"/>
    <x v="4"/>
  </r>
  <r>
    <s v="9583-620 - Dist Maintenance"/>
    <s v="2400 Inventory Issue"/>
    <n v="119752.21"/>
    <m/>
    <n v="0"/>
    <n v="0"/>
    <n v="0"/>
    <n v="0"/>
    <n v="119752.21"/>
    <n v="119752.21"/>
    <n v="0"/>
    <s v="DBU/Field Ops O&amp;M"/>
    <s v="Inventory"/>
    <x v="4"/>
  </r>
  <r>
    <s v="9583-620 - Dist Maintenance"/>
    <s v="2410 Direct Purchase"/>
    <n v="3289"/>
    <m/>
    <n v="0"/>
    <n v="0"/>
    <n v="0"/>
    <n v="0"/>
    <n v="3289"/>
    <n v="3289"/>
    <n v="0"/>
    <s v="DBU/Field Ops O&amp;M"/>
    <s v="Nonlabor"/>
    <x v="4"/>
  </r>
  <r>
    <s v="9583-620 - Dist Maintenance"/>
    <s v="2420 Lease/Rental"/>
    <n v="1078"/>
    <m/>
    <n v="0"/>
    <n v="0"/>
    <n v="0"/>
    <n v="0"/>
    <n v="1078"/>
    <n v="1078"/>
    <n v="0"/>
    <s v="DBU/Field Ops O&amp;M"/>
    <s v="Nonlabor"/>
    <x v="4"/>
  </r>
  <r>
    <s v="9583-620 - Dist Maintenance"/>
    <s v="2460 Inv Returned"/>
    <n v="-20614"/>
    <m/>
    <n v="0"/>
    <n v="0"/>
    <n v="0"/>
    <n v="0"/>
    <n v="-20614"/>
    <n v="-20614"/>
    <n v="0"/>
    <s v="DBU/Field Ops O&amp;M"/>
    <s v="Inventory"/>
    <x v="4"/>
  </r>
  <r>
    <s v="9583-620 - Dist Maintenance"/>
    <s v="1300 OT Union Lbr"/>
    <n v="27589.82"/>
    <m/>
    <n v="0"/>
    <n v="0"/>
    <n v="0"/>
    <n v="0"/>
    <n v="27589.82"/>
    <n v="27589.82"/>
    <n v="0"/>
    <s v="DBU/Field Ops O&amp;M"/>
    <s v="Union Labor"/>
    <x v="4"/>
  </r>
  <r>
    <s v="9583-620 - Dist Maintenance"/>
    <s v="2730 Office Supplies"/>
    <n v="5005"/>
    <m/>
    <n v="0"/>
    <n v="0"/>
    <n v="0"/>
    <n v="0"/>
    <n v="5005"/>
    <n v="5005"/>
    <n v="0"/>
    <s v="DBU/Field Ops O&amp;M"/>
    <s v="Nonlabor"/>
    <x v="4"/>
  </r>
  <r>
    <s v="9583-700 - DBU Admin"/>
    <s v="1200 ST Union Lbr"/>
    <n v="80458.240000000005"/>
    <m/>
    <n v="0"/>
    <n v="0"/>
    <n v="0"/>
    <n v="80458.240000000005"/>
    <n v="0"/>
    <n v="80458.240000000005"/>
    <n v="0"/>
    <s v="DBU/Field Ops O&amp;M"/>
    <s v="Union Labor"/>
    <x v="4"/>
  </r>
  <r>
    <s v="9583-700 - DBU Admin"/>
    <s v="2320 Travel Exp Supp Inv"/>
    <n v="275"/>
    <m/>
    <n v="0"/>
    <n v="0"/>
    <n v="0"/>
    <n v="275"/>
    <n v="0"/>
    <n v="275"/>
    <n v="0"/>
    <s v="DBU/Field Ops O&amp;M"/>
    <s v="Nonlabor"/>
    <x v="4"/>
  </r>
  <r>
    <s v="9583-700 - DBU Admin"/>
    <s v="2330 Meals Exp AR"/>
    <n v="1067"/>
    <m/>
    <n v="0"/>
    <n v="0"/>
    <n v="0"/>
    <n v="1067"/>
    <n v="0"/>
    <n v="1067"/>
    <n v="0"/>
    <s v="DBU/Field Ops O&amp;M"/>
    <s v="Nonlabor"/>
    <x v="4"/>
  </r>
  <r>
    <s v="9583-700 - DBU Admin"/>
    <s v="2330 Meals Exp Supp Inv"/>
    <n v="87.42"/>
    <m/>
    <n v="0"/>
    <n v="0"/>
    <n v="0"/>
    <n v="87.42"/>
    <n v="0"/>
    <n v="87.42"/>
    <n v="0"/>
    <s v="DBU/Field Ops O&amp;M"/>
    <s v="Nonlabor"/>
    <x v="4"/>
  </r>
  <r>
    <s v="9583-700 - DBU Admin"/>
    <s v="2330 Meals Payroll"/>
    <n v="80"/>
    <m/>
    <n v="0"/>
    <n v="0"/>
    <n v="0"/>
    <n v="80"/>
    <n v="0"/>
    <n v="80"/>
    <n v="0"/>
    <s v="DBU/Field Ops O&amp;M"/>
    <s v="Nonlabor"/>
    <x v="4"/>
  </r>
  <r>
    <s v="9583-700 - DBU Admin"/>
    <s v="2340 Other Emp Exp"/>
    <n v="158.24"/>
    <m/>
    <n v="0"/>
    <n v="0"/>
    <n v="0"/>
    <n v="158.24"/>
    <n v="0"/>
    <n v="158.24"/>
    <n v="0"/>
    <s v="DBU/Field Ops O&amp;M"/>
    <s v="Nonlabor"/>
    <x v="4"/>
  </r>
  <r>
    <s v="9583-700 - DBU Admin"/>
    <s v="2410 Direct Purchase"/>
    <n v="32.61"/>
    <m/>
    <n v="0"/>
    <n v="0"/>
    <n v="0"/>
    <n v="32.61"/>
    <n v="0"/>
    <n v="32.61"/>
    <n v="0"/>
    <s v="DBU/Field Ops O&amp;M"/>
    <s v="Nonlabor"/>
    <x v="4"/>
  </r>
  <r>
    <s v="9583-700 - DBU Admin"/>
    <s v="1300 OT Union Lbr"/>
    <n v="2738.13"/>
    <m/>
    <n v="0"/>
    <n v="0"/>
    <n v="0"/>
    <n v="2738.13"/>
    <n v="0"/>
    <n v="2738.13"/>
    <n v="0"/>
    <s v="DBU/Field Ops O&amp;M"/>
    <s v="Union Labor"/>
    <x v="4"/>
  </r>
  <r>
    <s v="9583-910 - Vac/Sick/Hol"/>
    <s v="1200 ST Union Lbr"/>
    <n v="110433.41"/>
    <m/>
    <n v="110433.41"/>
    <n v="0"/>
    <n v="0"/>
    <n v="0"/>
    <n v="0"/>
    <n v="110433.41"/>
    <n v="0"/>
    <s v="DBU/Field Ops O&amp;M"/>
    <s v="Union Labor"/>
    <x v="4"/>
  </r>
  <r>
    <s v="9584-518 - Trans Restoration"/>
    <s v="1300 OT Union Lbr"/>
    <n v="27.49"/>
    <m/>
    <n v="0"/>
    <n v="0"/>
    <n v="0"/>
    <n v="0"/>
    <n v="27.49"/>
    <n v="27.49"/>
    <n v="0"/>
    <s v="DBU/Field Ops O&amp;M"/>
    <s v="Union Labor"/>
    <x v="4"/>
  </r>
  <r>
    <s v="9584-520 - Trans Maintenance"/>
    <s v="1200 ST Union Lbr"/>
    <n v="744.65"/>
    <m/>
    <n v="0"/>
    <n v="0"/>
    <n v="0"/>
    <n v="0"/>
    <n v="744.65"/>
    <n v="744.65"/>
    <n v="0"/>
    <s v="DBU/Field Ops O&amp;M"/>
    <s v="Union Labor"/>
    <x v="4"/>
  </r>
  <r>
    <s v="9584-520 - Trans Maintenance"/>
    <s v="1300 OT Union Lbr"/>
    <n v="48.269999999999996"/>
    <m/>
    <n v="0"/>
    <n v="0"/>
    <n v="0"/>
    <n v="0"/>
    <n v="48.269999999999996"/>
    <n v="48.269999999999996"/>
    <n v="0"/>
    <s v="DBU/Field Ops O&amp;M"/>
    <s v="Union Labor"/>
    <x v="4"/>
  </r>
  <r>
    <s v="9584-618 - Dist Restoration"/>
    <s v="1200 ST Union Lbr"/>
    <n v="84623.57"/>
    <m/>
    <n v="0"/>
    <n v="0"/>
    <n v="0"/>
    <n v="0"/>
    <n v="84623.57"/>
    <n v="84623.57"/>
    <n v="0"/>
    <s v="DBU/Field Ops O&amp;M"/>
    <s v="Union Labor"/>
    <x v="4"/>
  </r>
  <r>
    <s v="9584-618 - Dist Restoration"/>
    <s v="1400 Adj Union Lbr"/>
    <n v="95948.17"/>
    <m/>
    <n v="0"/>
    <n v="0"/>
    <n v="0"/>
    <n v="0"/>
    <n v="95948.17"/>
    <n v="95948.17"/>
    <n v="0"/>
    <s v="DBU/Field Ops O&amp;M"/>
    <s v="Union Labor"/>
    <x v="4"/>
  </r>
  <r>
    <s v="9584-618 - Dist Restoration"/>
    <s v="2330 Meals Payroll"/>
    <n v="520"/>
    <m/>
    <n v="0"/>
    <n v="0"/>
    <n v="0"/>
    <n v="0"/>
    <n v="520"/>
    <n v="520"/>
    <n v="0"/>
    <s v="DBU/Field Ops O&amp;M"/>
    <s v="Nonlabor"/>
    <x v="4"/>
  </r>
  <r>
    <s v="9584-618 - Dist Restoration"/>
    <s v="1300 OT Union Lbr"/>
    <n v="137125.89000000001"/>
    <m/>
    <n v="0"/>
    <n v="0"/>
    <n v="0"/>
    <n v="0"/>
    <n v="137125.89000000001"/>
    <n v="137125.89000000001"/>
    <n v="0"/>
    <s v="DBU/Field Ops O&amp;M"/>
    <s v="Union Labor"/>
    <x v="4"/>
  </r>
  <r>
    <s v="9584-620 - Dist Maintenance"/>
    <s v="2100 Outside Svcs"/>
    <n v="28820"/>
    <m/>
    <n v="0"/>
    <n v="0"/>
    <n v="0"/>
    <n v="0"/>
    <n v="28820"/>
    <n v="28820"/>
    <n v="0"/>
    <s v="DBU/Field Ops O&amp;M"/>
    <s v="Nonlabor"/>
    <x v="4"/>
  </r>
  <r>
    <s v="9584-620 - Dist Maintenance"/>
    <s v="1200 ST Union Lbr"/>
    <n v="187664.72"/>
    <m/>
    <n v="0"/>
    <n v="0"/>
    <n v="0"/>
    <n v="0"/>
    <n v="187664.72"/>
    <n v="187664.72"/>
    <n v="0"/>
    <s v="DBU/Field Ops O&amp;M"/>
    <s v="Union Labor"/>
    <x v="4"/>
  </r>
  <r>
    <s v="9584-620 - Dist Maintenance"/>
    <s v="2330 Meals Exp AR"/>
    <n v="286"/>
    <m/>
    <n v="0"/>
    <n v="0"/>
    <n v="0"/>
    <n v="0"/>
    <n v="286"/>
    <n v="286"/>
    <n v="0"/>
    <s v="DBU/Field Ops O&amp;M"/>
    <s v="Nonlabor"/>
    <x v="4"/>
  </r>
  <r>
    <s v="9584-620 - Dist Maintenance"/>
    <s v="2330 Meals Payroll"/>
    <n v="3977"/>
    <m/>
    <n v="0"/>
    <n v="0"/>
    <n v="0"/>
    <n v="0"/>
    <n v="3977"/>
    <n v="3977"/>
    <n v="0"/>
    <s v="DBU/Field Ops O&amp;M"/>
    <s v="Nonlabor"/>
    <x v="4"/>
  </r>
  <r>
    <s v="9584-620 - Dist Maintenance"/>
    <s v="2400 Inventory Issue"/>
    <n v="66551.28"/>
    <m/>
    <n v="0"/>
    <n v="0"/>
    <n v="0"/>
    <n v="0"/>
    <n v="66551.28"/>
    <n v="66551.28"/>
    <n v="0"/>
    <s v="DBU/Field Ops O&amp;M"/>
    <s v="Inventory"/>
    <x v="4"/>
  </r>
  <r>
    <s v="9584-620 - Dist Maintenance"/>
    <s v="2410 Direct Purchase"/>
    <n v="4326.24"/>
    <m/>
    <n v="0"/>
    <n v="0"/>
    <n v="0"/>
    <n v="0"/>
    <n v="4326.24"/>
    <n v="4326.24"/>
    <n v="0"/>
    <s v="DBU/Field Ops O&amp;M"/>
    <s v="Nonlabor"/>
    <x v="4"/>
  </r>
  <r>
    <s v="9584-620 - Dist Maintenance"/>
    <s v="2460 Inv Returned"/>
    <n v="-17479"/>
    <m/>
    <n v="0"/>
    <n v="0"/>
    <n v="0"/>
    <n v="0"/>
    <n v="-17479"/>
    <n v="-17479"/>
    <n v="0"/>
    <s v="DBU/Field Ops O&amp;M"/>
    <s v="Inventory"/>
    <x v="4"/>
  </r>
  <r>
    <s v="9584-620 - Dist Maintenance"/>
    <s v="1300 OT Union Lbr"/>
    <n v="10500.119999999999"/>
    <m/>
    <n v="0"/>
    <n v="0"/>
    <n v="0"/>
    <n v="0"/>
    <n v="10500.119999999999"/>
    <n v="10500.119999999999"/>
    <n v="0"/>
    <s v="DBU/Field Ops O&amp;M"/>
    <s v="Union Labor"/>
    <x v="4"/>
  </r>
  <r>
    <s v="9584-620 - Dist Maintenance"/>
    <s v="2730 Office Supplies"/>
    <n v="929.73"/>
    <m/>
    <n v="0"/>
    <n v="0"/>
    <n v="0"/>
    <n v="0"/>
    <n v="929.73"/>
    <n v="929.73"/>
    <n v="0"/>
    <s v="DBU/Field Ops O&amp;M"/>
    <s v="Nonlabor"/>
    <x v="4"/>
  </r>
  <r>
    <s v="9584-700 - DBU Admin"/>
    <s v="1200 ST Union Lbr"/>
    <n v="66413.84"/>
    <m/>
    <n v="0"/>
    <n v="0"/>
    <n v="0"/>
    <n v="66413.84"/>
    <n v="0"/>
    <n v="66413.84"/>
    <n v="0"/>
    <s v="DBU/Field Ops O&amp;M"/>
    <s v="Union Labor"/>
    <x v="4"/>
  </r>
  <r>
    <s v="9584-700 - DBU Admin"/>
    <s v="2320 Travel Exp Supp Inv"/>
    <n v="693"/>
    <m/>
    <n v="0"/>
    <n v="0"/>
    <n v="0"/>
    <n v="693"/>
    <n v="0"/>
    <n v="693"/>
    <n v="0"/>
    <s v="DBU/Field Ops O&amp;M"/>
    <s v="Nonlabor"/>
    <x v="4"/>
  </r>
  <r>
    <s v="9584-700 - DBU Admin"/>
    <s v="2410 Direct Purchase"/>
    <n v="169.83"/>
    <m/>
    <n v="0"/>
    <n v="0"/>
    <n v="0"/>
    <n v="169.83"/>
    <n v="0"/>
    <n v="169.83"/>
    <n v="0"/>
    <s v="DBU/Field Ops O&amp;M"/>
    <s v="Nonlabor"/>
    <x v="4"/>
  </r>
  <r>
    <s v="9584-700 - DBU Admin"/>
    <s v="1300 OT Union Lbr"/>
    <n v="3857.31"/>
    <m/>
    <n v="0"/>
    <n v="0"/>
    <n v="0"/>
    <n v="3857.31"/>
    <n v="0"/>
    <n v="3857.31"/>
    <n v="0"/>
    <s v="DBU/Field Ops O&amp;M"/>
    <s v="Union Labor"/>
    <x v="4"/>
  </r>
  <r>
    <s v="9584-910 - Vac/Sick/Hol"/>
    <s v="1200 ST Union Lbr"/>
    <n v="93539.41"/>
    <m/>
    <n v="93539.41"/>
    <n v="0"/>
    <n v="0"/>
    <n v="0"/>
    <n v="0"/>
    <n v="93539.41"/>
    <n v="0"/>
    <s v="DBU/Field Ops O&amp;M"/>
    <s v="Union Labor"/>
    <x v="4"/>
  </r>
  <r>
    <s v="9585-518 - Trans Restoration"/>
    <s v="1200 ST Union Lbr"/>
    <n v="8285"/>
    <m/>
    <n v="0"/>
    <n v="0"/>
    <n v="0"/>
    <n v="0"/>
    <n v="8285"/>
    <n v="8285"/>
    <n v="0"/>
    <s v="DBU/Field Ops O&amp;M"/>
    <s v="Union Labor"/>
    <x v="4"/>
  </r>
  <r>
    <s v="9585-520 - Trans Maintenance"/>
    <s v="1200 ST Union Lbr"/>
    <n v="223.7"/>
    <m/>
    <n v="0"/>
    <n v="0"/>
    <n v="0"/>
    <n v="0"/>
    <n v="223.7"/>
    <n v="223.7"/>
    <n v="0"/>
    <s v="DBU/Field Ops O&amp;M"/>
    <s v="Union Labor"/>
    <x v="4"/>
  </r>
  <r>
    <s v="9585-618 - Dist Restoration"/>
    <s v="1200 ST Union Lbr"/>
    <n v="45537.35"/>
    <m/>
    <n v="0"/>
    <n v="0"/>
    <n v="0"/>
    <n v="0"/>
    <n v="45537.35"/>
    <n v="45537.35"/>
    <n v="0"/>
    <s v="DBU/Field Ops O&amp;M"/>
    <s v="Union Labor"/>
    <x v="4"/>
  </r>
  <r>
    <s v="9585-618 - Dist Restoration"/>
    <s v="1400 Adj Union Lbr"/>
    <n v="19970.45"/>
    <m/>
    <n v="0"/>
    <n v="0"/>
    <n v="0"/>
    <n v="0"/>
    <n v="19970.45"/>
    <n v="19970.45"/>
    <n v="0"/>
    <s v="DBU/Field Ops O&amp;M"/>
    <s v="Union Labor"/>
    <x v="4"/>
  </r>
  <r>
    <s v="9585-618 - Dist Restoration"/>
    <s v="2330 Meals Payroll"/>
    <n v="3090"/>
    <m/>
    <n v="0"/>
    <n v="0"/>
    <n v="0"/>
    <n v="0"/>
    <n v="3090"/>
    <n v="3090"/>
    <n v="0"/>
    <s v="DBU/Field Ops O&amp;M"/>
    <s v="Nonlabor"/>
    <x v="4"/>
  </r>
  <r>
    <s v="9585-618 - Dist Restoration"/>
    <s v="1300 OT Union Lbr"/>
    <n v="47776.72"/>
    <m/>
    <n v="0"/>
    <n v="0"/>
    <n v="0"/>
    <n v="0"/>
    <n v="47776.72"/>
    <n v="47776.72"/>
    <n v="0"/>
    <s v="DBU/Field Ops O&amp;M"/>
    <s v="Union Labor"/>
    <x v="4"/>
  </r>
  <r>
    <s v="9585-620 - Dist Maintenance"/>
    <s v="2100 Outside Svcs"/>
    <n v="49684.28"/>
    <m/>
    <n v="0"/>
    <n v="0"/>
    <n v="0"/>
    <n v="0"/>
    <n v="49684.28"/>
    <n v="49684.28"/>
    <n v="0"/>
    <s v="DBU/Field Ops O&amp;M"/>
    <s v="Nonlabor"/>
    <x v="4"/>
  </r>
  <r>
    <s v="9585-620 - Dist Maintenance"/>
    <s v="1200 ST Union Lbr"/>
    <n v="89953.16"/>
    <m/>
    <n v="0"/>
    <n v="0"/>
    <n v="0"/>
    <n v="0"/>
    <n v="89953.16"/>
    <n v="89953.16"/>
    <n v="0"/>
    <s v="DBU/Field Ops O&amp;M"/>
    <s v="Union Labor"/>
    <x v="4"/>
  </r>
  <r>
    <s v="9585-620 - Dist Maintenance"/>
    <s v="2330 Meals Exp AR"/>
    <n v="286"/>
    <m/>
    <n v="0"/>
    <n v="0"/>
    <n v="0"/>
    <n v="0"/>
    <n v="286"/>
    <n v="286"/>
    <n v="0"/>
    <s v="DBU/Field Ops O&amp;M"/>
    <s v="Nonlabor"/>
    <x v="4"/>
  </r>
  <r>
    <s v="9585-620 - Dist Maintenance"/>
    <s v="2400 Inventory Issue"/>
    <n v="114444.25"/>
    <m/>
    <n v="0"/>
    <n v="0"/>
    <n v="0"/>
    <n v="0"/>
    <n v="114444.25"/>
    <n v="114444.25"/>
    <n v="0"/>
    <s v="DBU/Field Ops O&amp;M"/>
    <s v="Inventory"/>
    <x v="4"/>
  </r>
  <r>
    <s v="9585-620 - Dist Maintenance"/>
    <s v="2410 Direct Purchase"/>
    <n v="3553"/>
    <m/>
    <n v="0"/>
    <n v="0"/>
    <n v="0"/>
    <n v="0"/>
    <n v="3553"/>
    <n v="3553"/>
    <n v="0"/>
    <s v="DBU/Field Ops O&amp;M"/>
    <s v="Nonlabor"/>
    <x v="4"/>
  </r>
  <r>
    <s v="9585-620 - Dist Maintenance"/>
    <s v="2420 Lease/Rental"/>
    <n v="1650"/>
    <m/>
    <n v="0"/>
    <n v="0"/>
    <n v="0"/>
    <n v="0"/>
    <n v="1650"/>
    <n v="1650"/>
    <n v="0"/>
    <s v="DBU/Field Ops O&amp;M"/>
    <s v="Nonlabor"/>
    <x v="4"/>
  </r>
  <r>
    <s v="9585-620 - Dist Maintenance"/>
    <s v="2460 Inv Returned"/>
    <n v="-17422.580000000002"/>
    <m/>
    <n v="0"/>
    <n v="0"/>
    <n v="0"/>
    <n v="0"/>
    <n v="-17422.580000000002"/>
    <n v="-17422.580000000002"/>
    <n v="0"/>
    <s v="DBU/Field Ops O&amp;M"/>
    <s v="Inventory"/>
    <x v="4"/>
  </r>
  <r>
    <s v="9585-620 - Dist Maintenance"/>
    <s v="1300 OT Union Lbr"/>
    <n v="5331.93"/>
    <m/>
    <n v="0"/>
    <n v="0"/>
    <n v="0"/>
    <n v="0"/>
    <n v="5331.93"/>
    <n v="5331.93"/>
    <n v="0"/>
    <s v="DBU/Field Ops O&amp;M"/>
    <s v="Union Labor"/>
    <x v="4"/>
  </r>
  <r>
    <s v="9585-700 - DBU Admin"/>
    <s v="1200 ST Union Lbr"/>
    <n v="77768.36"/>
    <m/>
    <n v="0"/>
    <n v="0"/>
    <n v="0"/>
    <n v="77768.36"/>
    <n v="0"/>
    <n v="77768.36"/>
    <n v="0"/>
    <s v="DBU/Field Ops O&amp;M"/>
    <s v="Union Labor"/>
    <x v="4"/>
  </r>
  <r>
    <s v="9585-700 - DBU Admin"/>
    <s v="1400 Adj Union Lbr"/>
    <n v="1793.45"/>
    <m/>
    <n v="0"/>
    <n v="0"/>
    <n v="0"/>
    <n v="1793.45"/>
    <n v="0"/>
    <n v="1793.45"/>
    <n v="0"/>
    <s v="DBU/Field Ops O&amp;M"/>
    <s v="Union Labor"/>
    <x v="4"/>
  </r>
  <r>
    <s v="9585-700 - DBU Admin"/>
    <s v="2330 Meals Payroll"/>
    <n v="20"/>
    <m/>
    <n v="0"/>
    <n v="0"/>
    <n v="0"/>
    <n v="20"/>
    <n v="0"/>
    <n v="20"/>
    <n v="0"/>
    <s v="DBU/Field Ops O&amp;M"/>
    <s v="Nonlabor"/>
    <x v="4"/>
  </r>
  <r>
    <s v="9585-700 - DBU Admin"/>
    <s v="2410 Direct Purchase"/>
    <n v="44.82"/>
    <m/>
    <n v="0"/>
    <n v="0"/>
    <n v="0"/>
    <n v="44.82"/>
    <n v="0"/>
    <n v="44.82"/>
    <n v="0"/>
    <s v="DBU/Field Ops O&amp;M"/>
    <s v="Nonlabor"/>
    <x v="4"/>
  </r>
  <r>
    <s v="9585-700 - DBU Admin"/>
    <s v="2420 Lease/Rental"/>
    <n v="90"/>
    <m/>
    <n v="0"/>
    <n v="0"/>
    <n v="0"/>
    <n v="90"/>
    <n v="0"/>
    <n v="90"/>
    <n v="0"/>
    <s v="DBU/Field Ops O&amp;M"/>
    <s v="Nonlabor"/>
    <x v="4"/>
  </r>
  <r>
    <s v="9585-700 - DBU Admin"/>
    <s v="1300 OT Union Lbr"/>
    <n v="8052.29"/>
    <m/>
    <n v="0"/>
    <n v="0"/>
    <n v="0"/>
    <n v="8052.29"/>
    <n v="0"/>
    <n v="8052.29"/>
    <n v="0"/>
    <s v="DBU/Field Ops O&amp;M"/>
    <s v="Union Labor"/>
    <x v="4"/>
  </r>
  <r>
    <s v="9585-910 - Vac/Sick/Hol"/>
    <s v="1200 ST Union Lbr"/>
    <n v="74044.45"/>
    <m/>
    <n v="74044.45"/>
    <n v="0"/>
    <n v="0"/>
    <n v="0"/>
    <n v="0"/>
    <n v="74044.45"/>
    <n v="0"/>
    <s v="DBU/Field Ops O&amp;M"/>
    <s v="Union Labor"/>
    <x v="4"/>
  </r>
  <r>
    <s v="9588-618 - Dist Restoration"/>
    <s v="1200 ST Union Lbr"/>
    <n v="118439.75"/>
    <m/>
    <n v="0"/>
    <n v="0"/>
    <n v="0"/>
    <n v="0"/>
    <n v="118439.75"/>
    <n v="118439.75"/>
    <n v="0"/>
    <s v="DBU/Field Ops O&amp;M"/>
    <s v="Union Labor"/>
    <x v="4"/>
  </r>
  <r>
    <s v="9588-618 - Dist Restoration"/>
    <s v="1400 Adj Union Lbr"/>
    <n v="109309.70999999999"/>
    <m/>
    <n v="0"/>
    <n v="0"/>
    <n v="0"/>
    <n v="0"/>
    <n v="109309.70999999999"/>
    <n v="109309.70999999999"/>
    <n v="0"/>
    <s v="DBU/Field Ops O&amp;M"/>
    <s v="Union Labor"/>
    <x v="4"/>
  </r>
  <r>
    <s v="9588-618 - Dist Restoration"/>
    <s v="2330 Meals Payroll"/>
    <n v="8426"/>
    <m/>
    <n v="0"/>
    <n v="0"/>
    <n v="0"/>
    <n v="0"/>
    <n v="8426"/>
    <n v="8426"/>
    <n v="0"/>
    <s v="DBU/Field Ops O&amp;M"/>
    <s v="Nonlabor"/>
    <x v="4"/>
  </r>
  <r>
    <s v="9588-618 - Dist Restoration"/>
    <s v="1300 OT Union Lbr"/>
    <n v="294447.58"/>
    <m/>
    <n v="0"/>
    <n v="0"/>
    <n v="0"/>
    <n v="0"/>
    <n v="294447.58"/>
    <n v="294447.58"/>
    <n v="0"/>
    <s v="DBU/Field Ops O&amp;M"/>
    <s v="Union Labor"/>
    <x v="4"/>
  </r>
  <r>
    <s v="9588-620 - Dist Maintenance"/>
    <s v="2100 Outside Svcs"/>
    <n v="75851.429999999993"/>
    <m/>
    <n v="0"/>
    <n v="0"/>
    <n v="0"/>
    <n v="0"/>
    <n v="75851.429999999993"/>
    <n v="75851.429999999993"/>
    <n v="0"/>
    <s v="DBU/Field Ops O&amp;M"/>
    <s v="Nonlabor"/>
    <x v="4"/>
  </r>
  <r>
    <s v="9588-620 - Dist Maintenance"/>
    <s v="1200 ST Union Lbr"/>
    <n v="228384.48"/>
    <m/>
    <n v="0"/>
    <n v="0"/>
    <n v="0"/>
    <n v="0"/>
    <n v="228384.48"/>
    <n v="228384.48"/>
    <n v="0"/>
    <s v="DBU/Field Ops O&amp;M"/>
    <s v="Union Labor"/>
    <x v="4"/>
  </r>
  <r>
    <s v="9588-620 - Dist Maintenance"/>
    <s v="2330 Meals Exp AR"/>
    <n v="495"/>
    <m/>
    <n v="0"/>
    <n v="0"/>
    <n v="0"/>
    <n v="0"/>
    <n v="495"/>
    <n v="495"/>
    <n v="0"/>
    <s v="DBU/Field Ops O&amp;M"/>
    <s v="Nonlabor"/>
    <x v="4"/>
  </r>
  <r>
    <s v="9588-620 - Dist Maintenance"/>
    <s v="2400 Inventory Issue"/>
    <n v="345493.95"/>
    <m/>
    <n v="0"/>
    <n v="0"/>
    <n v="0"/>
    <n v="0"/>
    <n v="345493.95"/>
    <n v="345493.95"/>
    <n v="0"/>
    <s v="DBU/Field Ops O&amp;M"/>
    <s v="Inventory"/>
    <x v="4"/>
  </r>
  <r>
    <s v="9588-620 - Dist Maintenance"/>
    <s v="2410 Direct Purchase"/>
    <n v="604.9"/>
    <m/>
    <n v="0"/>
    <n v="0"/>
    <n v="0"/>
    <n v="0"/>
    <n v="604.9"/>
    <n v="604.9"/>
    <n v="0"/>
    <s v="DBU/Field Ops O&amp;M"/>
    <s v="Nonlabor"/>
    <x v="4"/>
  </r>
  <r>
    <s v="9588-620 - Dist Maintenance"/>
    <s v="2420 Lease/Rental"/>
    <n v="1243"/>
    <m/>
    <n v="0"/>
    <n v="0"/>
    <n v="0"/>
    <n v="0"/>
    <n v="1243"/>
    <n v="1243"/>
    <n v="0"/>
    <s v="DBU/Field Ops O&amp;M"/>
    <s v="Nonlabor"/>
    <x v="4"/>
  </r>
  <r>
    <s v="9588-620 - Dist Maintenance"/>
    <s v="2440 Sal Inventory"/>
    <n v="-1331"/>
    <m/>
    <n v="0"/>
    <n v="0"/>
    <n v="0"/>
    <n v="0"/>
    <n v="-1331"/>
    <n v="-1331"/>
    <n v="0"/>
    <s v="DBU/Field Ops O&amp;M"/>
    <s v="Inventory"/>
    <x v="4"/>
  </r>
  <r>
    <s v="9588-620 - Dist Maintenance"/>
    <s v="2460 Inv Returned"/>
    <n v="-222275.18"/>
    <m/>
    <n v="0"/>
    <n v="0"/>
    <n v="0"/>
    <n v="0"/>
    <n v="-222275.18"/>
    <n v="-222275.18"/>
    <n v="0"/>
    <s v="DBU/Field Ops O&amp;M"/>
    <s v="Inventory"/>
    <x v="4"/>
  </r>
  <r>
    <s v="9588-620 - Dist Maintenance"/>
    <s v="1300 OT Union Lbr"/>
    <n v="23274.81"/>
    <m/>
    <n v="0"/>
    <n v="0"/>
    <n v="0"/>
    <n v="0"/>
    <n v="23274.81"/>
    <n v="23274.81"/>
    <n v="0"/>
    <s v="DBU/Field Ops O&amp;M"/>
    <s v="Union Labor"/>
    <x v="4"/>
  </r>
  <r>
    <s v="9588-620 - Dist Maintenance"/>
    <s v="2730 Office Supplies"/>
    <n v="1100"/>
    <m/>
    <n v="0"/>
    <n v="0"/>
    <n v="0"/>
    <n v="0"/>
    <n v="1100"/>
    <n v="1100"/>
    <n v="0"/>
    <s v="DBU/Field Ops O&amp;M"/>
    <s v="Nonlabor"/>
    <x v="4"/>
  </r>
  <r>
    <s v="9588-700 - DBU Admin"/>
    <s v="1200 ST Union Lbr"/>
    <n v="84272.68"/>
    <m/>
    <n v="0"/>
    <n v="0"/>
    <n v="0"/>
    <n v="84272.68"/>
    <n v="0"/>
    <n v="84272.68"/>
    <n v="0"/>
    <s v="DBU/Field Ops O&amp;M"/>
    <s v="Union Labor"/>
    <x v="4"/>
  </r>
  <r>
    <s v="9588-700 - DBU Admin"/>
    <s v="1400 Adj Union Lbr"/>
    <n v="2.86"/>
    <m/>
    <n v="0"/>
    <n v="0"/>
    <n v="0"/>
    <n v="2.86"/>
    <n v="0"/>
    <n v="2.86"/>
    <n v="0"/>
    <s v="DBU/Field Ops O&amp;M"/>
    <s v="Union Labor"/>
    <x v="4"/>
  </r>
  <r>
    <s v="9588-700 - DBU Admin"/>
    <s v="2410 Direct Purchase"/>
    <n v="5324"/>
    <m/>
    <n v="0"/>
    <n v="0"/>
    <n v="0"/>
    <n v="5324"/>
    <n v="0"/>
    <n v="5324"/>
    <n v="0"/>
    <s v="DBU/Field Ops O&amp;M"/>
    <s v="Nonlabor"/>
    <x v="4"/>
  </r>
  <r>
    <s v="9588-700 - DBU Admin"/>
    <s v="2420 Lease/Rental"/>
    <n v="90"/>
    <m/>
    <n v="0"/>
    <n v="0"/>
    <n v="0"/>
    <n v="90"/>
    <n v="0"/>
    <n v="90"/>
    <n v="0"/>
    <s v="DBU/Field Ops O&amp;M"/>
    <s v="Nonlabor"/>
    <x v="4"/>
  </r>
  <r>
    <s v="9588-700 - DBU Admin"/>
    <s v="1300 OT Union Lbr"/>
    <n v="31389.01"/>
    <m/>
    <n v="0"/>
    <n v="0"/>
    <n v="0"/>
    <n v="31389.01"/>
    <n v="0"/>
    <n v="31389.01"/>
    <n v="0"/>
    <s v="DBU/Field Ops O&amp;M"/>
    <s v="Union Labor"/>
    <x v="4"/>
  </r>
  <r>
    <s v="9588-700 - DBU Admin"/>
    <s v="2730 Office Supplies"/>
    <n v="42.19"/>
    <m/>
    <n v="0"/>
    <n v="0"/>
    <n v="0"/>
    <n v="42.19"/>
    <n v="0"/>
    <n v="42.19"/>
    <n v="0"/>
    <s v="DBU/Field Ops O&amp;M"/>
    <s v="Nonlabor"/>
    <x v="4"/>
  </r>
  <r>
    <s v="9588-910 - Vac/Sick/Hol"/>
    <s v="1200 ST Union Lbr"/>
    <n v="114871.57"/>
    <m/>
    <n v="114871.57"/>
    <n v="0"/>
    <n v="0"/>
    <n v="0"/>
    <n v="0"/>
    <n v="114871.57"/>
    <n v="0"/>
    <s v="DBU/Field Ops O&amp;M"/>
    <s v="Union Labor"/>
    <x v="4"/>
  </r>
  <r>
    <s v="4603-100 - Expenses"/>
    <s v="1400 Adj Union Lbr"/>
    <n v="16.999999999999996"/>
    <m/>
    <n v="0"/>
    <n v="0"/>
    <n v="0"/>
    <n v="0"/>
    <n v="16.999999999999996"/>
    <n v="16.999999999999996"/>
    <n v="0"/>
    <s v="DBU/Fleet"/>
    <s v="Union Labor"/>
    <x v="0"/>
  </r>
  <r>
    <s v="4603-100 - Expenses"/>
    <s v="1300 OT Union Lbr"/>
    <n v="201.27272727272728"/>
    <m/>
    <n v="0"/>
    <n v="0"/>
    <n v="0"/>
    <n v="0"/>
    <n v="201.27272727272728"/>
    <n v="201.27272727272728"/>
    <n v="0"/>
    <s v="DBU/Fleet"/>
    <s v="Union Labor"/>
    <x v="0"/>
  </r>
  <r>
    <s v="4603-100 - Expenses"/>
    <s v="2700 Postage/Delivery"/>
    <n v="2200"/>
    <m/>
    <n v="0"/>
    <n v="0"/>
    <n v="0"/>
    <n v="0"/>
    <n v="2200"/>
    <n v="2200"/>
    <n v="0"/>
    <s v="DBU/Fleet"/>
    <s v="Nonlabor"/>
    <x v="0"/>
  </r>
  <r>
    <s v="4603-100 - Expenses"/>
    <s v="2730 Office Supplies"/>
    <n v="283.25"/>
    <m/>
    <n v="0"/>
    <n v="0"/>
    <n v="0"/>
    <n v="0"/>
    <n v="283.25"/>
    <n v="283.25"/>
    <n v="0"/>
    <s v="DBU/Fleet"/>
    <s v="Nonlabor"/>
    <x v="0"/>
  </r>
  <r>
    <s v="4603-200 - Non-Core Revenue"/>
    <s v="1400 Adj Union Lbr"/>
    <n v="16.999999999999996"/>
    <m/>
    <n v="0"/>
    <n v="0"/>
    <n v="0"/>
    <n v="0"/>
    <n v="16.999999999999996"/>
    <n v="16.999999999999996"/>
    <n v="0"/>
    <s v="DBU/Fleet"/>
    <s v="Union Labor"/>
    <x v="0"/>
  </r>
  <r>
    <s v="4603-200 - Non-Core Revenue"/>
    <s v="1300 OT Union Lbr"/>
    <n v="201.27272727272728"/>
    <m/>
    <n v="0"/>
    <n v="0"/>
    <n v="0"/>
    <n v="0"/>
    <n v="201.27272727272728"/>
    <n v="201.27272727272728"/>
    <n v="0"/>
    <s v="DBU/Fleet"/>
    <s v="Union Labor"/>
    <x v="0"/>
  </r>
  <r>
    <s v="4603-300 - BHE Testing"/>
    <s v="1200 ST Union Lbr"/>
    <n v="128660.98062235695"/>
    <m/>
    <n v="0"/>
    <n v="0"/>
    <n v="0"/>
    <n v="0"/>
    <n v="128660.98062235695"/>
    <n v="128660.98062235695"/>
    <n v="0"/>
    <s v="DBU/Fleet"/>
    <s v="Union Labor"/>
    <x v="0"/>
  </r>
  <r>
    <s v="4603-300 - BHE Testing"/>
    <s v="1400 Adj Union Lbr"/>
    <n v="407.48"/>
    <m/>
    <n v="0"/>
    <n v="0"/>
    <n v="0"/>
    <n v="0"/>
    <n v="407.48"/>
    <n v="407.48"/>
    <n v="0"/>
    <s v="DBU/Fleet"/>
    <s v="Union Labor"/>
    <x v="0"/>
  </r>
  <r>
    <s v="4603-300 - BHE Testing"/>
    <s v="2320 Travel Exp AR"/>
    <n v="1540"/>
    <m/>
    <n v="0"/>
    <n v="0"/>
    <n v="0"/>
    <n v="0"/>
    <n v="1540"/>
    <n v="1540"/>
    <n v="0"/>
    <s v="DBU/Fleet"/>
    <s v="Exclude"/>
    <x v="0"/>
  </r>
  <r>
    <s v="4603-300 - BHE Testing"/>
    <s v="2330 Meals Payroll"/>
    <n v="1024.75"/>
    <m/>
    <n v="0"/>
    <n v="0"/>
    <n v="0"/>
    <n v="0"/>
    <n v="1024.75"/>
    <n v="1024.75"/>
    <n v="0"/>
    <s v="DBU/Fleet"/>
    <s v="Nonlabor"/>
    <x v="0"/>
  </r>
  <r>
    <s v="4603-300 - BHE Testing"/>
    <s v="2400 Inventory Issue"/>
    <n v="3038.41"/>
    <m/>
    <n v="0"/>
    <n v="0"/>
    <n v="0"/>
    <n v="0"/>
    <n v="3038.41"/>
    <n v="3038.41"/>
    <n v="0"/>
    <s v="DBU/Fleet"/>
    <s v="Inventory"/>
    <x v="0"/>
  </r>
  <r>
    <s v="4603-300 - BHE Testing"/>
    <s v="2410 Direct Purchase"/>
    <n v="8776.93"/>
    <m/>
    <n v="0"/>
    <n v="0"/>
    <n v="0"/>
    <n v="0"/>
    <n v="8776.93"/>
    <n v="8776.93"/>
    <n v="0"/>
    <s v="DBU/Fleet"/>
    <s v="Nonlabor"/>
    <x v="0"/>
  </r>
  <r>
    <s v="4603-300 - BHE Testing"/>
    <s v="1300 OT Union Lbr"/>
    <n v="26248.47"/>
    <m/>
    <n v="0"/>
    <n v="0"/>
    <n v="0"/>
    <n v="0"/>
    <n v="26248.47"/>
    <n v="26248.47"/>
    <n v="0"/>
    <s v="DBU/Fleet"/>
    <s v="Union Labor"/>
    <x v="0"/>
  </r>
  <r>
    <s v="4603-910 - Vac/Sick/Hol"/>
    <s v="1200 ST Union Lbr"/>
    <n v="19814.439377643073"/>
    <m/>
    <n v="19814.439377643073"/>
    <n v="0"/>
    <n v="0"/>
    <n v="0"/>
    <n v="0"/>
    <n v="19814.439377643073"/>
    <n v="0"/>
    <s v="DBU/Fleet"/>
    <s v="Union Labor"/>
    <x v="0"/>
  </r>
  <r>
    <s v="4603-910 - Vac/Sick/Hol"/>
    <s v="1400 Adj Union Lbr"/>
    <n v="16.999999999999996"/>
    <m/>
    <n v="16.999999999999996"/>
    <n v="0"/>
    <n v="0"/>
    <n v="0"/>
    <n v="0"/>
    <n v="16.999999999999996"/>
    <n v="0"/>
    <s v="DBU/Fleet"/>
    <s v="Union Labor"/>
    <x v="0"/>
  </r>
  <r>
    <s v="4603-910 - Vac/Sick/Hol"/>
    <s v="1300 OT Union Lbr"/>
    <n v="201.27272727272728"/>
    <m/>
    <n v="201.27272727272728"/>
    <n v="0"/>
    <n v="0"/>
    <n v="0"/>
    <n v="0"/>
    <n v="201.27272727272728"/>
    <n v="0"/>
    <s v="DBU/Fleet"/>
    <s v="Union Labor"/>
    <x v="0"/>
  </r>
  <r>
    <s v="4603-920 - Corporate Informatio"/>
    <s v="1400 Adj Union Lbr"/>
    <n v="16.999999999999996"/>
    <m/>
    <n v="0"/>
    <n v="0"/>
    <n v="0"/>
    <n v="0"/>
    <n v="16.999999999999996"/>
    <n v="16.999999999999996"/>
    <n v="0"/>
    <s v="DBU/Fleet"/>
    <s v="Union Labor"/>
    <x v="0"/>
  </r>
  <r>
    <s v="4603-920 - Corporate Informatio"/>
    <s v="1300 OT Union Lbr"/>
    <n v="201.27272727272728"/>
    <m/>
    <n v="0"/>
    <n v="0"/>
    <n v="0"/>
    <n v="0"/>
    <n v="201.27272727272728"/>
    <n v="201.27272727272728"/>
    <n v="0"/>
    <s v="DBU/Fleet"/>
    <s v="Union Labor"/>
    <x v="0"/>
  </r>
  <r>
    <s v="4603-930 - Employee Manag"/>
    <s v="1400 Adj Union Lbr"/>
    <n v="16.999999999999996"/>
    <m/>
    <n v="0"/>
    <n v="0"/>
    <n v="0"/>
    <n v="0"/>
    <n v="16.999999999999996"/>
    <n v="16.999999999999996"/>
    <n v="0"/>
    <s v="DBU/Fleet"/>
    <s v="Union Labor"/>
    <x v="0"/>
  </r>
  <r>
    <s v="4603-930 - Employee Manag"/>
    <s v="1300 OT Union Lbr"/>
    <n v="201.27272727272728"/>
    <m/>
    <n v="0"/>
    <n v="0"/>
    <n v="0"/>
    <n v="0"/>
    <n v="201.27272727272728"/>
    <n v="201.27272727272728"/>
    <n v="0"/>
    <s v="DBU/Fleet"/>
    <s v="Union Labor"/>
    <x v="0"/>
  </r>
  <r>
    <s v="4603-940 - Community Rel"/>
    <s v="1400 Adj Union Lbr"/>
    <n v="16.999999999999996"/>
    <m/>
    <n v="0"/>
    <n v="0"/>
    <n v="0"/>
    <n v="0"/>
    <n v="16.999999999999996"/>
    <n v="16.999999999999996"/>
    <n v="0"/>
    <s v="DBU/Fleet"/>
    <s v="Union Labor"/>
    <x v="0"/>
  </r>
  <r>
    <s v="4603-940 - Community Rel"/>
    <s v="1300 OT Union Lbr"/>
    <n v="201.27272727272728"/>
    <m/>
    <n v="0"/>
    <n v="0"/>
    <n v="0"/>
    <n v="0"/>
    <n v="201.27272727272728"/>
    <n v="201.27272727272728"/>
    <n v="0"/>
    <s v="DBU/Fleet"/>
    <s v="Union Labor"/>
    <x v="0"/>
  </r>
  <r>
    <s v="4603-950 - Safety Related"/>
    <s v="1400 Adj Union Lbr"/>
    <n v="16.999999999999996"/>
    <m/>
    <n v="0"/>
    <n v="0"/>
    <n v="0"/>
    <n v="16.999999999999996"/>
    <n v="0"/>
    <n v="16.999999999999996"/>
    <n v="0"/>
    <s v="DBU/Fleet"/>
    <s v="Union Labor"/>
    <x v="0"/>
  </r>
  <r>
    <s v="4603-950 - Safety Related"/>
    <s v="1300 OT Union Lbr"/>
    <n v="201.27272727272728"/>
    <m/>
    <n v="0"/>
    <n v="0"/>
    <n v="0"/>
    <n v="201.27272727272728"/>
    <n v="0"/>
    <n v="201.27272727272728"/>
    <n v="0"/>
    <s v="DBU/Fleet"/>
    <s v="Union Labor"/>
    <x v="0"/>
  </r>
  <r>
    <s v="4603-960 - Telephone/Scada"/>
    <s v="1400 Adj Union Lbr"/>
    <n v="16.999999999999996"/>
    <m/>
    <n v="0"/>
    <n v="0"/>
    <n v="0"/>
    <n v="0"/>
    <n v="16.999999999999996"/>
    <n v="16.999999999999996"/>
    <n v="0"/>
    <s v="DBU/Fleet"/>
    <s v="Union Labor"/>
    <x v="0"/>
  </r>
  <r>
    <s v="4603-960 - Telephone/Scada"/>
    <s v="1300 OT Union Lbr"/>
    <n v="201.27272727272728"/>
    <m/>
    <n v="0"/>
    <n v="0"/>
    <n v="0"/>
    <n v="0"/>
    <n v="201.27272727272728"/>
    <n v="201.27272727272728"/>
    <n v="0"/>
    <s v="DBU/Fleet"/>
    <s v="Union Labor"/>
    <x v="0"/>
  </r>
  <r>
    <s v="4603-990 - MAM Merger"/>
    <s v="1400 Adj Union Lbr"/>
    <n v="16.999999999999996"/>
    <m/>
    <n v="0"/>
    <n v="0"/>
    <n v="0"/>
    <n v="0"/>
    <n v="16.999999999999996"/>
    <n v="16.999999999999996"/>
    <n v="0"/>
    <s v="DBU/Fleet"/>
    <s v="Union Labor"/>
    <x v="0"/>
  </r>
  <r>
    <s v="4603-990 - MAM Merger"/>
    <s v="1300 OT Union Lbr"/>
    <n v="201.27272727272728"/>
    <m/>
    <n v="0"/>
    <n v="0"/>
    <n v="0"/>
    <n v="0"/>
    <n v="201.27272727272728"/>
    <n v="201.27272727272728"/>
    <n v="0"/>
    <s v="DBU/Fleet"/>
    <s v="Union Labor"/>
    <x v="0"/>
  </r>
  <r>
    <s v="4603-BGT - Budget Task"/>
    <s v="1400 Adj Union Lbr"/>
    <n v="16.999999999999996"/>
    <m/>
    <n v="0"/>
    <n v="0"/>
    <n v="0"/>
    <n v="0"/>
    <n v="16.999999999999996"/>
    <n v="16.999999999999996"/>
    <n v="0"/>
    <s v="DBU/Fleet"/>
    <s v="Union Labor"/>
    <x v="0"/>
  </r>
  <r>
    <s v="4603-BGT - Budget Task"/>
    <s v="1300 OT Union Lbr"/>
    <n v="201.27272727272728"/>
    <m/>
    <n v="0"/>
    <n v="0"/>
    <n v="0"/>
    <n v="0"/>
    <n v="201.27272727272728"/>
    <n v="201.27272727272728"/>
    <n v="0"/>
    <s v="DBU/Fleet"/>
    <s v="Union Labor"/>
    <x v="0"/>
  </r>
  <r>
    <s v="5024-200 - Fleet Oper"/>
    <s v="4411 Chassis/Gas/Dsl"/>
    <n v="1275362.03"/>
    <m/>
    <n v="0"/>
    <n v="1275362.03"/>
    <n v="0"/>
    <n v="0"/>
    <n v="0"/>
    <n v="1275362.03"/>
    <n v="0"/>
    <s v="DBU/Fleet"/>
    <s v="Exclude"/>
    <x v="0"/>
  </r>
  <r>
    <s v="5024-200 - Fleet Oper"/>
    <s v="4412 Chassis/Eng Oil"/>
    <n v="6990.5000000000009"/>
    <m/>
    <n v="0"/>
    <n v="6990.5000000000009"/>
    <n v="0"/>
    <n v="0"/>
    <n v="0"/>
    <n v="6990.5000000000009"/>
    <n v="0"/>
    <s v="DBU/Fleet"/>
    <s v="Exclude"/>
    <x v="0"/>
  </r>
  <r>
    <s v="5024-200 - Fleet Oper"/>
    <s v="4413 Chassis/Tires"/>
    <n v="84066.653333333321"/>
    <m/>
    <n v="0"/>
    <n v="84066.653333333321"/>
    <n v="0"/>
    <n v="0"/>
    <n v="0"/>
    <n v="84066.653333333321"/>
    <n v="0"/>
    <s v="DBU/Fleet"/>
    <s v="Exclude"/>
    <x v="0"/>
  </r>
  <r>
    <s v="5024-200 - Fleet Oper"/>
    <s v="4414 Chassis/Vndr Lbr"/>
    <n v="762275.42333333322"/>
    <m/>
    <n v="0"/>
    <n v="762275.42333333322"/>
    <n v="0"/>
    <n v="0"/>
    <n v="0"/>
    <n v="762275.42333333322"/>
    <n v="0"/>
    <s v="DBU/Fleet"/>
    <s v="Exclude"/>
    <x v="0"/>
  </r>
  <r>
    <s v="5024-200 - Fleet Oper"/>
    <s v="4415 Chassis/Other"/>
    <n v="6.21"/>
    <m/>
    <n v="0"/>
    <n v="6.21"/>
    <n v="0"/>
    <n v="0"/>
    <n v="0"/>
    <n v="6.21"/>
    <n v="0"/>
    <s v="DBU/Fleet"/>
    <s v="Exclude"/>
    <x v="0"/>
  </r>
  <r>
    <s v="5024-200 - Fleet Oper"/>
    <s v="4417 Chassis/Accident"/>
    <n v="51714.033333333326"/>
    <m/>
    <n v="0"/>
    <n v="51714.033333333326"/>
    <n v="0"/>
    <n v="0"/>
    <n v="0"/>
    <n v="51714.033333333326"/>
    <n v="0"/>
    <s v="DBU/Fleet"/>
    <s v="Exclude"/>
    <x v="0"/>
  </r>
  <r>
    <s v="5024-200 - Fleet Oper"/>
    <s v="4421 Chassis/Wash"/>
    <n v="1835.1666666666665"/>
    <m/>
    <n v="0"/>
    <n v="1835.1666666666665"/>
    <n v="0"/>
    <n v="0"/>
    <n v="0"/>
    <n v="1835.1666666666665"/>
    <n v="0"/>
    <s v="DBU/Fleet"/>
    <s v="Exclude"/>
    <x v="0"/>
  </r>
  <r>
    <s v="5024-200 - Fleet Oper"/>
    <s v="4422 Chassis/Regis"/>
    <n v="113300"/>
    <m/>
    <n v="0"/>
    <n v="113300"/>
    <n v="0"/>
    <n v="0"/>
    <n v="0"/>
    <n v="113300"/>
    <n v="0"/>
    <s v="DBU/Fleet"/>
    <s v="Exclude"/>
    <x v="0"/>
  </r>
  <r>
    <s v="5024-200 - Fleet Oper"/>
    <s v="4423 Chassis/Wrecker"/>
    <n v="34702.386666666665"/>
    <m/>
    <n v="0"/>
    <n v="34702.386666666665"/>
    <n v="0"/>
    <n v="0"/>
    <n v="0"/>
    <n v="34702.386666666665"/>
    <n v="0"/>
    <s v="DBU/Fleet"/>
    <s v="Exclude"/>
    <x v="0"/>
  </r>
  <r>
    <s v="5024-200 - Fleet Oper"/>
    <s v="4455 Equip/Other"/>
    <n v="56650"/>
    <m/>
    <n v="0"/>
    <n v="56650"/>
    <n v="0"/>
    <n v="0"/>
    <n v="0"/>
    <n v="56650"/>
    <n v="0"/>
    <s v="DBU/Fleet"/>
    <s v="Exclude"/>
    <x v="0"/>
  </r>
  <r>
    <s v="5024-200 - Fleet Oper"/>
    <s v="4456 Equip/Repaint Veh"/>
    <n v="26274.416666666664"/>
    <m/>
    <n v="0"/>
    <n v="26274.416666666664"/>
    <n v="0"/>
    <n v="0"/>
    <n v="0"/>
    <n v="26274.416666666664"/>
    <n v="0"/>
    <s v="DBU/Fleet"/>
    <s v="Exclude"/>
    <x v="0"/>
  </r>
  <r>
    <s v="5024-200 - Fleet Oper"/>
    <s v="2810 Fees/Dues/Pnlty"/>
    <n v="2042.3333333333337"/>
    <m/>
    <n v="0"/>
    <n v="2042.3333333333337"/>
    <n v="0"/>
    <n v="0"/>
    <n v="0"/>
    <n v="2042.3333333333337"/>
    <n v="0"/>
    <s v="DBU/Fleet"/>
    <s v="Nonlabor"/>
    <x v="0"/>
  </r>
  <r>
    <s v="5024-200 - Fleet Oper"/>
    <s v="1200 ST NonUnion Lbr"/>
    <n v="132217.79505156865"/>
    <m/>
    <n v="0"/>
    <n v="132217.79505156865"/>
    <n v="0"/>
    <n v="0"/>
    <n v="0"/>
    <n v="132217.79505156865"/>
    <n v="0"/>
    <s v="DBU/Fleet"/>
    <s v="NonUnion Labor"/>
    <x v="0"/>
  </r>
  <r>
    <s v="5024-200 - Fleet Oper"/>
    <s v="1200 ST Union Lbr"/>
    <n v="461534.1155087364"/>
    <m/>
    <n v="0"/>
    <n v="461534.1155087364"/>
    <n v="0"/>
    <n v="0"/>
    <n v="0"/>
    <n v="461534.1155087364"/>
    <n v="0"/>
    <s v="DBU/Fleet"/>
    <s v="Union Labor"/>
    <x v="0"/>
  </r>
  <r>
    <s v="5024-200 - Fleet Oper"/>
    <s v="1400 Adj Union Lbr"/>
    <n v="3649.22"/>
    <m/>
    <n v="0"/>
    <n v="3649.22"/>
    <n v="0"/>
    <n v="0"/>
    <n v="0"/>
    <n v="3649.22"/>
    <n v="0"/>
    <s v="DBU/Fleet"/>
    <s v="Union Labor"/>
    <x v="0"/>
  </r>
  <r>
    <s v="5024-200 - Fleet Oper"/>
    <s v="2310 Training Mtls"/>
    <n v="5379.9166666666661"/>
    <m/>
    <n v="0"/>
    <n v="5379.9166666666661"/>
    <n v="0"/>
    <n v="0"/>
    <n v="0"/>
    <n v="5379.9166666666661"/>
    <n v="0"/>
    <s v="DBU/Fleet"/>
    <s v="Exclude"/>
    <x v="0"/>
  </r>
  <r>
    <s v="5024-200 - Fleet Oper"/>
    <s v="2320 Travel Exp Supp Inv"/>
    <n v="4189.1666666666679"/>
    <m/>
    <n v="0"/>
    <n v="4189.1666666666679"/>
    <n v="0"/>
    <n v="0"/>
    <n v="0"/>
    <n v="4189.1666666666679"/>
    <n v="0"/>
    <s v="DBU/Fleet"/>
    <s v="Nonlabor"/>
    <x v="0"/>
  </r>
  <r>
    <s v="5024-200 - Fleet Oper"/>
    <s v="2330 Meals Exp Supp Inv"/>
    <n v="2345.7500000000005"/>
    <m/>
    <n v="0"/>
    <n v="2345.7500000000005"/>
    <n v="0"/>
    <n v="0"/>
    <n v="0"/>
    <n v="2345.7500000000005"/>
    <n v="0"/>
    <s v="DBU/Fleet"/>
    <s v="Nonlabor"/>
    <x v="0"/>
  </r>
  <r>
    <s v="5024-200 - Fleet Oper"/>
    <s v="2330 Meals Payroll"/>
    <n v="591.66666666666652"/>
    <m/>
    <n v="0"/>
    <n v="591.66666666666652"/>
    <n v="0"/>
    <n v="0"/>
    <n v="0"/>
    <n v="591.66666666666652"/>
    <n v="0"/>
    <s v="DBU/Fleet"/>
    <s v="Nonlabor"/>
    <x v="0"/>
  </r>
  <r>
    <s v="5024-200 - Fleet Oper"/>
    <s v="2340 A/P Accrual"/>
    <n v="1014.75"/>
    <m/>
    <n v="0"/>
    <n v="1014.75"/>
    <n v="0"/>
    <n v="0"/>
    <n v="0"/>
    <n v="1014.75"/>
    <n v="0"/>
    <s v="DBU/Fleet"/>
    <s v="Exclude"/>
    <x v="0"/>
  </r>
  <r>
    <s v="5024-200 - Fleet Oper"/>
    <s v="2500 Gas/Propane"/>
    <n v="149.41666666666666"/>
    <m/>
    <n v="0"/>
    <n v="149.41666666666666"/>
    <n v="0"/>
    <n v="0"/>
    <n v="0"/>
    <n v="149.41666666666666"/>
    <n v="0"/>
    <s v="DBU/Fleet"/>
    <s v="Exclude"/>
    <x v="0"/>
  </r>
  <r>
    <s v="5024-200 - Fleet Oper"/>
    <s v="2400 Inventory Issue"/>
    <n v="7708.7566666666662"/>
    <m/>
    <n v="0"/>
    <n v="7708.7566666666662"/>
    <n v="0"/>
    <n v="0"/>
    <n v="0"/>
    <n v="7708.7566666666662"/>
    <n v="0"/>
    <s v="DBU/Fleet"/>
    <s v="Inventory"/>
    <x v="0"/>
  </r>
  <r>
    <s v="5024-200 - Fleet Oper"/>
    <s v="2410 Direct Purchase"/>
    <n v="52651.19"/>
    <m/>
    <n v="0"/>
    <n v="52651.19"/>
    <n v="0"/>
    <n v="0"/>
    <n v="0"/>
    <n v="52651.19"/>
    <n v="0"/>
    <s v="DBU/Fleet"/>
    <s v="Nonlabor"/>
    <x v="0"/>
  </r>
  <r>
    <s v="5024-200 - Fleet Oper"/>
    <s v="2430 Other Equip Exp"/>
    <n v="1014.75"/>
    <m/>
    <n v="0"/>
    <n v="1014.75"/>
    <n v="0"/>
    <n v="0"/>
    <n v="0"/>
    <n v="1014.75"/>
    <n v="0"/>
    <s v="DBU/Fleet"/>
    <s v="Inventory"/>
    <x v="0"/>
  </r>
  <r>
    <s v="5024-200 - Fleet Oper"/>
    <s v="1300 OT NonUnion Lbr"/>
    <n v="12884.670007811279"/>
    <m/>
    <n v="0"/>
    <n v="12884.670007811279"/>
    <n v="0"/>
    <n v="0"/>
    <n v="0"/>
    <n v="12884.670007811279"/>
    <n v="0"/>
    <s v="DBU/Fleet"/>
    <s v="NonUnion Labor"/>
    <x v="0"/>
  </r>
  <r>
    <s v="5024-200 - Fleet Oper"/>
    <s v="1300 OT Union Lbr"/>
    <n v="102534.80617363345"/>
    <m/>
    <n v="0"/>
    <n v="102534.80617363345"/>
    <n v="0"/>
    <n v="0"/>
    <n v="0"/>
    <n v="102534.80617363345"/>
    <n v="0"/>
    <s v="DBU/Fleet"/>
    <s v="Union Labor"/>
    <x v="0"/>
  </r>
  <r>
    <s v="5024-200 - Fleet Oper"/>
    <s v="2700 Postage/Delivery"/>
    <n v="49.666666666666679"/>
    <m/>
    <n v="0"/>
    <n v="49.666666666666679"/>
    <n v="0"/>
    <n v="0"/>
    <n v="0"/>
    <n v="49.666666666666679"/>
    <n v="0"/>
    <s v="DBU/Fleet"/>
    <s v="Nonlabor"/>
    <x v="0"/>
  </r>
  <r>
    <s v="5024-200 - Fleet Oper"/>
    <s v="2730 Office Supplies"/>
    <n v="1003.166666666667"/>
    <m/>
    <n v="0"/>
    <n v="1003.166666666667"/>
    <n v="0"/>
    <n v="0"/>
    <n v="0"/>
    <n v="1003.166666666667"/>
    <n v="0"/>
    <s v="DBU/Fleet"/>
    <s v="Nonlabor"/>
    <x v="0"/>
  </r>
  <r>
    <s v="5024-200 - Fleet Oper"/>
    <s v="2740 Genl Ref Matl"/>
    <n v="175.08333333333331"/>
    <m/>
    <n v="0"/>
    <n v="175.08333333333331"/>
    <n v="0"/>
    <n v="0"/>
    <n v="0"/>
    <n v="175.08333333333331"/>
    <n v="0"/>
    <s v="DBU/Fleet"/>
    <s v="Exclude"/>
    <x v="0"/>
  </r>
  <r>
    <s v="5024-200 - Fleet Oper"/>
    <s v="2760 Info Tech Sfwr"/>
    <n v="3150.583333333333"/>
    <m/>
    <n v="0"/>
    <n v="3150.583333333333"/>
    <n v="0"/>
    <n v="0"/>
    <n v="0"/>
    <n v="3150.583333333333"/>
    <n v="0"/>
    <s v="DBU/Fleet"/>
    <s v="Nonlabor"/>
    <x v="0"/>
  </r>
  <r>
    <s v="5024-200 - Fleet Oper"/>
    <s v="6130 Misc Reimburse AR"/>
    <n v="-3489.32"/>
    <m/>
    <n v="0"/>
    <n v="-3489.32"/>
    <n v="0"/>
    <n v="0"/>
    <n v="0"/>
    <n v="-3489.32"/>
    <n v="0"/>
    <s v="DBU/Fleet"/>
    <s v="Project Proceeds"/>
    <x v="0"/>
  </r>
  <r>
    <s v="5024-400 - Fleet Repair"/>
    <s v="4455 Equp/Other for Usage"/>
    <n v="19668.759999999998"/>
    <m/>
    <n v="0"/>
    <n v="19668.759999999998"/>
    <n v="0"/>
    <n v="0"/>
    <n v="0"/>
    <n v="19668.759999999998"/>
    <n v="0"/>
    <s v="DBU/Fleet"/>
    <s v="Exclude"/>
    <x v="0"/>
  </r>
  <r>
    <s v="5024-910 - Vac/Sick/Holiday"/>
    <s v="1200 ST NonUnion Lbr"/>
    <n v="18762.737228915659"/>
    <m/>
    <n v="18762.737228915659"/>
    <n v="0"/>
    <n v="0"/>
    <n v="0"/>
    <n v="0"/>
    <n v="18762.737228915659"/>
    <n v="0"/>
    <s v="DBU/Fleet"/>
    <s v="NonUnion Labor"/>
    <x v="0"/>
  </r>
  <r>
    <s v="5024-910 - Vac/Sick/Holiday"/>
    <s v="1200 ST Union Lbr"/>
    <n v="71517.33504529424"/>
    <m/>
    <n v="71517.33504529424"/>
    <n v="0"/>
    <n v="0"/>
    <n v="0"/>
    <n v="0"/>
    <n v="71517.33504529424"/>
    <n v="0"/>
    <s v="DBU/Fleet"/>
    <s v="Union Labor"/>
    <x v="0"/>
  </r>
  <r>
    <s v="643D-900 - Distribution OandM"/>
    <s v="2170 Outside Svcs Veg Mgmt"/>
    <n v="3815"/>
    <m/>
    <n v="0"/>
    <n v="0"/>
    <n v="0"/>
    <n v="0"/>
    <n v="3815"/>
    <n v="3815"/>
    <n v="0"/>
    <s v="Asset Management"/>
    <s v="Nonlabor"/>
    <x v="3"/>
  </r>
  <r>
    <s v="668C-100 - Customer Experience"/>
    <s v="2100 AP Accrual"/>
    <n v="-2170"/>
    <m/>
    <n v="0"/>
    <n v="0"/>
    <n v="0"/>
    <n v="0"/>
    <n v="-2170"/>
    <n v="-2170"/>
    <n v="0"/>
    <s v="DBU/Generation Interconnect"/>
    <s v="Nonlabor"/>
    <x v="8"/>
  </r>
  <r>
    <s v="668C-100 - Customer Experience"/>
    <s v="2100 Outside Svcs"/>
    <n v="386400.00000000012"/>
    <m/>
    <n v="0"/>
    <n v="0"/>
    <n v="0"/>
    <n v="0"/>
    <n v="386400.00000000012"/>
    <n v="386400.00000000012"/>
    <n v="0"/>
    <s v="DBU/Generation Interconnect"/>
    <s v="Nonlabor"/>
    <x v="8"/>
  </r>
  <r>
    <s v="668C-100 - Customer Experience"/>
    <s v="1200 ST NonUnion Lbr"/>
    <n v="370000"/>
    <m/>
    <n v="0"/>
    <n v="0"/>
    <n v="0"/>
    <n v="0"/>
    <n v="370000"/>
    <n v="370000"/>
    <n v="0"/>
    <s v="DBU/Generation Interconnect"/>
    <s v="NonUnion Labor"/>
    <x v="8"/>
  </r>
  <r>
    <s v="668C-100 - Customer Experience"/>
    <s v="1300 OT NonUnion Lbr"/>
    <n v="22736.940000000002"/>
    <m/>
    <n v="0"/>
    <n v="0"/>
    <n v="0"/>
    <n v="0"/>
    <n v="22736.940000000002"/>
    <n v="22736.940000000002"/>
    <n v="0"/>
    <s v="DBU/Generation Interconnect"/>
    <s v="NonUnion Labor"/>
    <x v="8"/>
  </r>
  <r>
    <s v="668C-200 - Accounting and Rates"/>
    <s v="2140 Outside Svcs IT"/>
    <n v="2262"/>
    <m/>
    <n v="0"/>
    <n v="0"/>
    <n v="0"/>
    <n v="0"/>
    <n v="2262"/>
    <n v="2262"/>
    <n v="0"/>
    <s v="DBU/Generation Interconnect"/>
    <s v="Nonlabor"/>
    <x v="8"/>
  </r>
  <r>
    <s v="668C-200 - Accounting and Rates"/>
    <s v="1200 ST NonUnion Lbr"/>
    <n v="50000"/>
    <m/>
    <n v="0"/>
    <n v="0"/>
    <n v="0"/>
    <n v="0"/>
    <n v="50000"/>
    <n v="50000"/>
    <n v="0"/>
    <s v="DBU/Generation Interconnect"/>
    <s v="NonUnion Labor"/>
    <x v="8"/>
  </r>
  <r>
    <s v="668C-300 - Asset Mgmt and CP"/>
    <s v="2100 AP Accrual"/>
    <n v="-3330"/>
    <m/>
    <n v="0"/>
    <n v="0"/>
    <n v="0"/>
    <n v="0"/>
    <n v="-3330"/>
    <n v="-3330"/>
    <n v="0"/>
    <s v="DBU/Generation Interconnect"/>
    <s v="Nonlabor"/>
    <x v="8"/>
  </r>
  <r>
    <s v="668C-300 - Asset Mgmt and CP"/>
    <s v="2100 Outside Svcs"/>
    <n v="3772.5"/>
    <m/>
    <n v="0"/>
    <n v="0"/>
    <n v="0"/>
    <n v="0"/>
    <n v="3772.5"/>
    <n v="3772.5"/>
    <n v="0"/>
    <s v="DBU/Generation Interconnect"/>
    <s v="Nonlabor"/>
    <x v="8"/>
  </r>
  <r>
    <s v="668C-300 - Asset Mgmt and CP"/>
    <s v="2110 Outside Svcs Eng"/>
    <n v="439999.99999999988"/>
    <m/>
    <n v="0"/>
    <n v="0"/>
    <n v="0"/>
    <n v="0"/>
    <n v="439999.99999999988"/>
    <n v="439999.99999999988"/>
    <n v="0"/>
    <s v="DBU/Generation Interconnect"/>
    <s v="Nonlabor"/>
    <x v="8"/>
  </r>
  <r>
    <s v="668C-300 - Asset Mgmt and CP"/>
    <s v="1200 ST NonUnion Lbr"/>
    <n v="306000.00000000006"/>
    <m/>
    <n v="0"/>
    <n v="0"/>
    <n v="0"/>
    <n v="0"/>
    <n v="306000.00000000006"/>
    <n v="306000.00000000006"/>
    <n v="0"/>
    <s v="DBU/Generation Interconnect"/>
    <s v="NonUnion Labor"/>
    <x v="8"/>
  </r>
  <r>
    <s v="668C-400 - Legal and Regulatory"/>
    <s v="2100 Outside Svcs"/>
    <n v="100000"/>
    <m/>
    <n v="0"/>
    <n v="0"/>
    <n v="0"/>
    <n v="0"/>
    <n v="100000"/>
    <n v="100000"/>
    <n v="0"/>
    <s v="DBU/Generation Interconnect"/>
    <s v="Nonlabor"/>
    <x v="8"/>
  </r>
  <r>
    <s v="668C-400 - Legal and Regulatory"/>
    <s v="2160 Legal Services Accrual"/>
    <n v="13229.5"/>
    <m/>
    <n v="0"/>
    <n v="0"/>
    <n v="0"/>
    <n v="0"/>
    <n v="13229.5"/>
    <n v="13229.5"/>
    <n v="0"/>
    <s v="DBU/Generation Interconnect"/>
    <s v="Nonlabor"/>
    <x v="8"/>
  </r>
  <r>
    <s v="668C-400 - Legal and Regulatory"/>
    <s v="2160 Outside Svcs Legal"/>
    <n v="9819"/>
    <m/>
    <n v="0"/>
    <n v="0"/>
    <n v="0"/>
    <n v="0"/>
    <n v="9819"/>
    <n v="9819"/>
    <n v="0"/>
    <s v="DBU/Generation Interconnect"/>
    <s v="Nonlabor"/>
    <x v="8"/>
  </r>
  <r>
    <s v="668C-400 - Legal and Regulatory"/>
    <s v="1200 ST NonUnion Lbr"/>
    <n v="-8.8675733422860503E-12"/>
    <m/>
    <n v="0"/>
    <n v="0"/>
    <n v="0"/>
    <n v="0"/>
    <n v="-8.8675733422860503E-12"/>
    <n v="-8.8675733422860503E-12"/>
    <n v="0"/>
    <s v="DBU/Generation Interconnect"/>
    <s v="NonUnion Labor"/>
    <x v="8"/>
  </r>
  <r>
    <s v="668C-500 - Project Management"/>
    <s v="2100 AP Accrual"/>
    <n v="-1690"/>
    <m/>
    <n v="0"/>
    <n v="0"/>
    <n v="0"/>
    <n v="0"/>
    <n v="-1690"/>
    <n v="-1690"/>
    <n v="0"/>
    <s v="DBU/Generation Interconnect"/>
    <s v="Nonlabor"/>
    <x v="8"/>
  </r>
  <r>
    <s v="668C-500 - Project Management"/>
    <s v="2100 Outside Svcs"/>
    <n v="356850.00000000012"/>
    <m/>
    <n v="0"/>
    <n v="0"/>
    <n v="0"/>
    <n v="0"/>
    <n v="356850.00000000012"/>
    <n v="356850.00000000012"/>
    <n v="0"/>
    <s v="DBU/Generation Interconnect"/>
    <s v="Nonlabor"/>
    <x v="8"/>
  </r>
  <r>
    <s v="668C-500 - Project Management"/>
    <s v="1200 ST NonUnion Lbr"/>
    <n v="292000"/>
    <m/>
    <n v="0"/>
    <n v="0"/>
    <n v="0"/>
    <n v="0"/>
    <n v="292000"/>
    <n v="292000"/>
    <n v="0"/>
    <s v="DBU/Generation Interconnect"/>
    <s v="NonUnion Labor"/>
    <x v="8"/>
  </r>
  <r>
    <s v="668C-910 - Sick/Vac/Hol"/>
    <s v="1200 ST NonUnion Lbr"/>
    <n v="106699.99999999999"/>
    <m/>
    <n v="106699.99999999999"/>
    <n v="0"/>
    <n v="0"/>
    <n v="0"/>
    <n v="0"/>
    <n v="106699.99999999999"/>
    <n v="0"/>
    <s v="DBU/Generation Interconnect"/>
    <s v="NonUnion Labor"/>
    <x v="8"/>
  </r>
  <r>
    <s v="2187-600 - OandM Expenses"/>
    <s v="1200 ST Union Lbr"/>
    <n v="16995"/>
    <m/>
    <n v="0"/>
    <n v="0"/>
    <n v="0"/>
    <n v="0"/>
    <n v="16995"/>
    <n v="16995"/>
    <n v="0"/>
    <s v="Asset Management"/>
    <s v="Union Labor"/>
    <x v="3"/>
  </r>
  <r>
    <s v="2155-550 - Trans Line Clr R/S"/>
    <s v="2170 Outside Svcs Veg Mgmt"/>
    <n v="59740"/>
    <m/>
    <n v="0"/>
    <n v="0"/>
    <n v="0"/>
    <n v="0"/>
    <n v="59740"/>
    <n v="59740"/>
    <n v="0"/>
    <s v="DBU/Line Clearance"/>
    <s v="Nonlabor"/>
    <x v="7"/>
  </r>
  <r>
    <s v="2155-550 - Trans Line Clr R/S"/>
    <s v="1200 ST NonUnion Lbr"/>
    <n v="12041.666666666668"/>
    <m/>
    <n v="0"/>
    <n v="0"/>
    <n v="0"/>
    <n v="0"/>
    <n v="12041.666666666668"/>
    <n v="12041.666666666668"/>
    <n v="0"/>
    <s v="DBU/Line Clearance"/>
    <s v="NonUnion Labor"/>
    <x v="7"/>
  </r>
  <r>
    <s v="2155-551 - Trans Spray ROW"/>
    <s v="2100 Outside Svcs"/>
    <n v="161500"/>
    <m/>
    <n v="0"/>
    <n v="0"/>
    <n v="0"/>
    <n v="0"/>
    <n v="161500"/>
    <n v="161500"/>
    <n v="0"/>
    <s v="DBU/Line Clearance"/>
    <s v="Nonlabor"/>
    <x v="7"/>
  </r>
  <r>
    <s v="2155-552 - Trans ROW Clear"/>
    <s v="2100 AP Accrual"/>
    <n v="7823"/>
    <m/>
    <n v="0"/>
    <n v="0"/>
    <n v="0"/>
    <n v="0"/>
    <n v="7823"/>
    <n v="7823"/>
    <n v="0"/>
    <s v="DBU/Line Clearance"/>
    <s v="Nonlabor"/>
    <x v="7"/>
  </r>
  <r>
    <s v="2155-552 - Trans ROW Clear"/>
    <s v="2100 Outside Svcs"/>
    <n v="16000"/>
    <m/>
    <n v="0"/>
    <n v="0"/>
    <n v="0"/>
    <n v="0"/>
    <n v="16000"/>
    <n v="16000"/>
    <n v="0"/>
    <s v="DBU/Line Clearance"/>
    <s v="Nonlabor"/>
    <x v="7"/>
  </r>
  <r>
    <s v="2155-552 - Trans ROW Clear"/>
    <s v="2170 Outside Svcs Veg Mgmt"/>
    <n v="415659.17"/>
    <m/>
    <n v="0"/>
    <n v="0"/>
    <n v="0"/>
    <n v="0"/>
    <n v="415659.17"/>
    <n v="415659.17"/>
    <n v="0"/>
    <s v="DBU/Line Clearance"/>
    <s v="Nonlabor"/>
    <x v="7"/>
  </r>
  <r>
    <s v="2155-552 - Trans ROW Clear"/>
    <s v="1200 ST NonUnion Lbr"/>
    <n v="38519"/>
    <m/>
    <n v="0"/>
    <n v="0"/>
    <n v="0"/>
    <n v="0"/>
    <n v="38519"/>
    <n v="38519"/>
    <n v="0"/>
    <s v="DBU/Line Clearance"/>
    <s v="NonUnion Labor"/>
    <x v="7"/>
  </r>
  <r>
    <s v="2155-556 - NRI Buffer Maint"/>
    <s v="2100 Outside Svcs"/>
    <n v="7500"/>
    <m/>
    <n v="0"/>
    <n v="0"/>
    <n v="0"/>
    <n v="0"/>
    <n v="7500"/>
    <n v="7500"/>
    <n v="0"/>
    <s v="DBU/Line Clearance"/>
    <s v="Nonlabor"/>
    <x v="7"/>
  </r>
  <r>
    <s v="2155-650 - Dist Line Clear"/>
    <s v="2100 AP Accrual"/>
    <n v="-27363.820204502605"/>
    <m/>
    <n v="0"/>
    <n v="0"/>
    <n v="0"/>
    <n v="0"/>
    <n v="-27363.820204502605"/>
    <n v="-27363.820204502605"/>
    <n v="0"/>
    <s v="DBU/Line Clearance"/>
    <s v="Nonlabor"/>
    <x v="7"/>
  </r>
  <r>
    <s v="2155-650 - Dist Line Clear"/>
    <s v="2170 Outside Svcs Veg Mgmt"/>
    <n v="2326529"/>
    <m/>
    <n v="0"/>
    <n v="0"/>
    <n v="0"/>
    <n v="0"/>
    <n v="2326529"/>
    <n v="2326529"/>
    <n v="0"/>
    <s v="DBU/Line Clearance"/>
    <s v="Nonlabor"/>
    <x v="7"/>
  </r>
  <r>
    <s v="2155-650 - Dist Line Clear"/>
    <s v="2170 Veg Mngmt Accrual"/>
    <n v="-138608.95000000001"/>
    <m/>
    <n v="0"/>
    <n v="0"/>
    <n v="0"/>
    <n v="0"/>
    <n v="-138608.95000000001"/>
    <n v="-138608.95000000001"/>
    <n v="0"/>
    <s v="DBU/Line Clearance"/>
    <s v="Exclude"/>
    <x v="7"/>
  </r>
  <r>
    <s v="2155-650 - Dist Line Clear"/>
    <s v="1200 ST NonUnion Lbr"/>
    <n v="28472"/>
    <m/>
    <n v="0"/>
    <n v="0"/>
    <n v="0"/>
    <n v="0"/>
    <n v="28472"/>
    <n v="28472"/>
    <n v="0"/>
    <s v="DBU/Line Clearance"/>
    <s v="NonUnion Labor"/>
    <x v="7"/>
  </r>
  <r>
    <s v="2155-650 - Dist Line Clear"/>
    <s v="2320 Travel Exp Supp Inv"/>
    <n v="1752"/>
    <m/>
    <n v="0"/>
    <n v="0"/>
    <n v="0"/>
    <n v="0"/>
    <n v="1752"/>
    <n v="1752"/>
    <n v="0"/>
    <s v="DBU/Line Clearance"/>
    <s v="Nonlabor"/>
    <x v="7"/>
  </r>
  <r>
    <s v="2155-651 - Service Requests"/>
    <s v="2100 AP Accrual"/>
    <n v="-10694"/>
    <m/>
    <n v="0"/>
    <n v="0"/>
    <n v="0"/>
    <n v="0"/>
    <n v="-10694"/>
    <n v="-10694"/>
    <n v="0"/>
    <s v="DBU/Line Clearance"/>
    <s v="Nonlabor"/>
    <x v="7"/>
  </r>
  <r>
    <s v="2155-651 - Service Requests"/>
    <s v="2170 Outside Svcs Veg Mgmt"/>
    <n v="97916.579857494042"/>
    <m/>
    <n v="0"/>
    <n v="0"/>
    <n v="0"/>
    <n v="0"/>
    <n v="97916.579857494042"/>
    <n v="97916.579857494042"/>
    <n v="0"/>
    <s v="DBU/Line Clearance"/>
    <s v="Nonlabor"/>
    <x v="7"/>
  </r>
  <r>
    <s v="2155-651 - Service Requests"/>
    <s v="1200 ST NonUnion Lbr"/>
    <n v="10558.999999999996"/>
    <m/>
    <n v="0"/>
    <n v="0"/>
    <n v="0"/>
    <n v="0"/>
    <n v="10558.999999999996"/>
    <n v="10558.999999999996"/>
    <n v="0"/>
    <s v="DBU/Line Clearance"/>
    <s v="NonUnion Labor"/>
    <x v="7"/>
  </r>
  <r>
    <s v="2155-653 - Misc Line Clearance"/>
    <s v="2400 Inventory Issue"/>
    <n v="9"/>
    <m/>
    <n v="0"/>
    <n v="0"/>
    <n v="0"/>
    <n v="0"/>
    <n v="9"/>
    <n v="9"/>
    <n v="0"/>
    <s v="DBU/Line Clearance"/>
    <s v="Inventory"/>
    <x v="7"/>
  </r>
  <r>
    <s v="2155-655 - Dist Hazard Tree"/>
    <s v="2100 AP Accrual"/>
    <n v="-568.30335951261804"/>
    <m/>
    <n v="0"/>
    <n v="0"/>
    <n v="0"/>
    <n v="0"/>
    <n v="-568.30335951261804"/>
    <n v="-568.30335951261804"/>
    <n v="0"/>
    <s v="DBU/Line Clearance"/>
    <s v="Nonlabor"/>
    <x v="7"/>
  </r>
  <r>
    <s v="2155-655 - Dist Hazard Tree"/>
    <s v="2170 Outside Svcs Veg Mgmt"/>
    <n v="211613.99999999997"/>
    <m/>
    <n v="0"/>
    <n v="0"/>
    <n v="0"/>
    <n v="0"/>
    <n v="211613.99999999997"/>
    <n v="211613.99999999997"/>
    <n v="0"/>
    <s v="DBU/Line Clearance"/>
    <s v="Nonlabor"/>
    <x v="7"/>
  </r>
  <r>
    <s v="2155-655 - Dist Hazard Tree"/>
    <s v="2170 Veg Mngmt Accrual"/>
    <n v="-5400"/>
    <m/>
    <n v="0"/>
    <n v="0"/>
    <n v="0"/>
    <n v="0"/>
    <n v="-5400"/>
    <n v="-5400"/>
    <n v="0"/>
    <s v="DBU/Line Clearance"/>
    <s v="Exclude"/>
    <x v="7"/>
  </r>
  <r>
    <s v="2155-655 - Dist Hazard Tree"/>
    <s v="1200 ST NonUnion Lbr"/>
    <n v="20512"/>
    <m/>
    <n v="0"/>
    <n v="0"/>
    <n v="0"/>
    <n v="0"/>
    <n v="20512"/>
    <n v="20512"/>
    <n v="0"/>
    <s v="DBU/Line Clearance"/>
    <s v="NonUnion Labor"/>
    <x v="7"/>
  </r>
  <r>
    <s v="2155-655 - Dist Hazard Tree"/>
    <s v="2320 Travel Exp Supp Inv"/>
    <n v="512"/>
    <m/>
    <n v="0"/>
    <n v="0"/>
    <n v="0"/>
    <n v="0"/>
    <n v="512"/>
    <n v="512"/>
    <n v="0"/>
    <s v="DBU/Line Clearance"/>
    <s v="Nonlabor"/>
    <x v="7"/>
  </r>
  <r>
    <s v="2155-656 - Dist ROW Clear"/>
    <s v="2100 AP Accrual"/>
    <n v="-12000"/>
    <m/>
    <n v="0"/>
    <n v="0"/>
    <n v="0"/>
    <n v="0"/>
    <n v="-12000"/>
    <n v="-12000"/>
    <n v="0"/>
    <s v="DBU/Line Clearance"/>
    <s v="Nonlabor"/>
    <x v="7"/>
  </r>
  <r>
    <s v="2155-656 - Dist ROW Clear"/>
    <s v="2170 Outside Svcs Veg Mgmt"/>
    <n v="139443"/>
    <m/>
    <n v="0"/>
    <n v="0"/>
    <n v="0"/>
    <n v="0"/>
    <n v="139443"/>
    <n v="139443"/>
    <n v="0"/>
    <s v="DBU/Line Clearance"/>
    <s v="Nonlabor"/>
    <x v="7"/>
  </r>
  <r>
    <s v="4683-550 - Trans Line Clr R/S"/>
    <s v="2100 AP Accrual"/>
    <n v="-18000"/>
    <m/>
    <n v="0"/>
    <n v="0"/>
    <n v="0"/>
    <n v="0"/>
    <n v="-18000"/>
    <n v="-18000"/>
    <n v="0"/>
    <s v="DBU/Line Clearance"/>
    <s v="Nonlabor"/>
    <x v="7"/>
  </r>
  <r>
    <s v="4683-550 - Trans Line Clr R/S"/>
    <s v="2170 Outside Svcs Veg Mgmt"/>
    <n v="263427.65000000002"/>
    <m/>
    <n v="0"/>
    <n v="0"/>
    <n v="0"/>
    <n v="0"/>
    <n v="263427.65000000002"/>
    <n v="263427.65000000002"/>
    <n v="0"/>
    <s v="DBU/Line Clearance"/>
    <s v="Nonlabor"/>
    <x v="7"/>
  </r>
  <r>
    <s v="4683-550 - Trans Line Clr R/S"/>
    <s v="1200 ST NonUnion Lbr"/>
    <n v="16000"/>
    <m/>
    <n v="0"/>
    <n v="0"/>
    <n v="0"/>
    <n v="0"/>
    <n v="16000"/>
    <n v="16000"/>
    <n v="0"/>
    <s v="DBU/Line Clearance"/>
    <s v="NonUnion Labor"/>
    <x v="7"/>
  </r>
  <r>
    <s v="4683-551 - Trans Spray ROW"/>
    <s v="2170 Outside Svcs Veg Mgmt"/>
    <n v="160000"/>
    <m/>
    <n v="0"/>
    <n v="0"/>
    <n v="0"/>
    <n v="0"/>
    <n v="160000"/>
    <n v="160000"/>
    <n v="0"/>
    <s v="DBU/Line Clearance"/>
    <s v="Nonlabor"/>
    <x v="7"/>
  </r>
  <r>
    <s v="4683-552 - Trans ROW Clear"/>
    <s v="2100 AP Accrual"/>
    <n v="-1950"/>
    <m/>
    <n v="0"/>
    <n v="0"/>
    <n v="0"/>
    <n v="0"/>
    <n v="-1950"/>
    <n v="-1950"/>
    <n v="0"/>
    <s v="DBU/Line Clearance"/>
    <s v="Nonlabor"/>
    <x v="7"/>
  </r>
  <r>
    <s v="4683-552 - Trans ROW Clear"/>
    <s v="2170 Outside Svcs Veg Mgmt"/>
    <n v="836037"/>
    <m/>
    <n v="0"/>
    <n v="0"/>
    <n v="0"/>
    <n v="0"/>
    <n v="836037"/>
    <n v="836037"/>
    <n v="0"/>
    <s v="DBU/Line Clearance"/>
    <s v="Nonlabor"/>
    <x v="7"/>
  </r>
  <r>
    <s v="4683-552 - Trans ROW Clear"/>
    <s v="2170 Veg Mngmt Accrual"/>
    <n v="40000"/>
    <m/>
    <n v="0"/>
    <n v="0"/>
    <n v="0"/>
    <n v="0"/>
    <n v="40000"/>
    <n v="40000"/>
    <n v="0"/>
    <s v="DBU/Line Clearance"/>
    <s v="Exclude"/>
    <x v="7"/>
  </r>
  <r>
    <s v="4683-552 - Trans ROW Clear"/>
    <s v="1200 ST NonUnion Lbr"/>
    <n v="60000.000000000007"/>
    <m/>
    <n v="0"/>
    <n v="0"/>
    <n v="0"/>
    <n v="0"/>
    <n v="60000.000000000007"/>
    <n v="60000.000000000007"/>
    <n v="0"/>
    <s v="DBU/Line Clearance"/>
    <s v="NonUnion Labor"/>
    <x v="7"/>
  </r>
  <r>
    <s v="4683-552 - Trans ROW Clear"/>
    <s v="2320 Travel Exp Supp Inv"/>
    <n v="36.299999999999997"/>
    <m/>
    <n v="0"/>
    <n v="0"/>
    <n v="0"/>
    <n v="0"/>
    <n v="36.299999999999997"/>
    <n v="36.299999999999997"/>
    <n v="0"/>
    <s v="DBU/Line Clearance"/>
    <s v="Nonlabor"/>
    <x v="7"/>
  </r>
  <r>
    <s v="4683-650 - Dist Line Clear"/>
    <s v="2100 AP Accrual"/>
    <n v="-124126.75541766603"/>
    <m/>
    <n v="0"/>
    <n v="0"/>
    <n v="0"/>
    <n v="0"/>
    <n v="-124126.75541766603"/>
    <n v="-124126.75541766603"/>
    <n v="0"/>
    <s v="DBU/Line Clearance"/>
    <s v="Nonlabor"/>
    <x v="7"/>
  </r>
  <r>
    <s v="4683-650 - Dist Line Clear"/>
    <s v="2100 Outside Svcs"/>
    <n v="1068.8692827632353"/>
    <m/>
    <n v="0"/>
    <n v="0"/>
    <n v="0"/>
    <n v="0"/>
    <n v="1068.8692827632353"/>
    <n v="1068.8692827632353"/>
    <n v="0"/>
    <s v="DBU/Line Clearance"/>
    <s v="Nonlabor"/>
    <x v="7"/>
  </r>
  <r>
    <s v="4683-650 - Dist Line Clear"/>
    <s v="2170 Outside Svcs Veg Mgmt"/>
    <n v="6100058"/>
    <m/>
    <n v="0"/>
    <n v="0"/>
    <n v="0"/>
    <n v="0"/>
    <n v="6100058"/>
    <n v="6100058"/>
    <n v="0"/>
    <s v="DBU/Line Clearance"/>
    <s v="Nonlabor"/>
    <x v="7"/>
  </r>
  <r>
    <s v="4683-650 - Dist Line Clear"/>
    <s v="2170 Veg Mngmt Accrual"/>
    <n v="-600058"/>
    <m/>
    <n v="0"/>
    <n v="0"/>
    <n v="0"/>
    <n v="0"/>
    <n v="-600058"/>
    <n v="-600058"/>
    <n v="0"/>
    <s v="DBU/Line Clearance"/>
    <s v="Exclude"/>
    <x v="7"/>
  </r>
  <r>
    <s v="4683-650 - Dist Line Clear"/>
    <s v="1200 ST NonUnion Lbr"/>
    <n v="99104.000000000015"/>
    <m/>
    <n v="0"/>
    <n v="0"/>
    <n v="0"/>
    <n v="0"/>
    <n v="99104.000000000015"/>
    <n v="99104.000000000015"/>
    <n v="0"/>
    <s v="DBU/Line Clearance"/>
    <s v="NonUnion Labor"/>
    <x v="7"/>
  </r>
  <r>
    <s v="4683-650 - Dist Line Clear"/>
    <s v="2320 Travel Exp Supp Inv"/>
    <n v="114.1"/>
    <m/>
    <n v="0"/>
    <n v="0"/>
    <n v="0"/>
    <n v="0"/>
    <n v="114.1"/>
    <n v="114.1"/>
    <n v="0"/>
    <s v="DBU/Line Clearance"/>
    <s v="Nonlabor"/>
    <x v="7"/>
  </r>
  <r>
    <s v="4683-650 - Dist Line Clear"/>
    <s v="2330 Meals Exp Supp Inv"/>
    <n v="62"/>
    <m/>
    <n v="0"/>
    <n v="0"/>
    <n v="0"/>
    <n v="0"/>
    <n v="62"/>
    <n v="62"/>
    <n v="0"/>
    <s v="DBU/Line Clearance"/>
    <s v="Nonlabor"/>
    <x v="7"/>
  </r>
  <r>
    <s v="4683-650 - Dist Line Clear"/>
    <s v="2400 Inventory Issue"/>
    <n v="205"/>
    <m/>
    <n v="0"/>
    <n v="0"/>
    <n v="0"/>
    <n v="0"/>
    <n v="205"/>
    <n v="205"/>
    <n v="0"/>
    <s v="DBU/Line Clearance"/>
    <s v="Inventory"/>
    <x v="7"/>
  </r>
  <r>
    <s v="4683-650 - Dist Line Clear"/>
    <s v="2410 Direct Purchase"/>
    <n v="400"/>
    <m/>
    <n v="0"/>
    <n v="0"/>
    <n v="0"/>
    <n v="0"/>
    <n v="400"/>
    <n v="400"/>
    <n v="0"/>
    <s v="DBU/Line Clearance"/>
    <s v="Nonlabor"/>
    <x v="7"/>
  </r>
  <r>
    <s v="4683-650 - Dist Line Clear"/>
    <s v="1300 OT NonUnion Lbr"/>
    <n v="916.66666666666674"/>
    <m/>
    <n v="0"/>
    <n v="0"/>
    <n v="0"/>
    <n v="0"/>
    <n v="916.66666666666674"/>
    <n v="916.66666666666674"/>
    <n v="0"/>
    <s v="DBU/Line Clearance"/>
    <s v="NonUnion Labor"/>
    <x v="7"/>
  </r>
  <r>
    <s v="4683-651 - Service Requests"/>
    <s v="2100 AP Accrual"/>
    <n v="8083"/>
    <m/>
    <n v="0"/>
    <n v="0"/>
    <n v="0"/>
    <n v="0"/>
    <n v="8083"/>
    <n v="8083"/>
    <n v="0"/>
    <s v="DBU/Line Clearance"/>
    <s v="Nonlabor"/>
    <x v="7"/>
  </r>
  <r>
    <s v="4683-651 - Service Requests"/>
    <s v="2170 Outside Svcs Veg Mgmt"/>
    <n v="244171.16666666669"/>
    <m/>
    <n v="0"/>
    <n v="0"/>
    <n v="0"/>
    <n v="0"/>
    <n v="244171.16666666669"/>
    <n v="244171.16666666669"/>
    <n v="0"/>
    <s v="DBU/Line Clearance"/>
    <s v="Nonlabor"/>
    <x v="7"/>
  </r>
  <r>
    <s v="4683-651 - Service Requests"/>
    <s v="2170 Veg Mngmt Accrual"/>
    <n v="-18000"/>
    <m/>
    <n v="0"/>
    <n v="0"/>
    <n v="0"/>
    <n v="0"/>
    <n v="-18000"/>
    <n v="-18000"/>
    <n v="0"/>
    <s v="DBU/Line Clearance"/>
    <s v="Exclude"/>
    <x v="7"/>
  </r>
  <r>
    <s v="4683-651 - Service Requests"/>
    <s v="1200 ST NonUnion Lbr"/>
    <n v="13304.000000000002"/>
    <m/>
    <n v="0"/>
    <n v="0"/>
    <n v="0"/>
    <n v="0"/>
    <n v="13304.000000000002"/>
    <n v="13304.000000000002"/>
    <n v="0"/>
    <s v="DBU/Line Clearance"/>
    <s v="NonUnion Labor"/>
    <x v="7"/>
  </r>
  <r>
    <s v="4683-655 - Dist Hazard Tree"/>
    <s v="2100 AP Accrual"/>
    <n v="184.85732068876214"/>
    <m/>
    <n v="0"/>
    <n v="0"/>
    <n v="0"/>
    <n v="0"/>
    <n v="184.85732068876214"/>
    <n v="184.85732068876214"/>
    <n v="0"/>
    <s v="DBU/Line Clearance"/>
    <s v="Nonlabor"/>
    <x v="7"/>
  </r>
  <r>
    <s v="4683-655 - Dist Hazard Tree"/>
    <s v="2170 Outside Svcs Veg Mgmt"/>
    <n v="625039.00000000023"/>
    <m/>
    <n v="0"/>
    <n v="0"/>
    <n v="0"/>
    <n v="0"/>
    <n v="625039.00000000023"/>
    <n v="625039.00000000023"/>
    <n v="0"/>
    <s v="DBU/Line Clearance"/>
    <s v="Nonlabor"/>
    <x v="7"/>
  </r>
  <r>
    <s v="4683-655 - Dist Hazard Tree"/>
    <s v="2170 Veg Mngmt Accrual"/>
    <n v="-24500"/>
    <m/>
    <n v="0"/>
    <n v="0"/>
    <n v="0"/>
    <n v="0"/>
    <n v="-24500"/>
    <n v="-24500"/>
    <n v="0"/>
    <s v="DBU/Line Clearance"/>
    <s v="Exclude"/>
    <x v="7"/>
  </r>
  <r>
    <s v="4683-655 - Dist Hazard Tree"/>
    <s v="1200 ST NonUnion Lbr"/>
    <n v="58310.000000000007"/>
    <m/>
    <n v="0"/>
    <n v="0"/>
    <n v="0"/>
    <n v="0"/>
    <n v="58310.000000000007"/>
    <n v="58310.000000000007"/>
    <n v="0"/>
    <s v="DBU/Line Clearance"/>
    <s v="NonUnion Labor"/>
    <x v="7"/>
  </r>
  <r>
    <s v="4683-655 - Dist Hazard Tree"/>
    <s v="2320 Travel Exp Supp Inv"/>
    <n v="195.6"/>
    <m/>
    <n v="0"/>
    <n v="0"/>
    <n v="0"/>
    <n v="0"/>
    <n v="195.6"/>
    <n v="195.6"/>
    <n v="0"/>
    <s v="DBU/Line Clearance"/>
    <s v="Nonlabor"/>
    <x v="7"/>
  </r>
  <r>
    <s v="4683-655 - Dist Hazard Tree"/>
    <s v="1300 OT NonUnion Lbr"/>
    <n v="1200"/>
    <m/>
    <n v="0"/>
    <n v="0"/>
    <n v="0"/>
    <n v="0"/>
    <n v="1200"/>
    <n v="1200"/>
    <n v="0"/>
    <s v="DBU/Line Clearance"/>
    <s v="NonUnion Labor"/>
    <x v="7"/>
  </r>
  <r>
    <s v="4683-656 - Dist ROW Clear"/>
    <s v="2100 AP Accrual"/>
    <n v="-10517"/>
    <m/>
    <n v="0"/>
    <n v="0"/>
    <n v="0"/>
    <n v="0"/>
    <n v="-10517"/>
    <n v="-10517"/>
    <n v="0"/>
    <s v="DBU/Line Clearance"/>
    <s v="Nonlabor"/>
    <x v="7"/>
  </r>
  <r>
    <s v="4683-656 - Dist ROW Clear"/>
    <s v="2170 Outside Svcs Veg Mgmt"/>
    <n v="1000"/>
    <m/>
    <n v="0"/>
    <n v="0"/>
    <n v="0"/>
    <n v="0"/>
    <n v="1000"/>
    <n v="1000"/>
    <n v="0"/>
    <s v="DBU/Line Clearance"/>
    <s v="Nonlabor"/>
    <x v="7"/>
  </r>
  <r>
    <s v="4683-656 - Dist ROW Clear"/>
    <s v="1200 ST NonUnion Lbr"/>
    <n v="5"/>
    <m/>
    <n v="0"/>
    <n v="0"/>
    <n v="0"/>
    <n v="0"/>
    <n v="5"/>
    <n v="5"/>
    <n v="0"/>
    <s v="DBU/Line Clearance"/>
    <s v="NonUnion Labor"/>
    <x v="7"/>
  </r>
  <r>
    <s v="4683-910 - Vac/Sick/Hol"/>
    <s v="1200 ST NonUnion Lbr"/>
    <n v="25187.14"/>
    <m/>
    <n v="25187.14"/>
    <n v="0"/>
    <n v="0"/>
    <n v="0"/>
    <n v="0"/>
    <n v="25187.14"/>
    <n v="0"/>
    <s v="DBU/Line Clearance"/>
    <s v="NonUnion Labor"/>
    <x v="7"/>
  </r>
  <r>
    <s v="7353-618 - Dist OandM Expense"/>
    <s v="2100 Outside Svcs"/>
    <n v="1572288.9999999995"/>
    <m/>
    <n v="0"/>
    <n v="0"/>
    <n v="0"/>
    <n v="0"/>
    <n v="1572288.9999999995"/>
    <n v="1572288.9999999995"/>
    <n v="0"/>
    <s v="DBU/Major Storms"/>
    <s v="Nonlabor"/>
    <x v="4"/>
  </r>
  <r>
    <s v="7353-618 - Dist OandM Expense"/>
    <s v="1200 ST Union Lbr"/>
    <n v="590586.99999999977"/>
    <m/>
    <n v="0"/>
    <n v="0"/>
    <n v="0"/>
    <n v="0"/>
    <n v="590586.99999999977"/>
    <n v="590586.99999999977"/>
    <n v="0"/>
    <s v="DBU/Major Storms"/>
    <s v="Union Labor"/>
    <x v="4"/>
  </r>
  <r>
    <s v="7353-618 - Dist OandM Expense"/>
    <s v="1300 OT Union Lbr"/>
    <n v="909049.99999999977"/>
    <m/>
    <n v="0"/>
    <n v="0"/>
    <n v="0"/>
    <n v="0"/>
    <n v="909049.99999999977"/>
    <n v="909049.99999999977"/>
    <n v="0"/>
    <s v="DBU/Major Storms"/>
    <s v="Union Labor"/>
    <x v="4"/>
  </r>
  <r>
    <s v="988A-100 - Storm Management"/>
    <s v="1400 Adj Union Lbr"/>
    <n v="125.76"/>
    <m/>
    <n v="0"/>
    <n v="0"/>
    <n v="0"/>
    <n v="0"/>
    <n v="125.76"/>
    <n v="125.76"/>
    <n v="0"/>
    <s v="DBU/Major Storms"/>
    <s v="Union Labor"/>
    <x v="4"/>
  </r>
  <r>
    <s v="988A-100 - Storm Management"/>
    <s v="1300 OT Union Lbr"/>
    <n v="31.44"/>
    <m/>
    <n v="0"/>
    <n v="0"/>
    <n v="0"/>
    <n v="0"/>
    <n v="31.44"/>
    <n v="31.44"/>
    <n v="0"/>
    <s v="DBU/Major Storms"/>
    <s v="Union Labor"/>
    <x v="4"/>
  </r>
  <r>
    <s v="988A-101 - Media Management"/>
    <s v="1200 ST NonUnion Lbr"/>
    <n v="49.37"/>
    <m/>
    <n v="0"/>
    <n v="0"/>
    <n v="0"/>
    <n v="0"/>
    <n v="49.37"/>
    <n v="49.37"/>
    <n v="0"/>
    <s v="DBU/Major Storms"/>
    <s v="NonUnion Labor"/>
    <x v="4"/>
  </r>
  <r>
    <s v="988A-105 - Resource Management"/>
    <s v="1200 ST NonUnion Lbr"/>
    <n v="55.53"/>
    <m/>
    <n v="0"/>
    <n v="0"/>
    <n v="0"/>
    <n v="0"/>
    <n v="55.53"/>
    <n v="55.53"/>
    <n v="0"/>
    <s v="DBU/Major Storms"/>
    <s v="NonUnion Labor"/>
    <x v="4"/>
  </r>
  <r>
    <s v="988A-110 - Dispatching"/>
    <s v="1400 Adj NonUnion Lbr"/>
    <n v="315.58"/>
    <m/>
    <n v="0"/>
    <n v="0"/>
    <n v="0"/>
    <n v="0"/>
    <n v="315.58"/>
    <n v="315.58"/>
    <n v="0"/>
    <s v="DBU/Major Storms"/>
    <s v="NonUnion Labor"/>
    <x v="4"/>
  </r>
  <r>
    <s v="988A-110 - Dispatching"/>
    <s v="1400 Adj Union Lbr"/>
    <n v="800"/>
    <m/>
    <n v="0"/>
    <n v="0"/>
    <n v="0"/>
    <n v="0"/>
    <n v="800"/>
    <n v="800"/>
    <n v="0"/>
    <s v="DBU/Major Storms"/>
    <s v="Union Labor"/>
    <x v="4"/>
  </r>
  <r>
    <s v="988A-116 - Call Handling"/>
    <s v="1200 ST Union Lbr"/>
    <n v="167.68"/>
    <m/>
    <n v="0"/>
    <n v="0"/>
    <n v="0"/>
    <n v="0"/>
    <n v="167.68"/>
    <n v="167.68"/>
    <n v="0"/>
    <s v="DBU/Major Storms"/>
    <s v="Union Labor"/>
    <x v="4"/>
  </r>
  <r>
    <s v="988A-618 - Dist OandM Expense"/>
    <s v="1400 Adj NonUnion Lbr"/>
    <n v="1400"/>
    <m/>
    <n v="0"/>
    <n v="0"/>
    <n v="0"/>
    <n v="0"/>
    <n v="1400"/>
    <n v="1400"/>
    <n v="0"/>
    <s v="DBU/Major Storms"/>
    <s v="NonUnion Labor"/>
    <x v="4"/>
  </r>
  <r>
    <s v="988A-618 - Dist OandM Expense"/>
    <s v="1400 Adj Union Lbr"/>
    <n v="1764.6"/>
    <m/>
    <n v="0"/>
    <n v="0"/>
    <n v="0"/>
    <n v="0"/>
    <n v="1764.6"/>
    <n v="1764.6"/>
    <n v="0"/>
    <s v="DBU/Major Storms"/>
    <s v="Union Labor"/>
    <x v="4"/>
  </r>
  <r>
    <s v="988A-618 - Dist OandM Expense"/>
    <s v="2330 Meals Payroll"/>
    <n v="100"/>
    <m/>
    <n v="0"/>
    <n v="0"/>
    <n v="0"/>
    <n v="0"/>
    <n v="100"/>
    <n v="100"/>
    <n v="0"/>
    <s v="DBU/Major Storms"/>
    <s v="Nonlabor"/>
    <x v="4"/>
  </r>
  <r>
    <s v="988A-618 - Dist OandM Expense"/>
    <s v="1300 OT Union Lbr"/>
    <n v="7566.2699999999995"/>
    <m/>
    <n v="0"/>
    <n v="0"/>
    <n v="0"/>
    <n v="0"/>
    <n v="7566.2699999999995"/>
    <n v="7566.2699999999995"/>
    <n v="0"/>
    <s v="DBU/Major Storms"/>
    <s v="Union Labor"/>
    <x v="4"/>
  </r>
  <r>
    <s v="988B-100 - Storm Management"/>
    <s v="1200 ST NonUnion Lbr"/>
    <n v="2690.8499999999995"/>
    <m/>
    <n v="0"/>
    <n v="0"/>
    <n v="0"/>
    <n v="0"/>
    <n v="2690.8499999999995"/>
    <n v="2690.8499999999995"/>
    <n v="0"/>
    <s v="DBU/Major Storms"/>
    <s v="NonUnion Labor"/>
    <x v="4"/>
  </r>
  <r>
    <s v="988B-100 - Storm Management"/>
    <s v="1200 ST Union Lbr"/>
    <n v="272.48"/>
    <m/>
    <n v="0"/>
    <n v="0"/>
    <n v="0"/>
    <n v="0"/>
    <n v="272.48"/>
    <n v="272.48"/>
    <n v="0"/>
    <s v="DBU/Major Storms"/>
    <s v="Union Labor"/>
    <x v="4"/>
  </r>
  <r>
    <s v="988B-100 - Storm Management"/>
    <s v="1400 Adj NonUnion Lbr"/>
    <n v="563.03"/>
    <m/>
    <n v="0"/>
    <n v="0"/>
    <n v="0"/>
    <n v="0"/>
    <n v="563.03"/>
    <n v="563.03"/>
    <n v="0"/>
    <s v="DBU/Major Storms"/>
    <s v="NonUnion Labor"/>
    <x v="4"/>
  </r>
  <r>
    <s v="988B-100 - Storm Management"/>
    <s v="1400 Adj Union Lbr"/>
    <n v="757.93000000000006"/>
    <m/>
    <n v="0"/>
    <n v="0"/>
    <n v="0"/>
    <n v="0"/>
    <n v="757.93000000000006"/>
    <n v="757.93000000000006"/>
    <n v="0"/>
    <s v="DBU/Major Storms"/>
    <s v="Union Labor"/>
    <x v="4"/>
  </r>
  <r>
    <s v="988B-100 - Storm Management"/>
    <s v="2330 Meals Exp Supp Inv"/>
    <n v="3026.95"/>
    <m/>
    <n v="0"/>
    <n v="0"/>
    <n v="0"/>
    <n v="0"/>
    <n v="3026.95"/>
    <n v="3026.95"/>
    <n v="0"/>
    <s v="DBU/Major Storms"/>
    <s v="Nonlabor"/>
    <x v="4"/>
  </r>
  <r>
    <s v="988B-100 - Storm Management"/>
    <s v="1300 OT NonUnion Lbr"/>
    <n v="160.82999999999998"/>
    <m/>
    <n v="0"/>
    <n v="0"/>
    <n v="0"/>
    <n v="0"/>
    <n v="160.82999999999998"/>
    <n v="160.82999999999998"/>
    <n v="0"/>
    <s v="DBU/Major Storms"/>
    <s v="NonUnion Labor"/>
    <x v="4"/>
  </r>
  <r>
    <s v="988B-100 - Storm Management"/>
    <s v="1300 OT Union Lbr"/>
    <n v="94.32"/>
    <m/>
    <n v="0"/>
    <n v="0"/>
    <n v="0"/>
    <n v="0"/>
    <n v="94.32"/>
    <n v="94.32"/>
    <n v="0"/>
    <s v="DBU/Major Storms"/>
    <s v="Union Labor"/>
    <x v="4"/>
  </r>
  <r>
    <s v="988B-101 - Media Management"/>
    <s v="1200 ST NonUnion Lbr"/>
    <n v="49.37"/>
    <m/>
    <n v="0"/>
    <n v="0"/>
    <n v="0"/>
    <n v="0"/>
    <n v="49.37"/>
    <n v="49.37"/>
    <n v="0"/>
    <s v="DBU/Major Storms"/>
    <s v="NonUnion Labor"/>
    <x v="4"/>
  </r>
  <r>
    <s v="988B-105 - Resource Management"/>
    <s v="1200 ST NonUnion Lbr"/>
    <n v="1067.23"/>
    <m/>
    <n v="0"/>
    <n v="0"/>
    <n v="0"/>
    <n v="0"/>
    <n v="1067.23"/>
    <n v="1067.23"/>
    <n v="0"/>
    <s v="DBU/Major Storms"/>
    <s v="NonUnion Labor"/>
    <x v="4"/>
  </r>
  <r>
    <s v="988B-105 - Resource Management"/>
    <s v="1300 OT NonUnion Lbr"/>
    <n v="381.32"/>
    <m/>
    <n v="0"/>
    <n v="0"/>
    <n v="0"/>
    <n v="0"/>
    <n v="381.32"/>
    <n v="381.32"/>
    <n v="0"/>
    <s v="DBU/Major Storms"/>
    <s v="NonUnion Labor"/>
    <x v="4"/>
  </r>
  <r>
    <s v="988B-110 - Dispatching"/>
    <s v="1400 Adj NonUnion Lbr"/>
    <n v="2323.15"/>
    <m/>
    <n v="0"/>
    <n v="0"/>
    <n v="0"/>
    <n v="0"/>
    <n v="2323.15"/>
    <n v="2323.15"/>
    <n v="0"/>
    <s v="DBU/Major Storms"/>
    <s v="NonUnion Labor"/>
    <x v="4"/>
  </r>
  <r>
    <s v="988B-110 - Dispatching"/>
    <s v="1400 Adj Union Lbr"/>
    <n v="1000"/>
    <m/>
    <n v="0"/>
    <n v="0"/>
    <n v="0"/>
    <n v="0"/>
    <n v="1000"/>
    <n v="1000"/>
    <n v="0"/>
    <s v="DBU/Major Storms"/>
    <s v="Union Labor"/>
    <x v="4"/>
  </r>
  <r>
    <s v="988B-110 - Dispatching"/>
    <s v="1300 OT NonUnion Lbr"/>
    <n v="432.83"/>
    <m/>
    <n v="0"/>
    <n v="0"/>
    <n v="0"/>
    <n v="0"/>
    <n v="432.83"/>
    <n v="432.83"/>
    <n v="0"/>
    <s v="DBU/Major Storms"/>
    <s v="NonUnion Labor"/>
    <x v="4"/>
  </r>
  <r>
    <s v="988B-116 - Call Handling"/>
    <s v="1200 ST Union Lbr"/>
    <n v="652.07999999999993"/>
    <m/>
    <n v="0"/>
    <n v="0"/>
    <n v="0"/>
    <n v="0"/>
    <n v="652.07999999999993"/>
    <n v="652.07999999999993"/>
    <n v="0"/>
    <s v="DBU/Major Storms"/>
    <s v="Union Labor"/>
    <x v="4"/>
  </r>
  <r>
    <s v="988B-116 - Call Handling"/>
    <s v="1300 OT Union Lbr"/>
    <n v="275.58"/>
    <m/>
    <n v="0"/>
    <n v="0"/>
    <n v="0"/>
    <n v="0"/>
    <n v="275.58"/>
    <n v="275.58"/>
    <n v="0"/>
    <s v="DBU/Major Storms"/>
    <s v="Union Labor"/>
    <x v="4"/>
  </r>
  <r>
    <s v="988B-618 - Dist OandM Expense"/>
    <s v="2170 Outside Svcs Veg Mgmt"/>
    <n v="11810.25"/>
    <m/>
    <n v="0"/>
    <n v="0"/>
    <n v="0"/>
    <n v="0"/>
    <n v="11810.25"/>
    <n v="11810.25"/>
    <n v="0"/>
    <s v="DBU/Major Storms"/>
    <s v="Nonlabor"/>
    <x v="4"/>
  </r>
  <r>
    <s v="988B-618 - Dist OandM Expense"/>
    <s v="1200 ST NonUnion Lbr"/>
    <n v="2056.04"/>
    <m/>
    <n v="0"/>
    <n v="0"/>
    <n v="0"/>
    <n v="0"/>
    <n v="2056.04"/>
    <n v="2056.04"/>
    <n v="0"/>
    <s v="DBU/Major Storms"/>
    <s v="NonUnion Labor"/>
    <x v="4"/>
  </r>
  <r>
    <s v="988B-618 - Dist OandM Expense"/>
    <s v="1200 ST Union Lbr"/>
    <n v="3798.74"/>
    <m/>
    <n v="0"/>
    <n v="0"/>
    <n v="0"/>
    <n v="0"/>
    <n v="3798.74"/>
    <n v="3798.74"/>
    <n v="0"/>
    <s v="DBU/Major Storms"/>
    <s v="Union Labor"/>
    <x v="4"/>
  </r>
  <r>
    <s v="988B-618 - Dist OandM Expense"/>
    <s v="1400 Adj NonUnion Lbr"/>
    <n v="4329.8099999999995"/>
    <m/>
    <n v="0"/>
    <n v="0"/>
    <n v="0"/>
    <n v="0"/>
    <n v="4329.8099999999995"/>
    <n v="4329.8099999999995"/>
    <n v="0"/>
    <s v="DBU/Major Storms"/>
    <s v="NonUnion Labor"/>
    <x v="4"/>
  </r>
  <r>
    <s v="988B-618 - Dist OandM Expense"/>
    <s v="1400 Adj Union Lbr"/>
    <n v="19151.070000000003"/>
    <m/>
    <n v="0"/>
    <n v="0"/>
    <n v="0"/>
    <n v="0"/>
    <n v="19151.070000000003"/>
    <n v="19151.070000000003"/>
    <n v="0"/>
    <s v="DBU/Major Storms"/>
    <s v="Union Labor"/>
    <x v="4"/>
  </r>
  <r>
    <s v="988B-618 - Dist OandM Expense"/>
    <s v="2330 Meals Payroll"/>
    <n v="1330"/>
    <m/>
    <n v="0"/>
    <n v="0"/>
    <n v="0"/>
    <n v="0"/>
    <n v="1330"/>
    <n v="1330"/>
    <n v="0"/>
    <s v="DBU/Major Storms"/>
    <s v="Nonlabor"/>
    <x v="4"/>
  </r>
  <r>
    <s v="988B-618 - Dist OandM Expense"/>
    <s v="1300 OT NonUnion Lbr"/>
    <n v="280.83999999999997"/>
    <m/>
    <n v="0"/>
    <n v="0"/>
    <n v="0"/>
    <n v="0"/>
    <n v="280.83999999999997"/>
    <n v="280.83999999999997"/>
    <n v="0"/>
    <s v="DBU/Major Storms"/>
    <s v="NonUnion Labor"/>
    <x v="4"/>
  </r>
  <r>
    <s v="988B-618 - Dist OandM Expense"/>
    <s v="1300 OT Union Lbr"/>
    <n v="39819.1"/>
    <m/>
    <n v="0"/>
    <n v="0"/>
    <n v="0"/>
    <n v="0"/>
    <n v="39819.1"/>
    <n v="39819.1"/>
    <n v="0"/>
    <s v="DBU/Major Storms"/>
    <s v="Union Labor"/>
    <x v="4"/>
  </r>
  <r>
    <s v="S001-100 - Storm Management"/>
    <s v="2100 Outside Svcs"/>
    <n v="1357.92"/>
    <m/>
    <n v="0"/>
    <n v="0"/>
    <n v="0"/>
    <n v="0"/>
    <n v="1357.92"/>
    <n v="1357.92"/>
    <n v="0"/>
    <s v="Asset Management"/>
    <s v="Nonlabor"/>
    <x v="4"/>
  </r>
  <r>
    <s v="S001-100 - Storm Management"/>
    <s v="1200 ST NonUnion Lbr"/>
    <n v="8485.380000000001"/>
    <m/>
    <n v="0"/>
    <n v="0"/>
    <n v="0"/>
    <n v="0"/>
    <n v="8485.380000000001"/>
    <n v="8485.380000000001"/>
    <n v="0"/>
    <s v="Asset Management"/>
    <s v="NonUnion Labor"/>
    <x v="4"/>
  </r>
  <r>
    <s v="S001-100 - Storm Management"/>
    <s v="1300 OT NonUnion Lbr"/>
    <n v="8452.35"/>
    <m/>
    <n v="0"/>
    <n v="0"/>
    <n v="0"/>
    <n v="0"/>
    <n v="8452.35"/>
    <n v="8452.35"/>
    <n v="0"/>
    <s v="Asset Management"/>
    <s v="NonUnion Labor"/>
    <x v="4"/>
  </r>
  <r>
    <s v="S001-101 - Media Management"/>
    <s v="1200 ST NonUnion Lbr"/>
    <n v="615.38"/>
    <m/>
    <n v="0"/>
    <n v="0"/>
    <n v="0"/>
    <n v="0"/>
    <n v="615.38"/>
    <n v="615.38"/>
    <n v="0"/>
    <s v="Asset Management"/>
    <s v="NonUnion Labor"/>
    <x v="4"/>
  </r>
  <r>
    <s v="S001-101 - Media Management"/>
    <s v="1300 OT NonUnion Lbr"/>
    <n v="139.51"/>
    <m/>
    <n v="0"/>
    <n v="0"/>
    <n v="0"/>
    <n v="0"/>
    <n v="139.51"/>
    <n v="139.51"/>
    <n v="0"/>
    <s v="Asset Management"/>
    <s v="NonUnion Labor"/>
    <x v="4"/>
  </r>
  <r>
    <s v="S001-105 - Resource Management"/>
    <s v="1200 ST NonUnion Lbr"/>
    <n v="2308"/>
    <m/>
    <n v="0"/>
    <n v="0"/>
    <n v="0"/>
    <n v="0"/>
    <n v="2308"/>
    <n v="2308"/>
    <n v="0"/>
    <s v="Asset Management"/>
    <s v="NonUnion Labor"/>
    <x v="4"/>
  </r>
  <r>
    <s v="S001-105 - Resource Management"/>
    <s v="2320 Travel Exp Supp Inv"/>
    <n v="648.54999999999995"/>
    <m/>
    <n v="0"/>
    <n v="0"/>
    <n v="0"/>
    <n v="0"/>
    <n v="648.54999999999995"/>
    <n v="648.54999999999995"/>
    <n v="0"/>
    <s v="Asset Management"/>
    <s v="Nonlabor"/>
    <x v="4"/>
  </r>
  <r>
    <s v="S001-105 - Resource Management"/>
    <s v="2330 Meals Exp AR"/>
    <n v="3102.32"/>
    <m/>
    <n v="0"/>
    <n v="0"/>
    <n v="0"/>
    <n v="0"/>
    <n v="3102.32"/>
    <n v="3102.32"/>
    <n v="0"/>
    <s v="Asset Management"/>
    <s v="Nonlabor"/>
    <x v="4"/>
  </r>
  <r>
    <s v="S001-105 - Resource Management"/>
    <s v="1300 OT NonUnion Lbr"/>
    <n v="1107.6300000000001"/>
    <m/>
    <n v="0"/>
    <n v="0"/>
    <n v="0"/>
    <n v="0"/>
    <n v="1107.6300000000001"/>
    <n v="1107.6300000000001"/>
    <n v="0"/>
    <s v="Asset Management"/>
    <s v="NonUnion Labor"/>
    <x v="4"/>
  </r>
  <r>
    <s v="S001-110 - Dispatching"/>
    <s v="1200 ST NonUnion Lbr"/>
    <n v="2712.15"/>
    <m/>
    <n v="0"/>
    <n v="0"/>
    <n v="0"/>
    <n v="0"/>
    <n v="2712.15"/>
    <n v="2712.15"/>
    <n v="0"/>
    <s v="Asset Management"/>
    <s v="NonUnion Labor"/>
    <x v="4"/>
  </r>
  <r>
    <s v="S001-110 - Dispatching"/>
    <s v="1300 OT NonUnion Lbr"/>
    <n v="1656.17"/>
    <m/>
    <n v="0"/>
    <n v="0"/>
    <n v="0"/>
    <n v="0"/>
    <n v="1656.17"/>
    <n v="1656.17"/>
    <n v="0"/>
    <s v="Asset Management"/>
    <s v="NonUnion Labor"/>
    <x v="4"/>
  </r>
  <r>
    <s v="S001-116 - Call Handling"/>
    <s v="1200 ST Union Lbr"/>
    <n v="694.23"/>
    <m/>
    <n v="0"/>
    <n v="0"/>
    <n v="0"/>
    <n v="0"/>
    <n v="694.23"/>
    <n v="694.23"/>
    <n v="0"/>
    <s v="Asset Management"/>
    <s v="Union Labor"/>
    <x v="4"/>
  </r>
  <r>
    <s v="S001-116 - Call Handling"/>
    <s v="1300 OT Union Lbr"/>
    <n v="434.34"/>
    <m/>
    <n v="0"/>
    <n v="0"/>
    <n v="0"/>
    <n v="0"/>
    <n v="434.34"/>
    <n v="434.34"/>
    <n v="0"/>
    <s v="Asset Management"/>
    <s v="Union Labor"/>
    <x v="4"/>
  </r>
  <r>
    <s v="S001-518 - Trans OandM Expense"/>
    <s v="1200 ST Union Lbr"/>
    <n v="426.9"/>
    <m/>
    <n v="0"/>
    <n v="0"/>
    <n v="0"/>
    <n v="0"/>
    <n v="426.9"/>
    <n v="426.9"/>
    <n v="0"/>
    <s v="Asset Management"/>
    <s v="Union Labor"/>
    <x v="4"/>
  </r>
  <r>
    <s v="S001-618 - Dist OandM Expense"/>
    <s v="2100 Outside Svcs"/>
    <n v="59290"/>
    <m/>
    <n v="0"/>
    <n v="0"/>
    <n v="0"/>
    <n v="0"/>
    <n v="59290"/>
    <n v="59290"/>
    <n v="0"/>
    <s v="Asset Management"/>
    <s v="Nonlabor"/>
    <x v="4"/>
  </r>
  <r>
    <s v="S001-618 - Dist OandM Expense"/>
    <s v="2130 Outside Svs Const"/>
    <n v="63386.5"/>
    <m/>
    <n v="0"/>
    <n v="0"/>
    <n v="0"/>
    <n v="0"/>
    <n v="63386.5"/>
    <n v="63386.5"/>
    <n v="0"/>
    <s v="Asset Management"/>
    <s v="Nonlabor"/>
    <x v="4"/>
  </r>
  <r>
    <s v="S001-618 - Dist OandM Expense"/>
    <s v="1200 ST NonUnion Lbr"/>
    <n v="3420.09"/>
    <m/>
    <n v="0"/>
    <n v="0"/>
    <n v="0"/>
    <n v="0"/>
    <n v="3420.09"/>
    <n v="3420.09"/>
    <n v="0"/>
    <s v="Asset Management"/>
    <s v="NonUnion Labor"/>
    <x v="4"/>
  </r>
  <r>
    <s v="S001-618 - Dist OandM Expense"/>
    <s v="1200 ST Union Lbr"/>
    <n v="32694.470000000005"/>
    <m/>
    <n v="0"/>
    <n v="0"/>
    <n v="0"/>
    <n v="0"/>
    <n v="32694.470000000005"/>
    <n v="32694.470000000005"/>
    <n v="0"/>
    <s v="Asset Management"/>
    <s v="Union Labor"/>
    <x v="4"/>
  </r>
  <r>
    <s v="S001-618 - Dist OandM Expense"/>
    <s v="1400 Adj NonUnion Lbr"/>
    <n v="350.12"/>
    <m/>
    <n v="0"/>
    <n v="0"/>
    <n v="0"/>
    <n v="0"/>
    <n v="350.12"/>
    <n v="350.12"/>
    <n v="0"/>
    <s v="Asset Management"/>
    <s v="NonUnion Labor"/>
    <x v="4"/>
  </r>
  <r>
    <s v="S001-618 - Dist OandM Expense"/>
    <s v="1400 Adj Union Lbr"/>
    <n v="868.38"/>
    <m/>
    <n v="0"/>
    <n v="0"/>
    <n v="0"/>
    <n v="0"/>
    <n v="868.38"/>
    <n v="868.38"/>
    <n v="0"/>
    <s v="Asset Management"/>
    <s v="Union Labor"/>
    <x v="4"/>
  </r>
  <r>
    <s v="S001-618 - Dist OandM Expense"/>
    <s v="2330 Meals Payroll"/>
    <n v="40"/>
    <m/>
    <n v="0"/>
    <n v="0"/>
    <n v="0"/>
    <n v="0"/>
    <n v="40"/>
    <n v="40"/>
    <n v="0"/>
    <s v="Asset Management"/>
    <s v="Nonlabor"/>
    <x v="4"/>
  </r>
  <r>
    <s v="S001-618 - Dist OandM Expense"/>
    <s v="1300 OT NonUnion Lbr"/>
    <n v="3378.14"/>
    <m/>
    <n v="0"/>
    <n v="0"/>
    <n v="0"/>
    <n v="0"/>
    <n v="3378.14"/>
    <n v="3378.14"/>
    <n v="0"/>
    <s v="Asset Management"/>
    <s v="NonUnion Labor"/>
    <x v="4"/>
  </r>
  <r>
    <s v="S001-618 - Dist OandM Expense"/>
    <s v="1300 OT Union Lbr"/>
    <n v="56568.13"/>
    <m/>
    <n v="0"/>
    <n v="0"/>
    <n v="0"/>
    <n v="0"/>
    <n v="56568.13"/>
    <n v="56568.13"/>
    <n v="0"/>
    <s v="Asset Management"/>
    <s v="Union Labor"/>
    <x v="4"/>
  </r>
  <r>
    <s v="2178-400 - Transfer Line"/>
    <s v="1200 ST Union Lbr"/>
    <n v="2266"/>
    <m/>
    <n v="0"/>
    <n v="0"/>
    <n v="0"/>
    <n v="0"/>
    <n v="2266"/>
    <n v="2266"/>
    <n v="0"/>
    <s v="Asset Management"/>
    <s v="Union Labor"/>
    <x v="3"/>
  </r>
  <r>
    <s v="466E-400 - OandM Dist Expense"/>
    <s v="1200 ST Union Lbr"/>
    <n v="9.2200000000000006"/>
    <m/>
    <n v="0"/>
    <n v="0"/>
    <n v="0"/>
    <n v="0"/>
    <n v="9.2200000000000006"/>
    <n v="9.2200000000000006"/>
    <n v="0"/>
    <s v="Asset Management"/>
    <s v="Union Labor"/>
    <x v="4"/>
  </r>
  <r>
    <s v="471E-400 - OandM Dist Expense"/>
    <s v="1200 ST Union Lbr"/>
    <n v="39.380000000000003"/>
    <m/>
    <n v="0"/>
    <n v="0"/>
    <n v="0"/>
    <n v="0"/>
    <n v="39.380000000000003"/>
    <n v="39.380000000000003"/>
    <n v="0"/>
    <s v="Asset Management"/>
    <s v="Union Labor"/>
    <x v="4"/>
  </r>
  <r>
    <s v="471E-400 - OandM Dist Expense"/>
    <s v="1300 OT Union Lbr"/>
    <n v="7.06"/>
    <m/>
    <n v="0"/>
    <n v="0"/>
    <n v="0"/>
    <n v="0"/>
    <n v="7.06"/>
    <n v="7.06"/>
    <n v="0"/>
    <s v="Asset Management"/>
    <s v="Union Labor"/>
    <x v="4"/>
  </r>
  <r>
    <s v="478E-400 - OandM Dist Expense"/>
    <s v="1200 ST Union Lbr"/>
    <n v="29.580000000000002"/>
    <m/>
    <n v="0"/>
    <n v="0"/>
    <n v="0"/>
    <n v="0"/>
    <n v="29.580000000000002"/>
    <n v="29.580000000000002"/>
    <n v="0"/>
    <s v="Asset Management"/>
    <s v="Union Labor"/>
    <x v="4"/>
  </r>
  <r>
    <s v="478E-400 - OandM Dist Expense"/>
    <s v="1300 OT Union Lbr"/>
    <n v="2.0299999999999998"/>
    <m/>
    <n v="0"/>
    <n v="0"/>
    <n v="0"/>
    <n v="0"/>
    <n v="2.0299999999999998"/>
    <n v="2.0299999999999998"/>
    <n v="0"/>
    <s v="Asset Management"/>
    <s v="Union Labor"/>
    <x v="4"/>
  </r>
  <r>
    <s v="483E-400 - OandM Dist Expense"/>
    <s v="1200 ST Union Lbr"/>
    <n v="310.92999999999995"/>
    <m/>
    <n v="0"/>
    <n v="0"/>
    <n v="0"/>
    <n v="0"/>
    <n v="310.92999999999995"/>
    <n v="310.92999999999995"/>
    <n v="0"/>
    <s v="Asset Management"/>
    <s v="Union Labor"/>
    <x v="4"/>
  </r>
  <r>
    <s v="483E-400 - OandM Dist Expense"/>
    <s v="1300 OT Union Lbr"/>
    <n v="59.91"/>
    <m/>
    <n v="0"/>
    <n v="0"/>
    <n v="0"/>
    <n v="0"/>
    <n v="59.91"/>
    <n v="59.91"/>
    <n v="0"/>
    <s v="Asset Management"/>
    <s v="Union Labor"/>
    <x v="4"/>
  </r>
  <r>
    <s v="503E-400 - OandM Dist Expenses"/>
    <s v="1200 ST Union Lbr"/>
    <n v="684.03"/>
    <m/>
    <n v="0"/>
    <n v="0"/>
    <n v="0"/>
    <n v="0"/>
    <n v="684.03"/>
    <n v="684.03"/>
    <n v="0"/>
    <s v="Asset Management"/>
    <s v="Union Labor"/>
    <x v="4"/>
  </r>
  <r>
    <s v="503E-400 - OandM Dist Expenses"/>
    <s v="1300 OT Union Lbr"/>
    <n v="388.17"/>
    <m/>
    <n v="0"/>
    <n v="0"/>
    <n v="0"/>
    <n v="0"/>
    <n v="388.17"/>
    <n v="388.17"/>
    <n v="0"/>
    <s v="Asset Management"/>
    <s v="Union Labor"/>
    <x v="4"/>
  </r>
  <r>
    <s v="547E-400 - OandM Dist Expenses"/>
    <s v="1200 ST Union Lbr"/>
    <n v="5.5"/>
    <m/>
    <n v="0"/>
    <n v="0"/>
    <n v="0"/>
    <n v="0"/>
    <n v="5.5"/>
    <n v="5.5"/>
    <n v="0"/>
    <s v="Asset Management"/>
    <s v="Union Labor"/>
    <x v="4"/>
  </r>
  <r>
    <s v="547E-400 - OandM Dist Expenses"/>
    <s v="1300 OT Union Lbr"/>
    <n v="6.41"/>
    <m/>
    <n v="0"/>
    <n v="0"/>
    <n v="0"/>
    <n v="0"/>
    <n v="6.41"/>
    <n v="6.41"/>
    <n v="0"/>
    <s v="Asset Management"/>
    <s v="Union Labor"/>
    <x v="4"/>
  </r>
  <r>
    <s v="7083-400 - Transfer Line"/>
    <s v="1200 ST Union Lbr"/>
    <n v="16995"/>
    <m/>
    <n v="0"/>
    <n v="0"/>
    <n v="0"/>
    <n v="0"/>
    <n v="16995"/>
    <n v="16995"/>
    <n v="0"/>
    <s v="Asset Management"/>
    <s v="Union Labor"/>
    <x v="3"/>
  </r>
  <r>
    <s v="977D-400 - OandM Dist Expenses"/>
    <s v="1200 ST Union Lbr"/>
    <n v="3.01"/>
    <m/>
    <n v="0"/>
    <n v="0"/>
    <n v="0"/>
    <n v="0"/>
    <n v="3.01"/>
    <n v="3.01"/>
    <n v="0"/>
    <s v="Asset Management"/>
    <s v="Union Labor"/>
    <x v="4"/>
  </r>
  <r>
    <s v="980D-400 - OandM Dist Expenses"/>
    <s v="1200 ST Union Lbr"/>
    <n v="18.87"/>
    <m/>
    <n v="0"/>
    <n v="0"/>
    <n v="0"/>
    <n v="0"/>
    <n v="18.87"/>
    <n v="18.87"/>
    <n v="0"/>
    <s v="Asset Management"/>
    <s v="Union Labor"/>
    <x v="4"/>
  </r>
  <r>
    <s v="980D-400 - OandM Dist Expenses"/>
    <s v="1300 OT Union Lbr"/>
    <n v="6.92"/>
    <m/>
    <n v="0"/>
    <n v="0"/>
    <n v="0"/>
    <n v="0"/>
    <n v="6.92"/>
    <n v="6.92"/>
    <n v="0"/>
    <s v="Asset Management"/>
    <s v="Union Labor"/>
    <x v="4"/>
  </r>
  <r>
    <s v="991D-400 - OandM Dist Expenses"/>
    <s v="1200 ST Union Lbr"/>
    <n v="79"/>
    <m/>
    <n v="0"/>
    <n v="0"/>
    <n v="0"/>
    <n v="0"/>
    <n v="79"/>
    <n v="79"/>
    <n v="0"/>
    <s v="Asset Management"/>
    <s v="Union Labor"/>
    <x v="4"/>
  </r>
  <r>
    <s v="991D-400 - OandM Dist Expenses"/>
    <s v="1300 OT Union Lbr"/>
    <n v="16.920000000000002"/>
    <m/>
    <n v="0"/>
    <n v="0"/>
    <n v="0"/>
    <n v="0"/>
    <n v="16.920000000000002"/>
    <n v="16.920000000000002"/>
    <n v="0"/>
    <s v="Asset Management"/>
    <s v="Union Labor"/>
    <x v="4"/>
  </r>
  <r>
    <s v="2000-700 - Support of DBU"/>
    <s v="2100 Outside Svcs"/>
    <n v="-4.5474735088646412E-13"/>
    <m/>
    <n v="0"/>
    <n v="0"/>
    <n v="0"/>
    <n v="-4.5474735088646412E-13"/>
    <n v="0"/>
    <n v="-4.5474735088646412E-13"/>
    <n v="0"/>
    <s v="DBU/Power Systems Tech"/>
    <s v="Nonlabor"/>
    <x v="0"/>
  </r>
  <r>
    <s v="2000-700 - Support of DBU"/>
    <s v="1200 ST NonUnion Lbr"/>
    <n v="68033.999999999985"/>
    <m/>
    <n v="0"/>
    <n v="0"/>
    <n v="0"/>
    <n v="68033.999999999985"/>
    <n v="0"/>
    <n v="68033.999999999985"/>
    <n v="0"/>
    <s v="DBU/Power Systems Tech"/>
    <s v="NonUnion Labor"/>
    <x v="0"/>
  </r>
  <r>
    <s v="2000-700 - Support of DBU"/>
    <s v="1200 ST Union Lbr"/>
    <n v="13566.000000000002"/>
    <m/>
    <n v="0"/>
    <n v="0"/>
    <n v="0"/>
    <n v="13566.000000000002"/>
    <n v="0"/>
    <n v="13566.000000000002"/>
    <n v="0"/>
    <s v="DBU/Power Systems Tech"/>
    <s v="Union Labor"/>
    <x v="0"/>
  </r>
  <r>
    <s v="2000-700 - Support of DBU"/>
    <s v="1400 Adj NonUnion Lbr"/>
    <n v="2504.9999999999995"/>
    <m/>
    <n v="0"/>
    <n v="0"/>
    <n v="0"/>
    <n v="2504.9999999999995"/>
    <n v="0"/>
    <n v="2504.9999999999995"/>
    <n v="0"/>
    <s v="DBU/Power Systems Tech"/>
    <s v="NonUnion Labor"/>
    <x v="0"/>
  </r>
  <r>
    <s v="2000-700 - Support of DBU"/>
    <s v="1400 Adj Union Lbr"/>
    <n v="30571.999999999993"/>
    <m/>
    <n v="0"/>
    <n v="0"/>
    <n v="0"/>
    <n v="30571.999999999993"/>
    <n v="0"/>
    <n v="30571.999999999993"/>
    <n v="0"/>
    <s v="DBU/Power Systems Tech"/>
    <s v="Union Labor"/>
    <x v="0"/>
  </r>
  <r>
    <s v="2000-700 - Support of DBU"/>
    <s v="2330 Meals Exp Supp Inv"/>
    <n v="-2.8421709430404007E-14"/>
    <m/>
    <n v="0"/>
    <n v="0"/>
    <n v="0"/>
    <n v="-2.8421709430404007E-14"/>
    <n v="0"/>
    <n v="-2.8421709430404007E-14"/>
    <n v="0"/>
    <s v="DBU/Power Systems Tech"/>
    <s v="Nonlabor"/>
    <x v="0"/>
  </r>
  <r>
    <s v="2000-700 - Support of DBU"/>
    <s v="2330 Meals Payroll"/>
    <n v="6701.9999999999982"/>
    <m/>
    <n v="0"/>
    <n v="0"/>
    <n v="0"/>
    <n v="6701.9999999999982"/>
    <n v="0"/>
    <n v="6701.9999999999982"/>
    <n v="0"/>
    <s v="DBU/Power Systems Tech"/>
    <s v="Nonlabor"/>
    <x v="0"/>
  </r>
  <r>
    <s v="2000-700 - Support of DBU"/>
    <s v="2410 Direct Purchase"/>
    <n v="15362.999999999998"/>
    <m/>
    <n v="0"/>
    <n v="0"/>
    <n v="0"/>
    <n v="15362.999999999998"/>
    <n v="0"/>
    <n v="15362.999999999998"/>
    <n v="0"/>
    <s v="DBU/Power Systems Tech"/>
    <s v="Nonlabor"/>
    <x v="0"/>
  </r>
  <r>
    <s v="2000-700 - Support of DBU"/>
    <s v="1300 OT NonUnion Lbr"/>
    <n v="1254.9999999999998"/>
    <m/>
    <n v="0"/>
    <n v="0"/>
    <n v="0"/>
    <n v="1254.9999999999998"/>
    <n v="0"/>
    <n v="1254.9999999999998"/>
    <n v="0"/>
    <s v="DBU/Power Systems Tech"/>
    <s v="NonUnion Labor"/>
    <x v="0"/>
  </r>
  <r>
    <s v="2000-700 - Support of DBU"/>
    <s v="1300 OT Union Lbr"/>
    <n v="6104.9999999999991"/>
    <m/>
    <n v="0"/>
    <n v="0"/>
    <n v="0"/>
    <n v="6104.9999999999991"/>
    <n v="0"/>
    <n v="6104.9999999999991"/>
    <n v="0"/>
    <s v="DBU/Power Systems Tech"/>
    <s v="Union Labor"/>
    <x v="0"/>
  </r>
  <r>
    <s v="2000-700 - Support of DBU"/>
    <s v="2730 Office Supplies"/>
    <n v="3.4106051316484809E-13"/>
    <m/>
    <n v="0"/>
    <n v="0"/>
    <n v="0"/>
    <n v="3.4106051316484809E-13"/>
    <n v="0"/>
    <n v="3.4106051316484809E-13"/>
    <n v="0"/>
    <s v="DBU/Power Systems Tech"/>
    <s v="Nonlabor"/>
    <x v="0"/>
  </r>
  <r>
    <s v="2000-750 - Transmission"/>
    <s v="1200 ST NonUnion Lbr"/>
    <n v="19414.000000000004"/>
    <m/>
    <n v="0"/>
    <n v="0"/>
    <n v="0"/>
    <n v="19414.000000000004"/>
    <n v="0"/>
    <n v="19414.000000000004"/>
    <n v="0"/>
    <s v="DBU/Power Systems Tech"/>
    <s v="NonUnion Labor"/>
    <x v="0"/>
  </r>
  <r>
    <s v="2000-910 - Vac/Hol/Sick"/>
    <s v="1200 ST NonUnion Lbr"/>
    <n v="15893.000000000009"/>
    <m/>
    <n v="15893.000000000009"/>
    <n v="0"/>
    <n v="0"/>
    <n v="0"/>
    <n v="0"/>
    <n v="15893.000000000009"/>
    <n v="0"/>
    <s v="DBU/Power Systems Tech"/>
    <s v="NonUnion Labor"/>
    <x v="0"/>
  </r>
  <r>
    <s v="2000-910 - Vac/Hol/Sick"/>
    <s v="1200 ST Union Lbr"/>
    <n v="80045"/>
    <m/>
    <n v="80045"/>
    <n v="0"/>
    <n v="0"/>
    <n v="0"/>
    <n v="0"/>
    <n v="80045"/>
    <n v="0"/>
    <s v="DBU/Power Systems Tech"/>
    <s v="Union Labor"/>
    <x v="0"/>
  </r>
  <r>
    <s v="2000-960 - Telephone"/>
    <s v="2710 Telephone Usage"/>
    <n v="356.99999999999989"/>
    <m/>
    <n v="0"/>
    <n v="0"/>
    <n v="0"/>
    <n v="356.99999999999989"/>
    <n v="0"/>
    <n v="356.99999999999989"/>
    <n v="0"/>
    <s v="DBU/Power Systems Tech"/>
    <s v="Nonlabor"/>
    <x v="0"/>
  </r>
  <r>
    <s v="2134-620 - Planned Maintenance"/>
    <s v="1200 ST Union Lbr"/>
    <n v="11628"/>
    <m/>
    <n v="0"/>
    <n v="0"/>
    <n v="0"/>
    <n v="0"/>
    <n v="11628"/>
    <n v="11628"/>
    <n v="0"/>
    <s v="DBU/Power Systems Tech"/>
    <s v="Union Labor"/>
    <x v="0"/>
  </r>
  <r>
    <s v="2134-620 - Planned Maintenance"/>
    <s v="2410 Direct Purchase"/>
    <n v="6247.0000000000018"/>
    <m/>
    <n v="0"/>
    <n v="0"/>
    <n v="0"/>
    <n v="0"/>
    <n v="6247.0000000000018"/>
    <n v="6247.0000000000018"/>
    <n v="0"/>
    <s v="DBU/Power Systems Tech"/>
    <s v="Nonlabor"/>
    <x v="0"/>
  </r>
  <r>
    <s v="2134-620 - Planned Maintenance"/>
    <s v="1300 OT Union Lbr"/>
    <n v="5814"/>
    <m/>
    <n v="0"/>
    <n v="0"/>
    <n v="0"/>
    <n v="0"/>
    <n v="5814"/>
    <n v="5814"/>
    <n v="0"/>
    <s v="DBU/Power Systems Tech"/>
    <s v="Union Labor"/>
    <x v="0"/>
  </r>
  <r>
    <s v="2136-520 - Trans. Plan Maint"/>
    <s v="1200 ST Union Lbr"/>
    <n v="10155"/>
    <m/>
    <n v="0"/>
    <n v="0"/>
    <n v="0"/>
    <n v="0"/>
    <n v="10155"/>
    <n v="10155"/>
    <n v="0"/>
    <s v="DBU/Power Systems Tech"/>
    <s v="Union Labor"/>
    <x v="0"/>
  </r>
  <r>
    <s v="2136-520 - Trans. Plan Maint"/>
    <s v="2320 Travel Exp Supp Inv"/>
    <n v="-2.8421709430404007E-14"/>
    <m/>
    <n v="0"/>
    <n v="0"/>
    <n v="0"/>
    <n v="0"/>
    <n v="-2.8421709430404007E-14"/>
    <n v="-2.8421709430404007E-14"/>
    <n v="0"/>
    <s v="DBU/Power Systems Tech"/>
    <s v="Nonlabor"/>
    <x v="0"/>
  </r>
  <r>
    <s v="2136-520 - Trans. Plan Maint"/>
    <s v="2330 Meals Payroll"/>
    <n v="7.1054273576010019E-15"/>
    <m/>
    <n v="0"/>
    <n v="0"/>
    <n v="0"/>
    <n v="0"/>
    <n v="7.1054273576010019E-15"/>
    <n v="7.1054273576010019E-15"/>
    <n v="0"/>
    <s v="DBU/Power Systems Tech"/>
    <s v="Nonlabor"/>
    <x v="0"/>
  </r>
  <r>
    <s v="2136-520 - Trans. Plan Maint"/>
    <s v="2410 Direct Purchase"/>
    <n v="3200.0000000000005"/>
    <m/>
    <n v="0"/>
    <n v="0"/>
    <n v="0"/>
    <n v="0"/>
    <n v="3200.0000000000005"/>
    <n v="3200.0000000000005"/>
    <n v="0"/>
    <s v="DBU/Power Systems Tech"/>
    <s v="Nonlabor"/>
    <x v="0"/>
  </r>
  <r>
    <s v="2136-520 - Trans. Plan Maint"/>
    <s v="1300 OT Union Lbr"/>
    <n v="4012.0000000000014"/>
    <m/>
    <n v="0"/>
    <n v="0"/>
    <n v="0"/>
    <n v="0"/>
    <n v="4012.0000000000014"/>
    <n v="4012.0000000000014"/>
    <n v="0"/>
    <s v="DBU/Power Systems Tech"/>
    <s v="Union Labor"/>
    <x v="0"/>
  </r>
  <r>
    <s v="2137-520 - Trans. Pln Maint."/>
    <s v="1200 ST Union Lbr"/>
    <n v="10504.000000000004"/>
    <m/>
    <n v="0"/>
    <n v="0"/>
    <n v="0"/>
    <n v="0"/>
    <n v="10504.000000000004"/>
    <n v="10504.000000000004"/>
    <n v="0"/>
    <s v="DBU/Power Systems Tech"/>
    <s v="Union Labor"/>
    <x v="0"/>
  </r>
  <r>
    <s v="2137-520 - Trans. Pln Maint."/>
    <s v="1300 OT Union Lbr"/>
    <n v="5813.9999999999982"/>
    <m/>
    <n v="0"/>
    <n v="0"/>
    <n v="0"/>
    <n v="0"/>
    <n v="5813.9999999999982"/>
    <n v="5813.9999999999982"/>
    <n v="0"/>
    <s v="DBU/Power Systems Tech"/>
    <s v="Union Labor"/>
    <x v="0"/>
  </r>
  <r>
    <s v="2137-620 - Dist. Planned Maint."/>
    <s v="2410 Direct Purchase"/>
    <n v="19071.999999999996"/>
    <m/>
    <n v="0"/>
    <n v="0"/>
    <n v="0"/>
    <n v="0"/>
    <n v="19071.999999999996"/>
    <n v="19071.999999999996"/>
    <n v="0"/>
    <s v="DBU/Power Systems Tech"/>
    <s v="Nonlabor"/>
    <x v="0"/>
  </r>
  <r>
    <s v="2138-520 - Trans. Plan Maintq"/>
    <s v="2100 Outside Svcs"/>
    <n v="25540"/>
    <m/>
    <n v="0"/>
    <n v="0"/>
    <n v="0"/>
    <n v="0"/>
    <n v="25540"/>
    <n v="25540"/>
    <n v="0"/>
    <s v="DBU/Power Systems Tech"/>
    <s v="Nonlabor"/>
    <x v="0"/>
  </r>
  <r>
    <s v="2138-520 - Trans. Plan Maintq"/>
    <s v="1200 ST Union Lbr"/>
    <n v="15233"/>
    <m/>
    <n v="0"/>
    <n v="0"/>
    <n v="0"/>
    <n v="0"/>
    <n v="15233"/>
    <n v="15233"/>
    <n v="0"/>
    <s v="DBU/Power Systems Tech"/>
    <s v="Union Labor"/>
    <x v="0"/>
  </r>
  <r>
    <s v="2138-520 - Trans. Plan Maintq"/>
    <s v="2330 Meals Payroll"/>
    <n v="3.5527136788005009E-15"/>
    <m/>
    <n v="0"/>
    <n v="0"/>
    <n v="0"/>
    <n v="0"/>
    <n v="3.5527136788005009E-15"/>
    <n v="3.5527136788005009E-15"/>
    <n v="0"/>
    <s v="DBU/Power Systems Tech"/>
    <s v="Nonlabor"/>
    <x v="0"/>
  </r>
  <r>
    <s v="2138-520 - Trans. Plan Maintq"/>
    <s v="2410 Direct Purchase"/>
    <n v="10502"/>
    <m/>
    <n v="0"/>
    <n v="0"/>
    <n v="0"/>
    <n v="0"/>
    <n v="10502"/>
    <n v="10502"/>
    <n v="0"/>
    <s v="DBU/Power Systems Tech"/>
    <s v="Nonlabor"/>
    <x v="0"/>
  </r>
  <r>
    <s v="2138-520 - Trans. Plan Maintq"/>
    <s v="1300 OT Union Lbr"/>
    <n v="3604.9999999999991"/>
    <m/>
    <n v="0"/>
    <n v="0"/>
    <n v="0"/>
    <n v="0"/>
    <n v="3604.9999999999991"/>
    <n v="3604.9999999999991"/>
    <n v="0"/>
    <s v="DBU/Power Systems Tech"/>
    <s v="Union Labor"/>
    <x v="0"/>
  </r>
  <r>
    <s v="2138-620 - Dist. Plan Maint"/>
    <s v="2100 Outside Svcs"/>
    <n v="21894.000000000004"/>
    <m/>
    <n v="0"/>
    <n v="0"/>
    <n v="0"/>
    <n v="0"/>
    <n v="21894.000000000004"/>
    <n v="21894.000000000004"/>
    <n v="0"/>
    <s v="DBU/Power Systems Tech"/>
    <s v="Nonlabor"/>
    <x v="0"/>
  </r>
  <r>
    <s v="2138-620 - Dist. Plan Maint"/>
    <s v="1200 ST Union Lbr"/>
    <n v="14845"/>
    <m/>
    <n v="0"/>
    <n v="0"/>
    <n v="0"/>
    <n v="0"/>
    <n v="14845"/>
    <n v="14845"/>
    <n v="0"/>
    <s v="DBU/Power Systems Tech"/>
    <s v="Union Labor"/>
    <x v="0"/>
  </r>
  <r>
    <s v="2138-620 - Dist. Plan Maint"/>
    <s v="2410 Direct Purchase"/>
    <n v="6551.9999999999991"/>
    <m/>
    <n v="0"/>
    <n v="0"/>
    <n v="0"/>
    <n v="0"/>
    <n v="6551.9999999999991"/>
    <n v="6551.9999999999991"/>
    <n v="0"/>
    <s v="DBU/Power Systems Tech"/>
    <s v="Nonlabor"/>
    <x v="0"/>
  </r>
  <r>
    <s v="2138-620 - Dist. Plan Maint"/>
    <s v="1300 OT Union Lbr"/>
    <n v="9418.9999999999982"/>
    <m/>
    <n v="0"/>
    <n v="0"/>
    <n v="0"/>
    <n v="0"/>
    <n v="9418.9999999999982"/>
    <n v="9418.9999999999982"/>
    <n v="0"/>
    <s v="DBU/Power Systems Tech"/>
    <s v="Union Labor"/>
    <x v="0"/>
  </r>
  <r>
    <s v="2139-520 - Trans. Plan Maint"/>
    <s v="1200 ST Union Lbr"/>
    <n v="3100.9999999999968"/>
    <m/>
    <n v="0"/>
    <n v="0"/>
    <n v="0"/>
    <n v="0"/>
    <n v="3100.9999999999968"/>
    <n v="3100.9999999999968"/>
    <n v="0"/>
    <s v="DBU/Power Systems Tech"/>
    <s v="Union Labor"/>
    <x v="0"/>
  </r>
  <r>
    <s v="2139-520 - Trans. Plan Maint"/>
    <s v="2410 Direct Purchase"/>
    <n v="365"/>
    <m/>
    <n v="0"/>
    <n v="0"/>
    <n v="0"/>
    <n v="0"/>
    <n v="365"/>
    <n v="365"/>
    <n v="0"/>
    <s v="DBU/Power Systems Tech"/>
    <s v="Nonlabor"/>
    <x v="0"/>
  </r>
  <r>
    <s v="2139-520 - Trans. Plan Maint"/>
    <s v="1300 OT Union Lbr"/>
    <n v="1221"/>
    <m/>
    <n v="0"/>
    <n v="0"/>
    <n v="0"/>
    <n v="0"/>
    <n v="1221"/>
    <n v="1221"/>
    <n v="0"/>
    <s v="DBU/Power Systems Tech"/>
    <s v="Union Labor"/>
    <x v="0"/>
  </r>
  <r>
    <s v="2139-620 - Dist. Plan Maint"/>
    <s v="2410 Direct Purchase"/>
    <n v="364.00000000000011"/>
    <m/>
    <n v="0"/>
    <n v="0"/>
    <n v="0"/>
    <n v="0"/>
    <n v="364.00000000000011"/>
    <n v="364.00000000000011"/>
    <n v="0"/>
    <s v="DBU/Power Systems Tech"/>
    <s v="Nonlabor"/>
    <x v="0"/>
  </r>
  <r>
    <s v="2140-620 - Dist. Plan Maint"/>
    <s v="1200 ST NonUnion Lbr"/>
    <n v="-3.5527136788005009E-15"/>
    <m/>
    <n v="0"/>
    <n v="0"/>
    <n v="0"/>
    <n v="0"/>
    <n v="-3.5527136788005009E-15"/>
    <n v="-3.5527136788005009E-15"/>
    <n v="0"/>
    <s v="DBU/Power Systems Tech"/>
    <s v="NonUnion Labor"/>
    <x v="0"/>
  </r>
  <r>
    <s v="2140-620 - Dist. Plan Maint"/>
    <s v="1200 ST Union Lbr"/>
    <n v="11977"/>
    <m/>
    <n v="0"/>
    <n v="0"/>
    <n v="0"/>
    <n v="0"/>
    <n v="11977"/>
    <n v="11977"/>
    <n v="0"/>
    <s v="DBU/Power Systems Tech"/>
    <s v="Union Labor"/>
    <x v="0"/>
  </r>
  <r>
    <s v="2140-620 - Dist. Plan Maint"/>
    <s v="2410 Direct Purchase"/>
    <n v="1726.9999999999998"/>
    <m/>
    <n v="0"/>
    <n v="0"/>
    <n v="0"/>
    <n v="0"/>
    <n v="1726.9999999999998"/>
    <n v="1726.9999999999998"/>
    <n v="0"/>
    <s v="DBU/Power Systems Tech"/>
    <s v="Nonlabor"/>
    <x v="0"/>
  </r>
  <r>
    <s v="2140-620 - Dist. Plan Maint"/>
    <s v="1300 OT Union Lbr"/>
    <n v="5233"/>
    <m/>
    <n v="0"/>
    <n v="0"/>
    <n v="0"/>
    <n v="0"/>
    <n v="5233"/>
    <n v="5233"/>
    <n v="0"/>
    <s v="DBU/Power Systems Tech"/>
    <s v="Union Labor"/>
    <x v="0"/>
  </r>
  <r>
    <s v="2141-620 - Dist. Plan Maint"/>
    <s v="1200 ST Union Lbr"/>
    <n v="4031.0000000000009"/>
    <m/>
    <n v="0"/>
    <n v="0"/>
    <n v="0"/>
    <n v="0"/>
    <n v="4031.0000000000009"/>
    <n v="4031.0000000000009"/>
    <n v="0"/>
    <s v="DBU/Power Systems Tech"/>
    <s v="Union Labor"/>
    <x v="0"/>
  </r>
  <r>
    <s v="2141-620 - Dist. Plan Maint"/>
    <s v="2410 Direct Purchase"/>
    <n v="676.00000000000034"/>
    <m/>
    <n v="0"/>
    <n v="0"/>
    <n v="0"/>
    <n v="0"/>
    <n v="676.00000000000034"/>
    <n v="676.00000000000034"/>
    <n v="0"/>
    <s v="DBU/Power Systems Tech"/>
    <s v="Nonlabor"/>
    <x v="0"/>
  </r>
  <r>
    <s v="2141-620 - Dist. Plan Maint"/>
    <s v="1300 OT Union Lbr"/>
    <n v="1801.9999999999995"/>
    <m/>
    <n v="0"/>
    <n v="0"/>
    <n v="0"/>
    <n v="0"/>
    <n v="1801.9999999999995"/>
    <n v="1801.9999999999995"/>
    <n v="0"/>
    <s v="DBU/Power Systems Tech"/>
    <s v="Union Labor"/>
    <x v="0"/>
  </r>
  <r>
    <s v="2142-620 - Planned Maintenance"/>
    <s v="1200 ST Union Lbr"/>
    <n v="29069.999999999996"/>
    <m/>
    <n v="0"/>
    <n v="0"/>
    <n v="0"/>
    <n v="0"/>
    <n v="29069.999999999996"/>
    <n v="29069.999999999996"/>
    <n v="0"/>
    <s v="DBU/Power Systems Tech"/>
    <s v="Union Labor"/>
    <x v="0"/>
  </r>
  <r>
    <s v="2142-620 - Planned Maintenance"/>
    <s v="2410 Direct Purchase"/>
    <n v="3602.0000000000005"/>
    <m/>
    <n v="0"/>
    <n v="0"/>
    <n v="0"/>
    <n v="0"/>
    <n v="3602.0000000000005"/>
    <n v="3602.0000000000005"/>
    <n v="0"/>
    <s v="DBU/Power Systems Tech"/>
    <s v="Nonlabor"/>
    <x v="0"/>
  </r>
  <r>
    <s v="2142-620 - Planned Maintenance"/>
    <s v="1300 OT Union Lbr"/>
    <n v="11627.999999999996"/>
    <m/>
    <n v="0"/>
    <n v="0"/>
    <n v="0"/>
    <n v="0"/>
    <n v="11627.999999999996"/>
    <n v="11627.999999999996"/>
    <n v="0"/>
    <s v="DBU/Power Systems Tech"/>
    <s v="Union Labor"/>
    <x v="0"/>
  </r>
  <r>
    <s v="2144-700 - DBU Support"/>
    <s v="1200 ST NonUnion Lbr"/>
    <n v="147"/>
    <m/>
    <n v="0"/>
    <n v="0"/>
    <n v="0"/>
    <n v="147"/>
    <n v="0"/>
    <n v="147"/>
    <n v="0"/>
    <s v="DBU/Power Systems Tech"/>
    <s v="NonUnion Labor"/>
    <x v="0"/>
  </r>
  <r>
    <s v="2144-700 - DBU Support"/>
    <s v="1200 ST Union Lbr"/>
    <n v="7751.9999999999982"/>
    <m/>
    <n v="0"/>
    <n v="0"/>
    <n v="0"/>
    <n v="7751.9999999999982"/>
    <n v="0"/>
    <n v="7751.9999999999982"/>
    <n v="0"/>
    <s v="DBU/Power Systems Tech"/>
    <s v="Union Labor"/>
    <x v="0"/>
  </r>
  <r>
    <s v="2144-700 - DBU Support"/>
    <s v="2320 Travel Exp Supp Inv"/>
    <n v="654"/>
    <m/>
    <n v="0"/>
    <n v="0"/>
    <n v="0"/>
    <n v="654"/>
    <n v="0"/>
    <n v="654"/>
    <n v="0"/>
    <s v="DBU/Power Systems Tech"/>
    <s v="Nonlabor"/>
    <x v="0"/>
  </r>
  <r>
    <s v="2144-700 - DBU Support"/>
    <s v="2330 Meals Payroll"/>
    <n v="391.00000000000011"/>
    <m/>
    <n v="0"/>
    <n v="0"/>
    <n v="0"/>
    <n v="391.00000000000011"/>
    <n v="0"/>
    <n v="391.00000000000011"/>
    <n v="0"/>
    <s v="DBU/Power Systems Tech"/>
    <s v="Nonlabor"/>
    <x v="0"/>
  </r>
  <r>
    <s v="2144-700 - DBU Support"/>
    <s v="2410 Direct Purchase"/>
    <n v="1073"/>
    <m/>
    <n v="0"/>
    <n v="0"/>
    <n v="0"/>
    <n v="1073"/>
    <n v="0"/>
    <n v="1073"/>
    <n v="0"/>
    <s v="DBU/Power Systems Tech"/>
    <s v="Nonlabor"/>
    <x v="0"/>
  </r>
  <r>
    <s v="2144-700 - DBU Support"/>
    <s v="1300 OT Union Lbr"/>
    <n v="1395"/>
    <m/>
    <n v="0"/>
    <n v="0"/>
    <n v="0"/>
    <n v="1395"/>
    <n v="0"/>
    <n v="1395"/>
    <n v="0"/>
    <s v="DBU/Power Systems Tech"/>
    <s v="Union Labor"/>
    <x v="0"/>
  </r>
  <r>
    <s v="2145-620 - Dist. Plan Maint"/>
    <s v="1200 ST Union Lbr"/>
    <n v="3876.0000000000005"/>
    <m/>
    <n v="0"/>
    <n v="0"/>
    <n v="0"/>
    <n v="0"/>
    <n v="3876.0000000000005"/>
    <n v="3876.0000000000005"/>
    <n v="0"/>
    <s v="DBU/Power Systems Tech"/>
    <s v="Union Labor"/>
    <x v="0"/>
  </r>
  <r>
    <s v="2145-620 - Dist. Plan Maint"/>
    <s v="2410 Direct Purchase"/>
    <n v="539.99999999999989"/>
    <m/>
    <n v="0"/>
    <n v="0"/>
    <n v="0"/>
    <n v="0"/>
    <n v="539.99999999999989"/>
    <n v="539.99999999999989"/>
    <n v="0"/>
    <s v="DBU/Power Systems Tech"/>
    <s v="Nonlabor"/>
    <x v="0"/>
  </r>
  <r>
    <s v="2145-620 - Dist. Plan Maint"/>
    <s v="1300 OT Union Lbr"/>
    <n v="1163.0000000000002"/>
    <m/>
    <n v="0"/>
    <n v="0"/>
    <n v="0"/>
    <n v="0"/>
    <n v="1163.0000000000002"/>
    <n v="1163.0000000000002"/>
    <n v="0"/>
    <s v="DBU/Power Systems Tech"/>
    <s v="Union Labor"/>
    <x v="0"/>
  </r>
  <r>
    <s v="2146-520 - Trans. Plan Maint"/>
    <s v="1200 ST Union Lbr"/>
    <n v="388"/>
    <m/>
    <n v="0"/>
    <n v="0"/>
    <n v="0"/>
    <n v="0"/>
    <n v="388"/>
    <n v="388"/>
    <n v="0"/>
    <s v="DBU/Power Systems Tech"/>
    <s v="Union Labor"/>
    <x v="0"/>
  </r>
  <r>
    <s v="2146-520 - Trans. Plan Maint"/>
    <s v="2410 Direct Purchase"/>
    <n v="1080"/>
    <m/>
    <n v="0"/>
    <n v="0"/>
    <n v="0"/>
    <n v="0"/>
    <n v="1080"/>
    <n v="1080"/>
    <n v="0"/>
    <s v="DBU/Power Systems Tech"/>
    <s v="Nonlabor"/>
    <x v="0"/>
  </r>
  <r>
    <s v="2146-520 - Trans. Plan Maint"/>
    <s v="1300 OT Union Lbr"/>
    <n v="580.99999999999977"/>
    <m/>
    <n v="0"/>
    <n v="0"/>
    <n v="0"/>
    <n v="0"/>
    <n v="580.99999999999977"/>
    <n v="580.99999999999977"/>
    <n v="0"/>
    <s v="DBU/Power Systems Tech"/>
    <s v="Union Labor"/>
    <x v="0"/>
  </r>
  <r>
    <s v="2146-620 - Dist. Plan Maint"/>
    <s v="1200 ST Union Lbr"/>
    <n v="4031.0000000000009"/>
    <m/>
    <n v="0"/>
    <n v="0"/>
    <n v="0"/>
    <n v="0"/>
    <n v="4031.0000000000009"/>
    <n v="4031.0000000000009"/>
    <n v="0"/>
    <s v="DBU/Power Systems Tech"/>
    <s v="Union Labor"/>
    <x v="0"/>
  </r>
  <r>
    <s v="2146-620 - Dist. Plan Maint"/>
    <s v="2410 Direct Purchase"/>
    <n v="5344.0000000000009"/>
    <m/>
    <n v="0"/>
    <n v="0"/>
    <n v="0"/>
    <n v="0"/>
    <n v="5344.0000000000009"/>
    <n v="5344.0000000000009"/>
    <n v="0"/>
    <s v="DBU/Power Systems Tech"/>
    <s v="Nonlabor"/>
    <x v="0"/>
  </r>
  <r>
    <s v="2146-620 - Dist. Plan Maint"/>
    <s v="1300 OT Union Lbr"/>
    <n v="580.99999999999977"/>
    <m/>
    <n v="0"/>
    <n v="0"/>
    <n v="0"/>
    <n v="0"/>
    <n v="580.99999999999977"/>
    <n v="580.99999999999977"/>
    <n v="0"/>
    <s v="DBU/Power Systems Tech"/>
    <s v="Union Labor"/>
    <x v="0"/>
  </r>
  <r>
    <s v="2146-620 - Dist. Plan Maint"/>
    <s v="2700 Postage/Delivery"/>
    <n v="2.8421709430404007E-14"/>
    <m/>
    <n v="0"/>
    <n v="0"/>
    <n v="0"/>
    <n v="0"/>
    <n v="2.8421709430404007E-14"/>
    <n v="2.8421709430404007E-14"/>
    <n v="0"/>
    <s v="DBU/Power Systems Tech"/>
    <s v="Nonlabor"/>
    <x v="0"/>
  </r>
  <r>
    <s v="2147-700 - Support of DBU"/>
    <s v="1200 ST Union Lbr"/>
    <n v="1589.0000000000005"/>
    <m/>
    <n v="0"/>
    <n v="0"/>
    <n v="0"/>
    <n v="1589.0000000000005"/>
    <n v="0"/>
    <n v="1589.0000000000005"/>
    <n v="0"/>
    <s v="DBU/Power Systems Tech"/>
    <s v="Union Labor"/>
    <x v="0"/>
  </r>
  <r>
    <s v="2147-700 - Support of DBU"/>
    <s v="1300 OT Union Lbr"/>
    <n v="698"/>
    <m/>
    <n v="0"/>
    <n v="0"/>
    <n v="0"/>
    <n v="698"/>
    <n v="0"/>
    <n v="698"/>
    <n v="0"/>
    <s v="DBU/Power Systems Tech"/>
    <s v="Union Labor"/>
    <x v="0"/>
  </r>
  <r>
    <s v="2148-720 - Dist Expense Tas"/>
    <s v="1200 ST Union Lbr"/>
    <n v="388"/>
    <m/>
    <n v="0"/>
    <n v="0"/>
    <n v="0"/>
    <n v="0"/>
    <n v="388"/>
    <n v="388"/>
    <n v="0"/>
    <s v="DBU/Power Systems Tech"/>
    <s v="Union Labor"/>
    <x v="0"/>
  </r>
  <r>
    <s v="2148-720 - Dist Expense Tas"/>
    <s v="1300 OT Union Lbr"/>
    <n v="290.99999999999989"/>
    <m/>
    <n v="0"/>
    <n v="0"/>
    <n v="0"/>
    <n v="0"/>
    <n v="290.99999999999989"/>
    <n v="290.99999999999989"/>
    <n v="0"/>
    <s v="DBU/Power Systems Tech"/>
    <s v="Union Labor"/>
    <x v="0"/>
  </r>
  <r>
    <s v="2153-520 - Trans. Plan Maint"/>
    <s v="1200 ST Union Lbr"/>
    <n v="1938.0000000000005"/>
    <m/>
    <n v="0"/>
    <n v="0"/>
    <n v="0"/>
    <n v="0"/>
    <n v="1938.0000000000005"/>
    <n v="1938.0000000000005"/>
    <n v="0"/>
    <s v="DBU/Power Systems Tech"/>
    <s v="Union Labor"/>
    <x v="0"/>
  </r>
  <r>
    <s v="2153-520 - Trans. Plan Maint"/>
    <s v="2410 Direct Purchase"/>
    <n v="2101.9999999999995"/>
    <m/>
    <n v="0"/>
    <n v="0"/>
    <n v="0"/>
    <n v="0"/>
    <n v="2101.9999999999995"/>
    <n v="2101.9999999999995"/>
    <n v="0"/>
    <s v="DBU/Power Systems Tech"/>
    <s v="Nonlabor"/>
    <x v="0"/>
  </r>
  <r>
    <s v="2153-520 - Trans. Plan Maint"/>
    <s v="1300 OT Union Lbr"/>
    <n v="756.00000000000011"/>
    <m/>
    <n v="0"/>
    <n v="0"/>
    <n v="0"/>
    <n v="0"/>
    <n v="756.00000000000011"/>
    <n v="756.00000000000011"/>
    <n v="0"/>
    <s v="DBU/Power Systems Tech"/>
    <s v="Union Labor"/>
    <x v="0"/>
  </r>
  <r>
    <s v="2153-620 - Dist. Plan Maint"/>
    <s v="1200 ST Union Lbr"/>
    <n v="969.00000000000023"/>
    <m/>
    <n v="0"/>
    <n v="0"/>
    <n v="0"/>
    <n v="0"/>
    <n v="969.00000000000023"/>
    <n v="969.00000000000023"/>
    <n v="0"/>
    <s v="DBU/Power Systems Tech"/>
    <s v="Union Labor"/>
    <x v="0"/>
  </r>
  <r>
    <s v="2153-620 - Dist. Plan Maint"/>
    <s v="1300 OT Union Lbr"/>
    <n v="464.99999999999983"/>
    <m/>
    <n v="0"/>
    <n v="0"/>
    <n v="0"/>
    <n v="0"/>
    <n v="464.99999999999983"/>
    <n v="464.99999999999983"/>
    <n v="0"/>
    <s v="DBU/Power Systems Tech"/>
    <s v="Union Labor"/>
    <x v="0"/>
  </r>
  <r>
    <s v="2154-520 - Trans. Plan Maint"/>
    <s v="2100 Outside Svcs"/>
    <n v="-1.4210854715202004E-14"/>
    <m/>
    <n v="0"/>
    <n v="0"/>
    <n v="0"/>
    <n v="0"/>
    <n v="-1.4210854715202004E-14"/>
    <n v="-1.4210854715202004E-14"/>
    <n v="0"/>
    <s v="DBU/Power Systems Tech"/>
    <s v="Nonlabor"/>
    <x v="0"/>
  </r>
  <r>
    <s v="2154-520 - Trans. Plan Maint"/>
    <s v="1200 ST Union Lbr"/>
    <n v="2481"/>
    <m/>
    <n v="0"/>
    <n v="0"/>
    <n v="0"/>
    <n v="0"/>
    <n v="2481"/>
    <n v="2481"/>
    <n v="0"/>
    <s v="DBU/Power Systems Tech"/>
    <s v="Union Labor"/>
    <x v="0"/>
  </r>
  <r>
    <s v="2154-520 - Trans. Plan Maint"/>
    <s v="2330 Meals Payroll"/>
    <n v="3.5527136788005009E-15"/>
    <m/>
    <n v="0"/>
    <n v="0"/>
    <n v="0"/>
    <n v="0"/>
    <n v="3.5527136788005009E-15"/>
    <n v="3.5527136788005009E-15"/>
    <n v="0"/>
    <s v="DBU/Power Systems Tech"/>
    <s v="Nonlabor"/>
    <x v="0"/>
  </r>
  <r>
    <s v="2154-520 - Trans. Plan Maint"/>
    <s v="2410 Direct Purchase"/>
    <n v="2601.9999999999991"/>
    <m/>
    <n v="0"/>
    <n v="0"/>
    <n v="0"/>
    <n v="0"/>
    <n v="2601.9999999999991"/>
    <n v="2601.9999999999991"/>
    <n v="0"/>
    <s v="DBU/Power Systems Tech"/>
    <s v="Nonlabor"/>
    <x v="0"/>
  </r>
  <r>
    <s v="2154-520 - Trans. Plan Maint"/>
    <s v="1300 OT Union Lbr"/>
    <n v="1860"/>
    <m/>
    <n v="0"/>
    <n v="0"/>
    <n v="0"/>
    <n v="0"/>
    <n v="1860"/>
    <n v="1860"/>
    <n v="0"/>
    <s v="DBU/Power Systems Tech"/>
    <s v="Union Labor"/>
    <x v="0"/>
  </r>
  <r>
    <s v="2154-620 - Dist. Plan Maint"/>
    <s v="1200 ST Union Lbr"/>
    <n v="4340.9999999999991"/>
    <m/>
    <n v="0"/>
    <n v="0"/>
    <n v="0"/>
    <n v="0"/>
    <n v="4340.9999999999991"/>
    <n v="4340.9999999999991"/>
    <n v="0"/>
    <s v="DBU/Power Systems Tech"/>
    <s v="Union Labor"/>
    <x v="0"/>
  </r>
  <r>
    <s v="2154-620 - Dist. Plan Maint"/>
    <s v="2410 Direct Purchase"/>
    <n v="1612.9999999999995"/>
    <m/>
    <n v="0"/>
    <n v="0"/>
    <n v="0"/>
    <n v="0"/>
    <n v="1612.9999999999995"/>
    <n v="1612.9999999999995"/>
    <n v="0"/>
    <s v="DBU/Power Systems Tech"/>
    <s v="Nonlabor"/>
    <x v="0"/>
  </r>
  <r>
    <s v="2154-620 - Dist. Plan Maint"/>
    <s v="1300 OT Union Lbr"/>
    <n v="290.99999999999989"/>
    <m/>
    <n v="0"/>
    <n v="0"/>
    <n v="0"/>
    <n v="0"/>
    <n v="290.99999999999989"/>
    <n v="290.99999999999989"/>
    <n v="0"/>
    <s v="DBU/Power Systems Tech"/>
    <s v="Union Labor"/>
    <x v="0"/>
  </r>
  <r>
    <s v="2156-620 - Planned Maintenance"/>
    <s v="1200 ST NonUnion Lbr"/>
    <n v="-3.5527136788005009E-15"/>
    <m/>
    <n v="0"/>
    <n v="0"/>
    <n v="0"/>
    <n v="0"/>
    <n v="-3.5527136788005009E-15"/>
    <n v="-3.5527136788005009E-15"/>
    <n v="0"/>
    <s v="DBU/Power Systems Tech"/>
    <s v="NonUnion Labor"/>
    <x v="0"/>
  </r>
  <r>
    <s v="2156-620 - Planned Maintenance"/>
    <s v="1200 ST Union Lbr"/>
    <n v="8177.9999999999973"/>
    <m/>
    <n v="0"/>
    <n v="0"/>
    <n v="0"/>
    <n v="0"/>
    <n v="8177.9999999999973"/>
    <n v="8177.9999999999973"/>
    <n v="0"/>
    <s v="DBU/Power Systems Tech"/>
    <s v="Union Labor"/>
    <x v="0"/>
  </r>
  <r>
    <s v="2156-620 - Planned Maintenance"/>
    <s v="1300 OT Union Lbr"/>
    <n v="3314.0000000000009"/>
    <m/>
    <n v="0"/>
    <n v="0"/>
    <n v="0"/>
    <n v="0"/>
    <n v="3314.0000000000009"/>
    <n v="3314.0000000000009"/>
    <n v="0"/>
    <s v="DBU/Power Systems Tech"/>
    <s v="Union Labor"/>
    <x v="0"/>
  </r>
  <r>
    <s v="2164-520 - Trans Plan Maint"/>
    <s v="1200 ST Union Lbr"/>
    <n v="2287"/>
    <m/>
    <n v="0"/>
    <n v="0"/>
    <n v="0"/>
    <n v="0"/>
    <n v="2287"/>
    <n v="2287"/>
    <n v="0"/>
    <s v="DBU/Power Systems Tech"/>
    <s v="Union Labor"/>
    <x v="0"/>
  </r>
  <r>
    <s v="2164-520 - Trans Plan Maint"/>
    <s v="2410 Direct Purchase"/>
    <n v="607.99999999999989"/>
    <m/>
    <n v="0"/>
    <n v="0"/>
    <n v="0"/>
    <n v="0"/>
    <n v="607.99999999999989"/>
    <n v="607.99999999999989"/>
    <n v="0"/>
    <s v="DBU/Power Systems Tech"/>
    <s v="Nonlabor"/>
    <x v="0"/>
  </r>
  <r>
    <s v="2164-520 - Trans Plan Maint"/>
    <s v="1300 OT Union Lbr"/>
    <n v="1570"/>
    <m/>
    <n v="0"/>
    <n v="0"/>
    <n v="0"/>
    <n v="0"/>
    <n v="1570"/>
    <n v="1570"/>
    <n v="0"/>
    <s v="DBU/Power Systems Tech"/>
    <s v="Union Labor"/>
    <x v="0"/>
  </r>
  <r>
    <s v="2164-620 - Dist Plan Maint"/>
    <s v="1200 ST Union Lbr"/>
    <n v="2286.9999999999995"/>
    <m/>
    <n v="0"/>
    <n v="0"/>
    <n v="0"/>
    <n v="0"/>
    <n v="2286.9999999999995"/>
    <n v="2286.9999999999995"/>
    <n v="0"/>
    <s v="DBU/Power Systems Tech"/>
    <s v="Union Labor"/>
    <x v="0"/>
  </r>
  <r>
    <s v="2164-620 - Dist Plan Maint"/>
    <s v="2410 Direct Purchase"/>
    <n v="583.99999999999989"/>
    <m/>
    <n v="0"/>
    <n v="0"/>
    <n v="0"/>
    <n v="0"/>
    <n v="583.99999999999989"/>
    <n v="583.99999999999989"/>
    <n v="0"/>
    <s v="DBU/Power Systems Tech"/>
    <s v="Nonlabor"/>
    <x v="0"/>
  </r>
  <r>
    <s v="2164-620 - Dist Plan Maint"/>
    <s v="1300 OT Union Lbr"/>
    <n v="1569.9999999999995"/>
    <m/>
    <n v="0"/>
    <n v="0"/>
    <n v="0"/>
    <n v="0"/>
    <n v="1569.9999999999995"/>
    <n v="1569.9999999999995"/>
    <n v="0"/>
    <s v="DBU/Power Systems Tech"/>
    <s v="Union Labor"/>
    <x v="0"/>
  </r>
  <r>
    <s v="2166-520 - Trans Plan Maint"/>
    <s v="1200 ST Union Lbr"/>
    <n v="8101.0000000000018"/>
    <m/>
    <n v="0"/>
    <n v="0"/>
    <n v="0"/>
    <n v="0"/>
    <n v="8101.0000000000018"/>
    <n v="8101.0000000000018"/>
    <n v="0"/>
    <s v="DBU/Power Systems Tech"/>
    <s v="Union Labor"/>
    <x v="0"/>
  </r>
  <r>
    <s v="2166-520 - Trans Plan Maint"/>
    <s v="1300 OT Union Lbr"/>
    <n v="2557.9999999999995"/>
    <m/>
    <n v="0"/>
    <n v="0"/>
    <n v="0"/>
    <n v="0"/>
    <n v="2557.9999999999995"/>
    <n v="2557.9999999999995"/>
    <n v="0"/>
    <s v="DBU/Power Systems Tech"/>
    <s v="Union Labor"/>
    <x v="0"/>
  </r>
  <r>
    <s v="2166-620 - Dist Plan Maint"/>
    <s v="1200 ST Union Lbr"/>
    <n v="8101.0000000000027"/>
    <m/>
    <n v="0"/>
    <n v="0"/>
    <n v="0"/>
    <n v="0"/>
    <n v="8101.0000000000027"/>
    <n v="8101.0000000000027"/>
    <n v="0"/>
    <s v="DBU/Power Systems Tech"/>
    <s v="Union Labor"/>
    <x v="0"/>
  </r>
  <r>
    <s v="2166-620 - Dist Plan Maint"/>
    <s v="1300 OT Union Lbr"/>
    <n v="756"/>
    <m/>
    <n v="0"/>
    <n v="0"/>
    <n v="0"/>
    <n v="0"/>
    <n v="756"/>
    <n v="756"/>
    <n v="0"/>
    <s v="DBU/Power Systems Tech"/>
    <s v="Union Labor"/>
    <x v="0"/>
  </r>
  <r>
    <s v="2167-700 - Safety Meeting"/>
    <s v="1200 ST NonUnion Lbr"/>
    <n v="1600.9999999999998"/>
    <m/>
    <n v="0"/>
    <n v="0"/>
    <n v="0"/>
    <n v="1600.9999999999998"/>
    <n v="0"/>
    <n v="1600.9999999999998"/>
    <n v="0"/>
    <s v="DBU/Power Systems Tech"/>
    <s v="NonUnion Labor"/>
    <x v="0"/>
  </r>
  <r>
    <s v="2167-700 - Safety Meeting"/>
    <s v="1200 ST Union Lbr"/>
    <n v="11782.999999999998"/>
    <m/>
    <n v="0"/>
    <n v="0"/>
    <n v="0"/>
    <n v="11782.999999999998"/>
    <n v="0"/>
    <n v="11782.999999999998"/>
    <n v="0"/>
    <s v="DBU/Power Systems Tech"/>
    <s v="Union Labor"/>
    <x v="0"/>
  </r>
  <r>
    <s v="2167-700 - Safety Meeting"/>
    <s v="2410 Direct Purchase"/>
    <n v="508.00000000000006"/>
    <m/>
    <n v="0"/>
    <n v="0"/>
    <n v="0"/>
    <n v="508.00000000000006"/>
    <n v="0"/>
    <n v="508.00000000000006"/>
    <n v="0"/>
    <s v="DBU/Power Systems Tech"/>
    <s v="Nonlabor"/>
    <x v="0"/>
  </r>
  <r>
    <s v="2167-700 - Safety Meeting"/>
    <s v="1300 OT Union Lbr"/>
    <n v="8372"/>
    <m/>
    <n v="0"/>
    <n v="0"/>
    <n v="0"/>
    <n v="8372"/>
    <n v="0"/>
    <n v="8372"/>
    <n v="0"/>
    <s v="DBU/Power Systems Tech"/>
    <s v="Union Labor"/>
    <x v="0"/>
  </r>
  <r>
    <s v="2171-678 - Field Metering"/>
    <s v="2100 Outside Svcs"/>
    <n v="3111.0000000000005"/>
    <m/>
    <n v="0"/>
    <n v="0"/>
    <n v="0"/>
    <n v="0"/>
    <n v="3111.0000000000005"/>
    <n v="3111.0000000000005"/>
    <n v="0"/>
    <s v="DBU/Power Systems Tech"/>
    <s v="Nonlabor"/>
    <x v="0"/>
  </r>
  <r>
    <s v="2171-678 - Field Metering"/>
    <s v="1200 ST Union Lbr"/>
    <n v="15503.999999999998"/>
    <m/>
    <n v="0"/>
    <n v="0"/>
    <n v="0"/>
    <n v="0"/>
    <n v="15503.999999999998"/>
    <n v="15503.999999999998"/>
    <n v="0"/>
    <s v="DBU/Power Systems Tech"/>
    <s v="Union Labor"/>
    <x v="0"/>
  </r>
  <r>
    <s v="2171-678 - Field Metering"/>
    <s v="2410 Direct Purchase"/>
    <n v="946"/>
    <m/>
    <n v="0"/>
    <n v="0"/>
    <n v="0"/>
    <n v="0"/>
    <n v="946"/>
    <n v="946"/>
    <n v="0"/>
    <s v="DBU/Power Systems Tech"/>
    <s v="Nonlabor"/>
    <x v="0"/>
  </r>
  <r>
    <s v="2171-678 - Field Metering"/>
    <s v="1300 OT Union Lbr"/>
    <n v="4708.9999999999982"/>
    <m/>
    <n v="0"/>
    <n v="0"/>
    <n v="0"/>
    <n v="0"/>
    <n v="4708.9999999999982"/>
    <n v="4708.9999999999982"/>
    <n v="0"/>
    <s v="DBU/Power Systems Tech"/>
    <s v="Union Labor"/>
    <x v="0"/>
  </r>
  <r>
    <s v="2230-620 - Dist Planmed Maint"/>
    <s v="1200 ST Union Lbr"/>
    <n v="11898.999999999998"/>
    <m/>
    <n v="0"/>
    <n v="0"/>
    <n v="0"/>
    <n v="0"/>
    <n v="11898.999999999998"/>
    <n v="11898.999999999998"/>
    <n v="0"/>
    <s v="DBU/Power Systems Tech"/>
    <s v="Union Labor"/>
    <x v="0"/>
  </r>
  <r>
    <s v="2230-620 - Dist Planmed Maint"/>
    <s v="2410 Direct Purchase"/>
    <n v="735.99999999999977"/>
    <m/>
    <n v="0"/>
    <n v="0"/>
    <n v="0"/>
    <n v="0"/>
    <n v="735.99999999999977"/>
    <n v="735.99999999999977"/>
    <n v="0"/>
    <s v="DBU/Power Systems Tech"/>
    <s v="Nonlabor"/>
    <x v="0"/>
  </r>
  <r>
    <s v="2230-620 - Dist Planmed Maint"/>
    <s v="1300 OT Union Lbr"/>
    <n v="3255.9999999999995"/>
    <m/>
    <n v="0"/>
    <n v="0"/>
    <n v="0"/>
    <n v="0"/>
    <n v="3255.9999999999995"/>
    <n v="3255.9999999999995"/>
    <n v="0"/>
    <s v="DBU/Power Systems Tech"/>
    <s v="Union Labor"/>
    <x v="0"/>
  </r>
  <r>
    <s v="2231-740 - Other Gen"/>
    <s v="1200 ST Union Lbr"/>
    <n v="4302"/>
    <m/>
    <n v="0"/>
    <n v="0"/>
    <n v="0"/>
    <n v="0"/>
    <n v="4302"/>
    <n v="4302"/>
    <n v="0"/>
    <s v="DBU/Power Systems Tech"/>
    <s v="Union Labor"/>
    <x v="0"/>
  </r>
  <r>
    <s v="2231-740 - Other Gen"/>
    <s v="2410 Direct Purchase"/>
    <n v="136.00000000000006"/>
    <m/>
    <n v="0"/>
    <n v="0"/>
    <n v="0"/>
    <n v="0"/>
    <n v="136.00000000000006"/>
    <n v="136.00000000000006"/>
    <n v="0"/>
    <s v="DBU/Power Systems Tech"/>
    <s v="Nonlabor"/>
    <x v="0"/>
  </r>
  <r>
    <s v="2231-740 - Other Gen"/>
    <s v="1300 OT Union Lbr"/>
    <n v="580.99999999999977"/>
    <m/>
    <n v="0"/>
    <n v="0"/>
    <n v="0"/>
    <n v="0"/>
    <n v="580.99999999999977"/>
    <n v="580.99999999999977"/>
    <n v="0"/>
    <s v="DBU/Power Systems Tech"/>
    <s v="Union Labor"/>
    <x v="0"/>
  </r>
  <r>
    <s v="4631-620 - Planned Maintenance"/>
    <s v="1200 ST Union Lbr"/>
    <n v="61719.999999999993"/>
    <m/>
    <n v="0"/>
    <n v="0"/>
    <n v="0"/>
    <n v="0"/>
    <n v="61719.999999999993"/>
    <n v="61719.999999999993"/>
    <n v="0"/>
    <s v="DBU/Power Systems Tech"/>
    <s v="Union Labor"/>
    <x v="0"/>
  </r>
  <r>
    <s v="4631-620 - Planned Maintenance"/>
    <s v="2330 Meals Payroll"/>
    <n v="3.5527136788005009E-15"/>
    <m/>
    <n v="0"/>
    <n v="0"/>
    <n v="0"/>
    <n v="0"/>
    <n v="3.5527136788005009E-15"/>
    <n v="3.5527136788005009E-15"/>
    <n v="0"/>
    <s v="DBU/Power Systems Tech"/>
    <s v="Nonlabor"/>
    <x v="0"/>
  </r>
  <r>
    <s v="4631-620 - Planned Maintenance"/>
    <s v="2410 Direct Purchase"/>
    <n v="27289.000000000004"/>
    <m/>
    <n v="0"/>
    <n v="0"/>
    <n v="0"/>
    <n v="0"/>
    <n v="27289.000000000004"/>
    <n v="27289.000000000004"/>
    <n v="0"/>
    <s v="DBU/Power Systems Tech"/>
    <s v="Nonlabor"/>
    <x v="0"/>
  </r>
  <r>
    <s v="4631-620 - Planned Maintenance"/>
    <s v="1300 OT Union Lbr"/>
    <n v="27296"/>
    <m/>
    <n v="0"/>
    <n v="0"/>
    <n v="0"/>
    <n v="0"/>
    <n v="27296"/>
    <n v="27296"/>
    <n v="0"/>
    <s v="DBU/Power Systems Tech"/>
    <s v="Union Labor"/>
    <x v="0"/>
  </r>
  <r>
    <s v="4631-640 - Drain Oil"/>
    <s v="1200 ST Union Lbr"/>
    <n v="2063.9999999999995"/>
    <m/>
    <n v="0"/>
    <n v="0"/>
    <n v="0"/>
    <n v="0"/>
    <n v="2063.9999999999995"/>
    <n v="2063.9999999999995"/>
    <n v="0"/>
    <s v="DBU/Power Systems Tech"/>
    <s v="Union Labor"/>
    <x v="0"/>
  </r>
  <r>
    <s v="4631-640 - Drain Oil"/>
    <s v="1300 OT Union Lbr"/>
    <n v="3208.0000000000014"/>
    <m/>
    <n v="0"/>
    <n v="0"/>
    <n v="0"/>
    <n v="0"/>
    <n v="3208.0000000000014"/>
    <n v="3208.0000000000014"/>
    <n v="0"/>
    <s v="DBU/Power Systems Tech"/>
    <s v="Union Labor"/>
    <x v="0"/>
  </r>
  <r>
    <s v="4632-520 - Trans. Plan Maint"/>
    <s v="1200 ST Union Lbr"/>
    <n v="8554.9999999999964"/>
    <m/>
    <n v="0"/>
    <n v="0"/>
    <n v="0"/>
    <n v="0"/>
    <n v="8554.9999999999964"/>
    <n v="8554.9999999999964"/>
    <n v="0"/>
    <s v="DBU/Power Systems Tech"/>
    <s v="Union Labor"/>
    <x v="0"/>
  </r>
  <r>
    <s v="4632-520 - Trans. Plan Maint"/>
    <s v="2410 Direct Purchase"/>
    <n v="5698"/>
    <m/>
    <n v="0"/>
    <n v="0"/>
    <n v="0"/>
    <n v="0"/>
    <n v="5698"/>
    <n v="5698"/>
    <n v="0"/>
    <s v="DBU/Power Systems Tech"/>
    <s v="Nonlabor"/>
    <x v="0"/>
  </r>
  <r>
    <s v="4632-520 - Trans. Plan Maint"/>
    <s v="1300 OT Union Lbr"/>
    <n v="2533.0000000000005"/>
    <m/>
    <n v="0"/>
    <n v="0"/>
    <n v="0"/>
    <n v="0"/>
    <n v="2533.0000000000005"/>
    <n v="2533.0000000000005"/>
    <n v="0"/>
    <s v="DBU/Power Systems Tech"/>
    <s v="Union Labor"/>
    <x v="0"/>
  </r>
  <r>
    <s v="4632-620 - Dist. Plan Maint"/>
    <s v="1200 ST Union Lbr"/>
    <n v="2438.9999999999995"/>
    <m/>
    <n v="0"/>
    <n v="0"/>
    <n v="0"/>
    <n v="0"/>
    <n v="2438.9999999999995"/>
    <n v="2438.9999999999995"/>
    <n v="0"/>
    <s v="DBU/Power Systems Tech"/>
    <s v="Union Labor"/>
    <x v="0"/>
  </r>
  <r>
    <s v="4632-620 - Dist. Plan Maint"/>
    <s v="2410 Direct Purchase"/>
    <n v="4386.0000000000018"/>
    <m/>
    <n v="0"/>
    <n v="0"/>
    <n v="0"/>
    <n v="0"/>
    <n v="4386.0000000000018"/>
    <n v="4386.0000000000018"/>
    <n v="0"/>
    <s v="DBU/Power Systems Tech"/>
    <s v="Nonlabor"/>
    <x v="0"/>
  </r>
  <r>
    <s v="4632-620 - Dist. Plan Maint"/>
    <s v="1300 OT Union Lbr"/>
    <n v="2419.9999999999995"/>
    <m/>
    <n v="0"/>
    <n v="0"/>
    <n v="0"/>
    <n v="0"/>
    <n v="2419.9999999999995"/>
    <n v="2419.9999999999995"/>
    <n v="0"/>
    <s v="DBU/Power Systems Tech"/>
    <s v="Union Labor"/>
    <x v="0"/>
  </r>
  <r>
    <s v="4633-520 - Trans. Plan Maint"/>
    <s v="2100 Outside Svcs"/>
    <n v="-3.4106051316484809E-13"/>
    <m/>
    <n v="0"/>
    <n v="0"/>
    <n v="0"/>
    <n v="0"/>
    <n v="-3.4106051316484809E-13"/>
    <n v="-3.4106051316484809E-13"/>
    <n v="0"/>
    <s v="DBU/Power Systems Tech"/>
    <s v="Nonlabor"/>
    <x v="0"/>
  </r>
  <r>
    <s v="4633-520 - Trans. Plan Maint"/>
    <s v="1200 ST Union Lbr"/>
    <n v="15046.000000000004"/>
    <m/>
    <n v="0"/>
    <n v="0"/>
    <n v="0"/>
    <n v="0"/>
    <n v="15046.000000000004"/>
    <n v="15046.000000000004"/>
    <n v="0"/>
    <s v="DBU/Power Systems Tech"/>
    <s v="Union Labor"/>
    <x v="0"/>
  </r>
  <r>
    <s v="4633-520 - Trans. Plan Maint"/>
    <s v="2330 Meals Payroll"/>
    <n v="-1.4210854715202004E-14"/>
    <m/>
    <n v="0"/>
    <n v="0"/>
    <n v="0"/>
    <n v="0"/>
    <n v="-1.4210854715202004E-14"/>
    <n v="-1.4210854715202004E-14"/>
    <n v="0"/>
    <s v="DBU/Power Systems Tech"/>
    <s v="Nonlabor"/>
    <x v="0"/>
  </r>
  <r>
    <s v="4633-520 - Trans. Plan Maint"/>
    <s v="2410 Direct Purchase"/>
    <n v="719.00000000000011"/>
    <m/>
    <n v="0"/>
    <n v="0"/>
    <n v="0"/>
    <n v="0"/>
    <n v="719.00000000000011"/>
    <n v="719.00000000000011"/>
    <n v="0"/>
    <s v="DBU/Power Systems Tech"/>
    <s v="Nonlabor"/>
    <x v="0"/>
  </r>
  <r>
    <s v="4633-520 - Trans. Plan Maint"/>
    <s v="1300 OT Union Lbr"/>
    <n v="5120.9999999999991"/>
    <m/>
    <n v="0"/>
    <n v="0"/>
    <n v="0"/>
    <n v="0"/>
    <n v="5120.9999999999991"/>
    <n v="5120.9999999999991"/>
    <n v="0"/>
    <s v="DBU/Power Systems Tech"/>
    <s v="Union Labor"/>
    <x v="0"/>
  </r>
  <r>
    <s v="4633-620 - Dist. Plan Maint"/>
    <s v="2100 Outside Svcs"/>
    <n v="1.3642420526593924E-12"/>
    <m/>
    <n v="0"/>
    <n v="0"/>
    <n v="0"/>
    <n v="0"/>
    <n v="1.3642420526593924E-12"/>
    <n v="1.3642420526593924E-12"/>
    <n v="0"/>
    <s v="DBU/Power Systems Tech"/>
    <s v="Nonlabor"/>
    <x v="0"/>
  </r>
  <r>
    <s v="4633-620 - Dist. Plan Maint"/>
    <s v="1200 ST Union Lbr"/>
    <n v="14933"/>
    <m/>
    <n v="0"/>
    <n v="0"/>
    <n v="0"/>
    <n v="0"/>
    <n v="14933"/>
    <n v="14933"/>
    <n v="0"/>
    <s v="DBU/Power Systems Tech"/>
    <s v="Union Labor"/>
    <x v="0"/>
  </r>
  <r>
    <s v="4633-620 - Dist. Plan Maint"/>
    <s v="2410 Direct Purchase"/>
    <n v="7339.9999999999982"/>
    <m/>
    <n v="0"/>
    <n v="0"/>
    <n v="0"/>
    <n v="0"/>
    <n v="7339.9999999999982"/>
    <n v="7339.9999999999982"/>
    <n v="0"/>
    <s v="DBU/Power Systems Tech"/>
    <s v="Nonlabor"/>
    <x v="0"/>
  </r>
  <r>
    <s v="4633-620 - Dist. Plan Maint"/>
    <s v="1300 OT Union Lbr"/>
    <n v="5064.9999999999991"/>
    <m/>
    <n v="0"/>
    <n v="0"/>
    <n v="0"/>
    <n v="0"/>
    <n v="5064.9999999999991"/>
    <n v="5064.9999999999991"/>
    <n v="0"/>
    <s v="DBU/Power Systems Tech"/>
    <s v="Union Labor"/>
    <x v="0"/>
  </r>
  <r>
    <s v="4635-520 - Trans. Pln Maint."/>
    <s v="1200 ST Union Lbr"/>
    <n v="8292"/>
    <m/>
    <n v="0"/>
    <n v="0"/>
    <n v="0"/>
    <n v="0"/>
    <n v="8292"/>
    <n v="8292"/>
    <n v="0"/>
    <s v="DBU/Power Systems Tech"/>
    <s v="Union Labor"/>
    <x v="0"/>
  </r>
  <r>
    <s v="4635-520 - Trans. Pln Maint."/>
    <s v="1300 OT Union Lbr"/>
    <n v="4164.9999999999991"/>
    <m/>
    <n v="0"/>
    <n v="0"/>
    <n v="0"/>
    <n v="0"/>
    <n v="4164.9999999999991"/>
    <n v="4164.9999999999991"/>
    <n v="0"/>
    <s v="DBU/Power Systems Tech"/>
    <s v="Union Labor"/>
    <x v="0"/>
  </r>
  <r>
    <s v="4635-620 - Dist. Planned Maint."/>
    <s v="1200 ST Union Lbr"/>
    <n v="11405.999999999996"/>
    <m/>
    <n v="0"/>
    <n v="0"/>
    <n v="0"/>
    <n v="0"/>
    <n v="11405.999999999996"/>
    <n v="11405.999999999996"/>
    <n v="0"/>
    <s v="DBU/Power Systems Tech"/>
    <s v="Union Labor"/>
    <x v="0"/>
  </r>
  <r>
    <s v="4635-620 - Dist. Planned Maint."/>
    <s v="2410 Direct Purchase"/>
    <n v="19828"/>
    <m/>
    <n v="0"/>
    <n v="0"/>
    <n v="0"/>
    <n v="0"/>
    <n v="19828"/>
    <n v="19828"/>
    <n v="0"/>
    <s v="DBU/Power Systems Tech"/>
    <s v="Nonlabor"/>
    <x v="0"/>
  </r>
  <r>
    <s v="4635-620 - Dist. Planned Maint."/>
    <s v="1300 OT Union Lbr"/>
    <n v="4389.9999999999991"/>
    <m/>
    <n v="0"/>
    <n v="0"/>
    <n v="0"/>
    <n v="0"/>
    <n v="4389.9999999999991"/>
    <n v="4389.9999999999991"/>
    <n v="0"/>
    <s v="DBU/Power Systems Tech"/>
    <s v="Union Labor"/>
    <x v="0"/>
  </r>
  <r>
    <s v="4636-520 - Trans. Plan Maintq"/>
    <s v="2100 Outside Svcs"/>
    <n v="56514.999999999985"/>
    <m/>
    <n v="0"/>
    <n v="0"/>
    <n v="0"/>
    <n v="0"/>
    <n v="56514.999999999985"/>
    <n v="56514.999999999985"/>
    <n v="0"/>
    <s v="DBU/Power Systems Tech"/>
    <s v="Nonlabor"/>
    <x v="0"/>
  </r>
  <r>
    <s v="4636-520 - Trans. Plan Maintq"/>
    <s v="1200 ST Union Lbr"/>
    <n v="53690.999999999993"/>
    <m/>
    <n v="0"/>
    <n v="0"/>
    <n v="0"/>
    <n v="0"/>
    <n v="53690.999999999993"/>
    <n v="53690.999999999993"/>
    <n v="0"/>
    <s v="DBU/Power Systems Tech"/>
    <s v="Union Labor"/>
    <x v="0"/>
  </r>
  <r>
    <s v="4636-520 - Trans. Plan Maintq"/>
    <s v="1400 Adj Union Lbr"/>
    <n v="1.4210854715202004E-14"/>
    <m/>
    <n v="0"/>
    <n v="0"/>
    <n v="0"/>
    <n v="0"/>
    <n v="1.4210854715202004E-14"/>
    <n v="1.4210854715202004E-14"/>
    <n v="0"/>
    <s v="DBU/Power Systems Tech"/>
    <s v="Union Labor"/>
    <x v="0"/>
  </r>
  <r>
    <s v="4636-520 - Trans. Plan Maintq"/>
    <s v="2330 Meals Payroll"/>
    <n v="-1.4210854715202004E-14"/>
    <m/>
    <n v="0"/>
    <n v="0"/>
    <n v="0"/>
    <n v="0"/>
    <n v="-1.4210854715202004E-14"/>
    <n v="-1.4210854715202004E-14"/>
    <n v="0"/>
    <s v="DBU/Power Systems Tech"/>
    <s v="Nonlabor"/>
    <x v="0"/>
  </r>
  <r>
    <s v="4636-520 - Trans. Plan Maintq"/>
    <s v="2410 Direct Purchase"/>
    <n v="16883.999999999996"/>
    <m/>
    <n v="0"/>
    <n v="0"/>
    <n v="0"/>
    <n v="0"/>
    <n v="16883.999999999996"/>
    <n v="16883.999999999996"/>
    <n v="0"/>
    <s v="DBU/Power Systems Tech"/>
    <s v="Nonlabor"/>
    <x v="0"/>
  </r>
  <r>
    <s v="4636-520 - Trans. Plan Maintq"/>
    <s v="2420 Lease/Rental"/>
    <n v="-5.6843418860808015E-14"/>
    <m/>
    <n v="0"/>
    <n v="0"/>
    <n v="0"/>
    <n v="0"/>
    <n v="-5.6843418860808015E-14"/>
    <n v="-5.6843418860808015E-14"/>
    <n v="0"/>
    <s v="DBU/Power Systems Tech"/>
    <s v="Nonlabor"/>
    <x v="0"/>
  </r>
  <r>
    <s v="4636-520 - Trans. Plan Maintq"/>
    <s v="1300 OT Union Lbr"/>
    <n v="18178"/>
    <m/>
    <n v="0"/>
    <n v="0"/>
    <n v="0"/>
    <n v="0"/>
    <n v="18178"/>
    <n v="18178"/>
    <n v="0"/>
    <s v="DBU/Power Systems Tech"/>
    <s v="Union Labor"/>
    <x v="0"/>
  </r>
  <r>
    <s v="4636-620 - Dist. Plan Maint"/>
    <s v="2100 Outside Svcs"/>
    <n v="63390.999999999993"/>
    <m/>
    <n v="0"/>
    <n v="0"/>
    <n v="0"/>
    <n v="0"/>
    <n v="63390.999999999993"/>
    <n v="63390.999999999993"/>
    <n v="0"/>
    <s v="DBU/Power Systems Tech"/>
    <s v="Nonlabor"/>
    <x v="0"/>
  </r>
  <r>
    <s v="4636-620 - Dist. Plan Maint"/>
    <s v="1200 ST Union Lbr"/>
    <n v="48101"/>
    <m/>
    <n v="0"/>
    <n v="0"/>
    <n v="0"/>
    <n v="0"/>
    <n v="48101"/>
    <n v="48101"/>
    <n v="0"/>
    <s v="DBU/Power Systems Tech"/>
    <s v="Union Labor"/>
    <x v="0"/>
  </r>
  <r>
    <s v="4636-620 - Dist. Plan Maint"/>
    <s v="1400 Adj Union Lbr"/>
    <n v="1.4210854715202004E-14"/>
    <m/>
    <n v="0"/>
    <n v="0"/>
    <n v="0"/>
    <n v="0"/>
    <n v="1.4210854715202004E-14"/>
    <n v="1.4210854715202004E-14"/>
    <n v="0"/>
    <s v="DBU/Power Systems Tech"/>
    <s v="Union Labor"/>
    <x v="0"/>
  </r>
  <r>
    <s v="4636-620 - Dist. Plan Maint"/>
    <s v="2410 Direct Purchase"/>
    <n v="20388.000000000004"/>
    <m/>
    <n v="0"/>
    <n v="0"/>
    <n v="0"/>
    <n v="0"/>
    <n v="20388.000000000004"/>
    <n v="20388.000000000004"/>
    <n v="0"/>
    <s v="DBU/Power Systems Tech"/>
    <s v="Nonlabor"/>
    <x v="0"/>
  </r>
  <r>
    <s v="4636-620 - Dist. Plan Maint"/>
    <s v="1300 OT Union Lbr"/>
    <n v="16883.999999999996"/>
    <m/>
    <n v="0"/>
    <n v="0"/>
    <n v="0"/>
    <n v="0"/>
    <n v="16883.999999999996"/>
    <n v="16883.999999999996"/>
    <n v="0"/>
    <s v="DBU/Power Systems Tech"/>
    <s v="Union Labor"/>
    <x v="0"/>
  </r>
  <r>
    <s v="4638-520 - Trans. Plan Maint"/>
    <s v="1200 ST Union Lbr"/>
    <n v="13656.999999999996"/>
    <m/>
    <n v="0"/>
    <n v="0"/>
    <n v="0"/>
    <n v="0"/>
    <n v="13656.999999999996"/>
    <n v="13656.999999999996"/>
    <n v="0"/>
    <s v="DBU/Power Systems Tech"/>
    <s v="Union Labor"/>
    <x v="0"/>
  </r>
  <r>
    <s v="4638-520 - Trans. Plan Maint"/>
    <s v="2410 Direct Purchase"/>
    <n v="1097.9999999999998"/>
    <m/>
    <n v="0"/>
    <n v="0"/>
    <n v="0"/>
    <n v="0"/>
    <n v="1097.9999999999998"/>
    <n v="1097.9999999999998"/>
    <n v="0"/>
    <s v="DBU/Power Systems Tech"/>
    <s v="Nonlabor"/>
    <x v="0"/>
  </r>
  <r>
    <s v="4638-520 - Trans. Plan Maint"/>
    <s v="1300 OT Union Lbr"/>
    <n v="4164.9999999999982"/>
    <m/>
    <n v="0"/>
    <n v="0"/>
    <n v="0"/>
    <n v="0"/>
    <n v="4164.9999999999982"/>
    <n v="4164.9999999999982"/>
    <n v="0"/>
    <s v="DBU/Power Systems Tech"/>
    <s v="Union Labor"/>
    <x v="0"/>
  </r>
  <r>
    <s v="4638-620 - Dist. Plan Maint"/>
    <s v="1200 ST Union Lbr"/>
    <n v="3977"/>
    <m/>
    <n v="0"/>
    <n v="0"/>
    <n v="0"/>
    <n v="0"/>
    <n v="3977"/>
    <n v="3977"/>
    <n v="0"/>
    <s v="DBU/Power Systems Tech"/>
    <s v="Union Labor"/>
    <x v="0"/>
  </r>
  <r>
    <s v="4638-620 - Dist. Plan Maint"/>
    <s v="2410 Direct Purchase"/>
    <n v="1762.0000000000005"/>
    <m/>
    <n v="0"/>
    <n v="0"/>
    <n v="0"/>
    <n v="0"/>
    <n v="1762.0000000000005"/>
    <n v="1762.0000000000005"/>
    <n v="0"/>
    <s v="DBU/Power Systems Tech"/>
    <s v="Nonlabor"/>
    <x v="0"/>
  </r>
  <r>
    <s v="4638-620 - Dist. Plan Maint"/>
    <s v="1300 OT Union Lbr"/>
    <n v="2701"/>
    <m/>
    <n v="0"/>
    <n v="0"/>
    <n v="0"/>
    <n v="0"/>
    <n v="2701"/>
    <n v="2701"/>
    <n v="0"/>
    <s v="DBU/Power Systems Tech"/>
    <s v="Union Labor"/>
    <x v="0"/>
  </r>
  <r>
    <s v="4639-520 - Trans. Plan Maintq"/>
    <s v="1200 ST Union Lbr"/>
    <n v="-1.1368683772161603E-13"/>
    <m/>
    <n v="0"/>
    <n v="0"/>
    <n v="0"/>
    <n v="0"/>
    <n v="-1.1368683772161603E-13"/>
    <n v="-1.1368683772161603E-13"/>
    <n v="0"/>
    <s v="DBU/Power Systems Tech"/>
    <s v="Union Labor"/>
    <x v="0"/>
  </r>
  <r>
    <s v="4639-520 - Trans. Plan Maintq"/>
    <s v="1300 OT Union Lbr"/>
    <n v="-5.6843418860808015E-14"/>
    <m/>
    <n v="0"/>
    <n v="0"/>
    <n v="0"/>
    <n v="0"/>
    <n v="-5.6843418860808015E-14"/>
    <n v="-5.6843418860808015E-14"/>
    <n v="0"/>
    <s v="DBU/Power Systems Tech"/>
    <s v="Union Labor"/>
    <x v="0"/>
  </r>
  <r>
    <s v="4639-620 - Dist. Plan Maint"/>
    <s v="1200 ST Union Lbr"/>
    <n v="57893.000000000007"/>
    <m/>
    <n v="0"/>
    <n v="0"/>
    <n v="0"/>
    <n v="0"/>
    <n v="57893.000000000007"/>
    <n v="57893.000000000007"/>
    <n v="0"/>
    <s v="DBU/Power Systems Tech"/>
    <s v="Union Labor"/>
    <x v="0"/>
  </r>
  <r>
    <s v="4639-620 - Dist. Plan Maint"/>
    <s v="2410 Direct Purchase"/>
    <n v="16874"/>
    <m/>
    <n v="0"/>
    <n v="0"/>
    <n v="0"/>
    <n v="0"/>
    <n v="16874"/>
    <n v="16874"/>
    <n v="0"/>
    <s v="DBU/Power Systems Tech"/>
    <s v="Nonlabor"/>
    <x v="0"/>
  </r>
  <r>
    <s v="4639-620 - Dist. Plan Maint"/>
    <s v="1300 OT Union Lbr"/>
    <n v="17222"/>
    <m/>
    <n v="0"/>
    <n v="0"/>
    <n v="0"/>
    <n v="0"/>
    <n v="17222"/>
    <n v="17222"/>
    <n v="0"/>
    <s v="DBU/Power Systems Tech"/>
    <s v="Union Labor"/>
    <x v="0"/>
  </r>
  <r>
    <s v="4640-620 - Dist. Plan Maint"/>
    <s v="1200 ST Union Lbr"/>
    <n v="11256"/>
    <m/>
    <n v="0"/>
    <n v="0"/>
    <n v="0"/>
    <n v="0"/>
    <n v="11256"/>
    <n v="11256"/>
    <n v="0"/>
    <s v="DBU/Power Systems Tech"/>
    <s v="Union Labor"/>
    <x v="0"/>
  </r>
  <r>
    <s v="4640-620 - Dist. Plan Maint"/>
    <s v="2410 Direct Purchase"/>
    <n v="13000"/>
    <m/>
    <n v="0"/>
    <n v="0"/>
    <n v="0"/>
    <n v="0"/>
    <n v="13000"/>
    <n v="13000"/>
    <n v="0"/>
    <s v="DBU/Power Systems Tech"/>
    <s v="Nonlabor"/>
    <x v="0"/>
  </r>
  <r>
    <s v="4640-620 - Dist. Plan Maint"/>
    <s v="1300 OT Union Lbr"/>
    <n v="2870.0000000000005"/>
    <m/>
    <n v="0"/>
    <n v="0"/>
    <n v="0"/>
    <n v="0"/>
    <n v="2870.0000000000005"/>
    <n v="2870.0000000000005"/>
    <n v="0"/>
    <s v="DBU/Power Systems Tech"/>
    <s v="Union Labor"/>
    <x v="0"/>
  </r>
  <r>
    <s v="4641-620 - Planned Maintenance"/>
    <s v="1200 ST Union Lbr"/>
    <n v="54442"/>
    <m/>
    <n v="0"/>
    <n v="0"/>
    <n v="0"/>
    <n v="0"/>
    <n v="54442"/>
    <n v="54442"/>
    <n v="0"/>
    <s v="DBU/Power Systems Tech"/>
    <s v="Union Labor"/>
    <x v="0"/>
  </r>
  <r>
    <s v="4641-620 - Planned Maintenance"/>
    <s v="2410 Direct Purchase"/>
    <n v="7306.9999999999973"/>
    <m/>
    <n v="0"/>
    <n v="0"/>
    <n v="0"/>
    <n v="0"/>
    <n v="7306.9999999999973"/>
    <n v="7306.9999999999973"/>
    <n v="0"/>
    <s v="DBU/Power Systems Tech"/>
    <s v="Nonlabor"/>
    <x v="0"/>
  </r>
  <r>
    <s v="4641-620 - Planned Maintenance"/>
    <s v="1300 OT Union Lbr"/>
    <n v="18404.000000000004"/>
    <m/>
    <n v="0"/>
    <n v="0"/>
    <n v="0"/>
    <n v="0"/>
    <n v="18404.000000000004"/>
    <n v="18404.000000000004"/>
    <n v="0"/>
    <s v="DBU/Power Systems Tech"/>
    <s v="Union Labor"/>
    <x v="0"/>
  </r>
  <r>
    <s v="4642-700 - DBU Support"/>
    <s v="1200 ST Union Lbr"/>
    <n v="1237.9999999999998"/>
    <m/>
    <n v="0"/>
    <n v="0"/>
    <n v="0"/>
    <n v="1237.9999999999998"/>
    <n v="0"/>
    <n v="1237.9999999999998"/>
    <n v="0"/>
    <s v="DBU/Power Systems Tech"/>
    <s v="Union Labor"/>
    <x v="0"/>
  </r>
  <r>
    <s v="4643-700 - DBU Support"/>
    <s v="1200 ST NonUnion Lbr"/>
    <n v="529.99999999999989"/>
    <m/>
    <n v="0"/>
    <n v="0"/>
    <n v="0"/>
    <n v="529.99999999999989"/>
    <n v="0"/>
    <n v="529.99999999999989"/>
    <n v="0"/>
    <s v="DBU/Power Systems Tech"/>
    <s v="NonUnion Labor"/>
    <x v="0"/>
  </r>
  <r>
    <s v="4643-700 - DBU Support"/>
    <s v="1200 ST Union Lbr"/>
    <n v="26264.000000000007"/>
    <m/>
    <n v="0"/>
    <n v="0"/>
    <n v="0"/>
    <n v="26264.000000000007"/>
    <n v="0"/>
    <n v="26264.000000000007"/>
    <n v="0"/>
    <s v="DBU/Power Systems Tech"/>
    <s v="Union Labor"/>
    <x v="0"/>
  </r>
  <r>
    <s v="4643-700 - DBU Support"/>
    <s v="2320 Travel Exp Supp Inv"/>
    <n v="2713.0000000000005"/>
    <m/>
    <n v="0"/>
    <n v="0"/>
    <n v="0"/>
    <n v="2713.0000000000005"/>
    <n v="0"/>
    <n v="2713.0000000000005"/>
    <n v="0"/>
    <s v="DBU/Power Systems Tech"/>
    <s v="Nonlabor"/>
    <x v="0"/>
  </r>
  <r>
    <s v="4643-700 - DBU Support"/>
    <s v="2330 Meals Exp Supp Inv"/>
    <n v="959.00000000000045"/>
    <m/>
    <n v="0"/>
    <n v="0"/>
    <n v="0"/>
    <n v="959.00000000000045"/>
    <n v="0"/>
    <n v="959.00000000000045"/>
    <n v="0"/>
    <s v="DBU/Power Systems Tech"/>
    <s v="Nonlabor"/>
    <x v="0"/>
  </r>
  <r>
    <s v="4643-700 - DBU Support"/>
    <s v="2330 Meals Payroll"/>
    <n v="1.4210854715202004E-14"/>
    <m/>
    <n v="0"/>
    <n v="0"/>
    <n v="0"/>
    <n v="1.4210854715202004E-14"/>
    <n v="0"/>
    <n v="1.4210854715202004E-14"/>
    <n v="0"/>
    <s v="DBU/Power Systems Tech"/>
    <s v="Nonlabor"/>
    <x v="0"/>
  </r>
  <r>
    <s v="4643-700 - DBU Support"/>
    <s v="2410 Direct Purchase"/>
    <n v="3707.9999999999995"/>
    <m/>
    <n v="0"/>
    <n v="0"/>
    <n v="0"/>
    <n v="3707.9999999999995"/>
    <n v="0"/>
    <n v="3707.9999999999995"/>
    <n v="0"/>
    <s v="DBU/Power Systems Tech"/>
    <s v="Nonlabor"/>
    <x v="0"/>
  </r>
  <r>
    <s v="4643-700 - DBU Support"/>
    <s v="1300 OT Union Lbr"/>
    <n v="4728.0000000000009"/>
    <m/>
    <n v="0"/>
    <n v="0"/>
    <n v="0"/>
    <n v="4728.0000000000009"/>
    <n v="0"/>
    <n v="4728.0000000000009"/>
    <n v="0"/>
    <s v="DBU/Power Systems Tech"/>
    <s v="Union Labor"/>
    <x v="0"/>
  </r>
  <r>
    <s v="4644-520 - Trans. Plan Maint"/>
    <s v="1200 ST Union Lbr"/>
    <n v="5890.9999999999982"/>
    <m/>
    <n v="0"/>
    <n v="0"/>
    <n v="0"/>
    <n v="0"/>
    <n v="5890.9999999999982"/>
    <n v="5890.9999999999982"/>
    <n v="0"/>
    <s v="DBU/Power Systems Tech"/>
    <s v="Union Labor"/>
    <x v="0"/>
  </r>
  <r>
    <s v="4644-520 - Trans. Plan Maint"/>
    <s v="2410 Direct Purchase"/>
    <n v="6319.9999999999991"/>
    <m/>
    <n v="0"/>
    <n v="0"/>
    <n v="0"/>
    <n v="0"/>
    <n v="6319.9999999999991"/>
    <n v="6319.9999999999991"/>
    <n v="0"/>
    <s v="DBU/Power Systems Tech"/>
    <s v="Nonlabor"/>
    <x v="0"/>
  </r>
  <r>
    <s v="4644-520 - Trans. Plan Maint"/>
    <s v="1300 OT Union Lbr"/>
    <n v="2194.9999999999995"/>
    <m/>
    <n v="0"/>
    <n v="0"/>
    <n v="0"/>
    <n v="0"/>
    <n v="2194.9999999999995"/>
    <n v="2194.9999999999995"/>
    <n v="0"/>
    <s v="DBU/Power Systems Tech"/>
    <s v="Union Labor"/>
    <x v="0"/>
  </r>
  <r>
    <s v="4644-620 - Dist. Plan Maint"/>
    <s v="1200 ST Union Lbr"/>
    <n v="3527.0000000000005"/>
    <m/>
    <n v="0"/>
    <n v="0"/>
    <n v="0"/>
    <n v="0"/>
    <n v="3527.0000000000005"/>
    <n v="3527.0000000000005"/>
    <n v="0"/>
    <s v="DBU/Power Systems Tech"/>
    <s v="Union Labor"/>
    <x v="0"/>
  </r>
  <r>
    <s v="4644-620 - Dist. Plan Maint"/>
    <s v="2410 Direct Purchase"/>
    <n v="4519.0000000000009"/>
    <m/>
    <n v="0"/>
    <n v="0"/>
    <n v="0"/>
    <n v="0"/>
    <n v="4519.0000000000009"/>
    <n v="4519.0000000000009"/>
    <n v="0"/>
    <s v="DBU/Power Systems Tech"/>
    <s v="Nonlabor"/>
    <x v="0"/>
  </r>
  <r>
    <s v="4644-620 - Dist. Plan Maint"/>
    <s v="1300 OT Union Lbr"/>
    <n v="900.00000000000023"/>
    <m/>
    <n v="0"/>
    <n v="0"/>
    <n v="0"/>
    <n v="0"/>
    <n v="900.00000000000023"/>
    <n v="900.00000000000023"/>
    <n v="0"/>
    <s v="DBU/Power Systems Tech"/>
    <s v="Union Labor"/>
    <x v="0"/>
  </r>
  <r>
    <s v="4651-520 - Trans. Plan Maint"/>
    <s v="2100 Outside Svcs"/>
    <n v="6432.9999999999991"/>
    <m/>
    <n v="0"/>
    <n v="0"/>
    <n v="0"/>
    <n v="0"/>
    <n v="6432.9999999999991"/>
    <n v="6432.9999999999991"/>
    <n v="0"/>
    <s v="DBU/Power Systems Tech"/>
    <s v="Nonlabor"/>
    <x v="0"/>
  </r>
  <r>
    <s v="4651-520 - Trans. Plan Maint"/>
    <s v="1200 ST Union Lbr"/>
    <n v="4577.0000000000009"/>
    <m/>
    <n v="0"/>
    <n v="0"/>
    <n v="0"/>
    <n v="0"/>
    <n v="4577.0000000000009"/>
    <n v="4577.0000000000009"/>
    <n v="0"/>
    <s v="DBU/Power Systems Tech"/>
    <s v="Union Labor"/>
    <x v="0"/>
  </r>
  <r>
    <s v="4651-520 - Trans. Plan Maint"/>
    <s v="1300 OT Union Lbr"/>
    <n v="1857.0000000000005"/>
    <m/>
    <n v="0"/>
    <n v="0"/>
    <n v="0"/>
    <n v="0"/>
    <n v="1857.0000000000005"/>
    <n v="1857.0000000000005"/>
    <n v="0"/>
    <s v="DBU/Power Systems Tech"/>
    <s v="Union Labor"/>
    <x v="0"/>
  </r>
  <r>
    <s v="4651-620 - Dist. Plan Maint"/>
    <s v="2100 Outside Svcs"/>
    <n v="10893"/>
    <m/>
    <n v="0"/>
    <n v="0"/>
    <n v="0"/>
    <n v="0"/>
    <n v="10893"/>
    <n v="10893"/>
    <n v="0"/>
    <s v="DBU/Power Systems Tech"/>
    <s v="Nonlabor"/>
    <x v="0"/>
  </r>
  <r>
    <s v="4651-620 - Dist. Plan Maint"/>
    <s v="1200 ST Union Lbr"/>
    <n v="6565.9999999999991"/>
    <m/>
    <n v="0"/>
    <n v="0"/>
    <n v="0"/>
    <n v="0"/>
    <n v="6565.9999999999991"/>
    <n v="6565.9999999999991"/>
    <n v="0"/>
    <s v="DBU/Power Systems Tech"/>
    <s v="Union Labor"/>
    <x v="0"/>
  </r>
  <r>
    <s v="4651-620 - Dist. Plan Maint"/>
    <s v="1300 OT Union Lbr"/>
    <n v="2082"/>
    <m/>
    <n v="0"/>
    <n v="0"/>
    <n v="0"/>
    <n v="0"/>
    <n v="2082"/>
    <n v="2082"/>
    <n v="0"/>
    <s v="DBU/Power Systems Tech"/>
    <s v="Union Labor"/>
    <x v="0"/>
  </r>
  <r>
    <s v="4652-700 - Support of DBU"/>
    <s v="1200 ST Union Lbr"/>
    <n v="7503.9999999999991"/>
    <m/>
    <n v="0"/>
    <n v="0"/>
    <n v="0"/>
    <n v="7503.9999999999991"/>
    <n v="0"/>
    <n v="7503.9999999999991"/>
    <n v="0"/>
    <s v="DBU/Power Systems Tech"/>
    <s v="Union Labor"/>
    <x v="0"/>
  </r>
  <r>
    <s v="4652-700 - Support of DBU"/>
    <s v="2410 Direct Purchase"/>
    <n v="2701"/>
    <m/>
    <n v="0"/>
    <n v="0"/>
    <n v="0"/>
    <n v="2701"/>
    <n v="0"/>
    <n v="2701"/>
    <n v="0"/>
    <s v="DBU/Power Systems Tech"/>
    <s v="Nonlabor"/>
    <x v="0"/>
  </r>
  <r>
    <s v="4652-700 - Support of DBU"/>
    <s v="1300 OT Union Lbr"/>
    <n v="2589"/>
    <m/>
    <n v="0"/>
    <n v="0"/>
    <n v="0"/>
    <n v="2589"/>
    <n v="0"/>
    <n v="2589"/>
    <n v="0"/>
    <s v="DBU/Power Systems Tech"/>
    <s v="Union Labor"/>
    <x v="0"/>
  </r>
  <r>
    <s v="4653-720 - Dist Expense Tas"/>
    <s v="1200 ST Union Lbr"/>
    <n v="563"/>
    <m/>
    <n v="0"/>
    <n v="0"/>
    <n v="0"/>
    <n v="0"/>
    <n v="563"/>
    <n v="563"/>
    <n v="0"/>
    <s v="DBU/Power Systems Tech"/>
    <s v="Union Labor"/>
    <x v="0"/>
  </r>
  <r>
    <s v="4653-720 - Dist Expense Tas"/>
    <s v="2410 Direct Purchase"/>
    <n v="1361.9999999999995"/>
    <m/>
    <n v="0"/>
    <n v="0"/>
    <n v="0"/>
    <n v="0"/>
    <n v="1361.9999999999995"/>
    <n v="1361.9999999999995"/>
    <n v="0"/>
    <s v="DBU/Power Systems Tech"/>
    <s v="Nonlabor"/>
    <x v="0"/>
  </r>
  <r>
    <s v="4653-720 - Dist Expense Tas"/>
    <s v="1300 OT Union Lbr"/>
    <n v="900.00000000000023"/>
    <m/>
    <n v="0"/>
    <n v="0"/>
    <n v="0"/>
    <n v="0"/>
    <n v="900.00000000000023"/>
    <n v="900.00000000000023"/>
    <n v="0"/>
    <s v="DBU/Power Systems Tech"/>
    <s v="Union Labor"/>
    <x v="0"/>
  </r>
  <r>
    <s v="4656-620 - Planned Maintenance"/>
    <s v="1200 ST Union Lbr"/>
    <n v="3264.0000000000009"/>
    <m/>
    <n v="0"/>
    <n v="0"/>
    <n v="0"/>
    <n v="0"/>
    <n v="3264.0000000000009"/>
    <n v="3264.0000000000009"/>
    <n v="0"/>
    <s v="DBU/Power Systems Tech"/>
    <s v="Union Labor"/>
    <x v="0"/>
  </r>
  <r>
    <s v="4656-620 - Planned Maintenance"/>
    <s v="2410 Direct Purchase"/>
    <n v="1091.0000000000005"/>
    <m/>
    <n v="0"/>
    <n v="0"/>
    <n v="0"/>
    <n v="0"/>
    <n v="1091.0000000000005"/>
    <n v="1091.0000000000005"/>
    <n v="0"/>
    <s v="DBU/Power Systems Tech"/>
    <s v="Nonlabor"/>
    <x v="0"/>
  </r>
  <r>
    <s v="4656-620 - Planned Maintenance"/>
    <s v="1300 OT Union Lbr"/>
    <n v="3488.9999999999986"/>
    <m/>
    <n v="0"/>
    <n v="0"/>
    <n v="0"/>
    <n v="0"/>
    <n v="3488.9999999999986"/>
    <n v="3488.9999999999986"/>
    <n v="0"/>
    <s v="DBU/Power Systems Tech"/>
    <s v="Union Labor"/>
    <x v="0"/>
  </r>
  <r>
    <s v="4657-620 - Dist. Plan Maint"/>
    <s v="2100 Outside Svcs"/>
    <n v="1444"/>
    <m/>
    <n v="0"/>
    <n v="0"/>
    <n v="0"/>
    <n v="0"/>
    <n v="1444"/>
    <n v="1444"/>
    <n v="0"/>
    <s v="DBU/Power Systems Tech"/>
    <s v="Nonlabor"/>
    <x v="0"/>
  </r>
  <r>
    <s v="4657-620 - Dist. Plan Maint"/>
    <s v="1200 ST Union Lbr"/>
    <n v="2289"/>
    <m/>
    <n v="0"/>
    <n v="0"/>
    <n v="0"/>
    <n v="0"/>
    <n v="2289"/>
    <n v="2289"/>
    <n v="0"/>
    <s v="DBU/Power Systems Tech"/>
    <s v="Union Labor"/>
    <x v="0"/>
  </r>
  <r>
    <s v="4657-620 - Dist. Plan Maint"/>
    <s v="2410 Direct Purchase"/>
    <n v="2759.0000000000014"/>
    <m/>
    <n v="0"/>
    <n v="0"/>
    <n v="0"/>
    <n v="0"/>
    <n v="2759.0000000000014"/>
    <n v="2759.0000000000014"/>
    <n v="0"/>
    <s v="DBU/Power Systems Tech"/>
    <s v="Nonlabor"/>
    <x v="0"/>
  </r>
  <r>
    <s v="4657-620 - Dist. Plan Maint"/>
    <s v="1300 OT Union Lbr"/>
    <n v="394"/>
    <m/>
    <n v="0"/>
    <n v="0"/>
    <n v="0"/>
    <n v="0"/>
    <n v="394"/>
    <n v="394"/>
    <n v="0"/>
    <s v="DBU/Power Systems Tech"/>
    <s v="Union Labor"/>
    <x v="0"/>
  </r>
  <r>
    <s v="4660-700 - Support of DBU"/>
    <s v="2100 Outside Svcs"/>
    <n v="1.8189894035458565E-12"/>
    <m/>
    <n v="0"/>
    <n v="0"/>
    <n v="0"/>
    <n v="1.8189894035458565E-12"/>
    <n v="0"/>
    <n v="1.8189894035458565E-12"/>
    <n v="0"/>
    <s v="DBU/Power Systems Tech"/>
    <s v="Nonlabor"/>
    <x v="0"/>
  </r>
  <r>
    <s v="4660-700 - Support of DBU"/>
    <s v="1200 ST NonUnion Lbr"/>
    <n v="339728.00000000006"/>
    <m/>
    <n v="0"/>
    <n v="0"/>
    <n v="0"/>
    <n v="339728.00000000006"/>
    <n v="0"/>
    <n v="339728.00000000006"/>
    <n v="0"/>
    <s v="DBU/Power Systems Tech"/>
    <s v="NonUnion Labor"/>
    <x v="0"/>
  </r>
  <r>
    <s v="4660-700 - Support of DBU"/>
    <s v="1200 ST Union Lbr"/>
    <n v="39920.999999999993"/>
    <m/>
    <n v="0"/>
    <n v="0"/>
    <n v="0"/>
    <n v="39920.999999999993"/>
    <n v="0"/>
    <n v="39920.999999999993"/>
    <n v="0"/>
    <s v="DBU/Power Systems Tech"/>
    <s v="Union Labor"/>
    <x v="0"/>
  </r>
  <r>
    <s v="4660-700 - Support of DBU"/>
    <s v="1400 Adj NonUnion Lbr"/>
    <n v="3090.0000000000005"/>
    <m/>
    <n v="0"/>
    <n v="0"/>
    <n v="0"/>
    <n v="3090.0000000000005"/>
    <n v="0"/>
    <n v="3090.0000000000005"/>
    <n v="0"/>
    <s v="DBU/Power Systems Tech"/>
    <s v="NonUnion Labor"/>
    <x v="0"/>
  </r>
  <r>
    <s v="4660-700 - Support of DBU"/>
    <s v="1400 Adj Union Lbr"/>
    <n v="30377.000000000004"/>
    <m/>
    <n v="0"/>
    <n v="0"/>
    <n v="0"/>
    <n v="30377.000000000004"/>
    <n v="0"/>
    <n v="30377.000000000004"/>
    <n v="0"/>
    <s v="DBU/Power Systems Tech"/>
    <s v="Union Labor"/>
    <x v="0"/>
  </r>
  <r>
    <s v="4660-700 - Support of DBU"/>
    <s v="2320 Travel Exp Supp Inv"/>
    <n v="1.4210854715202004E-14"/>
    <m/>
    <n v="0"/>
    <n v="0"/>
    <n v="0"/>
    <n v="1.4210854715202004E-14"/>
    <n v="0"/>
    <n v="1.4210854715202004E-14"/>
    <n v="0"/>
    <s v="DBU/Power Systems Tech"/>
    <s v="Nonlabor"/>
    <x v="0"/>
  </r>
  <r>
    <s v="4660-700 - Support of DBU"/>
    <s v="2330 Meals Payroll"/>
    <n v="8125.0000000000027"/>
    <m/>
    <n v="0"/>
    <n v="0"/>
    <n v="0"/>
    <n v="8125.0000000000027"/>
    <n v="0"/>
    <n v="8125.0000000000027"/>
    <n v="0"/>
    <s v="DBU/Power Systems Tech"/>
    <s v="Nonlabor"/>
    <x v="0"/>
  </r>
  <r>
    <s v="4660-700 - Support of DBU"/>
    <s v="2400 Inventory Issue"/>
    <n v="9.0949470177292824E-13"/>
    <m/>
    <n v="0"/>
    <n v="0"/>
    <n v="0"/>
    <n v="9.0949470177292824E-13"/>
    <n v="0"/>
    <n v="9.0949470177292824E-13"/>
    <n v="0"/>
    <s v="DBU/Power Systems Tech"/>
    <s v="Inventory"/>
    <x v="0"/>
  </r>
  <r>
    <s v="4660-700 - Support of DBU"/>
    <s v="2410 Direct Purchase"/>
    <n v="100258.99999999994"/>
    <m/>
    <n v="0"/>
    <n v="0"/>
    <n v="0"/>
    <n v="100258.99999999994"/>
    <n v="0"/>
    <n v="100258.99999999994"/>
    <n v="0"/>
    <s v="DBU/Power Systems Tech"/>
    <s v="Nonlabor"/>
    <x v="0"/>
  </r>
  <r>
    <s v="4660-700 - Support of DBU"/>
    <s v="2460 Inv Returned"/>
    <n v="-4.5474735088646412E-13"/>
    <m/>
    <n v="0"/>
    <n v="0"/>
    <n v="0"/>
    <n v="-4.5474735088646412E-13"/>
    <n v="0"/>
    <n v="-4.5474735088646412E-13"/>
    <n v="0"/>
    <s v="DBU/Power Systems Tech"/>
    <s v="Inventory"/>
    <x v="0"/>
  </r>
  <r>
    <s v="4660-700 - Support of DBU"/>
    <s v="1300 OT NonUnion Lbr"/>
    <n v="-1.1368683772161603E-13"/>
    <m/>
    <n v="0"/>
    <n v="0"/>
    <n v="0"/>
    <n v="-1.1368683772161603E-13"/>
    <n v="0"/>
    <n v="-1.1368683772161603E-13"/>
    <n v="0"/>
    <s v="DBU/Power Systems Tech"/>
    <s v="NonUnion Labor"/>
    <x v="0"/>
  </r>
  <r>
    <s v="4660-700 - Support of DBU"/>
    <s v="1300 OT Union Lbr"/>
    <n v="18910.000000000011"/>
    <m/>
    <n v="0"/>
    <n v="0"/>
    <n v="0"/>
    <n v="18910.000000000011"/>
    <n v="0"/>
    <n v="18910.000000000011"/>
    <n v="0"/>
    <s v="DBU/Power Systems Tech"/>
    <s v="Union Labor"/>
    <x v="0"/>
  </r>
  <r>
    <s v="4660-750 - Transmission"/>
    <s v="1200 ST NonUnion Lbr"/>
    <n v="87683"/>
    <m/>
    <n v="0"/>
    <n v="0"/>
    <n v="0"/>
    <n v="0"/>
    <n v="87683"/>
    <n v="87683"/>
    <n v="0"/>
    <s v="DBU/Power Systems Tech"/>
    <s v="NonUnion Labor"/>
    <x v="0"/>
  </r>
  <r>
    <s v="4660-910 - Vac/Hol/Sick"/>
    <s v="1200 ST NonUnion Lbr"/>
    <n v="81616"/>
    <m/>
    <n v="81616"/>
    <n v="0"/>
    <n v="0"/>
    <n v="0"/>
    <n v="0"/>
    <n v="81616"/>
    <n v="0"/>
    <s v="DBU/Power Systems Tech"/>
    <s v="NonUnion Labor"/>
    <x v="0"/>
  </r>
  <r>
    <s v="4660-910 - Vac/Hol/Sick"/>
    <s v="1200 ST Union Lbr"/>
    <n v="312578.99999999994"/>
    <m/>
    <n v="312578.99999999994"/>
    <n v="0"/>
    <n v="0"/>
    <n v="0"/>
    <n v="0"/>
    <n v="312578.99999999994"/>
    <n v="0"/>
    <s v="DBU/Power Systems Tech"/>
    <s v="Union Labor"/>
    <x v="0"/>
  </r>
  <r>
    <s v="4669-520 - Trans. Plan Maint"/>
    <s v="1200 ST Union Lbr"/>
    <n v="6116.0000000000009"/>
    <m/>
    <n v="0"/>
    <n v="0"/>
    <n v="0"/>
    <n v="0"/>
    <n v="6116.0000000000009"/>
    <n v="6116.0000000000009"/>
    <n v="0"/>
    <s v="DBU/Power Systems Tech"/>
    <s v="Union Labor"/>
    <x v="0"/>
  </r>
  <r>
    <s v="4669-520 - Trans. Plan Maint"/>
    <s v="1300 OT Union Lbr"/>
    <n v="1970"/>
    <m/>
    <n v="0"/>
    <n v="0"/>
    <n v="0"/>
    <n v="0"/>
    <n v="1970"/>
    <n v="1970"/>
    <n v="0"/>
    <s v="DBU/Power Systems Tech"/>
    <s v="Union Labor"/>
    <x v="0"/>
  </r>
  <r>
    <s v="4669-620 - Dist. Plan Maint"/>
    <s v="1200 ST Union Lbr"/>
    <n v="6941.0000000000009"/>
    <m/>
    <n v="0"/>
    <n v="0"/>
    <n v="0"/>
    <n v="0"/>
    <n v="6941.0000000000009"/>
    <n v="6941.0000000000009"/>
    <n v="0"/>
    <s v="DBU/Power Systems Tech"/>
    <s v="Union Labor"/>
    <x v="0"/>
  </r>
  <r>
    <s v="4669-620 - Dist. Plan Maint"/>
    <s v="2410 Direct Purchase"/>
    <n v="2757.9999999999995"/>
    <m/>
    <n v="0"/>
    <n v="0"/>
    <n v="0"/>
    <n v="0"/>
    <n v="2757.9999999999995"/>
    <n v="2757.9999999999995"/>
    <n v="0"/>
    <s v="DBU/Power Systems Tech"/>
    <s v="Nonlabor"/>
    <x v="0"/>
  </r>
  <r>
    <s v="4669-620 - Dist. Plan Maint"/>
    <s v="1300 OT Union Lbr"/>
    <n v="1970"/>
    <m/>
    <n v="0"/>
    <n v="0"/>
    <n v="0"/>
    <n v="0"/>
    <n v="1970"/>
    <n v="1970"/>
    <n v="0"/>
    <s v="DBU/Power Systems Tech"/>
    <s v="Union Labor"/>
    <x v="0"/>
  </r>
  <r>
    <s v="4672-520 - Trans. Plan Maint"/>
    <s v="1200 ST Union Lbr"/>
    <n v="38757.999999999993"/>
    <m/>
    <n v="0"/>
    <n v="0"/>
    <n v="0"/>
    <n v="0"/>
    <n v="38757.999999999993"/>
    <n v="38757.999999999993"/>
    <n v="0"/>
    <s v="DBU/Power Systems Tech"/>
    <s v="Union Labor"/>
    <x v="0"/>
  </r>
  <r>
    <s v="4672-520 - Trans. Plan Maint"/>
    <s v="2330 Meals Payroll"/>
    <n v="-1.4210854715202004E-14"/>
    <m/>
    <n v="0"/>
    <n v="0"/>
    <n v="0"/>
    <n v="0"/>
    <n v="-1.4210854715202004E-14"/>
    <n v="-1.4210854715202004E-14"/>
    <n v="0"/>
    <s v="DBU/Power Systems Tech"/>
    <s v="Nonlabor"/>
    <x v="0"/>
  </r>
  <r>
    <s v="4672-520 - Trans. Plan Maint"/>
    <s v="2410 Direct Purchase"/>
    <n v="23511"/>
    <m/>
    <n v="0"/>
    <n v="0"/>
    <n v="0"/>
    <n v="0"/>
    <n v="23511"/>
    <n v="23511"/>
    <n v="0"/>
    <s v="DBU/Power Systems Tech"/>
    <s v="Nonlabor"/>
    <x v="0"/>
  </r>
  <r>
    <s v="4672-520 - Trans. Plan Maint"/>
    <s v="1300 OT Union Lbr"/>
    <n v="21048.999999999993"/>
    <m/>
    <n v="0"/>
    <n v="0"/>
    <n v="0"/>
    <n v="0"/>
    <n v="21048.999999999993"/>
    <n v="21048.999999999993"/>
    <n v="0"/>
    <s v="DBU/Power Systems Tech"/>
    <s v="Union Labor"/>
    <x v="0"/>
  </r>
  <r>
    <s v="4672-620 - Dist. Plan Maint"/>
    <s v="1200 ST Union Lbr"/>
    <n v="21274"/>
    <m/>
    <n v="0"/>
    <n v="0"/>
    <n v="0"/>
    <n v="0"/>
    <n v="21274"/>
    <n v="21274"/>
    <n v="0"/>
    <s v="DBU/Power Systems Tech"/>
    <s v="Union Labor"/>
    <x v="0"/>
  </r>
  <r>
    <s v="4672-620 - Dist. Plan Maint"/>
    <s v="2410 Direct Purchase"/>
    <n v="5316.9999999999991"/>
    <m/>
    <n v="0"/>
    <n v="0"/>
    <n v="0"/>
    <n v="0"/>
    <n v="5316.9999999999991"/>
    <n v="5316.9999999999991"/>
    <n v="0"/>
    <s v="DBU/Power Systems Tech"/>
    <s v="Nonlabor"/>
    <x v="0"/>
  </r>
  <r>
    <s v="4672-620 - Dist. Plan Maint"/>
    <s v="1300 OT Union Lbr"/>
    <n v="787.99999999999977"/>
    <m/>
    <n v="0"/>
    <n v="0"/>
    <n v="0"/>
    <n v="0"/>
    <n v="787.99999999999977"/>
    <n v="787.99999999999977"/>
    <n v="0"/>
    <s v="DBU/Power Systems Tech"/>
    <s v="Union Labor"/>
    <x v="0"/>
  </r>
  <r>
    <s v="4726-620 - Planned Maintenance"/>
    <s v="1200 ST Union Lbr"/>
    <n v="11256"/>
    <m/>
    <n v="0"/>
    <n v="0"/>
    <n v="0"/>
    <n v="0"/>
    <n v="11256"/>
    <n v="11256"/>
    <n v="0"/>
    <s v="DBU/Power Systems Tech"/>
    <s v="Union Labor"/>
    <x v="0"/>
  </r>
  <r>
    <s v="4726-620 - Planned Maintenance"/>
    <s v="2330 Meals Payroll"/>
    <n v="-1.4210854715202004E-14"/>
    <m/>
    <n v="0"/>
    <n v="0"/>
    <n v="0"/>
    <n v="0"/>
    <n v="-1.4210854715202004E-14"/>
    <n v="-1.4210854715202004E-14"/>
    <n v="0"/>
    <s v="DBU/Power Systems Tech"/>
    <s v="Nonlabor"/>
    <x v="0"/>
  </r>
  <r>
    <s v="4726-620 - Planned Maintenance"/>
    <s v="2410 Direct Purchase"/>
    <n v="4993"/>
    <m/>
    <n v="0"/>
    <n v="0"/>
    <n v="0"/>
    <n v="0"/>
    <n v="4993"/>
    <n v="4993"/>
    <n v="0"/>
    <s v="DBU/Power Systems Tech"/>
    <s v="Nonlabor"/>
    <x v="0"/>
  </r>
  <r>
    <s v="4726-620 - Planned Maintenance"/>
    <s v="1300 OT Union Lbr"/>
    <n v="5008.9999999999982"/>
    <m/>
    <n v="0"/>
    <n v="0"/>
    <n v="0"/>
    <n v="0"/>
    <n v="5008.9999999999982"/>
    <n v="5008.9999999999982"/>
    <n v="0"/>
    <s v="DBU/Power Systems Tech"/>
    <s v="Union Labor"/>
    <x v="0"/>
  </r>
  <r>
    <s v="5817-520 - Trans Plan Maint"/>
    <s v="2100 Outside Svcs"/>
    <n v="5318.9999999999982"/>
    <m/>
    <n v="0"/>
    <n v="0"/>
    <n v="0"/>
    <n v="0"/>
    <n v="5318.9999999999982"/>
    <n v="5318.9999999999982"/>
    <n v="0"/>
    <s v="DBU/Power Systems Tech"/>
    <s v="Nonlabor"/>
    <x v="0"/>
  </r>
  <r>
    <s v="5817-520 - Trans Plan Maint"/>
    <s v="1200 ST Union Lbr"/>
    <n v="1650.9999999999993"/>
    <m/>
    <n v="0"/>
    <n v="0"/>
    <n v="0"/>
    <n v="0"/>
    <n v="1650.9999999999993"/>
    <n v="1650.9999999999993"/>
    <n v="0"/>
    <s v="DBU/Power Systems Tech"/>
    <s v="Union Labor"/>
    <x v="0"/>
  </r>
  <r>
    <s v="5817-520 - Trans Plan Maint"/>
    <s v="1300 OT Union Lbr"/>
    <n v="225.00000000000006"/>
    <m/>
    <n v="0"/>
    <n v="0"/>
    <n v="0"/>
    <n v="0"/>
    <n v="225.00000000000006"/>
    <n v="225.00000000000006"/>
    <n v="0"/>
    <s v="DBU/Power Systems Tech"/>
    <s v="Union Labor"/>
    <x v="0"/>
  </r>
  <r>
    <s v="5817-620 - Dist Plan Maint"/>
    <s v="2100 Outside Svcs"/>
    <n v="5318.9999999999982"/>
    <m/>
    <n v="0"/>
    <n v="0"/>
    <n v="0"/>
    <n v="0"/>
    <n v="5318.9999999999982"/>
    <n v="5318.9999999999982"/>
    <n v="0"/>
    <s v="DBU/Power Systems Tech"/>
    <s v="Nonlabor"/>
    <x v="0"/>
  </r>
  <r>
    <s v="5817-620 - Dist Plan Maint"/>
    <s v="1200 ST Union Lbr"/>
    <n v="600"/>
    <m/>
    <n v="0"/>
    <n v="0"/>
    <n v="0"/>
    <n v="0"/>
    <n v="600"/>
    <n v="600"/>
    <n v="0"/>
    <s v="DBU/Power Systems Tech"/>
    <s v="Union Labor"/>
    <x v="0"/>
  </r>
  <r>
    <s v="5817-620 - Dist Plan Maint"/>
    <s v="1300 OT Union Lbr"/>
    <n v="281.00000000000011"/>
    <m/>
    <n v="0"/>
    <n v="0"/>
    <n v="0"/>
    <n v="0"/>
    <n v="281.00000000000011"/>
    <n v="281.00000000000011"/>
    <n v="0"/>
    <s v="DBU/Power Systems Tech"/>
    <s v="Union Labor"/>
    <x v="0"/>
  </r>
  <r>
    <s v="6112-520 - Trans Plan Maint"/>
    <s v="1200 ST Union Lbr"/>
    <n v="4689.9999999999991"/>
    <m/>
    <n v="0"/>
    <n v="0"/>
    <n v="0"/>
    <n v="0"/>
    <n v="4689.9999999999991"/>
    <n v="4689.9999999999991"/>
    <n v="0"/>
    <s v="DBU/Power Systems Tech"/>
    <s v="Union Labor"/>
    <x v="0"/>
  </r>
  <r>
    <s v="6112-520 - Trans Plan Maint"/>
    <s v="2410 Direct Purchase"/>
    <n v="2729.0000000000009"/>
    <m/>
    <n v="0"/>
    <n v="0"/>
    <n v="0"/>
    <n v="0"/>
    <n v="2729.0000000000009"/>
    <n v="2729.0000000000009"/>
    <n v="0"/>
    <s v="DBU/Power Systems Tech"/>
    <s v="Nonlabor"/>
    <x v="0"/>
  </r>
  <r>
    <s v="6112-520 - Trans Plan Maint"/>
    <s v="1300 OT Union Lbr"/>
    <n v="2251.0000000000005"/>
    <m/>
    <n v="0"/>
    <n v="0"/>
    <n v="0"/>
    <n v="0"/>
    <n v="2251.0000000000005"/>
    <n v="2251.0000000000005"/>
    <n v="0"/>
    <s v="DBU/Power Systems Tech"/>
    <s v="Union Labor"/>
    <x v="0"/>
  </r>
  <r>
    <s v="6112-530 - Trans Unplan Maint"/>
    <s v="1200 ST Union Lbr"/>
    <n v="-5.6843418860808015E-14"/>
    <m/>
    <n v="0"/>
    <n v="0"/>
    <n v="0"/>
    <n v="0"/>
    <n v="-5.6843418860808015E-14"/>
    <n v="-5.6843418860808015E-14"/>
    <n v="0"/>
    <s v="DBU/Power Systems Tech"/>
    <s v="Union Labor"/>
    <x v="0"/>
  </r>
  <r>
    <s v="6112-620 - Dist Plan Maint"/>
    <s v="1200 ST Union Lbr"/>
    <n v="4689.9999999999991"/>
    <m/>
    <n v="0"/>
    <n v="0"/>
    <n v="0"/>
    <n v="0"/>
    <n v="4689.9999999999991"/>
    <n v="4689.9999999999991"/>
    <n v="0"/>
    <s v="DBU/Power Systems Tech"/>
    <s v="Union Labor"/>
    <x v="0"/>
  </r>
  <r>
    <s v="6112-620 - Dist Plan Maint"/>
    <s v="2410 Direct Purchase"/>
    <n v="1918.0000000000009"/>
    <m/>
    <n v="0"/>
    <n v="0"/>
    <n v="0"/>
    <n v="0"/>
    <n v="1918.0000000000009"/>
    <n v="1918.0000000000009"/>
    <n v="0"/>
    <s v="DBU/Power Systems Tech"/>
    <s v="Nonlabor"/>
    <x v="0"/>
  </r>
  <r>
    <s v="6112-620 - Dist Plan Maint"/>
    <s v="1300 OT Union Lbr"/>
    <n v="2250.9999999999995"/>
    <m/>
    <n v="0"/>
    <n v="0"/>
    <n v="0"/>
    <n v="0"/>
    <n v="2250.9999999999995"/>
    <n v="2250.9999999999995"/>
    <n v="0"/>
    <s v="DBU/Power Systems Tech"/>
    <s v="Union Labor"/>
    <x v="0"/>
  </r>
  <r>
    <s v="6112-630 - Dist Unplan Maint"/>
    <s v="1300 OT Union Lbr"/>
    <n v="1.4210854715202004E-14"/>
    <m/>
    <n v="0"/>
    <n v="0"/>
    <n v="0"/>
    <n v="0"/>
    <n v="1.4210854715202004E-14"/>
    <n v="1.4210854715202004E-14"/>
    <n v="0"/>
    <s v="DBU/Power Systems Tech"/>
    <s v="Union Labor"/>
    <x v="0"/>
  </r>
  <r>
    <s v="6113-520 - Trans Plan Maint"/>
    <s v="2100 Outside Svcs"/>
    <n v="4063.0000000000005"/>
    <m/>
    <n v="0"/>
    <n v="0"/>
    <n v="0"/>
    <n v="0"/>
    <n v="4063.0000000000005"/>
    <n v="4063.0000000000005"/>
    <n v="0"/>
    <s v="DBU/Power Systems Tech"/>
    <s v="Nonlabor"/>
    <x v="0"/>
  </r>
  <r>
    <s v="6113-520 - Trans Plan Maint"/>
    <s v="1200 ST Union Lbr"/>
    <n v="3002.0000000000009"/>
    <m/>
    <n v="0"/>
    <n v="0"/>
    <n v="0"/>
    <n v="0"/>
    <n v="3002.0000000000009"/>
    <n v="3002.0000000000009"/>
    <n v="0"/>
    <s v="DBU/Power Systems Tech"/>
    <s v="Union Labor"/>
    <x v="0"/>
  </r>
  <r>
    <s v="6113-520 - Trans Plan Maint"/>
    <s v="1300 OT Union Lbr"/>
    <n v="394"/>
    <m/>
    <n v="0"/>
    <n v="0"/>
    <n v="0"/>
    <n v="0"/>
    <n v="394"/>
    <n v="394"/>
    <n v="0"/>
    <s v="DBU/Power Systems Tech"/>
    <s v="Union Labor"/>
    <x v="0"/>
  </r>
  <r>
    <s v="6113-620 - Dist Plan Maint"/>
    <s v="2100 Outside Svcs"/>
    <n v="5522"/>
    <m/>
    <n v="0"/>
    <n v="0"/>
    <n v="0"/>
    <n v="0"/>
    <n v="5522"/>
    <n v="5522"/>
    <n v="0"/>
    <s v="DBU/Power Systems Tech"/>
    <s v="Nonlabor"/>
    <x v="0"/>
  </r>
  <r>
    <s v="6113-620 - Dist Plan Maint"/>
    <s v="1200 ST Union Lbr"/>
    <n v="6378.0000000000018"/>
    <m/>
    <n v="0"/>
    <n v="0"/>
    <n v="0"/>
    <n v="0"/>
    <n v="6378.0000000000018"/>
    <n v="6378.0000000000018"/>
    <n v="0"/>
    <s v="DBU/Power Systems Tech"/>
    <s v="Union Labor"/>
    <x v="0"/>
  </r>
  <r>
    <s v="6113-620 - Dist Plan Maint"/>
    <s v="1300 OT Union Lbr"/>
    <n v="394"/>
    <m/>
    <n v="0"/>
    <n v="0"/>
    <n v="0"/>
    <n v="0"/>
    <n v="394"/>
    <n v="394"/>
    <n v="0"/>
    <s v="DBU/Power Systems Tech"/>
    <s v="Union Labor"/>
    <x v="0"/>
  </r>
  <r>
    <s v="6114-520 - Trans Plan Maint"/>
    <s v="1200 ST Union Lbr"/>
    <n v="30354.000000000004"/>
    <m/>
    <n v="0"/>
    <n v="0"/>
    <n v="0"/>
    <n v="0"/>
    <n v="30354.000000000004"/>
    <n v="30354.000000000004"/>
    <n v="0"/>
    <s v="DBU/Power Systems Tech"/>
    <s v="Union Labor"/>
    <x v="0"/>
  </r>
  <r>
    <s v="6114-520 - Trans Plan Maint"/>
    <s v="1300 OT Union Lbr"/>
    <n v="10862.000000000002"/>
    <m/>
    <n v="0"/>
    <n v="0"/>
    <n v="0"/>
    <n v="0"/>
    <n v="10862.000000000002"/>
    <n v="10862.000000000002"/>
    <n v="0"/>
    <s v="DBU/Power Systems Tech"/>
    <s v="Union Labor"/>
    <x v="0"/>
  </r>
  <r>
    <s v="6114-620 - Dist Plan Maint"/>
    <s v="1200 ST Union Lbr"/>
    <n v="31930.000000000004"/>
    <m/>
    <n v="0"/>
    <n v="0"/>
    <n v="0"/>
    <n v="0"/>
    <n v="31930.000000000004"/>
    <n v="31930.000000000004"/>
    <n v="0"/>
    <s v="DBU/Power Systems Tech"/>
    <s v="Union Labor"/>
    <x v="0"/>
  </r>
  <r>
    <s v="6114-620 - Dist Plan Maint"/>
    <s v="2330 Meals Payroll"/>
    <n v="1.7763568394002505E-15"/>
    <m/>
    <n v="0"/>
    <n v="0"/>
    <n v="0"/>
    <n v="0"/>
    <n v="1.7763568394002505E-15"/>
    <n v="1.7763568394002505E-15"/>
    <n v="0"/>
    <s v="DBU/Power Systems Tech"/>
    <s v="Nonlabor"/>
    <x v="0"/>
  </r>
  <r>
    <s v="6114-620 - Dist Plan Maint"/>
    <s v="2410 Direct Purchase"/>
    <n v="1013.0000000000002"/>
    <m/>
    <n v="0"/>
    <n v="0"/>
    <n v="0"/>
    <n v="0"/>
    <n v="1013.0000000000002"/>
    <n v="1013.0000000000002"/>
    <n v="0"/>
    <s v="DBU/Power Systems Tech"/>
    <s v="Nonlabor"/>
    <x v="0"/>
  </r>
  <r>
    <s v="6114-620 - Dist Plan Maint"/>
    <s v="1300 OT Union Lbr"/>
    <n v="6528.0000000000009"/>
    <m/>
    <n v="0"/>
    <n v="0"/>
    <n v="0"/>
    <n v="0"/>
    <n v="6528.0000000000009"/>
    <n v="6528.0000000000009"/>
    <n v="0"/>
    <s v="DBU/Power Systems Tech"/>
    <s v="Union Labor"/>
    <x v="0"/>
  </r>
  <r>
    <s v="6115-700 - Safety Meeting"/>
    <s v="1200 ST NonUnion Lbr"/>
    <n v="15516.000000000005"/>
    <m/>
    <n v="0"/>
    <n v="0"/>
    <n v="0"/>
    <n v="15516.000000000005"/>
    <n v="0"/>
    <n v="15516.000000000005"/>
    <n v="0"/>
    <s v="DBU/Power Systems Tech"/>
    <s v="NonUnion Labor"/>
    <x v="0"/>
  </r>
  <r>
    <s v="6115-700 - Safety Meeting"/>
    <s v="1200 ST Union Lbr"/>
    <n v="44124"/>
    <m/>
    <n v="0"/>
    <n v="0"/>
    <n v="0"/>
    <n v="44124"/>
    <n v="0"/>
    <n v="44124"/>
    <n v="0"/>
    <s v="DBU/Power Systems Tech"/>
    <s v="Union Labor"/>
    <x v="0"/>
  </r>
  <r>
    <s v="6115-700 - Safety Meeting"/>
    <s v="2410 Direct Purchase"/>
    <n v="7273.0000000000009"/>
    <m/>
    <n v="0"/>
    <n v="0"/>
    <n v="0"/>
    <n v="7273.0000000000009"/>
    <n v="0"/>
    <n v="7273.0000000000009"/>
    <n v="0"/>
    <s v="DBU/Power Systems Tech"/>
    <s v="Nonlabor"/>
    <x v="0"/>
  </r>
  <r>
    <s v="6115-700 - Safety Meeting"/>
    <s v="1300 OT Union Lbr"/>
    <n v="18910.000000000004"/>
    <m/>
    <n v="0"/>
    <n v="0"/>
    <n v="0"/>
    <n v="18910.000000000004"/>
    <n v="0"/>
    <n v="18910.000000000004"/>
    <n v="0"/>
    <s v="DBU/Power Systems Tech"/>
    <s v="Union Labor"/>
    <x v="0"/>
  </r>
  <r>
    <s v="6402-678 - Field Metering"/>
    <s v="2100 Outside Svcs"/>
    <n v="5551.0000000000009"/>
    <m/>
    <n v="0"/>
    <n v="0"/>
    <n v="0"/>
    <n v="0"/>
    <n v="5551.0000000000009"/>
    <n v="5551.0000000000009"/>
    <n v="0"/>
    <s v="DBU/Power Systems Tech"/>
    <s v="Nonlabor"/>
    <x v="0"/>
  </r>
  <r>
    <s v="6402-678 - Field Metering"/>
    <s v="1200 ST Union Lbr"/>
    <n v="26264.000000000011"/>
    <m/>
    <n v="0"/>
    <n v="0"/>
    <n v="0"/>
    <n v="0"/>
    <n v="26264.000000000011"/>
    <n v="26264.000000000011"/>
    <n v="0"/>
    <s v="DBU/Power Systems Tech"/>
    <s v="Union Labor"/>
    <x v="0"/>
  </r>
  <r>
    <s v="6402-678 - Field Metering"/>
    <s v="2400 Inventory Issue"/>
    <n v="2533.0000000000005"/>
    <m/>
    <n v="0"/>
    <n v="0"/>
    <n v="0"/>
    <n v="0"/>
    <n v="2533.0000000000005"/>
    <n v="2533.0000000000005"/>
    <n v="0"/>
    <s v="DBU/Power Systems Tech"/>
    <s v="Inventory"/>
    <x v="0"/>
  </r>
  <r>
    <s v="6402-678 - Field Metering"/>
    <s v="2410 Direct Purchase"/>
    <n v="-7.1054273576010019E-15"/>
    <m/>
    <n v="0"/>
    <n v="0"/>
    <n v="0"/>
    <n v="0"/>
    <n v="-7.1054273576010019E-15"/>
    <n v="-7.1054273576010019E-15"/>
    <n v="0"/>
    <s v="DBU/Power Systems Tech"/>
    <s v="Nonlabor"/>
    <x v="0"/>
  </r>
  <r>
    <s v="6402-678 - Field Metering"/>
    <s v="1300 OT Union Lbr"/>
    <n v="6359.9999999999982"/>
    <m/>
    <n v="0"/>
    <n v="0"/>
    <n v="0"/>
    <n v="0"/>
    <n v="6359.9999999999982"/>
    <n v="6359.9999999999982"/>
    <n v="0"/>
    <s v="DBU/Power Systems Tech"/>
    <s v="Union Labor"/>
    <x v="0"/>
  </r>
  <r>
    <s v="6402-678 - Field Metering"/>
    <s v="2710 Telephone Usage"/>
    <n v="10055.000000000002"/>
    <m/>
    <n v="0"/>
    <n v="0"/>
    <n v="0"/>
    <n v="0"/>
    <n v="10055.000000000002"/>
    <n v="10055.000000000002"/>
    <n v="0"/>
    <s v="DBU/Power Systems Tech"/>
    <s v="Nonlabor"/>
    <x v="0"/>
  </r>
  <r>
    <s v="6452-520 - Trans Planned Maint"/>
    <s v="1200 ST Union Lbr"/>
    <n v="6266.0000000000027"/>
    <m/>
    <n v="0"/>
    <n v="0"/>
    <n v="0"/>
    <n v="0"/>
    <n v="6266.0000000000027"/>
    <n v="6266.0000000000027"/>
    <n v="0"/>
    <s v="DBU/Power Systems Tech"/>
    <s v="Union Labor"/>
    <x v="0"/>
  </r>
  <r>
    <s v="6452-520 - Trans Planned Maint"/>
    <s v="1300 OT Union Lbr"/>
    <n v="2251.0000000000009"/>
    <m/>
    <n v="0"/>
    <n v="0"/>
    <n v="0"/>
    <n v="0"/>
    <n v="2251.0000000000009"/>
    <n v="2251.0000000000009"/>
    <n v="0"/>
    <s v="DBU/Power Systems Tech"/>
    <s v="Union Labor"/>
    <x v="0"/>
  </r>
  <r>
    <s v="6830-520 - Planned Maint"/>
    <s v="1200 ST Union Lbr"/>
    <n v="750.00000000000011"/>
    <m/>
    <n v="0"/>
    <n v="0"/>
    <n v="0"/>
    <n v="0"/>
    <n v="750.00000000000011"/>
    <n v="750.00000000000011"/>
    <n v="0"/>
    <s v="DBU/Power Systems Tech"/>
    <s v="Union Labor"/>
    <x v="0"/>
  </r>
  <r>
    <s v="6830-520 - Planned Maint"/>
    <s v="1300 OT Union Lbr"/>
    <n v="563"/>
    <m/>
    <n v="0"/>
    <n v="0"/>
    <n v="0"/>
    <n v="0"/>
    <n v="563"/>
    <n v="563"/>
    <n v="0"/>
    <s v="DBU/Power Systems Tech"/>
    <s v="Union Labor"/>
    <x v="0"/>
  </r>
  <r>
    <s v="701B-552 - Transmiss Sub Maint"/>
    <s v="2100 Outside Svcs"/>
    <n v="1.1368683772161603E-13"/>
    <m/>
    <n v="0"/>
    <n v="0"/>
    <n v="0"/>
    <n v="0"/>
    <n v="1.1368683772161603E-13"/>
    <n v="1.1368683772161603E-13"/>
    <n v="0"/>
    <s v="DBU/Power Systems Tech"/>
    <s v="Nonlabor"/>
    <x v="0"/>
  </r>
  <r>
    <s v="701B-563 - Sub Inspections"/>
    <s v="1200 ST Union Lbr"/>
    <n v="7.1054273576010019E-15"/>
    <m/>
    <n v="0"/>
    <n v="0"/>
    <n v="0"/>
    <n v="0"/>
    <n v="7.1054273576010019E-15"/>
    <n v="7.1054273576010019E-15"/>
    <n v="0"/>
    <s v="DBU/Power Systems Tech"/>
    <s v="Union Labor"/>
    <x v="0"/>
  </r>
  <r>
    <s v="7269-620 - Dist Maint Planned"/>
    <s v="1200 ST Union Lbr"/>
    <n v="7579.0000000000009"/>
    <m/>
    <n v="0"/>
    <n v="0"/>
    <n v="0"/>
    <n v="0"/>
    <n v="7579.0000000000009"/>
    <n v="7579.0000000000009"/>
    <n v="0"/>
    <s v="DBU/Power Systems Tech"/>
    <s v="Union Labor"/>
    <x v="0"/>
  </r>
  <r>
    <s v="7269-620 - Dist Maint Planned"/>
    <s v="1300 OT Union Lbr"/>
    <n v="2589.0000000000009"/>
    <m/>
    <n v="0"/>
    <n v="0"/>
    <n v="0"/>
    <n v="0"/>
    <n v="2589.0000000000009"/>
    <n v="2589.0000000000009"/>
    <n v="0"/>
    <s v="DBU/Power Systems Tech"/>
    <s v="Union Labor"/>
    <x v="0"/>
  </r>
  <r>
    <s v="7269-630 - Dist Maint Unplanned"/>
    <s v="2410 Direct Purchase"/>
    <n v="11084.000000000002"/>
    <m/>
    <n v="0"/>
    <n v="0"/>
    <n v="0"/>
    <n v="0"/>
    <n v="11084.000000000002"/>
    <n v="11084.000000000002"/>
    <n v="0"/>
    <s v="DBU/Power Systems Tech"/>
    <s v="Nonlabor"/>
    <x v="0"/>
  </r>
  <r>
    <s v="2279-400 - Transfer Line"/>
    <s v="1200 ST Union Lbr"/>
    <n v="6798"/>
    <m/>
    <n v="0"/>
    <n v="0"/>
    <n v="0"/>
    <n v="0"/>
    <n v="6798"/>
    <n v="6798"/>
    <n v="0"/>
    <s v="Asset Management"/>
    <s v="Union Labor"/>
    <x v="3"/>
  </r>
  <r>
    <s v="502E-410 - OandM Trans Expense"/>
    <s v="1200 ST Union Lbr"/>
    <n v="32.99"/>
    <m/>
    <n v="0"/>
    <n v="0"/>
    <n v="0"/>
    <n v="0"/>
    <n v="32.99"/>
    <n v="32.99"/>
    <n v="0"/>
    <s v="Asset Management"/>
    <s v="Union Labor"/>
    <x v="9"/>
  </r>
  <r>
    <s v="502E-410 - OandM Trans Expense"/>
    <s v="1300 OT Union Lbr"/>
    <n v="37.57"/>
    <m/>
    <n v="0"/>
    <n v="0"/>
    <n v="0"/>
    <n v="0"/>
    <n v="37.57"/>
    <n v="37.57"/>
    <n v="0"/>
    <s v="Asset Management"/>
    <s v="Union Labor"/>
    <x v="9"/>
  </r>
  <r>
    <s v="5727-400 - Transfer Line"/>
    <s v="1200 ST Union Lbr"/>
    <n v="22660"/>
    <m/>
    <n v="0"/>
    <n v="0"/>
    <n v="0"/>
    <n v="0"/>
    <n v="22660"/>
    <n v="22660"/>
    <n v="0"/>
    <s v="Asset Management"/>
    <s v="Union Labor"/>
    <x v="3"/>
  </r>
  <r>
    <s v="5025-100 - Manage Physical Inv"/>
    <s v="1200 ST NonUnion Lbr"/>
    <n v="134372.82999999999"/>
    <m/>
    <n v="0"/>
    <n v="0"/>
    <n v="134372.82999999999"/>
    <n v="0"/>
    <n v="0"/>
    <n v="134372.82999999999"/>
    <n v="0"/>
    <s v="DBU/Stockroom"/>
    <s v="NonUnion Labor"/>
    <x v="10"/>
  </r>
  <r>
    <s v="5025-100 - Manage Physical Inv"/>
    <s v="1200 ST Union Lbr"/>
    <n v="332579.13"/>
    <m/>
    <n v="0"/>
    <n v="0"/>
    <n v="332579.13"/>
    <n v="0"/>
    <n v="0"/>
    <n v="332579.13"/>
    <n v="0"/>
    <s v="DBU/Stockroom"/>
    <s v="Union Labor"/>
    <x v="10"/>
  </r>
  <r>
    <s v="5025-100 - Manage Physical Inv"/>
    <s v="2320 Travel Exp Supp Inv"/>
    <n v="2323.38"/>
    <m/>
    <n v="0"/>
    <n v="0"/>
    <n v="2323.38"/>
    <n v="0"/>
    <n v="0"/>
    <n v="2323.38"/>
    <n v="0"/>
    <s v="DBU/Stockroom"/>
    <s v="Nonlabor"/>
    <x v="10"/>
  </r>
  <r>
    <s v="5025-100 - Manage Physical Inv"/>
    <s v="2330 Meals Exp Supp Inv"/>
    <n v="2640"/>
    <m/>
    <n v="0"/>
    <n v="0"/>
    <n v="2640"/>
    <n v="0"/>
    <n v="0"/>
    <n v="2640"/>
    <n v="0"/>
    <s v="DBU/Stockroom"/>
    <s v="Nonlabor"/>
    <x v="10"/>
  </r>
  <r>
    <s v="5025-100 - Manage Physical Inv"/>
    <s v="2330 Meals Payroll"/>
    <n v="60"/>
    <m/>
    <n v="0"/>
    <n v="0"/>
    <n v="60"/>
    <n v="0"/>
    <n v="0"/>
    <n v="60"/>
    <n v="0"/>
    <s v="DBU/Stockroom"/>
    <s v="Nonlabor"/>
    <x v="10"/>
  </r>
  <r>
    <s v="5025-100 - Manage Physical Inv"/>
    <s v="2400 Inventory Issue"/>
    <n v="6533.67"/>
    <m/>
    <n v="0"/>
    <n v="0"/>
    <n v="6533.67"/>
    <n v="0"/>
    <n v="0"/>
    <n v="6533.67"/>
    <n v="0"/>
    <s v="DBU/Stockroom"/>
    <s v="Inventory"/>
    <x v="10"/>
  </r>
  <r>
    <s v="5025-100 - Manage Physical Inv"/>
    <s v="2410 Direct Purchase"/>
    <n v="4749.53"/>
    <m/>
    <n v="0"/>
    <n v="0"/>
    <n v="4749.53"/>
    <n v="0"/>
    <n v="0"/>
    <n v="4749.53"/>
    <n v="0"/>
    <s v="DBU/Stockroom"/>
    <s v="Nonlabor"/>
    <x v="10"/>
  </r>
  <r>
    <s v="5025-100 - Manage Physical Inv"/>
    <s v="1300 OT Union Lbr"/>
    <n v="5886.2"/>
    <m/>
    <n v="0"/>
    <n v="0"/>
    <n v="5886.2"/>
    <n v="0"/>
    <n v="0"/>
    <n v="5886.2"/>
    <n v="0"/>
    <s v="DBU/Stockroom"/>
    <s v="Union Labor"/>
    <x v="10"/>
  </r>
  <r>
    <s v="5025-100 - Manage Physical Inv"/>
    <s v="2700 Postage/Delivery"/>
    <n v="5227.62"/>
    <m/>
    <n v="0"/>
    <n v="0"/>
    <n v="5227.62"/>
    <n v="0"/>
    <n v="0"/>
    <n v="5227.62"/>
    <n v="0"/>
    <s v="DBU/Stockroom"/>
    <s v="Nonlabor"/>
    <x v="10"/>
  </r>
  <r>
    <s v="5025-100 - Manage Physical Inv"/>
    <s v="6130 Misc Reimburse AR"/>
    <n v="-100000"/>
    <m/>
    <n v="0"/>
    <n v="0"/>
    <n v="-100000"/>
    <n v="0"/>
    <n v="0"/>
    <n v="-100000"/>
    <n v="0"/>
    <s v="DBU/Stockroom"/>
    <s v="Project Proceeds"/>
    <x v="10"/>
  </r>
  <r>
    <s v="5025-910 - Vac/Sick/Holiday"/>
    <s v="1200 ST NonUnion Lbr"/>
    <n v="19556.55"/>
    <m/>
    <n v="19556.55"/>
    <n v="0"/>
    <n v="0"/>
    <n v="0"/>
    <n v="0"/>
    <n v="19556.55"/>
    <n v="0"/>
    <s v="DBU/Stockroom"/>
    <s v="NonUnion Labor"/>
    <x v="10"/>
  </r>
  <r>
    <s v="5025-910 - Vac/Sick/Holiday"/>
    <s v="1200 ST Union Lbr"/>
    <n v="49909.43"/>
    <m/>
    <n v="49909.43"/>
    <n v="0"/>
    <n v="0"/>
    <n v="0"/>
    <n v="0"/>
    <n v="49909.43"/>
    <n v="0"/>
    <s v="DBU/Stockroom"/>
    <s v="Union Labor"/>
    <x v="10"/>
  </r>
  <r>
    <s v="479E-400 - OandM Dist Expense"/>
    <s v="1200 ST Union Lbr"/>
    <n v="374.89000000000004"/>
    <m/>
    <n v="0"/>
    <n v="0"/>
    <n v="0"/>
    <n v="0"/>
    <n v="374.89000000000004"/>
    <n v="374.89000000000004"/>
    <n v="0"/>
    <s v="Asset Management"/>
    <s v="Union Labor"/>
    <x v="4"/>
  </r>
  <r>
    <s v="479E-400 - OandM Dist Expense"/>
    <s v="1300 OT Union Lbr"/>
    <n v="151.84999999999997"/>
    <m/>
    <n v="0"/>
    <n v="0"/>
    <n v="0"/>
    <n v="0"/>
    <n v="151.84999999999997"/>
    <n v="151.84999999999997"/>
    <n v="0"/>
    <s v="Asset Management"/>
    <s v="Union Labor"/>
    <x v="4"/>
  </r>
  <r>
    <s v="481E-400 - OandM Dist Expenses"/>
    <s v="1200 ST Union Lbr"/>
    <n v="201.39000000000004"/>
    <m/>
    <n v="0"/>
    <n v="0"/>
    <n v="0"/>
    <n v="0"/>
    <n v="201.39000000000004"/>
    <n v="201.39000000000004"/>
    <n v="0"/>
    <s v="Asset Management"/>
    <s v="Union Labor"/>
    <x v="4"/>
  </r>
  <r>
    <s v="481E-400 - OandM Dist Expenses"/>
    <s v="1300 OT Union Lbr"/>
    <n v="51.18"/>
    <m/>
    <n v="0"/>
    <n v="0"/>
    <n v="0"/>
    <n v="0"/>
    <n v="51.18"/>
    <n v="51.18"/>
    <n v="0"/>
    <s v="Asset Management"/>
    <s v="Union Labor"/>
    <x v="4"/>
  </r>
  <r>
    <s v="2002-540 - Trans Load Dispatch"/>
    <s v="2100 O&amp;M Accruals"/>
    <n v="-19500"/>
    <m/>
    <n v="0"/>
    <n v="0"/>
    <n v="0"/>
    <n v="-19500"/>
    <n v="0"/>
    <n v="-19500"/>
    <n v="0"/>
    <s v="DBU/Sys Ops"/>
    <s v="Nonlabor"/>
    <x v="11"/>
  </r>
  <r>
    <s v="2002-540 - Trans Load Dispatch"/>
    <s v="2100 Outside Svcs"/>
    <n v="405862.99999999983"/>
    <m/>
    <n v="0"/>
    <n v="0"/>
    <n v="0"/>
    <n v="405862.99999999983"/>
    <n v="0"/>
    <n v="405862.99999999983"/>
    <n v="0"/>
    <s v="DBU/Sys Ops"/>
    <s v="Nonlabor"/>
    <x v="11"/>
  </r>
  <r>
    <s v="2002-540 - Trans Load Dispatch"/>
    <s v="2810 Fees/Dues/Pnlty"/>
    <n v="2224.9999999999995"/>
    <m/>
    <n v="0"/>
    <n v="0"/>
    <n v="0"/>
    <n v="2224.9999999999995"/>
    <n v="0"/>
    <n v="2224.9999999999995"/>
    <n v="0"/>
    <s v="DBU/Sys Ops"/>
    <s v="Nonlabor"/>
    <x v="11"/>
  </r>
  <r>
    <s v="2002-540 - Trans Load Dispatch"/>
    <s v="1200 ST NonUnion Lbr"/>
    <n v="48898.999999999985"/>
    <m/>
    <n v="0"/>
    <n v="0"/>
    <n v="0"/>
    <n v="48898.999999999985"/>
    <n v="0"/>
    <n v="48898.999999999985"/>
    <n v="0"/>
    <s v="DBU/Sys Ops"/>
    <s v="NonUnion Labor"/>
    <x v="11"/>
  </r>
  <r>
    <s v="2002-540 - Trans Load Dispatch"/>
    <s v="1200 ST Union Lbr"/>
    <n v="268768"/>
    <m/>
    <n v="0"/>
    <n v="0"/>
    <n v="0"/>
    <n v="268768"/>
    <n v="0"/>
    <n v="268768"/>
    <n v="0"/>
    <s v="DBU/Sys Ops"/>
    <s v="Union Labor"/>
    <x v="11"/>
  </r>
  <r>
    <s v="2002-540 - Trans Load Dispatch"/>
    <s v="1400 Adj Union Lbr"/>
    <n v="1359.9999999999995"/>
    <m/>
    <n v="0"/>
    <n v="0"/>
    <n v="0"/>
    <n v="1359.9999999999995"/>
    <n v="0"/>
    <n v="1359.9999999999995"/>
    <n v="0"/>
    <s v="DBU/Sys Ops"/>
    <s v="Union Labor"/>
    <x v="11"/>
  </r>
  <r>
    <s v="2002-540 - Trans Load Dispatch"/>
    <s v="2310 Training Mtls"/>
    <n v="12875.000000000004"/>
    <m/>
    <n v="0"/>
    <n v="0"/>
    <n v="0"/>
    <n v="12875.000000000004"/>
    <n v="0"/>
    <n v="12875.000000000004"/>
    <n v="0"/>
    <s v="DBU/Sys Ops"/>
    <s v="Exclude"/>
    <x v="11"/>
  </r>
  <r>
    <s v="2002-540 - Trans Load Dispatch"/>
    <s v="2320 Travel Exp Supp Inv"/>
    <n v="2793.9999999999991"/>
    <m/>
    <n v="0"/>
    <n v="0"/>
    <n v="0"/>
    <n v="2793.9999999999991"/>
    <n v="0"/>
    <n v="2793.9999999999991"/>
    <n v="0"/>
    <s v="DBU/Sys Ops"/>
    <s v="Nonlabor"/>
    <x v="11"/>
  </r>
  <r>
    <s v="2002-540 - Trans Load Dispatch"/>
    <s v="2330 Meals Exp Supp Inv"/>
    <n v="600"/>
    <m/>
    <n v="0"/>
    <n v="0"/>
    <n v="0"/>
    <n v="600"/>
    <n v="0"/>
    <n v="600"/>
    <n v="0"/>
    <s v="DBU/Sys Ops"/>
    <s v="Nonlabor"/>
    <x v="11"/>
  </r>
  <r>
    <s v="2002-540 - Trans Load Dispatch"/>
    <s v="2340 Other Emp Exp"/>
    <n v="1359.9999999999995"/>
    <m/>
    <n v="0"/>
    <n v="0"/>
    <n v="0"/>
    <n v="1359.9999999999995"/>
    <n v="0"/>
    <n v="1359.9999999999995"/>
    <n v="0"/>
    <s v="DBU/Sys Ops"/>
    <s v="Nonlabor"/>
    <x v="11"/>
  </r>
  <r>
    <s v="2002-540 - Trans Load Dispatch"/>
    <s v="2410 Direct Purchase"/>
    <n v="479.99999999999994"/>
    <m/>
    <n v="0"/>
    <n v="0"/>
    <n v="0"/>
    <n v="479.99999999999994"/>
    <n v="0"/>
    <n v="479.99999999999994"/>
    <n v="0"/>
    <s v="DBU/Sys Ops"/>
    <s v="Nonlabor"/>
    <x v="11"/>
  </r>
  <r>
    <s v="2002-540 - Trans Load Dispatch"/>
    <s v="2420 Lease/Rental"/>
    <n v="12744.000000000004"/>
    <m/>
    <n v="0"/>
    <n v="0"/>
    <n v="0"/>
    <n v="12744.000000000004"/>
    <n v="0"/>
    <n v="12744.000000000004"/>
    <n v="0"/>
    <s v="DBU/Sys Ops"/>
    <s v="Nonlabor"/>
    <x v="11"/>
  </r>
  <r>
    <s v="2002-540 - Trans Load Dispatch"/>
    <s v="1300 OT Union Lbr"/>
    <n v="36369"/>
    <m/>
    <n v="0"/>
    <n v="0"/>
    <n v="0"/>
    <n v="36369"/>
    <n v="0"/>
    <n v="36369"/>
    <n v="0"/>
    <s v="DBU/Sys Ops"/>
    <s v="Union Labor"/>
    <x v="11"/>
  </r>
  <r>
    <s v="2002-540 - Trans Load Dispatch"/>
    <s v="2730 Office Supplies"/>
    <n v="420"/>
    <m/>
    <n v="0"/>
    <n v="0"/>
    <n v="0"/>
    <n v="420"/>
    <n v="0"/>
    <n v="420"/>
    <n v="0"/>
    <s v="DBU/Sys Ops"/>
    <s v="Nonlabor"/>
    <x v="11"/>
  </r>
  <r>
    <s v="2002-640 - Dist Load Dispatch"/>
    <s v="1200 ST Union Lbr"/>
    <n v="-4.5474735088646412E-13"/>
    <m/>
    <n v="0"/>
    <n v="0"/>
    <n v="0"/>
    <n v="-4.5474735088646412E-13"/>
    <n v="0"/>
    <n v="-4.5474735088646412E-13"/>
    <n v="0"/>
    <s v="DBU/Sys Ops"/>
    <s v="Union Labor"/>
    <x v="11"/>
  </r>
  <r>
    <s v="2002-640 - Dist Load Dispatch"/>
    <s v="2330 Meals Exp Supp Inv"/>
    <n v="8.8817841970012523E-16"/>
    <m/>
    <n v="0"/>
    <n v="0"/>
    <n v="0"/>
    <n v="8.8817841970012523E-16"/>
    <n v="0"/>
    <n v="8.8817841970012523E-16"/>
    <n v="0"/>
    <s v="DBU/Sys Ops"/>
    <s v="Nonlabor"/>
    <x v="11"/>
  </r>
  <r>
    <s v="2002-910 - Sick/Vac/Hol"/>
    <s v="1200 ST Union Lbr"/>
    <n v="9.0949470177292824E-13"/>
    <m/>
    <n v="9.0949470177292824E-13"/>
    <n v="0"/>
    <n v="0"/>
    <n v="0"/>
    <n v="0"/>
    <n v="9.0949470177292824E-13"/>
    <n v="0"/>
    <s v="DBU/Sys Ops"/>
    <s v="Union Labor"/>
    <x v="11"/>
  </r>
  <r>
    <s v="2002-950 - Safety"/>
    <s v="2410 Direct Purchase"/>
    <n v="552"/>
    <m/>
    <n v="0"/>
    <n v="0"/>
    <n v="0"/>
    <n v="552"/>
    <n v="0"/>
    <n v="552"/>
    <n v="0"/>
    <s v="DBU/Sys Ops"/>
    <s v="Nonlabor"/>
    <x v="11"/>
  </r>
  <r>
    <s v="2151-540 - Trans Load Dispatch"/>
    <s v="1200 ST NonUnion Lbr"/>
    <n v="7146.9999999999991"/>
    <m/>
    <n v="0"/>
    <n v="0"/>
    <n v="0"/>
    <n v="0"/>
    <n v="7146.9999999999991"/>
    <n v="7146.9999999999991"/>
    <n v="0"/>
    <s v="DBU/Sys Ops"/>
    <s v="NonUnion Labor"/>
    <x v="11"/>
  </r>
  <r>
    <s v="2151-540 - Trans Load Dispatch"/>
    <s v="1200 ST Union Lbr"/>
    <n v="40983.999999999993"/>
    <m/>
    <n v="0"/>
    <n v="0"/>
    <n v="0"/>
    <n v="0"/>
    <n v="40983.999999999993"/>
    <n v="40983.999999999993"/>
    <n v="0"/>
    <s v="DBU/Sys Ops"/>
    <s v="Union Labor"/>
    <x v="11"/>
  </r>
  <r>
    <s v="4664-540 - Trans Load Dispatch"/>
    <s v="1200 ST NonUnion Lbr"/>
    <n v="7146.9999999999991"/>
    <m/>
    <n v="0"/>
    <n v="0"/>
    <n v="0"/>
    <n v="0"/>
    <n v="7146.9999999999991"/>
    <n v="7146.9999999999991"/>
    <n v="0"/>
    <s v="DBU/Sys Ops"/>
    <s v="NonUnion Labor"/>
    <x v="11"/>
  </r>
  <r>
    <s v="4664-540 - Trans Load Dispatch"/>
    <s v="1200 ST Union Lbr"/>
    <n v="40984"/>
    <m/>
    <n v="0"/>
    <n v="0"/>
    <n v="0"/>
    <n v="0"/>
    <n v="40984"/>
    <n v="40984"/>
    <n v="0"/>
    <s v="DBU/Sys Ops"/>
    <s v="Union Labor"/>
    <x v="11"/>
  </r>
  <r>
    <s v="4667-540 - Trans Load Dispatch"/>
    <s v="2100 O&amp;M Accruals"/>
    <n v="-16817.09"/>
    <m/>
    <n v="0"/>
    <n v="0"/>
    <n v="0"/>
    <n v="-16817.09"/>
    <n v="0"/>
    <n v="-16817.09"/>
    <n v="0"/>
    <s v="DBU/Sys Ops"/>
    <s v="Nonlabor"/>
    <x v="11"/>
  </r>
  <r>
    <s v="4667-540 - Trans Load Dispatch"/>
    <s v="2100 Outside Svcs"/>
    <n v="244417.00000000012"/>
    <m/>
    <n v="0"/>
    <n v="0"/>
    <n v="0"/>
    <n v="244417.00000000012"/>
    <n v="0"/>
    <n v="244417.00000000012"/>
    <n v="0"/>
    <s v="DBU/Sys Ops"/>
    <s v="Nonlabor"/>
    <x v="11"/>
  </r>
  <r>
    <s v="4667-540 - Trans Load Dispatch"/>
    <s v="2810 Fees/Dues/Pnlty"/>
    <n v="3549.9999999999991"/>
    <m/>
    <n v="0"/>
    <n v="0"/>
    <n v="0"/>
    <n v="3549.9999999999991"/>
    <n v="0"/>
    <n v="3549.9999999999991"/>
    <n v="0"/>
    <s v="DBU/Sys Ops"/>
    <s v="Nonlabor"/>
    <x v="11"/>
  </r>
  <r>
    <s v="4667-540 - Trans Load Dispatch"/>
    <s v="1200 ST NonUnion Lbr"/>
    <n v="94035.999999999956"/>
    <m/>
    <n v="0"/>
    <n v="0"/>
    <n v="0"/>
    <n v="94035.999999999956"/>
    <n v="0"/>
    <n v="94035.999999999956"/>
    <n v="0"/>
    <s v="DBU/Sys Ops"/>
    <s v="NonUnion Labor"/>
    <x v="11"/>
  </r>
  <r>
    <s v="4667-540 - Trans Load Dispatch"/>
    <s v="1200 ST Union Lbr"/>
    <n v="654171.00000000012"/>
    <m/>
    <n v="0"/>
    <n v="0"/>
    <n v="0"/>
    <n v="654171.00000000012"/>
    <n v="0"/>
    <n v="654171.00000000012"/>
    <n v="0"/>
    <s v="DBU/Sys Ops"/>
    <s v="Union Labor"/>
    <x v="11"/>
  </r>
  <r>
    <s v="4667-540 - Trans Load Dispatch"/>
    <s v="1400 Adj Union Lbr"/>
    <n v="3399.9999999999995"/>
    <m/>
    <n v="0"/>
    <n v="0"/>
    <n v="0"/>
    <n v="3399.9999999999995"/>
    <n v="0"/>
    <n v="3399.9999999999995"/>
    <n v="0"/>
    <s v="DBU/Sys Ops"/>
    <s v="Union Labor"/>
    <x v="11"/>
  </r>
  <r>
    <s v="4667-540 - Trans Load Dispatch"/>
    <s v="2310 Training Mtls"/>
    <n v="16874.999999999996"/>
    <m/>
    <n v="0"/>
    <n v="0"/>
    <n v="0"/>
    <n v="16874.999999999996"/>
    <n v="0"/>
    <n v="16874.999999999996"/>
    <n v="0"/>
    <s v="DBU/Sys Ops"/>
    <s v="Exclude"/>
    <x v="11"/>
  </r>
  <r>
    <s v="4667-540 - Trans Load Dispatch"/>
    <s v="2320 Travel Exp Supp Inv"/>
    <n v="3294.0000000000005"/>
    <m/>
    <n v="0"/>
    <n v="0"/>
    <n v="0"/>
    <n v="3294.0000000000005"/>
    <n v="0"/>
    <n v="3294.0000000000005"/>
    <n v="0"/>
    <s v="DBU/Sys Ops"/>
    <s v="Nonlabor"/>
    <x v="11"/>
  </r>
  <r>
    <s v="4667-540 - Trans Load Dispatch"/>
    <s v="2330 Meals Exp Supp Inv"/>
    <n v="1919.9999999999998"/>
    <m/>
    <n v="0"/>
    <n v="0"/>
    <n v="0"/>
    <n v="1919.9999999999998"/>
    <n v="0"/>
    <n v="1919.9999999999998"/>
    <n v="0"/>
    <s v="DBU/Sys Ops"/>
    <s v="Nonlabor"/>
    <x v="11"/>
  </r>
  <r>
    <s v="4667-540 - Trans Load Dispatch"/>
    <s v="2340 Other Emp Exp"/>
    <n v="2810"/>
    <m/>
    <n v="0"/>
    <n v="0"/>
    <n v="0"/>
    <n v="2810"/>
    <n v="0"/>
    <n v="2810"/>
    <n v="0"/>
    <s v="DBU/Sys Ops"/>
    <s v="Nonlabor"/>
    <x v="11"/>
  </r>
  <r>
    <s v="4667-540 - Trans Load Dispatch"/>
    <s v="2400 Inventory Issue"/>
    <n v="5.6843418860808015E-14"/>
    <m/>
    <n v="0"/>
    <n v="0"/>
    <n v="0"/>
    <n v="5.6843418860808015E-14"/>
    <n v="0"/>
    <n v="5.6843418860808015E-14"/>
    <n v="0"/>
    <s v="DBU/Sys Ops"/>
    <s v="Inventory"/>
    <x v="11"/>
  </r>
  <r>
    <s v="4667-540 - Trans Load Dispatch"/>
    <s v="2410 Direct Purchase"/>
    <n v="1080"/>
    <m/>
    <n v="0"/>
    <n v="0"/>
    <n v="0"/>
    <n v="1080"/>
    <n v="0"/>
    <n v="1080"/>
    <n v="0"/>
    <s v="DBU/Sys Ops"/>
    <s v="Nonlabor"/>
    <x v="11"/>
  </r>
  <r>
    <s v="4667-540 - Trans Load Dispatch"/>
    <s v="1300 OT Union Lbr"/>
    <n v="78970"/>
    <m/>
    <n v="0"/>
    <n v="0"/>
    <n v="0"/>
    <n v="78970"/>
    <n v="0"/>
    <n v="78970"/>
    <n v="0"/>
    <s v="DBU/Sys Ops"/>
    <s v="Union Labor"/>
    <x v="11"/>
  </r>
  <r>
    <s v="4667-540 - Trans Load Dispatch"/>
    <s v="2730 Office Supplies"/>
    <n v="960"/>
    <m/>
    <n v="0"/>
    <n v="0"/>
    <n v="0"/>
    <n v="960"/>
    <n v="0"/>
    <n v="960"/>
    <n v="0"/>
    <s v="DBU/Sys Ops"/>
    <s v="Nonlabor"/>
    <x v="11"/>
  </r>
  <r>
    <s v="4667-640 - Dist Load Dispatch"/>
    <s v="2810 Fees/Dues/Pnlty"/>
    <n v="800.00000000000011"/>
    <m/>
    <n v="0"/>
    <n v="0"/>
    <n v="0"/>
    <n v="800.00000000000011"/>
    <n v="0"/>
    <n v="800.00000000000011"/>
    <n v="0"/>
    <s v="DBU/Sys Ops"/>
    <s v="Nonlabor"/>
    <x v="11"/>
  </r>
  <r>
    <s v="4667-640 - Dist Load Dispatch"/>
    <s v="1200 ST NonUnion Lbr"/>
    <n v="28211.000000000007"/>
    <m/>
    <n v="0"/>
    <n v="0"/>
    <n v="0"/>
    <n v="28211.000000000007"/>
    <n v="0"/>
    <n v="28211.000000000007"/>
    <n v="0"/>
    <s v="DBU/Sys Ops"/>
    <s v="NonUnion Labor"/>
    <x v="11"/>
  </r>
  <r>
    <s v="4667-640 - Dist Load Dispatch"/>
    <s v="1200 ST Union Lbr"/>
    <n v="830610.00000000012"/>
    <m/>
    <n v="0"/>
    <n v="0"/>
    <n v="0"/>
    <n v="830610.00000000012"/>
    <n v="0"/>
    <n v="830610.00000000012"/>
    <n v="0"/>
    <s v="DBU/Sys Ops"/>
    <s v="Union Labor"/>
    <x v="11"/>
  </r>
  <r>
    <s v="4667-640 - Dist Load Dispatch"/>
    <s v="1400 Adj Union Lbr"/>
    <n v="88"/>
    <m/>
    <n v="0"/>
    <n v="0"/>
    <n v="0"/>
    <n v="88"/>
    <n v="0"/>
    <n v="88"/>
    <n v="0"/>
    <s v="DBU/Sys Ops"/>
    <s v="Union Labor"/>
    <x v="11"/>
  </r>
  <r>
    <s v="4667-640 - Dist Load Dispatch"/>
    <s v="2310 Training Mtls"/>
    <n v="7999.9999999999991"/>
    <m/>
    <n v="0"/>
    <n v="0"/>
    <n v="0"/>
    <n v="7999.9999999999991"/>
    <n v="0"/>
    <n v="7999.9999999999991"/>
    <n v="0"/>
    <s v="DBU/Sys Ops"/>
    <s v="Exclude"/>
    <x v="11"/>
  </r>
  <r>
    <s v="4667-640 - Dist Load Dispatch"/>
    <s v="2330 Meals Exp Supp Inv"/>
    <n v="1859.9999999999993"/>
    <m/>
    <n v="0"/>
    <n v="0"/>
    <n v="0"/>
    <n v="1859.9999999999993"/>
    <n v="0"/>
    <n v="1859.9999999999993"/>
    <n v="0"/>
    <s v="DBU/Sys Ops"/>
    <s v="Nonlabor"/>
    <x v="11"/>
  </r>
  <r>
    <s v="4667-640 - Dist Load Dispatch"/>
    <s v="2400 Inventory Issue"/>
    <n v="2.8421709430404007E-14"/>
    <m/>
    <n v="0"/>
    <n v="0"/>
    <n v="0"/>
    <n v="2.8421709430404007E-14"/>
    <n v="0"/>
    <n v="2.8421709430404007E-14"/>
    <n v="0"/>
    <s v="DBU/Sys Ops"/>
    <s v="Inventory"/>
    <x v="11"/>
  </r>
  <r>
    <s v="4667-640 - Dist Load Dispatch"/>
    <s v="2410 Direct Purchase"/>
    <n v="1500.0000000000002"/>
    <m/>
    <n v="0"/>
    <n v="0"/>
    <n v="0"/>
    <n v="1500.0000000000002"/>
    <n v="0"/>
    <n v="1500.0000000000002"/>
    <n v="0"/>
    <s v="DBU/Sys Ops"/>
    <s v="Nonlabor"/>
    <x v="11"/>
  </r>
  <r>
    <s v="4667-640 - Dist Load Dispatch"/>
    <s v="1300 OT Union Lbr"/>
    <n v="48477.000000000015"/>
    <m/>
    <n v="0"/>
    <n v="0"/>
    <n v="0"/>
    <n v="48477.000000000015"/>
    <n v="0"/>
    <n v="48477.000000000015"/>
    <n v="0"/>
    <s v="DBU/Sys Ops"/>
    <s v="Union Labor"/>
    <x v="11"/>
  </r>
  <r>
    <s v="4667-640 - Dist Load Dispatch"/>
    <s v="2730 Office Supplies"/>
    <n v="1380.0000000000002"/>
    <m/>
    <n v="0"/>
    <n v="0"/>
    <n v="0"/>
    <n v="1380.0000000000002"/>
    <n v="0"/>
    <n v="1380.0000000000002"/>
    <n v="0"/>
    <s v="DBU/Sys Ops"/>
    <s v="Nonlabor"/>
    <x v="11"/>
  </r>
  <r>
    <s v="4667-910 - Sick/Vac/Hol"/>
    <s v="1200 ST NonUnion Lbr"/>
    <n v="47939.999999999993"/>
    <m/>
    <n v="47939.999999999993"/>
    <n v="0"/>
    <n v="0"/>
    <n v="0"/>
    <n v="0"/>
    <n v="47939.999999999993"/>
    <n v="0"/>
    <s v="DBU/Sys Ops"/>
    <s v="NonUnion Labor"/>
    <x v="11"/>
  </r>
  <r>
    <s v="4667-910 - Sick/Vac/Hol"/>
    <s v="1200 ST Union Lbr"/>
    <n v="298123"/>
    <m/>
    <n v="298123"/>
    <n v="0"/>
    <n v="0"/>
    <n v="0"/>
    <n v="0"/>
    <n v="298123"/>
    <n v="0"/>
    <s v="DBU/Sys Ops"/>
    <s v="Union Labor"/>
    <x v="11"/>
  </r>
  <r>
    <s v="4667-920 - Corporate Management"/>
    <s v="1200 ST NonUnion Lbr"/>
    <n v="94095"/>
    <m/>
    <n v="0"/>
    <n v="0"/>
    <n v="0"/>
    <n v="94095"/>
    <n v="0"/>
    <n v="94095"/>
    <n v="0"/>
    <s v="DBU/Sys Ops"/>
    <s v="NonUnion Labor"/>
    <x v="11"/>
  </r>
  <r>
    <s v="4667-950 - Safety"/>
    <s v="2410 Direct Purchase"/>
    <n v="1080.0000000000005"/>
    <m/>
    <n v="0"/>
    <n v="0"/>
    <n v="0"/>
    <n v="1080.0000000000005"/>
    <n v="0"/>
    <n v="1080.0000000000005"/>
    <n v="0"/>
    <s v="DBU/Sys Ops"/>
    <s v="Nonlabor"/>
    <x v="11"/>
  </r>
  <r>
    <s v="4645-500 - Trans Exp"/>
    <s v="2100 Affiliated Svcs Enmax"/>
    <n v="10139.56"/>
    <m/>
    <n v="0"/>
    <n v="0"/>
    <n v="0"/>
    <n v="10139.56"/>
    <n v="0"/>
    <n v="10139.56"/>
    <n v="0"/>
    <s v="Asset Management"/>
    <s v="Exclude"/>
    <x v="3"/>
  </r>
  <r>
    <s v="4645-500 - Trans Exp"/>
    <s v="2100 Affil Svcs EMA"/>
    <n v="134287.08333333337"/>
    <m/>
    <n v="0"/>
    <n v="0"/>
    <n v="0"/>
    <n v="134287.08333333337"/>
    <n v="0"/>
    <n v="134287.08333333337"/>
    <n v="0"/>
    <s v="Asset Management"/>
    <s v="Exclude"/>
    <x v="3"/>
  </r>
  <r>
    <s v="4645-600 - Distribution Expense"/>
    <s v="2100 Affiliated Svcs Enmax"/>
    <n v="10139.57"/>
    <m/>
    <n v="0"/>
    <n v="0"/>
    <n v="0"/>
    <n v="10139.57"/>
    <n v="0"/>
    <n v="10139.57"/>
    <n v="0"/>
    <s v="Asset Management"/>
    <s v="Exclude"/>
    <x v="3"/>
  </r>
  <r>
    <s v="4645-600 - Distribution Expense"/>
    <s v="2100 Affiliated Svcs EMA"/>
    <n v="134287.08333333337"/>
    <m/>
    <n v="0"/>
    <n v="0"/>
    <n v="0"/>
    <n v="134287.08333333337"/>
    <n v="0"/>
    <n v="134287.08333333337"/>
    <n v="0"/>
    <s v="Asset Management"/>
    <s v="Exclude"/>
    <x v="3"/>
  </r>
  <r>
    <s v="6178-700 - Trans OandM Exp"/>
    <s v="8145 MIS Increm Cst Bill"/>
    <n v="-69638.8"/>
    <m/>
    <n v="0"/>
    <n v="0"/>
    <n v="0"/>
    <n v="-69638.8"/>
    <n v="0"/>
    <n v="-69638.8"/>
    <n v="0"/>
    <s v="Asset Management"/>
    <s v="Exclude"/>
    <x v="9"/>
  </r>
  <r>
    <s v="6178-710 - Trans AandG Expe"/>
    <s v="8145 MIS Increm Cst Bill"/>
    <n v="-1081.52"/>
    <m/>
    <n v="0"/>
    <n v="0"/>
    <n v="0"/>
    <n v="0"/>
    <n v="-1081.52"/>
    <n v="-1081.52"/>
    <n v="0"/>
    <s v="Asset Management"/>
    <s v="Exclude"/>
    <x v="9"/>
  </r>
  <r>
    <s v="6178-720 - Property Taxes"/>
    <s v="8145 MIS Increm Cst Bill"/>
    <n v="-3544.64"/>
    <m/>
    <n v="0"/>
    <n v="0"/>
    <n v="0"/>
    <n v="0"/>
    <n v="-3544.64"/>
    <n v="-3544.64"/>
    <n v="0"/>
    <s v="Asset Management"/>
    <s v="Exclude"/>
    <x v="9"/>
  </r>
  <r>
    <s v="6178-730 - Payroll Taxes"/>
    <s v="8145 MIS Increm Cst Bill"/>
    <n v="-187.44"/>
    <m/>
    <n v="0"/>
    <n v="0"/>
    <n v="0"/>
    <n v="0"/>
    <n v="-187.44"/>
    <n v="-187.44"/>
    <n v="0"/>
    <s v="Asset Management"/>
    <s v="Exclude"/>
    <x v="9"/>
  </r>
  <r>
    <s v="4666-500 - Trans Task"/>
    <s v="2100 Outside Svcs"/>
    <n v="3877.5199999999995"/>
    <m/>
    <n v="0"/>
    <n v="0"/>
    <n v="0"/>
    <n v="3877.5199999999995"/>
    <n v="0"/>
    <n v="3877.5199999999995"/>
    <n v="0"/>
    <s v="Transmission Development"/>
    <s v="Nonlabor"/>
    <x v="9"/>
  </r>
  <r>
    <s v="4666-500 - Trans Task"/>
    <s v="2810 Fees/Dues/Pnlty"/>
    <n v="31155.91"/>
    <m/>
    <n v="0"/>
    <n v="0"/>
    <n v="0"/>
    <n v="31155.91"/>
    <n v="0"/>
    <n v="31155.91"/>
    <n v="0"/>
    <s v="Transmission Development"/>
    <s v="Nonlabor"/>
    <x v="9"/>
  </r>
  <r>
    <s v="4666-500 - Trans Task"/>
    <s v="1200 ST NonUnion Lbr"/>
    <n v="6028"/>
    <m/>
    <n v="0"/>
    <n v="0"/>
    <n v="0"/>
    <n v="6028"/>
    <n v="0"/>
    <n v="6028"/>
    <n v="0"/>
    <s v="Transmission Development"/>
    <s v="NonUnion Labor"/>
    <x v="9"/>
  </r>
  <r>
    <s v="4666-550 - Voltage Mitigation"/>
    <s v="1200 ST NonUnion Lbr"/>
    <n v="1250.2"/>
    <m/>
    <n v="0"/>
    <n v="0"/>
    <n v="0"/>
    <n v="1250.2"/>
    <n v="0"/>
    <n v="1250.2"/>
    <n v="0"/>
    <s v="Transmission Development"/>
    <s v="NonUnion Labor"/>
    <x v="9"/>
  </r>
  <r>
    <s v="4666-550 - Voltage Mitigation"/>
    <s v="1200 ST Union Lbr"/>
    <n v="1762.72"/>
    <m/>
    <n v="0"/>
    <n v="0"/>
    <n v="0"/>
    <n v="1762.72"/>
    <n v="0"/>
    <n v="1762.72"/>
    <n v="0"/>
    <s v="Transmission Development"/>
    <s v="Union Labor"/>
    <x v="9"/>
  </r>
  <r>
    <s v="4666-550 - Voltage Mitigation"/>
    <s v="1400 Adj Union Lbr"/>
    <n v="14.45"/>
    <m/>
    <n v="0"/>
    <n v="0"/>
    <n v="0"/>
    <n v="14.45"/>
    <n v="0"/>
    <n v="14.45"/>
    <n v="0"/>
    <s v="Transmission Development"/>
    <s v="Union Labor"/>
    <x v="9"/>
  </r>
  <r>
    <s v="4666-550 - Voltage Mitigation"/>
    <s v="2320 Travel Exp Supp Inv"/>
    <n v="39"/>
    <m/>
    <n v="0"/>
    <n v="0"/>
    <n v="0"/>
    <n v="39"/>
    <n v="0"/>
    <n v="39"/>
    <n v="0"/>
    <s v="Transmission Development"/>
    <s v="Nonlabor"/>
    <x v="9"/>
  </r>
  <r>
    <s v="4666-550 - Voltage Mitigation"/>
    <s v="2410 Direct Purchase"/>
    <n v="301155.57"/>
    <m/>
    <n v="0"/>
    <n v="0"/>
    <n v="0"/>
    <n v="301155.57"/>
    <n v="0"/>
    <n v="301155.57"/>
    <n v="0"/>
    <s v="Transmission Development"/>
    <s v="Nonlabor"/>
    <x v="9"/>
  </r>
  <r>
    <s v="4666-550 - Voltage Mitigation"/>
    <s v="1300 OT Union Lbr"/>
    <n v="357.9"/>
    <m/>
    <n v="0"/>
    <n v="0"/>
    <n v="0"/>
    <n v="357.9"/>
    <n v="0"/>
    <n v="357.9"/>
    <n v="0"/>
    <s v="Transmission Development"/>
    <s v="Union Labor"/>
    <x v="9"/>
  </r>
  <r>
    <s v="4666-600 - Dist Task"/>
    <s v="2100 Outside Svcs"/>
    <n v="3300"/>
    <m/>
    <n v="0"/>
    <n v="0"/>
    <n v="0"/>
    <n v="3300"/>
    <n v="0"/>
    <n v="3300"/>
    <n v="0"/>
    <s v="Transmission Development"/>
    <s v="Nonlabor"/>
    <x v="9"/>
  </r>
  <r>
    <s v="4666-600 - Dist Task"/>
    <s v="2810 Fees/Dues/Pnlty"/>
    <n v="29137.509999999995"/>
    <m/>
    <n v="0"/>
    <n v="0"/>
    <n v="0"/>
    <n v="29137.509999999995"/>
    <n v="0"/>
    <n v="29137.509999999995"/>
    <n v="0"/>
    <s v="Transmission Development"/>
    <s v="Nonlabor"/>
    <x v="9"/>
  </r>
  <r>
    <s v="4666-600 - Dist Task"/>
    <s v="1200 ST NonUnion Lbr"/>
    <n v="4895"/>
    <m/>
    <n v="0"/>
    <n v="0"/>
    <n v="0"/>
    <n v="4895"/>
    <n v="0"/>
    <n v="4895"/>
    <n v="0"/>
    <s v="Transmission Development"/>
    <s v="NonUnion Labor"/>
    <x v="9"/>
  </r>
  <r>
    <s v="4666-780 - R E Mgmt"/>
    <s v="2100 Outside Svcs"/>
    <n v="52891.5"/>
    <m/>
    <n v="0"/>
    <n v="0"/>
    <n v="0"/>
    <n v="52891.5"/>
    <n v="0"/>
    <n v="52891.5"/>
    <n v="0"/>
    <s v="Transmission Development"/>
    <s v="Nonlabor"/>
    <x v="9"/>
  </r>
  <r>
    <s v="4666-780 - R E Mgmt"/>
    <s v="1200 ST NonUnion Lbr"/>
    <n v="5673.2"/>
    <m/>
    <n v="0"/>
    <n v="0"/>
    <n v="0"/>
    <n v="5673.2"/>
    <n v="0"/>
    <n v="5673.2"/>
    <n v="0"/>
    <s v="Transmission Development"/>
    <s v="NonUnion Labor"/>
    <x v="9"/>
  </r>
  <r>
    <s v="4666-780 - R E Mgmt"/>
    <s v="2310 Training Mtls"/>
    <n v="1100"/>
    <m/>
    <n v="0"/>
    <n v="0"/>
    <n v="0"/>
    <n v="1100"/>
    <n v="0"/>
    <n v="1100"/>
    <n v="0"/>
    <s v="Transmission Development"/>
    <s v="Exclude"/>
    <x v="9"/>
  </r>
  <r>
    <s v="4666-780 - R E Mgmt"/>
    <s v="2330 Meals Exp Supp Inv"/>
    <n v="285.08333333333331"/>
    <m/>
    <n v="0"/>
    <n v="0"/>
    <n v="0"/>
    <n v="285.08333333333331"/>
    <n v="0"/>
    <n v="285.08333333333331"/>
    <n v="0"/>
    <s v="Transmission Development"/>
    <s v="Nonlabor"/>
    <x v="9"/>
  </r>
  <r>
    <s v="4666-780 - R E Mgmt"/>
    <s v="2530 Water/Sewer"/>
    <n v="56.999999999999993"/>
    <m/>
    <n v="0"/>
    <n v="0"/>
    <n v="0"/>
    <n v="56.999999999999993"/>
    <n v="0"/>
    <n v="56.999999999999993"/>
    <n v="0"/>
    <s v="Transmission Development"/>
    <s v="Exclude"/>
    <x v="9"/>
  </r>
  <r>
    <s v="4666-780 - R E Mgmt"/>
    <s v="2550 Easements/ROW"/>
    <n v="78.833333333333343"/>
    <m/>
    <n v="0"/>
    <n v="0"/>
    <n v="0"/>
    <n v="78.833333333333343"/>
    <n v="0"/>
    <n v="78.833333333333343"/>
    <n v="0"/>
    <s v="Transmission Development"/>
    <s v="Nonlabor"/>
    <x v="9"/>
  </r>
  <r>
    <s v="4666-780 - R E Mgmt"/>
    <s v="2410 Direct Purchase"/>
    <n v="1100"/>
    <m/>
    <n v="0"/>
    <n v="0"/>
    <n v="0"/>
    <n v="1100"/>
    <n v="0"/>
    <n v="1100"/>
    <n v="0"/>
    <s v="Transmission Development"/>
    <s v="Nonlabor"/>
    <x v="9"/>
  </r>
  <r>
    <s v="4666-780 - R E Mgmt"/>
    <s v="6120 Sale of Services AR"/>
    <n v="-1250"/>
    <m/>
    <n v="0"/>
    <n v="0"/>
    <n v="0"/>
    <n v="-1250"/>
    <n v="0"/>
    <n v="-1250"/>
    <n v="0"/>
    <s v="Transmission Development"/>
    <s v="Exclude"/>
    <x v="9"/>
  </r>
  <r>
    <s v="4666-910 - Vac/Sick/Hol"/>
    <s v="1200 ST NonUnion Lbr"/>
    <n v="39274.583333333336"/>
    <m/>
    <n v="39274.583333333336"/>
    <n v="0"/>
    <n v="0"/>
    <n v="0"/>
    <n v="0"/>
    <n v="39274.583333333336"/>
    <n v="0"/>
    <s v="Transmission Development"/>
    <s v="NonUnion Labor"/>
    <x v="9"/>
  </r>
  <r>
    <s v="599E-100 - General Mtgs/Admin"/>
    <s v="1200 ST NonUnion Lbr"/>
    <n v="536500"/>
    <m/>
    <n v="0"/>
    <n v="0"/>
    <n v="0"/>
    <n v="0"/>
    <n v="536500"/>
    <n v="536500"/>
    <n v="0"/>
    <s v="Asset Management"/>
    <s v="NonUnion Labor"/>
    <x v="4"/>
  </r>
  <r>
    <s v="599E-100 - General Mtgs/Admin"/>
    <s v="2320 Travel Exp Supp Inv"/>
    <n v="18799.999999999993"/>
    <m/>
    <n v="0"/>
    <n v="0"/>
    <n v="0"/>
    <n v="0"/>
    <n v="18799.999999999993"/>
    <n v="18799.999999999993"/>
    <n v="0"/>
    <s v="Asset Management"/>
    <s v="Nonlabor"/>
    <x v="4"/>
  </r>
  <r>
    <s v="599E-100 - General Mtgs/Admin"/>
    <s v="2330 Meals Exp Usage"/>
    <n v="1999.9999999999995"/>
    <m/>
    <n v="0"/>
    <n v="0"/>
    <n v="0"/>
    <n v="0"/>
    <n v="1999.9999999999995"/>
    <n v="1999.9999999999995"/>
    <n v="0"/>
    <s v="Asset Management"/>
    <s v="Exclude"/>
    <x v="4"/>
  </r>
  <r>
    <s v="599E-100 - General Mtgs/Admin"/>
    <s v="2400 Inventory Issue"/>
    <n v="499.99999999999784"/>
    <m/>
    <n v="0"/>
    <n v="0"/>
    <n v="0"/>
    <n v="0"/>
    <n v="499.99999999999784"/>
    <n v="499.99999999999784"/>
    <n v="0"/>
    <s v="Asset Management"/>
    <s v="Inventory"/>
    <x v="4"/>
  </r>
  <r>
    <s v="599E-100 - General Mtgs/Admin"/>
    <s v="2410 Direct Purchase"/>
    <n v="2200"/>
    <m/>
    <n v="0"/>
    <n v="0"/>
    <n v="0"/>
    <n v="0"/>
    <n v="2200"/>
    <n v="2200"/>
    <n v="0"/>
    <s v="Asset Management"/>
    <s v="Nonlabor"/>
    <x v="4"/>
  </r>
  <r>
    <s v="599E-120 - Employee Mgmt"/>
    <s v="1200 ST NonUnion Lbr"/>
    <n v="180.99999999999997"/>
    <m/>
    <n v="0"/>
    <n v="0"/>
    <n v="0"/>
    <n v="0"/>
    <n v="180.99999999999997"/>
    <n v="180.99999999999997"/>
    <n v="0"/>
    <s v="Asset Management"/>
    <s v="NonUnion Labor"/>
    <x v="4"/>
  </r>
  <r>
    <s v="599E-210 - TNS Op Support"/>
    <s v="1200 ST NonUnion Lbr"/>
    <n v="5165.0000000000009"/>
    <m/>
    <n v="0"/>
    <n v="0"/>
    <n v="0"/>
    <n v="0"/>
    <n v="5165.0000000000009"/>
    <n v="5165.0000000000009"/>
    <n v="0"/>
    <s v="Asset Management"/>
    <s v="NonUnion Labor"/>
    <x v="4"/>
  </r>
  <r>
    <s v="599E-240 - MDM Op/VEE"/>
    <s v="1200 ST NonUnion Lbr"/>
    <n v="64"/>
    <m/>
    <n v="0"/>
    <n v="0"/>
    <n v="0"/>
    <n v="0"/>
    <n v="64"/>
    <n v="64"/>
    <n v="0"/>
    <s v="Asset Management"/>
    <s v="NonUnion Labor"/>
    <x v="4"/>
  </r>
  <r>
    <s v="599E-300 - Data Integrity"/>
    <s v="1200 ST NonUnion Lbr"/>
    <n v="2270.9999999999991"/>
    <m/>
    <n v="0"/>
    <n v="0"/>
    <n v="0"/>
    <n v="0"/>
    <n v="2270.9999999999991"/>
    <n v="2270.9999999999991"/>
    <n v="0"/>
    <s v="Asset Management"/>
    <s v="NonUnion Labor"/>
    <x v="4"/>
  </r>
  <r>
    <s v="599E-320 - MDM Programs Support"/>
    <s v="1200 ST NonUnion Lbr"/>
    <n v="34.000000000000028"/>
    <m/>
    <n v="0"/>
    <n v="0"/>
    <n v="0"/>
    <n v="0"/>
    <n v="34.000000000000028"/>
    <n v="34.000000000000028"/>
    <n v="0"/>
    <s v="Asset Management"/>
    <s v="NonUnion Labor"/>
    <x v="4"/>
  </r>
  <r>
    <s v="599E-600 - Training Devl/Maint"/>
    <s v="1200 ST NonUnion Lbr"/>
    <n v="225.00000000000003"/>
    <m/>
    <n v="0"/>
    <n v="0"/>
    <n v="0"/>
    <n v="0"/>
    <n v="225.00000000000003"/>
    <n v="225.00000000000003"/>
    <n v="0"/>
    <s v="Asset Management"/>
    <s v="NonUnion Labor"/>
    <x v="4"/>
  </r>
  <r>
    <s v="599E-910 - Vac/Sick/Holiday"/>
    <s v="1200 ST NonUnion Lbr"/>
    <n v="101805.00000000001"/>
    <m/>
    <n v="101805.00000000001"/>
    <n v="0"/>
    <n v="0"/>
    <n v="0"/>
    <n v="0"/>
    <n v="101805.00000000001"/>
    <n v="0"/>
    <s v="Asset Management"/>
    <s v="NonUnion Labor"/>
    <x v="4"/>
  </r>
  <r>
    <s v="599E-910 - Vac/Sick/Holiday"/>
    <s v="1200 ST Union Lbr"/>
    <n v="39810"/>
    <m/>
    <n v="39810"/>
    <n v="0"/>
    <n v="0"/>
    <n v="0"/>
    <n v="0"/>
    <n v="39810"/>
    <n v="0"/>
    <s v="Asset Management"/>
    <s v="Union Labor"/>
    <x v="4"/>
  </r>
  <r>
    <s v="599E-999 - Call Duty"/>
    <s v="1400 Adj NonUnion Lbr"/>
    <n v="10400"/>
    <m/>
    <n v="0"/>
    <n v="0"/>
    <n v="0"/>
    <n v="0"/>
    <n v="10400"/>
    <n v="10400"/>
    <n v="0"/>
    <s v="Asset Management"/>
    <s v="NonUnion Labor"/>
    <x v="4"/>
  </r>
  <r>
    <s v="6181-700 - Trans OandM Exp"/>
    <s v="8145 MIS Increm Cst Bill"/>
    <n v="-5870.0333333333347"/>
    <m/>
    <n v="0"/>
    <n v="0"/>
    <n v="0"/>
    <n v="-5870.0333333333347"/>
    <n v="0"/>
    <n v="-5870.0333333333347"/>
    <n v="0"/>
    <s v="Asset Management"/>
    <s v="Exclude"/>
    <x v="4"/>
  </r>
  <r>
    <s v="6181-710 - Trans AandG Expense"/>
    <s v="8145 MIS Increm Cst Bill"/>
    <n v="-2309.646666666667"/>
    <m/>
    <n v="0"/>
    <n v="0"/>
    <n v="0"/>
    <n v="0"/>
    <n v="-2309.646666666667"/>
    <n v="-2309.646666666667"/>
    <n v="0"/>
    <s v="Asset Management"/>
    <s v="Exclude"/>
    <x v="4"/>
  </r>
  <r>
    <s v="6181-720 - Property Tax"/>
    <s v="8145 MIS Increm Cst Bill"/>
    <n v="-7696.7766666666666"/>
    <m/>
    <n v="0"/>
    <n v="0"/>
    <n v="0"/>
    <n v="0"/>
    <n v="-7696.7766666666666"/>
    <n v="-7696.7766666666666"/>
    <n v="0"/>
    <s v="Asset Management"/>
    <s v="Exclude"/>
    <x v="4"/>
  </r>
  <r>
    <s v="6181-730 - Payroll Taxes"/>
    <s v="8145 MIS Increm Cst Bill"/>
    <n v="-324.72666666666669"/>
    <m/>
    <n v="0"/>
    <n v="0"/>
    <n v="0"/>
    <n v="0"/>
    <n v="-324.72666666666669"/>
    <n v="-324.72666666666669"/>
    <n v="0"/>
    <s v="Asset Management"/>
    <s v="Exclude"/>
    <x v="4"/>
  </r>
  <r>
    <s v="7114-026 - Field Ops OandM Nonlbr"/>
    <s v="2320 Travel Exp Supp Inv"/>
    <n v="14659.45"/>
    <m/>
    <n v="0"/>
    <n v="0"/>
    <n v="0"/>
    <n v="14659.45"/>
    <n v="0"/>
    <n v="14659.45"/>
    <n v="0"/>
    <s v="Transmission Development"/>
    <s v="Nonlabor"/>
    <x v="12"/>
  </r>
  <r>
    <s v="7114-026 - Field Ops OandM Nonlbr"/>
    <s v="2330 Meals Exp Supp Inv"/>
    <n v="1147.8800000000001"/>
    <m/>
    <n v="0"/>
    <n v="0"/>
    <n v="0"/>
    <n v="1147.8800000000001"/>
    <n v="0"/>
    <n v="1147.8800000000001"/>
    <n v="0"/>
    <s v="Transmission Development"/>
    <s v="Nonlabor"/>
    <x v="12"/>
  </r>
  <r>
    <s v="7114-026 - Field Ops OandM Nonlbr"/>
    <s v="2410 Direct Purchase"/>
    <n v="639.9"/>
    <m/>
    <n v="0"/>
    <n v="0"/>
    <n v="0"/>
    <n v="639.9"/>
    <n v="0"/>
    <n v="639.9"/>
    <n v="0"/>
    <s v="Transmission Development"/>
    <s v="Nonlabor"/>
    <x v="12"/>
  </r>
  <r>
    <s v="7114-026 - Field Ops OandM Nonlbr"/>
    <s v="2700 Postage/Delivery"/>
    <n v="587.96"/>
    <m/>
    <n v="0"/>
    <n v="0"/>
    <n v="0"/>
    <n v="587.96"/>
    <n v="0"/>
    <n v="587.96"/>
    <n v="0"/>
    <s v="Transmission Development"/>
    <s v="Nonlabor"/>
    <x v="12"/>
  </r>
  <r>
    <s v="7114-300 - Customer Service"/>
    <s v="1200 ST NonUnion Lbr"/>
    <n v="356017.00000000006"/>
    <m/>
    <n v="0"/>
    <n v="0"/>
    <n v="0"/>
    <n v="356017.00000000006"/>
    <n v="0"/>
    <n v="356017.00000000006"/>
    <n v="0"/>
    <s v="Transmission Development"/>
    <s v="NonUnion Labor"/>
    <x v="12"/>
  </r>
  <r>
    <s v="7114-300 - Customer Service"/>
    <s v="1400 Adj NonUnion Lbr"/>
    <n v="654.05999999999995"/>
    <m/>
    <n v="0"/>
    <n v="0"/>
    <n v="0"/>
    <n v="654.05999999999995"/>
    <n v="0"/>
    <n v="654.05999999999995"/>
    <n v="0"/>
    <s v="Transmission Development"/>
    <s v="NonUnion Labor"/>
    <x v="12"/>
  </r>
  <r>
    <s v="7114-300 - Customer Service"/>
    <s v="2320 Travel Exp Supp Inv"/>
    <n v="93.74"/>
    <m/>
    <n v="0"/>
    <n v="0"/>
    <n v="0"/>
    <n v="93.74"/>
    <n v="0"/>
    <n v="93.74"/>
    <n v="0"/>
    <s v="Transmission Development"/>
    <s v="Nonlabor"/>
    <x v="12"/>
  </r>
  <r>
    <s v="7114-300 - Customer Service"/>
    <s v="2330 Meals Exp Supp Inv"/>
    <n v="82.73"/>
    <m/>
    <n v="0"/>
    <n v="0"/>
    <n v="0"/>
    <n v="82.73"/>
    <n v="0"/>
    <n v="82.73"/>
    <n v="0"/>
    <s v="Transmission Development"/>
    <s v="Nonlabor"/>
    <x v="12"/>
  </r>
  <r>
    <s v="7114-300 - Customer Service"/>
    <s v="2410 Direct Purchase"/>
    <n v="1100"/>
    <m/>
    <n v="0"/>
    <n v="0"/>
    <n v="0"/>
    <n v="1100"/>
    <n v="0"/>
    <n v="1100"/>
    <n v="0"/>
    <s v="Transmission Development"/>
    <s v="Nonlabor"/>
    <x v="12"/>
  </r>
  <r>
    <s v="7114-300 - Customer Service"/>
    <s v="1300 OT NonUnion Lbr"/>
    <n v="13365.26"/>
    <m/>
    <n v="0"/>
    <n v="0"/>
    <n v="0"/>
    <n v="13365.26"/>
    <n v="0"/>
    <n v="13365.26"/>
    <n v="0"/>
    <s v="Transmission Development"/>
    <s v="NonUnion Labor"/>
    <x v="12"/>
  </r>
  <r>
    <s v="7114-618 - Restore Service"/>
    <s v="1200 ST NonUnion Lbr"/>
    <n v="119967.81"/>
    <m/>
    <n v="0"/>
    <n v="0"/>
    <n v="0"/>
    <n v="119967.81"/>
    <n v="0"/>
    <n v="119967.81"/>
    <n v="0"/>
    <s v="Transmission Development"/>
    <s v="NonUnion Labor"/>
    <x v="12"/>
  </r>
  <r>
    <s v="7114-618 - Restore Service"/>
    <s v="1400 Adj NonUnion Lbr"/>
    <n v="4796"/>
    <m/>
    <n v="0"/>
    <n v="0"/>
    <n v="0"/>
    <n v="4796"/>
    <n v="0"/>
    <n v="4796"/>
    <n v="0"/>
    <s v="Transmission Development"/>
    <s v="NonUnion Labor"/>
    <x v="12"/>
  </r>
  <r>
    <s v="7114-618 - Restore Service"/>
    <s v="1300 OT NonUnion Lbr"/>
    <n v="16456.060000000001"/>
    <m/>
    <n v="0"/>
    <n v="0"/>
    <n v="0"/>
    <n v="16456.060000000001"/>
    <n v="0"/>
    <n v="16456.060000000001"/>
    <n v="0"/>
    <s v="Transmission Development"/>
    <s v="NonUnion Labor"/>
    <x v="12"/>
  </r>
  <r>
    <s v="7114-620 - Svc Line Maintenance"/>
    <s v="1200 ST NonUnion Lbr"/>
    <n v="100901.77"/>
    <m/>
    <n v="0"/>
    <n v="0"/>
    <n v="0"/>
    <n v="100901.77"/>
    <n v="0"/>
    <n v="100901.77"/>
    <n v="0"/>
    <s v="Transmission Development"/>
    <s v="NonUnion Labor"/>
    <x v="12"/>
  </r>
  <r>
    <s v="7114-620 - Svc Line Maintenance"/>
    <s v="1300 OT NonUnion Lbr"/>
    <n v="22011.02"/>
    <m/>
    <n v="0"/>
    <n v="0"/>
    <n v="0"/>
    <n v="22011.02"/>
    <n v="0"/>
    <n v="22011.02"/>
    <n v="0"/>
    <s v="Transmission Development"/>
    <s v="NonUnion Labor"/>
    <x v="12"/>
  </r>
  <r>
    <s v="7114-700 - DBU Admin"/>
    <s v="1200 ST NonUnion Lbr"/>
    <n v="49912.22"/>
    <m/>
    <n v="0"/>
    <n v="0"/>
    <n v="0"/>
    <n v="49912.22"/>
    <n v="0"/>
    <n v="49912.22"/>
    <n v="0"/>
    <s v="Transmission Development"/>
    <s v="NonUnion Labor"/>
    <x v="12"/>
  </r>
  <r>
    <s v="7114-700 - DBU Admin"/>
    <s v="2410 Direct Purchase"/>
    <n v="571.1"/>
    <m/>
    <n v="0"/>
    <n v="0"/>
    <n v="0"/>
    <n v="571.1"/>
    <n v="0"/>
    <n v="571.1"/>
    <n v="0"/>
    <s v="Transmission Development"/>
    <s v="Nonlabor"/>
    <x v="12"/>
  </r>
  <r>
    <s v="7114-700 - DBU Admin"/>
    <s v="1300 OT NonUnion Lbr"/>
    <n v="1585"/>
    <m/>
    <n v="0"/>
    <n v="0"/>
    <n v="0"/>
    <n v="1585"/>
    <n v="0"/>
    <n v="1585"/>
    <n v="0"/>
    <s v="Transmission Development"/>
    <s v="NonUnion Labor"/>
    <x v="12"/>
  </r>
  <r>
    <s v="7114-910 - Vac/Sick/Holiday"/>
    <s v="1200 ST NonUnion Lbr"/>
    <n v="91527.61"/>
    <m/>
    <n v="91527.61"/>
    <n v="0"/>
    <n v="0"/>
    <n v="0"/>
    <n v="0"/>
    <n v="91527.61"/>
    <n v="0"/>
    <s v="Transmission Development"/>
    <s v="NonUnion Labor"/>
    <x v="12"/>
  </r>
  <r>
    <s v="7114-910 - Vac/Sick/Holiday"/>
    <s v="1400 Adj NonUnion Lbr"/>
    <n v="157.79"/>
    <m/>
    <n v="157.79"/>
    <n v="0"/>
    <n v="0"/>
    <n v="0"/>
    <n v="0"/>
    <n v="157.79"/>
    <n v="0"/>
    <s v="Transmission Development"/>
    <s v="NonUnion Labor"/>
    <x v="12"/>
  </r>
  <r>
    <s v="7900-500 - Transmission"/>
    <s v="2710 Telephone Usage"/>
    <n v="1008.3333333333331"/>
    <m/>
    <n v="0"/>
    <n v="0"/>
    <n v="0"/>
    <n v="0"/>
    <n v="1008.3333333333331"/>
    <n v="1008.3333333333331"/>
    <n v="0"/>
    <s v="Transmission Development"/>
    <s v="Nonlabor"/>
    <x v="9"/>
  </r>
  <r>
    <s v="7900-700 - General"/>
    <s v="2100 Outside Svcs"/>
    <n v="2067.0833333333335"/>
    <m/>
    <n v="0"/>
    <n v="0"/>
    <n v="0"/>
    <n v="0"/>
    <n v="2067.0833333333335"/>
    <n v="2067.0833333333335"/>
    <n v="0"/>
    <s v="Transmission Development"/>
    <s v="Nonlabor"/>
    <x v="9"/>
  </r>
  <r>
    <s v="7900-700 - General"/>
    <s v="1200 ST NonUnion Lbr"/>
    <n v="3129.35"/>
    <m/>
    <n v="0"/>
    <n v="0"/>
    <n v="0"/>
    <n v="0"/>
    <n v="3129.35"/>
    <n v="3129.35"/>
    <n v="0"/>
    <s v="Transmission Development"/>
    <s v="NonUnion Labor"/>
    <x v="9"/>
  </r>
  <r>
    <s v="7900-700 - General"/>
    <s v="1200 ST Union Lbr"/>
    <n v="651.20000000000005"/>
    <m/>
    <n v="0"/>
    <n v="0"/>
    <n v="0"/>
    <n v="0"/>
    <n v="651.20000000000005"/>
    <n v="651.20000000000005"/>
    <n v="0"/>
    <s v="Transmission Development"/>
    <s v="Union Labor"/>
    <x v="9"/>
  </r>
  <r>
    <s v="7900-700 - General"/>
    <s v="2310 Training Mtls"/>
    <n v="107.72"/>
    <m/>
    <n v="0"/>
    <n v="0"/>
    <n v="0"/>
    <n v="0"/>
    <n v="107.72"/>
    <n v="107.72"/>
    <n v="0"/>
    <s v="Transmission Development"/>
    <s v="Exclude"/>
    <x v="9"/>
  </r>
  <r>
    <s v="7900-700 - General"/>
    <s v="2330 Meals Exp Supp Inv"/>
    <n v="9195.6966666666667"/>
    <m/>
    <n v="0"/>
    <n v="0"/>
    <n v="0"/>
    <n v="0"/>
    <n v="9195.6966666666667"/>
    <n v="9195.6966666666667"/>
    <n v="0"/>
    <s v="Transmission Development"/>
    <s v="Nonlabor"/>
    <x v="9"/>
  </r>
  <r>
    <s v="7900-700 - General"/>
    <s v="2330 Meals Payroll"/>
    <n v="10"/>
    <m/>
    <n v="0"/>
    <n v="0"/>
    <n v="0"/>
    <n v="0"/>
    <n v="10"/>
    <n v="10"/>
    <n v="0"/>
    <s v="Transmission Development"/>
    <s v="Nonlabor"/>
    <x v="9"/>
  </r>
  <r>
    <s v="7900-700 - General"/>
    <s v="2400 Inventory Issue"/>
    <n v="3675.3066666666668"/>
    <m/>
    <n v="0"/>
    <n v="0"/>
    <n v="0"/>
    <n v="0"/>
    <n v="3675.3066666666668"/>
    <n v="3675.3066666666668"/>
    <n v="0"/>
    <s v="Transmission Development"/>
    <s v="Inventory"/>
    <x v="9"/>
  </r>
  <r>
    <s v="7900-700 - General"/>
    <s v="2410 Direct Purchase"/>
    <n v="5958.3333333333339"/>
    <m/>
    <n v="0"/>
    <n v="0"/>
    <n v="0"/>
    <n v="0"/>
    <n v="5958.3333333333339"/>
    <n v="5958.3333333333339"/>
    <n v="0"/>
    <s v="Transmission Development"/>
    <s v="Nonlabor"/>
    <x v="9"/>
  </r>
  <r>
    <s v="7900-700 - General"/>
    <s v="1300 OT Union Lbr"/>
    <n v="274.73"/>
    <m/>
    <n v="0"/>
    <n v="0"/>
    <n v="0"/>
    <n v="0"/>
    <n v="274.73"/>
    <n v="274.73"/>
    <n v="0"/>
    <s v="Transmission Development"/>
    <s v="Union Labor"/>
    <x v="9"/>
  </r>
  <r>
    <s v="7900-700 - General"/>
    <s v="2730 Office Supplies"/>
    <n v="1375.0000000000002"/>
    <m/>
    <n v="0"/>
    <n v="0"/>
    <n v="0"/>
    <n v="0"/>
    <n v="1375.0000000000002"/>
    <n v="1375.0000000000002"/>
    <n v="0"/>
    <s v="Transmission Development"/>
    <s v="Nonlabor"/>
    <x v="9"/>
  </r>
  <r>
    <s v="7900-910 - Sick, Vac, Holiday"/>
    <s v="1200 ST NonUnion Lbr"/>
    <n v="168637.87666666665"/>
    <m/>
    <n v="168637.87666666665"/>
    <n v="0"/>
    <n v="0"/>
    <n v="0"/>
    <n v="0"/>
    <n v="168637.87666666665"/>
    <n v="0"/>
    <s v="Transmission Development"/>
    <s v="NonUnion Labor"/>
    <x v="9"/>
  </r>
  <r>
    <s v="7900-910 - Sick, Vac, Holiday"/>
    <s v="1200 ST Union Lbr"/>
    <n v="54524.81"/>
    <m/>
    <n v="54524.81"/>
    <n v="0"/>
    <n v="0"/>
    <n v="0"/>
    <n v="0"/>
    <n v="54524.81"/>
    <n v="0"/>
    <s v="Transmission Development"/>
    <s v="Union Labor"/>
    <x v="9"/>
  </r>
  <r>
    <s v="126E-400 - OandM Dist Expense"/>
    <s v="1200 ST Union Lbr"/>
    <n v="46.32"/>
    <m/>
    <n v="0"/>
    <n v="0"/>
    <n v="0"/>
    <n v="0"/>
    <n v="46.32"/>
    <n v="46.32"/>
    <n v="0"/>
    <s v="Asset Management"/>
    <s v="Union Labor"/>
    <x v="3"/>
  </r>
  <r>
    <s v="126E-400 - OandM Dist Expense"/>
    <s v="1300 OT Union Lbr"/>
    <n v="30.21"/>
    <m/>
    <n v="0"/>
    <n v="0"/>
    <n v="0"/>
    <n v="0"/>
    <n v="30.21"/>
    <n v="30.21"/>
    <n v="0"/>
    <s v="Asset Management"/>
    <s v="Union Labor"/>
    <x v="3"/>
  </r>
  <r>
    <s v="2182-600 - OandM Expenses"/>
    <s v="1200 ST NonUnion Lbr"/>
    <n v="27638.19"/>
    <m/>
    <n v="0"/>
    <n v="0"/>
    <n v="0"/>
    <n v="0"/>
    <n v="27638.19"/>
    <n v="27638.19"/>
    <n v="0"/>
    <s v="Asset Management"/>
    <s v="NonUnion Labor"/>
    <x v="13"/>
  </r>
  <r>
    <s v="2182-600 - OandM Expenses"/>
    <s v="2340 Other Emp Exp"/>
    <n v="70.14"/>
    <m/>
    <n v="0"/>
    <n v="0"/>
    <n v="0"/>
    <n v="0"/>
    <n v="70.14"/>
    <n v="70.14"/>
    <n v="0"/>
    <s v="Asset Management"/>
    <s v="Nonlabor"/>
    <x v="13"/>
  </r>
  <r>
    <s v="2182-600 - OandM Expenses"/>
    <s v="2400 Inventory Issue"/>
    <n v="2660.14"/>
    <m/>
    <n v="0"/>
    <n v="0"/>
    <n v="0"/>
    <n v="0"/>
    <n v="2660.14"/>
    <n v="2660.14"/>
    <n v="0"/>
    <s v="Asset Management"/>
    <s v="Inventory"/>
    <x v="13"/>
  </r>
  <r>
    <s v="2182-600 - OandM Expenses"/>
    <s v="1300 OT NonUnion Lbr"/>
    <n v="299.60000000000002"/>
    <m/>
    <n v="0"/>
    <n v="0"/>
    <n v="0"/>
    <n v="0"/>
    <n v="299.60000000000002"/>
    <n v="299.60000000000002"/>
    <n v="0"/>
    <s v="Asset Management"/>
    <s v="NonUnion Labor"/>
    <x v="13"/>
  </r>
  <r>
    <s v="2182-610 - Groundline"/>
    <s v="2100 Outside Svcs"/>
    <n v="3501"/>
    <m/>
    <n v="0"/>
    <n v="0"/>
    <n v="0"/>
    <n v="0"/>
    <n v="3501"/>
    <n v="3501"/>
    <n v="0"/>
    <s v="Asset Management"/>
    <s v="Nonlabor"/>
    <x v="13"/>
  </r>
  <r>
    <s v="2182-610 - Groundline"/>
    <s v="1200 ST NonUnion Lbr"/>
    <n v="17237.89"/>
    <m/>
    <n v="0"/>
    <n v="0"/>
    <n v="0"/>
    <n v="0"/>
    <n v="17237.89"/>
    <n v="17237.89"/>
    <n v="0"/>
    <s v="Asset Management"/>
    <s v="NonUnion Labor"/>
    <x v="13"/>
  </r>
  <r>
    <s v="2182-610 - Groundline"/>
    <s v="2340 Other Emp Exp"/>
    <n v="157.19999999999999"/>
    <m/>
    <n v="0"/>
    <n v="0"/>
    <n v="0"/>
    <n v="0"/>
    <n v="157.19999999999999"/>
    <n v="157.19999999999999"/>
    <n v="0"/>
    <s v="Asset Management"/>
    <s v="Nonlabor"/>
    <x v="13"/>
  </r>
  <r>
    <s v="2182-620 - Infrared and Ultrasoni"/>
    <s v="1200 ST NonUnion Lbr"/>
    <n v="8479.7900000000009"/>
    <m/>
    <n v="0"/>
    <n v="0"/>
    <n v="0"/>
    <n v="0"/>
    <n v="8479.7900000000009"/>
    <n v="8479.7900000000009"/>
    <n v="0"/>
    <s v="Asset Management"/>
    <s v="NonUnion Labor"/>
    <x v="13"/>
  </r>
  <r>
    <s v="298E-400 - OandM Dist Expense"/>
    <s v="1200 ST Union Lbr"/>
    <n v="189.96"/>
    <m/>
    <n v="0"/>
    <n v="0"/>
    <n v="0"/>
    <n v="0"/>
    <n v="189.96"/>
    <n v="189.96"/>
    <n v="0"/>
    <s v="Asset Management"/>
    <s v="Union Labor"/>
    <x v="4"/>
  </r>
  <r>
    <s v="298E-400 - OandM Dist Expense"/>
    <s v="1300 OT Union Lbr"/>
    <n v="14.37"/>
    <m/>
    <n v="0"/>
    <n v="0"/>
    <n v="0"/>
    <n v="0"/>
    <n v="14.37"/>
    <n v="14.37"/>
    <n v="0"/>
    <s v="Asset Management"/>
    <s v="Union Labor"/>
    <x v="4"/>
  </r>
  <r>
    <s v="405E-400 - OandM Dist Expenses"/>
    <s v="1200 ST Union Lbr"/>
    <n v="130.30000000000001"/>
    <m/>
    <n v="0"/>
    <n v="0"/>
    <n v="0"/>
    <n v="0"/>
    <n v="130.30000000000001"/>
    <n v="130.30000000000001"/>
    <n v="0"/>
    <s v="Asset Management"/>
    <s v="Union Labor"/>
    <x v="4"/>
  </r>
  <r>
    <s v="425E-400 - OandM Dist Expense"/>
    <s v="1200 ST Union Lbr"/>
    <n v="78.3"/>
    <m/>
    <n v="0"/>
    <n v="0"/>
    <n v="0"/>
    <n v="0"/>
    <n v="78.3"/>
    <n v="78.3"/>
    <n v="0"/>
    <s v="Asset Management"/>
    <s v="Union Labor"/>
    <x v="3"/>
  </r>
  <r>
    <s v="425E-400 - OandM Dist Expense"/>
    <s v="1300 OT Union Lbr"/>
    <n v="13.57"/>
    <m/>
    <n v="0"/>
    <n v="0"/>
    <n v="0"/>
    <n v="0"/>
    <n v="13.57"/>
    <n v="13.57"/>
    <n v="0"/>
    <s v="Asset Management"/>
    <s v="Union Labor"/>
    <x v="3"/>
  </r>
  <r>
    <s v="542E-400 - OandM Dist Expense"/>
    <s v="1200 ST NonUnion Lbr"/>
    <n v="520.92999999999995"/>
    <m/>
    <n v="0"/>
    <n v="0"/>
    <n v="0"/>
    <n v="0"/>
    <n v="520.92999999999995"/>
    <n v="520.92999999999995"/>
    <n v="0"/>
    <s v="Asset Management"/>
    <s v="NonUnion Labor"/>
    <x v="4"/>
  </r>
  <r>
    <s v="652E-400 - OandM Dist Expenses"/>
    <s v="1200 ST Union Lbr"/>
    <n v="107.12"/>
    <m/>
    <n v="0"/>
    <n v="0"/>
    <n v="0"/>
    <n v="0"/>
    <n v="107.12"/>
    <n v="107.12"/>
    <n v="0"/>
    <s v="Asset Management"/>
    <s v="Union Labor"/>
    <x v="4"/>
  </r>
  <r>
    <s v="652E-400 - OandM Dist Expenses"/>
    <s v="1300 OT Union Lbr"/>
    <n v="121.35"/>
    <m/>
    <n v="0"/>
    <n v="0"/>
    <n v="0"/>
    <n v="0"/>
    <n v="121.35"/>
    <n v="121.35"/>
    <n v="0"/>
    <s v="Asset Management"/>
    <s v="Union Labor"/>
    <x v="4"/>
  </r>
  <r>
    <s v="729E-400 - OandM Dist Expenses"/>
    <s v="1200 ST Union Lbr"/>
    <n v="386.79"/>
    <m/>
    <n v="0"/>
    <n v="0"/>
    <n v="0"/>
    <n v="0"/>
    <n v="386.79"/>
    <n v="386.79"/>
    <n v="0"/>
    <s v="Asset Management"/>
    <s v="Union Labor"/>
    <x v="4"/>
  </r>
  <r>
    <s v="729E-400 - OandM Dist Expenses"/>
    <s v="1300 OT Union Lbr"/>
    <n v="3.78"/>
    <m/>
    <n v="0"/>
    <n v="0"/>
    <n v="0"/>
    <n v="0"/>
    <n v="3.78"/>
    <n v="3.78"/>
    <n v="0"/>
    <s v="Asset Management"/>
    <s v="Union Labor"/>
    <x v="4"/>
  </r>
  <r>
    <s v="7366-100 - General Admin"/>
    <s v="1200 ST NonUnion Lbr"/>
    <n v="2125.89"/>
    <m/>
    <n v="0"/>
    <n v="0"/>
    <n v="0"/>
    <n v="0"/>
    <n v="2125.89"/>
    <n v="2125.89"/>
    <n v="0"/>
    <s v="Asset Management"/>
    <s v="NonUnion Labor"/>
    <x v="13"/>
  </r>
  <r>
    <s v="7366-600 - OandM Expenses"/>
    <s v="1200 ST NonUnion Lbr"/>
    <n v="66252.240000000005"/>
    <m/>
    <n v="0"/>
    <n v="0"/>
    <n v="0"/>
    <n v="0"/>
    <n v="66252.240000000005"/>
    <n v="66252.240000000005"/>
    <n v="0"/>
    <s v="Asset Management"/>
    <s v="NonUnion Labor"/>
    <x v="13"/>
  </r>
  <r>
    <s v="7366-600 - OandM Expenses"/>
    <s v="2400 Inventory Issue"/>
    <n v="20499"/>
    <m/>
    <n v="0"/>
    <n v="0"/>
    <n v="0"/>
    <n v="0"/>
    <n v="20499"/>
    <n v="20499"/>
    <n v="0"/>
    <s v="Asset Management"/>
    <s v="Inventory"/>
    <x v="13"/>
  </r>
  <r>
    <s v="7366-600 - OandM Expenses"/>
    <s v="1300 OT NonUnion Lbr"/>
    <n v="40.619999999999997"/>
    <m/>
    <n v="0"/>
    <n v="0"/>
    <n v="0"/>
    <n v="0"/>
    <n v="40.619999999999997"/>
    <n v="40.619999999999997"/>
    <n v="0"/>
    <s v="Asset Management"/>
    <s v="NonUnion Labor"/>
    <x v="13"/>
  </r>
  <r>
    <s v="7366-610 - Groundline"/>
    <s v="1200 ST NonUnion Lbr"/>
    <n v="41142.339999999997"/>
    <m/>
    <n v="0"/>
    <n v="0"/>
    <n v="0"/>
    <n v="0"/>
    <n v="41142.339999999997"/>
    <n v="41142.339999999997"/>
    <n v="0"/>
    <s v="Asset Management"/>
    <s v="NonUnion Labor"/>
    <x v="13"/>
  </r>
  <r>
    <s v="7366-610 - Groundline"/>
    <s v="2410 Direct Purchase"/>
    <n v="10500"/>
    <m/>
    <n v="0"/>
    <n v="0"/>
    <n v="0"/>
    <n v="0"/>
    <n v="10500"/>
    <n v="10500"/>
    <n v="0"/>
    <s v="Asset Management"/>
    <s v="Nonlabor"/>
    <x v="13"/>
  </r>
  <r>
    <s v="7366-610 - Groundline"/>
    <s v="2700 Postage/Delivery"/>
    <n v="52.82"/>
    <m/>
    <n v="0"/>
    <n v="0"/>
    <n v="0"/>
    <n v="0"/>
    <n v="52.82"/>
    <n v="52.82"/>
    <n v="0"/>
    <s v="Asset Management"/>
    <s v="Nonlabor"/>
    <x v="13"/>
  </r>
  <r>
    <s v="7366-620 - Infrared and Ultrasoni"/>
    <s v="2100 Outside Svcs"/>
    <n v="5000"/>
    <m/>
    <n v="0"/>
    <n v="0"/>
    <n v="0"/>
    <n v="0"/>
    <n v="5000"/>
    <n v="5000"/>
    <n v="0"/>
    <s v="Asset Management"/>
    <s v="Nonlabor"/>
    <x v="13"/>
  </r>
  <r>
    <s v="7366-620 - Infrared and Ultrasoni"/>
    <s v="1200 ST NonUnion Lbr"/>
    <n v="21063.08"/>
    <m/>
    <n v="0"/>
    <n v="0"/>
    <n v="0"/>
    <n v="0"/>
    <n v="21063.08"/>
    <n v="21063.08"/>
    <n v="0"/>
    <s v="Asset Management"/>
    <s v="NonUnion Labor"/>
    <x v="13"/>
  </r>
  <r>
    <s v="866D-400 - OandM Dist Expense"/>
    <s v="1200 ST Union Lbr"/>
    <n v="69.02"/>
    <m/>
    <n v="0"/>
    <n v="0"/>
    <n v="0"/>
    <n v="0"/>
    <n v="69.02"/>
    <n v="69.02"/>
    <n v="0"/>
    <s v="Asset Management"/>
    <s v="Union Labor"/>
    <x v="3"/>
  </r>
  <r>
    <s v="2183-500 - OandM Expenses"/>
    <s v="2100 Outside Svcs"/>
    <n v="85650"/>
    <m/>
    <n v="0"/>
    <n v="0"/>
    <n v="0"/>
    <n v="0"/>
    <n v="85650"/>
    <n v="85650"/>
    <n v="0"/>
    <s v="Asset Management"/>
    <s v="Nonlabor"/>
    <x v="13"/>
  </r>
  <r>
    <s v="2183-500 - OandM Expenses"/>
    <s v="2810 Fees/Dues/Pnlty"/>
    <n v="175"/>
    <m/>
    <n v="0"/>
    <n v="0"/>
    <n v="0"/>
    <n v="0"/>
    <n v="175"/>
    <n v="175"/>
    <n v="0"/>
    <s v="Asset Management"/>
    <s v="Nonlabor"/>
    <x v="13"/>
  </r>
  <r>
    <s v="2183-500 - OandM Expenses"/>
    <s v="1200 ST NonUnion Lbr"/>
    <n v="11340"/>
    <m/>
    <n v="0"/>
    <n v="0"/>
    <n v="0"/>
    <n v="0"/>
    <n v="11340"/>
    <n v="11340"/>
    <n v="0"/>
    <s v="Asset Management"/>
    <s v="NonUnion Labor"/>
    <x v="13"/>
  </r>
  <r>
    <s v="2183-500 - OandM Expenses"/>
    <s v="2330 Meals Exp Supp Inv"/>
    <n v="4761.97"/>
    <m/>
    <n v="0"/>
    <n v="0"/>
    <n v="0"/>
    <n v="0"/>
    <n v="4761.97"/>
    <n v="4761.97"/>
    <n v="0"/>
    <s v="Asset Management"/>
    <s v="Nonlabor"/>
    <x v="13"/>
  </r>
  <r>
    <s v="2183-500 - OandM Expenses"/>
    <s v="2340 Other Emp Exp"/>
    <n v="12.17"/>
    <m/>
    <n v="0"/>
    <n v="0"/>
    <n v="0"/>
    <n v="0"/>
    <n v="12.17"/>
    <n v="12.17"/>
    <n v="0"/>
    <s v="Asset Management"/>
    <s v="Nonlabor"/>
    <x v="13"/>
  </r>
  <r>
    <s v="2183-500 - OandM Expenses"/>
    <s v="2400 Inventory Issue"/>
    <n v="275"/>
    <m/>
    <n v="0"/>
    <n v="0"/>
    <n v="0"/>
    <n v="0"/>
    <n v="275"/>
    <n v="275"/>
    <n v="0"/>
    <s v="Asset Management"/>
    <s v="Inventory"/>
    <x v="13"/>
  </r>
  <r>
    <s v="2183-500 - OandM Expenses"/>
    <s v="2410 Direct Purchase"/>
    <n v="665"/>
    <m/>
    <n v="0"/>
    <n v="0"/>
    <n v="0"/>
    <n v="0"/>
    <n v="665"/>
    <n v="665"/>
    <n v="0"/>
    <s v="Asset Management"/>
    <s v="Nonlabor"/>
    <x v="13"/>
  </r>
  <r>
    <s v="2183-500 - OandM Expenses"/>
    <s v="1300 OT NonUnion Lbr"/>
    <n v="4203"/>
    <m/>
    <n v="0"/>
    <n v="0"/>
    <n v="0"/>
    <n v="0"/>
    <n v="4203"/>
    <n v="4203"/>
    <n v="0"/>
    <s v="Asset Management"/>
    <s v="NonUnion Labor"/>
    <x v="13"/>
  </r>
  <r>
    <s v="7367-500 - OandM Expenses"/>
    <s v="2100 Outside Svcs"/>
    <n v="259700"/>
    <m/>
    <n v="0"/>
    <n v="0"/>
    <n v="0"/>
    <n v="0"/>
    <n v="259700"/>
    <n v="259700"/>
    <n v="0"/>
    <s v="Asset Management"/>
    <s v="Nonlabor"/>
    <x v="13"/>
  </r>
  <r>
    <s v="7367-500 - OandM Expenses"/>
    <s v="1200 ST NonUnion Lbr"/>
    <n v="36442.6"/>
    <m/>
    <n v="0"/>
    <n v="0"/>
    <n v="0"/>
    <n v="0"/>
    <n v="36442.6"/>
    <n v="36442.6"/>
    <n v="0"/>
    <s v="Asset Management"/>
    <s v="NonUnion Labor"/>
    <x v="13"/>
  </r>
  <r>
    <s v="7367-500 - OandM Expenses"/>
    <s v="2330 Meals Exp Supp Inv"/>
    <n v="378.68"/>
    <m/>
    <n v="0"/>
    <n v="0"/>
    <n v="0"/>
    <n v="0"/>
    <n v="378.68"/>
    <n v="378.68"/>
    <n v="0"/>
    <s v="Asset Management"/>
    <s v="Nonlabor"/>
    <x v="13"/>
  </r>
  <r>
    <s v="7367-500 - OandM Expenses"/>
    <s v="2400 Inventory Issue"/>
    <n v="550"/>
    <m/>
    <n v="0"/>
    <n v="0"/>
    <n v="0"/>
    <n v="0"/>
    <n v="550"/>
    <n v="550"/>
    <n v="0"/>
    <s v="Asset Management"/>
    <s v="Inventory"/>
    <x v="13"/>
  </r>
  <r>
    <s v="7367-500 - OandM Expenses"/>
    <s v="2410 Direct Purchase"/>
    <n v="1385"/>
    <m/>
    <n v="0"/>
    <n v="0"/>
    <n v="0"/>
    <n v="0"/>
    <n v="1385"/>
    <n v="1385"/>
    <n v="0"/>
    <s v="Asset Management"/>
    <s v="Nonlabor"/>
    <x v="13"/>
  </r>
  <r>
    <s v="7367-500 - OandM Expenses"/>
    <s v="1300 OT NonUnion Lbr"/>
    <n v="7188.84"/>
    <m/>
    <n v="0"/>
    <n v="0"/>
    <n v="0"/>
    <n v="0"/>
    <n v="7188.84"/>
    <n v="7188.84"/>
    <n v="0"/>
    <s v="Asset Management"/>
    <s v="NonUnion Labor"/>
    <x v="13"/>
  </r>
  <r>
    <s v="541E-400 - OandM Dist Expense"/>
    <s v="1200 ST Union Lbr"/>
    <n v="33.659999999999997"/>
    <m/>
    <n v="0"/>
    <n v="0"/>
    <n v="0"/>
    <n v="0"/>
    <n v="33.659999999999997"/>
    <n v="33.659999999999997"/>
    <n v="0"/>
    <s v="Asset Management"/>
    <s v="Union Labor"/>
    <x v="4"/>
  </r>
  <r>
    <s v="551E-400 - OandM Dist Expenses"/>
    <s v="1200 ST Union Lbr"/>
    <n v="131.25"/>
    <m/>
    <n v="0"/>
    <n v="0"/>
    <n v="0"/>
    <n v="0"/>
    <n v="131.25"/>
    <n v="131.25"/>
    <n v="0"/>
    <s v="Asset Management"/>
    <s v="Union Labor"/>
    <x v="4"/>
  </r>
  <r>
    <s v="988D-400 - OandM Dist Expenses"/>
    <s v="1300 OT Union Lbr"/>
    <n v="2.0099999999999998"/>
    <m/>
    <n v="0"/>
    <n v="0"/>
    <n v="0"/>
    <n v="0"/>
    <n v="2.0099999999999998"/>
    <n v="2.0099999999999998"/>
    <n v="0"/>
    <s v="Asset Management"/>
    <s v="Union Labor"/>
    <x v="4"/>
  </r>
  <r>
    <s v="319E-500 - OandM Expenses"/>
    <s v="1200 ST Union Lbr"/>
    <n v="632.16"/>
    <m/>
    <n v="0"/>
    <n v="0"/>
    <n v="0"/>
    <n v="0"/>
    <n v="632.16"/>
    <n v="632.16"/>
    <n v="0"/>
    <s v="Asset Management"/>
    <s v="Union Labor"/>
    <x v="9"/>
  </r>
  <r>
    <s v="319E-500 - OandM Expenses"/>
    <s v="2330 Meals Payroll"/>
    <n v="40"/>
    <m/>
    <n v="0"/>
    <n v="0"/>
    <n v="0"/>
    <n v="0"/>
    <n v="40"/>
    <n v="40"/>
    <n v="0"/>
    <s v="Asset Management"/>
    <s v="Nonlabor"/>
    <x v="9"/>
  </r>
  <r>
    <s v="319E-500 - OandM Expenses"/>
    <s v="1300 OT Union Lbr"/>
    <n v="829.71"/>
    <m/>
    <n v="0"/>
    <n v="0"/>
    <n v="0"/>
    <n v="0"/>
    <n v="829.71"/>
    <n v="829.71"/>
    <n v="0"/>
    <s v="Asset Management"/>
    <s v="Union Labor"/>
    <x v="9"/>
  </r>
  <r>
    <s v="498E-400 - OandM Dist Expense"/>
    <s v="1200 ST NonUnion Lbr"/>
    <n v="978.31"/>
    <m/>
    <n v="0"/>
    <n v="0"/>
    <n v="0"/>
    <n v="0"/>
    <n v="978.31"/>
    <n v="978.31"/>
    <n v="0"/>
    <s v="Asset Management"/>
    <s v="NonUnion Labor"/>
    <x v="9"/>
  </r>
  <r>
    <s v="5030-500 - Nepool Expenses"/>
    <s v="6130 Misc Reimburse AR"/>
    <n v="-3153"/>
    <m/>
    <n v="0"/>
    <n v="0"/>
    <n v="0"/>
    <n v="0"/>
    <n v="-3153"/>
    <n v="-3153"/>
    <n v="0"/>
    <s v="Asset Management"/>
    <s v="Project Proceeds"/>
    <x v="9"/>
  </r>
  <r>
    <s v="5030-550 - Transmission OandM"/>
    <s v="2810 Fees/Dues/Pnlty"/>
    <n v="235.2"/>
    <m/>
    <n v="0"/>
    <n v="0"/>
    <n v="0"/>
    <n v="0"/>
    <n v="235.2"/>
    <n v="235.2"/>
    <n v="0"/>
    <s v="Asset Management"/>
    <s v="Nonlabor"/>
    <x v="9"/>
  </r>
  <r>
    <s v="5030-550 - Transmission OandM"/>
    <s v="2330 Meals Exp Supp Inv"/>
    <n v="35.82"/>
    <m/>
    <n v="0"/>
    <n v="0"/>
    <n v="0"/>
    <n v="0"/>
    <n v="35.82"/>
    <n v="35.82"/>
    <n v="0"/>
    <s v="Asset Management"/>
    <s v="Nonlabor"/>
    <x v="9"/>
  </r>
  <r>
    <s v="5030-550 - Transmission OandM"/>
    <s v="2410 Direct Purchase"/>
    <n v="709.45"/>
    <m/>
    <n v="0"/>
    <n v="0"/>
    <n v="0"/>
    <n v="0"/>
    <n v="709.45"/>
    <n v="709.45"/>
    <n v="0"/>
    <s v="Asset Management"/>
    <s v="Nonlabor"/>
    <x v="9"/>
  </r>
  <r>
    <s v="341D-100 - Planning"/>
    <s v="2810 Fees/Dues/Pnlty"/>
    <n v="1365"/>
    <m/>
    <n v="0"/>
    <n v="0"/>
    <n v="0"/>
    <n v="0"/>
    <n v="1365"/>
    <n v="1365"/>
    <n v="0"/>
    <s v="Asset Management"/>
    <s v="Nonlabor"/>
    <x v="13"/>
  </r>
  <r>
    <s v="341D-100 - Planning"/>
    <s v="1200 ST NonUnion Lbr"/>
    <n v="14060.999999999995"/>
    <m/>
    <n v="0"/>
    <n v="0"/>
    <n v="0"/>
    <n v="0"/>
    <n v="14060.999999999995"/>
    <n v="14060.999999999995"/>
    <n v="0"/>
    <s v="Asset Management"/>
    <s v="NonUnion Labor"/>
    <x v="13"/>
  </r>
  <r>
    <s v="341D-100 - Planning"/>
    <s v="2730 Office Supplies"/>
    <n v="89.36"/>
    <m/>
    <n v="0"/>
    <n v="0"/>
    <n v="0"/>
    <n v="0"/>
    <n v="89.36"/>
    <n v="89.36"/>
    <n v="0"/>
    <s v="Asset Management"/>
    <s v="Nonlabor"/>
    <x v="13"/>
  </r>
  <r>
    <s v="341D-520 - Trans System Plannin"/>
    <s v="1200 ST NonUnion Lbr"/>
    <n v="8922"/>
    <m/>
    <n v="0"/>
    <n v="0"/>
    <n v="0"/>
    <n v="0"/>
    <n v="8922"/>
    <n v="8922"/>
    <n v="0"/>
    <s v="Asset Management"/>
    <s v="NonUnion Labor"/>
    <x v="13"/>
  </r>
  <r>
    <s v="341D-530 - Trans Regulatory"/>
    <s v="2110 Outside Svcs Eng"/>
    <n v="23000"/>
    <m/>
    <n v="0"/>
    <n v="0"/>
    <n v="0"/>
    <n v="0"/>
    <n v="23000"/>
    <n v="23000"/>
    <n v="0"/>
    <s v="Asset Management"/>
    <s v="Nonlabor"/>
    <x v="13"/>
  </r>
  <r>
    <s v="341D-530 - Trans Regulatory"/>
    <s v="1200 ST NonUnion Lbr"/>
    <n v="10621.000000000002"/>
    <m/>
    <n v="0"/>
    <n v="0"/>
    <n v="0"/>
    <n v="0"/>
    <n v="10621.000000000002"/>
    <n v="10621.000000000002"/>
    <n v="0"/>
    <s v="Asset Management"/>
    <s v="NonUnion Labor"/>
    <x v="13"/>
  </r>
  <r>
    <s v="341D-620 - Dist System Planning"/>
    <s v="1200 ST NonUnion Lbr"/>
    <n v="11551.000000000002"/>
    <m/>
    <n v="0"/>
    <n v="0"/>
    <n v="0"/>
    <n v="0"/>
    <n v="11551.000000000002"/>
    <n v="11551.000000000002"/>
    <n v="0"/>
    <s v="Asset Management"/>
    <s v="NonUnion Labor"/>
    <x v="13"/>
  </r>
  <r>
    <s v="341D-620 - Dist System Planning"/>
    <s v="2330 Meals Exp Supp Inv"/>
    <n v="200.00000000000003"/>
    <m/>
    <n v="0"/>
    <n v="0"/>
    <n v="0"/>
    <n v="0"/>
    <n v="200.00000000000003"/>
    <n v="200.00000000000003"/>
    <n v="0"/>
    <s v="Asset Management"/>
    <s v="Nonlabor"/>
    <x v="13"/>
  </r>
  <r>
    <s v="341D-620 - Dist System Planning"/>
    <s v="2410 Direct Purchase"/>
    <n v="19682"/>
    <m/>
    <n v="0"/>
    <n v="0"/>
    <n v="0"/>
    <n v="0"/>
    <n v="19682"/>
    <n v="19682"/>
    <n v="0"/>
    <s v="Asset Management"/>
    <s v="Nonlabor"/>
    <x v="13"/>
  </r>
  <r>
    <s v="341D-630 - Dist Regulatory"/>
    <s v="1200 ST NonUnion Lbr"/>
    <n v="3884.0000000000005"/>
    <m/>
    <n v="0"/>
    <n v="0"/>
    <n v="0"/>
    <n v="0"/>
    <n v="3884.0000000000005"/>
    <n v="3884.0000000000005"/>
    <n v="0"/>
    <s v="Asset Management"/>
    <s v="NonUnion Labor"/>
    <x v="13"/>
  </r>
  <r>
    <s v="341D-700 - Tech/Training Conf"/>
    <s v="1200 ST NonUnion Lbr"/>
    <n v="3116.0000000000009"/>
    <m/>
    <n v="0"/>
    <n v="0"/>
    <n v="0"/>
    <n v="0"/>
    <n v="3116.0000000000009"/>
    <n v="3116.0000000000009"/>
    <n v="0"/>
    <s v="Asset Management"/>
    <s v="NonUnion Labor"/>
    <x v="13"/>
  </r>
  <r>
    <s v="341D-700 - Tech/Training Conf"/>
    <s v="2310 Training Mtls"/>
    <n v="500.00000000000023"/>
    <m/>
    <n v="0"/>
    <n v="0"/>
    <n v="0"/>
    <n v="0"/>
    <n v="500.00000000000023"/>
    <n v="500.00000000000023"/>
    <n v="0"/>
    <s v="Asset Management"/>
    <s v="Exclude"/>
    <x v="13"/>
  </r>
  <r>
    <s v="341D-910 - Vac/Sick/Hol"/>
    <s v="1200 ST NonUnion Lbr"/>
    <n v="31790"/>
    <m/>
    <n v="31790"/>
    <n v="0"/>
    <n v="0"/>
    <n v="0"/>
    <n v="0"/>
    <n v="31790"/>
    <n v="0"/>
    <s v="Asset Management"/>
    <s v="NonUnion Labor"/>
    <x v="13"/>
  </r>
  <r>
    <s v="341D-950 - Safety"/>
    <s v="1200 ST NonUnion Lbr"/>
    <n v="1154"/>
    <m/>
    <n v="0"/>
    <n v="0"/>
    <n v="0"/>
    <n v="1154"/>
    <n v="0"/>
    <n v="1154"/>
    <n v="0"/>
    <s v="Asset Management"/>
    <s v="NonUnion Labor"/>
    <x v="13"/>
  </r>
  <r>
    <s v="6575-100 - Planning"/>
    <s v="2810 Fees/Dues/Pnlty"/>
    <n v="700.00000000000034"/>
    <m/>
    <n v="0"/>
    <n v="0"/>
    <n v="0"/>
    <n v="0"/>
    <n v="700.00000000000034"/>
    <n v="700.00000000000034"/>
    <n v="0"/>
    <s v="Asset Management"/>
    <s v="Nonlabor"/>
    <x v="13"/>
  </r>
  <r>
    <s v="6575-100 - Planning"/>
    <s v="1200 ST NonUnion Lbr"/>
    <n v="235576.00000000003"/>
    <m/>
    <n v="0"/>
    <n v="0"/>
    <n v="0"/>
    <n v="0"/>
    <n v="235576.00000000003"/>
    <n v="235576.00000000003"/>
    <n v="0"/>
    <s v="Asset Management"/>
    <s v="NonUnion Labor"/>
    <x v="13"/>
  </r>
  <r>
    <s v="6575-100 - Planning"/>
    <s v="2400 Inventory Issue"/>
    <n v="2800"/>
    <m/>
    <n v="0"/>
    <n v="0"/>
    <n v="0"/>
    <n v="0"/>
    <n v="2800"/>
    <n v="2800"/>
    <n v="0"/>
    <s v="Asset Management"/>
    <s v="Inventory"/>
    <x v="13"/>
  </r>
  <r>
    <s v="6575-510 - Tran Gen Intercnct"/>
    <s v="1200 ST NonUnion Lbr"/>
    <n v="1425.0000000000005"/>
    <m/>
    <n v="0"/>
    <n v="0"/>
    <n v="0"/>
    <n v="0"/>
    <n v="1425.0000000000005"/>
    <n v="1425.0000000000005"/>
    <n v="0"/>
    <s v="Asset Management"/>
    <s v="NonUnion Labor"/>
    <x v="13"/>
  </r>
  <r>
    <s v="6575-520 - Tran System Planning"/>
    <s v="2140 Outside Svcs IT"/>
    <n v="19000"/>
    <m/>
    <n v="0"/>
    <n v="0"/>
    <n v="0"/>
    <n v="0"/>
    <n v="19000"/>
    <n v="19000"/>
    <n v="0"/>
    <s v="Asset Management"/>
    <s v="Nonlabor"/>
    <x v="13"/>
  </r>
  <r>
    <s v="6575-520 - Tran System Planning"/>
    <s v="1200 ST NonUnion Lbr"/>
    <n v="110334.99999999997"/>
    <m/>
    <n v="0"/>
    <n v="0"/>
    <n v="0"/>
    <n v="0"/>
    <n v="110334.99999999997"/>
    <n v="110334.99999999997"/>
    <n v="0"/>
    <s v="Asset Management"/>
    <s v="NonUnion Labor"/>
    <x v="13"/>
  </r>
  <r>
    <s v="6575-530 - Trans Regulatory"/>
    <s v="2110 Outside Svcs Eng"/>
    <n v="16000"/>
    <m/>
    <n v="0"/>
    <n v="0"/>
    <n v="0"/>
    <n v="0"/>
    <n v="16000"/>
    <n v="16000"/>
    <n v="0"/>
    <s v="Asset Management"/>
    <s v="Nonlabor"/>
    <x v="13"/>
  </r>
  <r>
    <s v="6575-530 - Trans Regulatory"/>
    <s v="1200 ST NonUnion Lbr"/>
    <n v="27490.999999999993"/>
    <m/>
    <n v="0"/>
    <n v="0"/>
    <n v="0"/>
    <n v="0"/>
    <n v="27490.999999999993"/>
    <n v="27490.999999999993"/>
    <n v="0"/>
    <s v="Asset Management"/>
    <s v="NonUnion Labor"/>
    <x v="13"/>
  </r>
  <r>
    <s v="6575-620 - Dist System Planning"/>
    <s v="1200 ST NonUnion Lbr"/>
    <n v="146242"/>
    <m/>
    <n v="0"/>
    <n v="0"/>
    <n v="0"/>
    <n v="0"/>
    <n v="146242"/>
    <n v="146242"/>
    <n v="0"/>
    <s v="Asset Management"/>
    <s v="NonUnion Labor"/>
    <x v="13"/>
  </r>
  <r>
    <s v="6575-620 - Dist System Planning"/>
    <s v="2320 Travel Exp Supp Inv"/>
    <n v="399.99999999999994"/>
    <m/>
    <n v="0"/>
    <n v="0"/>
    <n v="0"/>
    <n v="0"/>
    <n v="399.99999999999994"/>
    <n v="399.99999999999994"/>
    <n v="0"/>
    <s v="Asset Management"/>
    <s v="Nonlabor"/>
    <x v="13"/>
  </r>
  <r>
    <s v="6575-620 - Dist System Planning"/>
    <s v="2410 Direct Purchase"/>
    <n v="499.99999999999994"/>
    <m/>
    <n v="0"/>
    <n v="0"/>
    <n v="0"/>
    <n v="0"/>
    <n v="499.99999999999994"/>
    <n v="499.99999999999994"/>
    <n v="0"/>
    <s v="Asset Management"/>
    <s v="Nonlabor"/>
    <x v="13"/>
  </r>
  <r>
    <s v="6575-620 - Dist System Planning"/>
    <s v="2780 Info Tech Maint"/>
    <n v="28483"/>
    <m/>
    <n v="0"/>
    <n v="0"/>
    <n v="0"/>
    <n v="0"/>
    <n v="28483"/>
    <n v="28483"/>
    <n v="0"/>
    <s v="Asset Management"/>
    <s v="Exclude"/>
    <x v="13"/>
  </r>
  <r>
    <s v="6575-630 - Dist Regulatory"/>
    <s v="1200 ST NonUnion Lbr"/>
    <n v="49235.000000000007"/>
    <m/>
    <n v="0"/>
    <n v="0"/>
    <n v="0"/>
    <n v="0"/>
    <n v="49235.000000000007"/>
    <n v="49235.000000000007"/>
    <n v="0"/>
    <s v="Asset Management"/>
    <s v="NonUnion Labor"/>
    <x v="13"/>
  </r>
  <r>
    <s v="6575-700 - Tech Train/Conf"/>
    <s v="2100 Outside Svcs"/>
    <n v="500"/>
    <m/>
    <n v="0"/>
    <n v="0"/>
    <n v="0"/>
    <n v="0"/>
    <n v="500"/>
    <n v="500"/>
    <n v="0"/>
    <s v="Asset Management"/>
    <s v="Nonlabor"/>
    <x v="13"/>
  </r>
  <r>
    <s v="6575-700 - Tech Train/Conf"/>
    <s v="1200 ST NonUnion Lbr"/>
    <n v="14704.000000000002"/>
    <m/>
    <n v="0"/>
    <n v="0"/>
    <n v="0"/>
    <n v="0"/>
    <n v="14704.000000000002"/>
    <n v="14704.000000000002"/>
    <n v="0"/>
    <s v="Asset Management"/>
    <s v="NonUnion Labor"/>
    <x v="13"/>
  </r>
  <r>
    <s v="6575-700 - Tech Train/Conf"/>
    <s v="2740 Genl Ref Matl"/>
    <n v="499.99999999999994"/>
    <m/>
    <n v="0"/>
    <n v="0"/>
    <n v="0"/>
    <n v="0"/>
    <n v="499.99999999999994"/>
    <n v="499.99999999999994"/>
    <n v="0"/>
    <s v="Asset Management"/>
    <s v="Exclude"/>
    <x v="13"/>
  </r>
  <r>
    <s v="6575-910 - Vac/Sick/Holiday"/>
    <s v="1200 ST NonUnion Lbr"/>
    <n v="178022.99999999997"/>
    <m/>
    <n v="178022.99999999997"/>
    <n v="0"/>
    <n v="0"/>
    <n v="0"/>
    <n v="0"/>
    <n v="178022.99999999997"/>
    <n v="0"/>
    <s v="Asset Management"/>
    <s v="NonUnion Labor"/>
    <x v="13"/>
  </r>
  <r>
    <s v="6575-950 - Safety"/>
    <s v="1200 ST NonUnion Lbr"/>
    <n v="6672.9999999999982"/>
    <m/>
    <n v="0"/>
    <n v="0"/>
    <n v="0"/>
    <n v="6672.9999999999982"/>
    <n v="0"/>
    <n v="6672.9999999999982"/>
    <n v="0"/>
    <s v="Asset Management"/>
    <s v="NonUnion Labor"/>
    <x v="13"/>
  </r>
  <r>
    <s v="2013-100 - Gen Admin"/>
    <s v="2100 Outside Svcs"/>
    <n v="100001"/>
    <m/>
    <n v="0"/>
    <n v="0"/>
    <n v="0"/>
    <n v="0"/>
    <n v="100001"/>
    <n v="100001"/>
    <n v="0"/>
    <s v="RBU/CSC"/>
    <s v="Nonlabor"/>
    <x v="8"/>
  </r>
  <r>
    <s v="2013-100 - Gen Admin"/>
    <s v="2810 Fees/Dues/Pnlty"/>
    <n v="1806.44"/>
    <m/>
    <n v="0"/>
    <n v="0"/>
    <n v="0"/>
    <n v="0"/>
    <n v="1806.44"/>
    <n v="1806.44"/>
    <n v="0"/>
    <s v="RBU/CSC"/>
    <s v="Nonlabor"/>
    <x v="8"/>
  </r>
  <r>
    <s v="2013-100 - Gen Admin"/>
    <s v="2820 Adv/Promo Mtl"/>
    <n v="3666.666666666667"/>
    <m/>
    <n v="0"/>
    <n v="0"/>
    <n v="0"/>
    <n v="0"/>
    <n v="3666.666666666667"/>
    <n v="3666.666666666667"/>
    <n v="0"/>
    <s v="RBU/CSC"/>
    <s v="Exclude"/>
    <x v="8"/>
  </r>
  <r>
    <s v="2013-100 - Gen Admin"/>
    <s v="1200 ST NonUnion Lbr"/>
    <n v="849298.45"/>
    <m/>
    <n v="0"/>
    <n v="0"/>
    <n v="0"/>
    <n v="0"/>
    <n v="849298.45"/>
    <n v="849298.45"/>
    <n v="0"/>
    <s v="RBU/CSC"/>
    <s v="NonUnion Labor"/>
    <x v="8"/>
  </r>
  <r>
    <s v="2013-100 - Gen Admin"/>
    <s v="1200 ST Union Lbr"/>
    <n v="2047120.44"/>
    <m/>
    <n v="0"/>
    <n v="0"/>
    <n v="0"/>
    <n v="0"/>
    <n v="2047120.44"/>
    <n v="2047120.44"/>
    <n v="0"/>
    <s v="RBU/CSC"/>
    <s v="Union Labor"/>
    <x v="8"/>
  </r>
  <r>
    <s v="2013-100 - Gen Admin"/>
    <s v="1400 Adj Union Lbr"/>
    <n v="24093.09"/>
    <m/>
    <n v="0"/>
    <n v="0"/>
    <n v="0"/>
    <n v="0"/>
    <n v="24093.09"/>
    <n v="24093.09"/>
    <n v="0"/>
    <s v="RBU/CSC"/>
    <s v="Union Labor"/>
    <x v="8"/>
  </r>
  <r>
    <s v="2013-100 - Gen Admin"/>
    <s v="2320 Travel Exp Supp Inv"/>
    <n v="32500"/>
    <m/>
    <n v="0"/>
    <n v="0"/>
    <n v="0"/>
    <n v="0"/>
    <n v="32500"/>
    <n v="32500"/>
    <n v="0"/>
    <s v="RBU/CSC"/>
    <s v="Nonlabor"/>
    <x v="8"/>
  </r>
  <r>
    <s v="2013-100 - Gen Admin"/>
    <s v="2330 Meals Exp Supp Inv"/>
    <n v="23645.64"/>
    <m/>
    <n v="0"/>
    <n v="0"/>
    <n v="0"/>
    <n v="0"/>
    <n v="23645.64"/>
    <n v="23645.64"/>
    <n v="0"/>
    <s v="RBU/CSC"/>
    <s v="Nonlabor"/>
    <x v="8"/>
  </r>
  <r>
    <s v="2013-100 - Gen Admin"/>
    <s v="2340 Other Emp Exp"/>
    <n v="13016.753333333332"/>
    <m/>
    <n v="0"/>
    <n v="0"/>
    <n v="0"/>
    <n v="0"/>
    <n v="13016.753333333332"/>
    <n v="13016.753333333332"/>
    <n v="0"/>
    <s v="RBU/CSC"/>
    <s v="Nonlabor"/>
    <x v="8"/>
  </r>
  <r>
    <s v="2013-100 - Gen Admin"/>
    <s v="2400 Inventory Issue"/>
    <n v="1181.6599999999999"/>
    <m/>
    <n v="0"/>
    <n v="0"/>
    <n v="0"/>
    <n v="0"/>
    <n v="1181.6599999999999"/>
    <n v="1181.6599999999999"/>
    <n v="0"/>
    <s v="RBU/CSC"/>
    <s v="Inventory"/>
    <x v="8"/>
  </r>
  <r>
    <s v="2013-100 - Gen Admin"/>
    <s v="2410 Direct Purchase"/>
    <n v="9.14"/>
    <m/>
    <n v="0"/>
    <n v="0"/>
    <n v="0"/>
    <n v="0"/>
    <n v="9.14"/>
    <n v="9.14"/>
    <n v="0"/>
    <s v="RBU/CSC"/>
    <s v="Nonlabor"/>
    <x v="8"/>
  </r>
  <r>
    <s v="2013-100 - Gen Admin"/>
    <s v="1300 OT Union Lbr"/>
    <n v="319883.61"/>
    <m/>
    <n v="0"/>
    <n v="0"/>
    <n v="0"/>
    <n v="0"/>
    <n v="319883.61"/>
    <n v="319883.61"/>
    <n v="0"/>
    <s v="RBU/CSC"/>
    <s v="Union Labor"/>
    <x v="8"/>
  </r>
  <r>
    <s v="2013-100 - Gen Admin"/>
    <s v="2700 Postage/Delivery"/>
    <n v="7388.6533333333336"/>
    <m/>
    <n v="0"/>
    <n v="0"/>
    <n v="0"/>
    <n v="0"/>
    <n v="7388.6533333333336"/>
    <n v="7388.6533333333336"/>
    <n v="0"/>
    <s v="RBU/CSC"/>
    <s v="Nonlabor"/>
    <x v="8"/>
  </r>
  <r>
    <s v="2013-100 - Gen Admin"/>
    <s v="2730 Office Supplies"/>
    <n v="4317.91"/>
    <m/>
    <n v="0"/>
    <n v="0"/>
    <n v="0"/>
    <n v="0"/>
    <n v="4317.91"/>
    <n v="4317.91"/>
    <n v="0"/>
    <s v="RBU/CSC"/>
    <s v="Nonlabor"/>
    <x v="8"/>
  </r>
  <r>
    <s v="2013-100 - Gen Admin"/>
    <s v="6120 Sale of Services BN"/>
    <n v="4789.2299999999996"/>
    <m/>
    <n v="0"/>
    <n v="0"/>
    <n v="0"/>
    <n v="0"/>
    <n v="4789.2299999999996"/>
    <n v="4789.2299999999996"/>
    <n v="0"/>
    <s v="RBU/CSC"/>
    <s v="Project Proceeds"/>
    <x v="8"/>
  </r>
  <r>
    <s v="2013-800 - Training"/>
    <s v="1200 ST Union Lbr"/>
    <n v="130941.98"/>
    <m/>
    <n v="0"/>
    <n v="0"/>
    <n v="0"/>
    <n v="0"/>
    <n v="130941.98"/>
    <n v="130941.98"/>
    <n v="0"/>
    <s v="RBU/CSC"/>
    <s v="Union Labor"/>
    <x v="8"/>
  </r>
  <r>
    <s v="2013-800 - Training"/>
    <s v="1300 OT Union Lbr"/>
    <n v="34109.369999999995"/>
    <m/>
    <n v="0"/>
    <n v="0"/>
    <n v="0"/>
    <n v="0"/>
    <n v="34109.369999999995"/>
    <n v="34109.369999999995"/>
    <n v="0"/>
    <s v="RBU/CSC"/>
    <s v="Union Labor"/>
    <x v="8"/>
  </r>
  <r>
    <s v="2013-910 - Vac/Sick/Holiday"/>
    <s v="1200 ST NonUnion Lbr"/>
    <n v="133422.88"/>
    <m/>
    <n v="133422.88"/>
    <n v="0"/>
    <n v="0"/>
    <n v="0"/>
    <n v="0"/>
    <n v="133422.88"/>
    <n v="0"/>
    <s v="RBU/CSC"/>
    <s v="NonUnion Labor"/>
    <x v="8"/>
  </r>
  <r>
    <s v="2013-910 - Vac/Sick/Holiday"/>
    <s v="1200 ST Union Lbr"/>
    <n v="401216.98"/>
    <m/>
    <n v="401216.98"/>
    <n v="0"/>
    <n v="0"/>
    <n v="0"/>
    <n v="0"/>
    <n v="401216.98"/>
    <n v="0"/>
    <s v="RBU/CSC"/>
    <s v="Union Labor"/>
    <x v="8"/>
  </r>
  <r>
    <s v="5037-100 - Genl. Admin."/>
    <s v="2100 Outside Svcs"/>
    <n v="1573437.94"/>
    <m/>
    <n v="0"/>
    <n v="0"/>
    <n v="0"/>
    <n v="0"/>
    <n v="1573437.94"/>
    <n v="1573437.94"/>
    <n v="0"/>
    <s v="RBU/Support Operations"/>
    <s v="Nonlabor"/>
    <x v="14"/>
  </r>
  <r>
    <s v="5037-100 - Genl. Admin."/>
    <s v="1200 ST NonUnion Lbr"/>
    <n v="226244.55"/>
    <m/>
    <n v="0"/>
    <n v="0"/>
    <n v="0"/>
    <n v="0"/>
    <n v="226244.55"/>
    <n v="226244.55"/>
    <n v="0"/>
    <s v="RBU/Support Operations"/>
    <s v="NonUnion Labor"/>
    <x v="14"/>
  </r>
  <r>
    <s v="5037-100 - Genl. Admin."/>
    <s v="1200 ST Union Lbr"/>
    <n v="211331.88999999998"/>
    <m/>
    <n v="0"/>
    <n v="0"/>
    <n v="0"/>
    <n v="0"/>
    <n v="211331.88999999998"/>
    <n v="211331.88999999998"/>
    <n v="0"/>
    <s v="RBU/Support Operations"/>
    <s v="Union Labor"/>
    <x v="14"/>
  </r>
  <r>
    <s v="5037-100 - Genl. Admin."/>
    <s v="2320 Travel Exp Supp Inv"/>
    <n v="23466.630000000005"/>
    <m/>
    <n v="0"/>
    <n v="0"/>
    <n v="0"/>
    <n v="0"/>
    <n v="23466.630000000005"/>
    <n v="23466.630000000005"/>
    <n v="0"/>
    <s v="RBU/Support Operations"/>
    <s v="Nonlabor"/>
    <x v="14"/>
  </r>
  <r>
    <s v="5037-100 - Genl. Admin."/>
    <s v="2330 Meals Exp Supp Inv"/>
    <n v="2320"/>
    <m/>
    <n v="0"/>
    <n v="0"/>
    <n v="0"/>
    <n v="0"/>
    <n v="2320"/>
    <n v="2320"/>
    <n v="0"/>
    <s v="RBU/Support Operations"/>
    <s v="Nonlabor"/>
    <x v="14"/>
  </r>
  <r>
    <s v="5037-100 - Genl. Admin."/>
    <s v="2340 Other Emp Exp"/>
    <n v="1100"/>
    <m/>
    <n v="0"/>
    <n v="0"/>
    <n v="0"/>
    <n v="0"/>
    <n v="1100"/>
    <n v="1100"/>
    <n v="0"/>
    <s v="RBU/Support Operations"/>
    <s v="Nonlabor"/>
    <x v="14"/>
  </r>
  <r>
    <s v="5037-100 - Genl. Admin."/>
    <s v="8250 Cash in Bank"/>
    <n v="24941.01"/>
    <m/>
    <n v="0"/>
    <n v="0"/>
    <n v="0"/>
    <n v="0"/>
    <n v="24941.01"/>
    <n v="24941.01"/>
    <n v="0"/>
    <s v="RBU/Support Operations"/>
    <s v="Exclude"/>
    <x v="14"/>
  </r>
  <r>
    <s v="5037-100 - Genl. Admin."/>
    <s v="2400 Inventory Issue"/>
    <n v="913"/>
    <m/>
    <n v="0"/>
    <n v="0"/>
    <n v="0"/>
    <n v="0"/>
    <n v="913"/>
    <n v="913"/>
    <n v="0"/>
    <s v="RBU/Support Operations"/>
    <s v="Inventory"/>
    <x v="14"/>
  </r>
  <r>
    <s v="5037-100 - Genl. Admin."/>
    <s v="2410 Direct Purchase"/>
    <n v="36097.03"/>
    <m/>
    <n v="0"/>
    <n v="0"/>
    <n v="0"/>
    <n v="0"/>
    <n v="36097.03"/>
    <n v="36097.03"/>
    <n v="0"/>
    <s v="RBU/Support Operations"/>
    <s v="Nonlabor"/>
    <x v="14"/>
  </r>
  <r>
    <s v="5037-100 - Genl. Admin."/>
    <s v="1300 OT NonUnion Lbr"/>
    <n v="3508.7400000000002"/>
    <m/>
    <n v="0"/>
    <n v="0"/>
    <n v="0"/>
    <n v="0"/>
    <n v="3508.7400000000002"/>
    <n v="3508.7400000000002"/>
    <n v="0"/>
    <s v="RBU/Support Operations"/>
    <s v="NonUnion Labor"/>
    <x v="14"/>
  </r>
  <r>
    <s v="5037-100 - Genl. Admin."/>
    <s v="1300 OT Union Lbr"/>
    <n v="50378.11"/>
    <m/>
    <n v="0"/>
    <n v="0"/>
    <n v="0"/>
    <n v="0"/>
    <n v="50378.11"/>
    <n v="50378.11"/>
    <n v="0"/>
    <s v="RBU/Support Operations"/>
    <s v="Union Labor"/>
    <x v="14"/>
  </r>
  <r>
    <s v="5037-100 - Genl. Admin."/>
    <s v="2700 Postage/Delivery"/>
    <n v="19402"/>
    <m/>
    <n v="0"/>
    <n v="0"/>
    <n v="0"/>
    <n v="0"/>
    <n v="19402"/>
    <n v="19402"/>
    <n v="0"/>
    <s v="RBU/Support Operations"/>
    <s v="Nonlabor"/>
    <x v="14"/>
  </r>
  <r>
    <s v="5037-100 - Genl. Admin."/>
    <s v="2730 Office Supplies"/>
    <n v="11996"/>
    <m/>
    <n v="0"/>
    <n v="0"/>
    <n v="0"/>
    <n v="0"/>
    <n v="11996"/>
    <n v="11996"/>
    <n v="0"/>
    <s v="RBU/Support Operations"/>
    <s v="Nonlabor"/>
    <x v="14"/>
  </r>
  <r>
    <s v="5037-100 - Genl. Admin."/>
    <s v="6120 Sale of Services AR"/>
    <n v="-269.77"/>
    <m/>
    <n v="0"/>
    <n v="0"/>
    <n v="0"/>
    <n v="0"/>
    <n v="-269.77"/>
    <n v="-269.77"/>
    <n v="0"/>
    <s v="RBU/Support Operations"/>
    <s v="Exclude"/>
    <x v="14"/>
  </r>
  <r>
    <s v="5037-520 - EDI Prod Ops Support"/>
    <s v="1200 ST NonUnion Lbr"/>
    <n v="5258.32"/>
    <m/>
    <n v="0"/>
    <n v="0"/>
    <n v="0"/>
    <n v="0"/>
    <n v="5258.32"/>
    <n v="5258.32"/>
    <n v="0"/>
    <s v="RBU/Support Operations"/>
    <s v="NonUnion Labor"/>
    <x v="14"/>
  </r>
  <r>
    <s v="5037-730 - Reg Mailings"/>
    <s v="1200 ST NonUnion Lbr"/>
    <n v="2252.21"/>
    <m/>
    <n v="0"/>
    <n v="0"/>
    <n v="0"/>
    <n v="0"/>
    <n v="2252.21"/>
    <n v="2252.21"/>
    <n v="0"/>
    <s v="RBU/Support Operations"/>
    <s v="NonUnion Labor"/>
    <x v="14"/>
  </r>
  <r>
    <s v="5037-730 - Reg Mailings"/>
    <s v="2410 Direct Purchase"/>
    <n v="6347.46"/>
    <m/>
    <n v="0"/>
    <n v="0"/>
    <n v="0"/>
    <n v="0"/>
    <n v="6347.46"/>
    <n v="6347.46"/>
    <n v="0"/>
    <s v="RBU/Support Operations"/>
    <s v="Nonlabor"/>
    <x v="14"/>
  </r>
  <r>
    <s v="5037-730 - Reg Mailings"/>
    <s v="2700 Postage/Delivery"/>
    <n v="612.13"/>
    <m/>
    <n v="0"/>
    <n v="0"/>
    <n v="0"/>
    <n v="0"/>
    <n v="612.13"/>
    <n v="612.13"/>
    <n v="0"/>
    <s v="RBU/Support Operations"/>
    <s v="Nonlabor"/>
    <x v="14"/>
  </r>
  <r>
    <s v="5037-910 - Vac/Sick/Holiday"/>
    <s v="1200 ST NonUnion Lbr"/>
    <n v="70206.350000000006"/>
    <m/>
    <n v="70206.350000000006"/>
    <n v="0"/>
    <n v="0"/>
    <n v="0"/>
    <n v="0"/>
    <n v="70206.350000000006"/>
    <n v="0"/>
    <s v="RBU/Support Operations"/>
    <s v="NonUnion Labor"/>
    <x v="14"/>
  </r>
  <r>
    <s v="5037-910 - Vac/Sick/Holiday"/>
    <s v="1200 ST Union Lbr"/>
    <n v="66472.63"/>
    <m/>
    <n v="66472.63"/>
    <n v="0"/>
    <n v="0"/>
    <n v="0"/>
    <n v="0"/>
    <n v="66472.63"/>
    <n v="0"/>
    <s v="RBU/Support Operations"/>
    <s v="Union Labor"/>
    <x v="14"/>
  </r>
  <r>
    <s v="7526-100 - General Admin"/>
    <s v="2100 Outside Svcs"/>
    <n v="554187.43999999994"/>
    <m/>
    <n v="0"/>
    <n v="0"/>
    <n v="0"/>
    <n v="0"/>
    <n v="554187.43999999994"/>
    <n v="554187.43999999994"/>
    <n v="0"/>
    <s v="RBU/Support Operations"/>
    <s v="Nonlabor"/>
    <x v="14"/>
  </r>
  <r>
    <s v="7526-100 - General Admin"/>
    <s v="1200 ST NonUnion Lbr"/>
    <n v="200087.75999999998"/>
    <m/>
    <n v="0"/>
    <n v="0"/>
    <n v="0"/>
    <n v="0"/>
    <n v="200087.75999999998"/>
    <n v="200087.75999999998"/>
    <n v="0"/>
    <s v="RBU/Support Operations"/>
    <s v="NonUnion Labor"/>
    <x v="14"/>
  </r>
  <r>
    <s v="7526-100 - General Admin"/>
    <s v="2320 Travel Exp Supp Inv"/>
    <n v="11800"/>
    <m/>
    <n v="0"/>
    <n v="0"/>
    <n v="0"/>
    <n v="0"/>
    <n v="11800"/>
    <n v="11800"/>
    <n v="0"/>
    <s v="RBU/Support Operations"/>
    <s v="Nonlabor"/>
    <x v="14"/>
  </r>
  <r>
    <s v="7526-100 - General Admin"/>
    <s v="2330 Meals Exp Supp Inv"/>
    <n v="1100"/>
    <m/>
    <n v="0"/>
    <n v="0"/>
    <n v="0"/>
    <n v="0"/>
    <n v="1100"/>
    <n v="1100"/>
    <n v="0"/>
    <s v="RBU/Support Operations"/>
    <s v="Nonlabor"/>
    <x v="14"/>
  </r>
  <r>
    <s v="7526-100 - General Admin"/>
    <s v="2410 Direct Purchase"/>
    <n v="14663"/>
    <m/>
    <n v="0"/>
    <n v="0"/>
    <n v="0"/>
    <n v="0"/>
    <n v="14663"/>
    <n v="14663"/>
    <n v="0"/>
    <s v="RBU/Support Operations"/>
    <s v="Nonlabor"/>
    <x v="14"/>
  </r>
  <r>
    <s v="7526-100 - General Admin"/>
    <s v="1300 OT NonUnion Lbr"/>
    <n v="8349.2999999999993"/>
    <m/>
    <n v="0"/>
    <n v="0"/>
    <n v="0"/>
    <n v="0"/>
    <n v="8349.2999999999993"/>
    <n v="8349.2999999999993"/>
    <n v="0"/>
    <s v="RBU/Support Operations"/>
    <s v="NonUnion Labor"/>
    <x v="14"/>
  </r>
  <r>
    <s v="7526-100 - General Admin"/>
    <s v="6120 Sale of Services BN"/>
    <n v="124523.06"/>
    <m/>
    <n v="0"/>
    <n v="0"/>
    <n v="0"/>
    <n v="0"/>
    <n v="124523.06"/>
    <n v="124523.06"/>
    <n v="0"/>
    <s v="RBU/Support Operations"/>
    <s v="Project Proceeds"/>
    <x v="14"/>
  </r>
  <r>
    <s v="7526-500 - Bad Debt Expense"/>
    <s v="8845 Bad Debt Expense"/>
    <n v="1477566.41"/>
    <m/>
    <n v="0"/>
    <n v="0"/>
    <n v="0"/>
    <n v="0"/>
    <n v="1477566.41"/>
    <n v="1477566.41"/>
    <n v="0"/>
    <s v="RBU/Support Operations"/>
    <s v="Exclude"/>
    <x v="14"/>
  </r>
  <r>
    <s v="7526-500 - Bad Debt Expense"/>
    <s v="6130 Misc Reimburse AR"/>
    <n v="-302.02999999999997"/>
    <m/>
    <n v="0"/>
    <n v="0"/>
    <n v="0"/>
    <n v="0"/>
    <n v="-302.02999999999997"/>
    <n v="-302.02999999999997"/>
    <n v="0"/>
    <s v="RBU/Support Operations"/>
    <s v="Project Proceeds"/>
    <x v="14"/>
  </r>
  <r>
    <s v="7526-910 - Vac/Hol/Sick"/>
    <s v="1200 ST NonUnion Lbr"/>
    <n v="39769.129999999997"/>
    <m/>
    <n v="39769.129999999997"/>
    <n v="0"/>
    <n v="0"/>
    <n v="0"/>
    <n v="0"/>
    <n v="39769.129999999997"/>
    <n v="0"/>
    <s v="RBU/Support Operations"/>
    <s v="NonUnion Labor"/>
    <x v="14"/>
  </r>
  <r>
    <s v="4822-100 - Genl Admin"/>
    <s v="2100 Outside Svcs"/>
    <n v="82988.960000000006"/>
    <m/>
    <n v="0"/>
    <n v="0"/>
    <n v="0"/>
    <n v="82988.960000000006"/>
    <n v="0"/>
    <n v="82988.960000000006"/>
    <n v="0"/>
    <s v="SBU/Facility"/>
    <s v="Nonlabor"/>
    <x v="0"/>
  </r>
  <r>
    <s v="4822-100 - Genl Admin"/>
    <s v="1200 ST NonUnion Lbr"/>
    <n v="165063.79"/>
    <m/>
    <n v="0"/>
    <n v="0"/>
    <n v="0"/>
    <n v="165063.79"/>
    <n v="0"/>
    <n v="165063.79"/>
    <n v="0"/>
    <s v="SBU/Facility"/>
    <s v="NonUnion Labor"/>
    <x v="0"/>
  </r>
  <r>
    <s v="4822-100 - Genl Admin"/>
    <s v="1400 Adj NonUnion Lbr"/>
    <n v="2200"/>
    <m/>
    <n v="0"/>
    <n v="0"/>
    <n v="0"/>
    <n v="2200"/>
    <n v="0"/>
    <n v="2200"/>
    <n v="0"/>
    <s v="SBU/Facility"/>
    <s v="NonUnion Labor"/>
    <x v="0"/>
  </r>
  <r>
    <s v="4822-100 - Genl Admin"/>
    <s v="2310 Training Mtls"/>
    <n v="3399"/>
    <m/>
    <n v="0"/>
    <n v="0"/>
    <n v="0"/>
    <n v="3399"/>
    <n v="0"/>
    <n v="3399"/>
    <n v="0"/>
    <s v="SBU/Facility"/>
    <s v="Exclude"/>
    <x v="0"/>
  </r>
  <r>
    <s v="4822-100 - Genl Admin"/>
    <s v="2320 Travel Exp Supp Inv"/>
    <n v="4532"/>
    <m/>
    <n v="0"/>
    <n v="0"/>
    <n v="0"/>
    <n v="4532"/>
    <n v="0"/>
    <n v="4532"/>
    <n v="0"/>
    <s v="SBU/Facility"/>
    <s v="Nonlabor"/>
    <x v="0"/>
  </r>
  <r>
    <s v="4822-100 - Genl Admin"/>
    <s v="2330 Meals Exp Supp Inv"/>
    <n v="1721.27"/>
    <m/>
    <n v="0"/>
    <n v="0"/>
    <n v="0"/>
    <n v="1721.27"/>
    <n v="0"/>
    <n v="1721.27"/>
    <n v="0"/>
    <s v="SBU/Facility"/>
    <s v="Nonlabor"/>
    <x v="0"/>
  </r>
  <r>
    <s v="4822-100 - Genl Admin"/>
    <s v="2400 Inventory Issue"/>
    <n v="14451.12"/>
    <m/>
    <n v="0"/>
    <n v="0"/>
    <n v="0"/>
    <n v="14451.12"/>
    <n v="0"/>
    <n v="14451.12"/>
    <n v="0"/>
    <s v="SBU/Facility"/>
    <s v="Inventory"/>
    <x v="0"/>
  </r>
  <r>
    <s v="4822-100 - Genl Admin"/>
    <s v="2410 Direct Purchase"/>
    <n v="6173.28"/>
    <m/>
    <n v="0"/>
    <n v="0"/>
    <n v="0"/>
    <n v="6173.28"/>
    <n v="0"/>
    <n v="6173.28"/>
    <n v="0"/>
    <s v="SBU/Facility"/>
    <s v="Nonlabor"/>
    <x v="0"/>
  </r>
  <r>
    <s v="4822-100 - Genl Admin"/>
    <s v="1300 OT NonUnion Lbr"/>
    <n v="8121"/>
    <m/>
    <n v="0"/>
    <n v="0"/>
    <n v="0"/>
    <n v="8121"/>
    <n v="0"/>
    <n v="8121"/>
    <n v="0"/>
    <s v="SBU/Facility"/>
    <s v="NonUnion Labor"/>
    <x v="0"/>
  </r>
  <r>
    <s v="4822-100 - Genl Admin"/>
    <s v="2700 Postage/Delivery"/>
    <n v="35490.49"/>
    <m/>
    <n v="0"/>
    <n v="0"/>
    <n v="0"/>
    <n v="35490.49"/>
    <n v="0"/>
    <n v="35490.49"/>
    <n v="0"/>
    <s v="SBU/Facility"/>
    <s v="Nonlabor"/>
    <x v="0"/>
  </r>
  <r>
    <s v="4822-100 - Genl Admin"/>
    <s v="2730 Office Supplies"/>
    <n v="45502.76"/>
    <m/>
    <n v="0"/>
    <n v="0"/>
    <n v="0"/>
    <n v="45502.76"/>
    <n v="0"/>
    <n v="45502.76"/>
    <n v="0"/>
    <s v="SBU/Facility"/>
    <s v="Nonlabor"/>
    <x v="0"/>
  </r>
  <r>
    <s v="4822-210 - Structure"/>
    <s v="2100 Outside Svcs"/>
    <n v="49965.923333333325"/>
    <m/>
    <n v="0"/>
    <n v="0"/>
    <n v="0"/>
    <n v="49965.923333333325"/>
    <n v="0"/>
    <n v="49965.923333333325"/>
    <n v="0"/>
    <s v="SBU/Facility"/>
    <s v="Nonlabor"/>
    <x v="0"/>
  </r>
  <r>
    <s v="4822-210 - Structure"/>
    <s v="2410 Direct Purchase"/>
    <n v="5011.6533333333327"/>
    <m/>
    <n v="0"/>
    <n v="0"/>
    <n v="0"/>
    <n v="5011.6533333333327"/>
    <n v="0"/>
    <n v="5011.6533333333327"/>
    <n v="0"/>
    <s v="SBU/Facility"/>
    <s v="Nonlabor"/>
    <x v="0"/>
  </r>
  <r>
    <s v="4822-210 - Structure"/>
    <s v="2420 Lease/Rental"/>
    <n v="1100.79"/>
    <m/>
    <n v="0"/>
    <n v="0"/>
    <n v="0"/>
    <n v="1100.79"/>
    <n v="0"/>
    <n v="1100.79"/>
    <n v="0"/>
    <s v="SBU/Facility"/>
    <s v="Nonlabor"/>
    <x v="0"/>
  </r>
  <r>
    <s v="4822-220 - Electrical"/>
    <s v="2100 Outside Svcs"/>
    <n v="23520"/>
    <m/>
    <n v="0"/>
    <n v="0"/>
    <n v="0"/>
    <n v="23520"/>
    <n v="0"/>
    <n v="23520"/>
    <n v="0"/>
    <s v="SBU/Facility"/>
    <s v="Nonlabor"/>
    <x v="0"/>
  </r>
  <r>
    <s v="4822-220 - Electrical"/>
    <s v="1200 ST Union Lbr"/>
    <n v="267.04000000000002"/>
    <m/>
    <n v="0"/>
    <n v="0"/>
    <n v="0"/>
    <n v="267.04000000000002"/>
    <n v="0"/>
    <n v="267.04000000000002"/>
    <n v="0"/>
    <s v="SBU/Facility"/>
    <s v="Union Labor"/>
    <x v="0"/>
  </r>
  <r>
    <s v="4822-220 - Electrical"/>
    <s v="2330 Meals Payroll"/>
    <n v="10"/>
    <m/>
    <n v="0"/>
    <n v="0"/>
    <n v="0"/>
    <n v="10"/>
    <n v="0"/>
    <n v="10"/>
    <n v="0"/>
    <s v="SBU/Facility"/>
    <s v="Nonlabor"/>
    <x v="0"/>
  </r>
  <r>
    <s v="4822-220 - Electrical"/>
    <s v="2410 Direct Purchase"/>
    <n v="3093.3"/>
    <m/>
    <n v="0"/>
    <n v="0"/>
    <n v="0"/>
    <n v="3093.3"/>
    <n v="0"/>
    <n v="3093.3"/>
    <n v="0"/>
    <s v="SBU/Facility"/>
    <s v="Nonlabor"/>
    <x v="0"/>
  </r>
  <r>
    <s v="4822-220 - Electrical"/>
    <s v="1300 OT Union Lbr"/>
    <n v="517.47"/>
    <m/>
    <n v="0"/>
    <n v="0"/>
    <n v="0"/>
    <n v="517.47"/>
    <n v="0"/>
    <n v="517.47"/>
    <n v="0"/>
    <s v="SBU/Facility"/>
    <s v="Union Labor"/>
    <x v="0"/>
  </r>
  <r>
    <s v="4822-230 - HVAC"/>
    <s v="2100 Outside Svcs"/>
    <n v="74904.903333333321"/>
    <m/>
    <n v="0"/>
    <n v="0"/>
    <n v="0"/>
    <n v="74904.903333333321"/>
    <n v="0"/>
    <n v="74904.903333333321"/>
    <n v="0"/>
    <s v="SBU/Facility"/>
    <s v="Nonlabor"/>
    <x v="0"/>
  </r>
  <r>
    <s v="4822-230 - HVAC"/>
    <s v="2410 Direct Purchase"/>
    <n v="1133"/>
    <m/>
    <n v="0"/>
    <n v="0"/>
    <n v="0"/>
    <n v="1133"/>
    <n v="0"/>
    <n v="1133"/>
    <n v="0"/>
    <s v="SBU/Facility"/>
    <s v="Nonlabor"/>
    <x v="0"/>
  </r>
  <r>
    <s v="4822-240 - Plumbing"/>
    <s v="2100 Outside Svcs"/>
    <n v="23287.75"/>
    <m/>
    <n v="0"/>
    <n v="0"/>
    <n v="0"/>
    <n v="23287.75"/>
    <n v="0"/>
    <n v="23287.75"/>
    <n v="0"/>
    <s v="SBU/Facility"/>
    <s v="Nonlabor"/>
    <x v="0"/>
  </r>
  <r>
    <s v="4822-240 - Plumbing"/>
    <s v="2410 Direct Purchase"/>
    <n v="1814.86"/>
    <m/>
    <n v="0"/>
    <n v="0"/>
    <n v="0"/>
    <n v="1814.86"/>
    <n v="0"/>
    <n v="1814.86"/>
    <n v="0"/>
    <s v="SBU/Facility"/>
    <s v="Nonlabor"/>
    <x v="0"/>
  </r>
  <r>
    <s v="4822-250 - Security"/>
    <s v="2100 Outside Svcs"/>
    <n v="16603.17666666667"/>
    <m/>
    <n v="0"/>
    <n v="0"/>
    <n v="0"/>
    <n v="16603.17666666667"/>
    <n v="0"/>
    <n v="16603.17666666667"/>
    <n v="0"/>
    <s v="SBU/Facility"/>
    <s v="Nonlabor"/>
    <x v="0"/>
  </r>
  <r>
    <s v="4822-250 - Security"/>
    <s v="2410 Direct Purchase"/>
    <n v="1133"/>
    <m/>
    <n v="0"/>
    <n v="0"/>
    <n v="0"/>
    <n v="1133"/>
    <n v="0"/>
    <n v="1133"/>
    <n v="0"/>
    <s v="SBU/Facility"/>
    <s v="Nonlabor"/>
    <x v="0"/>
  </r>
  <r>
    <s v="4822-260 - Aux Generator"/>
    <s v="2100 Outside Svcs"/>
    <n v="18883.333333333332"/>
    <m/>
    <n v="0"/>
    <n v="0"/>
    <n v="0"/>
    <n v="18883.333333333332"/>
    <n v="0"/>
    <n v="18883.333333333332"/>
    <n v="0"/>
    <s v="SBU/Facility"/>
    <s v="Nonlabor"/>
    <x v="0"/>
  </r>
  <r>
    <s v="4822-260 - Aux Generator"/>
    <s v="2410 Direct Purchase"/>
    <n v="2832.5"/>
    <m/>
    <n v="0"/>
    <n v="0"/>
    <n v="0"/>
    <n v="2832.5"/>
    <n v="0"/>
    <n v="2832.5"/>
    <n v="0"/>
    <s v="SBU/Facility"/>
    <s v="Nonlabor"/>
    <x v="0"/>
  </r>
  <r>
    <s v="4822-310 - Grounds"/>
    <s v="2100 Outside Svcs"/>
    <n v="419156.6133333334"/>
    <m/>
    <n v="0"/>
    <n v="0"/>
    <n v="0"/>
    <n v="419156.6133333334"/>
    <n v="0"/>
    <n v="419156.6133333334"/>
    <n v="0"/>
    <s v="SBU/Facility"/>
    <s v="Nonlabor"/>
    <x v="0"/>
  </r>
  <r>
    <s v="4822-310 - Grounds"/>
    <s v="2400 Inventory Issue"/>
    <n v="9326.8100000000013"/>
    <m/>
    <n v="0"/>
    <n v="0"/>
    <n v="0"/>
    <n v="9326.8100000000013"/>
    <n v="0"/>
    <n v="9326.8100000000013"/>
    <n v="0"/>
    <s v="SBU/Facility"/>
    <s v="Inventory"/>
    <x v="0"/>
  </r>
  <r>
    <s v="4822-310 - Grounds"/>
    <s v="2410 Direct Purchase"/>
    <n v="4785.6099999999997"/>
    <m/>
    <n v="0"/>
    <n v="0"/>
    <n v="0"/>
    <n v="4785.6099999999997"/>
    <n v="0"/>
    <n v="4785.6099999999997"/>
    <n v="0"/>
    <s v="SBU/Facility"/>
    <s v="Nonlabor"/>
    <x v="0"/>
  </r>
  <r>
    <s v="4822-310 - Grounds"/>
    <s v="1300 OT Union Lbr"/>
    <n v="122.11"/>
    <m/>
    <n v="0"/>
    <n v="0"/>
    <n v="0"/>
    <n v="122.11"/>
    <n v="0"/>
    <n v="122.11"/>
    <n v="0"/>
    <s v="SBU/Facility"/>
    <s v="Union Labor"/>
    <x v="0"/>
  </r>
  <r>
    <s v="4822-320 - Utilities"/>
    <s v="2100 Outside Svcs"/>
    <n v="190.4"/>
    <m/>
    <n v="0"/>
    <n v="0"/>
    <n v="0"/>
    <n v="190.4"/>
    <n v="0"/>
    <n v="190.4"/>
    <n v="0"/>
    <s v="SBU/Facility"/>
    <s v="Nonlabor"/>
    <x v="0"/>
  </r>
  <r>
    <s v="4822-320 - Utilities"/>
    <s v="2500 Gas/Propane"/>
    <n v="66865.766666666677"/>
    <m/>
    <n v="0"/>
    <n v="0"/>
    <n v="0"/>
    <n v="66865.766666666677"/>
    <n v="0"/>
    <n v="66865.766666666677"/>
    <n v="0"/>
    <s v="SBU/Facility"/>
    <s v="Exclude"/>
    <x v="0"/>
  </r>
  <r>
    <s v="4822-320 - Utilities"/>
    <s v="2510 Electricity"/>
    <n v="365665.87"/>
    <m/>
    <n v="0"/>
    <n v="0"/>
    <n v="0"/>
    <n v="365665.87"/>
    <n v="0"/>
    <n v="365665.87"/>
    <n v="0"/>
    <s v="SBU/Facility"/>
    <s v="Exclude"/>
    <x v="0"/>
  </r>
  <r>
    <s v="4822-320 - Utilities"/>
    <s v="2520 Heating Oil"/>
    <n v="6373.5833333333339"/>
    <m/>
    <n v="0"/>
    <n v="0"/>
    <n v="0"/>
    <n v="6373.5833333333339"/>
    <n v="0"/>
    <n v="6373.5833333333339"/>
    <n v="0"/>
    <s v="SBU/Facility"/>
    <s v="Exclude"/>
    <x v="0"/>
  </r>
  <r>
    <s v="4822-320 - Utilities"/>
    <s v="2530 Water/Sewer"/>
    <n v="30198.34"/>
    <m/>
    <n v="0"/>
    <n v="0"/>
    <n v="0"/>
    <n v="30198.34"/>
    <n v="0"/>
    <n v="30198.34"/>
    <n v="0"/>
    <s v="SBU/Facility"/>
    <s v="Exclude"/>
    <x v="0"/>
  </r>
  <r>
    <s v="4822-330 - Inspections"/>
    <s v="2100 Outside Svcs"/>
    <n v="18883.333333333332"/>
    <m/>
    <n v="0"/>
    <n v="0"/>
    <n v="0"/>
    <n v="18883.333333333332"/>
    <n v="0"/>
    <n v="18883.333333333332"/>
    <n v="0"/>
    <s v="SBU/Facility"/>
    <s v="Nonlabor"/>
    <x v="0"/>
  </r>
  <r>
    <s v="4822-330 - Inspections"/>
    <s v="1200 ST Union Lbr"/>
    <n v="64.8"/>
    <m/>
    <n v="0"/>
    <n v="0"/>
    <n v="0"/>
    <n v="64.8"/>
    <n v="0"/>
    <n v="64.8"/>
    <n v="0"/>
    <s v="SBU/Facility"/>
    <s v="Union Labor"/>
    <x v="0"/>
  </r>
  <r>
    <s v="4822-340 - Janitorial"/>
    <s v="2100 Outside Svcs"/>
    <n v="197649.56666666668"/>
    <m/>
    <n v="0"/>
    <n v="0"/>
    <n v="0"/>
    <n v="197649.56666666668"/>
    <n v="0"/>
    <n v="197649.56666666668"/>
    <n v="0"/>
    <s v="SBU/Facility"/>
    <s v="Nonlabor"/>
    <x v="0"/>
  </r>
  <r>
    <s v="4822-340 - Janitorial"/>
    <s v="2400 Inventory Issue"/>
    <n v="12725.119999999999"/>
    <m/>
    <n v="0"/>
    <n v="0"/>
    <n v="0"/>
    <n v="12725.119999999999"/>
    <n v="0"/>
    <n v="12725.119999999999"/>
    <n v="0"/>
    <s v="SBU/Facility"/>
    <s v="Inventory"/>
    <x v="0"/>
  </r>
  <r>
    <s v="4822-340 - Janitorial"/>
    <s v="2410 Direct Purchase"/>
    <n v="9468.1166666666668"/>
    <m/>
    <n v="0"/>
    <n v="0"/>
    <n v="0"/>
    <n v="9468.1166666666668"/>
    <n v="0"/>
    <n v="9468.1166666666668"/>
    <n v="0"/>
    <s v="SBU/Facility"/>
    <s v="Nonlabor"/>
    <x v="0"/>
  </r>
  <r>
    <s v="4822-350 - Trash Disposal"/>
    <s v="2100 Outside Svcs"/>
    <n v="47817.583333333328"/>
    <m/>
    <n v="0"/>
    <n v="0"/>
    <n v="0"/>
    <n v="47817.583333333328"/>
    <n v="0"/>
    <n v="47817.583333333328"/>
    <n v="0"/>
    <s v="SBU/Facility"/>
    <s v="Nonlabor"/>
    <x v="0"/>
  </r>
  <r>
    <s v="4822-500 - Facility Leases"/>
    <s v="2420 Lease/Rental"/>
    <n v="321016.66666666663"/>
    <m/>
    <n v="0"/>
    <n v="0"/>
    <n v="0"/>
    <n v="321016.66666666663"/>
    <n v="0"/>
    <n v="321016.66666666663"/>
    <n v="0"/>
    <s v="SBU/Facility"/>
    <s v="Nonlabor"/>
    <x v="0"/>
  </r>
  <r>
    <s v="4822-510 - Mthly Maint Fee"/>
    <s v="2420 Lease/Rental"/>
    <n v="45320"/>
    <m/>
    <n v="0"/>
    <n v="0"/>
    <n v="0"/>
    <n v="45320"/>
    <n v="0"/>
    <n v="45320"/>
    <n v="0"/>
    <s v="SBU/Facility"/>
    <s v="Nonlabor"/>
    <x v="0"/>
  </r>
  <r>
    <s v="4822-520 - Coffee Supply"/>
    <s v="2100 Outside Svcs"/>
    <n v="73.48"/>
    <m/>
    <n v="0"/>
    <n v="0"/>
    <n v="0"/>
    <n v="73.48"/>
    <n v="0"/>
    <n v="73.48"/>
    <n v="0"/>
    <s v="SBU/Facility"/>
    <s v="Nonlabor"/>
    <x v="0"/>
  </r>
  <r>
    <s v="4822-520 - Coffee Supply"/>
    <s v="2730 Office Supplies"/>
    <n v="40949.736666666664"/>
    <m/>
    <n v="0"/>
    <n v="0"/>
    <n v="0"/>
    <n v="40949.736666666664"/>
    <n v="0"/>
    <n v="40949.736666666664"/>
    <n v="0"/>
    <s v="SBU/Facility"/>
    <s v="Nonlabor"/>
    <x v="0"/>
  </r>
  <r>
    <s v="4822-910 - Vac/Sick/Holiday"/>
    <s v="1200 ST NonUnion Lbr"/>
    <n v="24697.17"/>
    <m/>
    <n v="24697.17"/>
    <n v="0"/>
    <n v="0"/>
    <n v="0"/>
    <n v="0"/>
    <n v="24697.17"/>
    <n v="0"/>
    <s v="SBU/Facility"/>
    <s v="NonUnion Labor"/>
    <x v="0"/>
  </r>
  <r>
    <s v="6448-100 - Purchasing Admin"/>
    <s v="2100 O&amp;M Accruals"/>
    <n v="-25000"/>
    <m/>
    <n v="0"/>
    <n v="0"/>
    <n v="0"/>
    <n v="-25000"/>
    <n v="0"/>
    <n v="-25000"/>
    <n v="0"/>
    <s v="Tax &amp; Procurement"/>
    <s v="Nonlabor"/>
    <x v="10"/>
  </r>
  <r>
    <s v="6448-100 - Purchasing Admin"/>
    <s v="2100 Outside Svcs"/>
    <n v="505002"/>
    <m/>
    <n v="0"/>
    <n v="0"/>
    <n v="0"/>
    <n v="505002"/>
    <n v="0"/>
    <n v="505002"/>
    <n v="0"/>
    <s v="Tax &amp; Procurement"/>
    <s v="Nonlabor"/>
    <x v="10"/>
  </r>
  <r>
    <s v="6448-100 - Purchasing Admin"/>
    <s v="1200 ST NonUnion Lbr"/>
    <n v="340022.45"/>
    <m/>
    <n v="0"/>
    <n v="0"/>
    <n v="0"/>
    <n v="340022.45"/>
    <n v="0"/>
    <n v="340022.45"/>
    <n v="0"/>
    <s v="Tax &amp; Procurement"/>
    <s v="NonUnion Labor"/>
    <x v="10"/>
  </r>
  <r>
    <s v="6448-100 - Purchasing Admin"/>
    <s v="2310 Training Mtls"/>
    <n v="7996"/>
    <m/>
    <n v="0"/>
    <n v="0"/>
    <n v="0"/>
    <n v="7996"/>
    <n v="0"/>
    <n v="7996"/>
    <n v="0"/>
    <s v="Tax &amp; Procurement"/>
    <s v="Exclude"/>
    <x v="10"/>
  </r>
  <r>
    <s v="6448-100 - Purchasing Admin"/>
    <s v="2320 Travel Exp Supp Inv"/>
    <n v="32996.76"/>
    <m/>
    <n v="0"/>
    <n v="0"/>
    <n v="0"/>
    <n v="32996.76"/>
    <n v="0"/>
    <n v="32996.76"/>
    <n v="0"/>
    <s v="Tax &amp; Procurement"/>
    <s v="Nonlabor"/>
    <x v="10"/>
  </r>
  <r>
    <s v="6448-100 - Purchasing Admin"/>
    <s v="2330 Meals Exp Supp Inv"/>
    <n v="19.8"/>
    <m/>
    <n v="0"/>
    <n v="0"/>
    <n v="0"/>
    <n v="19.8"/>
    <n v="0"/>
    <n v="19.8"/>
    <n v="0"/>
    <s v="Tax &amp; Procurement"/>
    <s v="Nonlabor"/>
    <x v="10"/>
  </r>
  <r>
    <s v="6448-100 - Purchasing Admin"/>
    <s v="2330 Meals Payroll"/>
    <n v="3003"/>
    <m/>
    <n v="0"/>
    <n v="0"/>
    <n v="0"/>
    <n v="3003"/>
    <n v="0"/>
    <n v="3003"/>
    <n v="0"/>
    <s v="Tax &amp; Procurement"/>
    <s v="Nonlabor"/>
    <x v="10"/>
  </r>
  <r>
    <s v="6448-100 - Purchasing Admin"/>
    <s v="2340 Other Emp Exp"/>
    <n v="1199"/>
    <m/>
    <n v="0"/>
    <n v="0"/>
    <n v="0"/>
    <n v="1199"/>
    <n v="0"/>
    <n v="1199"/>
    <n v="0"/>
    <s v="Tax &amp; Procurement"/>
    <s v="Nonlabor"/>
    <x v="10"/>
  </r>
  <r>
    <s v="6448-100 - Purchasing Admin"/>
    <s v="2430 Other Equip Exp"/>
    <n v="1199"/>
    <m/>
    <n v="0"/>
    <n v="0"/>
    <n v="0"/>
    <n v="1199"/>
    <n v="0"/>
    <n v="1199"/>
    <n v="0"/>
    <s v="Tax &amp; Procurement"/>
    <s v="Inventory"/>
    <x v="10"/>
  </r>
  <r>
    <s v="6448-100 - Purchasing Admin"/>
    <s v="2700 Postage/Delivery"/>
    <n v="605"/>
    <m/>
    <n v="0"/>
    <n v="0"/>
    <n v="0"/>
    <n v="605"/>
    <n v="0"/>
    <n v="605"/>
    <n v="0"/>
    <s v="Tax &amp; Procurement"/>
    <s v="Nonlabor"/>
    <x v="10"/>
  </r>
  <r>
    <s v="6448-100 - Purchasing Admin"/>
    <s v="2730 Office Supplies"/>
    <n v="297"/>
    <m/>
    <n v="0"/>
    <n v="0"/>
    <n v="0"/>
    <n v="297"/>
    <n v="0"/>
    <n v="297"/>
    <n v="0"/>
    <s v="Tax &amp; Procurement"/>
    <s v="Nonlabor"/>
    <x v="10"/>
  </r>
  <r>
    <s v="6448-100 - Purchasing Admin"/>
    <s v="2740 Genl Ref Matl"/>
    <n v="13969.69"/>
    <m/>
    <n v="0"/>
    <n v="0"/>
    <n v="0"/>
    <n v="13969.69"/>
    <n v="0"/>
    <n v="13969.69"/>
    <n v="0"/>
    <s v="Tax &amp; Procurement"/>
    <s v="Exclude"/>
    <x v="10"/>
  </r>
  <r>
    <s v="6448-420 - Insurance Certificat"/>
    <s v="1200 ST NonUnion Lbr"/>
    <n v="295.52999999999997"/>
    <m/>
    <n v="0"/>
    <n v="0"/>
    <n v="0"/>
    <n v="295.52999999999997"/>
    <n v="0"/>
    <n v="295.52999999999997"/>
    <n v="0"/>
    <s v="Tax &amp; Procurement"/>
    <s v="NonUnion Labor"/>
    <x v="10"/>
  </r>
  <r>
    <s v="6448-910 - Vac/Sick/Holiday"/>
    <s v="1200 ST NonUnion Lbr"/>
    <n v="37740.21"/>
    <m/>
    <n v="37740.21"/>
    <n v="0"/>
    <n v="0"/>
    <n v="0"/>
    <n v="0"/>
    <n v="37740.21"/>
    <n v="0"/>
    <s v="Tax &amp; Procurement"/>
    <s v="NonUnion Labor"/>
    <x v="10"/>
  </r>
  <r>
    <s v="8864-100 - Accounting"/>
    <s v="2100 O&amp;M Accruals"/>
    <n v="254995"/>
    <m/>
    <n v="0"/>
    <n v="0"/>
    <n v="0"/>
    <n v="254995"/>
    <n v="0"/>
    <n v="254995"/>
    <n v="0"/>
    <s v="Accounting"/>
    <s v="Nonlabor"/>
    <x v="10"/>
  </r>
  <r>
    <s v="8864-100 - Accounting"/>
    <s v="2100 Outside Svcs"/>
    <n v="31024.2"/>
    <m/>
    <n v="0"/>
    <n v="0"/>
    <n v="0"/>
    <n v="31024.2"/>
    <n v="0"/>
    <n v="31024.2"/>
    <n v="0"/>
    <s v="Accounting"/>
    <s v="Nonlabor"/>
    <x v="10"/>
  </r>
  <r>
    <s v="8864-100 - Accounting"/>
    <s v="2140 Outside Svcs IT"/>
    <n v="5625"/>
    <m/>
    <n v="0"/>
    <n v="0"/>
    <n v="0"/>
    <n v="5625"/>
    <n v="0"/>
    <n v="5625"/>
    <n v="0"/>
    <s v="Accounting"/>
    <s v="Nonlabor"/>
    <x v="10"/>
  </r>
  <r>
    <s v="8864-100 - Accounting"/>
    <s v="2180 Outside Svcs Finance"/>
    <n v="184856"/>
    <m/>
    <n v="0"/>
    <n v="0"/>
    <n v="0"/>
    <n v="184856"/>
    <n v="0"/>
    <n v="184856"/>
    <n v="0"/>
    <s v="Accounting"/>
    <s v="Exclude"/>
    <x v="10"/>
  </r>
  <r>
    <s v="8864-100 - Accounting"/>
    <s v="2100 Affiliated Svcs Enmax"/>
    <n v="237218.94"/>
    <m/>
    <n v="0"/>
    <n v="0"/>
    <n v="0"/>
    <n v="237218.94"/>
    <n v="0"/>
    <n v="237218.94"/>
    <n v="0"/>
    <s v="Accounting"/>
    <s v="Exclude"/>
    <x v="10"/>
  </r>
  <r>
    <s v="8864-100 - Accounting"/>
    <s v="2810 Fees/Dues/Pnlty"/>
    <n v="101150.70999999999"/>
    <m/>
    <n v="0"/>
    <n v="0"/>
    <n v="0"/>
    <n v="101150.70999999999"/>
    <n v="0"/>
    <n v="101150.70999999999"/>
    <n v="0"/>
    <s v="Accounting"/>
    <s v="Nonlabor"/>
    <x v="10"/>
  </r>
  <r>
    <s v="8864-100 - Accounting"/>
    <s v="1200 ST NonUnion Lbr"/>
    <n v="997197.64"/>
    <m/>
    <n v="0"/>
    <n v="0"/>
    <n v="0"/>
    <n v="997197.64"/>
    <n v="0"/>
    <n v="997197.64"/>
    <n v="0"/>
    <s v="Accounting"/>
    <s v="NonUnion Labor"/>
    <x v="10"/>
  </r>
  <r>
    <s v="8864-100 - Accounting"/>
    <s v="2310 Training Mtls"/>
    <n v="10425"/>
    <m/>
    <n v="0"/>
    <n v="0"/>
    <n v="0"/>
    <n v="10425"/>
    <n v="0"/>
    <n v="10425"/>
    <n v="0"/>
    <s v="Accounting"/>
    <s v="Exclude"/>
    <x v="10"/>
  </r>
  <r>
    <s v="8864-100 - Accounting"/>
    <s v="2320 Travel Exp Supp Inv"/>
    <n v="3200"/>
    <m/>
    <n v="0"/>
    <n v="0"/>
    <n v="0"/>
    <n v="3200"/>
    <n v="0"/>
    <n v="3200"/>
    <n v="0"/>
    <s v="Accounting"/>
    <s v="Nonlabor"/>
    <x v="10"/>
  </r>
  <r>
    <s v="8864-100 - Accounting"/>
    <s v="2330 Meals Exp Supp Inv"/>
    <n v="2250"/>
    <m/>
    <n v="0"/>
    <n v="0"/>
    <n v="0"/>
    <n v="2250"/>
    <n v="0"/>
    <n v="2250"/>
    <n v="0"/>
    <s v="Accounting"/>
    <s v="Nonlabor"/>
    <x v="10"/>
  </r>
  <r>
    <s v="8864-100 - Accounting"/>
    <s v="1300 OT NonUnion Lbr"/>
    <n v="1087.75"/>
    <m/>
    <n v="0"/>
    <n v="0"/>
    <n v="0"/>
    <n v="1087.75"/>
    <n v="0"/>
    <n v="1087.75"/>
    <n v="0"/>
    <s v="Accounting"/>
    <s v="NonUnion Labor"/>
    <x v="10"/>
  </r>
  <r>
    <s v="8864-100 - Accounting"/>
    <s v="2700 Postage/Delivery"/>
    <n v="282.38"/>
    <m/>
    <n v="0"/>
    <n v="0"/>
    <n v="0"/>
    <n v="282.38"/>
    <n v="0"/>
    <n v="282.38"/>
    <n v="0"/>
    <s v="Accounting"/>
    <s v="Nonlabor"/>
    <x v="10"/>
  </r>
  <r>
    <s v="8864-100 - Accounting"/>
    <s v="2730 Office Supplies"/>
    <n v="550"/>
    <m/>
    <n v="0"/>
    <n v="0"/>
    <n v="0"/>
    <n v="550"/>
    <n v="0"/>
    <n v="550"/>
    <n v="0"/>
    <s v="Accounting"/>
    <s v="Nonlabor"/>
    <x v="10"/>
  </r>
  <r>
    <s v="8864-250 - Lease Obligations"/>
    <s v="2425 Lease Obligation"/>
    <n v="8220.36"/>
    <m/>
    <n v="0"/>
    <n v="0"/>
    <n v="0"/>
    <n v="8220.36"/>
    <n v="0"/>
    <n v="8220.36"/>
    <n v="0"/>
    <s v="Accounting"/>
    <s v="Exclude"/>
    <x v="10"/>
  </r>
  <r>
    <s v="8864-910 - Vac/Sick/Holiday"/>
    <s v="1200 ST NonUnion Lbr"/>
    <n v="151952.25"/>
    <m/>
    <n v="151952.25"/>
    <n v="0"/>
    <n v="0"/>
    <n v="0"/>
    <n v="0"/>
    <n v="151952.25"/>
    <n v="0"/>
    <s v="Accounting"/>
    <s v="NonUnion Labor"/>
    <x v="10"/>
  </r>
  <r>
    <s v="9042-100 - Employee Benefits"/>
    <s v="2301 RSU/DSU Accrual"/>
    <n v="441456.28"/>
    <m/>
    <n v="441456.28"/>
    <n v="0"/>
    <n v="0"/>
    <n v="0"/>
    <n v="0"/>
    <n v="441456.28"/>
    <n v="0"/>
    <s v="Corporate Expenses"/>
    <s v="Exclude"/>
    <x v="10"/>
  </r>
  <r>
    <s v="9042-100 - Employee Benefits"/>
    <s v="8200 Bonus Accr"/>
    <n v="2742762.16"/>
    <m/>
    <n v="2742762.16"/>
    <n v="0"/>
    <n v="0"/>
    <n v="0"/>
    <n v="0"/>
    <n v="2742762.16"/>
    <n v="0"/>
    <s v="Corporate Expenses"/>
    <s v="Exclude"/>
    <x v="10"/>
  </r>
  <r>
    <s v="9042-100 - Employee Benefits"/>
    <s v="8270 Pension"/>
    <n v="212999.5"/>
    <m/>
    <n v="212999.5"/>
    <n v="0"/>
    <n v="0"/>
    <n v="0"/>
    <n v="0"/>
    <n v="212999.5"/>
    <n v="0"/>
    <s v="Corporate Expenses"/>
    <s v="Exclude"/>
    <x v="10"/>
  </r>
  <r>
    <s v="9042-100 - Employee Benefits"/>
    <s v="8272 MPD Pension"/>
    <n v="129264"/>
    <m/>
    <n v="129264"/>
    <n v="0"/>
    <n v="0"/>
    <n v="0"/>
    <n v="0"/>
    <n v="129264"/>
    <n v="0"/>
    <s v="Corporate Expenses"/>
    <s v="Exclude"/>
    <x v="10"/>
  </r>
  <r>
    <s v="9042-100 - Employee Benefits"/>
    <s v="8280 FAS 106"/>
    <n v="1153392.17"/>
    <m/>
    <n v="1153392.17"/>
    <n v="0"/>
    <n v="0"/>
    <n v="0"/>
    <n v="0"/>
    <n v="1153392.17"/>
    <n v="0"/>
    <s v="Corporate Expenses"/>
    <s v="Exclude"/>
    <x v="10"/>
  </r>
  <r>
    <s v="9042-100 - Employee Benefits"/>
    <s v="8282 MPD FAS 106"/>
    <n v="-4824.17"/>
    <m/>
    <n v="-4824.17"/>
    <n v="0"/>
    <n v="0"/>
    <n v="0"/>
    <n v="0"/>
    <n v="-4824.17"/>
    <n v="0"/>
    <s v="Corporate Expenses"/>
    <s v="Exclude"/>
    <x v="10"/>
  </r>
  <r>
    <s v="9042-100 - Employee Benefits"/>
    <s v="8290 SERP"/>
    <n v="55823.5"/>
    <m/>
    <n v="55823.5"/>
    <n v="0"/>
    <n v="0"/>
    <n v="0"/>
    <n v="0"/>
    <n v="55823.5"/>
    <n v="0"/>
    <s v="Corporate Expenses"/>
    <s v="Exclude"/>
    <x v="10"/>
  </r>
  <r>
    <s v="9042-100 - Employee Benefits"/>
    <s v="8935 FAS87/106 Reg Asset"/>
    <n v="842135.75"/>
    <m/>
    <n v="842135.75"/>
    <n v="0"/>
    <n v="0"/>
    <n v="0"/>
    <n v="0"/>
    <n v="842135.75"/>
    <n v="0"/>
    <s v="Corporate Expenses"/>
    <s v="Exclude"/>
    <x v="10"/>
  </r>
  <r>
    <s v="9042-100 - Employee Benefits"/>
    <s v="9035 FAS87/106 Reg Asset BHD"/>
    <n v="3327959.58"/>
    <m/>
    <n v="3327959.58"/>
    <n v="0"/>
    <n v="0"/>
    <n v="0"/>
    <n v="0"/>
    <n v="3327959.58"/>
    <n v="0"/>
    <s v="Corporate Expenses"/>
    <s v="Exclude"/>
    <x v="10"/>
  </r>
  <r>
    <s v="9042-150 - Admin Support"/>
    <s v="2100 Affiliated Svcs Enmax"/>
    <n v="30163.953333333338"/>
    <m/>
    <n v="0"/>
    <n v="0"/>
    <n v="0"/>
    <n v="0"/>
    <n v="30163.953333333338"/>
    <n v="30163.953333333338"/>
    <n v="0"/>
    <s v="Corporate Expenses"/>
    <s v="Exclude"/>
    <x v="10"/>
  </r>
  <r>
    <s v="9042-450 - BoD Fees"/>
    <s v="2810 Fees/Dues/Pnlty"/>
    <n v="160000"/>
    <m/>
    <n v="0"/>
    <n v="0"/>
    <n v="0"/>
    <n v="0"/>
    <n v="160000"/>
    <n v="160000"/>
    <n v="0"/>
    <s v="Corporate Expenses"/>
    <s v="Nonlabor"/>
    <x v="10"/>
  </r>
  <r>
    <s v="9042-610 - Property Insurance"/>
    <s v="8310 Prep Insur"/>
    <n v="1243208.9099999999"/>
    <m/>
    <n v="0"/>
    <n v="0"/>
    <n v="0"/>
    <n v="1243208.9099999999"/>
    <n v="0"/>
    <n v="1243208.9099999999"/>
    <n v="0"/>
    <s v="Corporate Expenses"/>
    <s v="Exclude"/>
    <x v="10"/>
  </r>
  <r>
    <s v="9042-620 - Injuries and Damage"/>
    <s v="2810 Fees/Dues/Pnlty"/>
    <n v="76407.12"/>
    <m/>
    <n v="76407.12"/>
    <n v="0"/>
    <n v="0"/>
    <n v="0"/>
    <n v="0"/>
    <n v="76407.12"/>
    <n v="0"/>
    <s v="Corporate Expenses"/>
    <s v="Nonlabor"/>
    <x v="10"/>
  </r>
  <r>
    <s v="9042-620 - Injuries and Damage"/>
    <s v="8310 Prep Insur"/>
    <n v="1643090.74"/>
    <m/>
    <n v="0"/>
    <n v="0"/>
    <n v="0"/>
    <n v="1643090.74"/>
    <n v="0"/>
    <n v="1643090.74"/>
    <n v="0"/>
    <s v="Corporate Expenses"/>
    <s v="Exclude"/>
    <x v="10"/>
  </r>
  <r>
    <s v="9042-620 - Injuries and Damage"/>
    <s v="2800 Insurance MEMIC"/>
    <n v="502249"/>
    <m/>
    <n v="502249"/>
    <n v="0"/>
    <n v="0"/>
    <n v="0"/>
    <n v="0"/>
    <n v="502249"/>
    <n v="0"/>
    <s v="Corporate Expenses"/>
    <s v="Exclude"/>
    <x v="10"/>
  </r>
  <r>
    <s v="9042-700 - MPUC/OPA Assess Fees"/>
    <s v="8865 Prepaid Assessments"/>
    <n v="2053895.93"/>
    <m/>
    <n v="0"/>
    <n v="0"/>
    <n v="0"/>
    <n v="0"/>
    <n v="2053895.93"/>
    <n v="2053895.93"/>
    <n v="0"/>
    <s v="Corporate Expenses"/>
    <s v="Exclude"/>
    <x v="10"/>
  </r>
  <r>
    <s v="9042-710 - BHD FERC Assessment"/>
    <s v="8865 Prepaid Assessments"/>
    <n v="230531.5"/>
    <m/>
    <n v="0"/>
    <n v="0"/>
    <n v="0"/>
    <n v="0"/>
    <n v="230531.5"/>
    <n v="230531.5"/>
    <n v="0"/>
    <s v="Corporate Expenses"/>
    <s v="Exclude"/>
    <x v="10"/>
  </r>
  <r>
    <s v="9042-715 - MPD FERC Assessment"/>
    <s v="8865 Prepaid Assessments"/>
    <n v="19680"/>
    <m/>
    <n v="0"/>
    <n v="0"/>
    <n v="0"/>
    <n v="0"/>
    <n v="19680"/>
    <n v="19680"/>
    <n v="0"/>
    <s v="Corporate Expenses"/>
    <s v="Exclude"/>
    <x v="10"/>
  </r>
  <r>
    <s v="9042-810 - OandM Distribution"/>
    <s v="8999 Alloc Labor"/>
    <n v="-31774.210000000021"/>
    <m/>
    <n v="0"/>
    <n v="0"/>
    <n v="0"/>
    <n v="0"/>
    <n v="-31774.210000000021"/>
    <n v="-31774.210000000021"/>
    <n v="0"/>
    <s v="Corporate Expenses"/>
    <s v="NonUnion Labor"/>
    <x v="10"/>
  </r>
  <r>
    <s v="9042-820 - OandM Transmission"/>
    <s v="8999 Alloc Labor"/>
    <n v="-4279.9800000000032"/>
    <m/>
    <n v="0"/>
    <n v="0"/>
    <n v="0"/>
    <n v="0"/>
    <n v="-4279.9800000000032"/>
    <n v="-4279.9800000000032"/>
    <n v="0"/>
    <s v="Corporate Expenses"/>
    <s v="NonUnion Labor"/>
    <x v="10"/>
  </r>
  <r>
    <s v="9042-830 - OandM Cust Acct"/>
    <s v="8999 Alloc Labor"/>
    <n v="-9496.8099999999977"/>
    <m/>
    <n v="0"/>
    <n v="0"/>
    <n v="0"/>
    <n v="0"/>
    <n v="-9496.8099999999977"/>
    <n v="-9496.8099999999977"/>
    <n v="0"/>
    <s v="Corporate Expenses"/>
    <s v="NonUnion Labor"/>
    <x v="10"/>
  </r>
  <r>
    <s v="9042-850 - General Admin"/>
    <s v="8999 Alloc Labor"/>
    <n v="-11677.020000000004"/>
    <m/>
    <n v="0"/>
    <n v="0"/>
    <n v="0"/>
    <n v="0"/>
    <n v="-11677.020000000004"/>
    <n v="-11677.020000000004"/>
    <n v="0"/>
    <s v="Corporate Expenses"/>
    <s v="NonUnion Labor"/>
    <x v="10"/>
  </r>
  <r>
    <s v="9042-900 - Bank Fees"/>
    <s v="8250 Cash in Bank"/>
    <n v="147235.81"/>
    <m/>
    <n v="0"/>
    <n v="0"/>
    <n v="0"/>
    <n v="0"/>
    <n v="147235.81"/>
    <n v="147235.81"/>
    <n v="0"/>
    <s v="Corporate Expenses"/>
    <s v="Exclude"/>
    <x v="10"/>
  </r>
  <r>
    <s v="9042-900 - Bank Fees"/>
    <s v="8253 Cash Key Bank"/>
    <n v="1760"/>
    <m/>
    <n v="0"/>
    <n v="0"/>
    <n v="0"/>
    <n v="0"/>
    <n v="1760"/>
    <n v="1760"/>
    <n v="0"/>
    <s v="Corporate Expenses"/>
    <s v="Exclude"/>
    <x v="10"/>
  </r>
  <r>
    <s v="9042-920 - Pandemic Costs"/>
    <s v="2100 Outside Svcs"/>
    <n v="89960"/>
    <m/>
    <n v="0"/>
    <n v="0"/>
    <n v="0"/>
    <n v="0"/>
    <n v="89960"/>
    <n v="89960"/>
    <n v="0"/>
    <s v="Corporate Expenses"/>
    <s v="Nonlabor"/>
    <x v="10"/>
  </r>
  <r>
    <s v="9042-920 - Pandemic Costs"/>
    <s v="2400 Inventory Issue"/>
    <n v="2319.85"/>
    <m/>
    <n v="0"/>
    <n v="0"/>
    <n v="0"/>
    <n v="0"/>
    <n v="2319.85"/>
    <n v="2319.85"/>
    <n v="0"/>
    <s v="Corporate Expenses"/>
    <s v="Inventory"/>
    <x v="10"/>
  </r>
  <r>
    <s v="9042-920 - Pandemic Costs"/>
    <s v="2410 Direct Purchase"/>
    <n v="994.36999999999989"/>
    <m/>
    <n v="0"/>
    <n v="0"/>
    <n v="0"/>
    <n v="0"/>
    <n v="994.36999999999989"/>
    <n v="994.36999999999989"/>
    <n v="0"/>
    <s v="Corporate Expenses"/>
    <s v="Nonlabor"/>
    <x v="10"/>
  </r>
  <r>
    <s v="9042-920 - Pandemic Costs"/>
    <s v="2430 Other Equip Exp"/>
    <n v="107.55"/>
    <m/>
    <n v="0"/>
    <n v="0"/>
    <n v="0"/>
    <n v="0"/>
    <n v="107.55"/>
    <n v="107.55"/>
    <n v="0"/>
    <s v="Corporate Expenses"/>
    <s v="Inventory"/>
    <x v="10"/>
  </r>
  <r>
    <s v="5066-100 - Genl Admin"/>
    <s v="2100 Outside Svcs"/>
    <n v="338273.44"/>
    <m/>
    <n v="0"/>
    <n v="0"/>
    <n v="0"/>
    <n v="338273.44"/>
    <n v="0"/>
    <n v="338273.44"/>
    <n v="0"/>
    <s v="SBU/Human Resources"/>
    <s v="Nonlabor"/>
    <x v="15"/>
  </r>
  <r>
    <s v="5066-100 - Genl Admin"/>
    <s v="2140 Outside Svcs IT"/>
    <n v="183.33333333333331"/>
    <m/>
    <n v="0"/>
    <n v="0"/>
    <n v="0"/>
    <n v="183.33333333333331"/>
    <n v="0"/>
    <n v="183.33333333333331"/>
    <n v="0"/>
    <s v="SBU/Human Resources"/>
    <s v="Nonlabor"/>
    <x v="15"/>
  </r>
  <r>
    <s v="5066-100 - Genl Admin"/>
    <s v="2100 Affiliated Svcs Enmax"/>
    <n v="179974.65"/>
    <m/>
    <n v="0"/>
    <n v="0"/>
    <n v="0"/>
    <n v="179974.65"/>
    <n v="0"/>
    <n v="179974.65"/>
    <n v="0"/>
    <s v="SBU/Human Resources"/>
    <s v="Exclude"/>
    <x v="15"/>
  </r>
  <r>
    <s v="5066-100 - Genl Admin"/>
    <s v="2820 Adv/Promo Mtl"/>
    <n v="472.08333333333314"/>
    <m/>
    <n v="0"/>
    <n v="0"/>
    <n v="0"/>
    <n v="472.08333333333314"/>
    <n v="0"/>
    <n v="472.08333333333314"/>
    <n v="0"/>
    <s v="SBU/Human Resources"/>
    <s v="Exclude"/>
    <x v="15"/>
  </r>
  <r>
    <s v="5066-100 - Genl Admin"/>
    <s v="1200 ST NonUnion Lbr"/>
    <n v="412631.08"/>
    <m/>
    <n v="0"/>
    <n v="0"/>
    <n v="0"/>
    <n v="412631.08"/>
    <n v="0"/>
    <n v="412631.08"/>
    <n v="0"/>
    <s v="SBU/Human Resources"/>
    <s v="NonUnion Labor"/>
    <x v="15"/>
  </r>
  <r>
    <s v="5066-100 - Genl Admin"/>
    <s v="2310 Training Mtls"/>
    <n v="2832.5000000000005"/>
    <m/>
    <n v="0"/>
    <n v="0"/>
    <n v="0"/>
    <n v="2832.5000000000005"/>
    <n v="0"/>
    <n v="2832.5000000000005"/>
    <n v="0"/>
    <s v="SBU/Human Resources"/>
    <s v="Exclude"/>
    <x v="15"/>
  </r>
  <r>
    <s v="5066-100 - Genl Admin"/>
    <s v="2320 Travel Exp Supp Inv"/>
    <n v="2789.5833333333339"/>
    <m/>
    <n v="0"/>
    <n v="0"/>
    <n v="0"/>
    <n v="2789.5833333333339"/>
    <n v="0"/>
    <n v="2789.5833333333339"/>
    <n v="0"/>
    <s v="SBU/Human Resources"/>
    <s v="Nonlabor"/>
    <x v="15"/>
  </r>
  <r>
    <s v="5066-100 - Genl Admin"/>
    <s v="2330 Meals Exp AR"/>
    <n v="936"/>
    <m/>
    <n v="0"/>
    <n v="0"/>
    <n v="0"/>
    <n v="936"/>
    <n v="0"/>
    <n v="936"/>
    <n v="0"/>
    <s v="SBU/Human Resources"/>
    <s v="Nonlabor"/>
    <x v="15"/>
  </r>
  <r>
    <s v="5066-100 - Genl Admin"/>
    <s v="2330 Meals Exp Supp Inv"/>
    <n v="2266"/>
    <m/>
    <n v="0"/>
    <n v="0"/>
    <n v="0"/>
    <n v="2266"/>
    <n v="0"/>
    <n v="2266"/>
    <n v="0"/>
    <s v="SBU/Human Resources"/>
    <s v="Nonlabor"/>
    <x v="15"/>
  </r>
  <r>
    <s v="5066-100 - Genl Admin"/>
    <s v="2340 Other Emp Exp"/>
    <n v="2832.5"/>
    <m/>
    <n v="0"/>
    <n v="0"/>
    <n v="0"/>
    <n v="2832.5"/>
    <n v="0"/>
    <n v="2832.5"/>
    <n v="0"/>
    <s v="SBU/Human Resources"/>
    <s v="Nonlabor"/>
    <x v="15"/>
  </r>
  <r>
    <s v="5066-100 - Genl Admin"/>
    <s v="2400 Inventory Issue"/>
    <n v="472.08333333333343"/>
    <m/>
    <n v="0"/>
    <n v="0"/>
    <n v="0"/>
    <n v="472.08333333333343"/>
    <n v="0"/>
    <n v="472.08333333333343"/>
    <n v="0"/>
    <s v="SBU/Human Resources"/>
    <s v="Inventory"/>
    <x v="15"/>
  </r>
  <r>
    <s v="5066-100 - Genl Admin"/>
    <s v="2410 Direct Purchase"/>
    <n v="1199.1399999999999"/>
    <m/>
    <n v="0"/>
    <n v="0"/>
    <n v="0"/>
    <n v="1199.1399999999999"/>
    <n v="0"/>
    <n v="1199.1399999999999"/>
    <n v="0"/>
    <s v="SBU/Human Resources"/>
    <s v="Nonlabor"/>
    <x v="15"/>
  </r>
  <r>
    <s v="5066-100 - Genl Admin"/>
    <s v="2430 Other Equip Exp"/>
    <n v="472.08333333333343"/>
    <m/>
    <n v="0"/>
    <n v="0"/>
    <n v="0"/>
    <n v="472.08333333333343"/>
    <n v="0"/>
    <n v="472.08333333333343"/>
    <n v="0"/>
    <s v="SBU/Human Resources"/>
    <s v="Inventory"/>
    <x v="15"/>
  </r>
  <r>
    <s v="5066-100 - Genl Admin"/>
    <s v="1300 OT NonUnion Lbr"/>
    <n v="4602.4400000000005"/>
    <m/>
    <n v="0"/>
    <n v="0"/>
    <n v="0"/>
    <n v="4602.4400000000005"/>
    <n v="0"/>
    <n v="4602.4400000000005"/>
    <n v="0"/>
    <s v="SBU/Human Resources"/>
    <s v="NonUnion Labor"/>
    <x v="15"/>
  </r>
  <r>
    <s v="5066-100 - Genl Admin"/>
    <s v="2700 Postage/Delivery"/>
    <n v="322.99333333333334"/>
    <m/>
    <n v="0"/>
    <n v="0"/>
    <n v="0"/>
    <n v="322.99333333333334"/>
    <n v="0"/>
    <n v="322.99333333333334"/>
    <n v="0"/>
    <s v="SBU/Human Resources"/>
    <s v="Nonlabor"/>
    <x v="15"/>
  </r>
  <r>
    <s v="5066-100 - Genl Admin"/>
    <s v="2730 Office Supplies"/>
    <n v="1415.8899999999999"/>
    <m/>
    <n v="0"/>
    <n v="0"/>
    <n v="0"/>
    <n v="1415.8899999999999"/>
    <n v="0"/>
    <n v="1415.8899999999999"/>
    <n v="0"/>
    <s v="SBU/Human Resources"/>
    <s v="Nonlabor"/>
    <x v="15"/>
  </r>
  <r>
    <s v="5066-100 - Genl Admin"/>
    <s v="2760 Info Tech Sfwr"/>
    <n v="30900"/>
    <m/>
    <n v="0"/>
    <n v="0"/>
    <n v="0"/>
    <n v="30900"/>
    <n v="0"/>
    <n v="30900"/>
    <n v="0"/>
    <s v="SBU/Human Resources"/>
    <s v="Nonlabor"/>
    <x v="15"/>
  </r>
  <r>
    <s v="5066-100 - Genl Admin"/>
    <s v="6130 Misc Reimburse AR"/>
    <n v="-496.91666666666708"/>
    <m/>
    <n v="0"/>
    <n v="0"/>
    <n v="0"/>
    <n v="-496.91666666666708"/>
    <n v="0"/>
    <n v="-496.91666666666708"/>
    <n v="0"/>
    <s v="SBU/Human Resources"/>
    <s v="Project Proceeds"/>
    <x v="15"/>
  </r>
  <r>
    <s v="5066-211 - LT Disability"/>
    <s v="2300 Emp Benefit"/>
    <n v="242857.93333333347"/>
    <m/>
    <n v="242857.93333333347"/>
    <n v="0"/>
    <n v="0"/>
    <n v="0"/>
    <n v="0"/>
    <n v="242857.93333333347"/>
    <n v="0"/>
    <s v="SBU/Human Resources"/>
    <s v="Exclude"/>
    <x v="15"/>
  </r>
  <r>
    <s v="5066-211 - LT Disability"/>
    <s v="6130 Misc Reimburse AR"/>
    <n v="-3729.96"/>
    <m/>
    <n v="-3729.96"/>
    <n v="0"/>
    <n v="0"/>
    <n v="0"/>
    <n v="0"/>
    <n v="-3729.96"/>
    <n v="0"/>
    <s v="SBU/Human Resources"/>
    <s v="Project Proceeds"/>
    <x v="15"/>
  </r>
  <r>
    <s v="5066-212 - Life Ins"/>
    <s v="2300 Emp Benefit"/>
    <n v="126851.29999999999"/>
    <m/>
    <n v="126851.29999999999"/>
    <n v="0"/>
    <n v="0"/>
    <n v="0"/>
    <n v="0"/>
    <n v="126851.29999999999"/>
    <n v="0"/>
    <s v="SBU/Human Resources"/>
    <s v="Exclude"/>
    <x v="15"/>
  </r>
  <r>
    <s v="5066-222 - Active Med Plan"/>
    <s v="2800 Insurance"/>
    <n v="1207.5"/>
    <m/>
    <n v="1207.5"/>
    <n v="0"/>
    <n v="0"/>
    <n v="0"/>
    <n v="0"/>
    <n v="1207.5"/>
    <n v="0"/>
    <s v="SBU/Human Resources"/>
    <s v="Exclude"/>
    <x v="15"/>
  </r>
  <r>
    <s v="5066-222 - Active Med Plan"/>
    <s v="2800 Insurance Active Med"/>
    <n v="6124811.6200000001"/>
    <m/>
    <n v="6124811.6200000001"/>
    <n v="0"/>
    <n v="0"/>
    <n v="0"/>
    <n v="0"/>
    <n v="6124811.6200000001"/>
    <n v="0"/>
    <s v="SBU/Human Resources"/>
    <s v="Exclude"/>
    <x v="15"/>
  </r>
  <r>
    <s v="5066-222 - Active Med Plan"/>
    <s v="8240 Medical Rsve"/>
    <n v="12000"/>
    <m/>
    <n v="12000"/>
    <n v="0"/>
    <n v="0"/>
    <n v="0"/>
    <n v="0"/>
    <n v="12000"/>
    <n v="0"/>
    <s v="SBU/Human Resources"/>
    <s v="Exclude"/>
    <x v="15"/>
  </r>
  <r>
    <s v="5066-223 - Medical Admin"/>
    <s v="2800 Insurance Active Med"/>
    <n v="770853.33000000007"/>
    <m/>
    <n v="770853.33000000007"/>
    <n v="0"/>
    <n v="0"/>
    <n v="0"/>
    <n v="0"/>
    <n v="770853.33000000007"/>
    <n v="0"/>
    <s v="SBU/Human Resources"/>
    <s v="Exclude"/>
    <x v="15"/>
  </r>
  <r>
    <s v="5066-224 - Emp Med Contrib"/>
    <s v="8560 Empl Benefits"/>
    <n v="-181910.53"/>
    <m/>
    <n v="-181910.53"/>
    <n v="0"/>
    <n v="0"/>
    <n v="0"/>
    <n v="0"/>
    <n v="-181910.53"/>
    <n v="0"/>
    <s v="SBU/Human Resources"/>
    <s v="Exclude"/>
    <x v="15"/>
  </r>
  <r>
    <s v="5066-224 - Emp Med Contrib"/>
    <s v="8560 Empl Benefits Active Med"/>
    <n v="-1510666.666666666"/>
    <m/>
    <n v="-1510666.666666666"/>
    <n v="0"/>
    <n v="0"/>
    <n v="0"/>
    <n v="0"/>
    <n v="-1510666.666666666"/>
    <n v="0"/>
    <s v="SBU/Human Resources"/>
    <s v="Exclude"/>
    <x v="15"/>
  </r>
  <r>
    <s v="5066-227 - Medical Buyout"/>
    <s v="1400 Adj NonUnion Lbr"/>
    <n v="8375"/>
    <m/>
    <n v="8375"/>
    <n v="0"/>
    <n v="0"/>
    <n v="0"/>
    <n v="0"/>
    <n v="8375"/>
    <n v="0"/>
    <s v="SBU/Human Resources"/>
    <s v="NonUnion Labor"/>
    <x v="15"/>
  </r>
  <r>
    <s v="5066-227 - Medical Buyout"/>
    <s v="1400 Adj Union Lbr"/>
    <n v="10125"/>
    <m/>
    <n v="10125"/>
    <n v="0"/>
    <n v="0"/>
    <n v="0"/>
    <n v="0"/>
    <n v="10125"/>
    <n v="0"/>
    <s v="SBU/Human Resources"/>
    <s v="Union Labor"/>
    <x v="15"/>
  </r>
  <r>
    <s v="5066-250 - 401K"/>
    <s v="2100 Outside Svcs"/>
    <n v="252083.33333333326"/>
    <m/>
    <n v="252083.33333333326"/>
    <n v="0"/>
    <n v="0"/>
    <n v="0"/>
    <n v="0"/>
    <n v="252083.33333333326"/>
    <n v="0"/>
    <s v="SBU/Human Resources"/>
    <s v="Nonlabor"/>
    <x v="15"/>
  </r>
  <r>
    <s v="5066-250 - 401K"/>
    <s v="8260 401K Match"/>
    <n v="1871425.0499999998"/>
    <m/>
    <n v="1871425.0499999998"/>
    <n v="0"/>
    <n v="0"/>
    <n v="0"/>
    <n v="0"/>
    <n v="1871425.0499999998"/>
    <n v="0"/>
    <s v="SBU/Human Resources"/>
    <s v="Exclude"/>
    <x v="15"/>
  </r>
  <r>
    <s v="5066-260 - Tuition Reimburse"/>
    <s v="8560 Empl Benefits"/>
    <n v="113011.14666666662"/>
    <m/>
    <n v="113011.14666666662"/>
    <n v="0"/>
    <n v="0"/>
    <n v="0"/>
    <n v="0"/>
    <n v="113011.14666666662"/>
    <n v="0"/>
    <s v="SBU/Human Resources"/>
    <s v="Exclude"/>
    <x v="15"/>
  </r>
  <r>
    <s v="5066-280 - Genl Benefits"/>
    <s v="2100 Outside Svcs"/>
    <n v="154789.66666666663"/>
    <m/>
    <n v="154789.66666666663"/>
    <n v="0"/>
    <n v="0"/>
    <n v="0"/>
    <n v="0"/>
    <n v="154789.66666666663"/>
    <n v="0"/>
    <s v="SBU/Human Resources"/>
    <s v="Nonlabor"/>
    <x v="15"/>
  </r>
  <r>
    <s v="5066-280 - Genl Benefits"/>
    <s v="2160 Outside Svcs Legal"/>
    <n v="96036.333333333343"/>
    <m/>
    <n v="96036.333333333343"/>
    <n v="0"/>
    <n v="0"/>
    <n v="0"/>
    <n v="0"/>
    <n v="96036.333333333343"/>
    <n v="0"/>
    <s v="SBU/Human Resources"/>
    <s v="Nonlabor"/>
    <x v="15"/>
  </r>
  <r>
    <s v="5066-300 - Labor Relations"/>
    <s v="2100 Outside Svcs"/>
    <n v="7058.3333333333339"/>
    <m/>
    <n v="0"/>
    <n v="0"/>
    <n v="0"/>
    <n v="7058.3333333333339"/>
    <n v="0"/>
    <n v="7058.3333333333339"/>
    <n v="0"/>
    <s v="SBU/Human Resources"/>
    <s v="Nonlabor"/>
    <x v="15"/>
  </r>
  <r>
    <s v="5066-300 - Labor Relations"/>
    <s v="2160 Outside Svcs Legal"/>
    <n v="80254.166666666657"/>
    <m/>
    <n v="0"/>
    <n v="0"/>
    <n v="0"/>
    <n v="80254.166666666657"/>
    <n v="0"/>
    <n v="80254.166666666657"/>
    <n v="0"/>
    <s v="SBU/Human Resources"/>
    <s v="Nonlabor"/>
    <x v="15"/>
  </r>
  <r>
    <s v="5066-400 - Occupational Health"/>
    <s v="2100 Outside Svcs"/>
    <n v="61240.68"/>
    <m/>
    <n v="61240.68"/>
    <n v="0"/>
    <n v="0"/>
    <n v="0"/>
    <n v="0"/>
    <n v="61240.68"/>
    <n v="0"/>
    <s v="SBU/Human Resources"/>
    <s v="Nonlabor"/>
    <x v="15"/>
  </r>
  <r>
    <s v="5066-410 - Wellness Initiative"/>
    <s v="2100 Outside Svcs"/>
    <n v="75856.59"/>
    <m/>
    <n v="75856.59"/>
    <n v="0"/>
    <n v="0"/>
    <n v="0"/>
    <n v="0"/>
    <n v="75856.59"/>
    <n v="0"/>
    <s v="SBU/Human Resources"/>
    <s v="Nonlabor"/>
    <x v="15"/>
  </r>
  <r>
    <s v="5066-410 - Wellness Initiative"/>
    <s v="2300 Emp Benefit"/>
    <n v="275"/>
    <m/>
    <n v="275"/>
    <n v="0"/>
    <n v="0"/>
    <n v="0"/>
    <n v="0"/>
    <n v="275"/>
    <n v="0"/>
    <s v="SBU/Human Resources"/>
    <s v="Exclude"/>
    <x v="15"/>
  </r>
  <r>
    <s v="5066-410 - Wellness Initiative"/>
    <s v="2320 Travel Exp Supp Inv"/>
    <n v="1191.6666666666667"/>
    <m/>
    <n v="1191.6666666666667"/>
    <n v="0"/>
    <n v="0"/>
    <n v="0"/>
    <n v="0"/>
    <n v="1191.6666666666667"/>
    <n v="0"/>
    <s v="SBU/Human Resources"/>
    <s v="Nonlabor"/>
    <x v="15"/>
  </r>
  <r>
    <s v="5066-410 - Wellness Initiative"/>
    <s v="2330 Meals Exp Supp Inv"/>
    <n v="24750.000000000004"/>
    <m/>
    <n v="24750.000000000004"/>
    <n v="0"/>
    <n v="0"/>
    <n v="0"/>
    <n v="0"/>
    <n v="24750.000000000004"/>
    <n v="0"/>
    <s v="SBU/Human Resources"/>
    <s v="Nonlabor"/>
    <x v="15"/>
  </r>
  <r>
    <s v="5066-910 - Vac/Sick/Holiday"/>
    <s v="1200 ST NonUnion Lbr"/>
    <n v="60518.68"/>
    <m/>
    <n v="60518.68"/>
    <n v="0"/>
    <n v="0"/>
    <n v="0"/>
    <n v="0"/>
    <n v="60518.68"/>
    <n v="0"/>
    <s v="SBU/Human Resources"/>
    <s v="NonUnion Labor"/>
    <x v="15"/>
  </r>
  <r>
    <s v="4779-110 - IT Administration"/>
    <s v="2140 Outside Svcs IT"/>
    <n v="2697786.91"/>
    <m/>
    <n v="0"/>
    <n v="0"/>
    <n v="0"/>
    <n v="2697786.91"/>
    <n v="0"/>
    <n v="2697786.91"/>
    <n v="0"/>
    <s v="SBU/Information Technology"/>
    <s v="Nonlabor"/>
    <x v="14"/>
  </r>
  <r>
    <s v="4779-110 - IT Administration"/>
    <s v="2100 Affiliated Svcs Enmax"/>
    <n v="57845.34"/>
    <m/>
    <n v="0"/>
    <n v="0"/>
    <n v="0"/>
    <n v="57845.34"/>
    <n v="0"/>
    <n v="57845.34"/>
    <n v="0"/>
    <s v="SBU/Information Technology"/>
    <s v="Exclude"/>
    <x v="14"/>
  </r>
  <r>
    <s v="4779-110 - IT Administration"/>
    <s v="8320 Prep IT Expen"/>
    <n v="3094459.55"/>
    <m/>
    <n v="0"/>
    <n v="0"/>
    <n v="0"/>
    <n v="3094459.55"/>
    <n v="0"/>
    <n v="3094459.55"/>
    <n v="0"/>
    <s v="SBU/Information Technology"/>
    <s v="Exclude"/>
    <x v="14"/>
  </r>
  <r>
    <s v="4779-110 - IT Administration"/>
    <s v="1200 ST NonUnion Lbr"/>
    <n v="1708018.53"/>
    <m/>
    <n v="0"/>
    <n v="0"/>
    <n v="0"/>
    <n v="1708018.53"/>
    <n v="0"/>
    <n v="1708018.53"/>
    <n v="0"/>
    <s v="SBU/Information Technology"/>
    <s v="NonUnion Labor"/>
    <x v="14"/>
  </r>
  <r>
    <s v="4779-110 - IT Administration"/>
    <s v="2310 Training Mtls"/>
    <n v="28660.81"/>
    <m/>
    <n v="0"/>
    <n v="0"/>
    <n v="0"/>
    <n v="28660.81"/>
    <n v="0"/>
    <n v="28660.81"/>
    <n v="0"/>
    <s v="SBU/Information Technology"/>
    <s v="Exclude"/>
    <x v="14"/>
  </r>
  <r>
    <s v="4779-110 - IT Administration"/>
    <s v="2320 Travel Exp Supp Inv"/>
    <n v="21058"/>
    <m/>
    <n v="0"/>
    <n v="0"/>
    <n v="0"/>
    <n v="21058"/>
    <n v="0"/>
    <n v="21058"/>
    <n v="0"/>
    <s v="SBU/Information Technology"/>
    <s v="Nonlabor"/>
    <x v="14"/>
  </r>
  <r>
    <s v="4779-110 - IT Administration"/>
    <s v="2330 Meals Exp Supp Inv"/>
    <n v="4950"/>
    <m/>
    <n v="0"/>
    <n v="0"/>
    <n v="0"/>
    <n v="4950"/>
    <n v="0"/>
    <n v="4950"/>
    <n v="0"/>
    <s v="SBU/Information Technology"/>
    <s v="Nonlabor"/>
    <x v="14"/>
  </r>
  <r>
    <s v="4779-110 - IT Administration"/>
    <s v="2340 Other Emp Exp"/>
    <n v="2750"/>
    <m/>
    <n v="0"/>
    <n v="0"/>
    <n v="0"/>
    <n v="2750"/>
    <n v="0"/>
    <n v="2750"/>
    <n v="0"/>
    <s v="SBU/Information Technology"/>
    <s v="Nonlabor"/>
    <x v="14"/>
  </r>
  <r>
    <s v="4779-110 - IT Administration"/>
    <s v="2400 Inventory Issue"/>
    <n v="750.52"/>
    <m/>
    <n v="0"/>
    <n v="0"/>
    <n v="0"/>
    <n v="750.52"/>
    <n v="0"/>
    <n v="750.52"/>
    <n v="0"/>
    <s v="SBU/Information Technology"/>
    <s v="Inventory"/>
    <x v="14"/>
  </r>
  <r>
    <s v="4779-110 - IT Administration"/>
    <s v="2410 Direct Purchase"/>
    <n v="101.15"/>
    <m/>
    <n v="0"/>
    <n v="0"/>
    <n v="0"/>
    <n v="101.15"/>
    <n v="0"/>
    <n v="101.15"/>
    <n v="0"/>
    <s v="SBU/Information Technology"/>
    <s v="Nonlabor"/>
    <x v="14"/>
  </r>
  <r>
    <s v="4779-110 - IT Administration"/>
    <s v="2700 Postage/Delivery"/>
    <n v="561.37"/>
    <m/>
    <n v="0"/>
    <n v="0"/>
    <n v="0"/>
    <n v="561.37"/>
    <n v="0"/>
    <n v="561.37"/>
    <n v="0"/>
    <s v="SBU/Information Technology"/>
    <s v="Nonlabor"/>
    <x v="14"/>
  </r>
  <r>
    <s v="4779-110 - IT Administration"/>
    <s v="2710 Telephone Usage"/>
    <n v="821731.86"/>
    <m/>
    <n v="0"/>
    <n v="0"/>
    <n v="0"/>
    <n v="821731.86"/>
    <n v="0"/>
    <n v="821731.86"/>
    <n v="0"/>
    <s v="SBU/Information Technology"/>
    <s v="Nonlabor"/>
    <x v="14"/>
  </r>
  <r>
    <s v="4779-110 - IT Administration"/>
    <s v="2730 Office Supplies"/>
    <n v="1624.51"/>
    <m/>
    <n v="0"/>
    <n v="0"/>
    <n v="0"/>
    <n v="1624.51"/>
    <n v="0"/>
    <n v="1624.51"/>
    <n v="0"/>
    <s v="SBU/Information Technology"/>
    <s v="Nonlabor"/>
    <x v="14"/>
  </r>
  <r>
    <s v="4779-110 - IT Administration"/>
    <s v="2750 Info Tech Hdwr"/>
    <n v="158778.54999999999"/>
    <m/>
    <n v="0"/>
    <n v="0"/>
    <n v="0"/>
    <n v="158778.54999999999"/>
    <n v="0"/>
    <n v="158778.54999999999"/>
    <n v="0"/>
    <s v="SBU/Information Technology"/>
    <s v="Nonlabor"/>
    <x v="14"/>
  </r>
  <r>
    <s v="4779-110 - IT Administration"/>
    <s v="2760 Info Tech Sfwr"/>
    <n v="1100"/>
    <m/>
    <n v="0"/>
    <n v="0"/>
    <n v="0"/>
    <n v="1100"/>
    <n v="0"/>
    <n v="1100"/>
    <n v="0"/>
    <s v="SBU/Information Technology"/>
    <s v="Nonlabor"/>
    <x v="14"/>
  </r>
  <r>
    <s v="4779-110 - IT Administration"/>
    <s v="2770 Info Tech Supply"/>
    <n v="3300"/>
    <m/>
    <n v="0"/>
    <n v="0"/>
    <n v="0"/>
    <n v="3300"/>
    <n v="0"/>
    <n v="3300"/>
    <n v="0"/>
    <s v="SBU/Information Technology"/>
    <s v="Exclude"/>
    <x v="14"/>
  </r>
  <r>
    <s v="4779-110 - IT Administration"/>
    <s v="2780 Info Tech Maint"/>
    <n v="465713.2"/>
    <m/>
    <n v="0"/>
    <n v="0"/>
    <n v="0"/>
    <n v="465713.2"/>
    <n v="0"/>
    <n v="465713.2"/>
    <n v="0"/>
    <s v="SBU/Information Technology"/>
    <s v="Exclude"/>
    <x v="14"/>
  </r>
  <r>
    <s v="4779-120 - Infra-Support"/>
    <s v="1200 ST NonUnion Lbr"/>
    <n v="4945.8599999999997"/>
    <m/>
    <n v="0"/>
    <n v="0"/>
    <n v="0"/>
    <n v="4945.8599999999997"/>
    <n v="0"/>
    <n v="4945.8599999999997"/>
    <n v="0"/>
    <s v="SBU/Information Technology"/>
    <s v="NonUnion Labor"/>
    <x v="14"/>
  </r>
  <r>
    <s v="4779-120 - Infra-Support"/>
    <s v="2770 Info Tech Supply"/>
    <n v="175.44"/>
    <m/>
    <n v="0"/>
    <n v="0"/>
    <n v="0"/>
    <n v="175.44"/>
    <n v="0"/>
    <n v="175.44"/>
    <n v="0"/>
    <s v="SBU/Information Technology"/>
    <s v="Exclude"/>
    <x v="14"/>
  </r>
  <r>
    <s v="4779-160 - CGI OandM Contract"/>
    <s v="1200 ST NonUnion Lbr"/>
    <n v="488.46"/>
    <m/>
    <n v="0"/>
    <n v="0"/>
    <n v="0"/>
    <n v="488.46"/>
    <n v="0"/>
    <n v="488.46"/>
    <n v="0"/>
    <s v="SBU/Information Technology"/>
    <s v="NonUnion Labor"/>
    <x v="14"/>
  </r>
  <r>
    <s v="4779-180 - Audit Assistance"/>
    <s v="1200 ST NonUnion Lbr"/>
    <n v="1907.48"/>
    <m/>
    <n v="0"/>
    <n v="0"/>
    <n v="0"/>
    <n v="1907.48"/>
    <n v="0"/>
    <n v="1907.48"/>
    <n v="0"/>
    <s v="SBU/Information Technology"/>
    <s v="NonUnion Labor"/>
    <x v="14"/>
  </r>
  <r>
    <s v="4779-185 - NERC Compliance"/>
    <s v="1200 ST NonUnion Lbr"/>
    <n v="1696.44"/>
    <m/>
    <n v="0"/>
    <n v="0"/>
    <n v="0"/>
    <n v="1696.44"/>
    <n v="0"/>
    <n v="1696.44"/>
    <n v="0"/>
    <s v="SBU/Information Technology"/>
    <s v="NonUnion Labor"/>
    <x v="14"/>
  </r>
  <r>
    <s v="4779-185 - NERC Compliance"/>
    <s v="2760 Info Tech Sfwr"/>
    <n v="2675"/>
    <m/>
    <n v="0"/>
    <n v="0"/>
    <n v="0"/>
    <n v="2675"/>
    <n v="0"/>
    <n v="2675"/>
    <n v="0"/>
    <s v="SBU/Information Technology"/>
    <s v="Nonlabor"/>
    <x v="14"/>
  </r>
  <r>
    <s v="4779-320 - CIS-Support"/>
    <s v="8320 Prep IT Expen"/>
    <n v="75490.61"/>
    <m/>
    <n v="0"/>
    <n v="0"/>
    <n v="0"/>
    <n v="75490.61"/>
    <n v="0"/>
    <n v="75490.61"/>
    <n v="0"/>
    <s v="SBU/Information Technology"/>
    <s v="Exclude"/>
    <x v="14"/>
  </r>
  <r>
    <s v="4779-320 - CIS-Support"/>
    <s v="1200 ST NonUnion Lbr"/>
    <n v="50608.85"/>
    <m/>
    <n v="0"/>
    <n v="0"/>
    <n v="0"/>
    <n v="50608.85"/>
    <n v="0"/>
    <n v="50608.85"/>
    <n v="0"/>
    <s v="SBU/Information Technology"/>
    <s v="NonUnion Labor"/>
    <x v="14"/>
  </r>
  <r>
    <s v="4779-520 - Security"/>
    <s v="2140 Outside Svcs IT"/>
    <n v="2475"/>
    <m/>
    <n v="0"/>
    <n v="0"/>
    <n v="0"/>
    <n v="2475"/>
    <n v="0"/>
    <n v="2475"/>
    <n v="0"/>
    <s v="SBU/Information Technology"/>
    <s v="Nonlabor"/>
    <x v="14"/>
  </r>
  <r>
    <s v="4779-520 - Security"/>
    <s v="1200 ST NonUnion Lbr"/>
    <n v="8251.24"/>
    <m/>
    <n v="0"/>
    <n v="0"/>
    <n v="0"/>
    <n v="8251.24"/>
    <n v="0"/>
    <n v="8251.24"/>
    <n v="0"/>
    <s v="SBU/Information Technology"/>
    <s v="NonUnion Labor"/>
    <x v="14"/>
  </r>
  <r>
    <s v="4779-620 - Appl-Desktop-Support"/>
    <s v="2140 Outside Svcs IT"/>
    <n v="10373.25"/>
    <m/>
    <n v="0"/>
    <n v="0"/>
    <n v="0"/>
    <n v="10373.25"/>
    <n v="0"/>
    <n v="10373.25"/>
    <n v="0"/>
    <s v="SBU/Information Technology"/>
    <s v="Nonlabor"/>
    <x v="14"/>
  </r>
  <r>
    <s v="4779-630 - Appl-Web Apps"/>
    <s v="1200 ST NonUnion Lbr"/>
    <n v="7182.62"/>
    <m/>
    <n v="0"/>
    <n v="0"/>
    <n v="0"/>
    <n v="7182.62"/>
    <n v="0"/>
    <n v="7182.62"/>
    <n v="0"/>
    <s v="SBU/Information Technology"/>
    <s v="NonUnion Labor"/>
    <x v="14"/>
  </r>
  <r>
    <s v="4779-630 - Appl-Web Apps"/>
    <s v="2760 Info Tech Sfwr"/>
    <n v="1171.5899999999999"/>
    <m/>
    <n v="0"/>
    <n v="0"/>
    <n v="0"/>
    <n v="1171.5899999999999"/>
    <n v="0"/>
    <n v="1171.5899999999999"/>
    <n v="0"/>
    <s v="SBU/Information Technology"/>
    <s v="Nonlabor"/>
    <x v="14"/>
  </r>
  <r>
    <s v="4779-660 - GIS App Dev and Supp"/>
    <s v="1200 ST NonUnion Lbr"/>
    <n v="7110.09"/>
    <m/>
    <n v="0"/>
    <n v="0"/>
    <n v="0"/>
    <n v="7110.09"/>
    <n v="0"/>
    <n v="7110.09"/>
    <n v="0"/>
    <s v="SBU/Information Technology"/>
    <s v="NonUnion Labor"/>
    <x v="14"/>
  </r>
  <r>
    <s v="4779-661 - Poweron App Devl Sup"/>
    <s v="1200 ST NonUnion Lbr"/>
    <n v="4173.01"/>
    <m/>
    <n v="0"/>
    <n v="0"/>
    <n v="0"/>
    <n v="4173.01"/>
    <n v="0"/>
    <n v="4173.01"/>
    <n v="0"/>
    <s v="SBU/Information Technology"/>
    <s v="NonUnion Labor"/>
    <x v="14"/>
  </r>
  <r>
    <s v="4779-668 - Training Given"/>
    <s v="1200 ST NonUnion Lbr"/>
    <n v="319.04000000000002"/>
    <m/>
    <n v="0"/>
    <n v="0"/>
    <n v="0"/>
    <n v="319.04000000000002"/>
    <n v="0"/>
    <n v="319.04000000000002"/>
    <n v="0"/>
    <s v="SBU/Information Technology"/>
    <s v="NonUnion Labor"/>
    <x v="14"/>
  </r>
  <r>
    <s v="4779-710 - Appl-Other-M and E"/>
    <s v="1200 ST NonUnion Lbr"/>
    <n v="1220.21"/>
    <m/>
    <n v="0"/>
    <n v="0"/>
    <n v="0"/>
    <n v="1220.21"/>
    <n v="0"/>
    <n v="1220.21"/>
    <n v="0"/>
    <s v="SBU/Information Technology"/>
    <s v="NonUnion Labor"/>
    <x v="14"/>
  </r>
  <r>
    <s v="4779-720 - Appl-Other-Support"/>
    <s v="2140 Outside Svcs IT"/>
    <n v="5655"/>
    <m/>
    <n v="0"/>
    <n v="0"/>
    <n v="0"/>
    <n v="5655"/>
    <n v="0"/>
    <n v="5655"/>
    <n v="0"/>
    <s v="SBU/Information Technology"/>
    <s v="Nonlabor"/>
    <x v="14"/>
  </r>
  <r>
    <s v="4779-720 - Appl-Other-Support"/>
    <s v="1200 ST NonUnion Lbr"/>
    <n v="7704.49"/>
    <m/>
    <n v="0"/>
    <n v="0"/>
    <n v="0"/>
    <n v="7704.49"/>
    <n v="0"/>
    <n v="7704.49"/>
    <n v="0"/>
    <s v="SBU/Information Technology"/>
    <s v="NonUnion Labor"/>
    <x v="14"/>
  </r>
  <r>
    <s v="4779-730 - MDM Support"/>
    <s v="1200 ST NonUnion Lbr"/>
    <n v="2053.2399999999998"/>
    <m/>
    <n v="0"/>
    <n v="0"/>
    <n v="0"/>
    <n v="2053.2399999999998"/>
    <n v="0"/>
    <n v="2053.2399999999998"/>
    <n v="0"/>
    <s v="SBU/Information Technology"/>
    <s v="NonUnion Labor"/>
    <x v="14"/>
  </r>
  <r>
    <s v="4779-750 - Audit Work"/>
    <s v="1200 ST NonUnion Lbr"/>
    <n v="4419.0600000000004"/>
    <m/>
    <n v="0"/>
    <n v="0"/>
    <n v="0"/>
    <n v="4419.0600000000004"/>
    <n v="0"/>
    <n v="4419.0600000000004"/>
    <n v="0"/>
    <s v="SBU/Information Technology"/>
    <s v="NonUnion Labor"/>
    <x v="14"/>
  </r>
  <r>
    <s v="4779-910 - Vac/Sick/Holiday"/>
    <s v="1200 ST NonUnion Lbr"/>
    <n v="286125.51"/>
    <m/>
    <n v="286125.51"/>
    <n v="0"/>
    <n v="0"/>
    <n v="0"/>
    <n v="0"/>
    <n v="286125.51"/>
    <n v="0"/>
    <s v="SBU/Information Technology"/>
    <s v="NonUnion Labor"/>
    <x v="14"/>
  </r>
  <r>
    <s v="4779-920 - Corporate Mgmt"/>
    <s v="1200 ST NonUnion Lbr"/>
    <n v="8327.9"/>
    <m/>
    <n v="0"/>
    <n v="0"/>
    <n v="0"/>
    <n v="8327.9"/>
    <n v="0"/>
    <n v="8327.9"/>
    <n v="0"/>
    <s v="SBU/Information Technology"/>
    <s v="NonUnion Labor"/>
    <x v="14"/>
  </r>
  <r>
    <s v="4779-950 - Safety"/>
    <s v="2400 Inventory Issue"/>
    <n v="81.81"/>
    <m/>
    <n v="0"/>
    <n v="0"/>
    <n v="0"/>
    <n v="81.81"/>
    <n v="0"/>
    <n v="81.81"/>
    <n v="0"/>
    <s v="SBU/Information Technology"/>
    <s v="Inventory"/>
    <x v="14"/>
  </r>
  <r>
    <s v="4779-970 - Training Rec/Web/Con"/>
    <s v="1200 ST NonUnion Lbr"/>
    <n v="594.39"/>
    <m/>
    <n v="0"/>
    <n v="0"/>
    <n v="0"/>
    <n v="594.39"/>
    <n v="0"/>
    <n v="594.39"/>
    <n v="0"/>
    <s v="SBU/Information Technology"/>
    <s v="NonUnion Labor"/>
    <x v="14"/>
  </r>
  <r>
    <s v="4779-970 - Training Rec/Web/Con"/>
    <s v="2410 Direct Purchase"/>
    <n v="44.28"/>
    <m/>
    <n v="0"/>
    <n v="0"/>
    <n v="0"/>
    <n v="44.28"/>
    <n v="0"/>
    <n v="44.28"/>
    <n v="0"/>
    <s v="SBU/Information Technology"/>
    <s v="Nonlabor"/>
    <x v="14"/>
  </r>
  <r>
    <s v="4779-970 - Training Rec/Web/Con"/>
    <s v="2430 Other Equip Exp"/>
    <n v="60.49"/>
    <m/>
    <n v="0"/>
    <n v="0"/>
    <n v="0"/>
    <n v="60.49"/>
    <n v="0"/>
    <n v="60.49"/>
    <n v="0"/>
    <s v="SBU/Information Technology"/>
    <s v="Inventory"/>
    <x v="14"/>
  </r>
  <r>
    <s v="4779-999 - Call Duty"/>
    <s v="1400 Adj NonUnion Lbr"/>
    <n v="1200"/>
    <m/>
    <n v="0"/>
    <n v="0"/>
    <n v="0"/>
    <n v="1200"/>
    <n v="0"/>
    <n v="1200"/>
    <n v="0"/>
    <s v="SBU/Information Technology"/>
    <s v="NonUnion Labor"/>
    <x v="14"/>
  </r>
  <r>
    <s v="6420-110 - Legal Administration"/>
    <s v="2100 Affiliated Svcs Enmax"/>
    <n v="95957.83"/>
    <m/>
    <n v="0"/>
    <n v="0"/>
    <n v="0"/>
    <n v="95957.83"/>
    <n v="0"/>
    <n v="95957.83"/>
    <n v="0"/>
    <s v="SBU/Legal"/>
    <s v="Exclude"/>
    <x v="1"/>
  </r>
  <r>
    <s v="6420-110 - Legal Administration"/>
    <s v="1200 ST NonUnion Lbr"/>
    <n v="316377.19"/>
    <m/>
    <n v="0"/>
    <n v="0"/>
    <n v="0"/>
    <n v="316377.19"/>
    <n v="0"/>
    <n v="316377.19"/>
    <n v="0"/>
    <s v="SBU/Legal"/>
    <s v="NonUnion Labor"/>
    <x v="1"/>
  </r>
  <r>
    <s v="6420-110 - Legal Administration"/>
    <s v="2310 Training Mtls"/>
    <n v="120"/>
    <m/>
    <n v="0"/>
    <n v="0"/>
    <n v="0"/>
    <n v="120"/>
    <n v="0"/>
    <n v="120"/>
    <n v="0"/>
    <s v="SBU/Legal"/>
    <s v="Exclude"/>
    <x v="1"/>
  </r>
  <r>
    <s v="6420-110 - Legal Administration"/>
    <s v="1300 OT NonUnion Lbr"/>
    <n v="264.01"/>
    <m/>
    <n v="0"/>
    <n v="0"/>
    <n v="0"/>
    <n v="264.01"/>
    <n v="0"/>
    <n v="264.01"/>
    <n v="0"/>
    <s v="SBU/Legal"/>
    <s v="NonUnion Labor"/>
    <x v="1"/>
  </r>
  <r>
    <s v="6420-120 - Distribution Related"/>
    <s v="1200 ST NonUnion Lbr"/>
    <n v="352201.6"/>
    <m/>
    <n v="0"/>
    <n v="0"/>
    <n v="0"/>
    <n v="352201.6"/>
    <n v="0"/>
    <n v="352201.6"/>
    <n v="0"/>
    <s v="SBU/Legal"/>
    <s v="NonUnion Labor"/>
    <x v="1"/>
  </r>
  <r>
    <s v="6420-120 - Distribution Related"/>
    <s v="1300 OT NonUnion Lbr"/>
    <n v="5219.78"/>
    <m/>
    <n v="0"/>
    <n v="0"/>
    <n v="0"/>
    <n v="5219.78"/>
    <n v="0"/>
    <n v="5219.78"/>
    <n v="0"/>
    <s v="SBU/Legal"/>
    <s v="NonUnion Labor"/>
    <x v="1"/>
  </r>
  <r>
    <s v="6420-130 - BHD Transmission"/>
    <s v="1200 ST NonUnion Lbr"/>
    <n v="57630.22"/>
    <m/>
    <n v="0"/>
    <n v="0"/>
    <n v="0"/>
    <n v="57630.22"/>
    <n v="0"/>
    <n v="57630.22"/>
    <n v="0"/>
    <s v="SBU/Legal"/>
    <s v="NonUnion Labor"/>
    <x v="1"/>
  </r>
  <r>
    <s v="6420-130 - BHD Transmission"/>
    <s v="2330 Meals Exp Supp Inv"/>
    <n v="32"/>
    <m/>
    <n v="0"/>
    <n v="0"/>
    <n v="0"/>
    <n v="32"/>
    <n v="0"/>
    <n v="32"/>
    <n v="0"/>
    <s v="SBU/Legal"/>
    <s v="Nonlabor"/>
    <x v="1"/>
  </r>
  <r>
    <s v="6420-140 - General T Reg Exp"/>
    <s v="2160 Legal Services Accrual"/>
    <n v="11570.5"/>
    <m/>
    <n v="0"/>
    <n v="0"/>
    <n v="0"/>
    <n v="11570.5"/>
    <n v="0"/>
    <n v="11570.5"/>
    <n v="0"/>
    <s v="SBU/Legal"/>
    <s v="Nonlabor"/>
    <x v="1"/>
  </r>
  <r>
    <s v="6420-401 - Regulatory Admin"/>
    <s v="2100 Outside Svcs"/>
    <n v="30000.32"/>
    <m/>
    <n v="0"/>
    <n v="0"/>
    <n v="0"/>
    <n v="30000.32"/>
    <n v="0"/>
    <n v="30000.32"/>
    <n v="0"/>
    <s v="SBU/Legal"/>
    <s v="Nonlabor"/>
    <x v="1"/>
  </r>
  <r>
    <s v="6420-401 - Regulatory Admin"/>
    <s v="2810 Fees/Dues/Pnlty"/>
    <n v="15719"/>
    <m/>
    <n v="0"/>
    <n v="0"/>
    <n v="0"/>
    <n v="15719"/>
    <n v="0"/>
    <n v="15719"/>
    <n v="0"/>
    <s v="SBU/Legal"/>
    <s v="Nonlabor"/>
    <x v="1"/>
  </r>
  <r>
    <s v="6420-401 - Regulatory Admin"/>
    <s v="2310 Training Mtls"/>
    <n v="20000"/>
    <m/>
    <n v="0"/>
    <n v="0"/>
    <n v="0"/>
    <n v="20000"/>
    <n v="0"/>
    <n v="20000"/>
    <n v="0"/>
    <s v="SBU/Legal"/>
    <s v="Exclude"/>
    <x v="1"/>
  </r>
  <r>
    <s v="6420-401 - Regulatory Admin"/>
    <s v="2320 Travel Exp Supp Inv"/>
    <n v="25000"/>
    <m/>
    <n v="0"/>
    <n v="0"/>
    <n v="0"/>
    <n v="25000"/>
    <n v="0"/>
    <n v="25000"/>
    <n v="0"/>
    <s v="SBU/Legal"/>
    <s v="Nonlabor"/>
    <x v="1"/>
  </r>
  <r>
    <s v="6420-401 - Regulatory Admin"/>
    <s v="2330 Meals Exp Supp Inv"/>
    <n v="6000"/>
    <m/>
    <n v="0"/>
    <n v="0"/>
    <n v="0"/>
    <n v="6000"/>
    <n v="0"/>
    <n v="6000"/>
    <n v="0"/>
    <s v="SBU/Legal"/>
    <s v="Nonlabor"/>
    <x v="1"/>
  </r>
  <r>
    <s v="6420-401 - Regulatory Admin"/>
    <s v="2700 Postage/Delivery"/>
    <n v="506"/>
    <m/>
    <n v="0"/>
    <n v="0"/>
    <n v="0"/>
    <n v="506"/>
    <n v="0"/>
    <n v="506"/>
    <n v="0"/>
    <s v="SBU/Legal"/>
    <s v="Nonlabor"/>
    <x v="1"/>
  </r>
  <r>
    <s v="6420-401 - Regulatory Admin"/>
    <s v="2730 Office Supplies"/>
    <n v="700.02"/>
    <m/>
    <n v="0"/>
    <n v="0"/>
    <n v="0"/>
    <n v="700.02"/>
    <n v="0"/>
    <n v="700.02"/>
    <n v="0"/>
    <s v="SBU/Legal"/>
    <s v="Nonlabor"/>
    <x v="1"/>
  </r>
  <r>
    <s v="6420-401 - Regulatory Admin"/>
    <s v="2740 Genl Ref Matl"/>
    <n v="16515.009999999998"/>
    <m/>
    <n v="0"/>
    <n v="0"/>
    <n v="0"/>
    <n v="16515.009999999998"/>
    <n v="0"/>
    <n v="16515.009999999998"/>
    <n v="0"/>
    <s v="SBU/Legal"/>
    <s v="Exclude"/>
    <x v="1"/>
  </r>
  <r>
    <s v="6420-421 - FERC"/>
    <s v="2160 Legal Services Accrual"/>
    <n v="7718"/>
    <m/>
    <n v="0"/>
    <n v="0"/>
    <n v="0"/>
    <n v="7718"/>
    <n v="0"/>
    <n v="7718"/>
    <n v="0"/>
    <s v="SBU/Legal"/>
    <s v="Nonlabor"/>
    <x v="1"/>
  </r>
  <r>
    <s v="6420-421 - FERC"/>
    <s v="2160 Outside Svcs Legal FERC"/>
    <n v="703997"/>
    <m/>
    <n v="0"/>
    <n v="0"/>
    <n v="0"/>
    <n v="703997"/>
    <n v="0"/>
    <n v="703997"/>
    <n v="0"/>
    <s v="SBU/Legal"/>
    <s v="Exclude"/>
    <x v="1"/>
  </r>
  <r>
    <s v="6420-422 - MPUC and Others"/>
    <s v="2160 Legal Services Accrual"/>
    <n v="-109973.75"/>
    <m/>
    <n v="0"/>
    <n v="0"/>
    <n v="0"/>
    <n v="-109973.75"/>
    <n v="0"/>
    <n v="-109973.75"/>
    <n v="0"/>
    <s v="SBU/Legal"/>
    <s v="Nonlabor"/>
    <x v="1"/>
  </r>
  <r>
    <s v="6420-422 - MPUC and Others"/>
    <s v="2160 Outside Svcs Legal MPUC"/>
    <n v="1300000"/>
    <m/>
    <n v="0"/>
    <n v="0"/>
    <n v="0"/>
    <n v="1300000"/>
    <n v="0"/>
    <n v="1300000"/>
    <n v="0"/>
    <s v="SBU/Legal"/>
    <s v="Exclude"/>
    <x v="1"/>
  </r>
  <r>
    <s v="6420-425 - Non-Regulatory"/>
    <s v="2160 Legal Services Accrual"/>
    <n v="2044"/>
    <m/>
    <n v="0"/>
    <n v="0"/>
    <n v="0"/>
    <n v="2044"/>
    <n v="0"/>
    <n v="2044"/>
    <n v="0"/>
    <s v="SBU/Legal"/>
    <s v="Nonlabor"/>
    <x v="1"/>
  </r>
  <r>
    <s v="6420-425 - Non-Regulatory"/>
    <s v="2160 Outside Svcs Legal"/>
    <n v="120012.5"/>
    <m/>
    <n v="0"/>
    <n v="0"/>
    <n v="0"/>
    <n v="120012.5"/>
    <n v="0"/>
    <n v="120012.5"/>
    <n v="0"/>
    <s v="SBU/Legal"/>
    <s v="Nonlabor"/>
    <x v="1"/>
  </r>
  <r>
    <s v="6420-910 - Vac/Sick/Holiday"/>
    <s v="1200 ST NonUnion Lbr"/>
    <n v="112416.07"/>
    <m/>
    <n v="112416.07"/>
    <n v="0"/>
    <n v="0"/>
    <n v="0"/>
    <n v="0"/>
    <n v="112416.07"/>
    <n v="0"/>
    <s v="SBU/Legal"/>
    <s v="NonUnion Labor"/>
    <x v="1"/>
  </r>
  <r>
    <s v="918A-100 - Dist Rate Case"/>
    <s v="2160 Legal Services Accrual"/>
    <n v="-3680"/>
    <m/>
    <n v="0"/>
    <n v="0"/>
    <n v="0"/>
    <n v="0"/>
    <n v="-3680"/>
    <n v="-3680"/>
    <n v="0"/>
    <s v="SBU/Legal"/>
    <s v="Nonlabor"/>
    <x v="1"/>
  </r>
  <r>
    <s v="918A-100 - Dist Rate Case"/>
    <s v="2160 Outside Svcs Legal"/>
    <n v="445365"/>
    <m/>
    <n v="0"/>
    <n v="0"/>
    <n v="0"/>
    <n v="0"/>
    <n v="445365"/>
    <n v="445365"/>
    <n v="0"/>
    <s v="SBU/Legal"/>
    <s v="Nonlabor"/>
    <x v="1"/>
  </r>
  <r>
    <s v="918A-100 - Dist Rate Case"/>
    <s v="2160 Outside Svcs Legal MPUC"/>
    <n v="209480"/>
    <m/>
    <n v="0"/>
    <n v="0"/>
    <n v="0"/>
    <n v="0"/>
    <n v="209480"/>
    <n v="209480"/>
    <n v="0"/>
    <s v="SBU/Legal"/>
    <s v="Exclude"/>
    <x v="1"/>
  </r>
  <r>
    <s v="918A-100 - Dist Rate Case"/>
    <s v="2320 Travel Exp Supp Inv"/>
    <n v="1500"/>
    <m/>
    <n v="0"/>
    <n v="0"/>
    <n v="0"/>
    <n v="0"/>
    <n v="1500"/>
    <n v="1500"/>
    <n v="0"/>
    <s v="SBU/Legal"/>
    <s v="Nonlabor"/>
    <x v="1"/>
  </r>
  <r>
    <s v="918A-100 - Dist Rate Case"/>
    <s v="2330 Meals Exp AR"/>
    <n v="2445"/>
    <m/>
    <n v="0"/>
    <n v="0"/>
    <n v="0"/>
    <n v="0"/>
    <n v="2445"/>
    <n v="2445"/>
    <n v="0"/>
    <s v="SBU/Legal"/>
    <s v="Nonlabor"/>
    <x v="1"/>
  </r>
  <r>
    <s v="5404-120 - Dist and State Reg"/>
    <s v="1200 ST NonUnion Lbr"/>
    <n v="5896.11"/>
    <m/>
    <n v="0"/>
    <n v="0"/>
    <n v="0"/>
    <n v="5896.11"/>
    <n v="0"/>
    <n v="5896.11"/>
    <n v="0"/>
    <s v="SBU/Regulatory and Rates"/>
    <s v="NonUnion Labor"/>
    <x v="10"/>
  </r>
  <r>
    <s v="5404-120 - Dist and State Reg"/>
    <s v="1400 Adj NonUnion Lbr"/>
    <n v="22500"/>
    <m/>
    <n v="0"/>
    <n v="0"/>
    <n v="0"/>
    <n v="22500"/>
    <n v="0"/>
    <n v="22500"/>
    <n v="0"/>
    <s v="SBU/Regulatory and Rates"/>
    <s v="NonUnion Labor"/>
    <x v="10"/>
  </r>
  <r>
    <s v="5404-140 - BHD Transmission"/>
    <s v="2100 Outside Svcs"/>
    <n v="100"/>
    <m/>
    <n v="0"/>
    <n v="0"/>
    <n v="0"/>
    <n v="100"/>
    <n v="0"/>
    <n v="100"/>
    <n v="0"/>
    <s v="SBU/Regulatory and Rates"/>
    <s v="Nonlabor"/>
    <x v="10"/>
  </r>
  <r>
    <s v="5404-140 - BHD Transmission"/>
    <s v="2160 Legal Services Accrual"/>
    <n v="1568.5"/>
    <m/>
    <n v="0"/>
    <n v="0"/>
    <n v="0"/>
    <n v="1568.5"/>
    <n v="0"/>
    <n v="1568.5"/>
    <n v="0"/>
    <s v="SBU/Regulatory and Rates"/>
    <s v="Nonlabor"/>
    <x v="10"/>
  </r>
  <r>
    <s v="5404-140 - BHD Transmission"/>
    <s v="1200 ST NonUnion Lbr"/>
    <n v="2753.65"/>
    <m/>
    <n v="0"/>
    <n v="0"/>
    <n v="0"/>
    <n v="2753.65"/>
    <n v="0"/>
    <n v="2753.65"/>
    <n v="0"/>
    <s v="SBU/Regulatory and Rates"/>
    <s v="NonUnion Labor"/>
    <x v="10"/>
  </r>
  <r>
    <s v="5404-145 - MPD Transmission"/>
    <s v="2160 Legal Services Accrual"/>
    <n v="5399.5"/>
    <m/>
    <n v="0"/>
    <n v="0"/>
    <n v="0"/>
    <n v="5399.5"/>
    <n v="0"/>
    <n v="5399.5"/>
    <n v="0"/>
    <s v="SBU/Regulatory and Rates"/>
    <s v="Nonlabor"/>
    <x v="10"/>
  </r>
  <r>
    <s v="5404-145 - MPD Transmission"/>
    <s v="1200 ST NonUnion Lbr"/>
    <n v="2554.06"/>
    <m/>
    <n v="0"/>
    <n v="0"/>
    <n v="0"/>
    <n v="2554.06"/>
    <n v="0"/>
    <n v="2554.06"/>
    <n v="0"/>
    <s v="SBU/Regulatory and Rates"/>
    <s v="NonUnion Labor"/>
    <x v="10"/>
  </r>
  <r>
    <s v="5404-150 - Gen Trans Reg and Ctrc"/>
    <s v="1200 ST NonUnion Lbr"/>
    <n v="1059.22"/>
    <m/>
    <n v="0"/>
    <n v="0"/>
    <n v="0"/>
    <n v="1059.22"/>
    <n v="0"/>
    <n v="1059.22"/>
    <n v="0"/>
    <s v="SBU/Regulatory and Rates"/>
    <s v="NonUnion Labor"/>
    <x v="10"/>
  </r>
  <r>
    <s v="5404-230 - Load Set and Mrkt Sup"/>
    <s v="1200 ST NonUnion Lbr"/>
    <n v="21510.989999999998"/>
    <m/>
    <n v="0"/>
    <n v="0"/>
    <n v="0"/>
    <n v="21510.989999999998"/>
    <n v="0"/>
    <n v="21510.989999999998"/>
    <n v="0"/>
    <s v="SBU/Regulatory and Rates"/>
    <s v="NonUnion Labor"/>
    <x v="10"/>
  </r>
  <r>
    <s v="5404-300 - Set Pricing"/>
    <s v="1200 ST NonUnion Lbr"/>
    <n v="242.74"/>
    <m/>
    <n v="0"/>
    <n v="0"/>
    <n v="0"/>
    <n v="242.74"/>
    <n v="0"/>
    <n v="242.74"/>
    <n v="0"/>
    <s v="SBU/Regulatory and Rates"/>
    <s v="NonUnion Labor"/>
    <x v="10"/>
  </r>
  <r>
    <s v="5404-500 - General Dept Admin"/>
    <s v="2100 Outside Svcs"/>
    <n v="439250"/>
    <m/>
    <n v="0"/>
    <n v="0"/>
    <n v="0"/>
    <n v="439250"/>
    <n v="0"/>
    <n v="439250"/>
    <n v="0"/>
    <s v="SBU/Regulatory and Rates"/>
    <s v="Nonlabor"/>
    <x v="10"/>
  </r>
  <r>
    <s v="5404-500 - General Dept Admin"/>
    <s v="1200 ST NonUnion Lbr"/>
    <n v="485672.24642704049"/>
    <m/>
    <n v="0"/>
    <n v="0"/>
    <n v="0"/>
    <n v="485672.24642704049"/>
    <n v="0"/>
    <n v="485672.24642704049"/>
    <n v="0"/>
    <s v="SBU/Regulatory and Rates"/>
    <s v="NonUnion Labor"/>
    <x v="10"/>
  </r>
  <r>
    <s v="5404-500 - General Dept Admin"/>
    <s v="2230 Pur Pwr Energy"/>
    <n v="1336.74"/>
    <m/>
    <n v="0"/>
    <n v="0"/>
    <n v="0"/>
    <n v="1336.74"/>
    <n v="0"/>
    <n v="1336.74"/>
    <n v="0"/>
    <s v="SBU/Regulatory and Rates"/>
    <s v="Exclude"/>
    <x v="10"/>
  </r>
  <r>
    <s v="5404-500 - General Dept Admin"/>
    <s v="2400 Inventory Issue"/>
    <n v="35.520000000000003"/>
    <m/>
    <n v="0"/>
    <n v="0"/>
    <n v="0"/>
    <n v="35.520000000000003"/>
    <n v="0"/>
    <n v="35.520000000000003"/>
    <n v="0"/>
    <s v="SBU/Regulatory and Rates"/>
    <s v="Inventory"/>
    <x v="10"/>
  </r>
  <r>
    <s v="5404-910 - Vac/Sick/Holiday"/>
    <s v="1200 ST NonUnion Lbr"/>
    <n v="76810.983572959463"/>
    <m/>
    <n v="76810.983572959463"/>
    <n v="0"/>
    <n v="0"/>
    <n v="0"/>
    <n v="0"/>
    <n v="76810.983572959463"/>
    <n v="0"/>
    <s v="SBU/Regulatory and Rates"/>
    <s v="NonUnion Labor"/>
    <x v="10"/>
  </r>
  <r>
    <s v="5063-100 - General Admin"/>
    <s v="4411 Chassis/Gas/Dsl"/>
    <n v="20.75"/>
    <m/>
    <n v="0"/>
    <n v="0"/>
    <n v="0"/>
    <n v="20.75"/>
    <n v="0"/>
    <n v="20.75"/>
    <n v="0"/>
    <s v="SBU/Safety"/>
    <s v="Exclude"/>
    <x v="15"/>
  </r>
  <r>
    <s v="5063-100 - General Admin"/>
    <s v="2100 Outside Svcs"/>
    <n v="26000"/>
    <m/>
    <n v="0"/>
    <n v="0"/>
    <n v="0"/>
    <n v="26000"/>
    <n v="0"/>
    <n v="26000"/>
    <n v="0"/>
    <s v="SBU/Safety"/>
    <s v="Nonlabor"/>
    <x v="15"/>
  </r>
  <r>
    <s v="5063-100 - General Admin"/>
    <s v="2810 Fees/Dues/Pnlty"/>
    <n v="2000"/>
    <m/>
    <n v="0"/>
    <n v="0"/>
    <n v="0"/>
    <n v="2000"/>
    <n v="0"/>
    <n v="2000"/>
    <n v="0"/>
    <s v="SBU/Safety"/>
    <s v="Nonlabor"/>
    <x v="15"/>
  </r>
  <r>
    <s v="5063-100 - General Admin"/>
    <s v="1200 ST NonUnion Lbr"/>
    <n v="470662.24"/>
    <m/>
    <n v="0"/>
    <n v="0"/>
    <n v="0"/>
    <n v="470662.24"/>
    <n v="0"/>
    <n v="470662.24"/>
    <n v="0"/>
    <s v="SBU/Safety"/>
    <s v="NonUnion Labor"/>
    <x v="15"/>
  </r>
  <r>
    <s v="5063-100 - General Admin"/>
    <s v="1400 Adj NonUnion Lbr"/>
    <n v="10332.786044125194"/>
    <m/>
    <n v="0"/>
    <n v="0"/>
    <n v="0"/>
    <n v="10332.786044125194"/>
    <n v="0"/>
    <n v="10332.786044125194"/>
    <n v="0"/>
    <s v="SBU/Safety"/>
    <s v="NonUnion Labor"/>
    <x v="15"/>
  </r>
  <r>
    <s v="5063-100 - General Admin"/>
    <s v="2300 Emp Benefit"/>
    <n v="14000"/>
    <m/>
    <n v="0"/>
    <n v="0"/>
    <n v="0"/>
    <n v="14000"/>
    <n v="0"/>
    <n v="14000"/>
    <n v="0"/>
    <s v="SBU/Safety"/>
    <s v="Exclude"/>
    <x v="15"/>
  </r>
  <r>
    <s v="5063-100 - General Admin"/>
    <s v="2320 Travel Exp Supp Inv"/>
    <n v="10118.81"/>
    <m/>
    <n v="0"/>
    <n v="0"/>
    <n v="0"/>
    <n v="10118.81"/>
    <n v="0"/>
    <n v="10118.81"/>
    <n v="0"/>
    <s v="SBU/Safety"/>
    <s v="Nonlabor"/>
    <x v="15"/>
  </r>
  <r>
    <s v="5063-100 - General Admin"/>
    <s v="2330 Meals Exp Supp Inv"/>
    <n v="18135.650000000001"/>
    <m/>
    <n v="0"/>
    <n v="0"/>
    <n v="0"/>
    <n v="18135.650000000001"/>
    <n v="0"/>
    <n v="18135.650000000001"/>
    <n v="0"/>
    <s v="SBU/Safety"/>
    <s v="Nonlabor"/>
    <x v="15"/>
  </r>
  <r>
    <s v="5063-100 - General Admin"/>
    <s v="2400 Inventory Issue"/>
    <n v="11570.619999999999"/>
    <m/>
    <n v="0"/>
    <n v="0"/>
    <n v="0"/>
    <n v="11570.619999999999"/>
    <n v="0"/>
    <n v="11570.619999999999"/>
    <n v="0"/>
    <s v="SBU/Safety"/>
    <s v="Inventory"/>
    <x v="15"/>
  </r>
  <r>
    <s v="5063-100 - General Admin"/>
    <s v="2410 Direct Purchase"/>
    <n v="17847.010000000002"/>
    <m/>
    <n v="0"/>
    <n v="0"/>
    <n v="0"/>
    <n v="17847.010000000002"/>
    <n v="0"/>
    <n v="17847.010000000002"/>
    <n v="0"/>
    <s v="SBU/Safety"/>
    <s v="Nonlabor"/>
    <x v="15"/>
  </r>
  <r>
    <s v="5063-100 - General Admin"/>
    <s v="1300 OT Union Lbr"/>
    <n v="38"/>
    <m/>
    <n v="0"/>
    <n v="0"/>
    <n v="0"/>
    <n v="38"/>
    <n v="0"/>
    <n v="38"/>
    <n v="0"/>
    <s v="SBU/Safety"/>
    <s v="Union Labor"/>
    <x v="15"/>
  </r>
  <r>
    <s v="5063-210 - Genl Safety Training"/>
    <s v="2100 Outside Svcs"/>
    <n v="32000"/>
    <m/>
    <n v="0"/>
    <n v="0"/>
    <n v="0"/>
    <n v="32000"/>
    <n v="0"/>
    <n v="32000"/>
    <n v="0"/>
    <s v="SBU/Safety"/>
    <s v="Nonlabor"/>
    <x v="15"/>
  </r>
  <r>
    <s v="5063-210 - Genl Safety Training"/>
    <s v="2310 Training Mtls"/>
    <n v="6600"/>
    <m/>
    <n v="0"/>
    <n v="0"/>
    <n v="0"/>
    <n v="6600"/>
    <n v="0"/>
    <n v="6600"/>
    <n v="0"/>
    <s v="SBU/Safety"/>
    <s v="Exclude"/>
    <x v="15"/>
  </r>
  <r>
    <s v="5063-210 - Genl Safety Training"/>
    <s v="2330 Meals Exp Supp Inv"/>
    <n v="1000"/>
    <m/>
    <n v="0"/>
    <n v="0"/>
    <n v="0"/>
    <n v="1000"/>
    <n v="0"/>
    <n v="1000"/>
    <n v="0"/>
    <s v="SBU/Safety"/>
    <s v="Nonlabor"/>
    <x v="15"/>
  </r>
  <r>
    <s v="5063-210 - Genl Safety Training"/>
    <s v="2410 Direct Purchase"/>
    <n v="1000"/>
    <m/>
    <n v="0"/>
    <n v="0"/>
    <n v="0"/>
    <n v="1000"/>
    <n v="0"/>
    <n v="1000"/>
    <n v="0"/>
    <s v="SBU/Safety"/>
    <s v="Nonlabor"/>
    <x v="15"/>
  </r>
  <r>
    <s v="5063-220 - Employee Safety Team"/>
    <s v="2320 Travel Exp Supp Inv"/>
    <n v="900"/>
    <m/>
    <n v="0"/>
    <n v="0"/>
    <n v="0"/>
    <n v="900"/>
    <n v="0"/>
    <n v="900"/>
    <n v="0"/>
    <s v="SBU/Safety"/>
    <s v="Nonlabor"/>
    <x v="15"/>
  </r>
  <r>
    <s v="5063-220 - Employee Safety Team"/>
    <s v="2330 Meals Exp Supp Inv"/>
    <n v="6000"/>
    <m/>
    <n v="0"/>
    <n v="0"/>
    <n v="0"/>
    <n v="6000"/>
    <n v="0"/>
    <n v="6000"/>
    <n v="0"/>
    <s v="SBU/Safety"/>
    <s v="Nonlabor"/>
    <x v="15"/>
  </r>
  <r>
    <s v="5063-220 - Employee Safety Team"/>
    <s v="2410 Direct Purchase"/>
    <n v="600"/>
    <m/>
    <n v="0"/>
    <n v="0"/>
    <n v="0"/>
    <n v="600"/>
    <n v="0"/>
    <n v="600"/>
    <n v="0"/>
    <s v="SBU/Safety"/>
    <s v="Nonlabor"/>
    <x v="15"/>
  </r>
  <r>
    <s v="5063-600 - Occupational Health"/>
    <s v="2400 Inventory Issue"/>
    <n v="53.62"/>
    <m/>
    <n v="0"/>
    <n v="0"/>
    <n v="0"/>
    <n v="53.62"/>
    <n v="0"/>
    <n v="53.62"/>
    <n v="0"/>
    <s v="SBU/Safety"/>
    <s v="Inventory"/>
    <x v="15"/>
  </r>
  <r>
    <s v="5063-910 - Vac/Sick/Holiday"/>
    <s v="1200 ST NonUnion Lbr"/>
    <n v="83807.929999999993"/>
    <m/>
    <n v="83807.929999999993"/>
    <n v="0"/>
    <n v="0"/>
    <n v="0"/>
    <n v="0"/>
    <n v="83807.929999999993"/>
    <n v="0"/>
    <s v="SBU/Safety"/>
    <s v="NonUnion Labor"/>
    <x v="15"/>
  </r>
  <r>
    <s v="190E-400 - OandM Dist Expense"/>
    <s v="1200 ST Union Lbr"/>
    <n v="181.55"/>
    <m/>
    <n v="0"/>
    <n v="0"/>
    <n v="0"/>
    <n v="0"/>
    <n v="181.55"/>
    <n v="181.55"/>
    <n v="0"/>
    <s v="Asset Management"/>
    <s v="Union Labor"/>
    <x v="3"/>
  </r>
  <r>
    <s v="190E-400 - OandM Dist Expense"/>
    <s v="1300 OT Union Lbr"/>
    <n v="30.53"/>
    <m/>
    <n v="0"/>
    <n v="0"/>
    <n v="0"/>
    <n v="0"/>
    <n v="30.53"/>
    <n v="30.53"/>
    <n v="0"/>
    <s v="Asset Management"/>
    <s v="Union Labor"/>
    <x v="3"/>
  </r>
  <r>
    <s v="209D-400 - OandM Dist Expense"/>
    <s v="1200 ST Union Lbr"/>
    <n v="24.84"/>
    <m/>
    <n v="0"/>
    <n v="0"/>
    <n v="0"/>
    <n v="0"/>
    <n v="24.84"/>
    <n v="24.84"/>
    <n v="0"/>
    <s v="Asset Management"/>
    <s v="Union Labor"/>
    <x v="3"/>
  </r>
  <r>
    <s v="209D-400 - OandM Dist Expense"/>
    <s v="1300 OT Union Lbr"/>
    <n v="1.89"/>
    <m/>
    <n v="0"/>
    <n v="0"/>
    <n v="0"/>
    <n v="0"/>
    <n v="1.89"/>
    <n v="1.89"/>
    <n v="0"/>
    <s v="Asset Management"/>
    <s v="Union Labor"/>
    <x v="3"/>
  </r>
  <r>
    <s v="248E-400 - OandM Dist Expense"/>
    <s v="1200 ST Union Lbr"/>
    <n v="7.33"/>
    <m/>
    <n v="0"/>
    <n v="0"/>
    <n v="0"/>
    <n v="0"/>
    <n v="7.33"/>
    <n v="7.33"/>
    <n v="0"/>
    <s v="Asset Management"/>
    <s v="Union Labor"/>
    <x v="3"/>
  </r>
  <r>
    <s v="407E-410 - OandM Trans Expense"/>
    <s v="1200 ST NonUnion Lbr"/>
    <n v="302.72000000000003"/>
    <m/>
    <n v="0"/>
    <n v="0"/>
    <n v="0"/>
    <n v="0"/>
    <n v="302.72000000000003"/>
    <n v="302.72000000000003"/>
    <n v="0"/>
    <s v="Asset Management"/>
    <s v="NonUnion Labor"/>
    <x v="3"/>
  </r>
  <r>
    <s v="472E-400 - OandM Dist Expense"/>
    <s v="1200 ST Union Lbr"/>
    <m/>
    <m/>
    <m/>
    <m/>
    <m/>
    <m/>
    <m/>
    <n v="0"/>
    <n v="0"/>
    <s v="Asset Management"/>
    <s v="Union Labor"/>
    <x v="4"/>
  </r>
  <r>
    <s v="573E-400 - OandM Dist Expenses"/>
    <s v="1200 ST Union Lbr"/>
    <m/>
    <m/>
    <m/>
    <m/>
    <m/>
    <m/>
    <m/>
    <n v="0"/>
    <n v="0"/>
    <s v="Asset Management"/>
    <s v="Union Labor"/>
    <x v="4"/>
  </r>
  <r>
    <s v="624D-400 - OandM Dist Expense"/>
    <s v="1200 ST Union Lbr"/>
    <m/>
    <m/>
    <m/>
    <m/>
    <m/>
    <m/>
    <m/>
    <n v="0"/>
    <n v="0"/>
    <s v="Asset Management"/>
    <s v="Union Labor"/>
    <x v="3"/>
  </r>
  <r>
    <s v="624D-400 - OandM Dist Expense"/>
    <s v="1300 OT Union Lbr"/>
    <m/>
    <m/>
    <m/>
    <m/>
    <m/>
    <m/>
    <m/>
    <n v="0"/>
    <n v="0"/>
    <s v="Asset Management"/>
    <s v="Union Labor"/>
    <x v="3"/>
  </r>
  <r>
    <s v="631D-400 - OandM Dist Expense"/>
    <s v="1200 ST Union Lbr"/>
    <m/>
    <m/>
    <m/>
    <m/>
    <m/>
    <m/>
    <m/>
    <n v="0"/>
    <n v="0"/>
    <s v="Asset Management"/>
    <s v="Union Labor"/>
    <x v="3"/>
  </r>
  <r>
    <s v="631D-400 - OandM Dist Expense"/>
    <s v="1300 OT Union Lbr"/>
    <m/>
    <m/>
    <m/>
    <m/>
    <m/>
    <m/>
    <m/>
    <n v="0"/>
    <n v="0"/>
    <s v="Asset Management"/>
    <s v="Union Labor"/>
    <x v="3"/>
  </r>
  <r>
    <s v="633D-400 - OandM Dist Expense"/>
    <s v="1200 ST Union Lbr"/>
    <m/>
    <m/>
    <m/>
    <m/>
    <m/>
    <m/>
    <m/>
    <n v="0"/>
    <n v="0"/>
    <s v="Asset Management"/>
    <s v="Union Labor"/>
    <x v="3"/>
  </r>
  <r>
    <s v="633D-400 - OandM Dist Expense"/>
    <s v="1300 OT Union Lbr"/>
    <m/>
    <m/>
    <m/>
    <m/>
    <m/>
    <m/>
    <m/>
    <n v="0"/>
    <n v="0"/>
    <s v="Asset Management"/>
    <s v="Union Labor"/>
    <x v="3"/>
  </r>
  <r>
    <s v="640E-400 - OandM Costs"/>
    <s v="1200 ST NonUnion Lbr"/>
    <m/>
    <m/>
    <m/>
    <m/>
    <m/>
    <m/>
    <m/>
    <n v="0"/>
    <n v="0"/>
    <s v="Asset Management"/>
    <s v="NonUnion Labor"/>
    <x v="3"/>
  </r>
  <r>
    <s v="648D-400 - OandM Dist Expense"/>
    <s v="1200 ST Union Lbr"/>
    <m/>
    <m/>
    <m/>
    <m/>
    <m/>
    <m/>
    <m/>
    <n v="0"/>
    <n v="0"/>
    <s v="Asset Management"/>
    <s v="Union Labor"/>
    <x v="3"/>
  </r>
  <r>
    <s v="648D-400 - OandM Dist Expense"/>
    <s v="1300 OT Union Lbr"/>
    <m/>
    <m/>
    <m/>
    <m/>
    <m/>
    <m/>
    <m/>
    <n v="0"/>
    <n v="0"/>
    <s v="Asset Management"/>
    <s v="Union Labor"/>
    <x v="3"/>
  </r>
  <r>
    <s v="680E-410 - OandM Trans Expense"/>
    <s v="1200 ST NonUnion Lbr"/>
    <m/>
    <m/>
    <m/>
    <m/>
    <m/>
    <m/>
    <m/>
    <n v="0"/>
    <n v="0"/>
    <s v="Asset Management"/>
    <s v="NonUnion Labor"/>
    <x v="3"/>
  </r>
  <r>
    <s v="726E-400 - OandM Dist Expense"/>
    <s v="1200 ST Union Lbr"/>
    <m/>
    <m/>
    <m/>
    <m/>
    <m/>
    <m/>
    <m/>
    <n v="0"/>
    <n v="0"/>
    <s v="Asset Management"/>
    <s v="Union Labor"/>
    <x v="4"/>
  </r>
  <r>
    <s v="726E-400 - OandM Dist Expense"/>
    <s v="1300 OT Union Lbr"/>
    <m/>
    <m/>
    <m/>
    <m/>
    <m/>
    <m/>
    <m/>
    <n v="0"/>
    <n v="0"/>
    <s v="Asset Management"/>
    <s v="Union Labor"/>
    <x v="4"/>
  </r>
  <r>
    <s v="8253-600 - OandM Expenses"/>
    <s v="1200 ST Union Lbr"/>
    <m/>
    <m/>
    <m/>
    <m/>
    <m/>
    <m/>
    <m/>
    <n v="0"/>
    <n v="0"/>
    <s v="Asset Management"/>
    <s v="Union Labor"/>
    <x v="3"/>
  </r>
  <r>
    <s v="901D-410 - OandM Trans Expense"/>
    <s v="1200 ST NonUnion Lbr"/>
    <m/>
    <m/>
    <m/>
    <m/>
    <m/>
    <m/>
    <m/>
    <n v="0"/>
    <n v="0"/>
    <s v="Asset Management"/>
    <s v="NonUnion Labor"/>
    <x v="3"/>
  </r>
  <r>
    <s v="910D-410 - OandM Trans Expense"/>
    <s v="1200 ST NonUnion Lbr"/>
    <m/>
    <m/>
    <m/>
    <m/>
    <m/>
    <m/>
    <m/>
    <n v="0"/>
    <n v="0"/>
    <s v="Asset Management"/>
    <s v="NonUnion Labor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70">
  <r>
    <s v="5463-600 - Purch Small Tool OandM"/>
    <x v="0"/>
    <n v="3972.0099999999998"/>
    <m/>
    <n v="0"/>
    <n v="0"/>
    <n v="0"/>
    <n v="0"/>
    <n v="3972.0099999999998"/>
    <n v="3972.0099999999998"/>
  </r>
  <r>
    <s v="5463-600 - Purch Small Tool OandM"/>
    <x v="1"/>
    <n v="-58.5"/>
    <m/>
    <n v="0"/>
    <n v="0"/>
    <n v="0"/>
    <n v="0"/>
    <n v="-58.5"/>
    <n v="-58.5"/>
  </r>
  <r>
    <s v="5463-600 - Purch Small Tool OandM"/>
    <x v="2"/>
    <n v="7506.9"/>
    <m/>
    <n v="0"/>
    <n v="0"/>
    <n v="0"/>
    <n v="0"/>
    <n v="7506.9"/>
    <n v="7506.9"/>
  </r>
  <r>
    <s v="8408-600 - Purch Small Tools Oand"/>
    <x v="2"/>
    <n v="2716.83"/>
    <m/>
    <n v="0"/>
    <n v="0"/>
    <n v="0"/>
    <n v="0"/>
    <n v="2716.83"/>
    <n v="2716.83"/>
  </r>
  <r>
    <s v="7734-100 - General"/>
    <x v="3"/>
    <n v="50057.85"/>
    <m/>
    <n v="0"/>
    <n v="0"/>
    <n v="0"/>
    <n v="50057.85"/>
    <n v="0"/>
    <n v="50057.85"/>
  </r>
  <r>
    <s v="7734-100 - General"/>
    <x v="4"/>
    <n v="-1087.7"/>
    <m/>
    <n v="0"/>
    <n v="0"/>
    <n v="0"/>
    <n v="-1087.7"/>
    <n v="0"/>
    <n v="-1087.7"/>
  </r>
  <r>
    <s v="7734-100 - General"/>
    <x v="5"/>
    <n v="1323.05"/>
    <m/>
    <n v="0"/>
    <n v="0"/>
    <n v="0"/>
    <n v="1323.05"/>
    <n v="0"/>
    <n v="1323.05"/>
  </r>
  <r>
    <s v="7734-100 - General"/>
    <x v="6"/>
    <n v="8000"/>
    <m/>
    <n v="0"/>
    <n v="0"/>
    <n v="0"/>
    <n v="8000"/>
    <n v="0"/>
    <n v="8000"/>
  </r>
  <r>
    <s v="7734-100 - General"/>
    <x v="7"/>
    <n v="254726.15"/>
    <m/>
    <n v="0"/>
    <n v="0"/>
    <n v="0"/>
    <n v="254726.15"/>
    <n v="0"/>
    <n v="254726.15"/>
  </r>
  <r>
    <s v="7734-100 - General"/>
    <x v="8"/>
    <n v="10450"/>
    <m/>
    <n v="0"/>
    <n v="0"/>
    <n v="0"/>
    <n v="10450"/>
    <n v="0"/>
    <n v="10450"/>
  </r>
  <r>
    <s v="7734-100 - General"/>
    <x v="9"/>
    <n v="10300"/>
    <m/>
    <n v="0"/>
    <n v="0"/>
    <n v="0"/>
    <n v="10300"/>
    <n v="0"/>
    <n v="10300"/>
  </r>
  <r>
    <s v="7734-100 - General"/>
    <x v="10"/>
    <n v="7783.45"/>
    <m/>
    <n v="0"/>
    <n v="0"/>
    <n v="0"/>
    <n v="7783.45"/>
    <n v="0"/>
    <n v="7783.45"/>
  </r>
  <r>
    <s v="7734-100 - General"/>
    <x v="11"/>
    <n v="140"/>
    <m/>
    <n v="0"/>
    <n v="0"/>
    <n v="0"/>
    <n v="140"/>
    <n v="0"/>
    <n v="140"/>
  </r>
  <r>
    <s v="7734-100 - General"/>
    <x v="12"/>
    <n v="2181.15"/>
    <m/>
    <n v="0"/>
    <n v="0"/>
    <n v="0"/>
    <n v="2181.15"/>
    <n v="0"/>
    <n v="2181.15"/>
  </r>
  <r>
    <s v="7734-100 - General"/>
    <x v="13"/>
    <n v="839.37"/>
    <m/>
    <n v="0"/>
    <n v="0"/>
    <n v="0"/>
    <n v="839.37"/>
    <n v="0"/>
    <n v="839.37"/>
  </r>
  <r>
    <s v="7734-100 - General"/>
    <x v="0"/>
    <n v="72992.900000000009"/>
    <m/>
    <n v="0"/>
    <n v="0"/>
    <n v="0"/>
    <n v="72992.900000000009"/>
    <n v="0"/>
    <n v="72992.900000000009"/>
  </r>
  <r>
    <s v="7734-100 - General"/>
    <x v="14"/>
    <n v="-36.340000000000003"/>
    <m/>
    <n v="0"/>
    <n v="0"/>
    <n v="0"/>
    <n v="-36.340000000000003"/>
    <n v="0"/>
    <n v="-36.340000000000003"/>
  </r>
  <r>
    <s v="7734-100 - General"/>
    <x v="15"/>
    <n v="1888.32"/>
    <m/>
    <n v="0"/>
    <n v="0"/>
    <n v="0"/>
    <n v="1888.32"/>
    <n v="0"/>
    <n v="1888.32"/>
  </r>
  <r>
    <s v="7734-100 - General"/>
    <x v="16"/>
    <n v="1805.73"/>
    <m/>
    <n v="0"/>
    <n v="0"/>
    <n v="0"/>
    <n v="1805.73"/>
    <n v="0"/>
    <n v="1805.73"/>
  </r>
  <r>
    <s v="7734-100 - General"/>
    <x v="17"/>
    <n v="1751.75"/>
    <m/>
    <n v="0"/>
    <n v="0"/>
    <n v="0"/>
    <n v="1751.75"/>
    <n v="0"/>
    <n v="1751.75"/>
  </r>
  <r>
    <s v="7734-600 - Advertising Excep"/>
    <x v="5"/>
    <n v="176602.17"/>
    <m/>
    <n v="0"/>
    <n v="0"/>
    <n v="0"/>
    <n v="176602.17"/>
    <n v="0"/>
    <n v="176602.17"/>
  </r>
  <r>
    <s v="7734-800 - Education EET"/>
    <x v="5"/>
    <n v="36011"/>
    <m/>
    <n v="0"/>
    <n v="0"/>
    <n v="0"/>
    <n v="36011"/>
    <n v="0"/>
    <n v="36011"/>
  </r>
  <r>
    <s v="7734-910 - Vac/Sick/Holiday"/>
    <x v="7"/>
    <n v="41078.639999999999"/>
    <m/>
    <n v="41078.639999999999"/>
    <n v="0"/>
    <n v="0"/>
    <n v="0"/>
    <n v="0"/>
    <n v="41078.639999999999"/>
  </r>
  <r>
    <s v="6407-100 - Gen Admin"/>
    <x v="3"/>
    <n v="297935.70999999996"/>
    <m/>
    <n v="0"/>
    <n v="0"/>
    <n v="0"/>
    <n v="297935.70999999996"/>
    <n v="0"/>
    <n v="297935.70999999996"/>
  </r>
  <r>
    <s v="6407-100 - Gen Admin"/>
    <x v="4"/>
    <n v="7360.78"/>
    <m/>
    <n v="0"/>
    <n v="0"/>
    <n v="0"/>
    <n v="7360.78"/>
    <n v="0"/>
    <n v="7360.78"/>
  </r>
  <r>
    <s v="6407-100 - Gen Admin"/>
    <x v="18"/>
    <n v="83600"/>
    <m/>
    <n v="0"/>
    <n v="0"/>
    <n v="0"/>
    <n v="83600"/>
    <n v="0"/>
    <n v="83600"/>
  </r>
  <r>
    <s v="6407-100 - Gen Admin"/>
    <x v="7"/>
    <n v="491131.13"/>
    <m/>
    <n v="0"/>
    <n v="0"/>
    <n v="0"/>
    <n v="491131.13"/>
    <n v="0"/>
    <n v="491131.13"/>
  </r>
  <r>
    <s v="6407-100 - Gen Admin"/>
    <x v="9"/>
    <n v="1616.25"/>
    <m/>
    <n v="0"/>
    <n v="0"/>
    <n v="0"/>
    <n v="1616.25"/>
    <n v="0"/>
    <n v="1616.25"/>
  </r>
  <r>
    <s v="6407-100 - Gen Admin"/>
    <x v="10"/>
    <n v="58685.079999999994"/>
    <m/>
    <n v="0"/>
    <n v="0"/>
    <n v="0"/>
    <n v="58685.079999999994"/>
    <n v="0"/>
    <n v="58685.079999999994"/>
  </r>
  <r>
    <s v="6407-100 - Gen Admin"/>
    <x v="12"/>
    <n v="15580.88"/>
    <m/>
    <n v="0"/>
    <n v="0"/>
    <n v="0"/>
    <n v="15580.88"/>
    <n v="0"/>
    <n v="15580.88"/>
  </r>
  <r>
    <s v="6407-100 - Gen Admin"/>
    <x v="19"/>
    <n v="10814.24"/>
    <m/>
    <n v="0"/>
    <n v="0"/>
    <n v="0"/>
    <n v="10814.24"/>
    <n v="0"/>
    <n v="10814.24"/>
  </r>
  <r>
    <s v="6407-100 - Gen Admin"/>
    <x v="13"/>
    <n v="45.82"/>
    <m/>
    <n v="0"/>
    <n v="0"/>
    <n v="0"/>
    <n v="45.82"/>
    <n v="0"/>
    <n v="45.82"/>
  </r>
  <r>
    <s v="6407-100 - Gen Admin"/>
    <x v="0"/>
    <n v="15908.7"/>
    <m/>
    <n v="0"/>
    <n v="0"/>
    <n v="0"/>
    <n v="15908.7"/>
    <n v="0"/>
    <n v="15908.7"/>
  </r>
  <r>
    <s v="6407-100 - Gen Admin"/>
    <x v="20"/>
    <n v="6375"/>
    <m/>
    <n v="0"/>
    <n v="0"/>
    <n v="0"/>
    <n v="6375"/>
    <n v="0"/>
    <n v="6375"/>
  </r>
  <r>
    <s v="6407-100 - Gen Admin"/>
    <x v="14"/>
    <n v="-21.74"/>
    <m/>
    <n v="0"/>
    <n v="0"/>
    <n v="0"/>
    <n v="-21.74"/>
    <n v="0"/>
    <n v="-21.74"/>
  </r>
  <r>
    <s v="6407-100 - Gen Admin"/>
    <x v="15"/>
    <n v="2899.99"/>
    <m/>
    <n v="0"/>
    <n v="0"/>
    <n v="0"/>
    <n v="2899.99"/>
    <n v="0"/>
    <n v="2899.99"/>
  </r>
  <r>
    <s v="6407-100 - Gen Admin"/>
    <x v="21"/>
    <n v="1070.1600000000001"/>
    <m/>
    <n v="0"/>
    <n v="0"/>
    <n v="0"/>
    <n v="1070.1600000000001"/>
    <n v="0"/>
    <n v="1070.1600000000001"/>
  </r>
  <r>
    <s v="6407-100 - Gen Admin"/>
    <x v="16"/>
    <n v="1080.6599999999999"/>
    <m/>
    <n v="0"/>
    <n v="0"/>
    <n v="0"/>
    <n v="1080.6599999999999"/>
    <n v="0"/>
    <n v="1080.6599999999999"/>
  </r>
  <r>
    <s v="6407-100 - Gen Admin"/>
    <x v="17"/>
    <n v="40"/>
    <m/>
    <n v="0"/>
    <n v="0"/>
    <n v="0"/>
    <n v="40"/>
    <n v="0"/>
    <n v="40"/>
  </r>
  <r>
    <s v="6407-120 - Conservation Program"/>
    <x v="3"/>
    <n v="526.70000000000005"/>
    <m/>
    <n v="0"/>
    <n v="0"/>
    <n v="0"/>
    <n v="526.70000000000005"/>
    <n v="0"/>
    <n v="526.70000000000005"/>
  </r>
  <r>
    <s v="6407-910 - Vac/Sick/Holiday"/>
    <x v="7"/>
    <n v="69584.47"/>
    <m/>
    <n v="69584.47"/>
    <n v="0"/>
    <n v="0"/>
    <n v="0"/>
    <n v="0"/>
    <n v="69584.47"/>
  </r>
  <r>
    <s v="6407-920 - Corporate Mgmt"/>
    <x v="8"/>
    <n v="35500.349999999991"/>
    <m/>
    <n v="0"/>
    <n v="0"/>
    <n v="0"/>
    <n v="35500.349999999991"/>
    <n v="0"/>
    <n v="35500.349999999991"/>
  </r>
  <r>
    <s v="103A-400 - OandM Expense"/>
    <x v="22"/>
    <n v="12.65"/>
    <m/>
    <n v="0"/>
    <n v="0"/>
    <n v="0"/>
    <n v="0"/>
    <n v="12.65"/>
    <n v="12.65"/>
  </r>
  <r>
    <s v="104A-400 - OandM Expense"/>
    <x v="7"/>
    <n v="411.51"/>
    <m/>
    <n v="0"/>
    <n v="0"/>
    <n v="0"/>
    <n v="0"/>
    <n v="411.51"/>
    <n v="411.51"/>
  </r>
  <r>
    <s v="105A-400 - OandM Expense"/>
    <x v="0"/>
    <n v="480"/>
    <m/>
    <n v="0"/>
    <n v="0"/>
    <n v="0"/>
    <n v="0"/>
    <n v="480"/>
    <n v="480"/>
  </r>
  <r>
    <s v="5406-110 - Crporate Envir Issue"/>
    <x v="3"/>
    <n v="74815.199999999997"/>
    <m/>
    <n v="0"/>
    <n v="0"/>
    <n v="0"/>
    <n v="74815.199999999997"/>
    <n v="0"/>
    <n v="74815.199999999997"/>
  </r>
  <r>
    <s v="5406-110 - Crporate Envir Issue"/>
    <x v="18"/>
    <n v="168"/>
    <m/>
    <n v="0"/>
    <n v="0"/>
    <n v="0"/>
    <n v="168"/>
    <n v="0"/>
    <n v="168"/>
  </r>
  <r>
    <s v="5406-110 - Crporate Envir Issue"/>
    <x v="7"/>
    <n v="86348.43996831504"/>
    <m/>
    <n v="0"/>
    <n v="0"/>
    <n v="0"/>
    <n v="86348.43996831504"/>
    <n v="0"/>
    <n v="86348.43996831504"/>
  </r>
  <r>
    <s v="5406-110 - Crporate Envir Issue"/>
    <x v="23"/>
    <n v="157.16"/>
    <m/>
    <n v="0"/>
    <n v="0"/>
    <n v="0"/>
    <n v="157.16"/>
    <n v="0"/>
    <n v="157.16"/>
  </r>
  <r>
    <s v="5406-110 - Crporate Envir Issue"/>
    <x v="9"/>
    <n v="4033.88"/>
    <m/>
    <n v="0"/>
    <n v="0"/>
    <n v="0"/>
    <n v="4033.88"/>
    <n v="0"/>
    <n v="4033.88"/>
  </r>
  <r>
    <s v="5406-110 - Crporate Envir Issue"/>
    <x v="10"/>
    <n v="2548.33"/>
    <m/>
    <n v="0"/>
    <n v="0"/>
    <n v="0"/>
    <n v="2548.33"/>
    <n v="0"/>
    <n v="2548.33"/>
  </r>
  <r>
    <s v="5406-110 - Crporate Envir Issue"/>
    <x v="12"/>
    <n v="1872.69"/>
    <m/>
    <n v="0"/>
    <n v="0"/>
    <n v="0"/>
    <n v="1872.69"/>
    <n v="0"/>
    <n v="1872.69"/>
  </r>
  <r>
    <s v="5406-110 - Crporate Envir Issue"/>
    <x v="13"/>
    <n v="346.52"/>
    <m/>
    <n v="0"/>
    <n v="0"/>
    <n v="0"/>
    <n v="346.52"/>
    <n v="0"/>
    <n v="346.52"/>
  </r>
  <r>
    <s v="5406-110 - Crporate Envir Issue"/>
    <x v="0"/>
    <n v="2932.31"/>
    <m/>
    <n v="0"/>
    <n v="0"/>
    <n v="0"/>
    <n v="2932.31"/>
    <n v="0"/>
    <n v="2932.31"/>
  </r>
  <r>
    <s v="5406-110 - Crporate Envir Issue"/>
    <x v="24"/>
    <n v="211.52"/>
    <m/>
    <n v="0"/>
    <n v="0"/>
    <n v="0"/>
    <n v="211.52"/>
    <n v="0"/>
    <n v="211.52"/>
  </r>
  <r>
    <s v="5406-110 - Crporate Envir Issue"/>
    <x v="15"/>
    <n v="1167.55"/>
    <m/>
    <n v="0"/>
    <n v="0"/>
    <n v="0"/>
    <n v="1167.55"/>
    <n v="0"/>
    <n v="1167.55"/>
  </r>
  <r>
    <s v="5406-110 - Crporate Envir Issue"/>
    <x v="21"/>
    <n v="379.93000000000006"/>
    <m/>
    <n v="0"/>
    <n v="0"/>
    <n v="0"/>
    <n v="379.93000000000006"/>
    <n v="0"/>
    <n v="379.93000000000006"/>
  </r>
  <r>
    <s v="5406-110 - Crporate Envir Issue"/>
    <x v="25"/>
    <n v="-0.24"/>
    <m/>
    <n v="0"/>
    <n v="0"/>
    <n v="0"/>
    <n v="-0.24"/>
    <n v="0"/>
    <n v="-0.24"/>
  </r>
  <r>
    <s v="5406-121 - Expenses"/>
    <x v="3"/>
    <n v="4085.88"/>
    <m/>
    <n v="0"/>
    <n v="0"/>
    <n v="0"/>
    <n v="4085.88"/>
    <n v="0"/>
    <n v="4085.88"/>
  </r>
  <r>
    <s v="5406-121 - Expenses"/>
    <x v="9"/>
    <n v="499"/>
    <m/>
    <n v="0"/>
    <n v="0"/>
    <n v="0"/>
    <n v="499"/>
    <n v="0"/>
    <n v="499"/>
  </r>
  <r>
    <s v="5406-121 - Expenses"/>
    <x v="13"/>
    <n v="61.64"/>
    <m/>
    <n v="0"/>
    <n v="0"/>
    <n v="0"/>
    <n v="61.64"/>
    <n v="0"/>
    <n v="61.64"/>
  </r>
  <r>
    <s v="5406-215 - Chemical Inventory"/>
    <x v="3"/>
    <n v="45355"/>
    <m/>
    <n v="0"/>
    <n v="0"/>
    <n v="0"/>
    <n v="45355"/>
    <n v="0"/>
    <n v="45355"/>
  </r>
  <r>
    <s v="5406-215 - Chemical Inventory"/>
    <x v="18"/>
    <n v="10775"/>
    <m/>
    <n v="0"/>
    <n v="0"/>
    <n v="0"/>
    <n v="10775"/>
    <n v="0"/>
    <n v="10775"/>
  </r>
  <r>
    <s v="5406-215 - Chemical Inventory"/>
    <x v="7"/>
    <n v="1059.6400000000001"/>
    <m/>
    <n v="0"/>
    <n v="0"/>
    <n v="0"/>
    <n v="1059.6400000000001"/>
    <n v="0"/>
    <n v="1059.6400000000001"/>
  </r>
  <r>
    <s v="5406-215 - Chemical Inventory"/>
    <x v="13"/>
    <n v="112.47"/>
    <m/>
    <n v="0"/>
    <n v="0"/>
    <n v="0"/>
    <n v="112.47"/>
    <n v="0"/>
    <n v="112.47"/>
  </r>
  <r>
    <s v="5406-230 - Spills"/>
    <x v="22"/>
    <n v="341.04"/>
    <m/>
    <n v="0"/>
    <n v="0"/>
    <n v="0"/>
    <n v="341.04"/>
    <n v="0"/>
    <n v="341.04"/>
  </r>
  <r>
    <s v="5406-230 - Spills"/>
    <x v="3"/>
    <n v="44484.9"/>
    <m/>
    <n v="0"/>
    <n v="0"/>
    <n v="0"/>
    <n v="44484.9"/>
    <n v="0"/>
    <n v="44484.9"/>
  </r>
  <r>
    <s v="5406-230 - Spills"/>
    <x v="26"/>
    <n v="41.06"/>
    <m/>
    <n v="0"/>
    <n v="0"/>
    <n v="0"/>
    <n v="41.06"/>
    <n v="0"/>
    <n v="41.06"/>
  </r>
  <r>
    <s v="5406-230 - Spills"/>
    <x v="18"/>
    <n v="225.5"/>
    <m/>
    <n v="0"/>
    <n v="0"/>
    <n v="0"/>
    <n v="225.5"/>
    <n v="0"/>
    <n v="225.5"/>
  </r>
  <r>
    <s v="5406-230 - Spills"/>
    <x v="7"/>
    <n v="72686.329999999987"/>
    <m/>
    <n v="0"/>
    <n v="0"/>
    <n v="0"/>
    <n v="72686.329999999987"/>
    <n v="0"/>
    <n v="72686.329999999987"/>
  </r>
  <r>
    <s v="5406-230 - Spills"/>
    <x v="23"/>
    <n v="550.04"/>
    <m/>
    <n v="0"/>
    <n v="0"/>
    <n v="0"/>
    <n v="550.04"/>
    <n v="0"/>
    <n v="550.04"/>
  </r>
  <r>
    <s v="5406-230 - Spills"/>
    <x v="8"/>
    <n v="3600"/>
    <m/>
    <n v="0"/>
    <n v="0"/>
    <n v="0"/>
    <n v="3600"/>
    <n v="0"/>
    <n v="3600"/>
  </r>
  <r>
    <s v="5406-230 - Spills"/>
    <x v="12"/>
    <n v="30.36"/>
    <m/>
    <n v="0"/>
    <n v="0"/>
    <n v="0"/>
    <n v="30.36"/>
    <n v="0"/>
    <n v="30.36"/>
  </r>
  <r>
    <s v="5406-230 - Spills"/>
    <x v="13"/>
    <n v="2069.3000000000002"/>
    <m/>
    <n v="0"/>
    <n v="0"/>
    <n v="0"/>
    <n v="2069.3000000000002"/>
    <n v="0"/>
    <n v="2069.3000000000002"/>
  </r>
  <r>
    <s v="5406-230 - Spills"/>
    <x v="0"/>
    <n v="1466.05"/>
    <m/>
    <n v="0"/>
    <n v="0"/>
    <n v="0"/>
    <n v="1466.05"/>
    <n v="0"/>
    <n v="1466.05"/>
  </r>
  <r>
    <s v="5406-230 - Spills"/>
    <x v="24"/>
    <n v="1603.33"/>
    <m/>
    <n v="0"/>
    <n v="0"/>
    <n v="0"/>
    <n v="1603.33"/>
    <n v="0"/>
    <n v="1603.33"/>
  </r>
  <r>
    <s v="5406-230 - Spills"/>
    <x v="14"/>
    <n v="-189.57"/>
    <m/>
    <n v="0"/>
    <n v="0"/>
    <n v="0"/>
    <n v="-189.57"/>
    <n v="0"/>
    <n v="-189.57"/>
  </r>
  <r>
    <s v="5406-230 - Spills"/>
    <x v="15"/>
    <n v="8294.7799999999988"/>
    <m/>
    <n v="0"/>
    <n v="0"/>
    <n v="0"/>
    <n v="8294.7799999999988"/>
    <n v="0"/>
    <n v="8294.7799999999988"/>
  </r>
  <r>
    <s v="5406-300 - Site Mgmt and Testing"/>
    <x v="3"/>
    <n v="2078.85"/>
    <m/>
    <n v="0"/>
    <n v="0"/>
    <n v="0"/>
    <n v="2078.85"/>
    <n v="0"/>
    <n v="2078.85"/>
  </r>
  <r>
    <s v="5406-300 - Site Mgmt and Testing"/>
    <x v="12"/>
    <n v="10.47"/>
    <m/>
    <n v="0"/>
    <n v="0"/>
    <n v="0"/>
    <n v="10.47"/>
    <n v="0"/>
    <n v="10.47"/>
  </r>
  <r>
    <s v="5406-400 - SPCC Improvements"/>
    <x v="3"/>
    <n v="26691.633333333331"/>
    <m/>
    <n v="0"/>
    <n v="0"/>
    <n v="0"/>
    <n v="26691.633333333331"/>
    <n v="0"/>
    <n v="26691.633333333331"/>
  </r>
  <r>
    <s v="5406-400 - SPCC Improvements"/>
    <x v="7"/>
    <n v="156.46"/>
    <m/>
    <n v="0"/>
    <n v="0"/>
    <n v="0"/>
    <n v="156.46"/>
    <n v="0"/>
    <n v="156.46"/>
  </r>
  <r>
    <s v="5406-410 - Bird Management"/>
    <x v="3"/>
    <n v="3709.59"/>
    <m/>
    <n v="0"/>
    <n v="0"/>
    <n v="0"/>
    <n v="3709.59"/>
    <n v="0"/>
    <n v="3709.59"/>
  </r>
  <r>
    <s v="5406-410 - Bird Management"/>
    <x v="7"/>
    <n v="5234.6899999999996"/>
    <m/>
    <n v="0"/>
    <n v="0"/>
    <n v="0"/>
    <n v="5234.6899999999996"/>
    <n v="0"/>
    <n v="5234.6899999999996"/>
  </r>
  <r>
    <s v="5406-410 - Bird Management"/>
    <x v="12"/>
    <n v="18.37"/>
    <m/>
    <n v="0"/>
    <n v="0"/>
    <n v="0"/>
    <n v="18.37"/>
    <n v="0"/>
    <n v="18.37"/>
  </r>
  <r>
    <s v="5406-410 - Bird Management"/>
    <x v="0"/>
    <n v="118.12"/>
    <m/>
    <n v="0"/>
    <n v="0"/>
    <n v="0"/>
    <n v="118.12"/>
    <n v="0"/>
    <n v="118.12"/>
  </r>
  <r>
    <s v="5406-410 - Bird Management"/>
    <x v="24"/>
    <n v="57.49"/>
    <m/>
    <n v="0"/>
    <n v="0"/>
    <n v="0"/>
    <n v="57.49"/>
    <n v="0"/>
    <n v="57.49"/>
  </r>
  <r>
    <s v="5406-500 - Land Use Prmt"/>
    <x v="13"/>
    <n v="97.4"/>
    <m/>
    <n v="0"/>
    <n v="0"/>
    <n v="0"/>
    <n v="97.4"/>
    <n v="0"/>
    <n v="97.4"/>
  </r>
  <r>
    <s v="5406-910 - Vac/Sick/Holiday"/>
    <x v="7"/>
    <n v="31506.276666666665"/>
    <m/>
    <n v="31506.276666666665"/>
    <n v="0"/>
    <n v="0"/>
    <n v="0"/>
    <n v="0"/>
    <n v="31506.276666666665"/>
  </r>
  <r>
    <s v="9298-110 - CIP"/>
    <x v="7"/>
    <n v="140853.12"/>
    <m/>
    <n v="0"/>
    <n v="0"/>
    <n v="0"/>
    <n v="140853.12"/>
    <n v="0"/>
    <n v="140853.12"/>
  </r>
  <r>
    <s v="9298-110 - CIP"/>
    <x v="9"/>
    <n v="2100"/>
    <m/>
    <n v="0"/>
    <n v="0"/>
    <n v="0"/>
    <n v="2100"/>
    <n v="0"/>
    <n v="2100"/>
  </r>
  <r>
    <s v="9298-110 - CIP"/>
    <x v="12"/>
    <n v="1431.3"/>
    <m/>
    <n v="0"/>
    <n v="0"/>
    <n v="0"/>
    <n v="1431.3"/>
    <n v="0"/>
    <n v="1431.3"/>
  </r>
  <r>
    <s v="9298-110 - CIP"/>
    <x v="19"/>
    <n v="1375"/>
    <m/>
    <n v="0"/>
    <n v="0"/>
    <n v="0"/>
    <n v="1375"/>
    <n v="0"/>
    <n v="1375"/>
  </r>
  <r>
    <s v="9298-120 - Non-CIP"/>
    <x v="7"/>
    <n v="668.26"/>
    <m/>
    <n v="0"/>
    <n v="0"/>
    <n v="0"/>
    <n v="668.26"/>
    <n v="0"/>
    <n v="668.26"/>
  </r>
  <r>
    <s v="9298-130 - General Dpt"/>
    <x v="7"/>
    <n v="19610.96"/>
    <m/>
    <n v="0"/>
    <n v="0"/>
    <n v="0"/>
    <n v="19610.96"/>
    <n v="0"/>
    <n v="19610.96"/>
  </r>
  <r>
    <s v="9298-310 - Assessments and Inspec"/>
    <x v="7"/>
    <n v="12438.939999999999"/>
    <m/>
    <n v="0"/>
    <n v="0"/>
    <n v="0"/>
    <n v="12438.939999999999"/>
    <n v="0"/>
    <n v="12438.939999999999"/>
  </r>
  <r>
    <s v="9298-320 - Copper Theft"/>
    <x v="7"/>
    <n v="15741.8"/>
    <m/>
    <n v="0"/>
    <n v="0"/>
    <n v="0"/>
    <n v="15741.8"/>
    <n v="0"/>
    <n v="15741.8"/>
  </r>
  <r>
    <s v="9298-330 - General Dpt"/>
    <x v="7"/>
    <n v="26869.040000000001"/>
    <m/>
    <n v="0"/>
    <n v="0"/>
    <n v="0"/>
    <n v="26869.040000000001"/>
    <n v="0"/>
    <n v="26869.040000000001"/>
  </r>
  <r>
    <s v="9298-330 - General Dpt"/>
    <x v="9"/>
    <n v="500"/>
    <m/>
    <n v="0"/>
    <n v="0"/>
    <n v="0"/>
    <n v="500"/>
    <n v="0"/>
    <n v="500"/>
  </r>
  <r>
    <s v="9298-330 - General Dpt"/>
    <x v="10"/>
    <n v="333.33333333333337"/>
    <m/>
    <n v="0"/>
    <n v="0"/>
    <n v="0"/>
    <n v="333.33333333333337"/>
    <n v="0"/>
    <n v="333.33333333333337"/>
  </r>
  <r>
    <s v="9298-330 - General Dpt"/>
    <x v="12"/>
    <n v="355.15333333333342"/>
    <m/>
    <n v="0"/>
    <n v="0"/>
    <n v="0"/>
    <n v="355.15333333333342"/>
    <n v="0"/>
    <n v="355.15333333333342"/>
  </r>
  <r>
    <s v="9298-330 - General Dpt"/>
    <x v="13"/>
    <n v="29.98"/>
    <m/>
    <n v="0"/>
    <n v="0"/>
    <n v="0"/>
    <n v="29.98"/>
    <n v="0"/>
    <n v="29.98"/>
  </r>
  <r>
    <s v="9298-330 - General Dpt"/>
    <x v="0"/>
    <n v="34.99"/>
    <m/>
    <n v="0"/>
    <n v="0"/>
    <n v="0"/>
    <n v="34.99"/>
    <n v="0"/>
    <n v="34.99"/>
  </r>
  <r>
    <s v="9298-330 - General Dpt"/>
    <x v="24"/>
    <n v="108.51"/>
    <m/>
    <n v="0"/>
    <n v="0"/>
    <n v="0"/>
    <n v="108.51"/>
    <n v="0"/>
    <n v="108.51"/>
  </r>
  <r>
    <s v="9298-910 - Vac/Sick/Holiday"/>
    <x v="7"/>
    <n v="24080.010000000002"/>
    <m/>
    <n v="24080.010000000002"/>
    <n v="0"/>
    <n v="0"/>
    <n v="0"/>
    <n v="0"/>
    <n v="24080.010000000002"/>
  </r>
  <r>
    <s v="2286-400 - Transfer Line"/>
    <x v="23"/>
    <n v="288"/>
    <m/>
    <n v="0"/>
    <n v="0"/>
    <n v="0"/>
    <n v="0"/>
    <n v="288"/>
    <n v="288"/>
  </r>
  <r>
    <s v="440E-400 - OandM Dist Expenses"/>
    <x v="23"/>
    <n v="472.78"/>
    <m/>
    <n v="0"/>
    <n v="0"/>
    <n v="0"/>
    <n v="0"/>
    <n v="472.78"/>
    <n v="472.78"/>
  </r>
  <r>
    <s v="440E-400 - OandM Dist Expenses"/>
    <x v="27"/>
    <n v="109.19999999999999"/>
    <m/>
    <n v="0"/>
    <n v="0"/>
    <n v="0"/>
    <n v="0"/>
    <n v="109.19999999999999"/>
    <n v="109.19999999999999"/>
  </r>
  <r>
    <s v="476E-400 - OandM Dist Expense"/>
    <x v="3"/>
    <n v="1315.93"/>
    <m/>
    <n v="0"/>
    <n v="0"/>
    <n v="0"/>
    <n v="0"/>
    <n v="1315.93"/>
    <n v="1315.93"/>
  </r>
  <r>
    <s v="476E-400 - OandM Dist Expense"/>
    <x v="23"/>
    <n v="396.64999999999992"/>
    <m/>
    <n v="0"/>
    <n v="0"/>
    <n v="0"/>
    <n v="0"/>
    <n v="396.64999999999992"/>
    <n v="396.64999999999992"/>
  </r>
  <r>
    <s v="476E-400 - OandM Dist Expense"/>
    <x v="27"/>
    <n v="175.5"/>
    <m/>
    <n v="0"/>
    <n v="0"/>
    <n v="0"/>
    <n v="0"/>
    <n v="175.5"/>
    <n v="175.5"/>
  </r>
  <r>
    <s v="5734-610 - B1 Fld Survey Exp"/>
    <x v="25"/>
    <n v="-300"/>
    <m/>
    <n v="0"/>
    <n v="0"/>
    <n v="0"/>
    <n v="0"/>
    <n v="-300"/>
    <n v="-300"/>
  </r>
  <r>
    <s v="970D-400 - OandM Dist Expense"/>
    <x v="23"/>
    <n v="19.440000000000001"/>
    <m/>
    <n v="0"/>
    <n v="0"/>
    <n v="0"/>
    <n v="0"/>
    <n v="19.440000000000001"/>
    <n v="19.440000000000001"/>
  </r>
  <r>
    <s v="970D-400 - OandM Dist Expense"/>
    <x v="27"/>
    <n v="3.65"/>
    <m/>
    <n v="0"/>
    <n v="0"/>
    <n v="0"/>
    <n v="0"/>
    <n v="3.65"/>
    <n v="3.65"/>
  </r>
  <r>
    <s v="7082-400 - Transfer Line"/>
    <x v="23"/>
    <n v="440"/>
    <m/>
    <n v="0"/>
    <n v="0"/>
    <n v="0"/>
    <n v="0"/>
    <n v="440"/>
    <n v="440"/>
  </r>
  <r>
    <s v="216E-400 - OandM Dist Expense"/>
    <x v="23"/>
    <n v="65.03"/>
    <m/>
    <n v="0"/>
    <n v="0"/>
    <n v="0"/>
    <n v="0"/>
    <n v="65.03"/>
    <n v="65.03"/>
  </r>
  <r>
    <s v="216E-400 - OandM Dist Expense"/>
    <x v="27"/>
    <n v="67.48"/>
    <m/>
    <n v="0"/>
    <n v="0"/>
    <n v="0"/>
    <n v="0"/>
    <n v="67.48"/>
    <n v="67.48"/>
  </r>
  <r>
    <s v="236C-400 - OandM Dist Expense"/>
    <x v="23"/>
    <n v="28.64"/>
    <m/>
    <n v="0"/>
    <n v="0"/>
    <n v="0"/>
    <n v="0"/>
    <n v="28.64"/>
    <n v="28.64"/>
  </r>
  <r>
    <s v="236C-400 - OandM Dist Expense"/>
    <x v="27"/>
    <n v="13.92"/>
    <m/>
    <n v="0"/>
    <n v="0"/>
    <n v="0"/>
    <n v="0"/>
    <n v="13.92"/>
    <n v="13.92"/>
  </r>
  <r>
    <s v="259E-400 - OandM Dist Expense"/>
    <x v="23"/>
    <n v="42.49"/>
    <m/>
    <n v="0"/>
    <n v="0"/>
    <n v="0"/>
    <n v="0"/>
    <n v="42.49"/>
    <n v="42.49"/>
  </r>
  <r>
    <s v="259E-400 - OandM Dist Expense"/>
    <x v="27"/>
    <n v="21.46"/>
    <m/>
    <n v="0"/>
    <n v="0"/>
    <n v="0"/>
    <n v="0"/>
    <n v="21.46"/>
    <n v="21.46"/>
  </r>
  <r>
    <s v="282E-400 - OandM Dist Expenses"/>
    <x v="23"/>
    <n v="85.59"/>
    <m/>
    <n v="0"/>
    <n v="0"/>
    <n v="0"/>
    <n v="0"/>
    <n v="85.59"/>
    <n v="85.59"/>
  </r>
  <r>
    <s v="282E-400 - OandM Dist Expenses"/>
    <x v="27"/>
    <n v="33.43"/>
    <m/>
    <n v="0"/>
    <n v="0"/>
    <n v="0"/>
    <n v="0"/>
    <n v="33.43"/>
    <n v="33.43"/>
  </r>
  <r>
    <s v="351E-400 - OandM Dist Expense"/>
    <x v="23"/>
    <n v="605.77"/>
    <m/>
    <n v="0"/>
    <n v="0"/>
    <n v="0"/>
    <n v="0"/>
    <n v="605.77"/>
    <n v="605.77"/>
  </r>
  <r>
    <s v="351E-400 - OandM Dist Expense"/>
    <x v="27"/>
    <n v="113.57"/>
    <m/>
    <n v="0"/>
    <n v="0"/>
    <n v="0"/>
    <n v="0"/>
    <n v="113.57"/>
    <n v="113.57"/>
  </r>
  <r>
    <s v="354E-400 - OandM Dist Expenses"/>
    <x v="23"/>
    <n v="10.050000000000001"/>
    <m/>
    <n v="0"/>
    <n v="0"/>
    <n v="0"/>
    <n v="0"/>
    <n v="10.050000000000001"/>
    <n v="10.050000000000001"/>
  </r>
  <r>
    <s v="370E-400 - OandM Dist Expense"/>
    <x v="23"/>
    <n v="134.28"/>
    <m/>
    <n v="0"/>
    <n v="0"/>
    <n v="0"/>
    <n v="0"/>
    <n v="134.28"/>
    <n v="134.28"/>
  </r>
  <r>
    <s v="370E-400 - OandM Dist Expense"/>
    <x v="27"/>
    <n v="19.350000000000001"/>
    <m/>
    <n v="0"/>
    <n v="0"/>
    <n v="0"/>
    <n v="0"/>
    <n v="19.350000000000001"/>
    <n v="19.350000000000001"/>
  </r>
  <r>
    <s v="372E-400 - OandM Dist Expense"/>
    <x v="23"/>
    <n v="145.93"/>
    <m/>
    <n v="0"/>
    <n v="0"/>
    <n v="0"/>
    <n v="0"/>
    <n v="145.93"/>
    <n v="145.93"/>
  </r>
  <r>
    <s v="415E-400 - OandM Dist Expense"/>
    <x v="23"/>
    <n v="83.34"/>
    <m/>
    <n v="0"/>
    <n v="0"/>
    <n v="0"/>
    <n v="0"/>
    <n v="83.34"/>
    <n v="83.34"/>
  </r>
  <r>
    <s v="415E-400 - OandM Dist Expense"/>
    <x v="27"/>
    <n v="105.03"/>
    <m/>
    <n v="0"/>
    <n v="0"/>
    <n v="0"/>
    <n v="0"/>
    <n v="105.03"/>
    <n v="105.03"/>
  </r>
  <r>
    <s v="442E-400 - OandM Dist Expense"/>
    <x v="2"/>
    <n v="99.76"/>
    <m/>
    <n v="0"/>
    <n v="0"/>
    <n v="0"/>
    <n v="0"/>
    <n v="99.76"/>
    <n v="99.76"/>
  </r>
  <r>
    <s v="451E-420 - OandM Office Expense"/>
    <x v="0"/>
    <n v="44.51"/>
    <m/>
    <n v="0"/>
    <n v="0"/>
    <n v="0"/>
    <n v="0"/>
    <n v="44.51"/>
    <n v="44.51"/>
  </r>
  <r>
    <s v="456E-400 - OandM Dist Expenses"/>
    <x v="23"/>
    <n v="6.53"/>
    <m/>
    <n v="0"/>
    <n v="0"/>
    <n v="0"/>
    <n v="0"/>
    <n v="6.53"/>
    <n v="6.53"/>
  </r>
  <r>
    <s v="459E-400 - OandM Dist Expense"/>
    <x v="23"/>
    <n v="231.29"/>
    <m/>
    <n v="0"/>
    <n v="0"/>
    <n v="0"/>
    <n v="0"/>
    <n v="231.29"/>
    <n v="231.29"/>
  </r>
  <r>
    <s v="459E-400 - OandM Dist Expense"/>
    <x v="27"/>
    <n v="6.07"/>
    <m/>
    <n v="0"/>
    <n v="0"/>
    <n v="0"/>
    <n v="0"/>
    <n v="6.07"/>
    <n v="6.07"/>
  </r>
  <r>
    <s v="463E-400 - OandM Dist Expense"/>
    <x v="23"/>
    <n v="226.9"/>
    <m/>
    <n v="0"/>
    <n v="0"/>
    <n v="0"/>
    <n v="0"/>
    <n v="226.9"/>
    <n v="226.9"/>
  </r>
  <r>
    <s v="463E-400 - OandM Dist Expense"/>
    <x v="27"/>
    <n v="9.7200000000000006"/>
    <m/>
    <n v="0"/>
    <n v="0"/>
    <n v="0"/>
    <n v="0"/>
    <n v="9.7200000000000006"/>
    <n v="9.7200000000000006"/>
  </r>
  <r>
    <s v="474E-400 - OandM Dist Expense"/>
    <x v="23"/>
    <n v="7.11"/>
    <m/>
    <n v="0"/>
    <n v="0"/>
    <n v="0"/>
    <n v="0"/>
    <n v="7.11"/>
    <n v="7.11"/>
  </r>
  <r>
    <s v="480E-400 - OandM Dist Expense"/>
    <x v="7"/>
    <n v="16907.399999999998"/>
    <m/>
    <n v="0"/>
    <n v="0"/>
    <n v="0"/>
    <n v="0"/>
    <n v="16907.399999999998"/>
    <n v="16907.399999999998"/>
  </r>
  <r>
    <s v="480E-400 - OandM Dist Expense"/>
    <x v="23"/>
    <n v="1002.7700000000001"/>
    <m/>
    <n v="0"/>
    <n v="0"/>
    <n v="0"/>
    <n v="0"/>
    <n v="1002.7700000000001"/>
    <n v="1002.7700000000001"/>
  </r>
  <r>
    <s v="480E-400 - OandM Dist Expense"/>
    <x v="10"/>
    <n v="177.18"/>
    <m/>
    <n v="0"/>
    <n v="0"/>
    <n v="0"/>
    <n v="0"/>
    <n v="177.18"/>
    <n v="177.18"/>
  </r>
  <r>
    <s v="480E-400 - OandM Dist Expense"/>
    <x v="27"/>
    <n v="144.26"/>
    <m/>
    <n v="0"/>
    <n v="0"/>
    <n v="0"/>
    <n v="0"/>
    <n v="144.26"/>
    <n v="144.26"/>
  </r>
  <r>
    <s v="480E-410 - OandM Trans Expense"/>
    <x v="7"/>
    <n v="1667.77"/>
    <m/>
    <n v="0"/>
    <n v="0"/>
    <n v="0"/>
    <n v="0"/>
    <n v="1667.77"/>
    <n v="1667.77"/>
  </r>
  <r>
    <s v="485E-400 - OandM Dist Expenses"/>
    <x v="7"/>
    <n v="464.55"/>
    <m/>
    <n v="0"/>
    <n v="0"/>
    <n v="0"/>
    <n v="0"/>
    <n v="464.55"/>
    <n v="464.55"/>
  </r>
  <r>
    <s v="485E-400 - OandM Dist Expenses"/>
    <x v="23"/>
    <n v="401.31999999999994"/>
    <m/>
    <n v="0"/>
    <n v="0"/>
    <n v="0"/>
    <n v="0"/>
    <n v="401.31999999999994"/>
    <n v="401.31999999999994"/>
  </r>
  <r>
    <s v="485E-400 - OandM Dist Expenses"/>
    <x v="27"/>
    <n v="117.2"/>
    <m/>
    <n v="0"/>
    <n v="0"/>
    <n v="0"/>
    <n v="0"/>
    <n v="117.2"/>
    <n v="117.2"/>
  </r>
  <r>
    <s v="504E-400 - OandM Dist Expense"/>
    <x v="7"/>
    <n v="10673.38"/>
    <m/>
    <n v="0"/>
    <n v="0"/>
    <n v="0"/>
    <n v="0"/>
    <n v="10673.38"/>
    <n v="10673.38"/>
  </r>
  <r>
    <s v="504E-400 - OandM Dist Expense"/>
    <x v="23"/>
    <n v="31010.54"/>
    <m/>
    <n v="0"/>
    <n v="0"/>
    <n v="0"/>
    <n v="0"/>
    <n v="31010.54"/>
    <n v="31010.54"/>
  </r>
  <r>
    <s v="504E-400 - OandM Dist Expense"/>
    <x v="27"/>
    <n v="2428.1499999999996"/>
    <m/>
    <n v="0"/>
    <n v="0"/>
    <n v="0"/>
    <n v="0"/>
    <n v="2428.1499999999996"/>
    <n v="2428.1499999999996"/>
  </r>
  <r>
    <s v="505E-400 - OandM Dist Expenses"/>
    <x v="23"/>
    <n v="8279.74"/>
    <m/>
    <n v="0"/>
    <n v="0"/>
    <n v="0"/>
    <n v="0"/>
    <n v="8279.74"/>
    <n v="8279.74"/>
  </r>
  <r>
    <s v="505E-400 - OandM Dist Expenses"/>
    <x v="27"/>
    <n v="1411.1799999999998"/>
    <m/>
    <n v="0"/>
    <n v="0"/>
    <n v="0"/>
    <n v="0"/>
    <n v="1411.1799999999998"/>
    <n v="1411.1799999999998"/>
  </r>
  <r>
    <s v="506E-400 - OandM Dist Expense"/>
    <x v="7"/>
    <n v="17193.18"/>
    <m/>
    <n v="0"/>
    <n v="0"/>
    <n v="0"/>
    <n v="0"/>
    <n v="17193.18"/>
    <n v="17193.18"/>
  </r>
  <r>
    <s v="506E-400 - OandM Dist Expense"/>
    <x v="23"/>
    <n v="2797.4700000000003"/>
    <m/>
    <n v="0"/>
    <n v="0"/>
    <n v="0"/>
    <n v="0"/>
    <n v="2797.4700000000003"/>
    <n v="2797.4700000000003"/>
  </r>
  <r>
    <s v="506E-400 - OandM Dist Expense"/>
    <x v="10"/>
    <n v="84.509999999999991"/>
    <m/>
    <n v="0"/>
    <n v="0"/>
    <n v="0"/>
    <n v="0"/>
    <n v="84.509999999999991"/>
    <n v="84.509999999999991"/>
  </r>
  <r>
    <s v="506E-400 - OandM Dist Expense"/>
    <x v="27"/>
    <n v="279.38"/>
    <m/>
    <n v="0"/>
    <n v="0"/>
    <n v="0"/>
    <n v="0"/>
    <n v="279.38"/>
    <n v="279.38"/>
  </r>
  <r>
    <s v="507E-400 - OandM Dist Expense"/>
    <x v="7"/>
    <n v="232.27"/>
    <m/>
    <n v="0"/>
    <n v="0"/>
    <n v="0"/>
    <n v="0"/>
    <n v="232.27"/>
    <n v="232.27"/>
  </r>
  <r>
    <s v="507E-400 - OandM Dist Expense"/>
    <x v="23"/>
    <n v="18527"/>
    <m/>
    <n v="0"/>
    <n v="0"/>
    <n v="0"/>
    <n v="0"/>
    <n v="18527"/>
    <n v="18527"/>
  </r>
  <r>
    <s v="507E-400 - OandM Dist Expense"/>
    <x v="27"/>
    <n v="7882.18"/>
    <m/>
    <n v="0"/>
    <n v="0"/>
    <n v="0"/>
    <n v="0"/>
    <n v="7882.18"/>
    <n v="7882.18"/>
  </r>
  <r>
    <s v="508E-400 - OandM Dist Expense"/>
    <x v="7"/>
    <n v="363.69"/>
    <m/>
    <n v="0"/>
    <n v="0"/>
    <n v="0"/>
    <n v="0"/>
    <n v="363.69"/>
    <n v="363.69"/>
  </r>
  <r>
    <s v="508E-400 - OandM Dist Expense"/>
    <x v="23"/>
    <n v="21496.07"/>
    <m/>
    <n v="0"/>
    <n v="0"/>
    <n v="0"/>
    <n v="0"/>
    <n v="21496.07"/>
    <n v="21496.07"/>
  </r>
  <r>
    <s v="508E-400 - OandM Dist Expense"/>
    <x v="27"/>
    <n v="1405.5000000000002"/>
    <m/>
    <n v="0"/>
    <n v="0"/>
    <n v="0"/>
    <n v="0"/>
    <n v="1405.5000000000002"/>
    <n v="1405.5000000000002"/>
  </r>
  <r>
    <s v="524E-400 - OandM Dist Expense"/>
    <x v="27"/>
    <n v="8.98"/>
    <m/>
    <n v="0"/>
    <n v="0"/>
    <n v="0"/>
    <n v="0"/>
    <n v="8.98"/>
    <n v="8.98"/>
  </r>
  <r>
    <s v="525E-400 - OandM Dist Expense"/>
    <x v="23"/>
    <n v="94.14"/>
    <m/>
    <n v="0"/>
    <n v="0"/>
    <n v="0"/>
    <n v="0"/>
    <n v="94.14"/>
    <n v="94.14"/>
  </r>
  <r>
    <s v="525E-400 - OandM Dist Expense"/>
    <x v="27"/>
    <n v="7.85"/>
    <m/>
    <n v="0"/>
    <n v="0"/>
    <n v="0"/>
    <n v="0"/>
    <n v="7.85"/>
    <n v="7.85"/>
  </r>
  <r>
    <s v="546E-400 - OandM Dist Expenses"/>
    <x v="23"/>
    <n v="45.11"/>
    <m/>
    <n v="0"/>
    <n v="0"/>
    <n v="0"/>
    <n v="0"/>
    <n v="45.11"/>
    <n v="45.11"/>
  </r>
  <r>
    <s v="546E-400 - OandM Dist Expenses"/>
    <x v="27"/>
    <n v="15.93"/>
    <m/>
    <n v="0"/>
    <n v="0"/>
    <n v="0"/>
    <n v="0"/>
    <n v="15.93"/>
    <n v="15.93"/>
  </r>
  <r>
    <s v="556E-400 - OandM Dist Expenses"/>
    <x v="7"/>
    <n v="462.28"/>
    <m/>
    <n v="0"/>
    <n v="0"/>
    <n v="0"/>
    <n v="0"/>
    <n v="462.28"/>
    <n v="462.28"/>
  </r>
  <r>
    <s v="556E-400 - OandM Dist Expenses"/>
    <x v="23"/>
    <n v="1057.3500000000001"/>
    <m/>
    <n v="0"/>
    <n v="0"/>
    <n v="0"/>
    <n v="0"/>
    <n v="1057.3500000000001"/>
    <n v="1057.3500000000001"/>
  </r>
  <r>
    <s v="556E-400 - OandM Dist Expenses"/>
    <x v="27"/>
    <n v="213.82999999999998"/>
    <m/>
    <n v="0"/>
    <n v="0"/>
    <n v="0"/>
    <n v="0"/>
    <n v="213.82999999999998"/>
    <n v="213.82999999999998"/>
  </r>
  <r>
    <s v="571E-400 - OandM Dist Expense"/>
    <x v="27"/>
    <n v="3.05"/>
    <m/>
    <n v="0"/>
    <n v="0"/>
    <n v="0"/>
    <n v="0"/>
    <n v="3.05"/>
    <n v="3.05"/>
  </r>
  <r>
    <s v="578E-400 - OandM Dist Expense"/>
    <x v="23"/>
    <n v="27.65"/>
    <m/>
    <n v="0"/>
    <n v="0"/>
    <n v="0"/>
    <n v="0"/>
    <n v="27.65"/>
    <n v="27.65"/>
  </r>
  <r>
    <s v="593E-400 - OandM Dist Expense"/>
    <x v="23"/>
    <n v="122.53"/>
    <m/>
    <n v="0"/>
    <n v="0"/>
    <n v="0"/>
    <n v="0"/>
    <n v="122.53"/>
    <n v="122.53"/>
  </r>
  <r>
    <s v="593E-400 - OandM Dist Expense"/>
    <x v="27"/>
    <n v="31.1"/>
    <m/>
    <n v="0"/>
    <n v="0"/>
    <n v="0"/>
    <n v="0"/>
    <n v="31.1"/>
    <n v="31.1"/>
  </r>
  <r>
    <s v="595E-400 - OandM Dist Expense"/>
    <x v="23"/>
    <n v="143.13"/>
    <m/>
    <n v="0"/>
    <n v="0"/>
    <n v="0"/>
    <n v="0"/>
    <n v="143.13"/>
    <n v="143.13"/>
  </r>
  <r>
    <s v="595E-400 - OandM Dist Expense"/>
    <x v="27"/>
    <n v="17.329999999999998"/>
    <m/>
    <n v="0"/>
    <n v="0"/>
    <n v="0"/>
    <n v="0"/>
    <n v="17.329999999999998"/>
    <n v="17.329999999999998"/>
  </r>
  <r>
    <s v="602E-400 - OandM Dist Expense"/>
    <x v="23"/>
    <n v="79.290000000000006"/>
    <m/>
    <n v="0"/>
    <n v="0"/>
    <n v="0"/>
    <n v="0"/>
    <n v="79.290000000000006"/>
    <n v="79.290000000000006"/>
  </r>
  <r>
    <s v="604E-400 - OandM Dist Expense"/>
    <x v="23"/>
    <n v="48.98"/>
    <m/>
    <n v="0"/>
    <n v="0"/>
    <n v="0"/>
    <n v="0"/>
    <n v="48.98"/>
    <n v="48.98"/>
  </r>
  <r>
    <s v="606E-400 - OandM Dist Expense"/>
    <x v="23"/>
    <n v="125.47"/>
    <m/>
    <n v="0"/>
    <n v="0"/>
    <n v="0"/>
    <n v="0"/>
    <n v="125.47"/>
    <n v="125.47"/>
  </r>
  <r>
    <s v="641E-400 - OandM Dist Expense"/>
    <x v="23"/>
    <n v="553.06999999999994"/>
    <m/>
    <n v="0"/>
    <n v="0"/>
    <n v="0"/>
    <n v="0"/>
    <n v="553.06999999999994"/>
    <n v="553.06999999999994"/>
  </r>
  <r>
    <s v="655E-400 - OandM Dist Expense"/>
    <x v="23"/>
    <n v="366.65"/>
    <m/>
    <n v="0"/>
    <n v="0"/>
    <n v="0"/>
    <n v="0"/>
    <n v="366.65"/>
    <n v="366.65"/>
  </r>
  <r>
    <s v="655E-400 - OandM Dist Expense"/>
    <x v="27"/>
    <n v="11.55"/>
    <m/>
    <n v="0"/>
    <n v="0"/>
    <n v="0"/>
    <n v="0"/>
    <n v="11.55"/>
    <n v="11.55"/>
  </r>
  <r>
    <s v="657E-400 - OandM Dist Expense"/>
    <x v="23"/>
    <n v="31"/>
    <m/>
    <n v="0"/>
    <n v="0"/>
    <n v="0"/>
    <n v="0"/>
    <n v="31"/>
    <n v="31"/>
  </r>
  <r>
    <s v="657E-400 - OandM Dist Expense"/>
    <x v="27"/>
    <n v="15.35"/>
    <m/>
    <n v="0"/>
    <n v="0"/>
    <n v="0"/>
    <n v="0"/>
    <n v="15.35"/>
    <n v="15.35"/>
  </r>
  <r>
    <s v="668E-400 - OandM Dist Expenses"/>
    <x v="23"/>
    <n v="24.28"/>
    <m/>
    <n v="0"/>
    <n v="0"/>
    <n v="0"/>
    <n v="0"/>
    <n v="24.28"/>
    <n v="24.28"/>
  </r>
  <r>
    <s v="668E-400 - OandM Dist Expenses"/>
    <x v="27"/>
    <n v="13.24"/>
    <m/>
    <n v="0"/>
    <n v="0"/>
    <n v="0"/>
    <n v="0"/>
    <n v="13.24"/>
    <n v="13.24"/>
  </r>
  <r>
    <s v="669E-400 - OandM Dist Expenses"/>
    <x v="23"/>
    <n v="30.21"/>
    <m/>
    <n v="0"/>
    <n v="0"/>
    <n v="0"/>
    <n v="0"/>
    <n v="30.21"/>
    <n v="30.21"/>
  </r>
  <r>
    <s v="669E-400 - OandM Dist Expenses"/>
    <x v="27"/>
    <n v="19.82"/>
    <m/>
    <n v="0"/>
    <n v="0"/>
    <n v="0"/>
    <n v="0"/>
    <n v="19.82"/>
    <n v="19.82"/>
  </r>
  <r>
    <s v="670E-400 - OandM Dist Expenses"/>
    <x v="23"/>
    <n v="11.81"/>
    <m/>
    <n v="0"/>
    <n v="0"/>
    <n v="0"/>
    <n v="0"/>
    <n v="11.81"/>
    <n v="11.81"/>
  </r>
  <r>
    <s v="670E-400 - OandM Dist Expenses"/>
    <x v="27"/>
    <n v="3.4299999999999997"/>
    <m/>
    <n v="0"/>
    <n v="0"/>
    <n v="0"/>
    <n v="0"/>
    <n v="3.4299999999999997"/>
    <n v="3.4299999999999997"/>
  </r>
  <r>
    <s v="695E-400 - OandM Dist Expense"/>
    <x v="23"/>
    <n v="392"/>
    <m/>
    <n v="0"/>
    <n v="0"/>
    <n v="0"/>
    <n v="0"/>
    <n v="392"/>
    <n v="392"/>
  </r>
  <r>
    <s v="695E-400 - OandM Dist Expense"/>
    <x v="27"/>
    <n v="14.46"/>
    <m/>
    <n v="0"/>
    <n v="0"/>
    <n v="0"/>
    <n v="0"/>
    <n v="14.46"/>
    <n v="14.46"/>
  </r>
  <r>
    <s v="696E-400 - OandM Dist Expense"/>
    <x v="23"/>
    <n v="29.12"/>
    <m/>
    <n v="0"/>
    <n v="0"/>
    <n v="0"/>
    <n v="0"/>
    <n v="29.12"/>
    <n v="29.12"/>
  </r>
  <r>
    <s v="701E-400 - OandM Dist Expense"/>
    <x v="23"/>
    <n v="97.72"/>
    <m/>
    <n v="0"/>
    <n v="0"/>
    <n v="0"/>
    <n v="0"/>
    <n v="97.72"/>
    <n v="97.72"/>
  </r>
  <r>
    <s v="701E-400 - OandM Dist Expense"/>
    <x v="27"/>
    <n v="7.34"/>
    <m/>
    <n v="0"/>
    <n v="0"/>
    <n v="0"/>
    <n v="0"/>
    <n v="7.34"/>
    <n v="7.34"/>
  </r>
  <r>
    <s v="702E-400 - OandM Dist Expenses"/>
    <x v="23"/>
    <n v="1544.42"/>
    <m/>
    <n v="0"/>
    <n v="0"/>
    <n v="0"/>
    <n v="0"/>
    <n v="1544.42"/>
    <n v="1544.42"/>
  </r>
  <r>
    <s v="702E-400 - OandM Dist Expenses"/>
    <x v="27"/>
    <n v="811.17000000000007"/>
    <m/>
    <n v="0"/>
    <n v="0"/>
    <n v="0"/>
    <n v="0"/>
    <n v="811.17000000000007"/>
    <n v="811.17000000000007"/>
  </r>
  <r>
    <s v="703E-400 - OandM Dist Expenses"/>
    <x v="23"/>
    <n v="26.72"/>
    <m/>
    <n v="0"/>
    <n v="0"/>
    <n v="0"/>
    <n v="0"/>
    <n v="26.72"/>
    <n v="26.72"/>
  </r>
  <r>
    <s v="703E-400 - OandM Dist Expenses"/>
    <x v="27"/>
    <n v="23.08"/>
    <m/>
    <n v="0"/>
    <n v="0"/>
    <n v="0"/>
    <n v="0"/>
    <n v="23.08"/>
    <n v="23.08"/>
  </r>
  <r>
    <s v="720E-400 - OandM Dist Expense"/>
    <x v="23"/>
    <n v="211.24"/>
    <m/>
    <n v="0"/>
    <n v="0"/>
    <n v="0"/>
    <n v="0"/>
    <n v="211.24"/>
    <n v="211.24"/>
  </r>
  <r>
    <s v="720E-400 - OandM Dist Expense"/>
    <x v="27"/>
    <n v="5.5"/>
    <m/>
    <n v="0"/>
    <n v="0"/>
    <n v="0"/>
    <n v="0"/>
    <n v="5.5"/>
    <n v="5.5"/>
  </r>
  <r>
    <s v="722E-400 - OandM Dist Expense"/>
    <x v="23"/>
    <n v="569.62"/>
    <m/>
    <n v="0"/>
    <n v="0"/>
    <n v="0"/>
    <n v="0"/>
    <n v="569.62"/>
    <n v="569.62"/>
  </r>
  <r>
    <s v="722E-400 - OandM Dist Expense"/>
    <x v="27"/>
    <n v="94.12"/>
    <m/>
    <n v="0"/>
    <n v="0"/>
    <n v="0"/>
    <n v="0"/>
    <n v="94.12"/>
    <n v="94.12"/>
  </r>
  <r>
    <s v="722E-420 - OandM Office Expense"/>
    <x v="12"/>
    <n v="32.83"/>
    <m/>
    <n v="0"/>
    <n v="0"/>
    <n v="0"/>
    <n v="0"/>
    <n v="32.83"/>
    <n v="32.83"/>
  </r>
  <r>
    <s v="723E-400 - OandM Dist Expense"/>
    <x v="7"/>
    <n v="181.28"/>
    <m/>
    <n v="0"/>
    <n v="0"/>
    <n v="0"/>
    <n v="0"/>
    <n v="181.28"/>
    <n v="181.28"/>
  </r>
  <r>
    <s v="723E-400 - OandM Dist Expense"/>
    <x v="23"/>
    <n v="164.35"/>
    <m/>
    <n v="0"/>
    <n v="0"/>
    <n v="0"/>
    <n v="0"/>
    <n v="164.35"/>
    <n v="164.35"/>
  </r>
  <r>
    <s v="723E-400 - OandM Dist Expense"/>
    <x v="27"/>
    <n v="6.9899999999999993"/>
    <m/>
    <n v="0"/>
    <n v="0"/>
    <n v="0"/>
    <n v="0"/>
    <n v="6.9899999999999993"/>
    <n v="6.9899999999999993"/>
  </r>
  <r>
    <s v="802E-400 - OandM Dist Expense"/>
    <x v="23"/>
    <n v="403.97"/>
    <m/>
    <n v="0"/>
    <n v="0"/>
    <n v="0"/>
    <n v="0"/>
    <n v="403.97"/>
    <n v="403.97"/>
  </r>
  <r>
    <s v="802E-400 - OandM Dist Expense"/>
    <x v="27"/>
    <n v="51.84"/>
    <m/>
    <n v="0"/>
    <n v="0"/>
    <n v="0"/>
    <n v="0"/>
    <n v="51.84"/>
    <n v="51.84"/>
  </r>
  <r>
    <s v="803E-400 - OandM Dist Expense"/>
    <x v="23"/>
    <n v="785.02"/>
    <m/>
    <n v="0"/>
    <n v="0"/>
    <n v="0"/>
    <n v="0"/>
    <n v="785.02"/>
    <n v="785.02"/>
  </r>
  <r>
    <s v="803E-400 - OandM Dist Expense"/>
    <x v="27"/>
    <n v="62.24"/>
    <m/>
    <n v="0"/>
    <n v="0"/>
    <n v="0"/>
    <n v="0"/>
    <n v="62.24"/>
    <n v="62.24"/>
  </r>
  <r>
    <s v="804E-400 - OandM Dist Expense"/>
    <x v="23"/>
    <n v="1453.0300000000002"/>
    <m/>
    <n v="0"/>
    <n v="0"/>
    <n v="0"/>
    <n v="0"/>
    <n v="1453.0300000000002"/>
    <n v="1453.0300000000002"/>
  </r>
  <r>
    <s v="804E-400 - OandM Dist Expense"/>
    <x v="27"/>
    <n v="83.89"/>
    <m/>
    <n v="0"/>
    <n v="0"/>
    <n v="0"/>
    <n v="0"/>
    <n v="83.89"/>
    <n v="83.89"/>
  </r>
  <r>
    <s v="805E-400 - OandM Dist Expenses"/>
    <x v="23"/>
    <n v="3.63"/>
    <m/>
    <n v="0"/>
    <n v="0"/>
    <n v="0"/>
    <n v="0"/>
    <n v="3.63"/>
    <n v="3.63"/>
  </r>
  <r>
    <s v="806E-400 - OandM Dist Expenses"/>
    <x v="23"/>
    <n v="745.05"/>
    <m/>
    <n v="0"/>
    <n v="0"/>
    <n v="0"/>
    <n v="0"/>
    <n v="745.05"/>
    <n v="745.05"/>
  </r>
  <r>
    <s v="806E-400 - OandM Dist Expenses"/>
    <x v="27"/>
    <n v="400.53000000000003"/>
    <m/>
    <n v="0"/>
    <n v="0"/>
    <n v="0"/>
    <n v="0"/>
    <n v="400.53000000000003"/>
    <n v="400.53000000000003"/>
  </r>
  <r>
    <s v="807E-400 - OandM Dist Expenses"/>
    <x v="23"/>
    <n v="11.04"/>
    <m/>
    <n v="0"/>
    <n v="0"/>
    <n v="0"/>
    <n v="0"/>
    <n v="11.04"/>
    <n v="11.04"/>
  </r>
  <r>
    <s v="807E-400 - OandM Dist Expenses"/>
    <x v="27"/>
    <n v="3.31"/>
    <m/>
    <n v="0"/>
    <n v="0"/>
    <n v="0"/>
    <n v="0"/>
    <n v="3.31"/>
    <n v="3.31"/>
  </r>
  <r>
    <s v="832E-400 - OandM Dist Expense"/>
    <x v="23"/>
    <n v="925.48"/>
    <m/>
    <n v="0"/>
    <n v="0"/>
    <n v="0"/>
    <n v="0"/>
    <n v="925.48"/>
    <n v="925.48"/>
  </r>
  <r>
    <s v="832E-400 - OandM Dist Expense"/>
    <x v="27"/>
    <n v="159.27000000000001"/>
    <m/>
    <n v="0"/>
    <n v="0"/>
    <n v="0"/>
    <n v="0"/>
    <n v="159.27000000000001"/>
    <n v="159.27000000000001"/>
  </r>
  <r>
    <s v="847E-400 - OandM Dist Expense"/>
    <x v="23"/>
    <n v="200.99"/>
    <m/>
    <n v="0"/>
    <n v="0"/>
    <n v="0"/>
    <n v="0"/>
    <n v="200.99"/>
    <n v="200.99"/>
  </r>
  <r>
    <s v="847E-400 - OandM Dist Expense"/>
    <x v="27"/>
    <n v="61.52"/>
    <m/>
    <n v="0"/>
    <n v="0"/>
    <n v="0"/>
    <n v="0"/>
    <n v="61.52"/>
    <n v="61.52"/>
  </r>
  <r>
    <s v="859E-400 - OandM Dist Expense"/>
    <x v="23"/>
    <n v="18.12"/>
    <m/>
    <n v="0"/>
    <n v="0"/>
    <n v="0"/>
    <n v="0"/>
    <n v="18.12"/>
    <n v="18.12"/>
  </r>
  <r>
    <s v="895E-400 - OandM Dist Expense"/>
    <x v="23"/>
    <n v="133.56"/>
    <m/>
    <n v="0"/>
    <n v="0"/>
    <n v="0"/>
    <n v="0"/>
    <n v="133.56"/>
    <n v="133.56"/>
  </r>
  <r>
    <s v="895E-400 - OandM Dist Expense"/>
    <x v="27"/>
    <n v="4.8600000000000003"/>
    <m/>
    <n v="0"/>
    <n v="0"/>
    <n v="0"/>
    <n v="0"/>
    <n v="4.8600000000000003"/>
    <n v="4.8600000000000003"/>
  </r>
  <r>
    <s v="925B-400 - OandM Dist Expense"/>
    <x v="2"/>
    <n v="-44.33"/>
    <m/>
    <n v="0"/>
    <n v="0"/>
    <n v="0"/>
    <n v="0"/>
    <n v="-44.33"/>
    <n v="-44.33"/>
  </r>
  <r>
    <s v="961D-400 - OandM Dist Expense"/>
    <x v="23"/>
    <n v="7.33"/>
    <m/>
    <n v="0"/>
    <n v="0"/>
    <n v="0"/>
    <n v="0"/>
    <n v="7.33"/>
    <n v="7.33"/>
  </r>
  <r>
    <s v="963D-400 - OandM Dist Expense"/>
    <x v="7"/>
    <n v="181.28"/>
    <m/>
    <n v="0"/>
    <n v="0"/>
    <n v="0"/>
    <n v="0"/>
    <n v="181.28"/>
    <n v="181.28"/>
  </r>
  <r>
    <s v="967D-400 - OandM Dist Expense"/>
    <x v="7"/>
    <n v="317.24"/>
    <m/>
    <n v="0"/>
    <n v="0"/>
    <n v="0"/>
    <n v="0"/>
    <n v="317.24"/>
    <n v="317.24"/>
  </r>
  <r>
    <s v="967D-400 - OandM Dist Expense"/>
    <x v="10"/>
    <n v="56.68"/>
    <m/>
    <n v="0"/>
    <n v="0"/>
    <n v="0"/>
    <n v="0"/>
    <n v="56.68"/>
    <n v="56.68"/>
  </r>
  <r>
    <s v="2004-500 - Trans Exp Task"/>
    <x v="7"/>
    <n v="9600"/>
    <m/>
    <n v="0"/>
    <n v="0"/>
    <n v="0"/>
    <n v="9600"/>
    <n v="0"/>
    <n v="9600"/>
  </r>
  <r>
    <s v="2004-500 - Trans Exp Task"/>
    <x v="13"/>
    <n v="35.496000000000059"/>
    <m/>
    <n v="0"/>
    <n v="0"/>
    <n v="0"/>
    <n v="35.496000000000059"/>
    <n v="0"/>
    <n v="35.496000000000059"/>
  </r>
  <r>
    <s v="2004-500 - Trans Exp Task"/>
    <x v="14"/>
    <n v="-14.790000000000006"/>
    <m/>
    <n v="0"/>
    <n v="0"/>
    <n v="0"/>
    <n v="-14.790000000000006"/>
    <n v="0"/>
    <n v="-14.790000000000006"/>
  </r>
  <r>
    <s v="2004-503 - Tran Misc Protection"/>
    <x v="7"/>
    <n v="4217.0660000000007"/>
    <m/>
    <n v="0"/>
    <n v="0"/>
    <n v="0"/>
    <n v="4217.0660000000007"/>
    <n v="0"/>
    <n v="4217.0660000000007"/>
  </r>
  <r>
    <s v="2004-510 - Trans SCADA"/>
    <x v="7"/>
    <n v="6400"/>
    <m/>
    <n v="0"/>
    <n v="0"/>
    <n v="0"/>
    <n v="6400"/>
    <n v="0"/>
    <n v="6400"/>
  </r>
  <r>
    <s v="2004-600 - Dist Exp Task"/>
    <x v="7"/>
    <n v="9600"/>
    <m/>
    <n v="0"/>
    <n v="0"/>
    <n v="0"/>
    <n v="9600"/>
    <n v="0"/>
    <n v="9600"/>
  </r>
  <r>
    <s v="2004-603 - Dist Misc Protection"/>
    <x v="7"/>
    <n v="812.59999999999968"/>
    <m/>
    <n v="0"/>
    <n v="0"/>
    <n v="0"/>
    <n v="812.59999999999968"/>
    <n v="0"/>
    <n v="812.59999999999968"/>
  </r>
  <r>
    <s v="2004-700 - General Admin"/>
    <x v="18"/>
    <n v="408"/>
    <m/>
    <n v="0"/>
    <n v="0"/>
    <n v="0"/>
    <n v="408"/>
    <n v="0"/>
    <n v="408"/>
  </r>
  <r>
    <s v="2004-700 - General Admin"/>
    <x v="7"/>
    <n v="22183.166000000001"/>
    <m/>
    <n v="0"/>
    <n v="0"/>
    <n v="0"/>
    <n v="22183.166000000001"/>
    <n v="0"/>
    <n v="22183.166000000001"/>
  </r>
  <r>
    <s v="2004-700 - General Admin"/>
    <x v="10"/>
    <n v="703.16399999999999"/>
    <m/>
    <n v="0"/>
    <n v="0"/>
    <n v="0"/>
    <n v="703.16399999999999"/>
    <n v="0"/>
    <n v="703.16399999999999"/>
  </r>
  <r>
    <s v="2004-700 - General Admin"/>
    <x v="12"/>
    <n v="408"/>
    <m/>
    <n v="0"/>
    <n v="0"/>
    <n v="0"/>
    <n v="408"/>
    <n v="0"/>
    <n v="408"/>
  </r>
  <r>
    <s v="2004-700 - General Admin"/>
    <x v="13"/>
    <n v="204"/>
    <m/>
    <n v="0"/>
    <n v="0"/>
    <n v="0"/>
    <n v="204"/>
    <n v="0"/>
    <n v="204"/>
  </r>
  <r>
    <s v="2004-700 - General Admin"/>
    <x v="0"/>
    <n v="3963.2580000000016"/>
    <m/>
    <n v="0"/>
    <n v="0"/>
    <n v="0"/>
    <n v="3963.2580000000016"/>
    <n v="0"/>
    <n v="3963.2580000000016"/>
  </r>
  <r>
    <s v="2004-700 - General Admin"/>
    <x v="24"/>
    <n v="4.3840000000000003"/>
    <m/>
    <n v="0"/>
    <n v="0"/>
    <n v="0"/>
    <n v="4.3840000000000003"/>
    <n v="0"/>
    <n v="4.3840000000000003"/>
  </r>
  <r>
    <s v="2004-700 - General Admin"/>
    <x v="21"/>
    <n v="163.20000000000002"/>
    <m/>
    <n v="0"/>
    <n v="0"/>
    <n v="0"/>
    <n v="163.20000000000002"/>
    <n v="0"/>
    <n v="163.20000000000002"/>
  </r>
  <r>
    <s v="2004-700 - General Admin"/>
    <x v="16"/>
    <n v="750.99999999999989"/>
    <m/>
    <n v="0"/>
    <n v="0"/>
    <n v="0"/>
    <n v="750.99999999999989"/>
    <n v="0"/>
    <n v="750.99999999999989"/>
  </r>
  <r>
    <s v="2004-700 - General Admin"/>
    <x v="28"/>
    <n v="236.5379999999999"/>
    <m/>
    <n v="0"/>
    <n v="0"/>
    <n v="0"/>
    <n v="236.5379999999999"/>
    <n v="0"/>
    <n v="236.5379999999999"/>
  </r>
  <r>
    <s v="2004-700 - General Admin"/>
    <x v="25"/>
    <n v="-59"/>
    <m/>
    <n v="0"/>
    <n v="0"/>
    <n v="0"/>
    <n v="-59"/>
    <n v="0"/>
    <n v="-59"/>
  </r>
  <r>
    <s v="2004-770 - Prof Dev'l"/>
    <x v="7"/>
    <n v="1017.0359999999999"/>
    <m/>
    <n v="0"/>
    <n v="0"/>
    <n v="0"/>
    <n v="1017.0359999999999"/>
    <n v="0"/>
    <n v="1017.0359999999999"/>
  </r>
  <r>
    <s v="2004-770 - Prof Dev'l"/>
    <x v="9"/>
    <n v="408"/>
    <m/>
    <n v="0"/>
    <n v="0"/>
    <n v="0"/>
    <n v="408"/>
    <n v="0"/>
    <n v="408"/>
  </r>
  <r>
    <s v="2004-770 - Prof Dev'l"/>
    <x v="10"/>
    <n v="204"/>
    <m/>
    <n v="0"/>
    <n v="0"/>
    <n v="0"/>
    <n v="204"/>
    <n v="0"/>
    <n v="204"/>
  </r>
  <r>
    <s v="2004-770 - Prof Dev'l"/>
    <x v="12"/>
    <n v="81.599999999999994"/>
    <m/>
    <n v="0"/>
    <n v="0"/>
    <n v="0"/>
    <n v="81.599999999999994"/>
    <n v="0"/>
    <n v="81.599999999999994"/>
  </r>
  <r>
    <s v="2004-910 - Sick/Vac/Hol"/>
    <x v="7"/>
    <n v="27124.660000000003"/>
    <m/>
    <n v="27124.660000000003"/>
    <n v="0"/>
    <n v="0"/>
    <n v="0"/>
    <n v="0"/>
    <n v="27124.660000000003"/>
  </r>
  <r>
    <s v="2004-950 - Safety"/>
    <x v="7"/>
    <n v="1333.6039999999998"/>
    <m/>
    <n v="0"/>
    <n v="0"/>
    <n v="0"/>
    <n v="1333.6039999999998"/>
    <n v="0"/>
    <n v="1333.6039999999998"/>
  </r>
  <r>
    <s v="4668-500 - Trans Exp Task"/>
    <x v="7"/>
    <n v="2520.1620000000021"/>
    <m/>
    <n v="0"/>
    <n v="0"/>
    <n v="0"/>
    <n v="2520.1620000000021"/>
    <n v="0"/>
    <n v="2520.1620000000021"/>
  </r>
  <r>
    <s v="4668-500 - Trans Exp Task"/>
    <x v="10"/>
    <n v="53.131999999999977"/>
    <m/>
    <n v="0"/>
    <n v="0"/>
    <n v="0"/>
    <n v="53.131999999999977"/>
    <n v="0"/>
    <n v="53.131999999999977"/>
  </r>
  <r>
    <s v="4668-500 - Trans Exp Task"/>
    <x v="19"/>
    <n v="782.20000000000073"/>
    <m/>
    <n v="0"/>
    <n v="0"/>
    <n v="0"/>
    <n v="782.20000000000073"/>
    <n v="0"/>
    <n v="782.20000000000073"/>
  </r>
  <r>
    <s v="4668-501 - Trans Syst Studies"/>
    <x v="7"/>
    <n v="9215.9999999999982"/>
    <m/>
    <n v="0"/>
    <n v="0"/>
    <n v="0"/>
    <n v="9215.9999999999982"/>
    <n v="0"/>
    <n v="9215.9999999999982"/>
  </r>
  <r>
    <s v="4668-503 - Tran Misc Protection"/>
    <x v="7"/>
    <n v="26589.192000000003"/>
    <m/>
    <n v="0"/>
    <n v="0"/>
    <n v="0"/>
    <n v="26589.192000000003"/>
    <n v="0"/>
    <n v="26589.192000000003"/>
  </r>
  <r>
    <s v="4668-503 - Tran Misc Protection"/>
    <x v="10"/>
    <n v="78.75"/>
    <m/>
    <n v="0"/>
    <n v="0"/>
    <n v="0"/>
    <n v="78.75"/>
    <n v="0"/>
    <n v="78.75"/>
  </r>
  <r>
    <s v="4668-503 - Tran Misc Protection"/>
    <x v="13"/>
    <n v="51.5"/>
    <m/>
    <n v="0"/>
    <n v="0"/>
    <n v="0"/>
    <n v="51.5"/>
    <n v="0"/>
    <n v="51.5"/>
  </r>
  <r>
    <s v="4668-510 - Trans SCADA"/>
    <x v="10"/>
    <n v="12.35399999999998"/>
    <m/>
    <n v="0"/>
    <n v="0"/>
    <n v="0"/>
    <n v="12.35399999999998"/>
    <n v="0"/>
    <n v="12.35399999999998"/>
  </r>
  <r>
    <s v="4668-550 - Trans Communications"/>
    <x v="3"/>
    <n v="21901.23"/>
    <m/>
    <n v="0"/>
    <n v="0"/>
    <n v="0"/>
    <n v="21901.23"/>
    <n v="0"/>
    <n v="21901.23"/>
  </r>
  <r>
    <s v="4668-550 - Trans Communications"/>
    <x v="29"/>
    <n v="1223.9999999999998"/>
    <m/>
    <n v="0"/>
    <n v="0"/>
    <n v="0"/>
    <n v="1223.9999999999998"/>
    <n v="0"/>
    <n v="1223.9999999999998"/>
  </r>
  <r>
    <s v="4668-550 - Trans Communications"/>
    <x v="30"/>
    <n v="51264"/>
    <m/>
    <n v="0"/>
    <n v="0"/>
    <n v="0"/>
    <n v="51264"/>
    <n v="0"/>
    <n v="51264"/>
  </r>
  <r>
    <s v="4668-550 - Trans Communications"/>
    <x v="18"/>
    <n v="283.79999999999961"/>
    <m/>
    <n v="0"/>
    <n v="0"/>
    <n v="0"/>
    <n v="283.79999999999961"/>
    <n v="0"/>
    <n v="283.79999999999961"/>
  </r>
  <r>
    <s v="4668-550 - Trans Communications"/>
    <x v="7"/>
    <n v="41282.736000000012"/>
    <m/>
    <n v="0"/>
    <n v="0"/>
    <n v="0"/>
    <n v="41282.736000000012"/>
    <n v="0"/>
    <n v="41282.736000000012"/>
  </r>
  <r>
    <s v="4668-550 - Trans Communications"/>
    <x v="10"/>
    <n v="38.578000000000046"/>
    <m/>
    <n v="0"/>
    <n v="0"/>
    <n v="0"/>
    <n v="38.578000000000046"/>
    <n v="0"/>
    <n v="38.578000000000046"/>
  </r>
  <r>
    <s v="4668-550 - Trans Communications"/>
    <x v="12"/>
    <n v="19.511999999999979"/>
    <m/>
    <n v="0"/>
    <n v="0"/>
    <n v="0"/>
    <n v="19.511999999999979"/>
    <n v="0"/>
    <n v="19.511999999999979"/>
  </r>
  <r>
    <s v="4668-550 - Trans Communications"/>
    <x v="31"/>
    <n v="1126.8000000000015"/>
    <m/>
    <n v="0"/>
    <n v="0"/>
    <n v="0"/>
    <n v="1126.8000000000015"/>
    <n v="0"/>
    <n v="1126.8000000000015"/>
  </r>
  <r>
    <s v="4668-550 - Trans Communications"/>
    <x v="13"/>
    <n v="304.3"/>
    <m/>
    <n v="0"/>
    <n v="0"/>
    <n v="0"/>
    <n v="304.3"/>
    <n v="0"/>
    <n v="304.3"/>
  </r>
  <r>
    <s v="4668-550 - Trans Communications"/>
    <x v="0"/>
    <n v="6924.1240000000007"/>
    <m/>
    <n v="0"/>
    <n v="0"/>
    <n v="0"/>
    <n v="6924.1240000000007"/>
    <n v="0"/>
    <n v="6924.1240000000007"/>
  </r>
  <r>
    <s v="4668-550 - Trans Communications"/>
    <x v="20"/>
    <n v="78833.600000000006"/>
    <m/>
    <n v="0"/>
    <n v="0"/>
    <n v="0"/>
    <n v="78833.600000000006"/>
    <n v="0"/>
    <n v="78833.600000000006"/>
  </r>
  <r>
    <s v="4668-550 - Trans Communications"/>
    <x v="21"/>
    <n v="24.447999999999979"/>
    <m/>
    <n v="0"/>
    <n v="0"/>
    <n v="0"/>
    <n v="24.447999999999979"/>
    <n v="0"/>
    <n v="24.447999999999979"/>
  </r>
  <r>
    <s v="4668-600 - Dist Exp Task"/>
    <x v="7"/>
    <n v="35897.18"/>
    <m/>
    <n v="0"/>
    <n v="0"/>
    <n v="0"/>
    <n v="35897.18"/>
    <n v="0"/>
    <n v="35897.18"/>
  </r>
  <r>
    <s v="4668-600 - Dist Exp Task"/>
    <x v="8"/>
    <n v="100.79999999999997"/>
    <m/>
    <n v="0"/>
    <n v="0"/>
    <n v="0"/>
    <n v="100.79999999999997"/>
    <n v="0"/>
    <n v="100.79999999999997"/>
  </r>
  <r>
    <s v="4668-600 - Dist Exp Task"/>
    <x v="10"/>
    <n v="18.349999999999969"/>
    <m/>
    <n v="0"/>
    <n v="0"/>
    <n v="0"/>
    <n v="18.349999999999969"/>
    <n v="0"/>
    <n v="18.349999999999969"/>
  </r>
  <r>
    <s v="4668-600 - Dist Exp Task"/>
    <x v="13"/>
    <n v="24.82399999999997"/>
    <m/>
    <n v="0"/>
    <n v="0"/>
    <n v="0"/>
    <n v="24.82399999999997"/>
    <n v="0"/>
    <n v="24.82399999999997"/>
  </r>
  <r>
    <s v="4668-600 - Dist Exp Task"/>
    <x v="15"/>
    <n v="32.571999999999996"/>
    <m/>
    <n v="0"/>
    <n v="0"/>
    <n v="0"/>
    <n v="32.571999999999996"/>
    <n v="0"/>
    <n v="32.571999999999996"/>
  </r>
  <r>
    <s v="4668-600 - Dist Exp Task"/>
    <x v="16"/>
    <n v="1726.2940000000001"/>
    <m/>
    <n v="0"/>
    <n v="0"/>
    <n v="0"/>
    <n v="1726.2940000000001"/>
    <n v="0"/>
    <n v="1726.2940000000001"/>
  </r>
  <r>
    <s v="4668-603 - Dist Misc Protection"/>
    <x v="7"/>
    <n v="10044.653999999997"/>
    <m/>
    <n v="0"/>
    <n v="0"/>
    <n v="0"/>
    <n v="10044.653999999997"/>
    <n v="0"/>
    <n v="10044.653999999997"/>
  </r>
  <r>
    <s v="4668-700 - General Admin"/>
    <x v="3"/>
    <n v="710.89000000000101"/>
    <m/>
    <n v="0"/>
    <n v="0"/>
    <n v="0"/>
    <n v="710.89000000000101"/>
    <n v="0"/>
    <n v="710.89000000000101"/>
  </r>
  <r>
    <s v="4668-700 - General Admin"/>
    <x v="18"/>
    <n v="816"/>
    <m/>
    <n v="0"/>
    <n v="0"/>
    <n v="0"/>
    <n v="816"/>
    <n v="0"/>
    <n v="816"/>
  </r>
  <r>
    <s v="4668-700 - General Admin"/>
    <x v="7"/>
    <n v="203724.80999999997"/>
    <m/>
    <n v="0"/>
    <n v="0"/>
    <n v="0"/>
    <n v="203724.80999999997"/>
    <n v="0"/>
    <n v="203724.80999999997"/>
  </r>
  <r>
    <s v="4668-700 - General Admin"/>
    <x v="8"/>
    <n v="50.799999999999955"/>
    <m/>
    <n v="0"/>
    <n v="0"/>
    <n v="0"/>
    <n v="50.799999999999955"/>
    <n v="0"/>
    <n v="50.799999999999955"/>
  </r>
  <r>
    <s v="4668-700 - General Admin"/>
    <x v="10"/>
    <n v="938.2600000000001"/>
    <m/>
    <n v="0"/>
    <n v="0"/>
    <n v="0"/>
    <n v="938.2600000000001"/>
    <n v="0"/>
    <n v="938.2600000000001"/>
  </r>
  <r>
    <s v="4668-700 - General Admin"/>
    <x v="12"/>
    <n v="1891.4840000000004"/>
    <m/>
    <n v="0"/>
    <n v="0"/>
    <n v="0"/>
    <n v="1891.4840000000004"/>
    <n v="0"/>
    <n v="1891.4840000000004"/>
  </r>
  <r>
    <s v="4668-700 - General Admin"/>
    <x v="19"/>
    <n v="30.800000000000054"/>
    <m/>
    <n v="0"/>
    <n v="0"/>
    <n v="0"/>
    <n v="30.800000000000054"/>
    <n v="0"/>
    <n v="30.800000000000054"/>
  </r>
  <r>
    <s v="4668-700 - General Admin"/>
    <x v="32"/>
    <n v="117.72999999999989"/>
    <m/>
    <n v="0"/>
    <n v="0"/>
    <n v="0"/>
    <n v="117.72999999999989"/>
    <n v="0"/>
    <n v="117.72999999999989"/>
  </r>
  <r>
    <s v="4668-700 - General Admin"/>
    <x v="13"/>
    <n v="875.91199999999992"/>
    <m/>
    <n v="0"/>
    <n v="0"/>
    <n v="0"/>
    <n v="875.91199999999992"/>
    <n v="0"/>
    <n v="875.91199999999992"/>
  </r>
  <r>
    <s v="4668-700 - General Admin"/>
    <x v="0"/>
    <n v="3454.9979999999996"/>
    <m/>
    <n v="0"/>
    <n v="0"/>
    <n v="0"/>
    <n v="3454.9979999999996"/>
    <n v="0"/>
    <n v="3454.9979999999996"/>
  </r>
  <r>
    <s v="4668-700 - General Admin"/>
    <x v="20"/>
    <n v="28.800000000000054"/>
    <m/>
    <n v="0"/>
    <n v="0"/>
    <n v="0"/>
    <n v="28.800000000000054"/>
    <n v="0"/>
    <n v="28.800000000000054"/>
  </r>
  <r>
    <s v="4668-700 - General Admin"/>
    <x v="21"/>
    <n v="100.8"/>
    <m/>
    <n v="0"/>
    <n v="0"/>
    <n v="0"/>
    <n v="100.8"/>
    <n v="0"/>
    <n v="100.8"/>
  </r>
  <r>
    <s v="4668-700 - General Admin"/>
    <x v="16"/>
    <n v="8499.152"/>
    <m/>
    <n v="0"/>
    <n v="0"/>
    <n v="0"/>
    <n v="8499.152"/>
    <n v="0"/>
    <n v="8499.152"/>
  </r>
  <r>
    <s v="4668-700 - General Admin"/>
    <x v="33"/>
    <n v="0.8"/>
    <m/>
    <n v="0"/>
    <n v="0"/>
    <n v="0"/>
    <n v="0.8"/>
    <n v="0"/>
    <n v="0.8"/>
  </r>
  <r>
    <s v="4668-700 - General Admin"/>
    <x v="34"/>
    <n v="11230.780000000002"/>
    <m/>
    <n v="0"/>
    <n v="0"/>
    <n v="0"/>
    <n v="11230.780000000002"/>
    <n v="0"/>
    <n v="11230.780000000002"/>
  </r>
  <r>
    <s v="4668-750 - Dist Communications"/>
    <x v="3"/>
    <n v="25078.064000000002"/>
    <m/>
    <n v="0"/>
    <n v="0"/>
    <n v="0"/>
    <n v="25078.064000000002"/>
    <n v="0"/>
    <n v="25078.064000000002"/>
  </r>
  <r>
    <s v="4668-750 - Dist Communications"/>
    <x v="18"/>
    <n v="54.800000000000061"/>
    <m/>
    <n v="0"/>
    <n v="0"/>
    <n v="0"/>
    <n v="54.800000000000061"/>
    <n v="0"/>
    <n v="54.800000000000061"/>
  </r>
  <r>
    <s v="4668-750 - Dist Communications"/>
    <x v="7"/>
    <n v="6139.67"/>
    <m/>
    <n v="0"/>
    <n v="0"/>
    <n v="0"/>
    <n v="6139.67"/>
    <n v="0"/>
    <n v="6139.67"/>
  </r>
  <r>
    <s v="4668-750 - Dist Communications"/>
    <x v="0"/>
    <n v="1712.4839999999992"/>
    <m/>
    <n v="0"/>
    <n v="0"/>
    <n v="0"/>
    <n v="1712.4839999999992"/>
    <n v="0"/>
    <n v="1712.4839999999992"/>
  </r>
  <r>
    <s v="4668-750 - Dist Communications"/>
    <x v="20"/>
    <n v="103644.38000000005"/>
    <m/>
    <n v="0"/>
    <n v="0"/>
    <n v="0"/>
    <n v="103644.38000000005"/>
    <n v="0"/>
    <n v="103644.38000000005"/>
  </r>
  <r>
    <s v="4668-770 - Prof Dev'l"/>
    <x v="7"/>
    <n v="12204.452000000005"/>
    <m/>
    <n v="0"/>
    <n v="0"/>
    <n v="0"/>
    <n v="12204.452000000005"/>
    <n v="0"/>
    <n v="12204.452000000005"/>
  </r>
  <r>
    <s v="4668-770 - Prof Dev'l"/>
    <x v="9"/>
    <n v="935"/>
    <m/>
    <n v="0"/>
    <n v="0"/>
    <n v="0"/>
    <n v="935"/>
    <n v="0"/>
    <n v="935"/>
  </r>
  <r>
    <s v="4668-770 - Prof Dev'l"/>
    <x v="10"/>
    <n v="2125.0200000000004"/>
    <m/>
    <n v="0"/>
    <n v="0"/>
    <n v="0"/>
    <n v="2125.0200000000004"/>
    <n v="0"/>
    <n v="2125.0200000000004"/>
  </r>
  <r>
    <s v="4668-770 - Prof Dev'l"/>
    <x v="12"/>
    <n v="408"/>
    <m/>
    <n v="0"/>
    <n v="0"/>
    <n v="0"/>
    <n v="408"/>
    <n v="0"/>
    <n v="408"/>
  </r>
  <r>
    <s v="4668-910 - Sick/Vac/Hol"/>
    <x v="7"/>
    <n v="166451.31199999998"/>
    <m/>
    <n v="166451.31199999998"/>
    <n v="0"/>
    <n v="0"/>
    <n v="0"/>
    <n v="0"/>
    <n v="166451.31199999998"/>
  </r>
  <r>
    <s v="4668-910 - Sick/Vac/Hol"/>
    <x v="16"/>
    <n v="566.69600000000048"/>
    <m/>
    <n v="566.69600000000048"/>
    <n v="0"/>
    <n v="0"/>
    <n v="0"/>
    <n v="0"/>
    <n v="566.69600000000048"/>
  </r>
  <r>
    <s v="4668-950 - Safety"/>
    <x v="7"/>
    <n v="12337.392"/>
    <m/>
    <n v="0"/>
    <n v="0"/>
    <n v="0"/>
    <n v="12337.392"/>
    <n v="0"/>
    <n v="12337.392"/>
  </r>
  <r>
    <s v="4668-950 - Safety"/>
    <x v="8"/>
    <n v="194.60600000000002"/>
    <m/>
    <n v="0"/>
    <n v="0"/>
    <n v="0"/>
    <n v="194.60600000000002"/>
    <n v="0"/>
    <n v="194.60600000000002"/>
  </r>
  <r>
    <s v="4668-950 - Safety"/>
    <x v="13"/>
    <n v="7.355999999999991"/>
    <m/>
    <n v="0"/>
    <n v="0"/>
    <n v="0"/>
    <n v="7.355999999999991"/>
    <n v="0"/>
    <n v="7.355999999999991"/>
  </r>
  <r>
    <s v="4668-950 - Safety"/>
    <x v="0"/>
    <n v="263.40000000000003"/>
    <m/>
    <n v="0"/>
    <n v="0"/>
    <n v="0"/>
    <n v="263.40000000000003"/>
    <n v="0"/>
    <n v="263.40000000000003"/>
  </r>
  <r>
    <s v="2015-200 - Read Meters"/>
    <x v="23"/>
    <n v="80738.87"/>
    <m/>
    <n v="0"/>
    <n v="0"/>
    <n v="0"/>
    <n v="0"/>
    <n v="80738.87"/>
    <n v="80738.87"/>
  </r>
  <r>
    <s v="2015-200 - Read Meters"/>
    <x v="35"/>
    <n v="120"/>
    <m/>
    <n v="0"/>
    <n v="0"/>
    <n v="0"/>
    <n v="0"/>
    <n v="120"/>
    <n v="120"/>
  </r>
  <r>
    <s v="2015-200 - Read Meters"/>
    <x v="13"/>
    <n v="1708.12"/>
    <m/>
    <n v="0"/>
    <n v="0"/>
    <n v="0"/>
    <n v="0"/>
    <n v="1708.12"/>
    <n v="1708.12"/>
  </r>
  <r>
    <s v="2015-200 - Read Meters"/>
    <x v="27"/>
    <n v="2350.02"/>
    <m/>
    <n v="0"/>
    <n v="0"/>
    <n v="0"/>
    <n v="0"/>
    <n v="2350.02"/>
    <n v="2350.02"/>
  </r>
  <r>
    <s v="2015-300 - Connect/Disconnect"/>
    <x v="23"/>
    <n v="36413.54"/>
    <m/>
    <n v="0"/>
    <n v="0"/>
    <n v="0"/>
    <n v="0"/>
    <n v="36413.54"/>
    <n v="36413.54"/>
  </r>
  <r>
    <s v="2015-300 - Connect/Disconnect"/>
    <x v="35"/>
    <n v="330"/>
    <m/>
    <n v="0"/>
    <n v="0"/>
    <n v="0"/>
    <n v="0"/>
    <n v="330"/>
    <n v="330"/>
  </r>
  <r>
    <s v="2015-300 - Connect/Disconnect"/>
    <x v="13"/>
    <n v="1182.76"/>
    <m/>
    <n v="0"/>
    <n v="0"/>
    <n v="0"/>
    <n v="0"/>
    <n v="1182.76"/>
    <n v="1182.76"/>
  </r>
  <r>
    <s v="2015-300 - Connect/Disconnect"/>
    <x v="27"/>
    <n v="12766.34"/>
    <m/>
    <n v="0"/>
    <n v="0"/>
    <n v="0"/>
    <n v="0"/>
    <n v="12766.34"/>
    <n v="12766.34"/>
  </r>
  <r>
    <s v="2015-700 - Gen Admin"/>
    <x v="23"/>
    <n v="29586.649999999998"/>
    <m/>
    <n v="0"/>
    <n v="0"/>
    <n v="0"/>
    <n v="29586.649999999998"/>
    <n v="0"/>
    <n v="29586.649999999998"/>
  </r>
  <r>
    <s v="2015-700 - Gen Admin"/>
    <x v="12"/>
    <n v="51.22"/>
    <m/>
    <n v="0"/>
    <n v="0"/>
    <n v="0"/>
    <n v="51.22"/>
    <n v="0"/>
    <n v="51.22"/>
  </r>
  <r>
    <s v="2015-700 - Gen Admin"/>
    <x v="0"/>
    <n v="5"/>
    <m/>
    <n v="0"/>
    <n v="0"/>
    <n v="0"/>
    <n v="5"/>
    <n v="0"/>
    <n v="5"/>
  </r>
  <r>
    <s v="2015-700 - Gen Admin"/>
    <x v="27"/>
    <n v="630.05999999999995"/>
    <m/>
    <n v="0"/>
    <n v="0"/>
    <n v="0"/>
    <n v="630.05999999999995"/>
    <n v="0"/>
    <n v="630.05999999999995"/>
  </r>
  <r>
    <s v="2015-910 - Vac/Sick/Holiday"/>
    <x v="23"/>
    <n v="34328.32"/>
    <m/>
    <n v="34328.32"/>
    <n v="0"/>
    <n v="0"/>
    <n v="0"/>
    <n v="0"/>
    <n v="34328.32"/>
  </r>
  <r>
    <s v="2233-200 - Meter Reads"/>
    <x v="16"/>
    <n v="738.67000000000007"/>
    <m/>
    <n v="0"/>
    <n v="0"/>
    <n v="0"/>
    <n v="0"/>
    <n v="738.67000000000007"/>
    <n v="738.67000000000007"/>
  </r>
  <r>
    <s v="2233-518 - Trans Restoration"/>
    <x v="23"/>
    <n v="213.7"/>
    <m/>
    <n v="0"/>
    <n v="0"/>
    <n v="0"/>
    <n v="0"/>
    <n v="213.7"/>
    <n v="213.7"/>
  </r>
  <r>
    <s v="2233-518 - Trans Restoration"/>
    <x v="12"/>
    <n v="84.02"/>
    <m/>
    <n v="0"/>
    <n v="0"/>
    <n v="0"/>
    <n v="0"/>
    <n v="84.02"/>
    <n v="84.02"/>
  </r>
  <r>
    <s v="2233-518 - Trans Restoration"/>
    <x v="35"/>
    <n v="160"/>
    <m/>
    <n v="0"/>
    <n v="0"/>
    <n v="0"/>
    <n v="0"/>
    <n v="160"/>
    <n v="160"/>
  </r>
  <r>
    <s v="2233-518 - Trans Restoration"/>
    <x v="27"/>
    <n v="2470.7600000000002"/>
    <m/>
    <n v="0"/>
    <n v="0"/>
    <n v="0"/>
    <n v="0"/>
    <n v="2470.7600000000002"/>
    <n v="2470.7600000000002"/>
  </r>
  <r>
    <s v="2233-520 - Trans Maintenance"/>
    <x v="23"/>
    <n v="598.83000000000004"/>
    <m/>
    <n v="0"/>
    <n v="0"/>
    <n v="0"/>
    <n v="0"/>
    <n v="598.83000000000004"/>
    <n v="598.83000000000004"/>
  </r>
  <r>
    <s v="2233-520 - Trans Maintenance"/>
    <x v="27"/>
    <n v="434.78"/>
    <m/>
    <n v="0"/>
    <n v="0"/>
    <n v="0"/>
    <n v="0"/>
    <n v="434.78"/>
    <n v="434.78"/>
  </r>
  <r>
    <s v="2233-618 - Dist Restoration"/>
    <x v="3"/>
    <n v="539"/>
    <m/>
    <n v="0"/>
    <n v="0"/>
    <n v="0"/>
    <n v="0"/>
    <n v="539"/>
    <n v="539"/>
  </r>
  <r>
    <s v="2233-618 - Dist Restoration"/>
    <x v="23"/>
    <n v="18293.650000000001"/>
    <m/>
    <n v="0"/>
    <n v="0"/>
    <n v="0"/>
    <n v="0"/>
    <n v="18293.650000000001"/>
    <n v="18293.650000000001"/>
  </r>
  <r>
    <s v="2233-618 - Dist Restoration"/>
    <x v="36"/>
    <n v="39407.910000000003"/>
    <m/>
    <n v="0"/>
    <n v="0"/>
    <n v="0"/>
    <n v="0"/>
    <n v="39407.910000000003"/>
    <n v="39407.910000000003"/>
  </r>
  <r>
    <s v="2233-618 - Dist Restoration"/>
    <x v="35"/>
    <n v="940"/>
    <m/>
    <n v="0"/>
    <n v="0"/>
    <n v="0"/>
    <n v="0"/>
    <n v="940"/>
    <n v="940"/>
  </r>
  <r>
    <s v="2233-618 - Dist Restoration"/>
    <x v="27"/>
    <n v="42958.03"/>
    <m/>
    <n v="0"/>
    <n v="0"/>
    <n v="0"/>
    <n v="0"/>
    <n v="42958.03"/>
    <n v="42958.03"/>
  </r>
  <r>
    <s v="2233-620 - Dist Maintenance"/>
    <x v="37"/>
    <n v="41.1"/>
    <m/>
    <n v="0"/>
    <n v="0"/>
    <n v="0"/>
    <n v="0"/>
    <n v="41.1"/>
    <n v="41.1"/>
  </r>
  <r>
    <s v="2233-620 - Dist Maintenance"/>
    <x v="23"/>
    <n v="52271"/>
    <m/>
    <n v="0"/>
    <n v="0"/>
    <n v="0"/>
    <n v="0"/>
    <n v="52271"/>
    <n v="52271"/>
  </r>
  <r>
    <s v="2233-620 - Dist Maintenance"/>
    <x v="36"/>
    <n v="141.30000000000001"/>
    <m/>
    <n v="0"/>
    <n v="0"/>
    <n v="0"/>
    <n v="0"/>
    <n v="141.30000000000001"/>
    <n v="141.30000000000001"/>
  </r>
  <r>
    <s v="2233-620 - Dist Maintenance"/>
    <x v="35"/>
    <n v="440"/>
    <m/>
    <n v="0"/>
    <n v="0"/>
    <n v="0"/>
    <n v="0"/>
    <n v="440"/>
    <n v="440"/>
  </r>
  <r>
    <s v="2233-620 - Dist Maintenance"/>
    <x v="13"/>
    <n v="19017.59"/>
    <m/>
    <n v="0"/>
    <n v="0"/>
    <n v="0"/>
    <n v="0"/>
    <n v="19017.59"/>
    <n v="19017.59"/>
  </r>
  <r>
    <s v="2233-620 - Dist Maintenance"/>
    <x v="0"/>
    <n v="1053.19"/>
    <m/>
    <n v="0"/>
    <n v="0"/>
    <n v="0"/>
    <n v="0"/>
    <n v="1053.19"/>
    <n v="1053.19"/>
  </r>
  <r>
    <s v="2233-620 - Dist Maintenance"/>
    <x v="14"/>
    <n v="-3955.91"/>
    <m/>
    <n v="0"/>
    <n v="0"/>
    <n v="0"/>
    <n v="0"/>
    <n v="-3955.91"/>
    <n v="-3955.91"/>
  </r>
  <r>
    <s v="2233-620 - Dist Maintenance"/>
    <x v="27"/>
    <n v="4459.33"/>
    <m/>
    <n v="0"/>
    <n v="0"/>
    <n v="0"/>
    <n v="0"/>
    <n v="4459.33"/>
    <n v="4459.33"/>
  </r>
  <r>
    <s v="2233-620 - Dist Maintenance"/>
    <x v="21"/>
    <n v="19.63"/>
    <m/>
    <n v="0"/>
    <n v="0"/>
    <n v="0"/>
    <n v="0"/>
    <n v="19.63"/>
    <n v="19.63"/>
  </r>
  <r>
    <s v="2233-620 - Dist Maintenance"/>
    <x v="16"/>
    <n v="100"/>
    <m/>
    <n v="0"/>
    <n v="0"/>
    <n v="0"/>
    <n v="0"/>
    <n v="100"/>
    <n v="100"/>
  </r>
  <r>
    <s v="2233-620 - Dist Maintenance"/>
    <x v="38"/>
    <n v="-696"/>
    <m/>
    <n v="0"/>
    <n v="0"/>
    <n v="0"/>
    <n v="0"/>
    <n v="-696"/>
    <n v="-696"/>
  </r>
  <r>
    <s v="2233-700 - General Admin"/>
    <x v="7"/>
    <n v="372.06"/>
    <m/>
    <n v="0"/>
    <n v="0"/>
    <n v="0"/>
    <n v="372.06"/>
    <n v="0"/>
    <n v="372.06"/>
  </r>
  <r>
    <s v="2233-700 - General Admin"/>
    <x v="23"/>
    <n v="29815.600000000006"/>
    <m/>
    <n v="0"/>
    <n v="0"/>
    <n v="0"/>
    <n v="29815.600000000006"/>
    <n v="0"/>
    <n v="29815.600000000006"/>
  </r>
  <r>
    <s v="2233-700 - General Admin"/>
    <x v="36"/>
    <n v="338"/>
    <m/>
    <n v="0"/>
    <n v="0"/>
    <n v="0"/>
    <n v="338"/>
    <n v="0"/>
    <n v="338"/>
  </r>
  <r>
    <s v="2233-700 - General Admin"/>
    <x v="10"/>
    <n v="780.61"/>
    <m/>
    <n v="0"/>
    <n v="0"/>
    <n v="0"/>
    <n v="780.61"/>
    <n v="0"/>
    <n v="780.61"/>
  </r>
  <r>
    <s v="2233-700 - General Admin"/>
    <x v="12"/>
    <n v="60"/>
    <m/>
    <n v="0"/>
    <n v="0"/>
    <n v="0"/>
    <n v="60"/>
    <n v="0"/>
    <n v="60"/>
  </r>
  <r>
    <s v="2233-700 - General Admin"/>
    <x v="35"/>
    <n v="110"/>
    <m/>
    <n v="0"/>
    <n v="0"/>
    <n v="0"/>
    <n v="110"/>
    <n v="0"/>
    <n v="110"/>
  </r>
  <r>
    <s v="2233-700 - General Admin"/>
    <x v="0"/>
    <n v="150"/>
    <m/>
    <n v="0"/>
    <n v="0"/>
    <n v="0"/>
    <n v="150"/>
    <n v="0"/>
    <n v="150"/>
  </r>
  <r>
    <s v="2233-700 - General Admin"/>
    <x v="27"/>
    <n v="6236.87"/>
    <m/>
    <n v="0"/>
    <n v="0"/>
    <n v="0"/>
    <n v="6236.87"/>
    <n v="0"/>
    <n v="6236.87"/>
  </r>
  <r>
    <s v="2233-770 - Professional Devl"/>
    <x v="10"/>
    <n v="258.58"/>
    <m/>
    <n v="0"/>
    <n v="0"/>
    <n v="0"/>
    <n v="0"/>
    <n v="258.58"/>
    <n v="258.58"/>
  </r>
  <r>
    <s v="2233-910 - Vac/Sick/Hol"/>
    <x v="23"/>
    <n v="48001.469999999994"/>
    <m/>
    <n v="48001.469999999994"/>
    <n v="0"/>
    <n v="0"/>
    <n v="0"/>
    <n v="0"/>
    <n v="48001.469999999994"/>
  </r>
  <r>
    <s v="2233-950 - Safety"/>
    <x v="0"/>
    <n v="629"/>
    <m/>
    <n v="0"/>
    <n v="0"/>
    <n v="0"/>
    <n v="629"/>
    <n v="0"/>
    <n v="629"/>
  </r>
  <r>
    <s v="2234-518 - Trans Restoration"/>
    <x v="23"/>
    <n v="127.81"/>
    <m/>
    <n v="0"/>
    <n v="0"/>
    <n v="0"/>
    <n v="0"/>
    <n v="127.81"/>
    <n v="127.81"/>
  </r>
  <r>
    <s v="2234-518 - Trans Restoration"/>
    <x v="35"/>
    <n v="100"/>
    <m/>
    <n v="0"/>
    <n v="0"/>
    <n v="0"/>
    <n v="0"/>
    <n v="100"/>
    <n v="100"/>
  </r>
  <r>
    <s v="2234-518 - Trans Restoration"/>
    <x v="27"/>
    <n v="1561.94"/>
    <m/>
    <n v="0"/>
    <n v="0"/>
    <n v="0"/>
    <n v="0"/>
    <n v="1561.94"/>
    <n v="1561.94"/>
  </r>
  <r>
    <s v="2234-520 - Trans Maintenance"/>
    <x v="23"/>
    <n v="280.36"/>
    <m/>
    <n v="0"/>
    <n v="0"/>
    <n v="0"/>
    <n v="0"/>
    <n v="280.36"/>
    <n v="280.36"/>
  </r>
  <r>
    <s v="2234-520 - Trans Maintenance"/>
    <x v="27"/>
    <n v="264.89999999999998"/>
    <m/>
    <n v="0"/>
    <n v="0"/>
    <n v="0"/>
    <n v="0"/>
    <n v="264.89999999999998"/>
    <n v="264.89999999999998"/>
  </r>
  <r>
    <s v="2234-618 - Dist Restoration"/>
    <x v="3"/>
    <n v="649.29999999999995"/>
    <m/>
    <n v="0"/>
    <n v="0"/>
    <n v="0"/>
    <n v="0"/>
    <n v="649.29999999999995"/>
    <n v="649.29999999999995"/>
  </r>
  <r>
    <s v="2234-618 - Dist Restoration"/>
    <x v="23"/>
    <n v="25196.09"/>
    <m/>
    <n v="0"/>
    <n v="0"/>
    <n v="0"/>
    <n v="0"/>
    <n v="25196.09"/>
    <n v="25196.09"/>
  </r>
  <r>
    <s v="2234-618 - Dist Restoration"/>
    <x v="36"/>
    <n v="38725.57"/>
    <m/>
    <n v="0"/>
    <n v="0"/>
    <n v="0"/>
    <n v="0"/>
    <n v="38725.57"/>
    <n v="38725.57"/>
  </r>
  <r>
    <s v="2234-618 - Dist Restoration"/>
    <x v="10"/>
    <n v="201.6"/>
    <m/>
    <n v="0"/>
    <n v="0"/>
    <n v="0"/>
    <n v="0"/>
    <n v="201.6"/>
    <n v="201.6"/>
  </r>
  <r>
    <s v="2234-618 - Dist Restoration"/>
    <x v="35"/>
    <n v="340"/>
    <m/>
    <n v="0"/>
    <n v="0"/>
    <n v="0"/>
    <n v="0"/>
    <n v="340"/>
    <n v="340"/>
  </r>
  <r>
    <s v="2234-618 - Dist Restoration"/>
    <x v="27"/>
    <n v="22691.640000000003"/>
    <m/>
    <n v="0"/>
    <n v="0"/>
    <n v="0"/>
    <n v="0"/>
    <n v="22691.640000000003"/>
    <n v="22691.640000000003"/>
  </r>
  <r>
    <s v="2234-618 - Dist Restoration"/>
    <x v="25"/>
    <n v="-251.6"/>
    <m/>
    <n v="0"/>
    <n v="0"/>
    <n v="0"/>
    <n v="0"/>
    <n v="-251.6"/>
    <n v="-251.6"/>
  </r>
  <r>
    <s v="2234-620 - Dist Maintenance"/>
    <x v="23"/>
    <n v="69971.17"/>
    <m/>
    <n v="0"/>
    <n v="0"/>
    <n v="0"/>
    <n v="0"/>
    <n v="69971.17"/>
    <n v="69971.17"/>
  </r>
  <r>
    <s v="2234-620 - Dist Maintenance"/>
    <x v="36"/>
    <n v="1648.92"/>
    <m/>
    <n v="0"/>
    <n v="0"/>
    <n v="0"/>
    <n v="0"/>
    <n v="1648.92"/>
    <n v="1648.92"/>
  </r>
  <r>
    <s v="2234-620 - Dist Maintenance"/>
    <x v="11"/>
    <n v="100"/>
    <m/>
    <n v="0"/>
    <n v="0"/>
    <n v="0"/>
    <n v="0"/>
    <n v="100"/>
    <n v="100"/>
  </r>
  <r>
    <s v="2234-620 - Dist Maintenance"/>
    <x v="35"/>
    <n v="400"/>
    <m/>
    <n v="0"/>
    <n v="0"/>
    <n v="0"/>
    <n v="0"/>
    <n v="400"/>
    <n v="400"/>
  </r>
  <r>
    <s v="2234-620 - Dist Maintenance"/>
    <x v="13"/>
    <n v="17715.02"/>
    <m/>
    <n v="0"/>
    <n v="0"/>
    <n v="0"/>
    <n v="0"/>
    <n v="17715.02"/>
    <n v="17715.02"/>
  </r>
  <r>
    <s v="2234-620 - Dist Maintenance"/>
    <x v="0"/>
    <n v="1002.7"/>
    <m/>
    <n v="0"/>
    <n v="0"/>
    <n v="0"/>
    <n v="0"/>
    <n v="1002.7"/>
    <n v="1002.7"/>
  </r>
  <r>
    <s v="2234-620 - Dist Maintenance"/>
    <x v="39"/>
    <n v="-600"/>
    <m/>
    <n v="0"/>
    <n v="0"/>
    <n v="0"/>
    <n v="0"/>
    <n v="-600"/>
    <n v="-600"/>
  </r>
  <r>
    <s v="2234-620 - Dist Maintenance"/>
    <x v="14"/>
    <n v="-3859.34"/>
    <m/>
    <n v="0"/>
    <n v="0"/>
    <n v="0"/>
    <n v="0"/>
    <n v="-3859.34"/>
    <n v="-3859.34"/>
  </r>
  <r>
    <s v="2234-620 - Dist Maintenance"/>
    <x v="27"/>
    <n v="15977.8"/>
    <m/>
    <n v="0"/>
    <n v="0"/>
    <n v="0"/>
    <n v="0"/>
    <n v="15977.8"/>
    <n v="15977.8"/>
  </r>
  <r>
    <s v="2234-620 - Dist Maintenance"/>
    <x v="16"/>
    <n v="164.44"/>
    <m/>
    <n v="0"/>
    <n v="0"/>
    <n v="0"/>
    <n v="0"/>
    <n v="164.44"/>
    <n v="164.44"/>
  </r>
  <r>
    <s v="2234-620 - Dist Maintenance"/>
    <x v="38"/>
    <n v="-1044"/>
    <m/>
    <n v="0"/>
    <n v="0"/>
    <n v="0"/>
    <n v="0"/>
    <n v="-1044"/>
    <n v="-1044"/>
  </r>
  <r>
    <s v="2234-700 - General Admin"/>
    <x v="23"/>
    <n v="32833.54"/>
    <m/>
    <n v="0"/>
    <n v="0"/>
    <n v="0"/>
    <n v="32833.54"/>
    <n v="0"/>
    <n v="32833.54"/>
  </r>
  <r>
    <s v="2234-700 - General Admin"/>
    <x v="36"/>
    <n v="251.99"/>
    <m/>
    <n v="0"/>
    <n v="0"/>
    <n v="0"/>
    <n v="251.99"/>
    <n v="0"/>
    <n v="251.99"/>
  </r>
  <r>
    <s v="2234-700 - General Admin"/>
    <x v="9"/>
    <n v="8.6"/>
    <m/>
    <n v="0"/>
    <n v="0"/>
    <n v="0"/>
    <n v="8.6"/>
    <n v="0"/>
    <n v="8.6"/>
  </r>
  <r>
    <s v="2234-700 - General Admin"/>
    <x v="10"/>
    <n v="304.64"/>
    <m/>
    <n v="0"/>
    <n v="0"/>
    <n v="0"/>
    <n v="304.64"/>
    <n v="0"/>
    <n v="304.64"/>
  </r>
  <r>
    <s v="2234-700 - General Admin"/>
    <x v="12"/>
    <n v="239.6"/>
    <m/>
    <n v="0"/>
    <n v="0"/>
    <n v="0"/>
    <n v="239.6"/>
    <n v="0"/>
    <n v="239.6"/>
  </r>
  <r>
    <s v="2234-700 - General Admin"/>
    <x v="35"/>
    <n v="30"/>
    <m/>
    <n v="0"/>
    <n v="0"/>
    <n v="0"/>
    <n v="30"/>
    <n v="0"/>
    <n v="30"/>
  </r>
  <r>
    <s v="2234-700 - General Admin"/>
    <x v="0"/>
    <n v="724.46"/>
    <m/>
    <n v="0"/>
    <n v="0"/>
    <n v="0"/>
    <n v="724.46"/>
    <n v="0"/>
    <n v="724.46"/>
  </r>
  <r>
    <s v="2234-700 - General Admin"/>
    <x v="27"/>
    <n v="4158.8600000000006"/>
    <m/>
    <n v="0"/>
    <n v="0"/>
    <n v="0"/>
    <n v="4158.8600000000006"/>
    <n v="0"/>
    <n v="4158.8600000000006"/>
  </r>
  <r>
    <s v="2234-770 - Professional Devl"/>
    <x v="10"/>
    <n v="222.3"/>
    <m/>
    <n v="0"/>
    <n v="0"/>
    <n v="0"/>
    <n v="0"/>
    <n v="222.3"/>
    <n v="222.3"/>
  </r>
  <r>
    <s v="2234-910 - Vac/Sick/Hol"/>
    <x v="23"/>
    <n v="60144.65"/>
    <m/>
    <n v="60144.65"/>
    <n v="0"/>
    <n v="0"/>
    <n v="0"/>
    <n v="0"/>
    <n v="60144.65"/>
  </r>
  <r>
    <s v="2234-950 - Safety"/>
    <x v="12"/>
    <n v="499.48"/>
    <m/>
    <n v="0"/>
    <n v="0"/>
    <n v="0"/>
    <n v="499.48"/>
    <n v="0"/>
    <n v="499.48"/>
  </r>
  <r>
    <s v="2235-518 - Trans Restoration"/>
    <x v="23"/>
    <n v="869.84"/>
    <m/>
    <n v="0"/>
    <n v="0"/>
    <n v="0"/>
    <n v="0"/>
    <n v="869.84"/>
    <n v="869.84"/>
  </r>
  <r>
    <s v="2235-518 - Trans Restoration"/>
    <x v="27"/>
    <n v="1145.79"/>
    <m/>
    <n v="0"/>
    <n v="0"/>
    <n v="0"/>
    <n v="0"/>
    <n v="1145.79"/>
    <n v="1145.79"/>
  </r>
  <r>
    <s v="2235-520 - Trans Maintenance"/>
    <x v="23"/>
    <n v="360.86"/>
    <m/>
    <n v="0"/>
    <n v="0"/>
    <n v="0"/>
    <n v="0"/>
    <n v="360.86"/>
    <n v="360.86"/>
  </r>
  <r>
    <s v="2235-520 - Trans Maintenance"/>
    <x v="27"/>
    <n v="76.66"/>
    <m/>
    <n v="0"/>
    <n v="0"/>
    <n v="0"/>
    <n v="0"/>
    <n v="76.66"/>
    <n v="76.66"/>
  </r>
  <r>
    <s v="2235-618 - Dist Restoration"/>
    <x v="3"/>
    <n v="303.60000000000002"/>
    <m/>
    <n v="0"/>
    <n v="0"/>
    <n v="0"/>
    <n v="0"/>
    <n v="303.60000000000002"/>
    <n v="303.60000000000002"/>
  </r>
  <r>
    <s v="2235-618 - Dist Restoration"/>
    <x v="23"/>
    <n v="9787.7000000000007"/>
    <m/>
    <n v="0"/>
    <n v="0"/>
    <n v="0"/>
    <n v="0"/>
    <n v="9787.7000000000007"/>
    <n v="9787.7000000000007"/>
  </r>
  <r>
    <s v="2235-618 - Dist Restoration"/>
    <x v="36"/>
    <n v="59532.05"/>
    <m/>
    <n v="0"/>
    <n v="0"/>
    <n v="0"/>
    <n v="0"/>
    <n v="59532.05"/>
    <n v="59532.05"/>
  </r>
  <r>
    <s v="2235-618 - Dist Restoration"/>
    <x v="35"/>
    <n v="380"/>
    <m/>
    <n v="0"/>
    <n v="0"/>
    <n v="0"/>
    <n v="0"/>
    <n v="380"/>
    <n v="380"/>
  </r>
  <r>
    <s v="2235-618 - Dist Restoration"/>
    <x v="27"/>
    <n v="15825.37"/>
    <m/>
    <n v="0"/>
    <n v="0"/>
    <n v="0"/>
    <n v="0"/>
    <n v="15825.37"/>
    <n v="15825.37"/>
  </r>
  <r>
    <s v="2235-620 - Dist Maintenance"/>
    <x v="23"/>
    <n v="64574.53"/>
    <m/>
    <n v="0"/>
    <n v="0"/>
    <n v="0"/>
    <n v="0"/>
    <n v="64574.53"/>
    <n v="64574.53"/>
  </r>
  <r>
    <s v="2235-620 - Dist Maintenance"/>
    <x v="36"/>
    <n v="532.74"/>
    <m/>
    <n v="0"/>
    <n v="0"/>
    <n v="0"/>
    <n v="0"/>
    <n v="532.74"/>
    <n v="532.74"/>
  </r>
  <r>
    <s v="2235-620 - Dist Maintenance"/>
    <x v="35"/>
    <n v="20"/>
    <m/>
    <n v="0"/>
    <n v="0"/>
    <n v="0"/>
    <n v="0"/>
    <n v="20"/>
    <n v="20"/>
  </r>
  <r>
    <s v="2235-620 - Dist Maintenance"/>
    <x v="13"/>
    <n v="12110.46"/>
    <m/>
    <n v="0"/>
    <n v="0"/>
    <n v="0"/>
    <n v="0"/>
    <n v="12110.46"/>
    <n v="12110.46"/>
  </r>
  <r>
    <s v="2235-620 - Dist Maintenance"/>
    <x v="0"/>
    <n v="62"/>
    <m/>
    <n v="0"/>
    <n v="0"/>
    <n v="0"/>
    <n v="0"/>
    <n v="62"/>
    <n v="62"/>
  </r>
  <r>
    <s v="2235-620 - Dist Maintenance"/>
    <x v="14"/>
    <n v="-1300.1799999999998"/>
    <m/>
    <n v="0"/>
    <n v="0"/>
    <n v="0"/>
    <n v="0"/>
    <n v="-1300.1799999999998"/>
    <n v="-1300.1799999999998"/>
  </r>
  <r>
    <s v="2235-620 - Dist Maintenance"/>
    <x v="27"/>
    <n v="2968.25"/>
    <m/>
    <n v="0"/>
    <n v="0"/>
    <n v="0"/>
    <n v="0"/>
    <n v="2968.25"/>
    <n v="2968.25"/>
  </r>
  <r>
    <s v="2235-620 - Dist Maintenance"/>
    <x v="21"/>
    <n v="27.04"/>
    <m/>
    <n v="0"/>
    <n v="0"/>
    <n v="0"/>
    <n v="0"/>
    <n v="27.04"/>
    <n v="27.04"/>
  </r>
  <r>
    <s v="2235-620 - Dist Maintenance"/>
    <x v="16"/>
    <n v="1555.5"/>
    <m/>
    <n v="0"/>
    <n v="0"/>
    <n v="0"/>
    <n v="0"/>
    <n v="1555.5"/>
    <n v="1555.5"/>
  </r>
  <r>
    <s v="2235-700 - General Admin"/>
    <x v="23"/>
    <n v="56461.24"/>
    <m/>
    <n v="0"/>
    <n v="0"/>
    <n v="0"/>
    <n v="56461.24"/>
    <n v="0"/>
    <n v="56461.24"/>
  </r>
  <r>
    <s v="2235-700 - General Admin"/>
    <x v="36"/>
    <n v="2057.1799999999998"/>
    <m/>
    <n v="0"/>
    <n v="0"/>
    <n v="0"/>
    <n v="2057.1799999999998"/>
    <n v="0"/>
    <n v="2057.1799999999998"/>
  </r>
  <r>
    <s v="2235-700 - General Admin"/>
    <x v="10"/>
    <n v="368.9"/>
    <m/>
    <n v="0"/>
    <n v="0"/>
    <n v="0"/>
    <n v="368.9"/>
    <n v="0"/>
    <n v="368.9"/>
  </r>
  <r>
    <s v="2235-700 - General Admin"/>
    <x v="35"/>
    <n v="60"/>
    <m/>
    <n v="0"/>
    <n v="0"/>
    <n v="0"/>
    <n v="60"/>
    <n v="0"/>
    <n v="60"/>
  </r>
  <r>
    <s v="2235-700 - General Admin"/>
    <x v="0"/>
    <n v="31.64"/>
    <m/>
    <n v="0"/>
    <n v="0"/>
    <n v="0"/>
    <n v="31.64"/>
    <n v="0"/>
    <n v="31.64"/>
  </r>
  <r>
    <s v="2235-700 - General Admin"/>
    <x v="27"/>
    <n v="11334.029999999999"/>
    <m/>
    <n v="0"/>
    <n v="0"/>
    <n v="0"/>
    <n v="11334.029999999999"/>
    <n v="0"/>
    <n v="11334.029999999999"/>
  </r>
  <r>
    <s v="2235-700 - General Admin"/>
    <x v="16"/>
    <n v="936.52"/>
    <m/>
    <n v="0"/>
    <n v="0"/>
    <n v="0"/>
    <n v="936.52"/>
    <n v="0"/>
    <n v="936.52"/>
  </r>
  <r>
    <s v="2235-910 - Vac/Sick/Hol"/>
    <x v="23"/>
    <n v="50882.75"/>
    <m/>
    <n v="50882.75"/>
    <n v="0"/>
    <n v="0"/>
    <n v="0"/>
    <n v="0"/>
    <n v="50882.75"/>
  </r>
  <r>
    <s v="2236-518 - Trans Restoration"/>
    <x v="23"/>
    <n v="1616.6"/>
    <m/>
    <n v="0"/>
    <n v="0"/>
    <n v="0"/>
    <n v="0"/>
    <n v="1616.6"/>
    <n v="1616.6"/>
  </r>
  <r>
    <s v="2236-518 - Trans Restoration"/>
    <x v="35"/>
    <n v="130"/>
    <m/>
    <n v="0"/>
    <n v="0"/>
    <n v="0"/>
    <n v="0"/>
    <n v="130"/>
    <n v="130"/>
  </r>
  <r>
    <s v="2236-518 - Trans Restoration"/>
    <x v="27"/>
    <n v="4348.3899999999994"/>
    <m/>
    <n v="0"/>
    <n v="0"/>
    <n v="0"/>
    <n v="0"/>
    <n v="4348.3899999999994"/>
    <n v="4348.3899999999994"/>
  </r>
  <r>
    <s v="2236-520 - Trans Maintenance"/>
    <x v="23"/>
    <n v="10235.969999999999"/>
    <m/>
    <n v="0"/>
    <n v="0"/>
    <n v="0"/>
    <n v="0"/>
    <n v="10235.969999999999"/>
    <n v="10235.969999999999"/>
  </r>
  <r>
    <s v="2236-520 - Trans Maintenance"/>
    <x v="35"/>
    <n v="160"/>
    <m/>
    <n v="0"/>
    <n v="0"/>
    <n v="0"/>
    <n v="0"/>
    <n v="160"/>
    <n v="160"/>
  </r>
  <r>
    <s v="2236-520 - Trans Maintenance"/>
    <x v="27"/>
    <n v="4107.1099999999997"/>
    <m/>
    <n v="0"/>
    <n v="0"/>
    <n v="0"/>
    <n v="0"/>
    <n v="4107.1099999999997"/>
    <n v="4107.1099999999997"/>
  </r>
  <r>
    <s v="2236-618 - Dist Restoration"/>
    <x v="3"/>
    <n v="849.3"/>
    <m/>
    <n v="0"/>
    <n v="0"/>
    <n v="0"/>
    <n v="0"/>
    <n v="849.3"/>
    <n v="849.3"/>
  </r>
  <r>
    <s v="2236-618 - Dist Restoration"/>
    <x v="23"/>
    <n v="27747.38"/>
    <m/>
    <n v="0"/>
    <n v="0"/>
    <n v="0"/>
    <n v="0"/>
    <n v="27747.38"/>
    <n v="27747.38"/>
  </r>
  <r>
    <s v="2236-618 - Dist Restoration"/>
    <x v="36"/>
    <n v="89539.37000000001"/>
    <m/>
    <n v="0"/>
    <n v="0"/>
    <n v="0"/>
    <n v="0"/>
    <n v="89539.37000000001"/>
    <n v="89539.37000000001"/>
  </r>
  <r>
    <s v="2236-618 - Dist Restoration"/>
    <x v="35"/>
    <n v="1390"/>
    <m/>
    <n v="0"/>
    <n v="0"/>
    <n v="0"/>
    <n v="0"/>
    <n v="1390"/>
    <n v="1390"/>
  </r>
  <r>
    <s v="2236-618 - Dist Restoration"/>
    <x v="27"/>
    <n v="44652.100000000006"/>
    <m/>
    <n v="0"/>
    <n v="0"/>
    <n v="0"/>
    <n v="0"/>
    <n v="44652.100000000006"/>
    <n v="44652.100000000006"/>
  </r>
  <r>
    <s v="2236-620 - Dist Maintenance"/>
    <x v="40"/>
    <n v="242.64"/>
    <m/>
    <n v="0"/>
    <n v="0"/>
    <n v="0"/>
    <n v="0"/>
    <n v="242.64"/>
    <n v="242.64"/>
  </r>
  <r>
    <s v="2236-620 - Dist Maintenance"/>
    <x v="3"/>
    <n v="1099.8"/>
    <m/>
    <n v="0"/>
    <n v="0"/>
    <n v="0"/>
    <n v="0"/>
    <n v="1099.8"/>
    <n v="1099.8"/>
  </r>
  <r>
    <s v="2236-620 - Dist Maintenance"/>
    <x v="37"/>
    <n v="110.71"/>
    <m/>
    <n v="0"/>
    <n v="0"/>
    <n v="0"/>
    <n v="0"/>
    <n v="110.71"/>
    <n v="110.71"/>
  </r>
  <r>
    <s v="2236-620 - Dist Maintenance"/>
    <x v="23"/>
    <n v="39787.94"/>
    <m/>
    <n v="0"/>
    <n v="0"/>
    <n v="0"/>
    <n v="0"/>
    <n v="39787.94"/>
    <n v="39787.94"/>
  </r>
  <r>
    <s v="2236-620 - Dist Maintenance"/>
    <x v="35"/>
    <n v="1790"/>
    <m/>
    <n v="0"/>
    <n v="0"/>
    <n v="0"/>
    <n v="0"/>
    <n v="1790"/>
    <n v="1790"/>
  </r>
  <r>
    <s v="2236-620 - Dist Maintenance"/>
    <x v="13"/>
    <n v="46738.99"/>
    <m/>
    <n v="0"/>
    <n v="0"/>
    <n v="0"/>
    <n v="0"/>
    <n v="46738.99"/>
    <n v="46738.99"/>
  </r>
  <r>
    <s v="2236-620 - Dist Maintenance"/>
    <x v="0"/>
    <n v="1135.9299999999998"/>
    <m/>
    <n v="0"/>
    <n v="0"/>
    <n v="0"/>
    <n v="0"/>
    <n v="1135.9299999999998"/>
    <n v="1135.9299999999998"/>
  </r>
  <r>
    <s v="2236-620 - Dist Maintenance"/>
    <x v="14"/>
    <n v="-4418.25"/>
    <m/>
    <n v="0"/>
    <n v="0"/>
    <n v="0"/>
    <n v="0"/>
    <n v="-4418.25"/>
    <n v="-4418.25"/>
  </r>
  <r>
    <s v="2236-620 - Dist Maintenance"/>
    <x v="27"/>
    <n v="49516.18"/>
    <m/>
    <n v="0"/>
    <n v="0"/>
    <n v="0"/>
    <n v="0"/>
    <n v="49516.18"/>
    <n v="49516.18"/>
  </r>
  <r>
    <s v="2236-620 - Dist Maintenance"/>
    <x v="21"/>
    <n v="36.42"/>
    <m/>
    <n v="0"/>
    <n v="0"/>
    <n v="0"/>
    <n v="0"/>
    <n v="36.42"/>
    <n v="36.42"/>
  </r>
  <r>
    <s v="2236-700 - General Admin"/>
    <x v="37"/>
    <n v="353.78"/>
    <m/>
    <n v="0"/>
    <n v="0"/>
    <n v="0"/>
    <n v="353.78"/>
    <n v="0"/>
    <n v="353.78"/>
  </r>
  <r>
    <s v="2236-700 - General Admin"/>
    <x v="23"/>
    <n v="87167.62"/>
    <m/>
    <n v="0"/>
    <n v="0"/>
    <n v="0"/>
    <n v="87167.62"/>
    <n v="0"/>
    <n v="87167.62"/>
  </r>
  <r>
    <s v="2236-700 - General Admin"/>
    <x v="36"/>
    <n v="88"/>
    <m/>
    <n v="0"/>
    <n v="0"/>
    <n v="0"/>
    <n v="88"/>
    <n v="0"/>
    <n v="88"/>
  </r>
  <r>
    <s v="2236-700 - General Admin"/>
    <x v="10"/>
    <n v="768.88"/>
    <m/>
    <n v="0"/>
    <n v="0"/>
    <n v="0"/>
    <n v="768.88"/>
    <n v="0"/>
    <n v="768.88"/>
  </r>
  <r>
    <s v="2236-700 - General Admin"/>
    <x v="12"/>
    <n v="263.27"/>
    <m/>
    <n v="0"/>
    <n v="0"/>
    <n v="0"/>
    <n v="263.27"/>
    <n v="0"/>
    <n v="263.27"/>
  </r>
  <r>
    <s v="2236-700 - General Admin"/>
    <x v="35"/>
    <n v="180"/>
    <m/>
    <n v="0"/>
    <n v="0"/>
    <n v="0"/>
    <n v="180"/>
    <n v="0"/>
    <n v="180"/>
  </r>
  <r>
    <s v="2236-700 - General Admin"/>
    <x v="0"/>
    <n v="1231.9199999999998"/>
    <m/>
    <n v="0"/>
    <n v="0"/>
    <n v="0"/>
    <n v="1231.9199999999998"/>
    <n v="0"/>
    <n v="1231.9199999999998"/>
  </r>
  <r>
    <s v="2236-700 - General Admin"/>
    <x v="27"/>
    <n v="8972.0300000000007"/>
    <m/>
    <n v="0"/>
    <n v="0"/>
    <n v="0"/>
    <n v="8972.0300000000007"/>
    <n v="0"/>
    <n v="8972.0300000000007"/>
  </r>
  <r>
    <s v="2236-700 - General Admin"/>
    <x v="16"/>
    <n v="571.04"/>
    <m/>
    <n v="0"/>
    <n v="0"/>
    <n v="0"/>
    <n v="571.04"/>
    <n v="0"/>
    <n v="571.04"/>
  </r>
  <r>
    <s v="2236-910 - Vac/Sick/Hol"/>
    <x v="23"/>
    <n v="141362.91999999998"/>
    <m/>
    <n v="141362.91999999998"/>
    <n v="0"/>
    <n v="0"/>
    <n v="0"/>
    <n v="0"/>
    <n v="141362.91999999998"/>
  </r>
  <r>
    <s v="2236-950 - Safety"/>
    <x v="0"/>
    <n v="267"/>
    <m/>
    <n v="0"/>
    <n v="0"/>
    <n v="0"/>
    <n v="267"/>
    <n v="0"/>
    <n v="267"/>
  </r>
  <r>
    <s v="426E-240 - Safety Training"/>
    <x v="0"/>
    <n v="160.98000000000002"/>
    <m/>
    <n v="0"/>
    <n v="0"/>
    <n v="0"/>
    <n v="0"/>
    <n v="160.98000000000002"/>
    <n v="160.98000000000002"/>
  </r>
  <r>
    <s v="426E-240 - Safety Training"/>
    <x v="16"/>
    <n v="113.7"/>
    <m/>
    <n v="0"/>
    <n v="0"/>
    <n v="0"/>
    <n v="0"/>
    <n v="113.7"/>
    <n v="113.7"/>
  </r>
  <r>
    <s v="426E-520 - OandM Transmission"/>
    <x v="13"/>
    <n v="22.25"/>
    <m/>
    <n v="0"/>
    <n v="0"/>
    <n v="0"/>
    <n v="0"/>
    <n v="22.25"/>
    <n v="22.25"/>
  </r>
  <r>
    <s v="426E-520 - OandM Transmission"/>
    <x v="14"/>
    <n v="-22.25"/>
    <m/>
    <n v="0"/>
    <n v="0"/>
    <n v="0"/>
    <n v="0"/>
    <n v="-22.25"/>
    <n v="-22.25"/>
  </r>
  <r>
    <s v="426E-620 - OandM Distribution"/>
    <x v="13"/>
    <n v="222.49"/>
    <m/>
    <n v="0"/>
    <n v="0"/>
    <n v="0"/>
    <n v="0"/>
    <n v="222.49"/>
    <n v="222.49"/>
  </r>
  <r>
    <s v="426E-620 - OandM Distribution"/>
    <x v="14"/>
    <n v="-222.49"/>
    <m/>
    <n v="0"/>
    <n v="0"/>
    <n v="0"/>
    <n v="0"/>
    <n v="-222.49"/>
    <n v="-222.49"/>
  </r>
  <r>
    <s v="426E-700 - DBU Admin"/>
    <x v="22"/>
    <n v="19.7"/>
    <m/>
    <n v="0"/>
    <n v="0"/>
    <n v="0"/>
    <n v="19.7"/>
    <n v="0"/>
    <n v="19.7"/>
  </r>
  <r>
    <s v="426E-700 - DBU Admin"/>
    <x v="18"/>
    <n v="400"/>
    <m/>
    <n v="0"/>
    <n v="0"/>
    <n v="0"/>
    <n v="400"/>
    <n v="0"/>
    <n v="400"/>
  </r>
  <r>
    <s v="426E-700 - DBU Admin"/>
    <x v="7"/>
    <n v="148070.77000000002"/>
    <m/>
    <n v="0"/>
    <n v="0"/>
    <n v="0"/>
    <n v="148070.77000000002"/>
    <n v="0"/>
    <n v="148070.77000000002"/>
  </r>
  <r>
    <s v="426E-700 - DBU Admin"/>
    <x v="23"/>
    <n v="7770.4"/>
    <m/>
    <n v="0"/>
    <n v="0"/>
    <n v="0"/>
    <n v="7770.4"/>
    <n v="0"/>
    <n v="7770.4"/>
  </r>
  <r>
    <s v="426E-700 - DBU Admin"/>
    <x v="9"/>
    <n v="2000"/>
    <m/>
    <n v="0"/>
    <n v="0"/>
    <n v="0"/>
    <n v="2000"/>
    <n v="0"/>
    <n v="2000"/>
  </r>
  <r>
    <s v="426E-700 - DBU Admin"/>
    <x v="10"/>
    <n v="118.81"/>
    <m/>
    <n v="0"/>
    <n v="0"/>
    <n v="0"/>
    <n v="118.81"/>
    <n v="0"/>
    <n v="118.81"/>
  </r>
  <r>
    <s v="426E-700 - DBU Admin"/>
    <x v="12"/>
    <n v="684.1"/>
    <m/>
    <n v="0"/>
    <n v="0"/>
    <n v="0"/>
    <n v="684.1"/>
    <n v="0"/>
    <n v="684.1"/>
  </r>
  <r>
    <s v="426E-700 - DBU Admin"/>
    <x v="13"/>
    <n v="11996.36"/>
    <m/>
    <n v="0"/>
    <n v="0"/>
    <n v="0"/>
    <n v="11996.36"/>
    <n v="0"/>
    <n v="11996.36"/>
  </r>
  <r>
    <s v="426E-700 - DBU Admin"/>
    <x v="0"/>
    <n v="3407.2700000000004"/>
    <m/>
    <n v="0"/>
    <n v="0"/>
    <n v="0"/>
    <n v="3407.2700000000004"/>
    <n v="0"/>
    <n v="3407.2700000000004"/>
  </r>
  <r>
    <s v="426E-700 - DBU Admin"/>
    <x v="16"/>
    <n v="83.62"/>
    <m/>
    <n v="0"/>
    <n v="0"/>
    <n v="0"/>
    <n v="83.62"/>
    <n v="0"/>
    <n v="83.62"/>
  </r>
  <r>
    <s v="426E-910 - Vac/Sick/Holiday"/>
    <x v="7"/>
    <n v="21574.980000000003"/>
    <m/>
    <n v="21574.980000000003"/>
    <n v="0"/>
    <n v="0"/>
    <n v="0"/>
    <n v="0"/>
    <n v="21574.980000000003"/>
  </r>
  <r>
    <s v="426E-910 - Vac/Sick/Holiday"/>
    <x v="23"/>
    <n v="353.2"/>
    <m/>
    <n v="353.2"/>
    <n v="0"/>
    <n v="0"/>
    <n v="0"/>
    <n v="0"/>
    <n v="353.2"/>
  </r>
  <r>
    <s v="459C-518 - Trans Restoration"/>
    <x v="23"/>
    <n v="536.76"/>
    <m/>
    <n v="0"/>
    <n v="0"/>
    <n v="0"/>
    <n v="0"/>
    <n v="536.76"/>
    <n v="536.76"/>
  </r>
  <r>
    <s v="459C-518 - Trans Restoration"/>
    <x v="27"/>
    <n v="46.53"/>
    <m/>
    <n v="0"/>
    <n v="0"/>
    <n v="0"/>
    <n v="0"/>
    <n v="46.53"/>
    <n v="46.53"/>
  </r>
  <r>
    <s v="459C-520 - Trans Maintenance"/>
    <x v="23"/>
    <n v="299.02"/>
    <m/>
    <n v="0"/>
    <n v="0"/>
    <n v="0"/>
    <n v="0"/>
    <n v="299.02"/>
    <n v="299.02"/>
  </r>
  <r>
    <s v="459C-618 - Dist Restoration"/>
    <x v="23"/>
    <n v="18841.060000000001"/>
    <m/>
    <n v="0"/>
    <n v="0"/>
    <n v="0"/>
    <n v="0"/>
    <n v="18841.060000000001"/>
    <n v="18841.060000000001"/>
  </r>
  <r>
    <s v="459C-618 - Dist Restoration"/>
    <x v="36"/>
    <n v="6079.12"/>
    <m/>
    <n v="0"/>
    <n v="0"/>
    <n v="0"/>
    <n v="0"/>
    <n v="6079.12"/>
    <n v="6079.12"/>
  </r>
  <r>
    <s v="459C-618 - Dist Restoration"/>
    <x v="10"/>
    <n v="58.5"/>
    <m/>
    <n v="0"/>
    <n v="0"/>
    <n v="0"/>
    <n v="0"/>
    <n v="58.5"/>
    <n v="58.5"/>
  </r>
  <r>
    <s v="459C-618 - Dist Restoration"/>
    <x v="35"/>
    <n v="460"/>
    <m/>
    <n v="0"/>
    <n v="0"/>
    <n v="0"/>
    <n v="0"/>
    <n v="460"/>
    <n v="460"/>
  </r>
  <r>
    <s v="459C-618 - Dist Restoration"/>
    <x v="27"/>
    <n v="8699.0499999999993"/>
    <m/>
    <n v="0"/>
    <n v="0"/>
    <n v="0"/>
    <n v="0"/>
    <n v="8699.0499999999993"/>
    <n v="8699.0499999999993"/>
  </r>
  <r>
    <s v="459C-620 - Dist Maintenance"/>
    <x v="23"/>
    <n v="54404.71"/>
    <m/>
    <n v="0"/>
    <n v="0"/>
    <n v="0"/>
    <n v="0"/>
    <n v="54404.71"/>
    <n v="54404.71"/>
  </r>
  <r>
    <s v="459C-620 - Dist Maintenance"/>
    <x v="35"/>
    <n v="10"/>
    <m/>
    <n v="0"/>
    <n v="0"/>
    <n v="0"/>
    <n v="0"/>
    <n v="10"/>
    <n v="10"/>
  </r>
  <r>
    <s v="459C-620 - Dist Maintenance"/>
    <x v="13"/>
    <n v="54874.43"/>
    <m/>
    <n v="0"/>
    <n v="0"/>
    <n v="0"/>
    <n v="0"/>
    <n v="54874.43"/>
    <n v="54874.43"/>
  </r>
  <r>
    <s v="459C-620 - Dist Maintenance"/>
    <x v="0"/>
    <n v="2995.27"/>
    <m/>
    <n v="0"/>
    <n v="0"/>
    <n v="0"/>
    <n v="0"/>
    <n v="2995.27"/>
    <n v="2995.27"/>
  </r>
  <r>
    <s v="459C-620 - Dist Maintenance"/>
    <x v="14"/>
    <n v="-760"/>
    <m/>
    <n v="0"/>
    <n v="0"/>
    <n v="0"/>
    <n v="0"/>
    <n v="-760"/>
    <n v="-760"/>
  </r>
  <r>
    <s v="459C-620 - Dist Maintenance"/>
    <x v="27"/>
    <n v="3420.58"/>
    <m/>
    <n v="0"/>
    <n v="0"/>
    <n v="0"/>
    <n v="0"/>
    <n v="3420.58"/>
    <n v="3420.58"/>
  </r>
  <r>
    <s v="459C-700 - DBU Admin"/>
    <x v="23"/>
    <n v="33637.9"/>
    <m/>
    <n v="0"/>
    <n v="0"/>
    <n v="0"/>
    <n v="33637.9"/>
    <n v="0"/>
    <n v="33637.9"/>
  </r>
  <r>
    <s v="459C-700 - DBU Admin"/>
    <x v="36"/>
    <n v="750"/>
    <m/>
    <n v="0"/>
    <n v="0"/>
    <n v="0"/>
    <n v="750"/>
    <n v="0"/>
    <n v="750"/>
  </r>
  <r>
    <s v="459C-700 - DBU Admin"/>
    <x v="10"/>
    <n v="294"/>
    <m/>
    <n v="0"/>
    <n v="0"/>
    <n v="0"/>
    <n v="294"/>
    <n v="0"/>
    <n v="294"/>
  </r>
  <r>
    <s v="459C-700 - DBU Admin"/>
    <x v="27"/>
    <n v="1075.42"/>
    <m/>
    <n v="0"/>
    <n v="0"/>
    <n v="0"/>
    <n v="1075.42"/>
    <n v="0"/>
    <n v="1075.42"/>
  </r>
  <r>
    <s v="459C-910 - Vac/Sick/Hol"/>
    <x v="23"/>
    <n v="16709.189999999999"/>
    <m/>
    <n v="16709.189999999999"/>
    <n v="0"/>
    <n v="0"/>
    <n v="0"/>
    <n v="0"/>
    <n v="16709.189999999999"/>
  </r>
  <r>
    <s v="5329-600 - Dist Exp Task"/>
    <x v="7"/>
    <n v="7612.24"/>
    <m/>
    <n v="0"/>
    <n v="0"/>
    <n v="0"/>
    <n v="0"/>
    <n v="7612.24"/>
    <n v="7612.24"/>
  </r>
  <r>
    <s v="5329-600 - Dist Exp Task"/>
    <x v="15"/>
    <n v="50.01"/>
    <m/>
    <n v="0"/>
    <n v="0"/>
    <n v="0"/>
    <n v="0"/>
    <n v="50.01"/>
    <n v="50.01"/>
  </r>
  <r>
    <s v="5329-610 - PrePlus Work"/>
    <x v="7"/>
    <n v="3919.95"/>
    <m/>
    <n v="0"/>
    <n v="0"/>
    <n v="0"/>
    <n v="0"/>
    <n v="3919.95"/>
    <n v="3919.95"/>
  </r>
  <r>
    <s v="5392-300 - Dist Expense"/>
    <x v="3"/>
    <n v="7929"/>
    <m/>
    <n v="0"/>
    <n v="0"/>
    <n v="0"/>
    <n v="0"/>
    <n v="7929"/>
    <n v="7929"/>
  </r>
  <r>
    <s v="5392-300 - Dist Expense"/>
    <x v="7"/>
    <n v="118.77000000000001"/>
    <m/>
    <n v="0"/>
    <n v="0"/>
    <n v="0"/>
    <n v="0"/>
    <n v="118.77000000000001"/>
    <n v="118.77000000000001"/>
  </r>
  <r>
    <s v="5392-300 - Dist Expense"/>
    <x v="23"/>
    <n v="41503.86"/>
    <m/>
    <n v="0"/>
    <n v="0"/>
    <n v="0"/>
    <n v="0"/>
    <n v="41503.86"/>
    <n v="41503.86"/>
  </r>
  <r>
    <s v="5392-300 - Dist Expense"/>
    <x v="35"/>
    <n v="40"/>
    <m/>
    <n v="0"/>
    <n v="0"/>
    <n v="0"/>
    <n v="0"/>
    <n v="40"/>
    <n v="40"/>
  </r>
  <r>
    <s v="5392-300 - Dist Expense"/>
    <x v="13"/>
    <n v="514.6"/>
    <m/>
    <n v="0"/>
    <n v="0"/>
    <n v="0"/>
    <n v="0"/>
    <n v="514.6"/>
    <n v="514.6"/>
  </r>
  <r>
    <s v="5392-300 - Dist Expense"/>
    <x v="0"/>
    <n v="25788.34"/>
    <m/>
    <n v="0"/>
    <n v="0"/>
    <n v="0"/>
    <n v="0"/>
    <n v="25788.34"/>
    <n v="25788.34"/>
  </r>
  <r>
    <s v="5392-300 - Dist Expense"/>
    <x v="15"/>
    <n v="185.26"/>
    <m/>
    <n v="0"/>
    <n v="0"/>
    <n v="0"/>
    <n v="0"/>
    <n v="185.26"/>
    <n v="185.26"/>
  </r>
  <r>
    <s v="5392-300 - Dist Expense"/>
    <x v="27"/>
    <n v="10253.77"/>
    <m/>
    <n v="0"/>
    <n v="0"/>
    <n v="0"/>
    <n v="0"/>
    <n v="10253.77"/>
    <n v="10253.77"/>
  </r>
  <r>
    <s v="5392-300 - Dist Expense"/>
    <x v="38"/>
    <n v="-72936.759999999995"/>
    <m/>
    <n v="0"/>
    <n v="0"/>
    <n v="0"/>
    <n v="0"/>
    <n v="-72936.759999999995"/>
    <n v="-72936.759999999995"/>
  </r>
  <r>
    <s v="5392-300 - Dist Expense"/>
    <x v="25"/>
    <n v="-8484.48"/>
    <m/>
    <n v="0"/>
    <n v="0"/>
    <n v="0"/>
    <n v="0"/>
    <n v="-8484.48"/>
    <n v="-8484.48"/>
  </r>
  <r>
    <s v="5392-600 - Dist Exp Task"/>
    <x v="7"/>
    <n v="340.31"/>
    <m/>
    <n v="0"/>
    <n v="0"/>
    <n v="0"/>
    <n v="0"/>
    <n v="340.31"/>
    <n v="340.31"/>
  </r>
  <r>
    <s v="5392-600 - Dist Exp Task"/>
    <x v="10"/>
    <n v="51.88"/>
    <m/>
    <n v="0"/>
    <n v="0"/>
    <n v="0"/>
    <n v="0"/>
    <n v="51.88"/>
    <n v="51.88"/>
  </r>
  <r>
    <s v="5392-600 - Dist Exp Task"/>
    <x v="11"/>
    <n v="80"/>
    <m/>
    <n v="0"/>
    <n v="0"/>
    <n v="0"/>
    <n v="0"/>
    <n v="80"/>
    <n v="80"/>
  </r>
  <r>
    <s v="5392-600 - Dist Exp Task"/>
    <x v="13"/>
    <n v="4936"/>
    <m/>
    <n v="0"/>
    <n v="0"/>
    <n v="0"/>
    <n v="0"/>
    <n v="4936"/>
    <n v="4936"/>
  </r>
  <r>
    <s v="5392-600 - Dist Exp Task"/>
    <x v="0"/>
    <n v="1244"/>
    <m/>
    <n v="0"/>
    <n v="0"/>
    <n v="0"/>
    <n v="0"/>
    <n v="1244"/>
    <n v="1244"/>
  </r>
  <r>
    <s v="5392-600 - Dist Exp Task"/>
    <x v="14"/>
    <n v="-1496"/>
    <m/>
    <n v="0"/>
    <n v="0"/>
    <n v="0"/>
    <n v="0"/>
    <n v="-1496"/>
    <n v="-1496"/>
  </r>
  <r>
    <s v="5392-600 - Dist Exp Task"/>
    <x v="38"/>
    <n v="-44228"/>
    <m/>
    <n v="0"/>
    <n v="0"/>
    <n v="0"/>
    <n v="0"/>
    <n v="-44228"/>
    <n v="-44228"/>
  </r>
  <r>
    <s v="5392-810 - Rem OandM"/>
    <x v="7"/>
    <n v="272.82"/>
    <m/>
    <n v="0"/>
    <n v="0"/>
    <n v="0"/>
    <n v="0"/>
    <n v="272.82"/>
    <n v="272.82"/>
  </r>
  <r>
    <s v="5400-200 - Read Meters"/>
    <x v="23"/>
    <n v="49008.909999999996"/>
    <m/>
    <n v="0"/>
    <n v="0"/>
    <n v="0"/>
    <n v="0"/>
    <n v="49008.909999999996"/>
    <n v="49008.909999999996"/>
  </r>
  <r>
    <s v="5400-200 - Read Meters"/>
    <x v="35"/>
    <n v="20"/>
    <m/>
    <n v="0"/>
    <n v="0"/>
    <n v="0"/>
    <n v="0"/>
    <n v="20"/>
    <n v="20"/>
  </r>
  <r>
    <s v="5400-200 - Read Meters"/>
    <x v="13"/>
    <n v="15.02"/>
    <m/>
    <n v="0"/>
    <n v="0"/>
    <n v="0"/>
    <n v="0"/>
    <n v="15.02"/>
    <n v="15.02"/>
  </r>
  <r>
    <s v="5400-200 - Read Meters"/>
    <x v="27"/>
    <n v="422.88"/>
    <m/>
    <n v="0"/>
    <n v="0"/>
    <n v="0"/>
    <n v="0"/>
    <n v="422.88"/>
    <n v="422.88"/>
  </r>
  <r>
    <s v="5400-300 - Con/Disc S/O"/>
    <x v="23"/>
    <n v="180035.50000000003"/>
    <m/>
    <n v="0"/>
    <n v="0"/>
    <n v="0"/>
    <n v="0"/>
    <n v="180035.50000000003"/>
    <n v="180035.50000000003"/>
  </r>
  <r>
    <s v="5400-300 - Con/Disc S/O"/>
    <x v="35"/>
    <n v="1598"/>
    <m/>
    <n v="0"/>
    <n v="0"/>
    <n v="0"/>
    <n v="0"/>
    <n v="1598"/>
    <n v="1598"/>
  </r>
  <r>
    <s v="5400-300 - Con/Disc S/O"/>
    <x v="13"/>
    <n v="2247.8199999999997"/>
    <m/>
    <n v="0"/>
    <n v="0"/>
    <n v="0"/>
    <n v="0"/>
    <n v="2247.8199999999997"/>
    <n v="2247.8199999999997"/>
  </r>
  <r>
    <s v="5400-300 - Con/Disc S/O"/>
    <x v="27"/>
    <n v="31308.560000000005"/>
    <m/>
    <n v="0"/>
    <n v="0"/>
    <n v="0"/>
    <n v="0"/>
    <n v="31308.560000000005"/>
    <n v="31308.560000000005"/>
  </r>
  <r>
    <s v="5400-300 - Con/Disc S/O"/>
    <x v="38"/>
    <n v="-436.77"/>
    <m/>
    <n v="0"/>
    <n v="0"/>
    <n v="0"/>
    <n v="0"/>
    <n v="-436.77"/>
    <n v="-436.77"/>
  </r>
  <r>
    <s v="5400-700 - Admin/Misc"/>
    <x v="23"/>
    <n v="24402"/>
    <m/>
    <n v="0"/>
    <n v="0"/>
    <n v="0"/>
    <n v="24402"/>
    <n v="0"/>
    <n v="24402"/>
  </r>
  <r>
    <s v="5400-700 - Admin/Misc"/>
    <x v="35"/>
    <n v="20"/>
    <m/>
    <n v="0"/>
    <n v="0"/>
    <n v="0"/>
    <n v="20"/>
    <n v="0"/>
    <n v="20"/>
  </r>
  <r>
    <s v="5400-700 - Admin/Misc"/>
    <x v="0"/>
    <n v="22.13"/>
    <m/>
    <n v="0"/>
    <n v="0"/>
    <n v="0"/>
    <n v="22.13"/>
    <n v="0"/>
    <n v="22.13"/>
  </r>
  <r>
    <s v="5400-700 - Admin/Misc"/>
    <x v="27"/>
    <n v="27190.860000000004"/>
    <m/>
    <n v="0"/>
    <n v="0"/>
    <n v="0"/>
    <n v="27190.860000000004"/>
    <n v="0"/>
    <n v="27190.860000000004"/>
  </r>
  <r>
    <s v="5400-910 - Vac/Sick/Holiday"/>
    <x v="23"/>
    <n v="48814.630000000005"/>
    <m/>
    <n v="48814.630000000005"/>
    <n v="0"/>
    <n v="0"/>
    <n v="0"/>
    <n v="0"/>
    <n v="48814.630000000005"/>
  </r>
  <r>
    <s v="6403-518 - Transmission Restor"/>
    <x v="3"/>
    <n v="2300"/>
    <m/>
    <n v="0"/>
    <n v="0"/>
    <n v="0"/>
    <n v="0"/>
    <n v="2300"/>
    <n v="2300"/>
  </r>
  <r>
    <s v="6403-518 - Transmission Restor"/>
    <x v="7"/>
    <n v="330.94"/>
    <m/>
    <n v="0"/>
    <n v="0"/>
    <n v="0"/>
    <n v="0"/>
    <n v="330.94"/>
    <n v="330.94"/>
  </r>
  <r>
    <s v="6403-518 - Transmission Restor"/>
    <x v="23"/>
    <n v="235.74"/>
    <m/>
    <n v="0"/>
    <n v="0"/>
    <n v="0"/>
    <n v="0"/>
    <n v="235.74"/>
    <n v="235.74"/>
  </r>
  <r>
    <s v="6403-520 - Transm Line Maint"/>
    <x v="7"/>
    <n v="1698.68"/>
    <m/>
    <n v="0"/>
    <n v="0"/>
    <n v="0"/>
    <n v="0"/>
    <n v="1698.68"/>
    <n v="1698.68"/>
  </r>
  <r>
    <s v="6403-520 - Transm Line Maint"/>
    <x v="41"/>
    <n v="1905.94"/>
    <m/>
    <n v="0"/>
    <n v="0"/>
    <n v="0"/>
    <n v="0"/>
    <n v="1905.94"/>
    <n v="1905.94"/>
  </r>
  <r>
    <s v="6403-520 - Transm Line Maint"/>
    <x v="42"/>
    <n v="666.58"/>
    <m/>
    <n v="0"/>
    <n v="0"/>
    <n v="0"/>
    <n v="0"/>
    <n v="666.58"/>
    <n v="666.58"/>
  </r>
  <r>
    <s v="6403-520 - Transm Line Maint"/>
    <x v="43"/>
    <n v="67.150000000000006"/>
    <m/>
    <n v="0"/>
    <n v="0"/>
    <n v="0"/>
    <n v="0"/>
    <n v="67.150000000000006"/>
    <n v="67.150000000000006"/>
  </r>
  <r>
    <s v="6403-520 - Transm Line Maint"/>
    <x v="44"/>
    <n v="880.63"/>
    <m/>
    <n v="0"/>
    <n v="0"/>
    <n v="0"/>
    <n v="0"/>
    <n v="880.63"/>
    <n v="880.63"/>
  </r>
  <r>
    <s v="6403-618 - Distribiton Restor"/>
    <x v="3"/>
    <n v="16650.86"/>
    <m/>
    <n v="0"/>
    <n v="0"/>
    <n v="0"/>
    <n v="0"/>
    <n v="16650.86"/>
    <n v="16650.86"/>
  </r>
  <r>
    <s v="6403-618 - Distribiton Restor"/>
    <x v="7"/>
    <n v="705.35"/>
    <m/>
    <n v="0"/>
    <n v="0"/>
    <n v="0"/>
    <n v="0"/>
    <n v="705.35"/>
    <n v="705.35"/>
  </r>
  <r>
    <s v="6403-618 - Distribiton Restor"/>
    <x v="13"/>
    <n v="543.63"/>
    <m/>
    <n v="0"/>
    <n v="0"/>
    <n v="0"/>
    <n v="0"/>
    <n v="543.63"/>
    <n v="543.63"/>
  </r>
  <r>
    <s v="6403-620 - Distribution Maint"/>
    <x v="7"/>
    <n v="72064.45"/>
    <m/>
    <n v="0"/>
    <n v="0"/>
    <n v="0"/>
    <n v="0"/>
    <n v="72064.45"/>
    <n v="72064.45"/>
  </r>
  <r>
    <s v="6403-620 - Distribution Maint"/>
    <x v="10"/>
    <n v="265.95999999999998"/>
    <m/>
    <n v="0"/>
    <n v="0"/>
    <n v="0"/>
    <n v="0"/>
    <n v="265.95999999999998"/>
    <n v="265.95999999999998"/>
  </r>
  <r>
    <s v="6403-620 - Distribution Maint"/>
    <x v="12"/>
    <n v="434.38"/>
    <m/>
    <n v="0"/>
    <n v="0"/>
    <n v="0"/>
    <n v="0"/>
    <n v="434.38"/>
    <n v="434.38"/>
  </r>
  <r>
    <s v="6403-620 - Distribution Maint"/>
    <x v="19"/>
    <n v="3907"/>
    <m/>
    <n v="0"/>
    <n v="0"/>
    <n v="0"/>
    <n v="0"/>
    <n v="3907"/>
    <n v="3907"/>
  </r>
  <r>
    <s v="6403-620 - Distribution Maint"/>
    <x v="45"/>
    <n v="617839.37"/>
    <m/>
    <n v="0"/>
    <n v="0"/>
    <n v="0"/>
    <n v="0"/>
    <n v="617839.37"/>
    <n v="617839.37"/>
  </r>
  <r>
    <s v="6403-620 - Distribution Maint"/>
    <x v="41"/>
    <n v="48408.28"/>
    <m/>
    <n v="0"/>
    <n v="0"/>
    <n v="0"/>
    <n v="0"/>
    <n v="48408.28"/>
    <n v="48408.28"/>
  </r>
  <r>
    <s v="6403-620 - Distribution Maint"/>
    <x v="42"/>
    <n v="48126.939999999995"/>
    <m/>
    <n v="0"/>
    <n v="0"/>
    <n v="0"/>
    <n v="0"/>
    <n v="48126.939999999995"/>
    <n v="48126.939999999995"/>
  </r>
  <r>
    <s v="6403-620 - Distribution Maint"/>
    <x v="46"/>
    <n v="75768.990000000005"/>
    <m/>
    <n v="0"/>
    <n v="0"/>
    <n v="0"/>
    <n v="0"/>
    <n v="75768.990000000005"/>
    <n v="75768.990000000005"/>
  </r>
  <r>
    <s v="6403-620 - Distribution Maint"/>
    <x v="43"/>
    <n v="9057.51"/>
    <m/>
    <n v="0"/>
    <n v="0"/>
    <n v="0"/>
    <n v="0"/>
    <n v="9057.51"/>
    <n v="9057.51"/>
  </r>
  <r>
    <s v="6403-620 - Distribution Maint"/>
    <x v="44"/>
    <n v="-87321.099999999991"/>
    <m/>
    <n v="0"/>
    <n v="0"/>
    <n v="0"/>
    <n v="0"/>
    <n v="-87321.099999999991"/>
    <n v="-87321.099999999991"/>
  </r>
  <r>
    <s v="6403-620 - Distribution Maint"/>
    <x v="47"/>
    <n v="27374.9"/>
    <m/>
    <n v="0"/>
    <n v="0"/>
    <n v="0"/>
    <n v="0"/>
    <n v="27374.9"/>
    <n v="27374.9"/>
  </r>
  <r>
    <s v="6403-620 - Distribution Maint"/>
    <x v="0"/>
    <n v="869.54"/>
    <m/>
    <n v="0"/>
    <n v="0"/>
    <n v="0"/>
    <n v="0"/>
    <n v="869.54"/>
    <n v="869.54"/>
  </r>
  <r>
    <s v="6403-620 - Distribution Maint"/>
    <x v="48"/>
    <n v="101425.26000000001"/>
    <m/>
    <n v="0"/>
    <n v="0"/>
    <n v="0"/>
    <n v="0"/>
    <n v="101425.26000000001"/>
    <n v="101425.26000000001"/>
  </r>
  <r>
    <s v="6403-620 - Distribution Maint"/>
    <x v="49"/>
    <n v="-151.5"/>
    <m/>
    <n v="0"/>
    <n v="0"/>
    <n v="0"/>
    <n v="0"/>
    <n v="-151.5"/>
    <n v="-151.5"/>
  </r>
  <r>
    <s v="6403-620 - Distribution Maint"/>
    <x v="38"/>
    <n v="-11262"/>
    <m/>
    <n v="0"/>
    <n v="0"/>
    <n v="0"/>
    <n v="0"/>
    <n v="-11262"/>
    <n v="-11262"/>
  </r>
  <r>
    <s v="6403-624 - Digsafe"/>
    <x v="38"/>
    <n v="-12000"/>
    <m/>
    <n v="0"/>
    <n v="0"/>
    <n v="0"/>
    <n v="0"/>
    <n v="-12000"/>
    <n v="-12000"/>
  </r>
  <r>
    <s v="6403-626 - FR Clothing"/>
    <x v="3"/>
    <n v="-172.95"/>
    <m/>
    <n v="0"/>
    <n v="0"/>
    <n v="0"/>
    <n v="0"/>
    <n v="-172.95"/>
    <n v="-172.95"/>
  </r>
  <r>
    <s v="6403-627 - Sfty Footware/Glass"/>
    <x v="50"/>
    <n v="60750"/>
    <m/>
    <n v="0"/>
    <n v="0"/>
    <n v="0"/>
    <n v="0"/>
    <n v="60750"/>
    <n v="60750"/>
  </r>
  <r>
    <s v="6403-700 - DBU Admin"/>
    <x v="3"/>
    <n v="255626.06"/>
    <m/>
    <n v="0"/>
    <n v="0"/>
    <n v="0"/>
    <n v="255626.06"/>
    <n v="0"/>
    <n v="255626.06"/>
  </r>
  <r>
    <s v="6403-700 - DBU Admin"/>
    <x v="18"/>
    <n v="2544"/>
    <m/>
    <n v="0"/>
    <n v="0"/>
    <n v="0"/>
    <n v="2544"/>
    <n v="0"/>
    <n v="2544"/>
  </r>
  <r>
    <s v="6403-700 - DBU Admin"/>
    <x v="7"/>
    <n v="613579.24000000011"/>
    <m/>
    <n v="0"/>
    <n v="0"/>
    <n v="0"/>
    <n v="613579.24000000011"/>
    <n v="0"/>
    <n v="613579.24000000011"/>
  </r>
  <r>
    <s v="6403-700 - DBU Admin"/>
    <x v="8"/>
    <n v="3856"/>
    <m/>
    <n v="0"/>
    <n v="0"/>
    <n v="0"/>
    <n v="3856"/>
    <n v="0"/>
    <n v="3856"/>
  </r>
  <r>
    <s v="6403-700 - DBU Admin"/>
    <x v="9"/>
    <n v="1698"/>
    <m/>
    <n v="0"/>
    <n v="0"/>
    <n v="0"/>
    <n v="1698"/>
    <n v="0"/>
    <n v="1698"/>
  </r>
  <r>
    <s v="6403-700 - DBU Admin"/>
    <x v="10"/>
    <n v="5464.78"/>
    <m/>
    <n v="0"/>
    <n v="0"/>
    <n v="0"/>
    <n v="5464.78"/>
    <n v="0"/>
    <n v="5464.78"/>
  </r>
  <r>
    <s v="6403-700 - DBU Admin"/>
    <x v="11"/>
    <n v="1100"/>
    <m/>
    <n v="0"/>
    <n v="0"/>
    <n v="0"/>
    <n v="1100"/>
    <n v="0"/>
    <n v="1100"/>
  </r>
  <r>
    <s v="6403-700 - DBU Admin"/>
    <x v="12"/>
    <n v="2581.15"/>
    <m/>
    <n v="0"/>
    <n v="0"/>
    <n v="0"/>
    <n v="2581.15"/>
    <n v="0"/>
    <n v="2581.15"/>
  </r>
  <r>
    <s v="6403-700 - DBU Admin"/>
    <x v="19"/>
    <n v="518.79999999999995"/>
    <m/>
    <n v="0"/>
    <n v="0"/>
    <n v="0"/>
    <n v="518.79999999999995"/>
    <n v="0"/>
    <n v="518.79999999999995"/>
  </r>
  <r>
    <s v="6403-700 - DBU Admin"/>
    <x v="13"/>
    <n v="19306.809999999998"/>
    <m/>
    <n v="0"/>
    <n v="0"/>
    <n v="0"/>
    <n v="19306.809999999998"/>
    <n v="0"/>
    <n v="19306.809999999998"/>
  </r>
  <r>
    <s v="6403-700 - DBU Admin"/>
    <x v="0"/>
    <n v="29482.46"/>
    <m/>
    <n v="0"/>
    <n v="0"/>
    <n v="0"/>
    <n v="29482.46"/>
    <n v="0"/>
    <n v="29482.46"/>
  </r>
  <r>
    <s v="6403-700 - DBU Admin"/>
    <x v="24"/>
    <n v="33.75"/>
    <m/>
    <n v="0"/>
    <n v="0"/>
    <n v="0"/>
    <n v="33.75"/>
    <n v="0"/>
    <n v="33.75"/>
  </r>
  <r>
    <s v="6403-700 - DBU Admin"/>
    <x v="14"/>
    <n v="-21760.07"/>
    <m/>
    <n v="0"/>
    <n v="0"/>
    <n v="0"/>
    <n v="-21760.07"/>
    <n v="0"/>
    <n v="-21760.07"/>
  </r>
  <r>
    <s v="6403-700 - DBU Admin"/>
    <x v="48"/>
    <n v="38400"/>
    <m/>
    <n v="0"/>
    <n v="0"/>
    <n v="0"/>
    <n v="38400"/>
    <n v="0"/>
    <n v="38400"/>
  </r>
  <r>
    <s v="6403-700 - DBU Admin"/>
    <x v="15"/>
    <n v="8909.619999999999"/>
    <m/>
    <n v="0"/>
    <n v="0"/>
    <n v="0"/>
    <n v="8909.619999999999"/>
    <n v="0"/>
    <n v="8909.619999999999"/>
  </r>
  <r>
    <s v="6403-700 - DBU Admin"/>
    <x v="16"/>
    <n v="624.01"/>
    <m/>
    <n v="0"/>
    <n v="0"/>
    <n v="0"/>
    <n v="624.01"/>
    <n v="0"/>
    <n v="624.01"/>
  </r>
  <r>
    <s v="6403-700 - DBU Admin"/>
    <x v="38"/>
    <n v="102"/>
    <m/>
    <n v="0"/>
    <n v="0"/>
    <n v="0"/>
    <n v="102"/>
    <n v="0"/>
    <n v="102"/>
  </r>
  <r>
    <s v="6403-700 - DBU Admin"/>
    <x v="25"/>
    <n v="-87203.28"/>
    <m/>
    <n v="0"/>
    <n v="0"/>
    <n v="0"/>
    <n v="-87203.28"/>
    <n v="0"/>
    <n v="-87203.28"/>
  </r>
  <r>
    <s v="6403-910 - Sick/Vac/Hol"/>
    <x v="7"/>
    <n v="161731.21000000002"/>
    <m/>
    <n v="161731.21000000002"/>
    <n v="0"/>
    <n v="0"/>
    <n v="0"/>
    <n v="0"/>
    <n v="161731.21000000002"/>
  </r>
  <r>
    <s v="6404-026 - Field Ops OandM Nonlbr"/>
    <x v="10"/>
    <n v="2400"/>
    <m/>
    <n v="0"/>
    <n v="0"/>
    <n v="0"/>
    <n v="2400"/>
    <n v="0"/>
    <n v="2400"/>
  </r>
  <r>
    <s v="6404-026 - Field Ops OandM Nonlbr"/>
    <x v="12"/>
    <n v="800"/>
    <m/>
    <n v="0"/>
    <n v="0"/>
    <n v="0"/>
    <n v="800"/>
    <n v="0"/>
    <n v="800"/>
  </r>
  <r>
    <s v="6404-026 - Field Ops OandM Nonlbr"/>
    <x v="0"/>
    <n v="2100"/>
    <m/>
    <n v="0"/>
    <n v="0"/>
    <n v="0"/>
    <n v="2100"/>
    <n v="0"/>
    <n v="2100"/>
  </r>
  <r>
    <s v="6404-026 - Field Ops OandM Nonlbr"/>
    <x v="16"/>
    <n v="140"/>
    <m/>
    <n v="0"/>
    <n v="0"/>
    <n v="0"/>
    <n v="140"/>
    <n v="0"/>
    <n v="140"/>
  </r>
  <r>
    <s v="6404-618 - Restore Service"/>
    <x v="7"/>
    <n v="3746.8"/>
    <m/>
    <n v="0"/>
    <n v="0"/>
    <n v="0"/>
    <n v="3746.8"/>
    <n v="0"/>
    <n v="3746.8"/>
  </r>
  <r>
    <s v="6404-618 - Restore Service"/>
    <x v="8"/>
    <n v="800"/>
    <m/>
    <n v="0"/>
    <n v="0"/>
    <n v="0"/>
    <n v="800"/>
    <n v="0"/>
    <n v="800"/>
  </r>
  <r>
    <s v="6404-618 - Restore Service"/>
    <x v="15"/>
    <n v="20.66"/>
    <m/>
    <n v="0"/>
    <n v="0"/>
    <n v="0"/>
    <n v="20.66"/>
    <n v="0"/>
    <n v="20.66"/>
  </r>
  <r>
    <s v="6404-620 - Serv Line Maint Dist"/>
    <x v="3"/>
    <n v="160"/>
    <m/>
    <n v="0"/>
    <n v="0"/>
    <n v="0"/>
    <n v="160"/>
    <n v="0"/>
    <n v="160"/>
  </r>
  <r>
    <s v="6404-620 - Serv Line Maint Dist"/>
    <x v="7"/>
    <n v="38003.129999999997"/>
    <m/>
    <n v="0"/>
    <n v="0"/>
    <n v="0"/>
    <n v="38003.129999999997"/>
    <n v="0"/>
    <n v="38003.129999999997"/>
  </r>
  <r>
    <s v="6404-620 - Serv Line Maint Dist"/>
    <x v="51"/>
    <n v="-540"/>
    <m/>
    <n v="0"/>
    <n v="0"/>
    <n v="0"/>
    <n v="-540"/>
    <n v="0"/>
    <n v="-540"/>
  </r>
  <r>
    <s v="6404-620 - Serv Line Maint Dist"/>
    <x v="13"/>
    <n v="15745.38"/>
    <m/>
    <n v="0"/>
    <n v="0"/>
    <n v="0"/>
    <n v="15745.38"/>
    <n v="0"/>
    <n v="15745.38"/>
  </r>
  <r>
    <s v="6404-620 - Serv Line Maint Dist"/>
    <x v="14"/>
    <n v="-699.07999999999993"/>
    <m/>
    <n v="0"/>
    <n v="0"/>
    <n v="0"/>
    <n v="-699.07999999999993"/>
    <n v="0"/>
    <n v="-699.07999999999993"/>
  </r>
  <r>
    <s v="6404-620 - Serv Line Maint Dist"/>
    <x v="15"/>
    <n v="103.3"/>
    <m/>
    <n v="0"/>
    <n v="0"/>
    <n v="0"/>
    <n v="103.3"/>
    <n v="0"/>
    <n v="103.3"/>
  </r>
  <r>
    <s v="6404-623 - Call Duty"/>
    <x v="8"/>
    <n v="4200"/>
    <m/>
    <n v="0"/>
    <n v="0"/>
    <n v="0"/>
    <n v="0"/>
    <n v="4200"/>
    <n v="4200"/>
  </r>
  <r>
    <s v="6404-624 - Digsafe"/>
    <x v="3"/>
    <n v="49600"/>
    <m/>
    <n v="0"/>
    <n v="0"/>
    <n v="0"/>
    <n v="49600"/>
    <n v="0"/>
    <n v="49600"/>
  </r>
  <r>
    <s v="6404-700 - DBU Admin"/>
    <x v="52"/>
    <n v="119"/>
    <m/>
    <n v="0"/>
    <n v="0"/>
    <n v="0"/>
    <n v="119"/>
    <n v="0"/>
    <n v="119"/>
  </r>
  <r>
    <s v="6404-700 - DBU Admin"/>
    <x v="22"/>
    <n v="347.07"/>
    <m/>
    <n v="0"/>
    <n v="0"/>
    <n v="0"/>
    <n v="347.07"/>
    <n v="0"/>
    <n v="347.07"/>
  </r>
  <r>
    <s v="6404-700 - DBU Admin"/>
    <x v="3"/>
    <n v="99534.81"/>
    <m/>
    <n v="0"/>
    <n v="0"/>
    <n v="0"/>
    <n v="99534.81"/>
    <n v="0"/>
    <n v="99534.81"/>
  </r>
  <r>
    <s v="6404-700 - DBU Admin"/>
    <x v="7"/>
    <n v="140268.59"/>
    <m/>
    <n v="0"/>
    <n v="0"/>
    <n v="0"/>
    <n v="140268.59"/>
    <n v="0"/>
    <n v="140268.59"/>
  </r>
  <r>
    <s v="6404-700 - DBU Admin"/>
    <x v="8"/>
    <n v="3000"/>
    <m/>
    <n v="0"/>
    <n v="0"/>
    <n v="0"/>
    <n v="3000"/>
    <n v="0"/>
    <n v="3000"/>
  </r>
  <r>
    <s v="6404-700 - DBU Admin"/>
    <x v="10"/>
    <n v="2427.11"/>
    <m/>
    <n v="0"/>
    <n v="0"/>
    <n v="0"/>
    <n v="2427.11"/>
    <n v="0"/>
    <n v="2427.11"/>
  </r>
  <r>
    <s v="6404-700 - DBU Admin"/>
    <x v="12"/>
    <n v="670.4"/>
    <m/>
    <n v="0"/>
    <n v="0"/>
    <n v="0"/>
    <n v="670.4"/>
    <n v="0"/>
    <n v="670.4"/>
  </r>
  <r>
    <s v="6404-700 - DBU Admin"/>
    <x v="19"/>
    <n v="179.1"/>
    <m/>
    <n v="0"/>
    <n v="0"/>
    <n v="0"/>
    <n v="179.1"/>
    <n v="0"/>
    <n v="179.1"/>
  </r>
  <r>
    <s v="6404-700 - DBU Admin"/>
    <x v="13"/>
    <n v="303.52"/>
    <m/>
    <n v="0"/>
    <n v="0"/>
    <n v="0"/>
    <n v="303.52"/>
    <n v="0"/>
    <n v="303.52"/>
  </r>
  <r>
    <s v="6404-700 - DBU Admin"/>
    <x v="0"/>
    <n v="3436.1899999999996"/>
    <m/>
    <n v="0"/>
    <n v="0"/>
    <n v="0"/>
    <n v="3436.1899999999996"/>
    <n v="0"/>
    <n v="3436.1899999999996"/>
  </r>
  <r>
    <s v="6404-700 - DBU Admin"/>
    <x v="15"/>
    <n v="8444.99"/>
    <m/>
    <n v="0"/>
    <n v="0"/>
    <n v="0"/>
    <n v="8444.99"/>
    <n v="0"/>
    <n v="8444.99"/>
  </r>
  <r>
    <s v="6404-700 - DBU Admin"/>
    <x v="16"/>
    <n v="168.16"/>
    <m/>
    <n v="0"/>
    <n v="0"/>
    <n v="0"/>
    <n v="168.16"/>
    <n v="0"/>
    <n v="168.16"/>
  </r>
  <r>
    <s v="6404-700 - DBU Admin"/>
    <x v="28"/>
    <n v="46.34"/>
    <m/>
    <n v="0"/>
    <n v="0"/>
    <n v="0"/>
    <n v="46.34"/>
    <n v="0"/>
    <n v="46.34"/>
  </r>
  <r>
    <s v="6404-700 - DBU Admin"/>
    <x v="25"/>
    <n v="-235.21"/>
    <m/>
    <n v="0"/>
    <n v="0"/>
    <n v="0"/>
    <n v="-235.21"/>
    <n v="0"/>
    <n v="-235.21"/>
  </r>
  <r>
    <s v="6404-770 - Professional Devl"/>
    <x v="18"/>
    <n v="500"/>
    <m/>
    <n v="0"/>
    <n v="0"/>
    <n v="0"/>
    <n v="500"/>
    <n v="0"/>
    <n v="500"/>
  </r>
  <r>
    <s v="6404-910 - Sick/Vac/Hol"/>
    <x v="7"/>
    <n v="113605.07999999999"/>
    <m/>
    <n v="113605.07999999999"/>
    <n v="0"/>
    <n v="0"/>
    <n v="0"/>
    <n v="0"/>
    <n v="113605.07999999999"/>
  </r>
  <r>
    <s v="6406-600 - OandM Expenses"/>
    <x v="16"/>
    <n v="49.53"/>
    <m/>
    <n v="0"/>
    <n v="0"/>
    <n v="0"/>
    <n v="0"/>
    <n v="49.53"/>
    <n v="49.53"/>
  </r>
  <r>
    <s v="649F-700 - DBU Admin"/>
    <x v="7"/>
    <n v="16720.66"/>
    <m/>
    <n v="0"/>
    <n v="0"/>
    <n v="0"/>
    <n v="16720.66"/>
    <n v="0"/>
    <n v="16720.66"/>
  </r>
  <r>
    <s v="649F-700 - DBU Admin"/>
    <x v="8"/>
    <n v="1000"/>
    <m/>
    <n v="0"/>
    <n v="0"/>
    <n v="0"/>
    <n v="1000"/>
    <n v="0"/>
    <n v="1000"/>
  </r>
  <r>
    <s v="649F-700 - DBU Admin"/>
    <x v="10"/>
    <n v="2400"/>
    <m/>
    <n v="0"/>
    <n v="0"/>
    <n v="0"/>
    <n v="2400"/>
    <n v="0"/>
    <n v="2400"/>
  </r>
  <r>
    <s v="649F-700 - DBU Admin"/>
    <x v="12"/>
    <n v="94.73"/>
    <m/>
    <n v="0"/>
    <n v="0"/>
    <n v="0"/>
    <n v="94.73"/>
    <n v="0"/>
    <n v="94.73"/>
  </r>
  <r>
    <s v="649F-700 - DBU Admin"/>
    <x v="53"/>
    <n v="100"/>
    <m/>
    <n v="0"/>
    <n v="0"/>
    <n v="0"/>
    <n v="100"/>
    <n v="0"/>
    <n v="100"/>
  </r>
  <r>
    <s v="649F-700 - DBU Admin"/>
    <x v="13"/>
    <n v="100"/>
    <m/>
    <n v="0"/>
    <n v="0"/>
    <n v="0"/>
    <n v="100"/>
    <n v="0"/>
    <n v="100"/>
  </r>
  <r>
    <s v="649F-700 - DBU Admin"/>
    <x v="15"/>
    <n v="120.15"/>
    <m/>
    <n v="0"/>
    <n v="0"/>
    <n v="0"/>
    <n v="120.15"/>
    <n v="0"/>
    <n v="120.15"/>
  </r>
  <r>
    <s v="649F-700 - DBU Admin"/>
    <x v="16"/>
    <n v="80"/>
    <m/>
    <n v="0"/>
    <n v="0"/>
    <n v="0"/>
    <n v="80"/>
    <n v="0"/>
    <n v="80"/>
  </r>
  <r>
    <s v="649F-910 - Sick/Vac/Hol"/>
    <x v="7"/>
    <n v="715.38000000000011"/>
    <m/>
    <n v="715.38000000000011"/>
    <n v="0"/>
    <n v="0"/>
    <n v="0"/>
    <n v="0"/>
    <n v="715.38000000000011"/>
  </r>
  <r>
    <s v="7889-100 - Claims Administratio"/>
    <x v="3"/>
    <n v="1050"/>
    <m/>
    <n v="0"/>
    <n v="0"/>
    <n v="0"/>
    <n v="0"/>
    <n v="1050"/>
    <n v="1050"/>
  </r>
  <r>
    <s v="7889-100 - Claims Administratio"/>
    <x v="18"/>
    <n v="50000"/>
    <m/>
    <n v="0"/>
    <n v="0"/>
    <n v="0"/>
    <n v="0"/>
    <n v="50000"/>
    <n v="50000"/>
  </r>
  <r>
    <s v="7889-200 - Claims Stlmnt/Reimb"/>
    <x v="3"/>
    <n v="33229.57"/>
    <m/>
    <n v="0"/>
    <n v="0"/>
    <n v="0"/>
    <n v="0"/>
    <n v="33229.57"/>
    <n v="33229.57"/>
  </r>
  <r>
    <s v="7889-200 - Claims Stlmnt/Reimb"/>
    <x v="54"/>
    <n v="35806.050000000003"/>
    <m/>
    <n v="0"/>
    <n v="0"/>
    <n v="0"/>
    <n v="0"/>
    <n v="35806.050000000003"/>
    <n v="35806.050000000003"/>
  </r>
  <r>
    <s v="9530-518 - Trans Restoration"/>
    <x v="23"/>
    <n v="4339.12"/>
    <m/>
    <n v="0"/>
    <n v="0"/>
    <n v="0"/>
    <n v="0"/>
    <n v="4339.12"/>
    <n v="4339.12"/>
  </r>
  <r>
    <s v="9530-518 - Trans Restoration"/>
    <x v="35"/>
    <n v="1860"/>
    <m/>
    <n v="0"/>
    <n v="0"/>
    <n v="0"/>
    <n v="0"/>
    <n v="1860"/>
    <n v="1860"/>
  </r>
  <r>
    <s v="9530-518 - Trans Restoration"/>
    <x v="20"/>
    <n v="200"/>
    <m/>
    <n v="0"/>
    <n v="0"/>
    <n v="0"/>
    <n v="0"/>
    <n v="200"/>
    <n v="200"/>
  </r>
  <r>
    <s v="9530-518 - Trans Restoration"/>
    <x v="14"/>
    <n v="-32.049999999999997"/>
    <m/>
    <n v="0"/>
    <n v="0"/>
    <n v="0"/>
    <n v="0"/>
    <n v="-32.049999999999997"/>
    <n v="-32.049999999999997"/>
  </r>
  <r>
    <s v="9530-518 - Trans Restoration"/>
    <x v="27"/>
    <n v="62318.680000000008"/>
    <m/>
    <n v="0"/>
    <n v="0"/>
    <n v="0"/>
    <n v="0"/>
    <n v="62318.680000000008"/>
    <n v="62318.680000000008"/>
  </r>
  <r>
    <s v="9530-518 - Trans Restoration"/>
    <x v="38"/>
    <n v="-53592"/>
    <m/>
    <n v="0"/>
    <n v="0"/>
    <n v="0"/>
    <n v="0"/>
    <n v="-53592"/>
    <n v="-53592"/>
  </r>
  <r>
    <s v="9530-520 - Trans Maintenance"/>
    <x v="23"/>
    <n v="3840.8999999999996"/>
    <m/>
    <n v="0"/>
    <n v="0"/>
    <n v="0"/>
    <n v="0"/>
    <n v="3840.8999999999996"/>
    <n v="3840.8999999999996"/>
  </r>
  <r>
    <s v="9530-520 - Trans Maintenance"/>
    <x v="35"/>
    <n v="240"/>
    <m/>
    <n v="0"/>
    <n v="0"/>
    <n v="0"/>
    <n v="0"/>
    <n v="240"/>
    <n v="240"/>
  </r>
  <r>
    <s v="9530-520 - Trans Maintenance"/>
    <x v="27"/>
    <n v="8697.2900000000009"/>
    <m/>
    <n v="0"/>
    <n v="0"/>
    <n v="0"/>
    <n v="0"/>
    <n v="8697.2900000000009"/>
    <n v="8697.2900000000009"/>
  </r>
  <r>
    <s v="9530-618 - Dist Restoration"/>
    <x v="3"/>
    <n v="2062.3200000000002"/>
    <m/>
    <n v="0"/>
    <n v="0"/>
    <n v="0"/>
    <n v="0"/>
    <n v="2062.3200000000002"/>
    <n v="2062.3200000000002"/>
  </r>
  <r>
    <s v="9530-618 - Dist Restoration"/>
    <x v="23"/>
    <n v="72025.73"/>
    <m/>
    <n v="0"/>
    <n v="0"/>
    <n v="0"/>
    <n v="0"/>
    <n v="72025.73"/>
    <n v="72025.73"/>
  </r>
  <r>
    <s v="9530-618 - Dist Restoration"/>
    <x v="36"/>
    <n v="95542.78"/>
    <m/>
    <n v="0"/>
    <n v="0"/>
    <n v="0"/>
    <n v="0"/>
    <n v="95542.78"/>
    <n v="95542.78"/>
  </r>
  <r>
    <s v="9530-618 - Dist Restoration"/>
    <x v="55"/>
    <n v="-0.05"/>
    <m/>
    <n v="0"/>
    <n v="0"/>
    <n v="0"/>
    <n v="0"/>
    <n v="-0.05"/>
    <n v="-0.05"/>
  </r>
  <r>
    <s v="9530-618 - Dist Restoration"/>
    <x v="35"/>
    <n v="4550"/>
    <m/>
    <n v="0"/>
    <n v="0"/>
    <n v="0"/>
    <n v="0"/>
    <n v="4550"/>
    <n v="4550"/>
  </r>
  <r>
    <s v="9530-618 - Dist Restoration"/>
    <x v="13"/>
    <n v="576.84"/>
    <m/>
    <n v="0"/>
    <n v="0"/>
    <n v="0"/>
    <n v="0"/>
    <n v="576.84"/>
    <n v="576.84"/>
  </r>
  <r>
    <s v="9530-618 - Dist Restoration"/>
    <x v="27"/>
    <n v="190864.33000000002"/>
    <m/>
    <n v="0"/>
    <n v="0"/>
    <n v="0"/>
    <n v="0"/>
    <n v="190864.33000000002"/>
    <n v="190864.33000000002"/>
  </r>
  <r>
    <s v="9530-620 - Dist Maintenance"/>
    <x v="3"/>
    <n v="19747.48"/>
    <m/>
    <n v="0"/>
    <n v="0"/>
    <n v="0"/>
    <n v="0"/>
    <n v="19747.48"/>
    <n v="19747.48"/>
  </r>
  <r>
    <s v="9530-620 - Dist Maintenance"/>
    <x v="23"/>
    <n v="248010.59999999998"/>
    <m/>
    <n v="0"/>
    <n v="0"/>
    <n v="0"/>
    <n v="0"/>
    <n v="248010.59999999998"/>
    <n v="248010.59999999998"/>
  </r>
  <r>
    <s v="9530-620 - Dist Maintenance"/>
    <x v="36"/>
    <n v="23.6"/>
    <m/>
    <n v="0"/>
    <n v="0"/>
    <n v="0"/>
    <n v="0"/>
    <n v="23.6"/>
    <n v="23.6"/>
  </r>
  <r>
    <s v="9530-620 - Dist Maintenance"/>
    <x v="35"/>
    <n v="10"/>
    <m/>
    <n v="0"/>
    <n v="0"/>
    <n v="0"/>
    <n v="0"/>
    <n v="10"/>
    <n v="10"/>
  </r>
  <r>
    <s v="9530-620 - Dist Maintenance"/>
    <x v="13"/>
    <n v="59410.080000000009"/>
    <m/>
    <n v="0"/>
    <n v="0"/>
    <n v="0"/>
    <n v="0"/>
    <n v="59410.080000000009"/>
    <n v="59410.080000000009"/>
  </r>
  <r>
    <s v="9530-620 - Dist Maintenance"/>
    <x v="0"/>
    <n v="2451.94"/>
    <m/>
    <n v="0"/>
    <n v="0"/>
    <n v="0"/>
    <n v="0"/>
    <n v="2451.94"/>
    <n v="2451.94"/>
  </r>
  <r>
    <s v="9530-620 - Dist Maintenance"/>
    <x v="24"/>
    <n v="5.77"/>
    <m/>
    <n v="0"/>
    <n v="0"/>
    <n v="0"/>
    <n v="0"/>
    <n v="5.77"/>
    <n v="5.77"/>
  </r>
  <r>
    <s v="9530-620 - Dist Maintenance"/>
    <x v="14"/>
    <n v="-3765.06"/>
    <m/>
    <n v="0"/>
    <n v="0"/>
    <n v="0"/>
    <n v="0"/>
    <n v="-3765.06"/>
    <n v="-3765.06"/>
  </r>
  <r>
    <s v="9530-620 - Dist Maintenance"/>
    <x v="27"/>
    <n v="9461.08"/>
    <m/>
    <n v="0"/>
    <n v="0"/>
    <n v="0"/>
    <n v="0"/>
    <n v="9461.08"/>
    <n v="9461.08"/>
  </r>
  <r>
    <s v="9530-620 - Dist Maintenance"/>
    <x v="16"/>
    <n v="1143.74"/>
    <m/>
    <n v="0"/>
    <n v="0"/>
    <n v="0"/>
    <n v="0"/>
    <n v="1143.74"/>
    <n v="1143.74"/>
  </r>
  <r>
    <s v="9530-621 - Const and Maint Plan"/>
    <x v="56"/>
    <n v="48.53"/>
    <m/>
    <n v="0"/>
    <n v="0"/>
    <n v="0"/>
    <n v="0"/>
    <n v="48.53"/>
    <n v="48.53"/>
  </r>
  <r>
    <s v="9530-621 - Const and Maint Plan"/>
    <x v="3"/>
    <n v="399.2"/>
    <m/>
    <n v="0"/>
    <n v="0"/>
    <n v="0"/>
    <n v="0"/>
    <n v="399.2"/>
    <n v="399.2"/>
  </r>
  <r>
    <s v="9530-621 - Const and Maint Plan"/>
    <x v="0"/>
    <n v="59.02"/>
    <m/>
    <n v="0"/>
    <n v="0"/>
    <n v="0"/>
    <n v="0"/>
    <n v="59.02"/>
    <n v="59.02"/>
  </r>
  <r>
    <s v="9530-626 - FR Clothing"/>
    <x v="3"/>
    <n v="381.17"/>
    <m/>
    <n v="0"/>
    <n v="0"/>
    <n v="0"/>
    <n v="0"/>
    <n v="381.17"/>
    <n v="381.17"/>
  </r>
  <r>
    <s v="9530-626 - FR Clothing"/>
    <x v="0"/>
    <n v="126.02"/>
    <m/>
    <n v="0"/>
    <n v="0"/>
    <n v="0"/>
    <n v="0"/>
    <n v="126.02"/>
    <n v="126.02"/>
  </r>
  <r>
    <s v="9530-630 - Meter Set/Remove"/>
    <x v="0"/>
    <n v="42.19"/>
    <m/>
    <n v="0"/>
    <n v="0"/>
    <n v="0"/>
    <n v="0"/>
    <n v="42.19"/>
    <n v="42.19"/>
  </r>
  <r>
    <s v="9530-700 - DBU Admin"/>
    <x v="56"/>
    <n v="67.52"/>
    <m/>
    <n v="0"/>
    <n v="0"/>
    <n v="0"/>
    <n v="67.52"/>
    <n v="0"/>
    <n v="67.52"/>
  </r>
  <r>
    <s v="9530-700 - DBU Admin"/>
    <x v="18"/>
    <n v="34"/>
    <m/>
    <n v="0"/>
    <n v="0"/>
    <n v="0"/>
    <n v="34"/>
    <n v="0"/>
    <n v="34"/>
  </r>
  <r>
    <s v="9530-700 - DBU Admin"/>
    <x v="23"/>
    <n v="54225.34"/>
    <m/>
    <n v="0"/>
    <n v="0"/>
    <n v="0"/>
    <n v="54225.34"/>
    <n v="0"/>
    <n v="54225.34"/>
  </r>
  <r>
    <s v="9530-700 - DBU Admin"/>
    <x v="36"/>
    <n v="422.78"/>
    <m/>
    <n v="0"/>
    <n v="0"/>
    <n v="0"/>
    <n v="422.78"/>
    <n v="0"/>
    <n v="422.78"/>
  </r>
  <r>
    <s v="9530-700 - DBU Admin"/>
    <x v="10"/>
    <n v="56.25"/>
    <m/>
    <n v="0"/>
    <n v="0"/>
    <n v="0"/>
    <n v="56.25"/>
    <n v="0"/>
    <n v="56.25"/>
  </r>
  <r>
    <s v="9530-700 - DBU Admin"/>
    <x v="11"/>
    <n v="160"/>
    <m/>
    <n v="0"/>
    <n v="0"/>
    <n v="0"/>
    <n v="160"/>
    <n v="0"/>
    <n v="160"/>
  </r>
  <r>
    <s v="9530-700 - DBU Admin"/>
    <x v="12"/>
    <n v="517.53"/>
    <m/>
    <n v="0"/>
    <n v="0"/>
    <n v="0"/>
    <n v="517.53"/>
    <n v="0"/>
    <n v="517.53"/>
  </r>
  <r>
    <s v="9530-700 - DBU Admin"/>
    <x v="35"/>
    <n v="20"/>
    <m/>
    <n v="0"/>
    <n v="0"/>
    <n v="0"/>
    <n v="20"/>
    <n v="0"/>
    <n v="20"/>
  </r>
  <r>
    <s v="9530-700 - DBU Admin"/>
    <x v="32"/>
    <n v="84.55"/>
    <m/>
    <n v="0"/>
    <n v="0"/>
    <n v="0"/>
    <n v="84.55"/>
    <n v="0"/>
    <n v="84.55"/>
  </r>
  <r>
    <s v="9530-700 - DBU Admin"/>
    <x v="0"/>
    <n v="2409.44"/>
    <m/>
    <n v="0"/>
    <n v="0"/>
    <n v="0"/>
    <n v="2409.44"/>
    <n v="0"/>
    <n v="2409.44"/>
  </r>
  <r>
    <s v="9530-700 - DBU Admin"/>
    <x v="27"/>
    <n v="11350.74"/>
    <m/>
    <n v="0"/>
    <n v="0"/>
    <n v="0"/>
    <n v="11350.74"/>
    <n v="0"/>
    <n v="11350.74"/>
  </r>
  <r>
    <s v="9530-910 - Vac/Sick/Hol"/>
    <x v="23"/>
    <n v="127363.22"/>
    <m/>
    <n v="127363.22"/>
    <n v="0"/>
    <n v="0"/>
    <n v="0"/>
    <n v="0"/>
    <n v="127363.22"/>
  </r>
  <r>
    <s v="9530-910 - Vac/Sick/Hol"/>
    <x v="36"/>
    <n v="198.19000000000005"/>
    <m/>
    <n v="198.19000000000005"/>
    <n v="0"/>
    <n v="0"/>
    <n v="0"/>
    <n v="0"/>
    <n v="198.19000000000005"/>
  </r>
  <r>
    <s v="9583-518 - Trans Restoration"/>
    <x v="23"/>
    <n v="906.96"/>
    <m/>
    <n v="0"/>
    <n v="0"/>
    <n v="0"/>
    <n v="0"/>
    <n v="906.96"/>
    <n v="906.96"/>
  </r>
  <r>
    <s v="9583-520 - Trans Maintenance"/>
    <x v="23"/>
    <n v="122.1"/>
    <m/>
    <n v="0"/>
    <n v="0"/>
    <n v="0"/>
    <n v="0"/>
    <n v="122.1"/>
    <n v="122.1"/>
  </r>
  <r>
    <s v="9583-618 - Dist Restoration"/>
    <x v="3"/>
    <n v="38622.199999999997"/>
    <m/>
    <n v="0"/>
    <n v="0"/>
    <n v="0"/>
    <n v="0"/>
    <n v="38622.199999999997"/>
    <n v="38622.199999999997"/>
  </r>
  <r>
    <s v="9583-618 - Dist Restoration"/>
    <x v="23"/>
    <n v="123802.34"/>
    <m/>
    <n v="0"/>
    <n v="0"/>
    <n v="0"/>
    <n v="0"/>
    <n v="123802.34"/>
    <n v="123802.34"/>
  </r>
  <r>
    <s v="9583-618 - Dist Restoration"/>
    <x v="8"/>
    <n v="200"/>
    <m/>
    <n v="0"/>
    <n v="0"/>
    <n v="0"/>
    <n v="0"/>
    <n v="200"/>
    <n v="200"/>
  </r>
  <r>
    <s v="9583-618 - Dist Restoration"/>
    <x v="36"/>
    <n v="94490.85"/>
    <m/>
    <n v="0"/>
    <n v="0"/>
    <n v="0"/>
    <n v="0"/>
    <n v="94490.85"/>
    <n v="94490.85"/>
  </r>
  <r>
    <s v="9583-618 - Dist Restoration"/>
    <x v="35"/>
    <n v="10010"/>
    <m/>
    <n v="0"/>
    <n v="0"/>
    <n v="0"/>
    <n v="0"/>
    <n v="10010"/>
    <n v="10010"/>
  </r>
  <r>
    <s v="9583-618 - Dist Restoration"/>
    <x v="27"/>
    <n v="243914.51"/>
    <m/>
    <n v="0"/>
    <n v="0"/>
    <n v="0"/>
    <n v="0"/>
    <n v="243914.51"/>
    <n v="243914.51"/>
  </r>
  <r>
    <s v="9583-620 - Dist Maintenance"/>
    <x v="3"/>
    <n v="48936.58"/>
    <m/>
    <n v="0"/>
    <n v="0"/>
    <n v="0"/>
    <n v="0"/>
    <n v="48936.58"/>
    <n v="48936.58"/>
  </r>
  <r>
    <s v="9583-620 - Dist Maintenance"/>
    <x v="29"/>
    <n v="1600"/>
    <m/>
    <n v="0"/>
    <n v="0"/>
    <n v="0"/>
    <n v="0"/>
    <n v="1600"/>
    <n v="1600"/>
  </r>
  <r>
    <s v="9583-620 - Dist Maintenance"/>
    <x v="23"/>
    <n v="152217.82"/>
    <m/>
    <n v="0"/>
    <n v="0"/>
    <n v="0"/>
    <n v="0"/>
    <n v="152217.82"/>
    <n v="152217.82"/>
  </r>
  <r>
    <s v="9583-620 - Dist Maintenance"/>
    <x v="36"/>
    <n v="681.13"/>
    <m/>
    <n v="0"/>
    <n v="0"/>
    <n v="0"/>
    <n v="0"/>
    <n v="681.13"/>
    <n v="681.13"/>
  </r>
  <r>
    <s v="9583-620 - Dist Maintenance"/>
    <x v="35"/>
    <n v="300"/>
    <m/>
    <n v="0"/>
    <n v="0"/>
    <n v="0"/>
    <n v="0"/>
    <n v="300"/>
    <n v="300"/>
  </r>
  <r>
    <s v="9583-620 - Dist Maintenance"/>
    <x v="13"/>
    <n v="80862.37"/>
    <m/>
    <n v="0"/>
    <n v="0"/>
    <n v="0"/>
    <n v="0"/>
    <n v="80862.37"/>
    <n v="80862.37"/>
  </r>
  <r>
    <s v="9583-620 - Dist Maintenance"/>
    <x v="0"/>
    <n v="3234.97"/>
    <m/>
    <n v="0"/>
    <n v="0"/>
    <n v="0"/>
    <n v="0"/>
    <n v="3234.97"/>
    <n v="3234.97"/>
  </r>
  <r>
    <s v="9583-620 - Dist Maintenance"/>
    <x v="20"/>
    <n v="300"/>
    <m/>
    <n v="0"/>
    <n v="0"/>
    <n v="0"/>
    <n v="0"/>
    <n v="300"/>
    <n v="300"/>
  </r>
  <r>
    <s v="9583-620 - Dist Maintenance"/>
    <x v="14"/>
    <n v="-6020.16"/>
    <m/>
    <n v="0"/>
    <n v="0"/>
    <n v="0"/>
    <n v="0"/>
    <n v="-6020.16"/>
    <n v="-6020.16"/>
  </r>
  <r>
    <s v="9583-620 - Dist Maintenance"/>
    <x v="27"/>
    <n v="17834.97"/>
    <m/>
    <n v="0"/>
    <n v="0"/>
    <n v="0"/>
    <n v="0"/>
    <n v="17834.97"/>
    <n v="17834.97"/>
  </r>
  <r>
    <s v="9583-620 - Dist Maintenance"/>
    <x v="16"/>
    <n v="2023.9"/>
    <m/>
    <n v="0"/>
    <n v="0"/>
    <n v="0"/>
    <n v="0"/>
    <n v="2023.9"/>
    <n v="2023.9"/>
  </r>
  <r>
    <s v="9583-700 - DBU Admin"/>
    <x v="3"/>
    <n v="200.97"/>
    <m/>
    <n v="0"/>
    <n v="0"/>
    <n v="0"/>
    <n v="200.97"/>
    <n v="0"/>
    <n v="200.97"/>
  </r>
  <r>
    <s v="9583-700 - DBU Admin"/>
    <x v="23"/>
    <n v="85405.39"/>
    <m/>
    <n v="0"/>
    <n v="0"/>
    <n v="0"/>
    <n v="85405.39"/>
    <n v="0"/>
    <n v="85405.39"/>
  </r>
  <r>
    <s v="9583-700 - DBU Admin"/>
    <x v="36"/>
    <n v="11.8"/>
    <m/>
    <n v="0"/>
    <n v="0"/>
    <n v="0"/>
    <n v="11.8"/>
    <n v="0"/>
    <n v="11.8"/>
  </r>
  <r>
    <s v="9583-700 - DBU Admin"/>
    <x v="10"/>
    <n v="143.29"/>
    <m/>
    <n v="0"/>
    <n v="0"/>
    <n v="0"/>
    <n v="143.29"/>
    <n v="0"/>
    <n v="143.29"/>
  </r>
  <r>
    <s v="9583-700 - DBU Admin"/>
    <x v="11"/>
    <n v="500"/>
    <m/>
    <n v="0"/>
    <n v="0"/>
    <n v="0"/>
    <n v="500"/>
    <n v="0"/>
    <n v="500"/>
  </r>
  <r>
    <s v="9583-700 - DBU Admin"/>
    <x v="12"/>
    <n v="1637.8799999999999"/>
    <m/>
    <n v="0"/>
    <n v="0"/>
    <n v="0"/>
    <n v="1637.8799999999999"/>
    <n v="0"/>
    <n v="1637.8799999999999"/>
  </r>
  <r>
    <s v="9583-700 - DBU Admin"/>
    <x v="35"/>
    <n v="760"/>
    <m/>
    <n v="0"/>
    <n v="0"/>
    <n v="0"/>
    <n v="760"/>
    <n v="0"/>
    <n v="760"/>
  </r>
  <r>
    <s v="9583-700 - DBU Admin"/>
    <x v="19"/>
    <n v="158.24"/>
    <m/>
    <n v="0"/>
    <n v="0"/>
    <n v="0"/>
    <n v="158.24"/>
    <n v="0"/>
    <n v="158.24"/>
  </r>
  <r>
    <s v="9583-700 - DBU Admin"/>
    <x v="0"/>
    <n v="1129.79"/>
    <m/>
    <n v="0"/>
    <n v="0"/>
    <n v="0"/>
    <n v="1129.79"/>
    <n v="0"/>
    <n v="1129.79"/>
  </r>
  <r>
    <s v="9583-700 - DBU Admin"/>
    <x v="20"/>
    <n v="240"/>
    <m/>
    <n v="0"/>
    <n v="0"/>
    <n v="0"/>
    <n v="240"/>
    <n v="0"/>
    <n v="240"/>
  </r>
  <r>
    <s v="9583-700 - DBU Admin"/>
    <x v="27"/>
    <n v="25023.86"/>
    <m/>
    <n v="0"/>
    <n v="0"/>
    <n v="0"/>
    <n v="25023.86"/>
    <n v="0"/>
    <n v="25023.86"/>
  </r>
  <r>
    <s v="9583-910 - Vac/Sick/Hol"/>
    <x v="23"/>
    <n v="118495.39"/>
    <m/>
    <n v="118495.39"/>
    <n v="0"/>
    <n v="0"/>
    <n v="0"/>
    <n v="0"/>
    <n v="118495.39"/>
  </r>
  <r>
    <s v="9584-518 - Trans Restoration"/>
    <x v="23"/>
    <n v="1217.4000000000001"/>
    <m/>
    <n v="0"/>
    <n v="0"/>
    <n v="0"/>
    <n v="0"/>
    <n v="1217.4000000000001"/>
    <n v="1217.4000000000001"/>
  </r>
  <r>
    <s v="9584-518 - Trans Restoration"/>
    <x v="35"/>
    <n v="160"/>
    <m/>
    <n v="0"/>
    <n v="0"/>
    <n v="0"/>
    <n v="0"/>
    <n v="160"/>
    <n v="160"/>
  </r>
  <r>
    <s v="9584-518 - Trans Restoration"/>
    <x v="27"/>
    <n v="2170.91"/>
    <m/>
    <n v="0"/>
    <n v="0"/>
    <n v="0"/>
    <n v="0"/>
    <n v="2170.91"/>
    <n v="2170.91"/>
  </r>
  <r>
    <s v="9584-520 - Trans Maintenance"/>
    <x v="3"/>
    <n v="1546.9"/>
    <m/>
    <n v="0"/>
    <n v="0"/>
    <n v="0"/>
    <n v="0"/>
    <n v="1546.9"/>
    <n v="1546.9"/>
  </r>
  <r>
    <s v="9584-520 - Trans Maintenance"/>
    <x v="23"/>
    <n v="4032.9800000000005"/>
    <m/>
    <n v="0"/>
    <n v="0"/>
    <n v="0"/>
    <n v="0"/>
    <n v="4032.9800000000005"/>
    <n v="4032.9800000000005"/>
  </r>
  <r>
    <s v="9584-520 - Trans Maintenance"/>
    <x v="36"/>
    <n v="96.61"/>
    <m/>
    <n v="0"/>
    <n v="0"/>
    <n v="0"/>
    <n v="0"/>
    <n v="96.61"/>
    <n v="96.61"/>
  </r>
  <r>
    <s v="9584-520 - Trans Maintenance"/>
    <x v="27"/>
    <n v="408.60999999999996"/>
    <m/>
    <n v="0"/>
    <n v="0"/>
    <n v="0"/>
    <n v="0"/>
    <n v="408.60999999999996"/>
    <n v="408.60999999999996"/>
  </r>
  <r>
    <s v="9584-618 - Dist Restoration"/>
    <x v="23"/>
    <n v="52334.46"/>
    <m/>
    <n v="0"/>
    <n v="0"/>
    <n v="0"/>
    <n v="0"/>
    <n v="52334.46"/>
    <n v="52334.46"/>
  </r>
  <r>
    <s v="9584-618 - Dist Restoration"/>
    <x v="36"/>
    <n v="97490.97"/>
    <m/>
    <n v="0"/>
    <n v="0"/>
    <n v="0"/>
    <n v="0"/>
    <n v="97490.97"/>
    <n v="97490.97"/>
  </r>
  <r>
    <s v="9584-618 - Dist Restoration"/>
    <x v="35"/>
    <n v="2330"/>
    <m/>
    <n v="0"/>
    <n v="0"/>
    <n v="0"/>
    <n v="0"/>
    <n v="2330"/>
    <n v="2330"/>
  </r>
  <r>
    <s v="9584-618 - Dist Restoration"/>
    <x v="27"/>
    <n v="154840.43000000002"/>
    <m/>
    <n v="0"/>
    <n v="0"/>
    <n v="0"/>
    <n v="0"/>
    <n v="154840.43000000002"/>
    <n v="154840.43000000002"/>
  </r>
  <r>
    <s v="9584-620 - Dist Maintenance"/>
    <x v="3"/>
    <n v="14124.01"/>
    <m/>
    <n v="0"/>
    <n v="0"/>
    <n v="0"/>
    <n v="0"/>
    <n v="14124.01"/>
    <n v="14124.01"/>
  </r>
  <r>
    <s v="9584-620 - Dist Maintenance"/>
    <x v="23"/>
    <n v="253420.89"/>
    <m/>
    <n v="0"/>
    <n v="0"/>
    <n v="0"/>
    <n v="0"/>
    <n v="253420.89"/>
    <n v="253420.89"/>
  </r>
  <r>
    <s v="9584-620 - Dist Maintenance"/>
    <x v="55"/>
    <n v="-0.04"/>
    <m/>
    <n v="0"/>
    <n v="0"/>
    <n v="0"/>
    <n v="0"/>
    <n v="-0.04"/>
    <n v="-0.04"/>
  </r>
  <r>
    <s v="9584-620 - Dist Maintenance"/>
    <x v="35"/>
    <n v="1660"/>
    <m/>
    <n v="0"/>
    <n v="0"/>
    <n v="0"/>
    <n v="0"/>
    <n v="1660"/>
    <n v="1660"/>
  </r>
  <r>
    <s v="9584-620 - Dist Maintenance"/>
    <x v="13"/>
    <n v="98880.780000000013"/>
    <m/>
    <n v="0"/>
    <n v="0"/>
    <n v="0"/>
    <n v="0"/>
    <n v="98880.780000000013"/>
    <n v="98880.780000000013"/>
  </r>
  <r>
    <s v="9584-620 - Dist Maintenance"/>
    <x v="0"/>
    <n v="803.24"/>
    <m/>
    <n v="0"/>
    <n v="0"/>
    <n v="0"/>
    <n v="0"/>
    <n v="803.24"/>
    <n v="803.24"/>
  </r>
  <r>
    <s v="9584-620 - Dist Maintenance"/>
    <x v="14"/>
    <n v="-10700.19"/>
    <m/>
    <n v="0"/>
    <n v="0"/>
    <n v="0"/>
    <n v="0"/>
    <n v="-10700.19"/>
    <n v="-10700.19"/>
  </r>
  <r>
    <s v="9584-620 - Dist Maintenance"/>
    <x v="27"/>
    <n v="19132.689999999999"/>
    <m/>
    <n v="0"/>
    <n v="0"/>
    <n v="0"/>
    <n v="0"/>
    <n v="19132.689999999999"/>
    <n v="19132.689999999999"/>
  </r>
  <r>
    <s v="9584-620 - Dist Maintenance"/>
    <x v="16"/>
    <n v="271.73"/>
    <m/>
    <n v="0"/>
    <n v="0"/>
    <n v="0"/>
    <n v="0"/>
    <n v="271.73"/>
    <n v="271.73"/>
  </r>
  <r>
    <s v="9584-621 - Const and Maint Plan"/>
    <x v="3"/>
    <n v="54.45"/>
    <m/>
    <n v="0"/>
    <n v="0"/>
    <n v="0"/>
    <n v="0"/>
    <n v="54.45"/>
    <n v="54.45"/>
  </r>
  <r>
    <s v="9584-700 - DBU Admin"/>
    <x v="56"/>
    <n v="113.82"/>
    <m/>
    <n v="0"/>
    <n v="0"/>
    <n v="0"/>
    <n v="113.82"/>
    <n v="0"/>
    <n v="113.82"/>
  </r>
  <r>
    <s v="9584-700 - DBU Admin"/>
    <x v="57"/>
    <n v="-15.84"/>
    <m/>
    <n v="0"/>
    <n v="0"/>
    <n v="0"/>
    <n v="-15.84"/>
    <n v="0"/>
    <n v="-15.84"/>
  </r>
  <r>
    <s v="9584-700 - DBU Admin"/>
    <x v="23"/>
    <n v="48568.590000000004"/>
    <m/>
    <n v="0"/>
    <n v="0"/>
    <n v="0"/>
    <n v="48568.590000000004"/>
    <n v="0"/>
    <n v="48568.590000000004"/>
  </r>
  <r>
    <s v="9584-700 - DBU Admin"/>
    <x v="10"/>
    <n v="1090.44"/>
    <m/>
    <n v="0"/>
    <n v="0"/>
    <n v="0"/>
    <n v="1090.44"/>
    <n v="0"/>
    <n v="1090.44"/>
  </r>
  <r>
    <s v="9584-700 - DBU Admin"/>
    <x v="12"/>
    <n v="402.13"/>
    <m/>
    <n v="0"/>
    <n v="0"/>
    <n v="0"/>
    <n v="402.13"/>
    <n v="0"/>
    <n v="402.13"/>
  </r>
  <r>
    <s v="9584-700 - DBU Admin"/>
    <x v="35"/>
    <n v="10"/>
    <m/>
    <n v="0"/>
    <n v="0"/>
    <n v="0"/>
    <n v="10"/>
    <n v="0"/>
    <n v="10"/>
  </r>
  <r>
    <s v="9584-700 - DBU Admin"/>
    <x v="19"/>
    <n v="520.74"/>
    <m/>
    <n v="0"/>
    <n v="0"/>
    <n v="0"/>
    <n v="520.74"/>
    <n v="0"/>
    <n v="520.74"/>
  </r>
  <r>
    <s v="9584-700 - DBU Admin"/>
    <x v="0"/>
    <n v="496.37000000000006"/>
    <m/>
    <n v="0"/>
    <n v="0"/>
    <n v="0"/>
    <n v="496.37000000000006"/>
    <n v="0"/>
    <n v="496.37000000000006"/>
  </r>
  <r>
    <s v="9584-700 - DBU Admin"/>
    <x v="24"/>
    <n v="555.65"/>
    <m/>
    <n v="0"/>
    <n v="0"/>
    <n v="0"/>
    <n v="555.65"/>
    <n v="0"/>
    <n v="555.65"/>
  </r>
  <r>
    <s v="9584-700 - DBU Admin"/>
    <x v="27"/>
    <n v="3159.29"/>
    <m/>
    <n v="0"/>
    <n v="0"/>
    <n v="0"/>
    <n v="3159.29"/>
    <n v="0"/>
    <n v="3159.29"/>
  </r>
  <r>
    <s v="9584-700 - DBU Admin"/>
    <x v="58"/>
    <n v="78.040000000000006"/>
    <m/>
    <n v="0"/>
    <n v="0"/>
    <n v="0"/>
    <n v="78.040000000000006"/>
    <n v="0"/>
    <n v="78.040000000000006"/>
  </r>
  <r>
    <s v="9584-770 - Professional Devl"/>
    <x v="27"/>
    <n v="122.1"/>
    <m/>
    <n v="0"/>
    <n v="0"/>
    <n v="0"/>
    <n v="0"/>
    <n v="122.1"/>
    <n v="122.1"/>
  </r>
  <r>
    <s v="9584-910 - Vac/Sick/Hol"/>
    <x v="7"/>
    <n v="1835.9"/>
    <m/>
    <n v="1835.9"/>
    <n v="0"/>
    <n v="0"/>
    <n v="0"/>
    <n v="0"/>
    <n v="1835.9"/>
  </r>
  <r>
    <s v="9584-910 - Vac/Sick/Hol"/>
    <x v="23"/>
    <n v="153876.75"/>
    <m/>
    <n v="153876.75"/>
    <n v="0"/>
    <n v="0"/>
    <n v="0"/>
    <n v="0"/>
    <n v="153876.75"/>
  </r>
  <r>
    <s v="9584-920 - Corporate Manag"/>
    <x v="23"/>
    <n v="145.83000000000001"/>
    <m/>
    <n v="0"/>
    <n v="0"/>
    <n v="0"/>
    <n v="0"/>
    <n v="145.83000000000001"/>
    <n v="145.83000000000001"/>
  </r>
  <r>
    <s v="9584-950 - Safety"/>
    <x v="10"/>
    <n v="-220.18"/>
    <m/>
    <n v="0"/>
    <n v="0"/>
    <n v="0"/>
    <n v="-220.18"/>
    <n v="0"/>
    <n v="-220.18"/>
  </r>
  <r>
    <s v="9585-518 - Trans Restoration"/>
    <x v="23"/>
    <n v="2556.5700000000002"/>
    <m/>
    <n v="0"/>
    <n v="0"/>
    <n v="0"/>
    <n v="0"/>
    <n v="2556.5700000000002"/>
    <n v="2556.5700000000002"/>
  </r>
  <r>
    <s v="9585-518 - Trans Restoration"/>
    <x v="27"/>
    <n v="106.34"/>
    <m/>
    <n v="0"/>
    <n v="0"/>
    <n v="0"/>
    <n v="0"/>
    <n v="106.34"/>
    <n v="106.34"/>
  </r>
  <r>
    <s v="9585-520 - Trans Maintenance"/>
    <x v="23"/>
    <n v="2245.7999999999997"/>
    <m/>
    <n v="0"/>
    <n v="0"/>
    <n v="0"/>
    <n v="0"/>
    <n v="2245.7999999999997"/>
    <n v="2245.7999999999997"/>
  </r>
  <r>
    <s v="9585-520 - Trans Maintenance"/>
    <x v="27"/>
    <n v="162.26"/>
    <m/>
    <n v="0"/>
    <n v="0"/>
    <n v="0"/>
    <n v="0"/>
    <n v="162.26"/>
    <n v="162.26"/>
  </r>
  <r>
    <s v="9585-618 - Dist Restoration"/>
    <x v="3"/>
    <n v="90"/>
    <m/>
    <n v="0"/>
    <n v="0"/>
    <n v="0"/>
    <n v="0"/>
    <n v="90"/>
    <n v="90"/>
  </r>
  <r>
    <s v="9585-618 - Dist Restoration"/>
    <x v="23"/>
    <n v="29027.05"/>
    <m/>
    <n v="0"/>
    <n v="0"/>
    <n v="0"/>
    <n v="0"/>
    <n v="29027.05"/>
    <n v="29027.05"/>
  </r>
  <r>
    <s v="9585-618 - Dist Restoration"/>
    <x v="36"/>
    <n v="31509.649999999998"/>
    <m/>
    <n v="0"/>
    <n v="0"/>
    <n v="0"/>
    <n v="0"/>
    <n v="31509.649999999998"/>
    <n v="31509.649999999998"/>
  </r>
  <r>
    <s v="9585-618 - Dist Restoration"/>
    <x v="35"/>
    <n v="2760"/>
    <m/>
    <n v="0"/>
    <n v="0"/>
    <n v="0"/>
    <n v="0"/>
    <n v="2760"/>
    <n v="2760"/>
  </r>
  <r>
    <s v="9585-618 - Dist Restoration"/>
    <x v="27"/>
    <n v="52367.650000000009"/>
    <m/>
    <n v="0"/>
    <n v="0"/>
    <n v="0"/>
    <n v="0"/>
    <n v="52367.650000000009"/>
    <n v="52367.650000000009"/>
  </r>
  <r>
    <s v="9585-620 - Dist Maintenance"/>
    <x v="3"/>
    <n v="49779.569999999992"/>
    <m/>
    <n v="0"/>
    <n v="0"/>
    <n v="0"/>
    <n v="0"/>
    <n v="49779.569999999992"/>
    <n v="49779.569999999992"/>
  </r>
  <r>
    <s v="9585-620 - Dist Maintenance"/>
    <x v="23"/>
    <n v="43075.489999999991"/>
    <m/>
    <n v="0"/>
    <n v="0"/>
    <n v="0"/>
    <n v="0"/>
    <n v="43075.489999999991"/>
    <n v="43075.489999999991"/>
  </r>
  <r>
    <s v="9585-620 - Dist Maintenance"/>
    <x v="36"/>
    <n v="128.33000000000001"/>
    <m/>
    <n v="0"/>
    <n v="0"/>
    <n v="0"/>
    <n v="0"/>
    <n v="128.33000000000001"/>
    <n v="128.33000000000001"/>
  </r>
  <r>
    <s v="9585-620 - Dist Maintenance"/>
    <x v="35"/>
    <n v="140"/>
    <m/>
    <n v="0"/>
    <n v="0"/>
    <n v="0"/>
    <n v="0"/>
    <n v="140"/>
    <n v="140"/>
  </r>
  <r>
    <s v="9585-620 - Dist Maintenance"/>
    <x v="13"/>
    <n v="132614.07"/>
    <m/>
    <n v="0"/>
    <n v="0"/>
    <n v="0"/>
    <n v="0"/>
    <n v="132614.07"/>
    <n v="132614.07"/>
  </r>
  <r>
    <s v="9585-620 - Dist Maintenance"/>
    <x v="0"/>
    <n v="3800.67"/>
    <m/>
    <n v="0"/>
    <n v="0"/>
    <n v="0"/>
    <n v="0"/>
    <n v="3800.67"/>
    <n v="3800.67"/>
  </r>
  <r>
    <s v="9585-620 - Dist Maintenance"/>
    <x v="20"/>
    <n v="1800"/>
    <m/>
    <n v="0"/>
    <n v="0"/>
    <n v="0"/>
    <n v="0"/>
    <n v="1800"/>
    <n v="1800"/>
  </r>
  <r>
    <s v="9585-620 - Dist Maintenance"/>
    <x v="14"/>
    <n v="-18388.89"/>
    <m/>
    <n v="0"/>
    <n v="0"/>
    <n v="0"/>
    <n v="0"/>
    <n v="-18388.89"/>
    <n v="-18388.89"/>
  </r>
  <r>
    <s v="9585-620 - Dist Maintenance"/>
    <x v="27"/>
    <n v="5976.9000000000005"/>
    <m/>
    <n v="0"/>
    <n v="0"/>
    <n v="0"/>
    <n v="0"/>
    <n v="5976.9000000000005"/>
    <n v="5976.9000000000005"/>
  </r>
  <r>
    <s v="9585-700 - DBU Admin"/>
    <x v="3"/>
    <n v="334.86999999999995"/>
    <m/>
    <n v="0"/>
    <n v="0"/>
    <n v="0"/>
    <n v="334.86999999999995"/>
    <n v="0"/>
    <n v="334.86999999999995"/>
  </r>
  <r>
    <s v="9585-700 - DBU Admin"/>
    <x v="23"/>
    <n v="93128.87000000001"/>
    <m/>
    <n v="0"/>
    <n v="0"/>
    <n v="0"/>
    <n v="93128.87000000001"/>
    <n v="0"/>
    <n v="93128.87000000001"/>
  </r>
  <r>
    <s v="9585-700 - DBU Admin"/>
    <x v="36"/>
    <n v="2061.15"/>
    <m/>
    <n v="0"/>
    <n v="0"/>
    <n v="0"/>
    <n v="2061.15"/>
    <n v="0"/>
    <n v="2061.15"/>
  </r>
  <r>
    <s v="9585-700 - DBU Admin"/>
    <x v="12"/>
    <n v="131.73000000000002"/>
    <m/>
    <n v="0"/>
    <n v="0"/>
    <n v="0"/>
    <n v="131.73000000000002"/>
    <n v="0"/>
    <n v="131.73000000000002"/>
  </r>
  <r>
    <s v="9585-700 - DBU Admin"/>
    <x v="35"/>
    <n v="170"/>
    <m/>
    <n v="0"/>
    <n v="0"/>
    <n v="0"/>
    <n v="170"/>
    <n v="0"/>
    <n v="170"/>
  </r>
  <r>
    <s v="9585-700 - DBU Admin"/>
    <x v="0"/>
    <n v="44.82"/>
    <m/>
    <n v="0"/>
    <n v="0"/>
    <n v="0"/>
    <n v="44.82"/>
    <n v="0"/>
    <n v="44.82"/>
  </r>
  <r>
    <s v="9585-700 - DBU Admin"/>
    <x v="20"/>
    <n v="180"/>
    <m/>
    <n v="0"/>
    <n v="0"/>
    <n v="0"/>
    <n v="180"/>
    <n v="0"/>
    <n v="180"/>
  </r>
  <r>
    <s v="9585-700 - DBU Admin"/>
    <x v="27"/>
    <n v="8107.7"/>
    <m/>
    <n v="0"/>
    <n v="0"/>
    <n v="0"/>
    <n v="8107.7"/>
    <n v="0"/>
    <n v="8107.7"/>
  </r>
  <r>
    <s v="9585-910 - Vac/Sick/Hol"/>
    <x v="23"/>
    <n v="148563.24000000002"/>
    <m/>
    <n v="148563.24000000002"/>
    <n v="0"/>
    <n v="0"/>
    <n v="0"/>
    <n v="0"/>
    <n v="148563.24000000002"/>
  </r>
  <r>
    <s v="9585-920 - Corporate Manag"/>
    <x v="27"/>
    <n v="50.1"/>
    <m/>
    <n v="0"/>
    <n v="0"/>
    <n v="0"/>
    <n v="0"/>
    <n v="50.1"/>
    <n v="50.1"/>
  </r>
  <r>
    <s v="9588-618 - Dist Restoration"/>
    <x v="3"/>
    <n v="913.36"/>
    <m/>
    <n v="0"/>
    <n v="0"/>
    <n v="0"/>
    <n v="0"/>
    <n v="913.36"/>
    <n v="913.36"/>
  </r>
  <r>
    <s v="9588-618 - Dist Restoration"/>
    <x v="23"/>
    <n v="153720.94000000003"/>
    <m/>
    <n v="0"/>
    <n v="0"/>
    <n v="0"/>
    <n v="0"/>
    <n v="153720.94000000003"/>
    <n v="153720.94000000003"/>
  </r>
  <r>
    <s v="9588-618 - Dist Restoration"/>
    <x v="36"/>
    <n v="123638.11"/>
    <m/>
    <n v="0"/>
    <n v="0"/>
    <n v="0"/>
    <n v="0"/>
    <n v="123638.11"/>
    <n v="123638.11"/>
  </r>
  <r>
    <s v="9588-618 - Dist Restoration"/>
    <x v="35"/>
    <n v="8410"/>
    <m/>
    <n v="0"/>
    <n v="0"/>
    <n v="0"/>
    <n v="0"/>
    <n v="8410"/>
    <n v="8410"/>
  </r>
  <r>
    <s v="9588-618 - Dist Restoration"/>
    <x v="27"/>
    <n v="332460.18000000005"/>
    <m/>
    <n v="0"/>
    <n v="0"/>
    <n v="0"/>
    <n v="0"/>
    <n v="332460.18000000005"/>
    <n v="332460.18000000005"/>
  </r>
  <r>
    <s v="9588-620 - Dist Maintenance"/>
    <x v="3"/>
    <n v="85910.400000000009"/>
    <m/>
    <n v="0"/>
    <n v="0"/>
    <n v="0"/>
    <n v="0"/>
    <n v="85910.400000000009"/>
    <n v="85910.400000000009"/>
  </r>
  <r>
    <s v="9588-620 - Dist Maintenance"/>
    <x v="23"/>
    <n v="200408.38"/>
    <m/>
    <n v="0"/>
    <n v="0"/>
    <n v="0"/>
    <n v="0"/>
    <n v="200408.38"/>
    <n v="200408.38"/>
  </r>
  <r>
    <s v="9588-620 - Dist Maintenance"/>
    <x v="36"/>
    <n v="670.15"/>
    <m/>
    <n v="0"/>
    <n v="0"/>
    <n v="0"/>
    <n v="0"/>
    <n v="670.15"/>
    <n v="670.15"/>
  </r>
  <r>
    <s v="9588-620 - Dist Maintenance"/>
    <x v="11"/>
    <n v="180"/>
    <m/>
    <n v="0"/>
    <n v="0"/>
    <n v="0"/>
    <n v="0"/>
    <n v="180"/>
    <n v="180"/>
  </r>
  <r>
    <s v="9588-620 - Dist Maintenance"/>
    <x v="35"/>
    <n v="360"/>
    <m/>
    <n v="0"/>
    <n v="0"/>
    <n v="0"/>
    <n v="0"/>
    <n v="360"/>
    <n v="360"/>
  </r>
  <r>
    <s v="9588-620 - Dist Maintenance"/>
    <x v="13"/>
    <n v="380185.28"/>
    <m/>
    <n v="0"/>
    <n v="0"/>
    <n v="0"/>
    <n v="0"/>
    <n v="380185.28"/>
    <n v="380185.28"/>
  </r>
  <r>
    <s v="9588-620 - Dist Maintenance"/>
    <x v="0"/>
    <n v="5621.9600000000009"/>
    <m/>
    <n v="0"/>
    <n v="0"/>
    <n v="0"/>
    <n v="0"/>
    <n v="5621.9600000000009"/>
    <n v="5621.9600000000009"/>
  </r>
  <r>
    <s v="9588-620 - Dist Maintenance"/>
    <x v="20"/>
    <n v="200"/>
    <m/>
    <n v="0"/>
    <n v="0"/>
    <n v="0"/>
    <n v="0"/>
    <n v="200"/>
    <n v="200"/>
  </r>
  <r>
    <s v="9588-620 - Dist Maintenance"/>
    <x v="39"/>
    <n v="-680"/>
    <m/>
    <n v="0"/>
    <n v="0"/>
    <n v="0"/>
    <n v="0"/>
    <n v="-680"/>
    <n v="-680"/>
  </r>
  <r>
    <s v="9588-620 - Dist Maintenance"/>
    <x v="14"/>
    <n v="-225896.10999999996"/>
    <m/>
    <n v="0"/>
    <n v="0"/>
    <n v="0"/>
    <n v="0"/>
    <n v="-225896.10999999996"/>
    <n v="-225896.10999999996"/>
  </r>
  <r>
    <s v="9588-620 - Dist Maintenance"/>
    <x v="27"/>
    <n v="26673.33"/>
    <m/>
    <n v="0"/>
    <n v="0"/>
    <n v="0"/>
    <n v="0"/>
    <n v="26673.33"/>
    <n v="26673.33"/>
  </r>
  <r>
    <s v="9588-700 - DBU Admin"/>
    <x v="3"/>
    <n v="493.91"/>
    <m/>
    <n v="0"/>
    <n v="0"/>
    <n v="0"/>
    <n v="493.91"/>
    <n v="0"/>
    <n v="493.91"/>
  </r>
  <r>
    <s v="9588-700 - DBU Admin"/>
    <x v="23"/>
    <n v="62858.229999999996"/>
    <m/>
    <n v="0"/>
    <n v="0"/>
    <n v="0"/>
    <n v="62858.229999999996"/>
    <n v="0"/>
    <n v="62858.229999999996"/>
  </r>
  <r>
    <s v="9588-700 - DBU Admin"/>
    <x v="36"/>
    <n v="252.86"/>
    <m/>
    <n v="0"/>
    <n v="0"/>
    <n v="0"/>
    <n v="252.86"/>
    <n v="0"/>
    <n v="252.86"/>
  </r>
  <r>
    <s v="9588-700 - DBU Admin"/>
    <x v="19"/>
    <n v="48.69"/>
    <m/>
    <n v="0"/>
    <n v="0"/>
    <n v="0"/>
    <n v="48.69"/>
    <n v="0"/>
    <n v="48.69"/>
  </r>
  <r>
    <s v="9588-700 - DBU Admin"/>
    <x v="0"/>
    <n v="236.62"/>
    <m/>
    <n v="0"/>
    <n v="0"/>
    <n v="0"/>
    <n v="236.62"/>
    <n v="0"/>
    <n v="236.62"/>
  </r>
  <r>
    <s v="9588-700 - DBU Admin"/>
    <x v="20"/>
    <n v="180"/>
    <m/>
    <n v="0"/>
    <n v="0"/>
    <n v="0"/>
    <n v="180"/>
    <n v="0"/>
    <n v="180"/>
  </r>
  <r>
    <s v="9588-700 - DBU Admin"/>
    <x v="27"/>
    <n v="5119.7700000000004"/>
    <m/>
    <n v="0"/>
    <n v="0"/>
    <n v="0"/>
    <n v="5119.7700000000004"/>
    <n v="0"/>
    <n v="5119.7700000000004"/>
  </r>
  <r>
    <s v="9588-700 - DBU Admin"/>
    <x v="16"/>
    <n v="401.24"/>
    <m/>
    <n v="0"/>
    <n v="0"/>
    <n v="0"/>
    <n v="401.24"/>
    <n v="0"/>
    <n v="401.24"/>
  </r>
  <r>
    <s v="9588-910 - Vac/Sick/Hol"/>
    <x v="23"/>
    <n v="139510.9"/>
    <m/>
    <n v="139510.9"/>
    <n v="0"/>
    <n v="0"/>
    <n v="0"/>
    <n v="0"/>
    <n v="139510.9"/>
  </r>
  <r>
    <s v="277E-400 - OandM Dist Expenses"/>
    <x v="27"/>
    <n v="19.87"/>
    <m/>
    <n v="0"/>
    <n v="0"/>
    <n v="0"/>
    <n v="0"/>
    <n v="19.87"/>
    <n v="19.87"/>
  </r>
  <r>
    <s v="4603-100 - Expenses"/>
    <x v="21"/>
    <n v="800"/>
    <m/>
    <n v="0"/>
    <n v="0"/>
    <n v="0"/>
    <n v="0"/>
    <n v="800"/>
    <n v="800"/>
  </r>
  <r>
    <s v="4603-100 - Expenses"/>
    <x v="16"/>
    <n v="103"/>
    <m/>
    <n v="0"/>
    <n v="0"/>
    <n v="0"/>
    <n v="0"/>
    <n v="103"/>
    <n v="103"/>
  </r>
  <r>
    <s v="4603-300 - BHE Testing"/>
    <x v="23"/>
    <n v="113784.7660272268"/>
    <m/>
    <n v="0"/>
    <n v="0"/>
    <n v="0"/>
    <n v="0"/>
    <n v="113784.7660272268"/>
    <n v="113784.7660272268"/>
  </r>
  <r>
    <s v="4603-300 - BHE Testing"/>
    <x v="36"/>
    <n v="1098.48"/>
    <m/>
    <n v="0"/>
    <n v="0"/>
    <n v="0"/>
    <n v="0"/>
    <n v="1098.48"/>
    <n v="1098.48"/>
  </r>
  <r>
    <s v="4603-300 - BHE Testing"/>
    <x v="59"/>
    <n v="560"/>
    <m/>
    <n v="0"/>
    <n v="0"/>
    <n v="0"/>
    <n v="0"/>
    <n v="560"/>
    <n v="560"/>
  </r>
  <r>
    <s v="4603-300 - BHE Testing"/>
    <x v="10"/>
    <n v="880.72"/>
    <m/>
    <n v="0"/>
    <n v="0"/>
    <n v="0"/>
    <n v="0"/>
    <n v="880.72"/>
    <n v="880.72"/>
  </r>
  <r>
    <s v="4603-300 - BHE Testing"/>
    <x v="12"/>
    <n v="66.03"/>
    <m/>
    <n v="0"/>
    <n v="0"/>
    <n v="0"/>
    <n v="0"/>
    <n v="66.03"/>
    <n v="66.03"/>
  </r>
  <r>
    <s v="4603-300 - BHE Testing"/>
    <x v="35"/>
    <n v="609"/>
    <m/>
    <n v="0"/>
    <n v="0"/>
    <n v="0"/>
    <n v="0"/>
    <n v="609"/>
    <n v="609"/>
  </r>
  <r>
    <s v="4603-300 - BHE Testing"/>
    <x v="13"/>
    <n v="1332.6599999999999"/>
    <m/>
    <n v="0"/>
    <n v="0"/>
    <n v="0"/>
    <n v="0"/>
    <n v="1332.6599999999999"/>
    <n v="1332.6599999999999"/>
  </r>
  <r>
    <s v="4603-300 - BHE Testing"/>
    <x v="0"/>
    <n v="8115.0599999999995"/>
    <m/>
    <n v="0"/>
    <n v="0"/>
    <n v="0"/>
    <n v="0"/>
    <n v="8115.0599999999995"/>
    <n v="8115.0599999999995"/>
  </r>
  <r>
    <s v="4603-300 - BHE Testing"/>
    <x v="27"/>
    <n v="19961.36"/>
    <m/>
    <n v="0"/>
    <n v="0"/>
    <n v="0"/>
    <n v="0"/>
    <n v="19961.36"/>
    <n v="19961.36"/>
  </r>
  <r>
    <s v="4603-910 - Vac/Sick/Hol"/>
    <x v="23"/>
    <n v="24877.163972773211"/>
    <m/>
    <n v="24877.163972773211"/>
    <n v="0"/>
    <n v="0"/>
    <n v="0"/>
    <n v="0"/>
    <n v="24877.163972773211"/>
  </r>
  <r>
    <s v="5024-200 - Fleet Oper"/>
    <x v="56"/>
    <n v="1554639.63"/>
    <m/>
    <n v="0"/>
    <n v="1554639.63"/>
    <n v="0"/>
    <n v="0"/>
    <n v="0"/>
    <n v="1554639.63"/>
  </r>
  <r>
    <s v="5024-200 - Fleet Oper"/>
    <x v="60"/>
    <n v="3073.17"/>
    <m/>
    <n v="0"/>
    <n v="3073.17"/>
    <n v="0"/>
    <n v="0"/>
    <n v="0"/>
    <n v="3073.17"/>
  </r>
  <r>
    <s v="5024-200 - Fleet Oper"/>
    <x v="61"/>
    <n v="83394.276666666658"/>
    <m/>
    <n v="0"/>
    <n v="83394.276666666658"/>
    <n v="0"/>
    <n v="0"/>
    <n v="0"/>
    <n v="83394.276666666658"/>
  </r>
  <r>
    <s v="5024-200 - Fleet Oper"/>
    <x v="62"/>
    <n v="691784.65666666673"/>
    <m/>
    <n v="0"/>
    <n v="691784.65666666673"/>
    <n v="0"/>
    <n v="0"/>
    <n v="0"/>
    <n v="691784.65666666673"/>
  </r>
  <r>
    <s v="5024-200 - Fleet Oper"/>
    <x v="57"/>
    <n v="13.71"/>
    <m/>
    <n v="0"/>
    <n v="13.71"/>
    <n v="0"/>
    <n v="0"/>
    <n v="0"/>
    <n v="13.71"/>
  </r>
  <r>
    <s v="5024-200 - Fleet Oper"/>
    <x v="63"/>
    <n v="51307.676666666659"/>
    <m/>
    <n v="0"/>
    <n v="51307.676666666659"/>
    <n v="0"/>
    <n v="0"/>
    <n v="0"/>
    <n v="51307.676666666659"/>
  </r>
  <r>
    <s v="5024-200 - Fleet Oper"/>
    <x v="52"/>
    <n v="1016.3333333333335"/>
    <m/>
    <n v="0"/>
    <n v="1016.3333333333335"/>
    <n v="0"/>
    <n v="0"/>
    <n v="0"/>
    <n v="1016.3333333333335"/>
  </r>
  <r>
    <s v="5024-200 - Fleet Oper"/>
    <x v="64"/>
    <n v="74709.950000000012"/>
    <m/>
    <n v="0"/>
    <n v="74709.950000000012"/>
    <n v="0"/>
    <n v="0"/>
    <n v="0"/>
    <n v="74709.950000000012"/>
  </r>
  <r>
    <s v="5024-200 - Fleet Oper"/>
    <x v="65"/>
    <n v="30124.05333333333"/>
    <m/>
    <n v="0"/>
    <n v="30124.05333333333"/>
    <n v="0"/>
    <n v="0"/>
    <n v="0"/>
    <n v="30124.05333333333"/>
  </r>
  <r>
    <s v="5024-200 - Fleet Oper"/>
    <x v="22"/>
    <n v="20981.35"/>
    <m/>
    <n v="0"/>
    <n v="20981.35"/>
    <n v="0"/>
    <n v="0"/>
    <n v="0"/>
    <n v="20981.35"/>
  </r>
  <r>
    <s v="5024-200 - Fleet Oper"/>
    <x v="66"/>
    <n v="11737.713333333335"/>
    <m/>
    <n v="0"/>
    <n v="11737.713333333335"/>
    <n v="0"/>
    <n v="0"/>
    <n v="0"/>
    <n v="11737.713333333335"/>
  </r>
  <r>
    <s v="5024-200 - Fleet Oper"/>
    <x v="3"/>
    <n v="214.59"/>
    <m/>
    <n v="0"/>
    <n v="214.59"/>
    <n v="0"/>
    <n v="0"/>
    <n v="0"/>
    <n v="214.59"/>
  </r>
  <r>
    <s v="5024-200 - Fleet Oper"/>
    <x v="18"/>
    <n v="987.66666666666652"/>
    <m/>
    <n v="0"/>
    <n v="987.66666666666652"/>
    <n v="0"/>
    <n v="0"/>
    <n v="0"/>
    <n v="987.66666666666652"/>
  </r>
  <r>
    <s v="5024-200 - Fleet Oper"/>
    <x v="7"/>
    <n v="136248.63618263867"/>
    <m/>
    <n v="0"/>
    <n v="136248.63618263867"/>
    <n v="0"/>
    <n v="0"/>
    <n v="0"/>
    <n v="136248.63618263867"/>
  </r>
  <r>
    <s v="5024-200 - Fleet Oper"/>
    <x v="23"/>
    <n v="465062.34775436821"/>
    <m/>
    <n v="0"/>
    <n v="465062.34775436821"/>
    <n v="0"/>
    <n v="0"/>
    <n v="0"/>
    <n v="465062.34775436821"/>
  </r>
  <r>
    <s v="5024-200 - Fleet Oper"/>
    <x v="36"/>
    <n v="15043.82"/>
    <m/>
    <n v="0"/>
    <n v="15043.82"/>
    <n v="0"/>
    <n v="0"/>
    <n v="0"/>
    <n v="15043.82"/>
  </r>
  <r>
    <s v="5024-200 - Fleet Oper"/>
    <x v="9"/>
    <n v="11490.903333333334"/>
    <m/>
    <n v="0"/>
    <n v="11490.903333333334"/>
    <n v="0"/>
    <n v="0"/>
    <n v="0"/>
    <n v="11490.903333333334"/>
  </r>
  <r>
    <s v="5024-200 - Fleet Oper"/>
    <x v="10"/>
    <n v="12944.283333333336"/>
    <m/>
    <n v="0"/>
    <n v="12944.283333333336"/>
    <n v="0"/>
    <n v="0"/>
    <n v="0"/>
    <n v="12944.283333333336"/>
  </r>
  <r>
    <s v="5024-200 - Fleet Oper"/>
    <x v="12"/>
    <n v="2907.48"/>
    <m/>
    <n v="0"/>
    <n v="2907.48"/>
    <n v="0"/>
    <n v="0"/>
    <n v="0"/>
    <n v="2907.48"/>
  </r>
  <r>
    <s v="5024-200 - Fleet Oper"/>
    <x v="35"/>
    <n v="511.5151515151515"/>
    <m/>
    <n v="0"/>
    <n v="511.5151515151515"/>
    <n v="0"/>
    <n v="0"/>
    <n v="0"/>
    <n v="511.5151515151515"/>
  </r>
  <r>
    <s v="5024-200 - Fleet Oper"/>
    <x v="67"/>
    <n v="369"/>
    <m/>
    <n v="0"/>
    <n v="369"/>
    <n v="0"/>
    <n v="0"/>
    <n v="0"/>
    <n v="369"/>
  </r>
  <r>
    <s v="5024-200 - Fleet Oper"/>
    <x v="19"/>
    <n v="346.73"/>
    <m/>
    <n v="0"/>
    <n v="346.73"/>
    <n v="0"/>
    <n v="0"/>
    <n v="0"/>
    <n v="346.73"/>
  </r>
  <r>
    <s v="5024-200 - Fleet Oper"/>
    <x v="32"/>
    <n v="545.77333333333331"/>
    <m/>
    <n v="0"/>
    <n v="545.77333333333331"/>
    <n v="0"/>
    <n v="0"/>
    <n v="0"/>
    <n v="545.77333333333331"/>
  </r>
  <r>
    <s v="5024-200 - Fleet Oper"/>
    <x v="13"/>
    <n v="8397.3233333333319"/>
    <m/>
    <n v="0"/>
    <n v="8397.3233333333319"/>
    <n v="0"/>
    <n v="0"/>
    <n v="0"/>
    <n v="8397.3233333333319"/>
  </r>
  <r>
    <s v="5024-200 - Fleet Oper"/>
    <x v="0"/>
    <n v="82614.73000000001"/>
    <m/>
    <n v="0"/>
    <n v="82614.73000000001"/>
    <n v="0"/>
    <n v="0"/>
    <n v="0"/>
    <n v="82614.73000000001"/>
  </r>
  <r>
    <s v="5024-200 - Fleet Oper"/>
    <x v="20"/>
    <n v="958.42"/>
    <m/>
    <n v="0"/>
    <n v="958.42"/>
    <n v="0"/>
    <n v="0"/>
    <n v="0"/>
    <n v="958.42"/>
  </r>
  <r>
    <s v="5024-200 - Fleet Oper"/>
    <x v="24"/>
    <n v="369"/>
    <m/>
    <n v="0"/>
    <n v="369"/>
    <n v="0"/>
    <n v="0"/>
    <n v="0"/>
    <n v="369"/>
  </r>
  <r>
    <s v="5024-200 - Fleet Oper"/>
    <x v="1"/>
    <n v="-3423.64"/>
    <m/>
    <n v="0"/>
    <n v="-3423.64"/>
    <n v="0"/>
    <n v="0"/>
    <n v="0"/>
    <n v="-3423.64"/>
  </r>
  <r>
    <s v="5024-200 - Fleet Oper"/>
    <x v="14"/>
    <n v="-14.96"/>
    <m/>
    <n v="0"/>
    <n v="-14.96"/>
    <n v="0"/>
    <n v="0"/>
    <n v="0"/>
    <n v="-14.96"/>
  </r>
  <r>
    <s v="5024-200 - Fleet Oper"/>
    <x v="15"/>
    <n v="12501.518411185751"/>
    <m/>
    <n v="0"/>
    <n v="12501.518411185751"/>
    <n v="0"/>
    <n v="0"/>
    <n v="0"/>
    <n v="12501.518411185751"/>
  </r>
  <r>
    <s v="5024-200 - Fleet Oper"/>
    <x v="27"/>
    <n v="59487.6"/>
    <m/>
    <n v="0"/>
    <n v="59487.6"/>
    <n v="0"/>
    <n v="0"/>
    <n v="0"/>
    <n v="59487.6"/>
  </r>
  <r>
    <s v="5024-200 - Fleet Oper"/>
    <x v="21"/>
    <n v="18.060606060606066"/>
    <m/>
    <n v="0"/>
    <n v="18.060606060606066"/>
    <n v="0"/>
    <n v="0"/>
    <n v="0"/>
    <n v="18.060606060606066"/>
  </r>
  <r>
    <s v="5024-200 - Fleet Oper"/>
    <x v="16"/>
    <n v="546.06333333333339"/>
    <m/>
    <n v="0"/>
    <n v="546.06333333333339"/>
    <n v="0"/>
    <n v="0"/>
    <n v="0"/>
    <n v="546.06333333333339"/>
  </r>
  <r>
    <s v="5024-200 - Fleet Oper"/>
    <x v="17"/>
    <n v="63.666666666666664"/>
    <m/>
    <n v="0"/>
    <n v="63.666666666666664"/>
    <n v="0"/>
    <n v="0"/>
    <n v="0"/>
    <n v="63.666666666666664"/>
  </r>
  <r>
    <s v="5024-200 - Fleet Oper"/>
    <x v="34"/>
    <n v="1145.6666666666667"/>
    <m/>
    <n v="0"/>
    <n v="1145.6666666666667"/>
    <n v="0"/>
    <n v="0"/>
    <n v="0"/>
    <n v="1145.6666666666667"/>
  </r>
  <r>
    <s v="5024-200 - Fleet Oper"/>
    <x v="25"/>
    <n v="-13944.06"/>
    <m/>
    <n v="0"/>
    <n v="-13944.06"/>
    <n v="0"/>
    <n v="0"/>
    <n v="0"/>
    <n v="-13944.06"/>
  </r>
  <r>
    <s v="5024-300 - Fleet Maint"/>
    <x v="61"/>
    <n v="803.88"/>
    <m/>
    <n v="0"/>
    <n v="803.88"/>
    <n v="0"/>
    <n v="0"/>
    <n v="0"/>
    <n v="803.88"/>
  </r>
  <r>
    <s v="5024-300 - Fleet Maint"/>
    <x v="62"/>
    <n v="446.3"/>
    <m/>
    <n v="0"/>
    <n v="446.3"/>
    <n v="0"/>
    <n v="0"/>
    <n v="0"/>
    <n v="446.3"/>
  </r>
  <r>
    <s v="5024-300 - Fleet Maint"/>
    <x v="18"/>
    <n v="250"/>
    <m/>
    <n v="0"/>
    <n v="250"/>
    <n v="0"/>
    <n v="0"/>
    <n v="0"/>
    <n v="250"/>
  </r>
  <r>
    <s v="5024-300 - Fleet Maint"/>
    <x v="10"/>
    <n v="2937.96"/>
    <m/>
    <n v="0"/>
    <n v="2937.96"/>
    <n v="0"/>
    <n v="0"/>
    <n v="0"/>
    <n v="2937.96"/>
  </r>
  <r>
    <s v="5024-300 - Fleet Maint"/>
    <x v="12"/>
    <n v="127.66"/>
    <m/>
    <n v="0"/>
    <n v="127.66"/>
    <n v="0"/>
    <n v="0"/>
    <n v="0"/>
    <n v="127.66"/>
  </r>
  <r>
    <s v="5024-300 - Fleet Maint"/>
    <x v="0"/>
    <n v="27.9"/>
    <m/>
    <n v="0"/>
    <n v="27.9"/>
    <n v="0"/>
    <n v="0"/>
    <n v="0"/>
    <n v="27.9"/>
  </r>
  <r>
    <s v="5024-300 - Fleet Maint"/>
    <x v="16"/>
    <n v="663.38"/>
    <m/>
    <n v="0"/>
    <n v="663.38"/>
    <n v="0"/>
    <n v="0"/>
    <n v="0"/>
    <n v="663.38"/>
  </r>
  <r>
    <s v="5024-400 - Fleet Repair"/>
    <x v="62"/>
    <n v="4754.3999999999996"/>
    <m/>
    <n v="0"/>
    <n v="4754.3999999999996"/>
    <n v="0"/>
    <n v="0"/>
    <n v="0"/>
    <n v="4754.3999999999996"/>
  </r>
  <r>
    <s v="5024-400 - Fleet Repair"/>
    <x v="22"/>
    <n v="73.22"/>
    <m/>
    <n v="0"/>
    <n v="73.22"/>
    <n v="0"/>
    <n v="0"/>
    <n v="0"/>
    <n v="73.22"/>
  </r>
  <r>
    <s v="5024-400 - Fleet Repair"/>
    <x v="68"/>
    <n v="60904.210000000006"/>
    <m/>
    <n v="0"/>
    <n v="60904.210000000006"/>
    <n v="0"/>
    <n v="0"/>
    <n v="0"/>
    <n v="60904.210000000006"/>
  </r>
  <r>
    <s v="5024-500 - Fleet Services"/>
    <x v="0"/>
    <n v="-152.94"/>
    <m/>
    <n v="0"/>
    <n v="-152.94"/>
    <n v="0"/>
    <n v="0"/>
    <n v="0"/>
    <n v="-152.94"/>
  </r>
  <r>
    <s v="5024-910 - Vac/Sick/Holiday"/>
    <x v="7"/>
    <n v="20509.138540829983"/>
    <m/>
    <n v="20509.138540829983"/>
    <n v="0"/>
    <n v="0"/>
    <n v="0"/>
    <n v="0"/>
    <n v="20509.138540829983"/>
  </r>
  <r>
    <s v="5024-910 - Vac/Sick/Holiday"/>
    <x v="23"/>
    <n v="80946.512522647128"/>
    <m/>
    <n v="80946.512522647128"/>
    <n v="0"/>
    <n v="0"/>
    <n v="0"/>
    <n v="0"/>
    <n v="80946.512522647128"/>
  </r>
  <r>
    <s v="593D-900 - Distribution OandM"/>
    <x v="7"/>
    <n v="291.95"/>
    <m/>
    <n v="0"/>
    <n v="0"/>
    <n v="0"/>
    <n v="0"/>
    <n v="291.95"/>
    <n v="291.95"/>
  </r>
  <r>
    <s v="642D-900 - Distribution OandM"/>
    <x v="3"/>
    <n v="1665"/>
    <m/>
    <n v="0"/>
    <n v="0"/>
    <n v="0"/>
    <n v="0"/>
    <n v="1665"/>
    <n v="1665"/>
  </r>
  <r>
    <s v="643D-900 - Distribution OandM"/>
    <x v="69"/>
    <n v="3815"/>
    <m/>
    <n v="0"/>
    <n v="0"/>
    <n v="0"/>
    <n v="0"/>
    <n v="3815"/>
    <n v="3815"/>
  </r>
  <r>
    <s v="668C-100 - Customer Experience"/>
    <x v="70"/>
    <n v="-2170"/>
    <m/>
    <n v="0"/>
    <n v="0"/>
    <n v="0"/>
    <n v="0"/>
    <n v="-2170"/>
    <n v="-2170"/>
  </r>
  <r>
    <s v="668C-100 - Customer Experience"/>
    <x v="3"/>
    <n v="104260.75"/>
    <m/>
    <n v="0"/>
    <n v="0"/>
    <n v="0"/>
    <n v="0"/>
    <n v="104260.75"/>
    <n v="104260.75"/>
  </r>
  <r>
    <s v="668C-100 - Customer Experience"/>
    <x v="26"/>
    <n v="145279.75037593988"/>
    <m/>
    <n v="0"/>
    <n v="0"/>
    <n v="0"/>
    <n v="0"/>
    <n v="145279.75037593988"/>
    <n v="145279.75037593988"/>
  </r>
  <r>
    <s v="668C-100 - Customer Experience"/>
    <x v="71"/>
    <n v="-30843.5"/>
    <m/>
    <n v="0"/>
    <n v="0"/>
    <n v="0"/>
    <n v="0"/>
    <n v="-30843.5"/>
    <n v="-30843.5"/>
  </r>
  <r>
    <s v="668C-100 - Customer Experience"/>
    <x v="72"/>
    <n v="-163873"/>
    <m/>
    <n v="0"/>
    <n v="0"/>
    <n v="0"/>
    <n v="0"/>
    <n v="-163873"/>
    <n v="-163873"/>
  </r>
  <r>
    <s v="668C-100 - Customer Experience"/>
    <x v="73"/>
    <n v="-202073.32"/>
    <m/>
    <n v="0"/>
    <n v="0"/>
    <n v="0"/>
    <n v="0"/>
    <n v="-202073.32"/>
    <n v="-202073.32"/>
  </r>
  <r>
    <s v="668C-100 - Customer Experience"/>
    <x v="7"/>
    <n v="270028.81029495836"/>
    <m/>
    <n v="0"/>
    <n v="0"/>
    <n v="0"/>
    <n v="0"/>
    <n v="270028.81029495836"/>
    <n v="270028.81029495836"/>
  </r>
  <r>
    <s v="668C-100 - Customer Experience"/>
    <x v="8"/>
    <n v="750"/>
    <m/>
    <n v="0"/>
    <n v="0"/>
    <n v="0"/>
    <n v="0"/>
    <n v="750"/>
    <n v="750"/>
  </r>
  <r>
    <s v="668C-100 - Customer Experience"/>
    <x v="55"/>
    <n v="16798.36"/>
    <m/>
    <n v="0"/>
    <n v="0"/>
    <n v="0"/>
    <n v="0"/>
    <n v="16798.36"/>
    <n v="16798.36"/>
  </r>
  <r>
    <s v="668C-100 - Customer Experience"/>
    <x v="10"/>
    <n v="967.04"/>
    <m/>
    <n v="0"/>
    <n v="0"/>
    <n v="0"/>
    <n v="0"/>
    <n v="967.04"/>
    <n v="967.04"/>
  </r>
  <r>
    <s v="668C-100 - Customer Experience"/>
    <x v="13"/>
    <n v="621.11"/>
    <m/>
    <n v="0"/>
    <n v="0"/>
    <n v="0"/>
    <n v="0"/>
    <n v="621.11"/>
    <n v="621.11"/>
  </r>
  <r>
    <s v="668C-100 - Customer Experience"/>
    <x v="74"/>
    <n v="-257475"/>
    <m/>
    <n v="0"/>
    <n v="0"/>
    <n v="0"/>
    <n v="0"/>
    <n v="-257475"/>
    <n v="-257475"/>
  </r>
  <r>
    <s v="668C-100 - Customer Experience"/>
    <x v="15"/>
    <n v="10622.9"/>
    <m/>
    <n v="0"/>
    <n v="0"/>
    <n v="0"/>
    <n v="0"/>
    <n v="10622.9"/>
    <n v="10622.9"/>
  </r>
  <r>
    <s v="668C-100 - Customer Experience"/>
    <x v="25"/>
    <n v="-800"/>
    <m/>
    <n v="0"/>
    <n v="0"/>
    <n v="0"/>
    <n v="0"/>
    <n v="-800"/>
    <n v="-800"/>
  </r>
  <r>
    <s v="668C-100 - Customer Experience"/>
    <x v="75"/>
    <n v="800"/>
    <m/>
    <n v="0"/>
    <n v="0"/>
    <n v="0"/>
    <n v="0"/>
    <n v="800"/>
    <n v="800"/>
  </r>
  <r>
    <s v="668C-100 - Customer Experience"/>
    <x v="2"/>
    <n v="995.5"/>
    <m/>
    <n v="0"/>
    <n v="0"/>
    <n v="0"/>
    <n v="0"/>
    <n v="995.5"/>
    <n v="995.5"/>
  </r>
  <r>
    <s v="668C-200 - Accounting and Rates"/>
    <x v="3"/>
    <n v="48877.5"/>
    <m/>
    <n v="0"/>
    <n v="0"/>
    <n v="0"/>
    <n v="0"/>
    <n v="48877.5"/>
    <n v="48877.5"/>
  </r>
  <r>
    <s v="668C-200 - Accounting and Rates"/>
    <x v="37"/>
    <n v="10247.06"/>
    <m/>
    <n v="0"/>
    <n v="0"/>
    <n v="0"/>
    <n v="0"/>
    <n v="10247.06"/>
    <n v="10247.06"/>
  </r>
  <r>
    <s v="668C-200 - Accounting and Rates"/>
    <x v="73"/>
    <n v="-23820.42"/>
    <m/>
    <n v="0"/>
    <n v="0"/>
    <n v="0"/>
    <n v="0"/>
    <n v="-23820.42"/>
    <n v="-23820.42"/>
  </r>
  <r>
    <s v="668C-200 - Accounting and Rates"/>
    <x v="7"/>
    <n v="29209.059000497266"/>
    <m/>
    <n v="0"/>
    <n v="0"/>
    <n v="0"/>
    <n v="0"/>
    <n v="29209.059000497266"/>
    <n v="29209.059000497266"/>
  </r>
  <r>
    <s v="668C-200 - Accounting and Rates"/>
    <x v="74"/>
    <n v="-53186.81"/>
    <m/>
    <n v="0"/>
    <n v="0"/>
    <n v="0"/>
    <n v="0"/>
    <n v="-53186.81"/>
    <n v="-53186.81"/>
  </r>
  <r>
    <s v="668C-300 - Asset Mgmt and CP"/>
    <x v="70"/>
    <n v="-3330"/>
    <m/>
    <n v="0"/>
    <n v="0"/>
    <n v="0"/>
    <n v="0"/>
    <n v="-3330"/>
    <n v="-3330"/>
  </r>
  <r>
    <s v="668C-300 - Asset Mgmt and CP"/>
    <x v="3"/>
    <n v="21208.75"/>
    <m/>
    <n v="0"/>
    <n v="0"/>
    <n v="0"/>
    <n v="0"/>
    <n v="21208.75"/>
    <n v="21208.75"/>
  </r>
  <r>
    <s v="668C-300 - Asset Mgmt and CP"/>
    <x v="26"/>
    <n v="514199.31451612897"/>
    <m/>
    <n v="0"/>
    <n v="0"/>
    <n v="0"/>
    <n v="0"/>
    <n v="514199.31451612897"/>
    <n v="514199.31451612897"/>
  </r>
  <r>
    <s v="668C-300 - Asset Mgmt and CP"/>
    <x v="73"/>
    <n v="-197518.12"/>
    <m/>
    <n v="0"/>
    <n v="0"/>
    <n v="0"/>
    <n v="0"/>
    <n v="-197518.12"/>
    <n v="-197518.12"/>
  </r>
  <r>
    <s v="668C-300 - Asset Mgmt and CP"/>
    <x v="7"/>
    <n v="226864.53835383209"/>
    <m/>
    <n v="0"/>
    <n v="0"/>
    <n v="0"/>
    <n v="0"/>
    <n v="226864.53835383209"/>
    <n v="226864.53835383209"/>
  </r>
  <r>
    <s v="668C-300 - Asset Mgmt and CP"/>
    <x v="23"/>
    <n v="595.54"/>
    <m/>
    <n v="0"/>
    <n v="0"/>
    <n v="0"/>
    <n v="0"/>
    <n v="595.54"/>
    <n v="595.54"/>
  </r>
  <r>
    <s v="668C-300 - Asset Mgmt and CP"/>
    <x v="10"/>
    <n v="467.43"/>
    <m/>
    <n v="0"/>
    <n v="0"/>
    <n v="0"/>
    <n v="0"/>
    <n v="467.43"/>
    <n v="467.43"/>
  </r>
  <r>
    <s v="668C-300 - Asset Mgmt and CP"/>
    <x v="12"/>
    <n v="35.79"/>
    <m/>
    <n v="0"/>
    <n v="0"/>
    <n v="0"/>
    <n v="0"/>
    <n v="35.79"/>
    <n v="35.79"/>
  </r>
  <r>
    <s v="668C-300 - Asset Mgmt and CP"/>
    <x v="74"/>
    <n v="-470693.04000000004"/>
    <m/>
    <n v="0"/>
    <n v="0"/>
    <n v="0"/>
    <n v="0"/>
    <n v="-470693.04000000004"/>
    <n v="-470693.04000000004"/>
  </r>
  <r>
    <s v="668C-300 - Asset Mgmt and CP"/>
    <x v="27"/>
    <n v="114.94"/>
    <m/>
    <n v="0"/>
    <n v="0"/>
    <n v="0"/>
    <n v="0"/>
    <n v="114.94"/>
    <n v="114.94"/>
  </r>
  <r>
    <s v="668C-400 - Legal and Regulatory"/>
    <x v="71"/>
    <n v="-9819"/>
    <m/>
    <n v="0"/>
    <n v="0"/>
    <n v="0"/>
    <n v="0"/>
    <n v="-9819"/>
    <n v="-9819"/>
  </r>
  <r>
    <s v="668C-400 - Legal and Regulatory"/>
    <x v="30"/>
    <n v="56128.7"/>
    <m/>
    <n v="0"/>
    <n v="0"/>
    <n v="0"/>
    <n v="0"/>
    <n v="56128.7"/>
    <n v="56128.7"/>
  </r>
  <r>
    <s v="668C-400 - Legal and Regulatory"/>
    <x v="73"/>
    <n v="-55651.109999999993"/>
    <m/>
    <n v="0"/>
    <n v="0"/>
    <n v="0"/>
    <n v="0"/>
    <n v="-55651.109999999993"/>
    <n v="-55651.109999999993"/>
  </r>
  <r>
    <s v="668C-400 - Legal and Regulatory"/>
    <x v="7"/>
    <n v="73176.258978432859"/>
    <m/>
    <n v="0"/>
    <n v="0"/>
    <n v="0"/>
    <n v="0"/>
    <n v="73176.258978432859"/>
    <n v="73176.258978432859"/>
  </r>
  <r>
    <s v="668C-400 - Legal and Regulatory"/>
    <x v="74"/>
    <n v="-23261.200000000001"/>
    <m/>
    <n v="0"/>
    <n v="0"/>
    <n v="0"/>
    <n v="0"/>
    <n v="-23261.200000000001"/>
    <n v="-23261.200000000001"/>
  </r>
  <r>
    <s v="668C-400 - Legal and Regulatory"/>
    <x v="25"/>
    <n v="-500"/>
    <m/>
    <n v="0"/>
    <n v="0"/>
    <n v="0"/>
    <n v="0"/>
    <n v="-500"/>
    <n v="-500"/>
  </r>
  <r>
    <s v="668C-400 - Legal and Regulatory"/>
    <x v="75"/>
    <n v="500"/>
    <m/>
    <n v="0"/>
    <n v="0"/>
    <n v="0"/>
    <n v="0"/>
    <n v="500"/>
    <n v="500"/>
  </r>
  <r>
    <s v="668C-500 - Project Management"/>
    <x v="70"/>
    <n v="-1690"/>
    <m/>
    <n v="0"/>
    <n v="0"/>
    <n v="0"/>
    <n v="0"/>
    <n v="-1690"/>
    <n v="-1690"/>
  </r>
  <r>
    <s v="668C-500 - Project Management"/>
    <x v="3"/>
    <n v="243708.41"/>
    <m/>
    <n v="0"/>
    <n v="0"/>
    <n v="0"/>
    <n v="0"/>
    <n v="243708.41"/>
    <n v="243708.41"/>
  </r>
  <r>
    <s v="668C-500 - Project Management"/>
    <x v="26"/>
    <n v="128462.1276595745"/>
    <m/>
    <n v="0"/>
    <n v="0"/>
    <n v="0"/>
    <n v="0"/>
    <n v="128462.1276595745"/>
    <n v="128462.1276595745"/>
  </r>
  <r>
    <s v="668C-500 - Project Management"/>
    <x v="73"/>
    <n v="-276074.27"/>
    <m/>
    <n v="0"/>
    <n v="0"/>
    <n v="0"/>
    <n v="0"/>
    <n v="-276074.27"/>
    <n v="-276074.27"/>
  </r>
  <r>
    <s v="668C-500 - Project Management"/>
    <x v="7"/>
    <n v="305233.14384589478"/>
    <m/>
    <n v="0"/>
    <n v="0"/>
    <n v="0"/>
    <n v="0"/>
    <n v="305233.14384589478"/>
    <n v="305233.14384589478"/>
  </r>
  <r>
    <s v="668C-500 - Project Management"/>
    <x v="23"/>
    <n v="11230"/>
    <m/>
    <n v="0"/>
    <n v="0"/>
    <n v="0"/>
    <n v="0"/>
    <n v="11230"/>
    <n v="11230"/>
  </r>
  <r>
    <s v="668C-500 - Project Management"/>
    <x v="8"/>
    <n v="500"/>
    <m/>
    <n v="0"/>
    <n v="0"/>
    <n v="0"/>
    <n v="0"/>
    <n v="500"/>
    <n v="500"/>
  </r>
  <r>
    <s v="668C-500 - Project Management"/>
    <x v="10"/>
    <n v="79.199999999999989"/>
    <m/>
    <n v="0"/>
    <n v="0"/>
    <n v="0"/>
    <n v="0"/>
    <n v="79.199999999999989"/>
    <n v="79.199999999999989"/>
  </r>
  <r>
    <s v="668C-500 - Project Management"/>
    <x v="12"/>
    <n v="1301.1199999999999"/>
    <m/>
    <n v="0"/>
    <n v="0"/>
    <n v="0"/>
    <n v="0"/>
    <n v="1301.1199999999999"/>
    <n v="1301.1199999999999"/>
  </r>
  <r>
    <s v="668C-500 - Project Management"/>
    <x v="35"/>
    <n v="260"/>
    <m/>
    <n v="0"/>
    <n v="0"/>
    <n v="0"/>
    <n v="0"/>
    <n v="260"/>
    <n v="260"/>
  </r>
  <r>
    <s v="668C-500 - Project Management"/>
    <x v="19"/>
    <n v="425"/>
    <m/>
    <n v="0"/>
    <n v="0"/>
    <n v="0"/>
    <n v="0"/>
    <n v="425"/>
    <n v="425"/>
  </r>
  <r>
    <s v="668C-500 - Project Management"/>
    <x v="13"/>
    <n v="340.28"/>
    <m/>
    <n v="0"/>
    <n v="0"/>
    <n v="0"/>
    <n v="0"/>
    <n v="340.28"/>
    <n v="340.28"/>
  </r>
  <r>
    <s v="668C-500 - Project Management"/>
    <x v="0"/>
    <n v="4314.25"/>
    <m/>
    <n v="0"/>
    <n v="0"/>
    <n v="0"/>
    <n v="0"/>
    <n v="4314.25"/>
    <n v="4314.25"/>
  </r>
  <r>
    <s v="668C-500 - Project Management"/>
    <x v="74"/>
    <n v="-377017.7"/>
    <m/>
    <n v="0"/>
    <n v="0"/>
    <n v="0"/>
    <n v="0"/>
    <n v="-377017.7"/>
    <n v="-377017.7"/>
  </r>
  <r>
    <s v="668C-500 - Project Management"/>
    <x v="27"/>
    <n v="5546.34"/>
    <m/>
    <n v="0"/>
    <n v="0"/>
    <n v="0"/>
    <n v="0"/>
    <n v="5546.34"/>
    <n v="5546.34"/>
  </r>
  <r>
    <s v="668C-500 - Project Management"/>
    <x v="25"/>
    <n v="-5531.3700000000008"/>
    <m/>
    <n v="0"/>
    <n v="0"/>
    <n v="0"/>
    <n v="0"/>
    <n v="-5531.3700000000008"/>
    <n v="-5531.3700000000008"/>
  </r>
  <r>
    <s v="668C-500 - Project Management"/>
    <x v="75"/>
    <n v="5531.3700000000008"/>
    <m/>
    <n v="0"/>
    <n v="0"/>
    <n v="0"/>
    <n v="0"/>
    <n v="5531.3700000000008"/>
    <n v="5531.3700000000008"/>
  </r>
  <r>
    <s v="668C-500 - Project Management"/>
    <x v="2"/>
    <n v="678.44"/>
    <m/>
    <n v="0"/>
    <n v="0"/>
    <n v="0"/>
    <n v="0"/>
    <n v="678.44"/>
    <n v="678.44"/>
  </r>
  <r>
    <s v="668C-700 - Billing and Payments"/>
    <x v="72"/>
    <n v="-67474.73"/>
    <m/>
    <n v="0"/>
    <n v="0"/>
    <n v="0"/>
    <n v="-67474.73"/>
    <n v="0"/>
    <n v="-67474.73"/>
  </r>
  <r>
    <s v="668C-700 - Billing and Payments"/>
    <x v="7"/>
    <n v="67816.639999999999"/>
    <m/>
    <n v="0"/>
    <n v="0"/>
    <n v="0"/>
    <n v="67816.639999999999"/>
    <n v="0"/>
    <n v="67816.639999999999"/>
  </r>
  <r>
    <s v="668C-700 - Billing and Payments"/>
    <x v="23"/>
    <n v="619.5"/>
    <m/>
    <n v="0"/>
    <n v="0"/>
    <n v="0"/>
    <n v="619.5"/>
    <n v="0"/>
    <n v="619.5"/>
  </r>
  <r>
    <s v="668C-700 - Billing and Payments"/>
    <x v="35"/>
    <n v="10"/>
    <m/>
    <n v="0"/>
    <n v="0"/>
    <n v="0"/>
    <n v="10"/>
    <n v="0"/>
    <n v="10"/>
  </r>
  <r>
    <s v="668C-700 - Billing and Payments"/>
    <x v="15"/>
    <n v="20.170000000000002"/>
    <m/>
    <n v="0"/>
    <n v="0"/>
    <n v="0"/>
    <n v="20.170000000000002"/>
    <n v="0"/>
    <n v="20.170000000000002"/>
  </r>
  <r>
    <s v="668C-700 - Billing and Payments"/>
    <x v="27"/>
    <n v="108.75"/>
    <m/>
    <n v="0"/>
    <n v="0"/>
    <n v="0"/>
    <n v="108.75"/>
    <n v="0"/>
    <n v="108.75"/>
  </r>
  <r>
    <s v="668C-910 - Sick/Vac/Hol"/>
    <x v="73"/>
    <n v="-79370.789999999994"/>
    <m/>
    <n v="-79370.789999999994"/>
    <n v="0"/>
    <n v="0"/>
    <n v="0"/>
    <n v="0"/>
    <n v="-79370.789999999994"/>
  </r>
  <r>
    <s v="668C-910 - Sick/Vac/Hol"/>
    <x v="7"/>
    <n v="99301.222645315924"/>
    <m/>
    <n v="99301.222645315924"/>
    <n v="0"/>
    <n v="0"/>
    <n v="0"/>
    <n v="0"/>
    <n v="99301.222645315924"/>
  </r>
  <r>
    <s v="2211-400 - OandM Work"/>
    <x v="76"/>
    <n v="-806"/>
    <m/>
    <n v="0"/>
    <n v="0"/>
    <n v="0"/>
    <n v="0"/>
    <n v="-806"/>
    <n v="-806"/>
  </r>
  <r>
    <s v="2332-400 - OandM Expenses"/>
    <x v="39"/>
    <n v="-4431.75"/>
    <m/>
    <n v="0"/>
    <n v="0"/>
    <n v="0"/>
    <n v="0"/>
    <n v="-4431.75"/>
    <n v="-4431.75"/>
  </r>
  <r>
    <s v="2332-400 - OandM Expenses"/>
    <x v="2"/>
    <n v="11187.66"/>
    <m/>
    <n v="0"/>
    <n v="0"/>
    <n v="0"/>
    <n v="0"/>
    <n v="11187.66"/>
    <n v="11187.66"/>
  </r>
  <r>
    <s v="2187-600 - OandM Expenses"/>
    <x v="23"/>
    <n v="6180"/>
    <m/>
    <n v="0"/>
    <n v="0"/>
    <n v="0"/>
    <n v="0"/>
    <n v="6180"/>
    <n v="6180"/>
  </r>
  <r>
    <s v="2155-550 - Trans Line Clr R/S"/>
    <x v="7"/>
    <n v="3416.666666666667"/>
    <m/>
    <n v="0"/>
    <n v="0"/>
    <n v="0"/>
    <n v="0"/>
    <n v="3416.666666666667"/>
    <n v="3416.666666666667"/>
  </r>
  <r>
    <s v="2155-551 - Trans Spray ROW"/>
    <x v="69"/>
    <n v="81500"/>
    <m/>
    <n v="0"/>
    <n v="0"/>
    <n v="0"/>
    <n v="0"/>
    <n v="81500"/>
    <n v="81500"/>
  </r>
  <r>
    <s v="2155-551 - Trans Spray ROW"/>
    <x v="77"/>
    <n v="238743"/>
    <m/>
    <n v="0"/>
    <n v="0"/>
    <n v="0"/>
    <n v="0"/>
    <n v="238743"/>
    <n v="238743"/>
  </r>
  <r>
    <s v="2155-552 - Trans ROW Clear"/>
    <x v="69"/>
    <n v="153197.93"/>
    <m/>
    <n v="0"/>
    <n v="0"/>
    <n v="0"/>
    <n v="0"/>
    <n v="153197.93"/>
    <n v="153197.93"/>
  </r>
  <r>
    <s v="2155-552 - Trans ROW Clear"/>
    <x v="77"/>
    <n v="108000"/>
    <m/>
    <n v="0"/>
    <n v="0"/>
    <n v="0"/>
    <n v="0"/>
    <n v="108000"/>
    <n v="108000"/>
  </r>
  <r>
    <s v="2155-552 - Trans ROW Clear"/>
    <x v="7"/>
    <n v="13021.583333333336"/>
    <m/>
    <n v="0"/>
    <n v="0"/>
    <n v="0"/>
    <n v="0"/>
    <n v="13021.583333333336"/>
    <n v="13021.583333333336"/>
  </r>
  <r>
    <s v="2155-553 - Misc Trans Expenses"/>
    <x v="9"/>
    <n v="750"/>
    <m/>
    <n v="0"/>
    <n v="0"/>
    <n v="0"/>
    <n v="0"/>
    <n v="750"/>
    <n v="750"/>
  </r>
  <r>
    <s v="2155-553 - Misc Trans Expenses"/>
    <x v="10"/>
    <n v="1317.27"/>
    <m/>
    <n v="0"/>
    <n v="0"/>
    <n v="0"/>
    <n v="0"/>
    <n v="1317.27"/>
    <n v="1317.27"/>
  </r>
  <r>
    <s v="2155-553 - Misc Trans Expenses"/>
    <x v="12"/>
    <n v="104.04"/>
    <m/>
    <n v="0"/>
    <n v="0"/>
    <n v="0"/>
    <n v="0"/>
    <n v="104.04"/>
    <n v="104.04"/>
  </r>
  <r>
    <s v="2155-553 - Misc Trans Expenses"/>
    <x v="20"/>
    <n v="297.64999999999998"/>
    <m/>
    <n v="0"/>
    <n v="0"/>
    <n v="0"/>
    <n v="0"/>
    <n v="297.64999999999998"/>
    <n v="297.64999999999998"/>
  </r>
  <r>
    <s v="2155-553 - Misc Trans Expenses"/>
    <x v="24"/>
    <n v="40.03"/>
    <m/>
    <n v="0"/>
    <n v="0"/>
    <n v="0"/>
    <n v="0"/>
    <n v="40.03"/>
    <n v="40.03"/>
  </r>
  <r>
    <s v="2155-556 - NRI Buffer Maint"/>
    <x v="69"/>
    <n v="7500"/>
    <m/>
    <n v="0"/>
    <n v="0"/>
    <n v="0"/>
    <n v="0"/>
    <n v="7500"/>
    <n v="7500"/>
  </r>
  <r>
    <s v="2155-650 - Dist Line Clear"/>
    <x v="69"/>
    <n v="1161412.3411551793"/>
    <m/>
    <n v="0"/>
    <n v="0"/>
    <n v="0"/>
    <n v="0"/>
    <n v="1161412.3411551793"/>
    <n v="1161412.3411551793"/>
  </r>
  <r>
    <s v="2155-650 - Dist Line Clear"/>
    <x v="77"/>
    <n v="423391.05000000005"/>
    <m/>
    <n v="0"/>
    <n v="0"/>
    <n v="0"/>
    <n v="0"/>
    <n v="423391.05000000005"/>
    <n v="423391.05000000005"/>
  </r>
  <r>
    <s v="2155-650 - Dist Line Clear"/>
    <x v="7"/>
    <n v="45730.744838709681"/>
    <m/>
    <n v="0"/>
    <n v="0"/>
    <n v="0"/>
    <n v="0"/>
    <n v="45730.744838709681"/>
    <n v="45730.744838709681"/>
  </r>
  <r>
    <s v="2155-650 - Dist Line Clear"/>
    <x v="10"/>
    <n v="1387.1100000000001"/>
    <m/>
    <n v="0"/>
    <n v="0"/>
    <n v="0"/>
    <n v="0"/>
    <n v="1387.1100000000001"/>
    <n v="1387.1100000000001"/>
  </r>
  <r>
    <s v="2155-650 - Dist Line Clear"/>
    <x v="12"/>
    <n v="13.74"/>
    <m/>
    <n v="0"/>
    <n v="0"/>
    <n v="0"/>
    <n v="0"/>
    <n v="13.74"/>
    <n v="13.74"/>
  </r>
  <r>
    <s v="2155-651 - Service Requests"/>
    <x v="69"/>
    <n v="153462.28912038001"/>
    <m/>
    <n v="0"/>
    <n v="0"/>
    <n v="0"/>
    <n v="0"/>
    <n v="153462.28912038001"/>
    <n v="153462.28912038001"/>
  </r>
  <r>
    <s v="2155-651 - Service Requests"/>
    <x v="77"/>
    <n v="24000"/>
    <m/>
    <n v="0"/>
    <n v="0"/>
    <n v="0"/>
    <n v="0"/>
    <n v="24000"/>
    <n v="24000"/>
  </r>
  <r>
    <s v="2155-651 - Service Requests"/>
    <x v="7"/>
    <n v="7456.3009090909072"/>
    <m/>
    <n v="0"/>
    <n v="0"/>
    <n v="0"/>
    <n v="0"/>
    <n v="7456.3009090909072"/>
    <n v="7456.3009090909072"/>
  </r>
  <r>
    <s v="2155-655 - Dist Hazard Tree"/>
    <x v="69"/>
    <n v="107896.33261342969"/>
    <m/>
    <n v="0"/>
    <n v="0"/>
    <n v="0"/>
    <n v="0"/>
    <n v="107896.33261342969"/>
    <n v="107896.33261342969"/>
  </r>
  <r>
    <s v="2155-655 - Dist Hazard Tree"/>
    <x v="77"/>
    <n v="-5400"/>
    <m/>
    <n v="0"/>
    <n v="0"/>
    <n v="0"/>
    <n v="0"/>
    <n v="-5400"/>
    <n v="-5400"/>
  </r>
  <r>
    <s v="2155-655 - Dist Hazard Tree"/>
    <x v="7"/>
    <n v="8331.9352380952369"/>
    <m/>
    <n v="0"/>
    <n v="0"/>
    <n v="0"/>
    <n v="0"/>
    <n v="8331.9352380952369"/>
    <n v="8331.9352380952369"/>
  </r>
  <r>
    <s v="2155-656 - Dist ROW Clear"/>
    <x v="69"/>
    <n v="42000"/>
    <m/>
    <n v="0"/>
    <n v="0"/>
    <n v="0"/>
    <n v="0"/>
    <n v="42000"/>
    <n v="42000"/>
  </r>
  <r>
    <s v="2155-910 - Vac/Sick/Hol"/>
    <x v="7"/>
    <n v="4316.84"/>
    <m/>
    <n v="4316.84"/>
    <n v="0"/>
    <n v="0"/>
    <n v="0"/>
    <n v="0"/>
    <n v="4316.84"/>
  </r>
  <r>
    <s v="4683-550 - Trans Line Clr R/S"/>
    <x v="69"/>
    <n v="105060"/>
    <m/>
    <n v="0"/>
    <n v="0"/>
    <n v="0"/>
    <n v="0"/>
    <n v="105060"/>
    <n v="105060"/>
  </r>
  <r>
    <s v="4683-550 - Trans Line Clr R/S"/>
    <x v="7"/>
    <n v="6000"/>
    <m/>
    <n v="0"/>
    <n v="0"/>
    <n v="0"/>
    <n v="0"/>
    <n v="6000"/>
    <n v="6000"/>
  </r>
  <r>
    <s v="4683-551 - Trans Spray ROW"/>
    <x v="69"/>
    <n v="60000"/>
    <m/>
    <n v="0"/>
    <n v="0"/>
    <n v="0"/>
    <n v="0"/>
    <n v="60000"/>
    <n v="60000"/>
  </r>
  <r>
    <s v="4683-551 - Trans Spray ROW"/>
    <x v="77"/>
    <n v="308402"/>
    <m/>
    <n v="0"/>
    <n v="0"/>
    <n v="0"/>
    <n v="0"/>
    <n v="308402"/>
    <n v="308402"/>
  </r>
  <r>
    <s v="4683-552 - Trans ROW Clear"/>
    <x v="69"/>
    <n v="942381.59814887773"/>
    <m/>
    <n v="0"/>
    <n v="0"/>
    <n v="0"/>
    <n v="0"/>
    <n v="942381.59814887773"/>
    <n v="942381.59814887773"/>
  </r>
  <r>
    <s v="4683-552 - Trans ROW Clear"/>
    <x v="77"/>
    <n v="91500"/>
    <m/>
    <n v="0"/>
    <n v="0"/>
    <n v="0"/>
    <n v="0"/>
    <n v="91500"/>
    <n v="91500"/>
  </r>
  <r>
    <s v="4683-552 - Trans ROW Clear"/>
    <x v="7"/>
    <n v="30214.35"/>
    <m/>
    <n v="0"/>
    <n v="0"/>
    <n v="0"/>
    <n v="0"/>
    <n v="30214.35"/>
    <n v="30214.35"/>
  </r>
  <r>
    <s v="4683-552 - Trans ROW Clear"/>
    <x v="10"/>
    <n v="36.299999999999997"/>
    <m/>
    <n v="0"/>
    <n v="0"/>
    <n v="0"/>
    <n v="0"/>
    <n v="36.299999999999997"/>
    <n v="36.299999999999997"/>
  </r>
  <r>
    <s v="4683-650 - Dist Line Clear"/>
    <x v="69"/>
    <n v="3976825.2457306371"/>
    <m/>
    <n v="0"/>
    <n v="0"/>
    <n v="0"/>
    <n v="0"/>
    <n v="3976825.2457306371"/>
    <n v="3976825.2457306371"/>
  </r>
  <r>
    <s v="4683-650 - Dist Line Clear"/>
    <x v="77"/>
    <n v="600078"/>
    <m/>
    <n v="0"/>
    <n v="0"/>
    <n v="0"/>
    <n v="0"/>
    <n v="600078"/>
    <n v="600078"/>
  </r>
  <r>
    <s v="4683-650 - Dist Line Clear"/>
    <x v="7"/>
    <n v="130873.32636363636"/>
    <m/>
    <n v="0"/>
    <n v="0"/>
    <n v="0"/>
    <n v="0"/>
    <n v="130873.32636363636"/>
    <n v="130873.32636363636"/>
  </r>
  <r>
    <s v="4683-650 - Dist Line Clear"/>
    <x v="8"/>
    <n v="10000"/>
    <m/>
    <n v="0"/>
    <n v="0"/>
    <n v="0"/>
    <n v="0"/>
    <n v="10000"/>
    <n v="10000"/>
  </r>
  <r>
    <s v="4683-650 - Dist Line Clear"/>
    <x v="10"/>
    <n v="69.2"/>
    <m/>
    <n v="0"/>
    <n v="0"/>
    <n v="0"/>
    <n v="0"/>
    <n v="69.2"/>
    <n v="69.2"/>
  </r>
  <r>
    <s v="4683-650 - Dist Line Clear"/>
    <x v="12"/>
    <n v="141.88"/>
    <m/>
    <n v="0"/>
    <n v="0"/>
    <n v="0"/>
    <n v="0"/>
    <n v="141.88"/>
    <n v="141.88"/>
  </r>
  <r>
    <s v="4683-650 - Dist Line Clear"/>
    <x v="13"/>
    <n v="594.73"/>
    <m/>
    <n v="0"/>
    <n v="0"/>
    <n v="0"/>
    <n v="0"/>
    <n v="594.73"/>
    <n v="594.73"/>
  </r>
  <r>
    <s v="4683-650 - Dist Line Clear"/>
    <x v="0"/>
    <n v="80"/>
    <m/>
    <n v="0"/>
    <n v="0"/>
    <n v="0"/>
    <n v="0"/>
    <n v="80"/>
    <n v="80"/>
  </r>
  <r>
    <s v="4683-650 - Dist Line Clear"/>
    <x v="15"/>
    <n v="333.33333333333331"/>
    <m/>
    <n v="0"/>
    <n v="0"/>
    <n v="0"/>
    <n v="0"/>
    <n v="333.33333333333331"/>
    <n v="333.33333333333331"/>
  </r>
  <r>
    <s v="4683-651 - Service Requests"/>
    <x v="69"/>
    <n v="463686.34333333327"/>
    <m/>
    <n v="0"/>
    <n v="0"/>
    <n v="0"/>
    <n v="0"/>
    <n v="463686.34333333327"/>
    <n v="463686.34333333327"/>
  </r>
  <r>
    <s v="4683-651 - Service Requests"/>
    <x v="77"/>
    <n v="47000"/>
    <m/>
    <n v="0"/>
    <n v="0"/>
    <n v="0"/>
    <n v="0"/>
    <n v="47000"/>
    <n v="47000"/>
  </r>
  <r>
    <s v="4683-651 - Service Requests"/>
    <x v="7"/>
    <n v="15192.672765957448"/>
    <m/>
    <n v="0"/>
    <n v="0"/>
    <n v="0"/>
    <n v="0"/>
    <n v="15192.672765957448"/>
    <n v="15192.672765957448"/>
  </r>
  <r>
    <s v="4683-655 - Dist Hazard Tree"/>
    <x v="3"/>
    <n v="560.26"/>
    <m/>
    <n v="0"/>
    <n v="0"/>
    <n v="0"/>
    <n v="0"/>
    <n v="560.26"/>
    <n v="560.26"/>
  </r>
  <r>
    <s v="4683-655 - Dist Hazard Tree"/>
    <x v="69"/>
    <n v="360910.18163234863"/>
    <m/>
    <n v="0"/>
    <n v="0"/>
    <n v="0"/>
    <n v="0"/>
    <n v="360910.18163234863"/>
    <n v="360910.18163234863"/>
  </r>
  <r>
    <s v="4683-655 - Dist Hazard Tree"/>
    <x v="77"/>
    <n v="402818"/>
    <m/>
    <n v="0"/>
    <n v="0"/>
    <n v="0"/>
    <n v="0"/>
    <n v="402818"/>
    <n v="402818"/>
  </r>
  <r>
    <s v="4683-655 - Dist Hazard Tree"/>
    <x v="7"/>
    <n v="46673.140701935452"/>
    <m/>
    <n v="0"/>
    <n v="0"/>
    <n v="0"/>
    <n v="0"/>
    <n v="46673.140701935452"/>
    <n v="46673.140701935452"/>
  </r>
  <r>
    <s v="4683-655 - Dist Hazard Tree"/>
    <x v="23"/>
    <n v="7141.2100000000009"/>
    <m/>
    <n v="0"/>
    <n v="0"/>
    <n v="0"/>
    <n v="0"/>
    <n v="7141.2100000000009"/>
    <n v="7141.2100000000009"/>
  </r>
  <r>
    <s v="4683-655 - Dist Hazard Tree"/>
    <x v="9"/>
    <n v="125"/>
    <m/>
    <n v="0"/>
    <n v="0"/>
    <n v="0"/>
    <n v="0"/>
    <n v="125"/>
    <n v="125"/>
  </r>
  <r>
    <s v="4683-655 - Dist Hazard Tree"/>
    <x v="10"/>
    <n v="139.06"/>
    <m/>
    <n v="0"/>
    <n v="0"/>
    <n v="0"/>
    <n v="0"/>
    <n v="139.06"/>
    <n v="139.06"/>
  </r>
  <r>
    <s v="4683-655 - Dist Hazard Tree"/>
    <x v="12"/>
    <n v="10.19"/>
    <m/>
    <n v="0"/>
    <n v="0"/>
    <n v="0"/>
    <n v="0"/>
    <n v="10.19"/>
    <n v="10.19"/>
  </r>
  <r>
    <s v="4683-655 - Dist Hazard Tree"/>
    <x v="35"/>
    <n v="1360"/>
    <m/>
    <n v="0"/>
    <n v="0"/>
    <n v="0"/>
    <n v="0"/>
    <n v="1360"/>
    <n v="1360"/>
  </r>
  <r>
    <s v="4683-655 - Dist Hazard Tree"/>
    <x v="0"/>
    <n v="377.92"/>
    <m/>
    <n v="0"/>
    <n v="0"/>
    <n v="0"/>
    <n v="0"/>
    <n v="377.92"/>
    <n v="377.92"/>
  </r>
  <r>
    <s v="4683-655 - Dist Hazard Tree"/>
    <x v="27"/>
    <n v="25615"/>
    <m/>
    <n v="0"/>
    <n v="0"/>
    <n v="0"/>
    <n v="0"/>
    <n v="25615"/>
    <n v="25615"/>
  </r>
  <r>
    <s v="4683-656 - Dist ROW Clear"/>
    <x v="69"/>
    <n v="117.7239256220238"/>
    <m/>
    <n v="0"/>
    <n v="0"/>
    <n v="0"/>
    <n v="0"/>
    <n v="117.7239256220238"/>
    <n v="117.7239256220238"/>
  </r>
  <r>
    <s v="4683-910 - Vac/Sick/Hol"/>
    <x v="7"/>
    <n v="25099.61"/>
    <m/>
    <n v="25099.61"/>
    <n v="0"/>
    <n v="0"/>
    <n v="0"/>
    <n v="0"/>
    <n v="25099.61"/>
  </r>
  <r>
    <s v="820A-500 - OandM Expenses"/>
    <x v="25"/>
    <n v="-25.17"/>
    <m/>
    <n v="0"/>
    <n v="0"/>
    <n v="0"/>
    <n v="0"/>
    <n v="-25.17"/>
    <n v="-25.17"/>
  </r>
  <r>
    <s v="7353-618 - Dist OandM Expense"/>
    <x v="3"/>
    <n v="571741.45454545447"/>
    <m/>
    <n v="0"/>
    <n v="0"/>
    <n v="0"/>
    <n v="0"/>
    <n v="571741.45454545447"/>
    <n v="571741.45454545447"/>
  </r>
  <r>
    <s v="7353-618 - Dist OandM Expense"/>
    <x v="23"/>
    <n v="214758.90909090903"/>
    <m/>
    <n v="0"/>
    <n v="0"/>
    <n v="0"/>
    <n v="0"/>
    <n v="214758.90909090903"/>
    <n v="214758.90909090903"/>
  </r>
  <r>
    <s v="7353-618 - Dist OandM Expense"/>
    <x v="27"/>
    <n v="330563.63636363635"/>
    <m/>
    <n v="0"/>
    <n v="0"/>
    <n v="0"/>
    <n v="0"/>
    <n v="330563.63636363635"/>
    <n v="330563.63636363635"/>
  </r>
  <r>
    <s v="988A-100 - Storm Management"/>
    <x v="7"/>
    <n v="701.12999999999988"/>
    <m/>
    <n v="0"/>
    <n v="0"/>
    <n v="0"/>
    <n v="0"/>
    <n v="701.12999999999988"/>
    <n v="701.12999999999988"/>
  </r>
  <r>
    <s v="988A-100 - Storm Management"/>
    <x v="23"/>
    <n v="136.56"/>
    <m/>
    <n v="0"/>
    <n v="0"/>
    <n v="0"/>
    <n v="0"/>
    <n v="136.56"/>
    <n v="136.56"/>
  </r>
  <r>
    <s v="988A-100 - Storm Management"/>
    <x v="36"/>
    <n v="125.76"/>
    <m/>
    <n v="0"/>
    <n v="0"/>
    <n v="0"/>
    <n v="0"/>
    <n v="125.76"/>
    <n v="125.76"/>
  </r>
  <r>
    <s v="988A-100 - Storm Management"/>
    <x v="10"/>
    <n v="403.3"/>
    <m/>
    <n v="0"/>
    <n v="0"/>
    <n v="0"/>
    <n v="0"/>
    <n v="403.3"/>
    <n v="403.3"/>
  </r>
  <r>
    <s v="988A-100 - Storm Management"/>
    <x v="12"/>
    <n v="152.69"/>
    <m/>
    <n v="0"/>
    <n v="0"/>
    <n v="0"/>
    <n v="0"/>
    <n v="152.69"/>
    <n v="152.69"/>
  </r>
  <r>
    <s v="988A-100 - Storm Management"/>
    <x v="15"/>
    <n v="159.91"/>
    <m/>
    <n v="0"/>
    <n v="0"/>
    <n v="0"/>
    <n v="0"/>
    <n v="159.91"/>
    <n v="159.91"/>
  </r>
  <r>
    <s v="988A-100 - Storm Management"/>
    <x v="27"/>
    <n v="208.94"/>
    <m/>
    <n v="0"/>
    <n v="0"/>
    <n v="0"/>
    <n v="0"/>
    <n v="208.94"/>
    <n v="208.94"/>
  </r>
  <r>
    <s v="988A-101 - Media Management"/>
    <x v="7"/>
    <n v="74.8"/>
    <m/>
    <n v="0"/>
    <n v="0"/>
    <n v="0"/>
    <n v="0"/>
    <n v="74.8"/>
    <n v="74.8"/>
  </r>
  <r>
    <s v="988A-105 - Resource Management"/>
    <x v="7"/>
    <n v="83.29"/>
    <m/>
    <n v="0"/>
    <n v="0"/>
    <n v="0"/>
    <n v="0"/>
    <n v="83.29"/>
    <n v="83.29"/>
  </r>
  <r>
    <s v="988A-105 - Resource Management"/>
    <x v="10"/>
    <n v="165.84"/>
    <m/>
    <n v="0"/>
    <n v="0"/>
    <n v="0"/>
    <n v="0"/>
    <n v="165.84"/>
    <n v="165.84"/>
  </r>
  <r>
    <s v="988A-105 - Resource Management"/>
    <x v="12"/>
    <n v="26.24"/>
    <m/>
    <n v="0"/>
    <n v="0"/>
    <n v="0"/>
    <n v="0"/>
    <n v="26.24"/>
    <n v="26.24"/>
  </r>
  <r>
    <s v="988A-110 - Dispatching"/>
    <x v="7"/>
    <n v="373.21000000000004"/>
    <m/>
    <n v="0"/>
    <n v="0"/>
    <n v="0"/>
    <n v="0"/>
    <n v="373.21000000000004"/>
    <n v="373.21000000000004"/>
  </r>
  <r>
    <s v="988A-110 - Dispatching"/>
    <x v="8"/>
    <n v="473.37"/>
    <m/>
    <n v="0"/>
    <n v="0"/>
    <n v="0"/>
    <n v="0"/>
    <n v="473.37"/>
    <n v="473.37"/>
  </r>
  <r>
    <s v="988A-110 - Dispatching"/>
    <x v="36"/>
    <n v="2600"/>
    <m/>
    <n v="0"/>
    <n v="0"/>
    <n v="0"/>
    <n v="0"/>
    <n v="2600"/>
    <n v="2600"/>
  </r>
  <r>
    <s v="988A-110 - Dispatching"/>
    <x v="15"/>
    <n v="282.13"/>
    <m/>
    <n v="0"/>
    <n v="0"/>
    <n v="0"/>
    <n v="0"/>
    <n v="282.13"/>
    <n v="282.13"/>
  </r>
  <r>
    <s v="988A-116 - Call Handling"/>
    <x v="7"/>
    <n v="352.70000000000005"/>
    <m/>
    <n v="0"/>
    <n v="0"/>
    <n v="0"/>
    <n v="0"/>
    <n v="352.70000000000005"/>
    <n v="352.70000000000005"/>
  </r>
  <r>
    <s v="988A-116 - Call Handling"/>
    <x v="23"/>
    <n v="1094.19"/>
    <m/>
    <n v="0"/>
    <n v="0"/>
    <n v="0"/>
    <n v="0"/>
    <n v="1094.19"/>
    <n v="1094.19"/>
  </r>
  <r>
    <s v="988A-116 - Call Handling"/>
    <x v="36"/>
    <n v="127.86"/>
    <m/>
    <n v="0"/>
    <n v="0"/>
    <n v="0"/>
    <n v="0"/>
    <n v="127.86"/>
    <n v="127.86"/>
  </r>
  <r>
    <s v="988A-116 - Call Handling"/>
    <x v="15"/>
    <n v="208.17000000000002"/>
    <m/>
    <n v="0"/>
    <n v="0"/>
    <n v="0"/>
    <n v="0"/>
    <n v="208.17000000000002"/>
    <n v="208.17000000000002"/>
  </r>
  <r>
    <s v="988A-116 - Call Handling"/>
    <x v="27"/>
    <n v="236.39"/>
    <m/>
    <n v="0"/>
    <n v="0"/>
    <n v="0"/>
    <n v="0"/>
    <n v="236.39"/>
    <n v="236.39"/>
  </r>
  <r>
    <s v="988A-618 - Dist OandM Expense"/>
    <x v="69"/>
    <n v="9388.42"/>
    <m/>
    <n v="0"/>
    <n v="0"/>
    <n v="0"/>
    <n v="0"/>
    <n v="9388.42"/>
    <n v="9388.42"/>
  </r>
  <r>
    <s v="988A-618 - Dist OandM Expense"/>
    <x v="7"/>
    <n v="1258.29"/>
    <m/>
    <n v="0"/>
    <n v="0"/>
    <n v="0"/>
    <n v="0"/>
    <n v="1258.29"/>
    <n v="1258.29"/>
  </r>
  <r>
    <s v="988A-618 - Dist OandM Expense"/>
    <x v="23"/>
    <n v="6924.77"/>
    <m/>
    <n v="0"/>
    <n v="0"/>
    <n v="0"/>
    <n v="0"/>
    <n v="6924.77"/>
    <n v="6924.77"/>
  </r>
  <r>
    <s v="988A-618 - Dist OandM Expense"/>
    <x v="8"/>
    <n v="2461.81"/>
    <m/>
    <n v="0"/>
    <n v="0"/>
    <n v="0"/>
    <n v="0"/>
    <n v="2461.81"/>
    <n v="2461.81"/>
  </r>
  <r>
    <s v="988A-618 - Dist OandM Expense"/>
    <x v="36"/>
    <n v="6046.64"/>
    <m/>
    <n v="0"/>
    <n v="0"/>
    <n v="0"/>
    <n v="0"/>
    <n v="6046.64"/>
    <n v="6046.64"/>
  </r>
  <r>
    <s v="988A-618 - Dist OandM Expense"/>
    <x v="12"/>
    <n v="231.63000000000002"/>
    <m/>
    <n v="0"/>
    <n v="0"/>
    <n v="0"/>
    <n v="0"/>
    <n v="231.63000000000002"/>
    <n v="231.63000000000002"/>
  </r>
  <r>
    <s v="988A-618 - Dist OandM Expense"/>
    <x v="35"/>
    <n v="300"/>
    <m/>
    <n v="0"/>
    <n v="0"/>
    <n v="0"/>
    <n v="0"/>
    <n v="300"/>
    <n v="300"/>
  </r>
  <r>
    <s v="988A-618 - Dist OandM Expense"/>
    <x v="15"/>
    <n v="394.18"/>
    <m/>
    <n v="0"/>
    <n v="0"/>
    <n v="0"/>
    <n v="0"/>
    <n v="394.18"/>
    <n v="394.18"/>
  </r>
  <r>
    <s v="988A-618 - Dist OandM Expense"/>
    <x v="27"/>
    <n v="25841.1"/>
    <m/>
    <n v="0"/>
    <n v="0"/>
    <n v="0"/>
    <n v="0"/>
    <n v="25841.1"/>
    <n v="25841.1"/>
  </r>
  <r>
    <s v="988B-100 - Storm Management"/>
    <x v="3"/>
    <n v="7883.9"/>
    <m/>
    <n v="0"/>
    <n v="0"/>
    <n v="0"/>
    <n v="0"/>
    <n v="7883.9"/>
    <n v="7883.9"/>
  </r>
  <r>
    <s v="988B-100 - Storm Management"/>
    <x v="7"/>
    <n v="15129.709999999997"/>
    <m/>
    <n v="0"/>
    <n v="0"/>
    <n v="0"/>
    <n v="0"/>
    <n v="15129.709999999997"/>
    <n v="15129.709999999997"/>
  </r>
  <r>
    <s v="988B-100 - Storm Management"/>
    <x v="23"/>
    <n v="844.06000000000006"/>
    <m/>
    <n v="0"/>
    <n v="0"/>
    <n v="0"/>
    <n v="0"/>
    <n v="844.06000000000006"/>
    <n v="844.06000000000006"/>
  </r>
  <r>
    <s v="988B-100 - Storm Management"/>
    <x v="8"/>
    <n v="563.03"/>
    <m/>
    <n v="0"/>
    <n v="0"/>
    <n v="0"/>
    <n v="0"/>
    <n v="563.03"/>
    <n v="563.03"/>
  </r>
  <r>
    <s v="988B-100 - Storm Management"/>
    <x v="36"/>
    <n v="757.93000000000006"/>
    <m/>
    <n v="0"/>
    <n v="0"/>
    <n v="0"/>
    <n v="0"/>
    <n v="757.93000000000006"/>
    <n v="757.93000000000006"/>
  </r>
  <r>
    <s v="988B-100 - Storm Management"/>
    <x v="12"/>
    <n v="4452.5499999999993"/>
    <m/>
    <n v="0"/>
    <n v="0"/>
    <n v="0"/>
    <n v="0"/>
    <n v="4452.5499999999993"/>
    <n v="4452.5499999999993"/>
  </r>
  <r>
    <s v="988B-100 - Storm Management"/>
    <x v="15"/>
    <n v="10649.329999999998"/>
    <m/>
    <n v="0"/>
    <n v="0"/>
    <n v="0"/>
    <n v="0"/>
    <n v="10649.329999999998"/>
    <n v="10649.329999999998"/>
  </r>
  <r>
    <s v="988B-100 - Storm Management"/>
    <x v="27"/>
    <n v="151.59"/>
    <m/>
    <n v="0"/>
    <n v="0"/>
    <n v="0"/>
    <n v="0"/>
    <n v="151.59"/>
    <n v="151.59"/>
  </r>
  <r>
    <s v="988B-101 - Media Management"/>
    <x v="7"/>
    <n v="193.29"/>
    <m/>
    <n v="0"/>
    <n v="0"/>
    <n v="0"/>
    <n v="0"/>
    <n v="193.29"/>
    <n v="193.29"/>
  </r>
  <r>
    <s v="988B-105 - Resource Management"/>
    <x v="7"/>
    <n v="3368.5200000000004"/>
    <m/>
    <n v="0"/>
    <n v="0"/>
    <n v="0"/>
    <n v="0"/>
    <n v="3368.5200000000004"/>
    <n v="3368.5200000000004"/>
  </r>
  <r>
    <s v="988B-105 - Resource Management"/>
    <x v="9"/>
    <n v="1945.65"/>
    <m/>
    <n v="0"/>
    <n v="0"/>
    <n v="0"/>
    <n v="0"/>
    <n v="1945.65"/>
    <n v="1945.65"/>
  </r>
  <r>
    <s v="988B-105 - Resource Management"/>
    <x v="10"/>
    <n v="6768.9"/>
    <m/>
    <n v="0"/>
    <n v="0"/>
    <n v="0"/>
    <n v="0"/>
    <n v="6768.9"/>
    <n v="6768.9"/>
  </r>
  <r>
    <s v="988B-105 - Resource Management"/>
    <x v="11"/>
    <n v="1429.4"/>
    <m/>
    <n v="0"/>
    <n v="0"/>
    <n v="0"/>
    <n v="0"/>
    <n v="1429.4"/>
    <n v="1429.4"/>
  </r>
  <r>
    <s v="988B-105 - Resource Management"/>
    <x v="12"/>
    <n v="385.24"/>
    <m/>
    <n v="0"/>
    <n v="0"/>
    <n v="0"/>
    <n v="0"/>
    <n v="385.24"/>
    <n v="385.24"/>
  </r>
  <r>
    <s v="988B-105 - Resource Management"/>
    <x v="32"/>
    <n v="1955.97"/>
    <m/>
    <n v="0"/>
    <n v="0"/>
    <n v="0"/>
    <n v="0"/>
    <n v="1955.97"/>
    <n v="1955.97"/>
  </r>
  <r>
    <s v="988B-105 - Resource Management"/>
    <x v="15"/>
    <n v="1802.35"/>
    <m/>
    <n v="0"/>
    <n v="0"/>
    <n v="0"/>
    <n v="0"/>
    <n v="1802.35"/>
    <n v="1802.35"/>
  </r>
  <r>
    <s v="988B-110 - Dispatching"/>
    <x v="7"/>
    <n v="2408.11"/>
    <m/>
    <n v="0"/>
    <n v="0"/>
    <n v="0"/>
    <n v="0"/>
    <n v="2408.11"/>
    <n v="2408.11"/>
  </r>
  <r>
    <s v="988B-110 - Dispatching"/>
    <x v="8"/>
    <n v="2807.16"/>
    <m/>
    <n v="0"/>
    <n v="0"/>
    <n v="0"/>
    <n v="0"/>
    <n v="2807.16"/>
    <n v="2807.16"/>
  </r>
  <r>
    <s v="988B-110 - Dispatching"/>
    <x v="36"/>
    <n v="1600"/>
    <m/>
    <n v="0"/>
    <n v="0"/>
    <n v="0"/>
    <n v="0"/>
    <n v="1600"/>
    <n v="1600"/>
  </r>
  <r>
    <s v="988B-110 - Dispatching"/>
    <x v="12"/>
    <n v="197.43"/>
    <m/>
    <n v="0"/>
    <n v="0"/>
    <n v="0"/>
    <n v="0"/>
    <n v="197.43"/>
    <n v="197.43"/>
  </r>
  <r>
    <s v="988B-110 - Dispatching"/>
    <x v="15"/>
    <n v="1994.55"/>
    <m/>
    <n v="0"/>
    <n v="0"/>
    <n v="0"/>
    <n v="0"/>
    <n v="1994.55"/>
    <n v="1994.55"/>
  </r>
  <r>
    <s v="988B-116 - Call Handling"/>
    <x v="7"/>
    <n v="842.46999999999991"/>
    <m/>
    <n v="0"/>
    <n v="0"/>
    <n v="0"/>
    <n v="0"/>
    <n v="842.46999999999991"/>
    <n v="842.46999999999991"/>
  </r>
  <r>
    <s v="988B-116 - Call Handling"/>
    <x v="23"/>
    <n v="3766.0999999999995"/>
    <m/>
    <n v="0"/>
    <n v="0"/>
    <n v="0"/>
    <n v="0"/>
    <n v="3766.0999999999995"/>
    <n v="3766.0999999999995"/>
  </r>
  <r>
    <s v="988B-116 - Call Handling"/>
    <x v="15"/>
    <n v="1046.98"/>
    <m/>
    <n v="0"/>
    <n v="0"/>
    <n v="0"/>
    <n v="0"/>
    <n v="1046.98"/>
    <n v="1046.98"/>
  </r>
  <r>
    <s v="988B-116 - Call Handling"/>
    <x v="27"/>
    <n v="984.82999999999993"/>
    <m/>
    <n v="0"/>
    <n v="0"/>
    <n v="0"/>
    <n v="0"/>
    <n v="984.82999999999993"/>
    <n v="984.82999999999993"/>
  </r>
  <r>
    <s v="988B-618 - Dist OandM Expense"/>
    <x v="22"/>
    <n v="6.95"/>
    <m/>
    <n v="0"/>
    <n v="0"/>
    <n v="0"/>
    <n v="0"/>
    <n v="6.95"/>
    <n v="6.95"/>
  </r>
  <r>
    <s v="988B-618 - Dist OandM Expense"/>
    <x v="3"/>
    <n v="89572.430000000008"/>
    <m/>
    <n v="0"/>
    <n v="0"/>
    <n v="0"/>
    <n v="0"/>
    <n v="89572.430000000008"/>
    <n v="89572.430000000008"/>
  </r>
  <r>
    <s v="988B-618 - Dist OandM Expense"/>
    <x v="29"/>
    <n v="5999.85"/>
    <m/>
    <n v="0"/>
    <n v="0"/>
    <n v="0"/>
    <n v="0"/>
    <n v="5999.85"/>
    <n v="5999.85"/>
  </r>
  <r>
    <s v="988B-618 - Dist OandM Expense"/>
    <x v="69"/>
    <n v="96058.41"/>
    <m/>
    <n v="0"/>
    <n v="0"/>
    <n v="0"/>
    <n v="0"/>
    <n v="96058.41"/>
    <n v="96058.41"/>
  </r>
  <r>
    <s v="988B-618 - Dist OandM Expense"/>
    <x v="7"/>
    <n v="12411.54"/>
    <m/>
    <n v="0"/>
    <n v="0"/>
    <n v="0"/>
    <n v="0"/>
    <n v="12411.54"/>
    <n v="12411.54"/>
  </r>
  <r>
    <s v="988B-618 - Dist OandM Expense"/>
    <x v="23"/>
    <n v="49532.270000000004"/>
    <m/>
    <n v="0"/>
    <n v="0"/>
    <n v="0"/>
    <n v="0"/>
    <n v="49532.270000000004"/>
    <n v="49532.270000000004"/>
  </r>
  <r>
    <s v="988B-618 - Dist OandM Expense"/>
    <x v="8"/>
    <n v="4859.6200000000008"/>
    <m/>
    <n v="0"/>
    <n v="0"/>
    <n v="0"/>
    <n v="0"/>
    <n v="4859.6200000000008"/>
    <n v="4859.6200000000008"/>
  </r>
  <r>
    <s v="988B-618 - Dist OandM Expense"/>
    <x v="36"/>
    <n v="31605.989999999998"/>
    <m/>
    <n v="0"/>
    <n v="0"/>
    <n v="0"/>
    <n v="0"/>
    <n v="31605.989999999998"/>
    <n v="31605.989999999998"/>
  </r>
  <r>
    <s v="988B-618 - Dist OandM Expense"/>
    <x v="10"/>
    <n v="132.66"/>
    <m/>
    <n v="0"/>
    <n v="0"/>
    <n v="0"/>
    <n v="0"/>
    <n v="132.66"/>
    <n v="132.66"/>
  </r>
  <r>
    <s v="988B-618 - Dist OandM Expense"/>
    <x v="12"/>
    <n v="811.8599999999999"/>
    <m/>
    <n v="0"/>
    <n v="0"/>
    <n v="0"/>
    <n v="0"/>
    <n v="811.8599999999999"/>
    <n v="811.8599999999999"/>
  </r>
  <r>
    <s v="988B-618 - Dist OandM Expense"/>
    <x v="35"/>
    <n v="1730"/>
    <m/>
    <n v="0"/>
    <n v="0"/>
    <n v="0"/>
    <n v="0"/>
    <n v="1730"/>
    <n v="1730"/>
  </r>
  <r>
    <s v="988B-618 - Dist OandM Expense"/>
    <x v="45"/>
    <n v="28.08"/>
    <m/>
    <n v="0"/>
    <n v="0"/>
    <n v="0"/>
    <n v="0"/>
    <n v="28.08"/>
    <n v="28.08"/>
  </r>
  <r>
    <s v="988B-618 - Dist OandM Expense"/>
    <x v="13"/>
    <n v="561.63"/>
    <m/>
    <n v="0"/>
    <n v="0"/>
    <n v="0"/>
    <n v="0"/>
    <n v="561.63"/>
    <n v="561.63"/>
  </r>
  <r>
    <s v="988B-618 - Dist OandM Expense"/>
    <x v="15"/>
    <n v="8860.7099999999991"/>
    <m/>
    <n v="0"/>
    <n v="0"/>
    <n v="0"/>
    <n v="0"/>
    <n v="8860.7099999999991"/>
    <n v="8860.7099999999991"/>
  </r>
  <r>
    <s v="988B-618 - Dist OandM Expense"/>
    <x v="27"/>
    <n v="162166.32999999999"/>
    <m/>
    <n v="0"/>
    <n v="0"/>
    <n v="0"/>
    <n v="0"/>
    <n v="162166.32999999999"/>
    <n v="162166.32999999999"/>
  </r>
  <r>
    <s v="S001-100 - Storm Management"/>
    <x v="3"/>
    <n v="10965.05"/>
    <m/>
    <n v="0"/>
    <n v="0"/>
    <n v="0"/>
    <n v="0"/>
    <n v="10965.05"/>
    <n v="10965.05"/>
  </r>
  <r>
    <s v="S001-100 - Storm Management"/>
    <x v="7"/>
    <n v="8485.380000000001"/>
    <m/>
    <n v="0"/>
    <n v="0"/>
    <n v="0"/>
    <n v="0"/>
    <n v="8485.380000000001"/>
    <n v="8485.380000000001"/>
  </r>
  <r>
    <s v="S001-100 - Storm Management"/>
    <x v="0"/>
    <n v="154.22999999999999"/>
    <m/>
    <n v="0"/>
    <n v="0"/>
    <n v="0"/>
    <n v="0"/>
    <n v="154.22999999999999"/>
    <n v="154.22999999999999"/>
  </r>
  <r>
    <s v="S001-100 - Storm Management"/>
    <x v="15"/>
    <n v="8452.3499999999985"/>
    <m/>
    <n v="0"/>
    <n v="0"/>
    <n v="0"/>
    <n v="0"/>
    <n v="8452.3499999999985"/>
    <n v="8452.3499999999985"/>
  </r>
  <r>
    <s v="S001-101 - Media Management"/>
    <x v="7"/>
    <n v="615.38"/>
    <m/>
    <n v="0"/>
    <n v="0"/>
    <n v="0"/>
    <n v="0"/>
    <n v="615.38"/>
    <n v="615.38"/>
  </r>
  <r>
    <s v="S001-101 - Media Management"/>
    <x v="15"/>
    <n v="139.51"/>
    <m/>
    <n v="0"/>
    <n v="0"/>
    <n v="0"/>
    <n v="0"/>
    <n v="139.51"/>
    <n v="139.51"/>
  </r>
  <r>
    <s v="S001-105 - Resource Management"/>
    <x v="7"/>
    <n v="2308"/>
    <m/>
    <n v="0"/>
    <n v="0"/>
    <n v="0"/>
    <n v="0"/>
    <n v="2308"/>
    <n v="2308"/>
  </r>
  <r>
    <s v="S001-105 - Resource Management"/>
    <x v="10"/>
    <n v="767.55"/>
    <m/>
    <n v="0"/>
    <n v="0"/>
    <n v="0"/>
    <n v="0"/>
    <n v="767.55"/>
    <n v="767.55"/>
  </r>
  <r>
    <s v="S001-105 - Resource Management"/>
    <x v="11"/>
    <n v="3102.32"/>
    <m/>
    <n v="0"/>
    <n v="0"/>
    <n v="0"/>
    <n v="0"/>
    <n v="3102.32"/>
    <n v="3102.32"/>
  </r>
  <r>
    <s v="S001-105 - Resource Management"/>
    <x v="12"/>
    <n v="117.17"/>
    <m/>
    <n v="0"/>
    <n v="0"/>
    <n v="0"/>
    <n v="0"/>
    <n v="117.17"/>
    <n v="117.17"/>
  </r>
  <r>
    <s v="S001-105 - Resource Management"/>
    <x v="15"/>
    <n v="1107.6300000000001"/>
    <m/>
    <n v="0"/>
    <n v="0"/>
    <n v="0"/>
    <n v="0"/>
    <n v="1107.6300000000001"/>
    <n v="1107.6300000000001"/>
  </r>
  <r>
    <s v="S001-110 - Dispatching"/>
    <x v="7"/>
    <n v="2712.15"/>
    <m/>
    <n v="0"/>
    <n v="0"/>
    <n v="0"/>
    <n v="0"/>
    <n v="2712.15"/>
    <n v="2712.15"/>
  </r>
  <r>
    <s v="S001-110 - Dispatching"/>
    <x v="15"/>
    <n v="1656.17"/>
    <m/>
    <n v="0"/>
    <n v="0"/>
    <n v="0"/>
    <n v="0"/>
    <n v="1656.17"/>
    <n v="1656.17"/>
  </r>
  <r>
    <s v="S001-116 - Call Handling"/>
    <x v="23"/>
    <n v="694.23"/>
    <m/>
    <n v="0"/>
    <n v="0"/>
    <n v="0"/>
    <n v="0"/>
    <n v="694.23"/>
    <n v="694.23"/>
  </r>
  <r>
    <s v="S001-116 - Call Handling"/>
    <x v="27"/>
    <n v="434.34"/>
    <m/>
    <n v="0"/>
    <n v="0"/>
    <n v="0"/>
    <n v="0"/>
    <n v="434.34"/>
    <n v="434.34"/>
  </r>
  <r>
    <s v="S001-518 - Trans OandM Expense"/>
    <x v="23"/>
    <n v="426.9"/>
    <m/>
    <n v="0"/>
    <n v="0"/>
    <n v="0"/>
    <n v="0"/>
    <n v="426.9"/>
    <n v="426.9"/>
  </r>
  <r>
    <s v="S001-618 - Dist OandM Expense"/>
    <x v="3"/>
    <n v="66186.12"/>
    <m/>
    <n v="0"/>
    <n v="0"/>
    <n v="0"/>
    <n v="0"/>
    <n v="66186.12"/>
    <n v="66186.12"/>
  </r>
  <r>
    <s v="S001-618 - Dist OandM Expense"/>
    <x v="29"/>
    <n v="63386.5"/>
    <m/>
    <n v="0"/>
    <n v="0"/>
    <n v="0"/>
    <n v="0"/>
    <n v="63386.5"/>
    <n v="63386.5"/>
  </r>
  <r>
    <s v="S001-618 - Dist OandM Expense"/>
    <x v="69"/>
    <n v="50897.420000000006"/>
    <m/>
    <n v="0"/>
    <n v="0"/>
    <n v="0"/>
    <n v="0"/>
    <n v="50897.420000000006"/>
    <n v="50897.420000000006"/>
  </r>
  <r>
    <s v="S001-618 - Dist OandM Expense"/>
    <x v="7"/>
    <n v="3420.09"/>
    <m/>
    <n v="0"/>
    <n v="0"/>
    <n v="0"/>
    <n v="0"/>
    <n v="3420.09"/>
    <n v="3420.09"/>
  </r>
  <r>
    <s v="S001-618 - Dist OandM Expense"/>
    <x v="23"/>
    <n v="32694.47"/>
    <m/>
    <n v="0"/>
    <n v="0"/>
    <n v="0"/>
    <n v="0"/>
    <n v="32694.47"/>
    <n v="32694.47"/>
  </r>
  <r>
    <s v="S001-618 - Dist OandM Expense"/>
    <x v="8"/>
    <n v="350.12"/>
    <m/>
    <n v="0"/>
    <n v="0"/>
    <n v="0"/>
    <n v="0"/>
    <n v="350.12"/>
    <n v="350.12"/>
  </r>
  <r>
    <s v="S001-618 - Dist OandM Expense"/>
    <x v="36"/>
    <n v="5388.38"/>
    <m/>
    <n v="0"/>
    <n v="0"/>
    <n v="0"/>
    <n v="0"/>
    <n v="5388.38"/>
    <n v="5388.38"/>
  </r>
  <r>
    <s v="S001-618 - Dist OandM Expense"/>
    <x v="10"/>
    <n v="276.87"/>
    <m/>
    <n v="0"/>
    <n v="0"/>
    <n v="0"/>
    <n v="0"/>
    <n v="276.87"/>
    <n v="276.87"/>
  </r>
  <r>
    <s v="S001-618 - Dist OandM Expense"/>
    <x v="35"/>
    <n v="40"/>
    <m/>
    <n v="0"/>
    <n v="0"/>
    <n v="0"/>
    <n v="0"/>
    <n v="40"/>
    <n v="40"/>
  </r>
  <r>
    <s v="S001-618 - Dist OandM Expense"/>
    <x v="15"/>
    <n v="3378.14"/>
    <m/>
    <n v="0"/>
    <n v="0"/>
    <n v="0"/>
    <n v="0"/>
    <n v="3378.14"/>
    <n v="3378.14"/>
  </r>
  <r>
    <s v="S001-618 - Dist OandM Expense"/>
    <x v="27"/>
    <n v="56568.130000000005"/>
    <m/>
    <n v="0"/>
    <n v="0"/>
    <n v="0"/>
    <n v="0"/>
    <n v="56568.130000000005"/>
    <n v="56568.130000000005"/>
  </r>
  <r>
    <s v="2178-400 - Transfer Line"/>
    <x v="23"/>
    <n v="824"/>
    <m/>
    <n v="0"/>
    <n v="0"/>
    <n v="0"/>
    <n v="0"/>
    <n v="824"/>
    <n v="824"/>
  </r>
  <r>
    <s v="2346-400 - OandM Expenses"/>
    <x v="39"/>
    <n v="-100.91"/>
    <m/>
    <n v="0"/>
    <n v="0"/>
    <n v="0"/>
    <n v="0"/>
    <n v="-100.91"/>
    <n v="-100.91"/>
  </r>
  <r>
    <s v="2346-400 - OandM Expenses"/>
    <x v="2"/>
    <n v="2906.6"/>
    <m/>
    <n v="0"/>
    <n v="0"/>
    <n v="0"/>
    <n v="0"/>
    <n v="2906.6"/>
    <n v="2906.6"/>
  </r>
  <r>
    <s v="466E-400 - OandM Dist Expense"/>
    <x v="7"/>
    <n v="92.91"/>
    <m/>
    <n v="0"/>
    <n v="0"/>
    <n v="0"/>
    <n v="0"/>
    <n v="92.91"/>
    <n v="92.91"/>
  </r>
  <r>
    <s v="466E-400 - OandM Dist Expense"/>
    <x v="23"/>
    <n v="71.930000000000007"/>
    <m/>
    <n v="0"/>
    <n v="0"/>
    <n v="0"/>
    <n v="0"/>
    <n v="71.930000000000007"/>
    <n v="71.930000000000007"/>
  </r>
  <r>
    <s v="471E-400 - OandM Dist Expense"/>
    <x v="23"/>
    <n v="830.33999999999992"/>
    <m/>
    <n v="0"/>
    <n v="0"/>
    <n v="0"/>
    <n v="0"/>
    <n v="830.33999999999992"/>
    <n v="830.33999999999992"/>
  </r>
  <r>
    <s v="471E-400 - OandM Dist Expense"/>
    <x v="10"/>
    <n v="55.81"/>
    <m/>
    <n v="0"/>
    <n v="0"/>
    <n v="0"/>
    <n v="0"/>
    <n v="55.81"/>
    <n v="55.81"/>
  </r>
  <r>
    <s v="471E-400 - OandM Dist Expense"/>
    <x v="27"/>
    <n v="94.41"/>
    <m/>
    <n v="0"/>
    <n v="0"/>
    <n v="0"/>
    <n v="0"/>
    <n v="94.41"/>
    <n v="94.41"/>
  </r>
  <r>
    <s v="478E-400 - OandM Dist Expense"/>
    <x v="7"/>
    <n v="5110.1000000000004"/>
    <m/>
    <n v="0"/>
    <n v="0"/>
    <n v="0"/>
    <n v="0"/>
    <n v="5110.1000000000004"/>
    <n v="5110.1000000000004"/>
  </r>
  <r>
    <s v="478E-400 - OandM Dist Expense"/>
    <x v="23"/>
    <n v="1368.9199999999998"/>
    <m/>
    <n v="0"/>
    <n v="0"/>
    <n v="0"/>
    <n v="0"/>
    <n v="1368.9199999999998"/>
    <n v="1368.9199999999998"/>
  </r>
  <r>
    <s v="478E-400 - OandM Dist Expense"/>
    <x v="10"/>
    <n v="49.72"/>
    <m/>
    <n v="0"/>
    <n v="0"/>
    <n v="0"/>
    <n v="0"/>
    <n v="49.72"/>
    <n v="49.72"/>
  </r>
  <r>
    <s v="478E-400 - OandM Dist Expense"/>
    <x v="27"/>
    <n v="341.46999999999997"/>
    <m/>
    <n v="0"/>
    <n v="0"/>
    <n v="0"/>
    <n v="0"/>
    <n v="341.46999999999997"/>
    <n v="341.46999999999997"/>
  </r>
  <r>
    <s v="483E-400 - OandM Dist Expense"/>
    <x v="7"/>
    <n v="278.73"/>
    <m/>
    <n v="0"/>
    <n v="0"/>
    <n v="0"/>
    <n v="0"/>
    <n v="278.73"/>
    <n v="278.73"/>
  </r>
  <r>
    <s v="483E-400 - OandM Dist Expense"/>
    <x v="23"/>
    <n v="2990.46"/>
    <m/>
    <n v="0"/>
    <n v="0"/>
    <n v="0"/>
    <n v="0"/>
    <n v="2990.46"/>
    <n v="2990.46"/>
  </r>
  <r>
    <s v="483E-400 - OandM Dist Expense"/>
    <x v="27"/>
    <n v="508.32"/>
    <m/>
    <n v="0"/>
    <n v="0"/>
    <n v="0"/>
    <n v="0"/>
    <n v="508.32"/>
    <n v="508.32"/>
  </r>
  <r>
    <s v="503E-400 - OandM Dist Expenses"/>
    <x v="23"/>
    <n v="7250.4"/>
    <m/>
    <n v="0"/>
    <n v="0"/>
    <n v="0"/>
    <n v="0"/>
    <n v="7250.4"/>
    <n v="7250.4"/>
  </r>
  <r>
    <s v="503E-400 - OandM Dist Expenses"/>
    <x v="27"/>
    <n v="4911.26"/>
    <m/>
    <n v="0"/>
    <n v="0"/>
    <n v="0"/>
    <n v="0"/>
    <n v="4911.26"/>
    <n v="4911.26"/>
  </r>
  <r>
    <s v="539E-400 - OandM Dist Expenses"/>
    <x v="7"/>
    <n v="92.91"/>
    <m/>
    <n v="0"/>
    <n v="0"/>
    <n v="0"/>
    <n v="0"/>
    <n v="92.91"/>
    <n v="92.91"/>
  </r>
  <r>
    <s v="539E-400 - OandM Dist Expenses"/>
    <x v="23"/>
    <n v="458.44"/>
    <m/>
    <n v="0"/>
    <n v="0"/>
    <n v="0"/>
    <n v="0"/>
    <n v="458.44"/>
    <n v="458.44"/>
  </r>
  <r>
    <s v="539E-400 - OandM Dist Expenses"/>
    <x v="27"/>
    <n v="11"/>
    <m/>
    <n v="0"/>
    <n v="0"/>
    <n v="0"/>
    <n v="0"/>
    <n v="11"/>
    <n v="11"/>
  </r>
  <r>
    <s v="540E-400 - OandM Dist Expenses"/>
    <x v="23"/>
    <n v="124.85"/>
    <m/>
    <n v="0"/>
    <n v="0"/>
    <n v="0"/>
    <n v="0"/>
    <n v="124.85"/>
    <n v="124.85"/>
  </r>
  <r>
    <s v="540E-400 - OandM Dist Expenses"/>
    <x v="27"/>
    <n v="52.03"/>
    <m/>
    <n v="0"/>
    <n v="0"/>
    <n v="0"/>
    <n v="0"/>
    <n v="52.03"/>
    <n v="52.03"/>
  </r>
  <r>
    <s v="547E-400 - OandM Dist Expenses"/>
    <x v="23"/>
    <n v="231.42"/>
    <m/>
    <n v="0"/>
    <n v="0"/>
    <n v="0"/>
    <n v="0"/>
    <n v="231.42"/>
    <n v="231.42"/>
  </r>
  <r>
    <s v="547E-400 - OandM Dist Expenses"/>
    <x v="27"/>
    <n v="76.239999999999995"/>
    <m/>
    <n v="0"/>
    <n v="0"/>
    <n v="0"/>
    <n v="0"/>
    <n v="76.239999999999995"/>
    <n v="76.239999999999995"/>
  </r>
  <r>
    <s v="624E-400 - OandM Dist Expenses"/>
    <x v="7"/>
    <n v="185.81"/>
    <m/>
    <n v="0"/>
    <n v="0"/>
    <n v="0"/>
    <n v="0"/>
    <n v="185.81"/>
    <n v="185.81"/>
  </r>
  <r>
    <s v="624E-400 - OandM Dist Expenses"/>
    <x v="23"/>
    <n v="8.83"/>
    <m/>
    <n v="0"/>
    <n v="0"/>
    <n v="0"/>
    <n v="0"/>
    <n v="8.83"/>
    <n v="8.83"/>
  </r>
  <r>
    <s v="624E-400 - OandM Dist Expenses"/>
    <x v="27"/>
    <n v="3.31"/>
    <m/>
    <n v="0"/>
    <n v="0"/>
    <n v="0"/>
    <n v="0"/>
    <n v="3.31"/>
    <n v="3.31"/>
  </r>
  <r>
    <s v="977D-400 - OandM Dist Expenses"/>
    <x v="23"/>
    <n v="3.01"/>
    <m/>
    <n v="0"/>
    <n v="0"/>
    <n v="0"/>
    <n v="0"/>
    <n v="3.01"/>
    <n v="3.01"/>
  </r>
  <r>
    <s v="980D-400 - OandM Dist Expenses"/>
    <x v="23"/>
    <n v="18.87"/>
    <m/>
    <n v="0"/>
    <n v="0"/>
    <n v="0"/>
    <n v="0"/>
    <n v="18.87"/>
    <n v="18.87"/>
  </r>
  <r>
    <s v="980D-400 - OandM Dist Expenses"/>
    <x v="27"/>
    <n v="6.92"/>
    <m/>
    <n v="0"/>
    <n v="0"/>
    <n v="0"/>
    <n v="0"/>
    <n v="6.92"/>
    <n v="6.92"/>
  </r>
  <r>
    <s v="991D-400 - OandM Dist Expenses"/>
    <x v="23"/>
    <n v="79"/>
    <m/>
    <n v="0"/>
    <n v="0"/>
    <n v="0"/>
    <n v="0"/>
    <n v="79"/>
    <n v="79"/>
  </r>
  <r>
    <s v="991D-400 - OandM Dist Expenses"/>
    <x v="27"/>
    <n v="16.920000000000002"/>
    <m/>
    <n v="0"/>
    <n v="0"/>
    <n v="0"/>
    <n v="0"/>
    <n v="16.920000000000002"/>
    <n v="16.920000000000002"/>
  </r>
  <r>
    <s v="7083-400 - Transfer Line"/>
    <x v="23"/>
    <n v="6180"/>
    <m/>
    <n v="0"/>
    <n v="0"/>
    <n v="0"/>
    <n v="0"/>
    <n v="6180"/>
    <n v="6180"/>
  </r>
  <r>
    <s v="549E-400 - OandM Dist Expenses"/>
    <x v="23"/>
    <n v="105.03"/>
    <m/>
    <n v="0"/>
    <n v="0"/>
    <n v="0"/>
    <n v="0"/>
    <n v="105.03"/>
    <n v="105.03"/>
  </r>
  <r>
    <s v="549E-400 - OandM Dist Expenses"/>
    <x v="27"/>
    <n v="38.89"/>
    <m/>
    <n v="0"/>
    <n v="0"/>
    <n v="0"/>
    <n v="0"/>
    <n v="38.89"/>
    <n v="38.89"/>
  </r>
  <r>
    <s v="2000-700 - Support of DBU"/>
    <x v="3"/>
    <n v="1446.9500000000003"/>
    <m/>
    <n v="0"/>
    <n v="0"/>
    <n v="0"/>
    <n v="1446.9500000000003"/>
    <n v="0"/>
    <n v="1446.9500000000003"/>
  </r>
  <r>
    <s v="2000-700 - Support of DBU"/>
    <x v="7"/>
    <n v="69600.110000000015"/>
    <m/>
    <n v="0"/>
    <n v="0"/>
    <n v="0"/>
    <n v="69600.110000000015"/>
    <n v="0"/>
    <n v="69600.110000000015"/>
  </r>
  <r>
    <s v="2000-700 - Support of DBU"/>
    <x v="23"/>
    <n v="12525.659999999996"/>
    <m/>
    <n v="0"/>
    <n v="0"/>
    <n v="0"/>
    <n v="12525.659999999996"/>
    <n v="0"/>
    <n v="12525.659999999996"/>
  </r>
  <r>
    <s v="2000-700 - Support of DBU"/>
    <x v="8"/>
    <n v="2004"/>
    <m/>
    <n v="0"/>
    <n v="0"/>
    <n v="0"/>
    <n v="2004"/>
    <n v="0"/>
    <n v="2004"/>
  </r>
  <r>
    <s v="2000-700 - Support of DBU"/>
    <x v="36"/>
    <n v="35194.12200000001"/>
    <m/>
    <n v="0"/>
    <n v="0"/>
    <n v="0"/>
    <n v="35194.12200000001"/>
    <n v="0"/>
    <n v="35194.12200000001"/>
  </r>
  <r>
    <s v="2000-700 - Support of DBU"/>
    <x v="51"/>
    <n v="-68.199999999999903"/>
    <m/>
    <n v="0"/>
    <n v="0"/>
    <n v="0"/>
    <n v="-68.199999999999903"/>
    <n v="0"/>
    <n v="-68.199999999999903"/>
  </r>
  <r>
    <s v="2000-700 - Support of DBU"/>
    <x v="10"/>
    <n v="3.6020000000000021"/>
    <m/>
    <n v="0"/>
    <n v="0"/>
    <n v="0"/>
    <n v="3.6020000000000021"/>
    <n v="0"/>
    <n v="3.6020000000000021"/>
  </r>
  <r>
    <s v="2000-700 - Support of DBU"/>
    <x v="12"/>
    <n v="195.87200000000001"/>
    <m/>
    <n v="0"/>
    <n v="0"/>
    <n v="0"/>
    <n v="195.87200000000001"/>
    <n v="0"/>
    <n v="195.87200000000001"/>
  </r>
  <r>
    <s v="2000-700 - Support of DBU"/>
    <x v="35"/>
    <n v="5361.6"/>
    <m/>
    <n v="0"/>
    <n v="0"/>
    <n v="0"/>
    <n v="5361.6"/>
    <n v="0"/>
    <n v="5361.6"/>
  </r>
  <r>
    <s v="2000-700 - Support of DBU"/>
    <x v="19"/>
    <n v="180"/>
    <m/>
    <n v="0"/>
    <n v="0"/>
    <n v="0"/>
    <n v="180"/>
    <n v="0"/>
    <n v="180"/>
  </r>
  <r>
    <s v="2000-700 - Support of DBU"/>
    <x v="13"/>
    <n v="1779.0440000000008"/>
    <m/>
    <n v="0"/>
    <n v="0"/>
    <n v="0"/>
    <n v="1779.0440000000008"/>
    <n v="0"/>
    <n v="1779.0440000000008"/>
  </r>
  <r>
    <s v="2000-700 - Support of DBU"/>
    <x v="0"/>
    <n v="12592.086000000001"/>
    <m/>
    <n v="0"/>
    <n v="0"/>
    <n v="0"/>
    <n v="12592.086000000001"/>
    <n v="0"/>
    <n v="12592.086000000001"/>
  </r>
  <r>
    <s v="2000-700 - Support of DBU"/>
    <x v="14"/>
    <n v="-117.78599999999999"/>
    <m/>
    <n v="0"/>
    <n v="0"/>
    <n v="0"/>
    <n v="-117.78599999999999"/>
    <n v="0"/>
    <n v="-117.78599999999999"/>
  </r>
  <r>
    <s v="2000-700 - Support of DBU"/>
    <x v="15"/>
    <n v="1004"/>
    <m/>
    <n v="0"/>
    <n v="0"/>
    <n v="0"/>
    <n v="1004"/>
    <n v="0"/>
    <n v="1004"/>
  </r>
  <r>
    <s v="2000-700 - Support of DBU"/>
    <x v="27"/>
    <n v="5675.2260000000006"/>
    <m/>
    <n v="0"/>
    <n v="0"/>
    <n v="0"/>
    <n v="5675.2260000000006"/>
    <n v="0"/>
    <n v="5675.2260000000006"/>
  </r>
  <r>
    <s v="2000-700 - Support of DBU"/>
    <x v="21"/>
    <n v="9.6319999999999784"/>
    <m/>
    <n v="0"/>
    <n v="0"/>
    <n v="0"/>
    <n v="9.6319999999999784"/>
    <n v="0"/>
    <n v="9.6319999999999784"/>
  </r>
  <r>
    <s v="2000-700 - Support of DBU"/>
    <x v="16"/>
    <n v="1156.3019999999999"/>
    <m/>
    <n v="0"/>
    <n v="0"/>
    <n v="0"/>
    <n v="1156.3019999999999"/>
    <n v="0"/>
    <n v="1156.3019999999999"/>
  </r>
  <r>
    <s v="2000-750 - Transmission"/>
    <x v="7"/>
    <n v="19754.580000000005"/>
    <m/>
    <n v="0"/>
    <n v="0"/>
    <n v="0"/>
    <n v="19754.580000000005"/>
    <n v="0"/>
    <n v="19754.580000000005"/>
  </r>
  <r>
    <s v="2000-770 - Professional Devl"/>
    <x v="27"/>
    <n v="7.6319999999999899"/>
    <m/>
    <n v="0"/>
    <n v="0"/>
    <n v="0"/>
    <n v="7.6319999999999899"/>
    <n v="0"/>
    <n v="7.6319999999999899"/>
  </r>
  <r>
    <s v="2000-910 - Vac/Hol/Sick"/>
    <x v="7"/>
    <n v="16148.502"/>
    <m/>
    <n v="16148.502"/>
    <n v="0"/>
    <n v="0"/>
    <n v="0"/>
    <n v="0"/>
    <n v="16148.502"/>
  </r>
  <r>
    <s v="2000-910 - Vac/Hol/Sick"/>
    <x v="23"/>
    <n v="94816.842000000004"/>
    <m/>
    <n v="94816.842000000004"/>
    <n v="0"/>
    <n v="0"/>
    <n v="0"/>
    <n v="0"/>
    <n v="94816.842000000004"/>
  </r>
  <r>
    <s v="2000-910 - Vac/Hol/Sick"/>
    <x v="36"/>
    <n v="266.67999999999989"/>
    <m/>
    <n v="266.67999999999989"/>
    <n v="0"/>
    <n v="0"/>
    <n v="0"/>
    <n v="0"/>
    <n v="266.67999999999989"/>
  </r>
  <r>
    <s v="2000-960 - Telephone"/>
    <x v="58"/>
    <n v="285.60000000000002"/>
    <m/>
    <n v="0"/>
    <n v="0"/>
    <n v="0"/>
    <n v="285.60000000000002"/>
    <n v="0"/>
    <n v="285.60000000000002"/>
  </r>
  <r>
    <s v="2134-620 - Planned Maintenance"/>
    <x v="23"/>
    <n v="16024.402000000004"/>
    <m/>
    <n v="0"/>
    <n v="0"/>
    <n v="0"/>
    <n v="0"/>
    <n v="16024.402000000004"/>
    <n v="16024.402000000004"/>
  </r>
  <r>
    <s v="2134-620 - Planned Maintenance"/>
    <x v="0"/>
    <n v="5701.3779999999997"/>
    <m/>
    <n v="0"/>
    <n v="0"/>
    <n v="0"/>
    <n v="0"/>
    <n v="5701.3779999999997"/>
    <n v="5701.3779999999997"/>
  </r>
  <r>
    <s v="2134-620 - Planned Maintenance"/>
    <x v="27"/>
    <n v="5853.0799999999981"/>
    <m/>
    <n v="0"/>
    <n v="0"/>
    <n v="0"/>
    <n v="0"/>
    <n v="5853.0799999999981"/>
    <n v="5853.0799999999981"/>
  </r>
  <r>
    <s v="2135-520 - Trans. Plan Maint"/>
    <x v="27"/>
    <n v="47.947999999999986"/>
    <m/>
    <n v="0"/>
    <n v="0"/>
    <n v="0"/>
    <n v="0"/>
    <n v="47.947999999999986"/>
    <n v="47.947999999999986"/>
  </r>
  <r>
    <s v="2136-520 - Trans. Plan Maint"/>
    <x v="23"/>
    <n v="9567.6039999999994"/>
    <m/>
    <n v="0"/>
    <n v="0"/>
    <n v="0"/>
    <n v="0"/>
    <n v="9567.6039999999994"/>
    <n v="9567.6039999999994"/>
  </r>
  <r>
    <s v="2136-520 - Trans. Plan Maint"/>
    <x v="10"/>
    <n v="37.069999999999951"/>
    <m/>
    <n v="0"/>
    <n v="0"/>
    <n v="0"/>
    <n v="0"/>
    <n v="37.069999999999951"/>
    <n v="37.069999999999951"/>
  </r>
  <r>
    <s v="2136-520 - Trans. Plan Maint"/>
    <x v="35"/>
    <n v="8.8000000000000007"/>
    <m/>
    <n v="0"/>
    <n v="0"/>
    <n v="0"/>
    <n v="0"/>
    <n v="8.8000000000000007"/>
    <n v="8.8000000000000007"/>
  </r>
  <r>
    <s v="2136-520 - Trans. Plan Maint"/>
    <x v="0"/>
    <n v="2630.5300000000007"/>
    <m/>
    <n v="0"/>
    <n v="0"/>
    <n v="0"/>
    <n v="0"/>
    <n v="2630.5300000000007"/>
    <n v="2630.5300000000007"/>
  </r>
  <r>
    <s v="2136-520 - Trans. Plan Maint"/>
    <x v="27"/>
    <n v="3770.2540000000004"/>
    <m/>
    <n v="0"/>
    <n v="0"/>
    <n v="0"/>
    <n v="0"/>
    <n v="3770.2540000000004"/>
    <n v="3770.2540000000004"/>
  </r>
  <r>
    <s v="2136-520 - Trans. Plan Maint"/>
    <x v="25"/>
    <n v="-4.2759999999999989"/>
    <m/>
    <n v="0"/>
    <n v="0"/>
    <n v="0"/>
    <n v="0"/>
    <n v="-4.2759999999999989"/>
    <n v="-4.2759999999999989"/>
  </r>
  <r>
    <s v="2136-620 - Dist. Plan Maint"/>
    <x v="23"/>
    <n v="114.74199999999996"/>
    <m/>
    <n v="0"/>
    <n v="0"/>
    <n v="0"/>
    <n v="0"/>
    <n v="114.74199999999996"/>
    <n v="114.74199999999996"/>
  </r>
  <r>
    <s v="2136-620 - Dist. Plan Maint"/>
    <x v="0"/>
    <n v="12.400000000000007"/>
    <m/>
    <n v="0"/>
    <n v="0"/>
    <n v="0"/>
    <n v="0"/>
    <n v="12.400000000000007"/>
    <n v="12.400000000000007"/>
  </r>
  <r>
    <s v="2136-620 - Dist. Plan Maint"/>
    <x v="27"/>
    <n v="30.27000000000001"/>
    <m/>
    <n v="0"/>
    <n v="0"/>
    <n v="0"/>
    <n v="0"/>
    <n v="30.27000000000001"/>
    <n v="30.27000000000001"/>
  </r>
  <r>
    <s v="2137-510 - Trans. Restore Serv"/>
    <x v="13"/>
    <n v="915.96400000000006"/>
    <m/>
    <n v="0"/>
    <n v="0"/>
    <n v="0"/>
    <n v="0"/>
    <n v="915.96400000000006"/>
    <n v="915.96400000000006"/>
  </r>
  <r>
    <s v="2137-520 - Trans. Pln Maint."/>
    <x v="23"/>
    <n v="9106.9559999999983"/>
    <m/>
    <n v="0"/>
    <n v="0"/>
    <n v="0"/>
    <n v="0"/>
    <n v="9106.9559999999983"/>
    <n v="9106.9559999999983"/>
  </r>
  <r>
    <s v="2137-520 - Trans. Pln Maint."/>
    <x v="13"/>
    <n v="586.76600000000076"/>
    <m/>
    <n v="0"/>
    <n v="0"/>
    <n v="0"/>
    <n v="0"/>
    <n v="586.76600000000076"/>
    <n v="586.76600000000076"/>
  </r>
  <r>
    <s v="2137-520 - Trans. Pln Maint."/>
    <x v="27"/>
    <n v="4966.4000000000005"/>
    <m/>
    <n v="0"/>
    <n v="0"/>
    <n v="0"/>
    <n v="0"/>
    <n v="4966.4000000000005"/>
    <n v="4966.4000000000005"/>
  </r>
  <r>
    <s v="2137-620 - Dist. Planned Maint."/>
    <x v="3"/>
    <n v="180"/>
    <m/>
    <n v="0"/>
    <n v="0"/>
    <n v="0"/>
    <n v="0"/>
    <n v="180"/>
    <n v="180"/>
  </r>
  <r>
    <s v="2137-620 - Dist. Planned Maint."/>
    <x v="7"/>
    <n v="268.09999999999951"/>
    <m/>
    <n v="0"/>
    <n v="0"/>
    <n v="0"/>
    <n v="0"/>
    <n v="268.09999999999951"/>
    <n v="268.09999999999951"/>
  </r>
  <r>
    <s v="2137-620 - Dist. Planned Maint."/>
    <x v="23"/>
    <n v="2362.0980000000004"/>
    <m/>
    <n v="0"/>
    <n v="0"/>
    <n v="0"/>
    <n v="0"/>
    <n v="2362.0980000000004"/>
    <n v="2362.0980000000004"/>
  </r>
  <r>
    <s v="2137-620 - Dist. Planned Maint."/>
    <x v="36"/>
    <n v="13.277999999999979"/>
    <m/>
    <n v="0"/>
    <n v="0"/>
    <n v="0"/>
    <n v="0"/>
    <n v="13.277999999999979"/>
    <n v="13.277999999999979"/>
  </r>
  <r>
    <s v="2137-620 - Dist. Planned Maint."/>
    <x v="35"/>
    <n v="8.7999999999999829"/>
    <m/>
    <n v="0"/>
    <n v="0"/>
    <n v="0"/>
    <n v="0"/>
    <n v="8.7999999999999829"/>
    <n v="8.7999999999999829"/>
  </r>
  <r>
    <s v="2137-620 - Dist. Planned Maint."/>
    <x v="13"/>
    <n v="48.496000000000059"/>
    <m/>
    <n v="0"/>
    <n v="0"/>
    <n v="0"/>
    <n v="0"/>
    <n v="48.496000000000059"/>
    <n v="48.496000000000059"/>
  </r>
  <r>
    <s v="2137-620 - Dist. Planned Maint."/>
    <x v="0"/>
    <n v="15257.599999999999"/>
    <m/>
    <n v="0"/>
    <n v="0"/>
    <n v="0"/>
    <n v="0"/>
    <n v="15257.599999999999"/>
    <n v="15257.599999999999"/>
  </r>
  <r>
    <s v="2137-620 - Dist. Planned Maint."/>
    <x v="27"/>
    <n v="726.12999999999965"/>
    <m/>
    <n v="0"/>
    <n v="0"/>
    <n v="0"/>
    <n v="0"/>
    <n v="726.12999999999965"/>
    <n v="726.12999999999965"/>
  </r>
  <r>
    <s v="2138-510 - Trans. Rest Svc"/>
    <x v="13"/>
    <n v="216.82399999999964"/>
    <m/>
    <n v="0"/>
    <n v="0"/>
    <n v="0"/>
    <n v="0"/>
    <n v="216.82399999999964"/>
    <n v="216.82399999999964"/>
  </r>
  <r>
    <s v="2138-520 - Trans. Plan Maintq"/>
    <x v="3"/>
    <n v="23949.161999999997"/>
    <m/>
    <n v="0"/>
    <n v="0"/>
    <n v="0"/>
    <n v="0"/>
    <n v="23949.161999999997"/>
    <n v="23949.161999999997"/>
  </r>
  <r>
    <s v="2138-520 - Trans. Plan Maintq"/>
    <x v="23"/>
    <n v="15201.236000000001"/>
    <m/>
    <n v="0"/>
    <n v="0"/>
    <n v="0"/>
    <n v="0"/>
    <n v="15201.236000000001"/>
    <n v="15201.236000000001"/>
  </r>
  <r>
    <s v="2138-520 - Trans. Plan Maintq"/>
    <x v="35"/>
    <n v="12.800000000000011"/>
    <m/>
    <n v="0"/>
    <n v="0"/>
    <n v="0"/>
    <n v="0"/>
    <n v="12.800000000000011"/>
    <n v="12.800000000000011"/>
  </r>
  <r>
    <s v="2138-520 - Trans. Plan Maintq"/>
    <x v="0"/>
    <n v="9227.9679999999971"/>
    <m/>
    <n v="0"/>
    <n v="0"/>
    <n v="0"/>
    <n v="0"/>
    <n v="9227.9679999999971"/>
    <n v="9227.9679999999971"/>
  </r>
  <r>
    <s v="2138-520 - Trans. Plan Maintq"/>
    <x v="20"/>
    <n v="9.9679999999999893"/>
    <m/>
    <n v="0"/>
    <n v="0"/>
    <n v="0"/>
    <n v="0"/>
    <n v="9.9679999999999893"/>
    <n v="9.9679999999999893"/>
  </r>
  <r>
    <s v="2138-520 - Trans. Plan Maintq"/>
    <x v="14"/>
    <n v="-77.739999999999952"/>
    <m/>
    <n v="0"/>
    <n v="0"/>
    <n v="0"/>
    <n v="0"/>
    <n v="-77.739999999999952"/>
    <n v="-77.739999999999952"/>
  </r>
  <r>
    <s v="2138-520 - Trans. Plan Maintq"/>
    <x v="27"/>
    <n v="4328.4879999999994"/>
    <m/>
    <n v="0"/>
    <n v="0"/>
    <n v="0"/>
    <n v="0"/>
    <n v="4328.4879999999994"/>
    <n v="4328.4879999999994"/>
  </r>
  <r>
    <s v="2138-530 - Trans. Unplan Maint"/>
    <x v="13"/>
    <n v="7.4339999999999842"/>
    <m/>
    <n v="0"/>
    <n v="0"/>
    <n v="0"/>
    <n v="0"/>
    <n v="7.4339999999999842"/>
    <n v="7.4339999999999842"/>
  </r>
  <r>
    <s v="2138-530 - Trans. Unplan Maint"/>
    <x v="0"/>
    <n v="1109.7335841035247"/>
    <m/>
    <n v="0"/>
    <n v="0"/>
    <n v="0"/>
    <n v="0"/>
    <n v="1109.7335841035247"/>
    <n v="1109.7335841035247"/>
  </r>
  <r>
    <s v="2138-620 - Dist. Plan Maint"/>
    <x v="3"/>
    <n v="22041.825999999997"/>
    <m/>
    <n v="0"/>
    <n v="0"/>
    <n v="0"/>
    <n v="0"/>
    <n v="22041.825999999997"/>
    <n v="22041.825999999997"/>
  </r>
  <r>
    <s v="2138-620 - Dist. Plan Maint"/>
    <x v="23"/>
    <n v="15525.202000000001"/>
    <m/>
    <n v="0"/>
    <n v="0"/>
    <n v="0"/>
    <n v="0"/>
    <n v="15525.202000000001"/>
    <n v="15525.202000000001"/>
  </r>
  <r>
    <s v="2138-620 - Dist. Plan Maint"/>
    <x v="35"/>
    <n v="6.799999999999998"/>
    <m/>
    <n v="0"/>
    <n v="0"/>
    <n v="0"/>
    <n v="0"/>
    <n v="6.799999999999998"/>
    <n v="6.799999999999998"/>
  </r>
  <r>
    <s v="2138-620 - Dist. Plan Maint"/>
    <x v="13"/>
    <n v="187.65200000000002"/>
    <m/>
    <n v="0"/>
    <n v="0"/>
    <n v="0"/>
    <n v="0"/>
    <n v="187.65200000000002"/>
    <n v="187.65200000000002"/>
  </r>
  <r>
    <s v="2138-620 - Dist. Plan Maint"/>
    <x v="0"/>
    <n v="5819.1359999999986"/>
    <m/>
    <n v="0"/>
    <n v="0"/>
    <n v="0"/>
    <n v="0"/>
    <n v="5819.1359999999986"/>
    <n v="5819.1359999999986"/>
  </r>
  <r>
    <s v="2138-620 - Dist. Plan Maint"/>
    <x v="14"/>
    <n v="-787.91199999999935"/>
    <m/>
    <n v="0"/>
    <n v="0"/>
    <n v="0"/>
    <n v="0"/>
    <n v="-787.91199999999935"/>
    <n v="-787.91199999999935"/>
  </r>
  <r>
    <s v="2138-620 - Dist. Plan Maint"/>
    <x v="27"/>
    <n v="8981.5300000000007"/>
    <m/>
    <n v="0"/>
    <n v="0"/>
    <n v="0"/>
    <n v="0"/>
    <n v="8981.5300000000007"/>
    <n v="8981.5300000000007"/>
  </r>
  <r>
    <s v="2138-630 - Dist. Unplan Maint."/>
    <x v="13"/>
    <n v="24.053999999999988"/>
    <m/>
    <n v="0"/>
    <n v="0"/>
    <n v="0"/>
    <n v="0"/>
    <n v="24.053999999999988"/>
    <n v="24.053999999999988"/>
  </r>
  <r>
    <s v="2139-520 - Trans. Plan Maint"/>
    <x v="23"/>
    <n v="3250.9120000000007"/>
    <m/>
    <n v="0"/>
    <n v="0"/>
    <n v="0"/>
    <n v="0"/>
    <n v="3250.9120000000007"/>
    <n v="3250.9120000000007"/>
  </r>
  <r>
    <s v="2139-520 - Trans. Plan Maint"/>
    <x v="0"/>
    <n v="296.41999999999996"/>
    <m/>
    <n v="0"/>
    <n v="0"/>
    <n v="0"/>
    <n v="0"/>
    <n v="296.41999999999996"/>
    <n v="296.41999999999996"/>
  </r>
  <r>
    <s v="2139-520 - Trans. Plan Maint"/>
    <x v="27"/>
    <n v="1177.5639999999999"/>
    <m/>
    <n v="0"/>
    <n v="0"/>
    <n v="0"/>
    <n v="0"/>
    <n v="1177.5639999999999"/>
    <n v="1177.5639999999999"/>
  </r>
  <r>
    <s v="2139-620 - Dist. Plan Maint"/>
    <x v="0"/>
    <n v="291.2"/>
    <m/>
    <n v="0"/>
    <n v="0"/>
    <n v="0"/>
    <n v="0"/>
    <n v="291.2"/>
    <n v="291.2"/>
  </r>
  <r>
    <s v="2140-520 - Trans. Plan Maintq"/>
    <x v="23"/>
    <n v="238.60799999999969"/>
    <m/>
    <n v="0"/>
    <n v="0"/>
    <n v="0"/>
    <n v="0"/>
    <n v="238.60799999999969"/>
    <n v="238.60799999999969"/>
  </r>
  <r>
    <s v="2140-520 - Trans. Plan Maintq"/>
    <x v="27"/>
    <n v="57.17999999999995"/>
    <m/>
    <n v="0"/>
    <n v="0"/>
    <n v="0"/>
    <n v="0"/>
    <n v="57.17999999999995"/>
    <n v="57.17999999999995"/>
  </r>
  <r>
    <s v="2140-620 - Dist. Plan Maint"/>
    <x v="3"/>
    <n v="93.215999999999966"/>
    <m/>
    <n v="0"/>
    <n v="0"/>
    <n v="0"/>
    <n v="0"/>
    <n v="93.215999999999966"/>
    <n v="93.215999999999966"/>
  </r>
  <r>
    <s v="2140-620 - Dist. Plan Maint"/>
    <x v="7"/>
    <n v="6.4219999999995316"/>
    <m/>
    <n v="0"/>
    <n v="0"/>
    <n v="0"/>
    <n v="0"/>
    <n v="6.4219999999995316"/>
    <n v="6.4219999999995316"/>
  </r>
  <r>
    <s v="2140-620 - Dist. Plan Maint"/>
    <x v="23"/>
    <n v="12363.980000000001"/>
    <m/>
    <n v="0"/>
    <n v="0"/>
    <n v="0"/>
    <n v="0"/>
    <n v="12363.980000000001"/>
    <n v="12363.980000000001"/>
  </r>
  <r>
    <s v="2140-620 - Dist. Plan Maint"/>
    <x v="36"/>
    <n v="36.000000000000007"/>
    <m/>
    <n v="0"/>
    <n v="0"/>
    <n v="0"/>
    <n v="0"/>
    <n v="36.000000000000007"/>
    <n v="36.000000000000007"/>
  </r>
  <r>
    <s v="2140-620 - Dist. Plan Maint"/>
    <x v="13"/>
    <n v="166.42400000000004"/>
    <m/>
    <n v="0"/>
    <n v="0"/>
    <n v="0"/>
    <n v="0"/>
    <n v="166.42400000000004"/>
    <n v="166.42400000000004"/>
  </r>
  <r>
    <s v="2140-620 - Dist. Plan Maint"/>
    <x v="0"/>
    <n v="1433.3219999999997"/>
    <m/>
    <n v="0"/>
    <n v="0"/>
    <n v="0"/>
    <n v="0"/>
    <n v="1433.3219999999997"/>
    <n v="1433.3219999999997"/>
  </r>
  <r>
    <s v="2140-620 - Dist. Plan Maint"/>
    <x v="27"/>
    <n v="4939.1720000000005"/>
    <m/>
    <n v="0"/>
    <n v="0"/>
    <n v="0"/>
    <n v="0"/>
    <n v="4939.1720000000005"/>
    <n v="4939.1720000000005"/>
  </r>
  <r>
    <s v="2140-620 - Dist. Plan Maint"/>
    <x v="21"/>
    <n v="8.0339999999999918"/>
    <m/>
    <n v="0"/>
    <n v="0"/>
    <n v="0"/>
    <n v="0"/>
    <n v="8.0339999999999918"/>
    <n v="8.0339999999999918"/>
  </r>
  <r>
    <s v="2141-520 - Trans. Plan Maint"/>
    <x v="23"/>
    <n v="355.69999999999982"/>
    <m/>
    <n v="0"/>
    <n v="0"/>
    <n v="0"/>
    <n v="0"/>
    <n v="355.69999999999982"/>
    <n v="355.69999999999982"/>
  </r>
  <r>
    <s v="2141-520 - Trans. Plan Maint"/>
    <x v="27"/>
    <n v="90.140000000000043"/>
    <m/>
    <n v="0"/>
    <n v="0"/>
    <n v="0"/>
    <n v="0"/>
    <n v="90.140000000000043"/>
    <n v="90.140000000000043"/>
  </r>
  <r>
    <s v="2141-620 - Dist. Plan Maint"/>
    <x v="23"/>
    <n v="3741.48"/>
    <m/>
    <n v="0"/>
    <n v="0"/>
    <n v="0"/>
    <n v="0"/>
    <n v="3741.48"/>
    <n v="3741.48"/>
  </r>
  <r>
    <s v="2141-620 - Dist. Plan Maint"/>
    <x v="0"/>
    <n v="553.3900000000001"/>
    <m/>
    <n v="0"/>
    <n v="0"/>
    <n v="0"/>
    <n v="0"/>
    <n v="553.3900000000001"/>
    <n v="553.3900000000001"/>
  </r>
  <r>
    <s v="2141-620 - Dist. Plan Maint"/>
    <x v="27"/>
    <n v="1666.096"/>
    <m/>
    <n v="0"/>
    <n v="0"/>
    <n v="0"/>
    <n v="0"/>
    <n v="1666.096"/>
    <n v="1666.096"/>
  </r>
  <r>
    <s v="2142-610 - Restore Service"/>
    <x v="23"/>
    <n v="293.76"/>
    <m/>
    <n v="0"/>
    <n v="0"/>
    <n v="0"/>
    <n v="0"/>
    <n v="293.76"/>
    <n v="293.76"/>
  </r>
  <r>
    <s v="2142-610 - Restore Service"/>
    <x v="13"/>
    <n v="13.245999999999988"/>
    <m/>
    <n v="0"/>
    <n v="0"/>
    <n v="0"/>
    <n v="0"/>
    <n v="13.245999999999988"/>
    <n v="13.245999999999988"/>
  </r>
  <r>
    <s v="2142-610 - Restore Service"/>
    <x v="27"/>
    <n v="122.4"/>
    <m/>
    <n v="0"/>
    <n v="0"/>
    <n v="0"/>
    <n v="0"/>
    <n v="122.4"/>
    <n v="122.4"/>
  </r>
  <r>
    <s v="2142-620 - Planned Maintenance"/>
    <x v="23"/>
    <n v="28554.071999999993"/>
    <m/>
    <n v="0"/>
    <n v="0"/>
    <n v="0"/>
    <n v="0"/>
    <n v="28554.071999999993"/>
    <n v="28554.071999999993"/>
  </r>
  <r>
    <s v="2142-620 - Planned Maintenance"/>
    <x v="0"/>
    <n v="2915.5499999999997"/>
    <m/>
    <n v="0"/>
    <n v="0"/>
    <n v="0"/>
    <n v="0"/>
    <n v="2915.5499999999997"/>
    <n v="2915.5499999999997"/>
  </r>
  <r>
    <s v="2142-620 - Planned Maintenance"/>
    <x v="27"/>
    <n v="10626.17"/>
    <m/>
    <n v="0"/>
    <n v="0"/>
    <n v="0"/>
    <n v="0"/>
    <n v="10626.17"/>
    <n v="10626.17"/>
  </r>
  <r>
    <s v="2144-700 - DBU Support"/>
    <x v="3"/>
    <n v="499.80200000000059"/>
    <m/>
    <n v="0"/>
    <n v="0"/>
    <n v="0"/>
    <n v="499.80200000000059"/>
    <n v="0"/>
    <n v="499.80200000000059"/>
  </r>
  <r>
    <s v="2144-700 - DBU Support"/>
    <x v="7"/>
    <n v="117.60000000000001"/>
    <m/>
    <n v="0"/>
    <n v="0"/>
    <n v="0"/>
    <n v="117.60000000000001"/>
    <n v="0"/>
    <n v="117.60000000000001"/>
  </r>
  <r>
    <s v="2144-700 - DBU Support"/>
    <x v="23"/>
    <n v="9105.021999999999"/>
    <m/>
    <n v="0"/>
    <n v="0"/>
    <n v="0"/>
    <n v="9105.021999999999"/>
    <n v="0"/>
    <n v="9105.021999999999"/>
  </r>
  <r>
    <s v="2144-700 - DBU Support"/>
    <x v="36"/>
    <n v="168.79999999999973"/>
    <m/>
    <n v="0"/>
    <n v="0"/>
    <n v="0"/>
    <n v="168.79999999999973"/>
    <n v="0"/>
    <n v="168.79999999999973"/>
  </r>
  <r>
    <s v="2144-700 - DBU Support"/>
    <x v="10"/>
    <n v="523.20000000000005"/>
    <m/>
    <n v="0"/>
    <n v="0"/>
    <n v="0"/>
    <n v="523.20000000000005"/>
    <n v="0"/>
    <n v="523.20000000000005"/>
  </r>
  <r>
    <s v="2144-700 - DBU Support"/>
    <x v="12"/>
    <n v="6.4479999999999977"/>
    <m/>
    <n v="0"/>
    <n v="0"/>
    <n v="0"/>
    <n v="6.4479999999999977"/>
    <n v="0"/>
    <n v="6.4479999999999977"/>
  </r>
  <r>
    <s v="2144-700 - DBU Support"/>
    <x v="35"/>
    <n v="334.79999999999995"/>
    <m/>
    <n v="0"/>
    <n v="0"/>
    <n v="0"/>
    <n v="334.79999999999995"/>
    <n v="0"/>
    <n v="334.79999999999995"/>
  </r>
  <r>
    <s v="2144-700 - DBU Support"/>
    <x v="19"/>
    <n v="150"/>
    <m/>
    <n v="0"/>
    <n v="0"/>
    <n v="0"/>
    <n v="150"/>
    <n v="0"/>
    <n v="150"/>
  </r>
  <r>
    <s v="2144-700 - DBU Support"/>
    <x v="0"/>
    <n v="1066.4000000000001"/>
    <m/>
    <n v="0"/>
    <n v="0"/>
    <n v="0"/>
    <n v="1066.4000000000001"/>
    <n v="0"/>
    <n v="1066.4000000000001"/>
  </r>
  <r>
    <s v="2144-700 - DBU Support"/>
    <x v="27"/>
    <n v="2430.8319999999994"/>
    <m/>
    <n v="0"/>
    <n v="0"/>
    <n v="0"/>
    <n v="2430.8319999999994"/>
    <n v="0"/>
    <n v="2430.8319999999994"/>
  </r>
  <r>
    <s v="2145-520 - Trans. Plan Maint"/>
    <x v="3"/>
    <n v="9.369999999999985"/>
    <m/>
    <n v="0"/>
    <n v="0"/>
    <n v="0"/>
    <n v="0"/>
    <n v="9.369999999999985"/>
    <n v="9.369999999999985"/>
  </r>
  <r>
    <s v="2145-520 - Trans. Plan Maint"/>
    <x v="13"/>
    <n v="216.82399999999964"/>
    <m/>
    <n v="0"/>
    <n v="0"/>
    <n v="0"/>
    <n v="0"/>
    <n v="216.82399999999964"/>
    <n v="216.82399999999964"/>
  </r>
  <r>
    <s v="2145-620 - Dist. Plan Maint"/>
    <x v="23"/>
    <n v="3710.1660000000002"/>
    <m/>
    <n v="0"/>
    <n v="0"/>
    <n v="0"/>
    <n v="0"/>
    <n v="3710.1660000000002"/>
    <n v="3710.1660000000002"/>
  </r>
  <r>
    <s v="2145-620 - Dist. Plan Maint"/>
    <x v="13"/>
    <n v="1462.3740000000014"/>
    <m/>
    <n v="0"/>
    <n v="0"/>
    <n v="0"/>
    <n v="0"/>
    <n v="1462.3740000000014"/>
    <n v="1462.3740000000014"/>
  </r>
  <r>
    <s v="2145-620 - Dist. Plan Maint"/>
    <x v="0"/>
    <n v="432"/>
    <m/>
    <n v="0"/>
    <n v="0"/>
    <n v="0"/>
    <n v="0"/>
    <n v="432"/>
    <n v="432"/>
  </r>
  <r>
    <s v="2145-620 - Dist. Plan Maint"/>
    <x v="27"/>
    <n v="1055.442"/>
    <m/>
    <n v="0"/>
    <n v="0"/>
    <n v="0"/>
    <n v="0"/>
    <n v="1055.442"/>
    <n v="1055.442"/>
  </r>
  <r>
    <s v="2146-520 - Trans. Plan Maint"/>
    <x v="3"/>
    <n v="28.800000000000054"/>
    <m/>
    <n v="0"/>
    <n v="0"/>
    <n v="0"/>
    <n v="0"/>
    <n v="28.800000000000054"/>
    <n v="28.800000000000054"/>
  </r>
  <r>
    <s v="2146-520 - Trans. Plan Maint"/>
    <x v="23"/>
    <n v="337.45799999999997"/>
    <m/>
    <n v="0"/>
    <n v="0"/>
    <n v="0"/>
    <n v="0"/>
    <n v="337.45799999999997"/>
    <n v="337.45799999999997"/>
  </r>
  <r>
    <s v="2146-520 - Trans. Plan Maint"/>
    <x v="0"/>
    <n v="874.59999999999991"/>
    <m/>
    <n v="0"/>
    <n v="0"/>
    <n v="0"/>
    <n v="0"/>
    <n v="874.59999999999991"/>
    <n v="874.59999999999991"/>
  </r>
  <r>
    <s v="2146-520 - Trans. Plan Maint"/>
    <x v="27"/>
    <n v="494.40000000000003"/>
    <m/>
    <n v="0"/>
    <n v="0"/>
    <n v="0"/>
    <n v="0"/>
    <n v="494.40000000000003"/>
    <n v="494.40000000000003"/>
  </r>
  <r>
    <s v="2146-620 - Dist. Plan Maint"/>
    <x v="3"/>
    <n v="582.60000000000048"/>
    <m/>
    <n v="0"/>
    <n v="0"/>
    <n v="0"/>
    <n v="0"/>
    <n v="582.60000000000048"/>
    <n v="582.60000000000048"/>
  </r>
  <r>
    <s v="2146-620 - Dist. Plan Maint"/>
    <x v="7"/>
    <n v="18.839999999999989"/>
    <m/>
    <n v="0"/>
    <n v="0"/>
    <n v="0"/>
    <n v="0"/>
    <n v="18.839999999999989"/>
    <n v="18.839999999999989"/>
  </r>
  <r>
    <s v="2146-620 - Dist. Plan Maint"/>
    <x v="23"/>
    <n v="3788.2200000000007"/>
    <m/>
    <n v="0"/>
    <n v="0"/>
    <n v="0"/>
    <n v="0"/>
    <n v="3788.2200000000007"/>
    <n v="3788.2200000000007"/>
  </r>
  <r>
    <s v="2146-620 - Dist. Plan Maint"/>
    <x v="0"/>
    <n v="4274.3999999999996"/>
    <m/>
    <n v="0"/>
    <n v="0"/>
    <n v="0"/>
    <n v="0"/>
    <n v="4274.3999999999996"/>
    <n v="4274.3999999999996"/>
  </r>
  <r>
    <s v="2146-620 - Dist. Plan Maint"/>
    <x v="27"/>
    <n v="576.9140000000001"/>
    <m/>
    <n v="0"/>
    <n v="0"/>
    <n v="0"/>
    <n v="0"/>
    <n v="576.9140000000001"/>
    <n v="576.9140000000001"/>
  </r>
  <r>
    <s v="2146-620 - Dist. Plan Maint"/>
    <x v="21"/>
    <n v="83.747999999999905"/>
    <m/>
    <n v="0"/>
    <n v="0"/>
    <n v="0"/>
    <n v="0"/>
    <n v="83.747999999999905"/>
    <n v="83.747999999999905"/>
  </r>
  <r>
    <s v="2147-700 - Support of DBU"/>
    <x v="23"/>
    <n v="1456.11"/>
    <m/>
    <n v="0"/>
    <n v="0"/>
    <n v="0"/>
    <n v="1456.11"/>
    <n v="0"/>
    <n v="1456.11"/>
  </r>
  <r>
    <s v="2147-700 - Support of DBU"/>
    <x v="0"/>
    <n v="51.260000000000005"/>
    <m/>
    <n v="0"/>
    <n v="0"/>
    <n v="0"/>
    <n v="51.260000000000005"/>
    <n v="0"/>
    <n v="51.260000000000005"/>
  </r>
  <r>
    <s v="2147-700 - Support of DBU"/>
    <x v="27"/>
    <n v="593.6"/>
    <m/>
    <n v="0"/>
    <n v="0"/>
    <n v="0"/>
    <n v="593.6"/>
    <n v="0"/>
    <n v="593.6"/>
  </r>
  <r>
    <s v="2148-720 - Dist Expense Tas"/>
    <x v="23"/>
    <n v="534.59999999999991"/>
    <m/>
    <n v="0"/>
    <n v="0"/>
    <n v="0"/>
    <n v="0"/>
    <n v="534.59999999999991"/>
    <n v="534.59999999999991"/>
  </r>
  <r>
    <s v="2148-720 - Dist Expense Tas"/>
    <x v="36"/>
    <n v="48.296000000000021"/>
    <m/>
    <n v="0"/>
    <n v="0"/>
    <n v="0"/>
    <n v="0"/>
    <n v="48.296000000000021"/>
    <n v="48.296000000000021"/>
  </r>
  <r>
    <s v="2148-720 - Dist Expense Tas"/>
    <x v="13"/>
    <n v="17.109999999999996"/>
    <m/>
    <n v="0"/>
    <n v="0"/>
    <n v="0"/>
    <n v="0"/>
    <n v="17.109999999999996"/>
    <n v="17.109999999999996"/>
  </r>
  <r>
    <s v="2148-720 - Dist Expense Tas"/>
    <x v="14"/>
    <n v="-13.224000000000016"/>
    <m/>
    <n v="0"/>
    <n v="0"/>
    <n v="0"/>
    <n v="0"/>
    <n v="-13.224000000000016"/>
    <n v="-13.224000000000016"/>
  </r>
  <r>
    <s v="2148-720 - Dist Expense Tas"/>
    <x v="27"/>
    <n v="360.03000000000009"/>
    <m/>
    <n v="0"/>
    <n v="0"/>
    <n v="0"/>
    <n v="0"/>
    <n v="360.03000000000009"/>
    <n v="360.03000000000009"/>
  </r>
  <r>
    <s v="2148-720 - Dist Expense Tas"/>
    <x v="25"/>
    <n v="-342.39999999999986"/>
    <m/>
    <n v="0"/>
    <n v="0"/>
    <n v="0"/>
    <n v="0"/>
    <n v="-342.39999999999986"/>
    <n v="-342.39999999999986"/>
  </r>
  <r>
    <s v="2153-520 - Trans. Plan Maint"/>
    <x v="23"/>
    <n v="1715.432"/>
    <m/>
    <n v="0"/>
    <n v="0"/>
    <n v="0"/>
    <n v="0"/>
    <n v="1715.432"/>
    <n v="1715.432"/>
  </r>
  <r>
    <s v="2153-520 - Trans. Plan Maint"/>
    <x v="0"/>
    <n v="1681.6"/>
    <m/>
    <n v="0"/>
    <n v="0"/>
    <n v="0"/>
    <n v="0"/>
    <n v="1681.6"/>
    <n v="1681.6"/>
  </r>
  <r>
    <s v="2153-520 - Trans. Plan Maint"/>
    <x v="27"/>
    <n v="671.2"/>
    <m/>
    <n v="0"/>
    <n v="0"/>
    <n v="0"/>
    <n v="0"/>
    <n v="671.2"/>
    <n v="671.2"/>
  </r>
  <r>
    <s v="2153-620 - Dist. Plan Maint"/>
    <x v="23"/>
    <n v="1249.2000000000007"/>
    <m/>
    <n v="0"/>
    <n v="0"/>
    <n v="0"/>
    <n v="0"/>
    <n v="1249.2000000000007"/>
    <n v="1249.2000000000007"/>
  </r>
  <r>
    <s v="2153-620 - Dist. Plan Maint"/>
    <x v="27"/>
    <n v="537.1099999999999"/>
    <m/>
    <n v="0"/>
    <n v="0"/>
    <n v="0"/>
    <n v="0"/>
    <n v="537.1099999999999"/>
    <n v="537.1099999999999"/>
  </r>
  <r>
    <s v="2154-520 - Trans. Plan Maint"/>
    <x v="3"/>
    <n v="24.99000000000002"/>
    <m/>
    <n v="0"/>
    <n v="0"/>
    <n v="0"/>
    <n v="0"/>
    <n v="24.99000000000002"/>
    <n v="24.99000000000002"/>
  </r>
  <r>
    <s v="2154-520 - Trans. Plan Maint"/>
    <x v="23"/>
    <n v="3993.0080000000012"/>
    <m/>
    <n v="0"/>
    <n v="0"/>
    <n v="0"/>
    <n v="0"/>
    <n v="3993.0080000000012"/>
    <n v="3993.0080000000012"/>
  </r>
  <r>
    <s v="2154-520 - Trans. Plan Maint"/>
    <x v="35"/>
    <n v="12.800000000000011"/>
    <m/>
    <n v="0"/>
    <n v="0"/>
    <n v="0"/>
    <n v="0"/>
    <n v="12.800000000000011"/>
    <n v="12.800000000000011"/>
  </r>
  <r>
    <s v="2154-520 - Trans. Plan Maint"/>
    <x v="0"/>
    <n v="2629.4859999999985"/>
    <m/>
    <n v="0"/>
    <n v="0"/>
    <n v="0"/>
    <n v="0"/>
    <n v="2629.4859999999985"/>
    <n v="2629.4859999999985"/>
  </r>
  <r>
    <s v="2154-520 - Trans. Plan Maint"/>
    <x v="27"/>
    <n v="2257.3239999999996"/>
    <m/>
    <n v="0"/>
    <n v="0"/>
    <n v="0"/>
    <n v="0"/>
    <n v="2257.3239999999996"/>
    <n v="2257.3239999999996"/>
  </r>
  <r>
    <s v="2154-620 - Dist. Plan Maint"/>
    <x v="23"/>
    <n v="3711.8199999999997"/>
    <m/>
    <n v="0"/>
    <n v="0"/>
    <n v="0"/>
    <n v="0"/>
    <n v="3711.8199999999997"/>
    <n v="3711.8199999999997"/>
  </r>
  <r>
    <s v="2154-620 - Dist. Plan Maint"/>
    <x v="0"/>
    <n v="1290.4000000000001"/>
    <m/>
    <n v="0"/>
    <n v="0"/>
    <n v="0"/>
    <n v="0"/>
    <n v="1290.4000000000001"/>
    <n v="1290.4000000000001"/>
  </r>
  <r>
    <s v="2154-620 - Dist. Plan Maint"/>
    <x v="27"/>
    <n v="247.2000000000001"/>
    <m/>
    <n v="0"/>
    <n v="0"/>
    <n v="0"/>
    <n v="0"/>
    <n v="247.2000000000001"/>
    <n v="247.2000000000001"/>
  </r>
  <r>
    <s v="2156-620 - Planned Maintenance"/>
    <x v="7"/>
    <n v="6.4219999999999962"/>
    <m/>
    <n v="0"/>
    <n v="0"/>
    <n v="0"/>
    <n v="0"/>
    <n v="6.4219999999999962"/>
    <n v="6.4219999999999962"/>
  </r>
  <r>
    <s v="2156-620 - Planned Maintenance"/>
    <x v="23"/>
    <n v="7103.38"/>
    <m/>
    <n v="0"/>
    <n v="0"/>
    <n v="0"/>
    <n v="0"/>
    <n v="7103.38"/>
    <n v="7103.38"/>
  </r>
  <r>
    <s v="2156-620 - Planned Maintenance"/>
    <x v="0"/>
    <n v="101.67999999999996"/>
    <m/>
    <n v="0"/>
    <n v="0"/>
    <n v="0"/>
    <n v="0"/>
    <n v="101.67999999999996"/>
    <n v="101.67999999999996"/>
  </r>
  <r>
    <s v="2156-620 - Planned Maintenance"/>
    <x v="27"/>
    <n v="2876.44"/>
    <m/>
    <n v="0"/>
    <n v="0"/>
    <n v="0"/>
    <n v="0"/>
    <n v="2876.44"/>
    <n v="2876.44"/>
  </r>
  <r>
    <s v="2164-520 - Trans Plan Maint"/>
    <x v="23"/>
    <n v="2178.1580000000004"/>
    <m/>
    <n v="0"/>
    <n v="0"/>
    <n v="0"/>
    <n v="0"/>
    <n v="2178.1580000000004"/>
    <n v="2178.1580000000004"/>
  </r>
  <r>
    <s v="2164-520 - Trans Plan Maint"/>
    <x v="0"/>
    <n v="486.4"/>
    <m/>
    <n v="0"/>
    <n v="0"/>
    <n v="0"/>
    <n v="0"/>
    <n v="486.4"/>
    <n v="486.4"/>
  </r>
  <r>
    <s v="2164-520 - Trans Plan Maint"/>
    <x v="27"/>
    <n v="1447.4560000000004"/>
    <m/>
    <n v="0"/>
    <n v="0"/>
    <n v="0"/>
    <n v="0"/>
    <n v="1447.4560000000004"/>
    <n v="1447.4560000000004"/>
  </r>
  <r>
    <s v="2164-620 - Dist Plan Maint"/>
    <x v="23"/>
    <n v="1984.8900000000003"/>
    <m/>
    <n v="0"/>
    <n v="0"/>
    <n v="0"/>
    <n v="0"/>
    <n v="1984.8900000000003"/>
    <n v="1984.8900000000003"/>
  </r>
  <r>
    <s v="2164-620 - Dist Plan Maint"/>
    <x v="0"/>
    <n v="467.2"/>
    <m/>
    <n v="0"/>
    <n v="0"/>
    <n v="0"/>
    <n v="0"/>
    <n v="467.2"/>
    <n v="467.2"/>
  </r>
  <r>
    <s v="2164-620 - Dist Plan Maint"/>
    <x v="27"/>
    <n v="1469.0559999999998"/>
    <m/>
    <n v="0"/>
    <n v="0"/>
    <n v="0"/>
    <n v="0"/>
    <n v="1469.0559999999998"/>
    <n v="1469.0559999999998"/>
  </r>
  <r>
    <s v="2166-520 - Trans Plan Maint"/>
    <x v="23"/>
    <n v="7386.148000000001"/>
    <m/>
    <n v="0"/>
    <n v="0"/>
    <n v="0"/>
    <n v="0"/>
    <n v="7386.148000000001"/>
    <n v="7386.148000000001"/>
  </r>
  <r>
    <s v="2166-520 - Trans Plan Maint"/>
    <x v="27"/>
    <n v="2263.672"/>
    <m/>
    <n v="0"/>
    <n v="0"/>
    <n v="0"/>
    <n v="0"/>
    <n v="2263.672"/>
    <n v="2263.672"/>
  </r>
  <r>
    <s v="2166-620 - Dist Plan Maint"/>
    <x v="23"/>
    <n v="9794.4659999999985"/>
    <m/>
    <n v="0"/>
    <n v="0"/>
    <n v="0"/>
    <n v="0"/>
    <n v="9794.4659999999985"/>
    <n v="9794.4659999999985"/>
  </r>
  <r>
    <s v="2166-620 - Dist Plan Maint"/>
    <x v="27"/>
    <n v="1134.0200000000002"/>
    <m/>
    <n v="0"/>
    <n v="0"/>
    <n v="0"/>
    <n v="0"/>
    <n v="1134.0200000000002"/>
    <n v="1134.0200000000002"/>
  </r>
  <r>
    <s v="2167-700 - Safety Meeting"/>
    <x v="7"/>
    <n v="2201.9499999999998"/>
    <m/>
    <n v="0"/>
    <n v="0"/>
    <n v="0"/>
    <n v="2201.9499999999998"/>
    <n v="0"/>
    <n v="2201.9499999999998"/>
  </r>
  <r>
    <s v="2167-700 - Safety Meeting"/>
    <x v="23"/>
    <n v="11087.754000000003"/>
    <m/>
    <n v="0"/>
    <n v="0"/>
    <n v="0"/>
    <n v="11087.754000000003"/>
    <n v="0"/>
    <n v="11087.754000000003"/>
  </r>
  <r>
    <s v="2167-700 - Safety Meeting"/>
    <x v="12"/>
    <n v="12.551999999999985"/>
    <m/>
    <n v="0"/>
    <n v="0"/>
    <n v="0"/>
    <n v="12.551999999999985"/>
    <n v="0"/>
    <n v="12.551999999999985"/>
  </r>
  <r>
    <s v="2167-700 - Safety Meeting"/>
    <x v="35"/>
    <n v="4.8000000000000025"/>
    <m/>
    <n v="0"/>
    <n v="0"/>
    <n v="0"/>
    <n v="4.8000000000000025"/>
    <n v="0"/>
    <n v="4.8000000000000025"/>
  </r>
  <r>
    <s v="2167-700 - Safety Meeting"/>
    <x v="0"/>
    <n v="406.4"/>
    <m/>
    <n v="0"/>
    <n v="0"/>
    <n v="0"/>
    <n v="406.4"/>
    <n v="0"/>
    <n v="406.4"/>
  </r>
  <r>
    <s v="2167-700 - Safety Meeting"/>
    <x v="27"/>
    <n v="7834.4240000000018"/>
    <m/>
    <n v="0"/>
    <n v="0"/>
    <n v="0"/>
    <n v="7834.4240000000018"/>
    <n v="0"/>
    <n v="7834.4240000000018"/>
  </r>
  <r>
    <s v="2171-678 - Field Metering"/>
    <x v="3"/>
    <n v="2968.7999999999993"/>
    <m/>
    <n v="0"/>
    <n v="0"/>
    <n v="0"/>
    <n v="0"/>
    <n v="2968.7999999999993"/>
    <n v="2968.7999999999993"/>
  </r>
  <r>
    <s v="2171-678 - Field Metering"/>
    <x v="23"/>
    <n v="24447.20800000001"/>
    <m/>
    <n v="0"/>
    <n v="0"/>
    <n v="0"/>
    <n v="0"/>
    <n v="24447.20800000001"/>
    <n v="24447.20800000001"/>
  </r>
  <r>
    <s v="2171-678 - Field Metering"/>
    <x v="0"/>
    <n v="1007.3680000000001"/>
    <m/>
    <n v="0"/>
    <n v="0"/>
    <n v="0"/>
    <n v="0"/>
    <n v="1007.3680000000001"/>
    <n v="1007.3680000000001"/>
  </r>
  <r>
    <s v="2171-678 - Field Metering"/>
    <x v="27"/>
    <n v="10499.419999999998"/>
    <m/>
    <n v="0"/>
    <n v="0"/>
    <n v="0"/>
    <n v="0"/>
    <n v="10499.419999999998"/>
    <n v="10499.419999999998"/>
  </r>
  <r>
    <s v="2230-620 - Dist Planmed Maint"/>
    <x v="23"/>
    <n v="10124.800000000001"/>
    <m/>
    <n v="0"/>
    <n v="0"/>
    <n v="0"/>
    <n v="0"/>
    <n v="10124.800000000001"/>
    <n v="10124.800000000001"/>
  </r>
  <r>
    <s v="2230-620 - Dist Planmed Maint"/>
    <x v="0"/>
    <n v="588.80000000000007"/>
    <m/>
    <n v="0"/>
    <n v="0"/>
    <n v="0"/>
    <n v="0"/>
    <n v="588.80000000000007"/>
    <n v="588.80000000000007"/>
  </r>
  <r>
    <s v="2230-620 - Dist Planmed Maint"/>
    <x v="27"/>
    <n v="2770.4"/>
    <m/>
    <n v="0"/>
    <n v="0"/>
    <n v="0"/>
    <n v="0"/>
    <n v="2770.4"/>
    <n v="2770.4"/>
  </r>
  <r>
    <s v="2231-620 - Distribution OandM"/>
    <x v="23"/>
    <n v="4451.9160000000002"/>
    <m/>
    <n v="0"/>
    <n v="0"/>
    <n v="0"/>
    <n v="0"/>
    <n v="4451.9160000000002"/>
    <n v="4451.9160000000002"/>
  </r>
  <r>
    <s v="2231-620 - Distribution OandM"/>
    <x v="0"/>
    <n v="123.56800000000001"/>
    <m/>
    <n v="0"/>
    <n v="0"/>
    <n v="0"/>
    <n v="0"/>
    <n v="123.56800000000001"/>
    <n v="123.56800000000001"/>
  </r>
  <r>
    <s v="2231-620 - Distribution OandM"/>
    <x v="27"/>
    <n v="581.90399999999988"/>
    <m/>
    <n v="0"/>
    <n v="0"/>
    <n v="0"/>
    <n v="0"/>
    <n v="581.90399999999988"/>
    <n v="581.90399999999988"/>
  </r>
  <r>
    <s v="2231-740 - Other Gen"/>
    <x v="23"/>
    <n v="0.8"/>
    <m/>
    <n v="0"/>
    <n v="0"/>
    <n v="0"/>
    <n v="0"/>
    <n v="0.8"/>
    <n v="0.8"/>
  </r>
  <r>
    <s v="2231-740 - Other Gen"/>
    <x v="0"/>
    <n v="0.79999999999999993"/>
    <m/>
    <n v="0"/>
    <n v="0"/>
    <n v="0"/>
    <n v="0"/>
    <n v="0.79999999999999993"/>
    <n v="0.79999999999999993"/>
  </r>
  <r>
    <s v="2231-740 - Other Gen"/>
    <x v="27"/>
    <n v="0.80000000000000016"/>
    <m/>
    <n v="0"/>
    <n v="0"/>
    <n v="0"/>
    <n v="0"/>
    <n v="0.80000000000000016"/>
    <n v="0.80000000000000016"/>
  </r>
  <r>
    <s v="4631-610 - Restore Service"/>
    <x v="13"/>
    <n v="17.179999999999982"/>
    <m/>
    <n v="0"/>
    <n v="0"/>
    <n v="0"/>
    <n v="0"/>
    <n v="17.179999999999982"/>
    <n v="17.179999999999982"/>
  </r>
  <r>
    <s v="4631-620 - Planned Maintenance"/>
    <x v="3"/>
    <n v="953.428"/>
    <m/>
    <n v="0"/>
    <n v="0"/>
    <n v="0"/>
    <n v="0"/>
    <n v="953.428"/>
    <n v="953.428"/>
  </r>
  <r>
    <s v="4631-620 - Planned Maintenance"/>
    <x v="23"/>
    <n v="74929.043999999994"/>
    <m/>
    <n v="0"/>
    <n v="0"/>
    <n v="0"/>
    <n v="0"/>
    <n v="74929.043999999994"/>
    <n v="74929.043999999994"/>
  </r>
  <r>
    <s v="4631-620 - Planned Maintenance"/>
    <x v="36"/>
    <n v="699.0199999999993"/>
    <m/>
    <n v="0"/>
    <n v="0"/>
    <n v="0"/>
    <n v="0"/>
    <n v="699.0199999999993"/>
    <n v="699.0199999999993"/>
  </r>
  <r>
    <s v="4631-620 - Planned Maintenance"/>
    <x v="35"/>
    <n v="104.79999999999998"/>
    <m/>
    <n v="0"/>
    <n v="0"/>
    <n v="0"/>
    <n v="0"/>
    <n v="104.79999999999998"/>
    <n v="104.79999999999998"/>
  </r>
  <r>
    <s v="4631-620 - Planned Maintenance"/>
    <x v="13"/>
    <n v="348.76199999999977"/>
    <m/>
    <n v="0"/>
    <n v="0"/>
    <n v="0"/>
    <n v="0"/>
    <n v="348.76199999999977"/>
    <n v="348.76199999999977"/>
  </r>
  <r>
    <s v="4631-620 - Planned Maintenance"/>
    <x v="0"/>
    <n v="27770.356"/>
    <m/>
    <n v="0"/>
    <n v="0"/>
    <n v="0"/>
    <n v="0"/>
    <n v="27770.356"/>
    <n v="27770.356"/>
  </r>
  <r>
    <s v="4631-620 - Planned Maintenance"/>
    <x v="14"/>
    <n v="-6.962000000000014"/>
    <m/>
    <n v="0"/>
    <n v="0"/>
    <n v="0"/>
    <n v="0"/>
    <n v="-6.962000000000014"/>
    <n v="-6.962000000000014"/>
  </r>
  <r>
    <s v="4631-620 - Planned Maintenance"/>
    <x v="27"/>
    <n v="29874.474000000002"/>
    <m/>
    <n v="0"/>
    <n v="0"/>
    <n v="0"/>
    <n v="0"/>
    <n v="29874.474000000002"/>
    <n v="29874.474000000002"/>
  </r>
  <r>
    <s v="4631-620 - Planned Maintenance"/>
    <x v="16"/>
    <n v="63.768000000000058"/>
    <m/>
    <n v="0"/>
    <n v="0"/>
    <n v="0"/>
    <n v="0"/>
    <n v="63.768000000000058"/>
    <n v="63.768000000000058"/>
  </r>
  <r>
    <s v="4631-640 - Drain Oil"/>
    <x v="23"/>
    <n v="1950.5520000000004"/>
    <m/>
    <n v="0"/>
    <n v="0"/>
    <n v="0"/>
    <n v="0"/>
    <n v="1950.5520000000004"/>
    <n v="1950.5520000000004"/>
  </r>
  <r>
    <s v="4631-640 - Drain Oil"/>
    <x v="0"/>
    <n v="23.11799999999997"/>
    <m/>
    <n v="0"/>
    <n v="0"/>
    <n v="0"/>
    <n v="0"/>
    <n v="23.11799999999997"/>
    <n v="23.11799999999997"/>
  </r>
  <r>
    <s v="4631-640 - Drain Oil"/>
    <x v="27"/>
    <n v="2712.8339999999998"/>
    <m/>
    <n v="0"/>
    <n v="0"/>
    <n v="0"/>
    <n v="0"/>
    <n v="2712.8339999999998"/>
    <n v="2712.8339999999998"/>
  </r>
  <r>
    <s v="4632-520 - Trans. Plan Maint"/>
    <x v="23"/>
    <n v="7729.0859999999993"/>
    <m/>
    <n v="0"/>
    <n v="0"/>
    <n v="0"/>
    <n v="0"/>
    <n v="7729.0859999999993"/>
    <n v="7729.0859999999993"/>
  </r>
  <r>
    <s v="4632-520 - Trans. Plan Maint"/>
    <x v="36"/>
    <n v="22.213999999999995"/>
    <m/>
    <n v="0"/>
    <n v="0"/>
    <n v="0"/>
    <n v="0"/>
    <n v="22.213999999999995"/>
    <n v="22.213999999999995"/>
  </r>
  <r>
    <s v="4632-520 - Trans. Plan Maint"/>
    <x v="0"/>
    <n v="4629.8879999999999"/>
    <m/>
    <n v="0"/>
    <n v="0"/>
    <n v="0"/>
    <n v="0"/>
    <n v="4629.8879999999999"/>
    <n v="4629.8879999999999"/>
  </r>
  <r>
    <s v="4632-520 - Trans. Plan Maint"/>
    <x v="27"/>
    <n v="2271.8240000000001"/>
    <m/>
    <n v="0"/>
    <n v="0"/>
    <n v="0"/>
    <n v="0"/>
    <n v="2271.8240000000001"/>
    <n v="2271.8240000000001"/>
  </r>
  <r>
    <s v="4632-620 - Dist. Plan Maint"/>
    <x v="23"/>
    <n v="4999.8939999999984"/>
    <m/>
    <n v="0"/>
    <n v="0"/>
    <n v="0"/>
    <n v="0"/>
    <n v="4999.8939999999984"/>
    <n v="4999.8939999999984"/>
  </r>
  <r>
    <s v="4632-620 - Dist. Plan Maint"/>
    <x v="36"/>
    <n v="30.330000000000055"/>
    <m/>
    <n v="0"/>
    <n v="0"/>
    <n v="0"/>
    <n v="0"/>
    <n v="30.330000000000055"/>
    <n v="30.330000000000055"/>
  </r>
  <r>
    <s v="4632-620 - Dist. Plan Maint"/>
    <x v="0"/>
    <n v="3508.8"/>
    <m/>
    <n v="0"/>
    <n v="0"/>
    <n v="0"/>
    <n v="0"/>
    <n v="3508.8"/>
    <n v="3508.8"/>
  </r>
  <r>
    <s v="4632-620 - Dist. Plan Maint"/>
    <x v="27"/>
    <n v="2675.4359999999997"/>
    <m/>
    <n v="0"/>
    <n v="0"/>
    <n v="0"/>
    <n v="0"/>
    <n v="2675.4359999999997"/>
    <n v="2675.4359999999997"/>
  </r>
  <r>
    <s v="4633-520 - Trans. Plan Maint"/>
    <x v="3"/>
    <n v="135.45800000000011"/>
    <m/>
    <n v="0"/>
    <n v="0"/>
    <n v="0"/>
    <n v="0"/>
    <n v="135.45800000000011"/>
    <n v="135.45800000000011"/>
  </r>
  <r>
    <s v="4633-520 - Trans. Plan Maint"/>
    <x v="23"/>
    <n v="19048.746000000003"/>
    <m/>
    <n v="0"/>
    <n v="0"/>
    <n v="0"/>
    <n v="0"/>
    <n v="19048.746000000003"/>
    <n v="19048.746000000003"/>
  </r>
  <r>
    <s v="4633-520 - Trans. Plan Maint"/>
    <x v="35"/>
    <n v="16.800000000000011"/>
    <m/>
    <n v="0"/>
    <n v="0"/>
    <n v="0"/>
    <n v="0"/>
    <n v="16.800000000000011"/>
    <n v="16.800000000000011"/>
  </r>
  <r>
    <s v="4633-520 - Trans. Plan Maint"/>
    <x v="0"/>
    <n v="978.86999999999989"/>
    <m/>
    <n v="0"/>
    <n v="0"/>
    <n v="0"/>
    <n v="0"/>
    <n v="978.86999999999989"/>
    <n v="978.86999999999989"/>
  </r>
  <r>
    <s v="4633-520 - Trans. Plan Maint"/>
    <x v="27"/>
    <n v="5999.5119999999997"/>
    <m/>
    <n v="0"/>
    <n v="0"/>
    <n v="0"/>
    <n v="0"/>
    <n v="5999.5119999999997"/>
    <n v="5999.5119999999997"/>
  </r>
  <r>
    <s v="4633-620 - Dist. Plan Maint"/>
    <x v="3"/>
    <n v="1077.4839999999988"/>
    <m/>
    <n v="0"/>
    <n v="0"/>
    <n v="0"/>
    <n v="0"/>
    <n v="1077.4839999999988"/>
    <n v="1077.4839999999988"/>
  </r>
  <r>
    <s v="4633-620 - Dist. Plan Maint"/>
    <x v="23"/>
    <n v="15191.519999999997"/>
    <m/>
    <n v="0"/>
    <n v="0"/>
    <n v="0"/>
    <n v="0"/>
    <n v="15191.519999999997"/>
    <n v="15191.519999999997"/>
  </r>
  <r>
    <s v="4633-620 - Dist. Plan Maint"/>
    <x v="0"/>
    <n v="5872.0000000000009"/>
    <m/>
    <n v="0"/>
    <n v="0"/>
    <n v="0"/>
    <n v="0"/>
    <n v="5872.0000000000009"/>
    <n v="5872.0000000000009"/>
  </r>
  <r>
    <s v="4633-620 - Dist. Plan Maint"/>
    <x v="27"/>
    <n v="4776.398000000001"/>
    <m/>
    <n v="0"/>
    <n v="0"/>
    <n v="0"/>
    <n v="0"/>
    <n v="4776.398000000001"/>
    <n v="4776.398000000001"/>
  </r>
  <r>
    <s v="4635-520 - Trans. Pln Maint."/>
    <x v="23"/>
    <n v="7349.1100000000015"/>
    <m/>
    <n v="0"/>
    <n v="0"/>
    <n v="0"/>
    <n v="0"/>
    <n v="7349.1100000000015"/>
    <n v="7349.1100000000015"/>
  </r>
  <r>
    <s v="4635-520 - Trans. Pln Maint."/>
    <x v="27"/>
    <n v="3621.8200000000011"/>
    <m/>
    <n v="0"/>
    <n v="0"/>
    <n v="0"/>
    <n v="0"/>
    <n v="3621.8200000000011"/>
    <n v="3621.8200000000011"/>
  </r>
  <r>
    <s v="4635-620 - Dist. Planned Maint."/>
    <x v="23"/>
    <n v="10273.640000000001"/>
    <m/>
    <n v="0"/>
    <n v="0"/>
    <n v="0"/>
    <n v="0"/>
    <n v="10273.640000000001"/>
    <n v="10273.640000000001"/>
  </r>
  <r>
    <s v="4635-620 - Dist. Planned Maint."/>
    <x v="36"/>
    <n v="20.749999999999996"/>
    <m/>
    <n v="0"/>
    <n v="0"/>
    <n v="0"/>
    <n v="0"/>
    <n v="20.749999999999996"/>
    <n v="20.749999999999996"/>
  </r>
  <r>
    <s v="4635-620 - Dist. Planned Maint."/>
    <x v="35"/>
    <n v="4.8000000000000025"/>
    <m/>
    <n v="0"/>
    <n v="0"/>
    <n v="0"/>
    <n v="0"/>
    <n v="4.8000000000000025"/>
    <n v="4.8000000000000025"/>
  </r>
  <r>
    <s v="4635-620 - Dist. Planned Maint."/>
    <x v="0"/>
    <n v="15903.786"/>
    <m/>
    <n v="0"/>
    <n v="0"/>
    <n v="0"/>
    <n v="0"/>
    <n v="15903.786"/>
    <n v="15903.786"/>
  </r>
  <r>
    <s v="4635-620 - Dist. Planned Maint."/>
    <x v="27"/>
    <n v="3919.2959999999994"/>
    <m/>
    <n v="0"/>
    <n v="0"/>
    <n v="0"/>
    <n v="0"/>
    <n v="3919.2959999999994"/>
    <n v="3919.2959999999994"/>
  </r>
  <r>
    <s v="4636-520 - Trans. Plan Maintq"/>
    <x v="3"/>
    <n v="54411.272000000012"/>
    <m/>
    <n v="0"/>
    <n v="0"/>
    <n v="0"/>
    <n v="0"/>
    <n v="54411.272000000012"/>
    <n v="54411.272000000012"/>
  </r>
  <r>
    <s v="4636-520 - Trans. Plan Maintq"/>
    <x v="23"/>
    <n v="52606.851999999999"/>
    <m/>
    <n v="0"/>
    <n v="0"/>
    <n v="0"/>
    <n v="0"/>
    <n v="52606.851999999999"/>
    <n v="52606.851999999999"/>
  </r>
  <r>
    <s v="4636-520 - Trans. Plan Maintq"/>
    <x v="36"/>
    <n v="322.19999999999976"/>
    <m/>
    <n v="0"/>
    <n v="0"/>
    <n v="0"/>
    <n v="0"/>
    <n v="322.19999999999976"/>
    <n v="322.19999999999976"/>
  </r>
  <r>
    <s v="4636-520 - Trans. Plan Maintq"/>
    <x v="35"/>
    <n v="142.80000000000001"/>
    <m/>
    <n v="0"/>
    <n v="0"/>
    <n v="0"/>
    <n v="0"/>
    <n v="142.80000000000001"/>
    <n v="142.80000000000001"/>
  </r>
  <r>
    <s v="4636-520 - Trans. Plan Maintq"/>
    <x v="13"/>
    <n v="258.22599999999989"/>
    <m/>
    <n v="0"/>
    <n v="0"/>
    <n v="0"/>
    <n v="0"/>
    <n v="258.22599999999989"/>
    <n v="258.22599999999989"/>
  </r>
  <r>
    <s v="4636-520 - Trans. Plan Maintq"/>
    <x v="0"/>
    <n v="13919.544"/>
    <m/>
    <n v="0"/>
    <n v="0"/>
    <n v="0"/>
    <n v="0"/>
    <n v="13919.544"/>
    <n v="13919.544"/>
  </r>
  <r>
    <s v="4636-520 - Trans. Plan Maintq"/>
    <x v="20"/>
    <n v="240.80000000000007"/>
    <m/>
    <n v="0"/>
    <n v="0"/>
    <n v="0"/>
    <n v="0"/>
    <n v="240.80000000000007"/>
    <n v="240.80000000000007"/>
  </r>
  <r>
    <s v="4636-520 - Trans. Plan Maintq"/>
    <x v="27"/>
    <n v="21033.556"/>
    <m/>
    <n v="0"/>
    <n v="0"/>
    <n v="0"/>
    <n v="0"/>
    <n v="21033.556"/>
    <n v="21033.556"/>
  </r>
  <r>
    <s v="4636-520 - Trans. Plan Maintq"/>
    <x v="21"/>
    <n v="13.397999999999989"/>
    <m/>
    <n v="0"/>
    <n v="0"/>
    <n v="0"/>
    <n v="0"/>
    <n v="13.397999999999989"/>
    <n v="13.397999999999989"/>
  </r>
  <r>
    <s v="4636-620 - Dist. Plan Maint"/>
    <x v="3"/>
    <n v="69497.291999999987"/>
    <m/>
    <n v="0"/>
    <n v="0"/>
    <n v="0"/>
    <n v="0"/>
    <n v="69497.291999999987"/>
    <n v="69497.291999999987"/>
  </r>
  <r>
    <s v="4636-620 - Dist. Plan Maint"/>
    <x v="69"/>
    <n v="495.60000000000042"/>
    <m/>
    <n v="0"/>
    <n v="0"/>
    <n v="0"/>
    <n v="0"/>
    <n v="495.60000000000042"/>
    <n v="495.60000000000042"/>
  </r>
  <r>
    <s v="4636-620 - Dist. Plan Maint"/>
    <x v="18"/>
    <n v="25.599999999999969"/>
    <m/>
    <n v="0"/>
    <n v="0"/>
    <n v="0"/>
    <n v="0"/>
    <n v="25.599999999999969"/>
    <n v="25.599999999999969"/>
  </r>
  <r>
    <s v="4636-620 - Dist. Plan Maint"/>
    <x v="23"/>
    <n v="55997.481999999989"/>
    <m/>
    <n v="0"/>
    <n v="0"/>
    <n v="0"/>
    <n v="0"/>
    <n v="55997.481999999989"/>
    <n v="55997.481999999989"/>
  </r>
  <r>
    <s v="4636-620 - Dist. Plan Maint"/>
    <x v="36"/>
    <n v="294.16799999999972"/>
    <m/>
    <n v="0"/>
    <n v="0"/>
    <n v="0"/>
    <n v="0"/>
    <n v="294.16799999999972"/>
    <n v="294.16799999999972"/>
  </r>
  <r>
    <s v="4636-620 - Dist. Plan Maint"/>
    <x v="35"/>
    <n v="76.799999999999969"/>
    <m/>
    <n v="0"/>
    <n v="0"/>
    <n v="0"/>
    <n v="0"/>
    <n v="76.799999999999969"/>
    <n v="76.799999999999969"/>
  </r>
  <r>
    <s v="4636-620 - Dist. Plan Maint"/>
    <x v="13"/>
    <n v="77.455999999999989"/>
    <m/>
    <n v="0"/>
    <n v="0"/>
    <n v="0"/>
    <n v="0"/>
    <n v="77.455999999999989"/>
    <n v="77.455999999999989"/>
  </r>
  <r>
    <s v="4636-620 - Dist. Plan Maint"/>
    <x v="0"/>
    <n v="18536.668000000001"/>
    <m/>
    <n v="0"/>
    <n v="0"/>
    <n v="0"/>
    <n v="0"/>
    <n v="18536.668000000001"/>
    <n v="18536.668000000001"/>
  </r>
  <r>
    <s v="4636-620 - Dist. Plan Maint"/>
    <x v="14"/>
    <n v="-870.7859999999996"/>
    <m/>
    <n v="0"/>
    <n v="0"/>
    <n v="0"/>
    <n v="0"/>
    <n v="-870.7859999999996"/>
    <n v="-870.7859999999996"/>
  </r>
  <r>
    <s v="4636-620 - Dist. Plan Maint"/>
    <x v="27"/>
    <n v="20368.13"/>
    <m/>
    <n v="0"/>
    <n v="0"/>
    <n v="0"/>
    <n v="0"/>
    <n v="20368.13"/>
    <n v="20368.13"/>
  </r>
  <r>
    <s v="4638-520 - Trans. Plan Maint"/>
    <x v="23"/>
    <n v="13610.265999999994"/>
    <m/>
    <n v="0"/>
    <n v="0"/>
    <n v="0"/>
    <n v="0"/>
    <n v="13610.265999999994"/>
    <n v="13610.265999999994"/>
  </r>
  <r>
    <s v="4638-520 - Trans. Plan Maint"/>
    <x v="0"/>
    <n v="1146.1200000000003"/>
    <m/>
    <n v="0"/>
    <n v="0"/>
    <n v="0"/>
    <n v="0"/>
    <n v="1146.1200000000003"/>
    <n v="1146.1200000000003"/>
  </r>
  <r>
    <s v="4638-520 - Trans. Plan Maint"/>
    <x v="27"/>
    <n v="4210.7640000000001"/>
    <m/>
    <n v="0"/>
    <n v="0"/>
    <n v="0"/>
    <n v="0"/>
    <n v="4210.7640000000001"/>
    <n v="4210.7640000000001"/>
  </r>
  <r>
    <s v="4638-620 - Dist. Plan Maint"/>
    <x v="23"/>
    <n v="5425.308"/>
    <m/>
    <n v="0"/>
    <n v="0"/>
    <n v="0"/>
    <n v="0"/>
    <n v="5425.308"/>
    <n v="5425.308"/>
  </r>
  <r>
    <s v="4638-620 - Dist. Plan Maint"/>
    <x v="13"/>
    <n v="11.449999999999989"/>
    <m/>
    <n v="0"/>
    <n v="0"/>
    <n v="0"/>
    <n v="0"/>
    <n v="11.449999999999989"/>
    <n v="11.449999999999989"/>
  </r>
  <r>
    <s v="4638-620 - Dist. Plan Maint"/>
    <x v="0"/>
    <n v="2027.226000000001"/>
    <m/>
    <n v="0"/>
    <n v="0"/>
    <n v="0"/>
    <n v="0"/>
    <n v="2027.226000000001"/>
    <n v="2027.226000000001"/>
  </r>
  <r>
    <s v="4638-620 - Dist. Plan Maint"/>
    <x v="27"/>
    <n v="2802.6759999999999"/>
    <m/>
    <n v="0"/>
    <n v="0"/>
    <n v="0"/>
    <n v="0"/>
    <n v="2802.6759999999999"/>
    <n v="2802.6759999999999"/>
  </r>
  <r>
    <s v="4639-520 - Trans. Plan Maintq"/>
    <x v="7"/>
    <n v="28.954000000000036"/>
    <m/>
    <n v="0"/>
    <n v="0"/>
    <n v="0"/>
    <n v="0"/>
    <n v="28.954000000000036"/>
    <n v="28.954000000000036"/>
  </r>
  <r>
    <s v="4639-520 - Trans. Plan Maintq"/>
    <x v="23"/>
    <n v="624.49200000000087"/>
    <m/>
    <n v="0"/>
    <n v="0"/>
    <n v="0"/>
    <n v="0"/>
    <n v="624.49200000000087"/>
    <n v="624.49200000000087"/>
  </r>
  <r>
    <s v="4639-520 - Trans. Plan Maintq"/>
    <x v="35"/>
    <n v="4.8000000000000025"/>
    <m/>
    <n v="0"/>
    <n v="0"/>
    <n v="0"/>
    <n v="0"/>
    <n v="4.8000000000000025"/>
    <n v="4.8000000000000025"/>
  </r>
  <r>
    <s v="4639-520 - Trans. Plan Maintq"/>
    <x v="27"/>
    <n v="194.49399999999991"/>
    <m/>
    <n v="0"/>
    <n v="0"/>
    <n v="0"/>
    <n v="0"/>
    <n v="194.49399999999991"/>
    <n v="194.49399999999991"/>
  </r>
  <r>
    <s v="4639-620 - Dist. Plan Maint"/>
    <x v="3"/>
    <n v="1942.6799999999976"/>
    <m/>
    <n v="0"/>
    <n v="0"/>
    <n v="0"/>
    <n v="0"/>
    <n v="1942.6799999999976"/>
    <n v="1942.6799999999976"/>
  </r>
  <r>
    <s v="4639-620 - Dist. Plan Maint"/>
    <x v="7"/>
    <n v="19.023999999999997"/>
    <m/>
    <n v="0"/>
    <n v="0"/>
    <n v="0"/>
    <n v="0"/>
    <n v="19.023999999999997"/>
    <n v="19.023999999999997"/>
  </r>
  <r>
    <s v="4639-620 - Dist. Plan Maint"/>
    <x v="23"/>
    <n v="56957.812000000013"/>
    <m/>
    <n v="0"/>
    <n v="0"/>
    <n v="0"/>
    <n v="0"/>
    <n v="56957.812000000013"/>
    <n v="56957.812000000013"/>
  </r>
  <r>
    <s v="4639-620 - Dist. Plan Maint"/>
    <x v="36"/>
    <n v="30.812000000000054"/>
    <m/>
    <n v="0"/>
    <n v="0"/>
    <n v="0"/>
    <n v="0"/>
    <n v="30.812000000000054"/>
    <n v="30.812000000000054"/>
  </r>
  <r>
    <s v="4639-620 - Dist. Plan Maint"/>
    <x v="35"/>
    <n v="10.799999999999983"/>
    <m/>
    <n v="0"/>
    <n v="0"/>
    <n v="0"/>
    <n v="0"/>
    <n v="10.799999999999983"/>
    <n v="10.799999999999983"/>
  </r>
  <r>
    <s v="4639-620 - Dist. Plan Maint"/>
    <x v="13"/>
    <n v="4434.6920000000009"/>
    <m/>
    <n v="0"/>
    <n v="0"/>
    <n v="0"/>
    <n v="0"/>
    <n v="4434.6920000000009"/>
    <n v="4434.6920000000009"/>
  </r>
  <r>
    <s v="4639-620 - Dist. Plan Maint"/>
    <x v="0"/>
    <n v="15124.286"/>
    <m/>
    <n v="0"/>
    <n v="0"/>
    <n v="0"/>
    <n v="0"/>
    <n v="15124.286"/>
    <n v="15124.286"/>
  </r>
  <r>
    <s v="4639-620 - Dist. Plan Maint"/>
    <x v="14"/>
    <n v="-465.28399999999942"/>
    <m/>
    <n v="0"/>
    <n v="0"/>
    <n v="0"/>
    <n v="0"/>
    <n v="-465.28399999999942"/>
    <n v="-465.28399999999942"/>
  </r>
  <r>
    <s v="4639-620 - Dist. Plan Maint"/>
    <x v="27"/>
    <n v="16348.104000000001"/>
    <m/>
    <n v="0"/>
    <n v="0"/>
    <n v="0"/>
    <n v="0"/>
    <n v="16348.104000000001"/>
    <n v="16348.104000000001"/>
  </r>
  <r>
    <s v="4640-520 - Trans. Plan Maint"/>
    <x v="0"/>
    <n v="150.38199999999975"/>
    <m/>
    <n v="0"/>
    <n v="0"/>
    <n v="0"/>
    <n v="0"/>
    <n v="150.38199999999975"/>
    <n v="150.38199999999975"/>
  </r>
  <r>
    <s v="4640-620 - Dist. Plan Maint"/>
    <x v="23"/>
    <n v="9974.6660000000029"/>
    <m/>
    <n v="0"/>
    <n v="0"/>
    <n v="0"/>
    <n v="0"/>
    <n v="9974.6660000000029"/>
    <n v="9974.6660000000029"/>
  </r>
  <r>
    <s v="4640-620 - Dist. Plan Maint"/>
    <x v="0"/>
    <n v="11196.871999999999"/>
    <m/>
    <n v="0"/>
    <n v="0"/>
    <n v="0"/>
    <n v="0"/>
    <n v="11196.871999999999"/>
    <n v="11196.871999999999"/>
  </r>
  <r>
    <s v="4640-620 - Dist. Plan Maint"/>
    <x v="27"/>
    <n v="2582.3319999999999"/>
    <m/>
    <n v="0"/>
    <n v="0"/>
    <n v="0"/>
    <n v="0"/>
    <n v="2582.3319999999999"/>
    <n v="2582.3319999999999"/>
  </r>
  <r>
    <s v="4641-620 - Planned Maintenance"/>
    <x v="3"/>
    <n v="1985.4319999999998"/>
    <m/>
    <n v="0"/>
    <n v="0"/>
    <n v="0"/>
    <n v="0"/>
    <n v="1985.4319999999998"/>
    <n v="1985.4319999999998"/>
  </r>
  <r>
    <s v="4641-620 - Planned Maintenance"/>
    <x v="23"/>
    <n v="48806.681999999993"/>
    <m/>
    <n v="0"/>
    <n v="0"/>
    <n v="0"/>
    <n v="0"/>
    <n v="48806.681999999993"/>
    <n v="48806.681999999993"/>
  </r>
  <r>
    <s v="4641-620 - Planned Maintenance"/>
    <x v="36"/>
    <n v="7.4499999999999886"/>
    <m/>
    <n v="0"/>
    <n v="0"/>
    <n v="0"/>
    <n v="0"/>
    <n v="7.4499999999999886"/>
    <n v="7.4499999999999886"/>
  </r>
  <r>
    <s v="4641-620 - Planned Maintenance"/>
    <x v="35"/>
    <n v="28.800000000000054"/>
    <m/>
    <n v="0"/>
    <n v="0"/>
    <n v="0"/>
    <n v="0"/>
    <n v="28.800000000000054"/>
    <n v="28.800000000000054"/>
  </r>
  <r>
    <s v="4641-620 - Planned Maintenance"/>
    <x v="0"/>
    <n v="8016.3539999999948"/>
    <m/>
    <n v="0"/>
    <n v="0"/>
    <n v="0"/>
    <n v="0"/>
    <n v="8016.3539999999948"/>
    <n v="8016.3539999999948"/>
  </r>
  <r>
    <s v="4641-620 - Planned Maintenance"/>
    <x v="27"/>
    <n v="16497.746000000003"/>
    <m/>
    <n v="0"/>
    <n v="0"/>
    <n v="0"/>
    <n v="0"/>
    <n v="16497.746000000003"/>
    <n v="16497.746000000003"/>
  </r>
  <r>
    <s v="4642-700 - DBU Support"/>
    <x v="23"/>
    <n v="1052.8"/>
    <m/>
    <n v="0"/>
    <n v="0"/>
    <n v="0"/>
    <n v="1052.8"/>
    <n v="0"/>
    <n v="1052.8"/>
  </r>
  <r>
    <s v="4642-700 - DBU Support"/>
    <x v="27"/>
    <n v="17.63199999999998"/>
    <m/>
    <n v="0"/>
    <n v="0"/>
    <n v="0"/>
    <n v="17.63199999999998"/>
    <n v="0"/>
    <n v="17.63199999999998"/>
  </r>
  <r>
    <s v="4643-700 - DBU Support"/>
    <x v="7"/>
    <n v="424"/>
    <m/>
    <n v="0"/>
    <n v="0"/>
    <n v="0"/>
    <n v="424"/>
    <n v="0"/>
    <n v="424"/>
  </r>
  <r>
    <s v="4643-700 - DBU Support"/>
    <x v="23"/>
    <n v="25237.243999999999"/>
    <m/>
    <n v="0"/>
    <n v="0"/>
    <n v="0"/>
    <n v="25237.243999999999"/>
    <n v="0"/>
    <n v="25237.243999999999"/>
  </r>
  <r>
    <s v="4643-700 - DBU Support"/>
    <x v="36"/>
    <n v="250"/>
    <m/>
    <n v="0"/>
    <n v="0"/>
    <n v="0"/>
    <n v="250"/>
    <n v="0"/>
    <n v="250"/>
  </r>
  <r>
    <s v="4643-700 - DBU Support"/>
    <x v="10"/>
    <n v="2170.3999999999996"/>
    <m/>
    <n v="0"/>
    <n v="0"/>
    <n v="0"/>
    <n v="2170.3999999999996"/>
    <n v="0"/>
    <n v="2170.3999999999996"/>
  </r>
  <r>
    <s v="4643-700 - DBU Support"/>
    <x v="12"/>
    <n v="984.05599999999981"/>
    <m/>
    <n v="0"/>
    <n v="0"/>
    <n v="0"/>
    <n v="984.05599999999981"/>
    <n v="0"/>
    <n v="984.05599999999981"/>
  </r>
  <r>
    <s v="4643-700 - DBU Support"/>
    <x v="35"/>
    <n v="326.80000000000018"/>
    <m/>
    <n v="0"/>
    <n v="0"/>
    <n v="0"/>
    <n v="326.80000000000018"/>
    <n v="0"/>
    <n v="326.80000000000018"/>
  </r>
  <r>
    <s v="4643-700 - DBU Support"/>
    <x v="0"/>
    <n v="3140.3999999999996"/>
    <m/>
    <n v="0"/>
    <n v="0"/>
    <n v="0"/>
    <n v="3140.3999999999996"/>
    <n v="0"/>
    <n v="3140.3999999999996"/>
  </r>
  <r>
    <s v="4643-700 - DBU Support"/>
    <x v="27"/>
    <n v="6835.2419999999975"/>
    <m/>
    <n v="0"/>
    <n v="0"/>
    <n v="0"/>
    <n v="6835.2419999999975"/>
    <n v="0"/>
    <n v="6835.2419999999975"/>
  </r>
  <r>
    <s v="4644-520 - Trans. Plan Maint"/>
    <x v="23"/>
    <n v="6848.308"/>
    <m/>
    <n v="0"/>
    <n v="0"/>
    <n v="0"/>
    <n v="0"/>
    <n v="6848.308"/>
    <n v="6848.308"/>
  </r>
  <r>
    <s v="4644-520 - Trans. Plan Maint"/>
    <x v="36"/>
    <n v="33.986000000000047"/>
    <m/>
    <n v="0"/>
    <n v="0"/>
    <n v="0"/>
    <n v="0"/>
    <n v="33.986000000000047"/>
    <n v="33.986000000000047"/>
  </r>
  <r>
    <s v="4644-520 - Trans. Plan Maint"/>
    <x v="35"/>
    <n v="12.799999999999983"/>
    <m/>
    <n v="0"/>
    <n v="0"/>
    <n v="0"/>
    <n v="0"/>
    <n v="12.799999999999983"/>
    <n v="12.799999999999983"/>
  </r>
  <r>
    <s v="4644-520 - Trans. Plan Maint"/>
    <x v="0"/>
    <n v="5245.9879999999994"/>
    <m/>
    <n v="0"/>
    <n v="0"/>
    <n v="0"/>
    <n v="0"/>
    <n v="5245.9879999999994"/>
    <n v="5245.9879999999994"/>
  </r>
  <r>
    <s v="4644-520 - Trans. Plan Maint"/>
    <x v="27"/>
    <n v="2699.8979999999997"/>
    <m/>
    <n v="0"/>
    <n v="0"/>
    <n v="0"/>
    <n v="0"/>
    <n v="2699.8979999999997"/>
    <n v="2699.8979999999997"/>
  </r>
  <r>
    <s v="4644-620 - Dist. Plan Maint"/>
    <x v="23"/>
    <n v="5498.6159999999963"/>
    <m/>
    <n v="0"/>
    <n v="0"/>
    <n v="0"/>
    <n v="0"/>
    <n v="5498.6159999999963"/>
    <n v="5498.6159999999963"/>
  </r>
  <r>
    <s v="4644-620 - Dist. Plan Maint"/>
    <x v="36"/>
    <n v="600.96800000000076"/>
    <m/>
    <n v="0"/>
    <n v="0"/>
    <n v="0"/>
    <n v="0"/>
    <n v="600.96800000000076"/>
    <n v="600.96800000000076"/>
  </r>
  <r>
    <s v="4644-620 - Dist. Plan Maint"/>
    <x v="35"/>
    <n v="18.799999999999976"/>
    <m/>
    <n v="0"/>
    <n v="0"/>
    <n v="0"/>
    <n v="0"/>
    <n v="18.799999999999976"/>
    <n v="18.799999999999976"/>
  </r>
  <r>
    <s v="4644-620 - Dist. Plan Maint"/>
    <x v="0"/>
    <n v="3717.5659999999998"/>
    <m/>
    <n v="0"/>
    <n v="0"/>
    <n v="0"/>
    <n v="0"/>
    <n v="3717.5659999999998"/>
    <n v="3717.5659999999998"/>
  </r>
  <r>
    <s v="4644-620 - Dist. Plan Maint"/>
    <x v="27"/>
    <n v="1577.8639999999996"/>
    <m/>
    <n v="0"/>
    <n v="0"/>
    <n v="0"/>
    <n v="0"/>
    <n v="1577.8639999999996"/>
    <n v="1577.8639999999996"/>
  </r>
  <r>
    <s v="4651-520 - Trans. Plan Maint"/>
    <x v="3"/>
    <n v="6532.8900000000012"/>
    <m/>
    <n v="0"/>
    <n v="0"/>
    <n v="0"/>
    <n v="0"/>
    <n v="6532.8900000000012"/>
    <n v="6532.8900000000012"/>
  </r>
  <r>
    <s v="4651-520 - Trans. Plan Maint"/>
    <x v="23"/>
    <n v="4360.5120000000015"/>
    <m/>
    <n v="0"/>
    <n v="0"/>
    <n v="0"/>
    <n v="0"/>
    <n v="4360.5120000000015"/>
    <n v="4360.5120000000015"/>
  </r>
  <r>
    <s v="4651-520 - Trans. Plan Maint"/>
    <x v="35"/>
    <n v="10"/>
    <m/>
    <n v="0"/>
    <n v="0"/>
    <n v="0"/>
    <n v="0"/>
    <n v="10"/>
    <n v="10"/>
  </r>
  <r>
    <s v="4651-520 - Trans. Plan Maint"/>
    <x v="27"/>
    <n v="1998.454"/>
    <m/>
    <n v="0"/>
    <n v="0"/>
    <n v="0"/>
    <n v="0"/>
    <n v="1998.454"/>
    <n v="1998.454"/>
  </r>
  <r>
    <s v="4651-520 - Trans. Plan Maint"/>
    <x v="21"/>
    <n v="14.949999999999989"/>
    <m/>
    <n v="0"/>
    <n v="0"/>
    <n v="0"/>
    <n v="0"/>
    <n v="14.949999999999989"/>
    <n v="14.949999999999989"/>
  </r>
  <r>
    <s v="4651-620 - Dist. Plan Maint"/>
    <x v="3"/>
    <n v="10277.342000000001"/>
    <m/>
    <n v="0"/>
    <n v="0"/>
    <n v="0"/>
    <n v="0"/>
    <n v="10277.342000000001"/>
    <n v="10277.342000000001"/>
  </r>
  <r>
    <s v="4651-620 - Dist. Plan Maint"/>
    <x v="23"/>
    <n v="7026.1540000000014"/>
    <m/>
    <n v="0"/>
    <n v="0"/>
    <n v="0"/>
    <n v="0"/>
    <n v="7026.1540000000014"/>
    <n v="7026.1540000000014"/>
  </r>
  <r>
    <s v="4651-620 - Dist. Plan Maint"/>
    <x v="0"/>
    <n v="18.345999999999989"/>
    <m/>
    <n v="0"/>
    <n v="0"/>
    <n v="0"/>
    <n v="0"/>
    <n v="18.345999999999989"/>
    <n v="18.345999999999989"/>
  </r>
  <r>
    <s v="4651-620 - Dist. Plan Maint"/>
    <x v="27"/>
    <n v="2119.9399999999996"/>
    <m/>
    <n v="0"/>
    <n v="0"/>
    <n v="0"/>
    <n v="0"/>
    <n v="2119.9399999999996"/>
    <n v="2119.9399999999996"/>
  </r>
  <r>
    <s v="4652-700 - Support of DBU"/>
    <x v="56"/>
    <n v="41.402000000000044"/>
    <m/>
    <n v="0"/>
    <n v="0"/>
    <n v="0"/>
    <n v="41.402000000000044"/>
    <n v="0"/>
    <n v="41.402000000000044"/>
  </r>
  <r>
    <s v="4652-700 - Support of DBU"/>
    <x v="23"/>
    <n v="7349.1819999999989"/>
    <m/>
    <n v="0"/>
    <n v="0"/>
    <n v="0"/>
    <n v="7349.1819999999989"/>
    <n v="0"/>
    <n v="7349.1819999999989"/>
  </r>
  <r>
    <s v="4652-700 - Support of DBU"/>
    <x v="0"/>
    <n v="2662.7979999999993"/>
    <m/>
    <n v="0"/>
    <n v="0"/>
    <n v="0"/>
    <n v="2662.7979999999993"/>
    <n v="0"/>
    <n v="2662.7979999999993"/>
  </r>
  <r>
    <s v="4652-700 - Support of DBU"/>
    <x v="27"/>
    <n v="2353.5140000000001"/>
    <m/>
    <n v="0"/>
    <n v="0"/>
    <n v="0"/>
    <n v="2353.5140000000001"/>
    <n v="0"/>
    <n v="2353.5140000000001"/>
  </r>
  <r>
    <s v="4652-700 - Support of DBU"/>
    <x v="38"/>
    <n v="-103.60000000000014"/>
    <m/>
    <n v="0"/>
    <n v="0"/>
    <n v="0"/>
    <n v="-103.60000000000014"/>
    <n v="0"/>
    <n v="-103.60000000000014"/>
  </r>
  <r>
    <s v="4653-720 - Dist Expense Tas"/>
    <x v="23"/>
    <n v="748.10199999999986"/>
    <m/>
    <n v="0"/>
    <n v="0"/>
    <n v="0"/>
    <n v="0"/>
    <n v="748.10199999999986"/>
    <n v="748.10199999999986"/>
  </r>
  <r>
    <s v="4653-720 - Dist Expense Tas"/>
    <x v="0"/>
    <n v="1407.366"/>
    <m/>
    <n v="0"/>
    <n v="0"/>
    <n v="0"/>
    <n v="0"/>
    <n v="1407.366"/>
    <n v="1407.366"/>
  </r>
  <r>
    <s v="4653-720 - Dist Expense Tas"/>
    <x v="27"/>
    <n v="817.82599999999979"/>
    <m/>
    <n v="0"/>
    <n v="0"/>
    <n v="0"/>
    <n v="0"/>
    <n v="817.82599999999979"/>
    <n v="817.82599999999979"/>
  </r>
  <r>
    <s v="4653-720 - Dist Expense Tas"/>
    <x v="49"/>
    <n v="-360.6400000000001"/>
    <m/>
    <n v="0"/>
    <n v="0"/>
    <n v="0"/>
    <n v="0"/>
    <n v="-360.6400000000001"/>
    <n v="-360.6400000000001"/>
  </r>
  <r>
    <s v="4653-720 - Dist Expense Tas"/>
    <x v="38"/>
    <n v="-699.99999999999955"/>
    <m/>
    <n v="0"/>
    <n v="0"/>
    <n v="0"/>
    <n v="0"/>
    <n v="-699.99999999999955"/>
    <n v="-699.99999999999955"/>
  </r>
  <r>
    <s v="4653-720 - Dist Expense Tas"/>
    <x v="25"/>
    <n v="-1401.9999999999998"/>
    <m/>
    <n v="0"/>
    <n v="0"/>
    <n v="0"/>
    <n v="0"/>
    <n v="-1401.9999999999998"/>
    <n v="-1401.9999999999998"/>
  </r>
  <r>
    <s v="4656-620 - Planned Maintenance"/>
    <x v="23"/>
    <n v="3487.3379999999997"/>
    <m/>
    <n v="0"/>
    <n v="0"/>
    <n v="0"/>
    <n v="0"/>
    <n v="3487.3379999999997"/>
    <n v="3487.3379999999997"/>
  </r>
  <r>
    <s v="4656-620 - Planned Maintenance"/>
    <x v="35"/>
    <n v="16.799999999999976"/>
    <m/>
    <n v="0"/>
    <n v="0"/>
    <n v="0"/>
    <n v="0"/>
    <n v="16.799999999999976"/>
    <n v="16.799999999999976"/>
  </r>
  <r>
    <s v="4656-620 - Planned Maintenance"/>
    <x v="0"/>
    <n v="881.47800000000018"/>
    <m/>
    <n v="0"/>
    <n v="0"/>
    <n v="0"/>
    <n v="0"/>
    <n v="881.47800000000018"/>
    <n v="881.47800000000018"/>
  </r>
  <r>
    <s v="4656-620 - Planned Maintenance"/>
    <x v="27"/>
    <n v="3336.2360000000008"/>
    <m/>
    <n v="0"/>
    <n v="0"/>
    <n v="0"/>
    <n v="0"/>
    <n v="3336.2360000000008"/>
    <n v="3336.2360000000008"/>
  </r>
  <r>
    <s v="4657-620 - Dist. Plan Maint"/>
    <x v="3"/>
    <n v="1155.2000000000003"/>
    <m/>
    <n v="0"/>
    <n v="0"/>
    <n v="0"/>
    <n v="0"/>
    <n v="1155.2000000000003"/>
    <n v="1155.2000000000003"/>
  </r>
  <r>
    <s v="4657-620 - Dist. Plan Maint"/>
    <x v="23"/>
    <n v="2121.5800000000004"/>
    <m/>
    <n v="0"/>
    <n v="0"/>
    <n v="0"/>
    <n v="0"/>
    <n v="2121.5800000000004"/>
    <n v="2121.5800000000004"/>
  </r>
  <r>
    <s v="4657-620 - Dist. Plan Maint"/>
    <x v="0"/>
    <n v="2207.1999999999998"/>
    <m/>
    <n v="0"/>
    <n v="0"/>
    <n v="0"/>
    <n v="0"/>
    <n v="2207.1999999999998"/>
    <n v="2207.1999999999998"/>
  </r>
  <r>
    <s v="4657-620 - Dist. Plan Maint"/>
    <x v="27"/>
    <n v="328.7999999999999"/>
    <m/>
    <n v="0"/>
    <n v="0"/>
    <n v="0"/>
    <n v="0"/>
    <n v="328.7999999999999"/>
    <n v="328.7999999999999"/>
  </r>
  <r>
    <s v="4660-700 - Support of DBU"/>
    <x v="3"/>
    <n v="13244.610000000004"/>
    <m/>
    <n v="0"/>
    <n v="0"/>
    <n v="0"/>
    <n v="13244.610000000004"/>
    <n v="0"/>
    <n v="13244.610000000004"/>
  </r>
  <r>
    <s v="4660-700 - Support of DBU"/>
    <x v="7"/>
    <n v="349994.22000000003"/>
    <m/>
    <n v="0"/>
    <n v="0"/>
    <n v="0"/>
    <n v="349994.22000000003"/>
    <n v="0"/>
    <n v="349994.22000000003"/>
  </r>
  <r>
    <s v="4660-700 - Support of DBU"/>
    <x v="23"/>
    <n v="35550.212"/>
    <m/>
    <n v="0"/>
    <n v="0"/>
    <n v="0"/>
    <n v="35550.212"/>
    <n v="0"/>
    <n v="35550.212"/>
  </r>
  <r>
    <s v="4660-700 - Support of DBU"/>
    <x v="8"/>
    <n v="2472"/>
    <m/>
    <n v="0"/>
    <n v="0"/>
    <n v="0"/>
    <n v="2472"/>
    <n v="0"/>
    <n v="2472"/>
  </r>
  <r>
    <s v="4660-700 - Support of DBU"/>
    <x v="36"/>
    <n v="34933.208000000006"/>
    <m/>
    <n v="0"/>
    <n v="0"/>
    <n v="0"/>
    <n v="34933.208000000006"/>
    <n v="0"/>
    <n v="34933.208000000006"/>
  </r>
  <r>
    <s v="4660-700 - Support of DBU"/>
    <x v="9"/>
    <n v="119.79999999999974"/>
    <m/>
    <n v="0"/>
    <n v="0"/>
    <n v="0"/>
    <n v="119.79999999999974"/>
    <n v="0"/>
    <n v="119.79999999999974"/>
  </r>
  <r>
    <s v="4660-700 - Support of DBU"/>
    <x v="10"/>
    <n v="137.61799999999999"/>
    <m/>
    <n v="0"/>
    <n v="0"/>
    <n v="0"/>
    <n v="137.61799999999999"/>
    <n v="0"/>
    <n v="137.61799999999999"/>
  </r>
  <r>
    <s v="4660-700 - Support of DBU"/>
    <x v="11"/>
    <n v="-2.461999999999998"/>
    <m/>
    <n v="0"/>
    <n v="0"/>
    <n v="0"/>
    <n v="-2.461999999999998"/>
    <n v="0"/>
    <n v="-2.461999999999998"/>
  </r>
  <r>
    <s v="4660-700 - Support of DBU"/>
    <x v="12"/>
    <n v="713.48599999999999"/>
    <m/>
    <n v="0"/>
    <n v="0"/>
    <n v="0"/>
    <n v="713.48599999999999"/>
    <n v="0"/>
    <n v="713.48599999999999"/>
  </r>
  <r>
    <s v="4660-700 - Support of DBU"/>
    <x v="35"/>
    <n v="6500"/>
    <m/>
    <n v="0"/>
    <n v="0"/>
    <n v="0"/>
    <n v="6500"/>
    <n v="0"/>
    <n v="6500"/>
  </r>
  <r>
    <s v="4660-700 - Support of DBU"/>
    <x v="19"/>
    <n v="373.87999999999977"/>
    <m/>
    <n v="0"/>
    <n v="0"/>
    <n v="0"/>
    <n v="373.87999999999977"/>
    <n v="0"/>
    <n v="373.87999999999977"/>
  </r>
  <r>
    <s v="4660-700 - Support of DBU"/>
    <x v="13"/>
    <n v="9361.6179999999986"/>
    <m/>
    <n v="0"/>
    <n v="0"/>
    <n v="0"/>
    <n v="9361.6179999999986"/>
    <n v="0"/>
    <n v="9361.6179999999986"/>
  </r>
  <r>
    <s v="4660-700 - Support of DBU"/>
    <x v="0"/>
    <n v="89237.90800000001"/>
    <m/>
    <n v="0"/>
    <n v="0"/>
    <n v="0"/>
    <n v="89237.90800000001"/>
    <n v="0"/>
    <n v="89237.90800000001"/>
  </r>
  <r>
    <s v="4660-700 - Support of DBU"/>
    <x v="1"/>
    <n v="-116.20000000000022"/>
    <m/>
    <n v="0"/>
    <n v="0"/>
    <n v="0"/>
    <n v="-116.20000000000022"/>
    <n v="0"/>
    <n v="-116.20000000000022"/>
  </r>
  <r>
    <s v="4660-700 - Support of DBU"/>
    <x v="14"/>
    <n v="-914.29800000000057"/>
    <m/>
    <n v="0"/>
    <n v="0"/>
    <n v="0"/>
    <n v="-914.29800000000057"/>
    <n v="0"/>
    <n v="-914.29800000000057"/>
  </r>
  <r>
    <s v="4660-700 - Support of DBU"/>
    <x v="15"/>
    <n v="747.2879999999999"/>
    <m/>
    <n v="0"/>
    <n v="0"/>
    <n v="0"/>
    <n v="747.2879999999999"/>
    <n v="0"/>
    <n v="747.2879999999999"/>
  </r>
  <r>
    <s v="4660-700 - Support of DBU"/>
    <x v="27"/>
    <n v="16187.874000000002"/>
    <m/>
    <n v="0"/>
    <n v="0"/>
    <n v="0"/>
    <n v="16187.874000000002"/>
    <n v="0"/>
    <n v="16187.874000000002"/>
  </r>
  <r>
    <s v="4660-700 - Support of DBU"/>
    <x v="25"/>
    <n v="-14.200000000000015"/>
    <m/>
    <n v="0"/>
    <n v="0"/>
    <n v="0"/>
    <n v="-14.200000000000015"/>
    <n v="0"/>
    <n v="-14.200000000000015"/>
  </r>
  <r>
    <s v="4660-700 - Support of DBU"/>
    <x v="2"/>
    <n v="56.02"/>
    <m/>
    <n v="0"/>
    <n v="0"/>
    <n v="0"/>
    <n v="56.02"/>
    <n v="0"/>
    <n v="56.02"/>
  </r>
  <r>
    <s v="4660-750 - Transmission"/>
    <x v="7"/>
    <n v="88217.508000000002"/>
    <m/>
    <n v="0"/>
    <n v="0"/>
    <n v="0"/>
    <n v="0"/>
    <n v="88217.508000000002"/>
    <n v="88217.508000000002"/>
  </r>
  <r>
    <s v="4660-750 - Transmission"/>
    <x v="0"/>
    <n v="20.845999999999989"/>
    <m/>
    <n v="0"/>
    <n v="0"/>
    <n v="0"/>
    <n v="0"/>
    <n v="20.845999999999989"/>
    <n v="20.845999999999989"/>
  </r>
  <r>
    <s v="4660-770 - Professional Devl"/>
    <x v="23"/>
    <n v="622.95800000000077"/>
    <m/>
    <n v="0"/>
    <n v="0"/>
    <n v="0"/>
    <n v="622.95800000000077"/>
    <n v="0"/>
    <n v="622.95800000000077"/>
  </r>
  <r>
    <s v="4660-770 - Professional Devl"/>
    <x v="27"/>
    <n v="142.52199999999974"/>
    <m/>
    <n v="0"/>
    <n v="0"/>
    <n v="0"/>
    <n v="142.52199999999974"/>
    <n v="0"/>
    <n v="142.52199999999974"/>
  </r>
  <r>
    <s v="4660-910 - Vac/Hol/Sick"/>
    <x v="7"/>
    <n v="88933.111999999979"/>
    <m/>
    <n v="88933.111999999979"/>
    <n v="0"/>
    <n v="0"/>
    <n v="0"/>
    <n v="0"/>
    <n v="88933.111999999979"/>
  </r>
  <r>
    <s v="4660-910 - Vac/Hol/Sick"/>
    <x v="23"/>
    <n v="332264.27199999988"/>
    <m/>
    <n v="332264.27199999988"/>
    <n v="0"/>
    <n v="0"/>
    <n v="0"/>
    <n v="0"/>
    <n v="332264.27199999988"/>
  </r>
  <r>
    <s v="4660-910 - Vac/Hol/Sick"/>
    <x v="36"/>
    <n v="689.25"/>
    <m/>
    <n v="689.25"/>
    <n v="0"/>
    <n v="0"/>
    <n v="0"/>
    <n v="0"/>
    <n v="689.25"/>
  </r>
  <r>
    <s v="4660-950 - Safety"/>
    <x v="7"/>
    <n v="19.023999999999997"/>
    <m/>
    <n v="0"/>
    <n v="0"/>
    <n v="0"/>
    <n v="19.023999999999997"/>
    <n v="0"/>
    <n v="19.023999999999997"/>
  </r>
  <r>
    <s v="4660-950 - Safety"/>
    <x v="23"/>
    <n v="15.015999999999979"/>
    <m/>
    <n v="0"/>
    <n v="0"/>
    <n v="0"/>
    <n v="15.015999999999979"/>
    <n v="0"/>
    <n v="15.015999999999979"/>
  </r>
  <r>
    <s v="4660-950 - Safety"/>
    <x v="27"/>
    <n v="22.12399999999997"/>
    <m/>
    <n v="0"/>
    <n v="0"/>
    <n v="0"/>
    <n v="22.12399999999997"/>
    <n v="0"/>
    <n v="22.12399999999997"/>
  </r>
  <r>
    <s v="4669-520 - Trans. Plan Maint"/>
    <x v="23"/>
    <n v="5713.24"/>
    <m/>
    <n v="0"/>
    <n v="0"/>
    <n v="0"/>
    <n v="0"/>
    <n v="5713.24"/>
    <n v="5713.24"/>
  </r>
  <r>
    <s v="4669-520 - Trans. Plan Maint"/>
    <x v="27"/>
    <n v="1898.5360000000001"/>
    <m/>
    <n v="0"/>
    <n v="0"/>
    <n v="0"/>
    <n v="0"/>
    <n v="1898.5360000000001"/>
    <n v="1898.5360000000001"/>
  </r>
  <r>
    <s v="4669-620 - Dist. Plan Maint"/>
    <x v="23"/>
    <n v="6516.5679999999993"/>
    <m/>
    <n v="0"/>
    <n v="0"/>
    <n v="0"/>
    <n v="0"/>
    <n v="6516.5679999999993"/>
    <n v="6516.5679999999993"/>
  </r>
  <r>
    <s v="4669-620 - Dist. Plan Maint"/>
    <x v="0"/>
    <n v="2206.4"/>
    <m/>
    <n v="0"/>
    <n v="0"/>
    <n v="0"/>
    <n v="0"/>
    <n v="2206.4"/>
    <n v="2206.4"/>
  </r>
  <r>
    <s v="4669-620 - Dist. Plan Maint"/>
    <x v="27"/>
    <n v="1723.7039999999997"/>
    <m/>
    <n v="0"/>
    <n v="0"/>
    <n v="0"/>
    <n v="0"/>
    <n v="1723.7039999999997"/>
    <n v="1723.7039999999997"/>
  </r>
  <r>
    <s v="4672-520 - Trans. Plan Maint"/>
    <x v="3"/>
    <n v="304.6399999999997"/>
    <m/>
    <n v="0"/>
    <n v="0"/>
    <n v="0"/>
    <n v="0"/>
    <n v="304.6399999999997"/>
    <n v="304.6399999999997"/>
  </r>
  <r>
    <s v="4672-520 - Trans. Plan Maint"/>
    <x v="23"/>
    <n v="36620.072"/>
    <m/>
    <n v="0"/>
    <n v="0"/>
    <n v="0"/>
    <n v="0"/>
    <n v="36620.072"/>
    <n v="36620.072"/>
  </r>
  <r>
    <s v="4672-520 - Trans. Plan Maint"/>
    <x v="35"/>
    <n v="22.800000000000011"/>
    <m/>
    <n v="0"/>
    <n v="0"/>
    <n v="0"/>
    <n v="0"/>
    <n v="22.800000000000011"/>
    <n v="22.800000000000011"/>
  </r>
  <r>
    <s v="4672-520 - Trans. Plan Maint"/>
    <x v="0"/>
    <n v="20471.084000000003"/>
    <m/>
    <n v="0"/>
    <n v="0"/>
    <n v="0"/>
    <n v="0"/>
    <n v="20471.084000000003"/>
    <n v="20471.084000000003"/>
  </r>
  <r>
    <s v="4672-520 - Trans. Plan Maint"/>
    <x v="27"/>
    <n v="19026.047999999999"/>
    <m/>
    <n v="0"/>
    <n v="0"/>
    <n v="0"/>
    <n v="0"/>
    <n v="19026.047999999999"/>
    <n v="19026.047999999999"/>
  </r>
  <r>
    <s v="4672-620 - Dist. Plan Maint"/>
    <x v="23"/>
    <n v="23032.232000000004"/>
    <m/>
    <n v="0"/>
    <n v="0"/>
    <n v="0"/>
    <n v="0"/>
    <n v="23032.232000000004"/>
    <n v="23032.232000000004"/>
  </r>
  <r>
    <s v="4672-620 - Dist. Plan Maint"/>
    <x v="35"/>
    <n v="4.8000000000000025"/>
    <m/>
    <n v="0"/>
    <n v="0"/>
    <n v="0"/>
    <n v="0"/>
    <n v="4.8000000000000025"/>
    <n v="4.8000000000000025"/>
  </r>
  <r>
    <s v="4672-620 - Dist. Plan Maint"/>
    <x v="0"/>
    <n v="4338.4759999999997"/>
    <m/>
    <n v="0"/>
    <n v="0"/>
    <n v="0"/>
    <n v="0"/>
    <n v="4338.4759999999997"/>
    <n v="4338.4759999999997"/>
  </r>
  <r>
    <s v="4672-620 - Dist. Plan Maint"/>
    <x v="27"/>
    <n v="2142.5659999999993"/>
    <m/>
    <n v="0"/>
    <n v="0"/>
    <n v="0"/>
    <n v="0"/>
    <n v="2142.5659999999993"/>
    <n v="2142.5659999999993"/>
  </r>
  <r>
    <s v="4726-620 - Planned Maintenance"/>
    <x v="23"/>
    <n v="15231.251999999997"/>
    <m/>
    <n v="0"/>
    <n v="0"/>
    <n v="0"/>
    <n v="0"/>
    <n v="15231.251999999997"/>
    <n v="15231.251999999997"/>
  </r>
  <r>
    <s v="4726-620 - Planned Maintenance"/>
    <x v="36"/>
    <n v="21.177999999999976"/>
    <m/>
    <n v="0"/>
    <n v="0"/>
    <n v="0"/>
    <n v="0"/>
    <n v="21.177999999999976"/>
    <n v="21.177999999999976"/>
  </r>
  <r>
    <s v="4726-620 - Planned Maintenance"/>
    <x v="35"/>
    <n v="8.8000000000000007"/>
    <m/>
    <n v="0"/>
    <n v="0"/>
    <n v="0"/>
    <n v="0"/>
    <n v="8.8000000000000007"/>
    <n v="8.8000000000000007"/>
  </r>
  <r>
    <s v="4726-620 - Planned Maintenance"/>
    <x v="13"/>
    <n v="607.88"/>
    <m/>
    <n v="0"/>
    <n v="0"/>
    <n v="0"/>
    <n v="0"/>
    <n v="607.88"/>
    <n v="607.88"/>
  </r>
  <r>
    <s v="4726-620 - Planned Maintenance"/>
    <x v="0"/>
    <n v="4115.8960000000006"/>
    <m/>
    <n v="0"/>
    <n v="0"/>
    <n v="0"/>
    <n v="0"/>
    <n v="4115.8960000000006"/>
    <n v="4115.8960000000006"/>
  </r>
  <r>
    <s v="4726-620 - Planned Maintenance"/>
    <x v="14"/>
    <n v="-607.88"/>
    <m/>
    <n v="0"/>
    <n v="0"/>
    <n v="0"/>
    <n v="0"/>
    <n v="-607.88"/>
    <n v="-607.88"/>
  </r>
  <r>
    <s v="4726-620 - Planned Maintenance"/>
    <x v="27"/>
    <n v="5360.072000000001"/>
    <m/>
    <n v="0"/>
    <n v="0"/>
    <n v="0"/>
    <n v="0"/>
    <n v="5360.072000000001"/>
    <n v="5360.072000000001"/>
  </r>
  <r>
    <s v="4726-630 - Unplanned Maint"/>
    <x v="23"/>
    <n v="126.52799999999985"/>
    <m/>
    <n v="0"/>
    <n v="0"/>
    <n v="0"/>
    <n v="0"/>
    <n v="126.52799999999985"/>
    <n v="126.52799999999985"/>
  </r>
  <r>
    <s v="4726-630 - Unplanned Maint"/>
    <x v="27"/>
    <n v="36.164000000000044"/>
    <m/>
    <n v="0"/>
    <n v="0"/>
    <n v="0"/>
    <n v="0"/>
    <n v="36.164000000000044"/>
    <n v="36.164000000000044"/>
  </r>
  <r>
    <s v="5817-520 - Trans Plan Maint"/>
    <x v="3"/>
    <n v="4255.2"/>
    <m/>
    <n v="0"/>
    <n v="0"/>
    <n v="0"/>
    <n v="0"/>
    <n v="4255.2"/>
    <n v="4255.2"/>
  </r>
  <r>
    <s v="5817-520 - Trans Plan Maint"/>
    <x v="23"/>
    <n v="1377.6"/>
    <m/>
    <n v="0"/>
    <n v="0"/>
    <n v="0"/>
    <n v="0"/>
    <n v="1377.6"/>
    <n v="1377.6"/>
  </r>
  <r>
    <s v="5817-520 - Trans Plan Maint"/>
    <x v="27"/>
    <n v="187.20000000000002"/>
    <m/>
    <n v="0"/>
    <n v="0"/>
    <n v="0"/>
    <n v="0"/>
    <n v="187.20000000000002"/>
    <n v="187.20000000000002"/>
  </r>
  <r>
    <s v="5817-620 - Dist Plan Maint"/>
    <x v="3"/>
    <n v="4255.2"/>
    <m/>
    <n v="0"/>
    <n v="0"/>
    <n v="0"/>
    <n v="0"/>
    <n v="4255.2"/>
    <n v="4255.2"/>
  </r>
  <r>
    <s v="5817-620 - Dist Plan Maint"/>
    <x v="23"/>
    <n v="544.40200000000004"/>
    <m/>
    <n v="0"/>
    <n v="0"/>
    <n v="0"/>
    <n v="0"/>
    <n v="544.40200000000004"/>
    <n v="544.40200000000004"/>
  </r>
  <r>
    <s v="5817-620 - Dist Plan Maint"/>
    <x v="27"/>
    <n v="256.202"/>
    <m/>
    <n v="0"/>
    <n v="0"/>
    <n v="0"/>
    <n v="0"/>
    <n v="256.202"/>
    <n v="256.202"/>
  </r>
  <r>
    <s v="6112-520 - Trans Plan Maint"/>
    <x v="23"/>
    <n v="4258.5840000000007"/>
    <m/>
    <n v="0"/>
    <n v="0"/>
    <n v="0"/>
    <n v="0"/>
    <n v="4258.5840000000007"/>
    <n v="4258.5840000000007"/>
  </r>
  <r>
    <s v="6112-520 - Trans Plan Maint"/>
    <x v="36"/>
    <n v="47.948000000000064"/>
    <m/>
    <n v="0"/>
    <n v="0"/>
    <n v="0"/>
    <n v="0"/>
    <n v="47.948000000000064"/>
    <n v="47.948000000000064"/>
  </r>
  <r>
    <s v="6112-520 - Trans Plan Maint"/>
    <x v="35"/>
    <n v="10.799999999999983"/>
    <m/>
    <n v="0"/>
    <n v="0"/>
    <n v="0"/>
    <n v="0"/>
    <n v="10.799999999999983"/>
    <n v="10.799999999999983"/>
  </r>
  <r>
    <s v="6112-520 - Trans Plan Maint"/>
    <x v="0"/>
    <n v="2245.9960000000001"/>
    <m/>
    <n v="0"/>
    <n v="0"/>
    <n v="0"/>
    <n v="0"/>
    <n v="2245.9960000000001"/>
    <n v="2245.9960000000001"/>
  </r>
  <r>
    <s v="6112-520 - Trans Plan Maint"/>
    <x v="27"/>
    <n v="2081.116"/>
    <m/>
    <n v="0"/>
    <n v="0"/>
    <n v="0"/>
    <n v="0"/>
    <n v="2081.116"/>
    <n v="2081.116"/>
  </r>
  <r>
    <s v="6112-530 - Trans Unplan Maint"/>
    <x v="23"/>
    <n v="57.664000000000037"/>
    <m/>
    <n v="0"/>
    <n v="0"/>
    <n v="0"/>
    <n v="0"/>
    <n v="57.664000000000037"/>
    <n v="57.664000000000037"/>
  </r>
  <r>
    <s v="6112-530 - Trans Unplan Maint"/>
    <x v="27"/>
    <n v="11.461999999999989"/>
    <m/>
    <n v="0"/>
    <n v="0"/>
    <n v="0"/>
    <n v="0"/>
    <n v="11.461999999999989"/>
    <n v="11.461999999999989"/>
  </r>
  <r>
    <s v="6112-620 - Dist Plan Maint"/>
    <x v="23"/>
    <n v="4503.3599999999997"/>
    <m/>
    <n v="0"/>
    <n v="0"/>
    <n v="0"/>
    <n v="0"/>
    <n v="4503.3599999999997"/>
    <n v="4503.3599999999997"/>
  </r>
  <r>
    <s v="6112-620 - Dist Plan Maint"/>
    <x v="35"/>
    <n v="6.799999999999998"/>
    <m/>
    <n v="0"/>
    <n v="0"/>
    <n v="0"/>
    <n v="0"/>
    <n v="6.799999999999998"/>
    <n v="6.799999999999998"/>
  </r>
  <r>
    <s v="6112-620 - Dist Plan Maint"/>
    <x v="0"/>
    <n v="1534.4"/>
    <m/>
    <n v="0"/>
    <n v="0"/>
    <n v="0"/>
    <n v="0"/>
    <n v="1534.4"/>
    <n v="1534.4"/>
  </r>
  <r>
    <s v="6112-620 - Dist Plan Maint"/>
    <x v="27"/>
    <n v="2090.9959999999996"/>
    <m/>
    <n v="0"/>
    <n v="0"/>
    <n v="0"/>
    <n v="0"/>
    <n v="2090.9959999999996"/>
    <n v="2090.9959999999996"/>
  </r>
  <r>
    <s v="6112-630 - Dist Unplan Maint"/>
    <x v="27"/>
    <n v="6.1319999999999943"/>
    <m/>
    <n v="0"/>
    <n v="0"/>
    <n v="0"/>
    <n v="0"/>
    <n v="6.1319999999999943"/>
    <n v="6.1319999999999943"/>
  </r>
  <r>
    <s v="6113-520 - Trans Plan Maint"/>
    <x v="3"/>
    <n v="4198.9000000000015"/>
    <m/>
    <n v="0"/>
    <n v="0"/>
    <n v="0"/>
    <n v="0"/>
    <n v="4198.9000000000015"/>
    <n v="4198.9000000000015"/>
  </r>
  <r>
    <s v="6113-520 - Trans Plan Maint"/>
    <x v="23"/>
    <n v="4134.7340000000004"/>
    <m/>
    <n v="0"/>
    <n v="0"/>
    <n v="0"/>
    <n v="0"/>
    <n v="4134.7340000000004"/>
    <n v="4134.7340000000004"/>
  </r>
  <r>
    <s v="6113-520 - Trans Plan Maint"/>
    <x v="13"/>
    <n v="255.45"/>
    <m/>
    <n v="0"/>
    <n v="0"/>
    <n v="0"/>
    <n v="0"/>
    <n v="255.45"/>
    <n v="255.45"/>
  </r>
  <r>
    <s v="6113-520 - Trans Plan Maint"/>
    <x v="27"/>
    <n v="565.06999999999994"/>
    <m/>
    <n v="0"/>
    <n v="0"/>
    <n v="0"/>
    <n v="0"/>
    <n v="565.06999999999994"/>
    <n v="565.06999999999994"/>
  </r>
  <r>
    <s v="6113-620 - Dist Plan Maint"/>
    <x v="3"/>
    <n v="4496.5999999999995"/>
    <m/>
    <n v="0"/>
    <n v="0"/>
    <n v="0"/>
    <n v="0"/>
    <n v="4496.5999999999995"/>
    <n v="4496.5999999999995"/>
  </r>
  <r>
    <s v="6113-620 - Dist Plan Maint"/>
    <x v="23"/>
    <n v="5356.232"/>
    <m/>
    <n v="0"/>
    <n v="0"/>
    <n v="0"/>
    <n v="0"/>
    <n v="5356.232"/>
    <n v="5356.232"/>
  </r>
  <r>
    <s v="6113-620 - Dist Plan Maint"/>
    <x v="27"/>
    <n v="334.69399999999996"/>
    <m/>
    <n v="0"/>
    <n v="0"/>
    <n v="0"/>
    <n v="0"/>
    <n v="334.69399999999996"/>
    <n v="334.69399999999996"/>
  </r>
  <r>
    <s v="6114-520 - Trans Plan Maint"/>
    <x v="23"/>
    <n v="35404.573999999993"/>
    <m/>
    <n v="0"/>
    <n v="0"/>
    <n v="0"/>
    <n v="0"/>
    <n v="35404.573999999993"/>
    <n v="35404.573999999993"/>
  </r>
  <r>
    <s v="6114-520 - Trans Plan Maint"/>
    <x v="36"/>
    <n v="59.388000000000034"/>
    <m/>
    <n v="0"/>
    <n v="0"/>
    <n v="0"/>
    <n v="0"/>
    <n v="59.388000000000034"/>
    <n v="59.388000000000034"/>
  </r>
  <r>
    <s v="6114-520 - Trans Plan Maint"/>
    <x v="27"/>
    <n v="11472.254000000001"/>
    <m/>
    <n v="0"/>
    <n v="0"/>
    <n v="0"/>
    <n v="0"/>
    <n v="11472.254000000001"/>
    <n v="11472.254000000001"/>
  </r>
  <r>
    <s v="6114-620 - Dist Plan Maint"/>
    <x v="23"/>
    <n v="30869.423999999999"/>
    <m/>
    <n v="0"/>
    <n v="0"/>
    <n v="0"/>
    <n v="0"/>
    <n v="30869.423999999999"/>
    <n v="30869.423999999999"/>
  </r>
  <r>
    <s v="6114-620 - Dist Plan Maint"/>
    <x v="36"/>
    <n v="259.45400000000001"/>
    <m/>
    <n v="0"/>
    <n v="0"/>
    <n v="0"/>
    <n v="0"/>
    <n v="259.45400000000001"/>
    <n v="259.45400000000001"/>
  </r>
  <r>
    <s v="6114-620 - Dist Plan Maint"/>
    <x v="35"/>
    <n v="10.799999999999983"/>
    <m/>
    <n v="0"/>
    <n v="0"/>
    <n v="0"/>
    <n v="0"/>
    <n v="10.799999999999983"/>
    <n v="10.799999999999983"/>
  </r>
  <r>
    <s v="6114-620 - Dist Plan Maint"/>
    <x v="0"/>
    <n v="1121.3900000000008"/>
    <m/>
    <n v="0"/>
    <n v="0"/>
    <n v="0"/>
    <n v="0"/>
    <n v="1121.3900000000008"/>
    <n v="1121.3900000000008"/>
  </r>
  <r>
    <s v="6114-620 - Dist Plan Maint"/>
    <x v="27"/>
    <n v="6738"/>
    <m/>
    <n v="0"/>
    <n v="0"/>
    <n v="0"/>
    <n v="0"/>
    <n v="6738"/>
    <n v="6738"/>
  </r>
  <r>
    <s v="6115-700 - Safety Meeting"/>
    <x v="7"/>
    <n v="13461.168"/>
    <m/>
    <n v="0"/>
    <n v="0"/>
    <n v="0"/>
    <n v="13461.168"/>
    <n v="0"/>
    <n v="13461.168"/>
  </r>
  <r>
    <s v="6115-700 - Safety Meeting"/>
    <x v="23"/>
    <n v="39862.637999999992"/>
    <m/>
    <n v="0"/>
    <n v="0"/>
    <n v="0"/>
    <n v="39862.637999999992"/>
    <n v="0"/>
    <n v="39862.637999999992"/>
  </r>
  <r>
    <s v="6115-700 - Safety Meeting"/>
    <x v="12"/>
    <n v="36.954000000000057"/>
    <m/>
    <n v="0"/>
    <n v="0"/>
    <n v="0"/>
    <n v="36.954000000000057"/>
    <n v="0"/>
    <n v="36.954000000000057"/>
  </r>
  <r>
    <s v="6115-700 - Safety Meeting"/>
    <x v="35"/>
    <n v="18.799999999999983"/>
    <m/>
    <n v="0"/>
    <n v="0"/>
    <n v="0"/>
    <n v="18.799999999999983"/>
    <n v="0"/>
    <n v="18.799999999999983"/>
  </r>
  <r>
    <s v="6115-700 - Safety Meeting"/>
    <x v="13"/>
    <n v="772.94600000000037"/>
    <m/>
    <n v="0"/>
    <n v="0"/>
    <n v="0"/>
    <n v="772.94600000000037"/>
    <n v="0"/>
    <n v="772.94600000000037"/>
  </r>
  <r>
    <s v="6115-700 - Safety Meeting"/>
    <x v="0"/>
    <n v="6143.8340000000007"/>
    <m/>
    <n v="0"/>
    <n v="0"/>
    <n v="0"/>
    <n v="6143.8340000000007"/>
    <n v="0"/>
    <n v="6143.8340000000007"/>
  </r>
  <r>
    <s v="6115-700 - Safety Meeting"/>
    <x v="27"/>
    <n v="18252.794000000002"/>
    <m/>
    <n v="0"/>
    <n v="0"/>
    <n v="0"/>
    <n v="18252.794000000002"/>
    <n v="0"/>
    <n v="18252.794000000002"/>
  </r>
  <r>
    <s v="6402-674 - Meter Diversion"/>
    <x v="23"/>
    <n v="63.664000000000044"/>
    <m/>
    <n v="0"/>
    <n v="0"/>
    <n v="0"/>
    <n v="0"/>
    <n v="63.664000000000044"/>
    <n v="63.664000000000044"/>
  </r>
  <r>
    <s v="6402-678 - Field Metering"/>
    <x v="3"/>
    <n v="4440.8"/>
    <m/>
    <n v="0"/>
    <n v="0"/>
    <n v="0"/>
    <n v="0"/>
    <n v="4440.8"/>
    <n v="4440.8"/>
  </r>
  <r>
    <s v="6402-678 - Field Metering"/>
    <x v="7"/>
    <n v="309.92000000000047"/>
    <m/>
    <n v="0"/>
    <n v="0"/>
    <n v="0"/>
    <n v="0"/>
    <n v="309.92000000000047"/>
    <n v="309.92000000000047"/>
  </r>
  <r>
    <s v="6402-678 - Field Metering"/>
    <x v="23"/>
    <n v="28087.634000000009"/>
    <m/>
    <n v="0"/>
    <n v="0"/>
    <n v="0"/>
    <n v="0"/>
    <n v="28087.634000000009"/>
    <n v="28087.634000000009"/>
  </r>
  <r>
    <s v="6402-678 - Field Metering"/>
    <x v="35"/>
    <n v="82.799999999999969"/>
    <m/>
    <n v="0"/>
    <n v="0"/>
    <n v="0"/>
    <n v="0"/>
    <n v="82.799999999999969"/>
    <n v="82.799999999999969"/>
  </r>
  <r>
    <s v="6402-678 - Field Metering"/>
    <x v="13"/>
    <n v="2026.4"/>
    <m/>
    <n v="0"/>
    <n v="0"/>
    <n v="0"/>
    <n v="0"/>
    <n v="2026.4"/>
    <n v="2026.4"/>
  </r>
  <r>
    <s v="6402-678 - Field Metering"/>
    <x v="0"/>
    <n v="11.588000000000021"/>
    <m/>
    <n v="0"/>
    <n v="0"/>
    <n v="0"/>
    <n v="0"/>
    <n v="11.588000000000021"/>
    <n v="11.588000000000021"/>
  </r>
  <r>
    <s v="6402-678 - Field Metering"/>
    <x v="27"/>
    <n v="7388.3420000000006"/>
    <m/>
    <n v="0"/>
    <n v="0"/>
    <n v="0"/>
    <n v="0"/>
    <n v="7388.3420000000006"/>
    <n v="7388.3420000000006"/>
  </r>
  <r>
    <s v="6402-678 - Field Metering"/>
    <x v="58"/>
    <n v="8043.9999999999991"/>
    <m/>
    <n v="0"/>
    <n v="0"/>
    <n v="0"/>
    <n v="0"/>
    <n v="8043.9999999999991"/>
    <n v="8043.9999999999991"/>
  </r>
  <r>
    <s v="6452-520 - Trans Planned Maint"/>
    <x v="3"/>
    <n v="558"/>
    <m/>
    <n v="0"/>
    <n v="0"/>
    <n v="0"/>
    <n v="0"/>
    <n v="558"/>
    <n v="558"/>
  </r>
  <r>
    <s v="6452-520 - Trans Planned Maint"/>
    <x v="23"/>
    <n v="5712.0540000000001"/>
    <m/>
    <n v="0"/>
    <n v="0"/>
    <n v="0"/>
    <n v="0"/>
    <n v="5712.0540000000001"/>
    <n v="5712.0540000000001"/>
  </r>
  <r>
    <s v="6452-520 - Trans Planned Maint"/>
    <x v="35"/>
    <n v="6.799999999999998"/>
    <m/>
    <n v="0"/>
    <n v="0"/>
    <n v="0"/>
    <n v="0"/>
    <n v="6.799999999999998"/>
    <n v="6.799999999999998"/>
  </r>
  <r>
    <s v="6452-520 - Trans Planned Maint"/>
    <x v="27"/>
    <n v="2068.2059999999997"/>
    <m/>
    <n v="0"/>
    <n v="0"/>
    <n v="0"/>
    <n v="0"/>
    <n v="2068.2059999999997"/>
    <n v="2068.2059999999997"/>
  </r>
  <r>
    <s v="6830-520 - Planned Maint"/>
    <x v="3"/>
    <n v="100.79999999999997"/>
    <m/>
    <n v="0"/>
    <n v="0"/>
    <n v="0"/>
    <n v="0"/>
    <n v="100.79999999999997"/>
    <n v="100.79999999999997"/>
  </r>
  <r>
    <s v="6830-520 - Planned Maint"/>
    <x v="23"/>
    <n v="883.82399999999961"/>
    <m/>
    <n v="0"/>
    <n v="0"/>
    <n v="0"/>
    <n v="0"/>
    <n v="883.82399999999961"/>
    <n v="883.82399999999961"/>
  </r>
  <r>
    <s v="6830-520 - Planned Maint"/>
    <x v="27"/>
    <n v="606.95800000000008"/>
    <m/>
    <n v="0"/>
    <n v="0"/>
    <n v="0"/>
    <n v="0"/>
    <n v="606.95800000000008"/>
    <n v="606.95800000000008"/>
  </r>
  <r>
    <s v="701B-552 - Transmiss Sub Maint"/>
    <x v="3"/>
    <n v="148.79999999999976"/>
    <m/>
    <n v="0"/>
    <n v="0"/>
    <n v="0"/>
    <n v="0"/>
    <n v="148.79999999999976"/>
    <n v="148.79999999999976"/>
  </r>
  <r>
    <s v="701B-552 - Transmiss Sub Maint"/>
    <x v="38"/>
    <n v="-9.2000000000000153"/>
    <m/>
    <n v="0"/>
    <n v="0"/>
    <n v="0"/>
    <n v="0"/>
    <n v="-9.2000000000000153"/>
    <n v="-9.2000000000000153"/>
  </r>
  <r>
    <s v="701B-560 - Breaker Maint"/>
    <x v="38"/>
    <n v="-283.19999999999982"/>
    <m/>
    <n v="0"/>
    <n v="0"/>
    <n v="0"/>
    <n v="0"/>
    <n v="-283.19999999999982"/>
    <n v="-283.19999999999982"/>
  </r>
  <r>
    <s v="701B-563 - Sub Inspections"/>
    <x v="23"/>
    <n v="96.104000000000042"/>
    <m/>
    <n v="0"/>
    <n v="0"/>
    <n v="0"/>
    <n v="0"/>
    <n v="96.104000000000042"/>
    <n v="96.104000000000042"/>
  </r>
  <r>
    <s v="701B-563 - Sub Inspections"/>
    <x v="38"/>
    <n v="-21.100000000000019"/>
    <m/>
    <n v="0"/>
    <n v="0"/>
    <n v="0"/>
    <n v="0"/>
    <n v="-21.100000000000019"/>
    <n v="-21.100000000000019"/>
  </r>
  <r>
    <s v="7269-620 - Dist Maint Planned"/>
    <x v="23"/>
    <n v="6642.0680000000011"/>
    <m/>
    <n v="0"/>
    <n v="0"/>
    <n v="0"/>
    <n v="0"/>
    <n v="6642.0680000000011"/>
    <n v="6642.0680000000011"/>
  </r>
  <r>
    <s v="7269-620 - Dist Maint Planned"/>
    <x v="35"/>
    <n v="14.800000000000002"/>
    <m/>
    <n v="0"/>
    <n v="0"/>
    <n v="0"/>
    <n v="0"/>
    <n v="14.800000000000002"/>
    <n v="14.800000000000002"/>
  </r>
  <r>
    <s v="7269-620 - Dist Maint Planned"/>
    <x v="0"/>
    <n v="69.099999999999994"/>
    <m/>
    <n v="0"/>
    <n v="0"/>
    <n v="0"/>
    <n v="0"/>
    <n v="69.099999999999994"/>
    <n v="69.099999999999994"/>
  </r>
  <r>
    <s v="7269-620 - Dist Maint Planned"/>
    <x v="27"/>
    <n v="2807.7999999999997"/>
    <m/>
    <n v="0"/>
    <n v="0"/>
    <n v="0"/>
    <n v="0"/>
    <n v="2807.7999999999997"/>
    <n v="2807.7999999999997"/>
  </r>
  <r>
    <s v="7269-630 - Dist Maint Unplanned"/>
    <x v="0"/>
    <n v="8867.2000000000007"/>
    <m/>
    <n v="0"/>
    <n v="0"/>
    <n v="0"/>
    <n v="0"/>
    <n v="8867.2000000000007"/>
    <n v="8867.2000000000007"/>
  </r>
  <r>
    <s v="936B-420 - OandM Office Expense"/>
    <x v="0"/>
    <n v="54.8"/>
    <m/>
    <n v="0"/>
    <n v="0"/>
    <n v="0"/>
    <n v="0"/>
    <n v="54.8"/>
    <n v="54.8"/>
  </r>
  <r>
    <s v="9230-400 - OandM Distribution"/>
    <x v="2"/>
    <n v="6425.67"/>
    <m/>
    <n v="0"/>
    <n v="0"/>
    <n v="0"/>
    <n v="0"/>
    <n v="6425.67"/>
    <n v="6425.67"/>
  </r>
  <r>
    <s v="2279-400 - Transfer Line"/>
    <x v="23"/>
    <n v="2472"/>
    <m/>
    <n v="0"/>
    <n v="0"/>
    <n v="0"/>
    <n v="0"/>
    <n v="2472"/>
    <n v="2472"/>
  </r>
  <r>
    <s v="422E-400 - OandM Dist Expenses"/>
    <x v="23"/>
    <n v="762.25"/>
    <m/>
    <n v="0"/>
    <n v="0"/>
    <n v="0"/>
    <n v="0"/>
    <n v="762.25"/>
    <n v="762.25"/>
  </r>
  <r>
    <s v="422E-400 - OandM Dist Expenses"/>
    <x v="27"/>
    <n v="243.91000000000003"/>
    <m/>
    <n v="0"/>
    <n v="0"/>
    <n v="0"/>
    <n v="0"/>
    <n v="243.91000000000003"/>
    <n v="243.91000000000003"/>
  </r>
  <r>
    <s v="422E-410 - OandM Trans Expense"/>
    <x v="7"/>
    <n v="66.33"/>
    <m/>
    <n v="0"/>
    <n v="0"/>
    <n v="0"/>
    <n v="0"/>
    <n v="66.33"/>
    <n v="66.33"/>
  </r>
  <r>
    <s v="502E-410 - OandM Trans Expense"/>
    <x v="23"/>
    <n v="32.99"/>
    <m/>
    <n v="0"/>
    <n v="0"/>
    <n v="0"/>
    <n v="0"/>
    <n v="32.99"/>
    <n v="32.99"/>
  </r>
  <r>
    <s v="502E-410 - OandM Trans Expense"/>
    <x v="27"/>
    <n v="37.57"/>
    <m/>
    <n v="0"/>
    <n v="0"/>
    <n v="0"/>
    <n v="0"/>
    <n v="37.57"/>
    <n v="37.57"/>
  </r>
  <r>
    <s v="625E-400 - OandM Dist Expense"/>
    <x v="23"/>
    <n v="354.53"/>
    <m/>
    <n v="0"/>
    <n v="0"/>
    <n v="0"/>
    <n v="0"/>
    <n v="354.53"/>
    <n v="354.53"/>
  </r>
  <r>
    <s v="625E-400 - OandM Dist Expense"/>
    <x v="27"/>
    <n v="214.17"/>
    <m/>
    <n v="0"/>
    <n v="0"/>
    <n v="0"/>
    <n v="0"/>
    <n v="214.17"/>
    <n v="214.17"/>
  </r>
  <r>
    <s v="625E-410 - OandM Trans Expense"/>
    <x v="7"/>
    <n v="969.63000000000011"/>
    <m/>
    <n v="0"/>
    <n v="0"/>
    <n v="0"/>
    <n v="0"/>
    <n v="969.63000000000011"/>
    <n v="969.63000000000011"/>
  </r>
  <r>
    <s v="626E-400 - OandM Dist Expenses"/>
    <x v="23"/>
    <n v="127.06"/>
    <m/>
    <n v="0"/>
    <n v="0"/>
    <n v="0"/>
    <n v="0"/>
    <n v="127.06"/>
    <n v="127.06"/>
  </r>
  <r>
    <s v="698D-410 - OandM Trans Expense"/>
    <x v="7"/>
    <n v="77.569999999999993"/>
    <m/>
    <n v="0"/>
    <n v="0"/>
    <n v="0"/>
    <n v="0"/>
    <n v="77.569999999999993"/>
    <n v="77.569999999999993"/>
  </r>
  <r>
    <s v="904E-400 - OandM Dist Expenses"/>
    <x v="27"/>
    <n v="2.4300000000000002"/>
    <m/>
    <n v="0"/>
    <n v="0"/>
    <n v="0"/>
    <n v="0"/>
    <n v="2.4300000000000002"/>
    <n v="2.4300000000000002"/>
  </r>
  <r>
    <s v="904E-410 - OandM Trans Expense"/>
    <x v="7"/>
    <n v="862.25"/>
    <m/>
    <n v="0"/>
    <n v="0"/>
    <n v="0"/>
    <n v="0"/>
    <n v="862.25"/>
    <n v="862.25"/>
  </r>
  <r>
    <s v="104E-400 - OandM Dist Expense"/>
    <x v="38"/>
    <n v="-4"/>
    <m/>
    <n v="0"/>
    <n v="0"/>
    <n v="0"/>
    <n v="0"/>
    <n v="-4"/>
    <n v="-4"/>
  </r>
  <r>
    <s v="5025-100 - Manage Physical Inv"/>
    <x v="26"/>
    <n v="556.16"/>
    <m/>
    <n v="0"/>
    <n v="0"/>
    <n v="556.16"/>
    <n v="0"/>
    <n v="0"/>
    <n v="556.16"/>
  </r>
  <r>
    <s v="5025-100 - Manage Physical Inv"/>
    <x v="7"/>
    <n v="122692.19"/>
    <m/>
    <n v="0"/>
    <n v="0"/>
    <n v="122692.19"/>
    <n v="0"/>
    <n v="0"/>
    <n v="122692.19"/>
  </r>
  <r>
    <s v="5025-100 - Manage Physical Inv"/>
    <x v="23"/>
    <n v="292324.15999999997"/>
    <m/>
    <n v="0"/>
    <n v="0"/>
    <n v="292324.15999999997"/>
    <n v="0"/>
    <n v="0"/>
    <n v="292324.15999999997"/>
  </r>
  <r>
    <s v="5025-100 - Manage Physical Inv"/>
    <x v="10"/>
    <n v="1787.31"/>
    <m/>
    <n v="0"/>
    <n v="0"/>
    <n v="1787.31"/>
    <n v="0"/>
    <n v="0"/>
    <n v="1787.31"/>
  </r>
  <r>
    <s v="5025-100 - Manage Physical Inv"/>
    <x v="12"/>
    <n v="1583.6"/>
    <m/>
    <n v="0"/>
    <n v="0"/>
    <n v="1583.6"/>
    <n v="0"/>
    <n v="0"/>
    <n v="1583.6"/>
  </r>
  <r>
    <s v="5025-100 - Manage Physical Inv"/>
    <x v="35"/>
    <n v="130"/>
    <m/>
    <n v="0"/>
    <n v="0"/>
    <n v="130"/>
    <n v="0"/>
    <n v="0"/>
    <n v="130"/>
  </r>
  <r>
    <s v="5025-100 - Manage Physical Inv"/>
    <x v="19"/>
    <n v="158.22"/>
    <m/>
    <n v="0"/>
    <n v="0"/>
    <n v="158.22"/>
    <n v="0"/>
    <n v="0"/>
    <n v="158.22"/>
  </r>
  <r>
    <s v="5025-100 - Manage Physical Inv"/>
    <x v="13"/>
    <n v="5741.119999999999"/>
    <m/>
    <n v="0"/>
    <n v="0"/>
    <n v="5741.119999999999"/>
    <n v="0"/>
    <n v="0"/>
    <n v="5741.119999999999"/>
  </r>
  <r>
    <s v="5025-100 - Manage Physical Inv"/>
    <x v="0"/>
    <n v="4729.21"/>
    <m/>
    <n v="0"/>
    <n v="0"/>
    <n v="4729.21"/>
    <n v="0"/>
    <n v="0"/>
    <n v="4729.21"/>
  </r>
  <r>
    <s v="5025-100 - Manage Physical Inv"/>
    <x v="1"/>
    <n v="-3423.64"/>
    <m/>
    <n v="0"/>
    <n v="0"/>
    <n v="-3423.64"/>
    <n v="0"/>
    <n v="0"/>
    <n v="-3423.64"/>
  </r>
  <r>
    <s v="5025-100 - Manage Physical Inv"/>
    <x v="14"/>
    <n v="-291.75"/>
    <m/>
    <n v="0"/>
    <n v="0"/>
    <n v="-291.75"/>
    <n v="0"/>
    <n v="0"/>
    <n v="-291.75"/>
  </r>
  <r>
    <s v="5025-100 - Manage Physical Inv"/>
    <x v="27"/>
    <n v="7472.78"/>
    <m/>
    <n v="0"/>
    <n v="0"/>
    <n v="7472.78"/>
    <n v="0"/>
    <n v="0"/>
    <n v="7472.78"/>
  </r>
  <r>
    <s v="5025-100 - Manage Physical Inv"/>
    <x v="21"/>
    <n v="3254.47"/>
    <m/>
    <n v="0"/>
    <n v="0"/>
    <n v="3254.47"/>
    <n v="0"/>
    <n v="0"/>
    <n v="3254.47"/>
  </r>
  <r>
    <s v="5025-100 - Manage Physical Inv"/>
    <x v="16"/>
    <n v="168.63"/>
    <m/>
    <n v="0"/>
    <n v="0"/>
    <n v="168.63"/>
    <n v="0"/>
    <n v="0"/>
    <n v="168.63"/>
  </r>
  <r>
    <s v="5025-100 - Manage Physical Inv"/>
    <x v="25"/>
    <n v="-124743.26000000001"/>
    <m/>
    <n v="0"/>
    <n v="0"/>
    <n v="-124743.26000000001"/>
    <n v="0"/>
    <n v="0"/>
    <n v="-124743.26000000001"/>
  </r>
  <r>
    <s v="5025-910 - Vac/Sick/Holiday"/>
    <x v="7"/>
    <n v="16572.45"/>
    <m/>
    <n v="16572.45"/>
    <n v="0"/>
    <n v="0"/>
    <n v="0"/>
    <n v="0"/>
    <n v="16572.45"/>
  </r>
  <r>
    <s v="5025-910 - Vac/Sick/Holiday"/>
    <x v="23"/>
    <n v="64865.06"/>
    <m/>
    <n v="64865.06"/>
    <n v="0"/>
    <n v="0"/>
    <n v="0"/>
    <n v="0"/>
    <n v="64865.06"/>
  </r>
  <r>
    <s v="479E-400 - OandM Dist Expense"/>
    <x v="23"/>
    <n v="1573.3"/>
    <m/>
    <n v="0"/>
    <n v="0"/>
    <n v="0"/>
    <n v="0"/>
    <n v="1573.3"/>
    <n v="1573.3"/>
  </r>
  <r>
    <s v="479E-400 - OandM Dist Expense"/>
    <x v="27"/>
    <n v="637.17999999999972"/>
    <m/>
    <n v="0"/>
    <n v="0"/>
    <n v="0"/>
    <n v="0"/>
    <n v="637.17999999999972"/>
    <n v="637.17999999999972"/>
  </r>
  <r>
    <s v="481E-400 - OandM Dist Expenses"/>
    <x v="23"/>
    <n v="1087.6400000000001"/>
    <m/>
    <n v="0"/>
    <n v="0"/>
    <n v="0"/>
    <n v="0"/>
    <n v="1087.6400000000001"/>
    <n v="1087.6400000000001"/>
  </r>
  <r>
    <s v="481E-400 - OandM Dist Expenses"/>
    <x v="27"/>
    <n v="209.78"/>
    <m/>
    <n v="0"/>
    <n v="0"/>
    <n v="0"/>
    <n v="0"/>
    <n v="209.78"/>
    <n v="209.78"/>
  </r>
  <r>
    <s v="2002-540 - Trans Load Dispatch"/>
    <x v="78"/>
    <n v="-3899.2000000000039"/>
    <m/>
    <n v="0"/>
    <n v="0"/>
    <n v="0"/>
    <n v="-3899.2000000000039"/>
    <n v="0"/>
    <n v="-3899.2000000000039"/>
  </r>
  <r>
    <s v="2002-540 - Trans Load Dispatch"/>
    <x v="3"/>
    <n v="381975.95000000007"/>
    <m/>
    <n v="0"/>
    <n v="0"/>
    <n v="0"/>
    <n v="381975.95000000007"/>
    <n v="0"/>
    <n v="381975.95000000007"/>
  </r>
  <r>
    <s v="2002-540 - Trans Load Dispatch"/>
    <x v="18"/>
    <n v="3080"/>
    <m/>
    <n v="0"/>
    <n v="0"/>
    <n v="0"/>
    <n v="3080"/>
    <n v="0"/>
    <n v="3080"/>
  </r>
  <r>
    <s v="2002-540 - Trans Load Dispatch"/>
    <x v="7"/>
    <n v="55618.079999999994"/>
    <m/>
    <n v="0"/>
    <n v="0"/>
    <n v="0"/>
    <n v="55618.079999999994"/>
    <n v="0"/>
    <n v="55618.079999999994"/>
  </r>
  <r>
    <s v="2002-540 - Trans Load Dispatch"/>
    <x v="23"/>
    <n v="250623.69599999997"/>
    <m/>
    <n v="0"/>
    <n v="0"/>
    <n v="0"/>
    <n v="250623.69599999997"/>
    <n v="0"/>
    <n v="250623.69599999997"/>
  </r>
  <r>
    <s v="2002-540 - Trans Load Dispatch"/>
    <x v="36"/>
    <n v="1105.5999999999999"/>
    <m/>
    <n v="0"/>
    <n v="0"/>
    <n v="0"/>
    <n v="1105.5999999999999"/>
    <n v="0"/>
    <n v="1105.5999999999999"/>
  </r>
  <r>
    <s v="2002-540 - Trans Load Dispatch"/>
    <x v="9"/>
    <n v="11272.199999999997"/>
    <m/>
    <n v="0"/>
    <n v="0"/>
    <n v="0"/>
    <n v="11272.199999999997"/>
    <n v="0"/>
    <n v="11272.199999999997"/>
  </r>
  <r>
    <s v="2002-540 - Trans Load Dispatch"/>
    <x v="10"/>
    <n v="2315.46"/>
    <m/>
    <n v="0"/>
    <n v="0"/>
    <n v="0"/>
    <n v="2315.46"/>
    <n v="0"/>
    <n v="2315.46"/>
  </r>
  <r>
    <s v="2002-540 - Trans Load Dispatch"/>
    <x v="12"/>
    <n v="630.91200000000003"/>
    <m/>
    <n v="0"/>
    <n v="0"/>
    <n v="0"/>
    <n v="630.91200000000003"/>
    <n v="0"/>
    <n v="630.91200000000003"/>
  </r>
  <r>
    <s v="2002-540 - Trans Load Dispatch"/>
    <x v="19"/>
    <n v="1166.3000000000002"/>
    <m/>
    <n v="0"/>
    <n v="0"/>
    <n v="0"/>
    <n v="1166.3000000000002"/>
    <n v="0"/>
    <n v="1166.3000000000002"/>
  </r>
  <r>
    <s v="2002-540 - Trans Load Dispatch"/>
    <x v="0"/>
    <n v="477.16399999999982"/>
    <m/>
    <n v="0"/>
    <n v="0"/>
    <n v="0"/>
    <n v="477.16399999999982"/>
    <n v="0"/>
    <n v="477.16399999999982"/>
  </r>
  <r>
    <s v="2002-540 - Trans Load Dispatch"/>
    <x v="20"/>
    <n v="12226.735999999999"/>
    <m/>
    <n v="0"/>
    <n v="0"/>
    <n v="0"/>
    <n v="12226.735999999999"/>
    <n v="0"/>
    <n v="12226.735999999999"/>
  </r>
  <r>
    <s v="2002-540 - Trans Load Dispatch"/>
    <x v="27"/>
    <n v="28412.998"/>
    <m/>
    <n v="0"/>
    <n v="0"/>
    <n v="0"/>
    <n v="28412.998"/>
    <n v="0"/>
    <n v="28412.998"/>
  </r>
  <r>
    <s v="2002-540 - Trans Load Dispatch"/>
    <x v="16"/>
    <n v="343.15"/>
    <m/>
    <n v="0"/>
    <n v="0"/>
    <n v="0"/>
    <n v="343.15"/>
    <n v="0"/>
    <n v="343.15"/>
  </r>
  <r>
    <s v="2002-640 - Dist Load Dispatch"/>
    <x v="7"/>
    <n v="955.71443827561916"/>
    <m/>
    <n v="0"/>
    <n v="0"/>
    <n v="0"/>
    <n v="955.71443827561916"/>
    <n v="0"/>
    <n v="955.71443827561916"/>
  </r>
  <r>
    <s v="2002-640 - Dist Load Dispatch"/>
    <x v="23"/>
    <n v="1715.0544598164872"/>
    <m/>
    <n v="0"/>
    <n v="0"/>
    <n v="0"/>
    <n v="1715.0544598164872"/>
    <n v="0"/>
    <n v="1715.0544598164872"/>
  </r>
  <r>
    <s v="2002-640 - Dist Load Dispatch"/>
    <x v="12"/>
    <n v="1.8071019078899826"/>
    <m/>
    <n v="0"/>
    <n v="0"/>
    <n v="0"/>
    <n v="1.8071019078899826"/>
    <n v="0"/>
    <n v="1.8071019078899826"/>
  </r>
  <r>
    <s v="2002-910 - Sick/Vac/Hol"/>
    <x v="23"/>
    <n v="16080.152000000007"/>
    <m/>
    <n v="16080.152000000007"/>
    <n v="0"/>
    <n v="0"/>
    <n v="0"/>
    <n v="0"/>
    <n v="16080.152000000007"/>
  </r>
  <r>
    <s v="2002-950 - Safety"/>
    <x v="0"/>
    <n v="441.6"/>
    <m/>
    <n v="0"/>
    <n v="0"/>
    <n v="0"/>
    <n v="441.6"/>
    <n v="0"/>
    <n v="441.6"/>
  </r>
  <r>
    <s v="2151-540 - Trans Load Dispatch"/>
    <x v="7"/>
    <n v="7601.7999999999975"/>
    <m/>
    <n v="0"/>
    <n v="0"/>
    <n v="0"/>
    <n v="0"/>
    <n v="7601.7999999999975"/>
    <n v="7601.7999999999975"/>
  </r>
  <r>
    <s v="2151-540 - Trans Load Dispatch"/>
    <x v="23"/>
    <n v="37818.044000000002"/>
    <m/>
    <n v="0"/>
    <n v="0"/>
    <n v="0"/>
    <n v="0"/>
    <n v="37818.044000000002"/>
    <n v="37818.044000000002"/>
  </r>
  <r>
    <s v="4664-540 - Trans Load Dispatch"/>
    <x v="7"/>
    <n v="7576.6260000000002"/>
    <m/>
    <n v="0"/>
    <n v="0"/>
    <n v="0"/>
    <n v="0"/>
    <n v="7576.6260000000002"/>
    <n v="7576.6260000000002"/>
  </r>
  <r>
    <s v="4664-540 - Trans Load Dispatch"/>
    <x v="23"/>
    <n v="36779.09399999999"/>
    <m/>
    <n v="0"/>
    <n v="0"/>
    <n v="0"/>
    <n v="0"/>
    <n v="36779.09399999999"/>
    <n v="36779.09399999999"/>
  </r>
  <r>
    <s v="4664-540 - Trans Load Dispatch"/>
    <x v="27"/>
    <n v="919.95"/>
    <m/>
    <n v="0"/>
    <n v="0"/>
    <n v="0"/>
    <n v="0"/>
    <n v="919.95"/>
    <n v="919.95"/>
  </r>
  <r>
    <s v="4667-540 - Trans Load Dispatch"/>
    <x v="22"/>
    <n v="80.799999999999955"/>
    <m/>
    <n v="0"/>
    <n v="0"/>
    <n v="0"/>
    <n v="80.799999999999955"/>
    <n v="0"/>
    <n v="80.799999999999955"/>
  </r>
  <r>
    <s v="4667-540 - Trans Load Dispatch"/>
    <x v="78"/>
    <n v="-3362.6179999999981"/>
    <m/>
    <n v="0"/>
    <n v="0"/>
    <n v="0"/>
    <n v="-3362.6179999999981"/>
    <n v="0"/>
    <n v="-3362.6179999999981"/>
  </r>
  <r>
    <s v="4667-540 - Trans Load Dispatch"/>
    <x v="3"/>
    <n v="203910.63"/>
    <m/>
    <n v="0"/>
    <n v="0"/>
    <n v="0"/>
    <n v="203910.63"/>
    <n v="0"/>
    <n v="203910.63"/>
  </r>
  <r>
    <s v="4667-540 - Trans Load Dispatch"/>
    <x v="18"/>
    <n v="3400"/>
    <m/>
    <n v="0"/>
    <n v="0"/>
    <n v="0"/>
    <n v="3400"/>
    <n v="0"/>
    <n v="3400"/>
  </r>
  <r>
    <s v="4667-540 - Trans Load Dispatch"/>
    <x v="7"/>
    <n v="106463.75799999999"/>
    <m/>
    <n v="0"/>
    <n v="0"/>
    <n v="0"/>
    <n v="106463.75799999999"/>
    <n v="0"/>
    <n v="106463.75799999999"/>
  </r>
  <r>
    <s v="4667-540 - Trans Load Dispatch"/>
    <x v="23"/>
    <n v="610135.43000000005"/>
    <m/>
    <n v="0"/>
    <n v="0"/>
    <n v="0"/>
    <n v="610135.43000000005"/>
    <n v="0"/>
    <n v="610135.43000000005"/>
  </r>
  <r>
    <s v="4667-540 - Trans Load Dispatch"/>
    <x v="36"/>
    <n v="2720"/>
    <m/>
    <n v="0"/>
    <n v="0"/>
    <n v="0"/>
    <n v="2720"/>
    <n v="0"/>
    <n v="2720"/>
  </r>
  <r>
    <s v="4667-540 - Trans Load Dispatch"/>
    <x v="9"/>
    <n v="14794.364000000001"/>
    <m/>
    <n v="0"/>
    <n v="0"/>
    <n v="0"/>
    <n v="14794.364000000001"/>
    <n v="0"/>
    <n v="14794.364000000001"/>
  </r>
  <r>
    <s v="4667-540 - Trans Load Dispatch"/>
    <x v="10"/>
    <n v="2716.2380000000007"/>
    <m/>
    <n v="0"/>
    <n v="0"/>
    <n v="0"/>
    <n v="2716.2380000000007"/>
    <n v="0"/>
    <n v="2716.2380000000007"/>
  </r>
  <r>
    <s v="4667-540 - Trans Load Dispatch"/>
    <x v="12"/>
    <n v="1628.6580000000004"/>
    <m/>
    <n v="0"/>
    <n v="0"/>
    <n v="0"/>
    <n v="1628.6580000000004"/>
    <n v="0"/>
    <n v="1628.6580000000004"/>
  </r>
  <r>
    <s v="4667-540 - Trans Load Dispatch"/>
    <x v="19"/>
    <n v="2248.0000000000005"/>
    <m/>
    <n v="0"/>
    <n v="0"/>
    <n v="0"/>
    <n v="2248.0000000000005"/>
    <n v="0"/>
    <n v="2248.0000000000005"/>
  </r>
  <r>
    <s v="4667-540 - Trans Load Dispatch"/>
    <x v="13"/>
    <n v="179.33200000000011"/>
    <m/>
    <n v="0"/>
    <n v="0"/>
    <n v="0"/>
    <n v="179.33200000000011"/>
    <n v="0"/>
    <n v="179.33200000000011"/>
  </r>
  <r>
    <s v="4667-540 - Trans Load Dispatch"/>
    <x v="0"/>
    <n v="1060.3120000000004"/>
    <m/>
    <n v="0"/>
    <n v="0"/>
    <n v="0"/>
    <n v="1060.3120000000004"/>
    <n v="0"/>
    <n v="1060.3120000000004"/>
  </r>
  <r>
    <s v="4667-540 - Trans Load Dispatch"/>
    <x v="27"/>
    <n v="80676.024000000005"/>
    <m/>
    <n v="0"/>
    <n v="0"/>
    <n v="0"/>
    <n v="80676.024000000005"/>
    <n v="0"/>
    <n v="80676.024000000005"/>
  </r>
  <r>
    <s v="4667-540 - Trans Load Dispatch"/>
    <x v="16"/>
    <n v="1000.5019999999998"/>
    <m/>
    <n v="0"/>
    <n v="0"/>
    <n v="0"/>
    <n v="1000.5019999999998"/>
    <n v="0"/>
    <n v="1000.5019999999998"/>
  </r>
  <r>
    <s v="4667-540 - Trans Load Dispatch"/>
    <x v="28"/>
    <n v="84.39"/>
    <m/>
    <n v="0"/>
    <n v="0"/>
    <n v="0"/>
    <n v="84.39"/>
    <n v="0"/>
    <n v="84.39"/>
  </r>
  <r>
    <s v="4667-640 - Dist Load Dispatch"/>
    <x v="22"/>
    <n v="0.8"/>
    <m/>
    <n v="0"/>
    <n v="0"/>
    <n v="0"/>
    <n v="0.8"/>
    <n v="0"/>
    <n v="0.8"/>
  </r>
  <r>
    <s v="4667-640 - Dist Load Dispatch"/>
    <x v="78"/>
    <n v="0.79999999999999993"/>
    <m/>
    <n v="0"/>
    <n v="0"/>
    <n v="0"/>
    <n v="0.79999999999999993"/>
    <n v="0"/>
    <n v="0.79999999999999993"/>
  </r>
  <r>
    <s v="4667-640 - Dist Load Dispatch"/>
    <x v="18"/>
    <n v="670"/>
    <m/>
    <n v="0"/>
    <n v="0"/>
    <n v="0"/>
    <n v="670"/>
    <n v="0"/>
    <n v="670"/>
  </r>
  <r>
    <s v="4667-640 - Dist Load Dispatch"/>
    <x v="7"/>
    <n v="37924.769999999997"/>
    <m/>
    <n v="0"/>
    <n v="0"/>
    <n v="0"/>
    <n v="37924.769999999997"/>
    <n v="0"/>
    <n v="37924.769999999997"/>
  </r>
  <r>
    <s v="4667-640 - Dist Load Dispatch"/>
    <x v="23"/>
    <n v="797274.71799999988"/>
    <m/>
    <n v="0"/>
    <n v="0"/>
    <n v="0"/>
    <n v="797274.71799999988"/>
    <n v="0"/>
    <n v="797274.71799999988"/>
  </r>
  <r>
    <s v="4667-640 - Dist Load Dispatch"/>
    <x v="36"/>
    <n v="415.64799999999991"/>
    <m/>
    <n v="0"/>
    <n v="0"/>
    <n v="0"/>
    <n v="415.64799999999991"/>
    <n v="0"/>
    <n v="415.64799999999991"/>
  </r>
  <r>
    <s v="4667-640 - Dist Load Dispatch"/>
    <x v="9"/>
    <n v="6399.9999999999991"/>
    <m/>
    <n v="0"/>
    <n v="0"/>
    <n v="0"/>
    <n v="6399.9999999999991"/>
    <n v="0"/>
    <n v="6399.9999999999991"/>
  </r>
  <r>
    <s v="4667-640 - Dist Load Dispatch"/>
    <x v="10"/>
    <n v="38.950000000000003"/>
    <m/>
    <n v="0"/>
    <n v="0"/>
    <n v="0"/>
    <n v="38.950000000000003"/>
    <n v="0"/>
    <n v="38.950000000000003"/>
  </r>
  <r>
    <s v="4667-640 - Dist Load Dispatch"/>
    <x v="12"/>
    <n v="1488.0000000000002"/>
    <m/>
    <n v="0"/>
    <n v="0"/>
    <n v="0"/>
    <n v="1488.0000000000002"/>
    <n v="0"/>
    <n v="1488.0000000000002"/>
  </r>
  <r>
    <s v="4667-640 - Dist Load Dispatch"/>
    <x v="13"/>
    <n v="48.739999999999981"/>
    <m/>
    <n v="0"/>
    <n v="0"/>
    <n v="0"/>
    <n v="48.739999999999981"/>
    <n v="0"/>
    <n v="48.739999999999981"/>
  </r>
  <r>
    <s v="4667-640 - Dist Load Dispatch"/>
    <x v="0"/>
    <n v="1236.6479999999999"/>
    <m/>
    <n v="0"/>
    <n v="0"/>
    <n v="0"/>
    <n v="1236.6479999999999"/>
    <n v="0"/>
    <n v="1236.6479999999999"/>
  </r>
  <r>
    <s v="4667-640 - Dist Load Dispatch"/>
    <x v="27"/>
    <n v="41605.557999999997"/>
    <m/>
    <n v="0"/>
    <n v="0"/>
    <n v="0"/>
    <n v="41605.557999999997"/>
    <n v="0"/>
    <n v="41605.557999999997"/>
  </r>
  <r>
    <s v="4667-640 - Dist Load Dispatch"/>
    <x v="16"/>
    <n v="1104"/>
    <m/>
    <n v="0"/>
    <n v="0"/>
    <n v="0"/>
    <n v="1104"/>
    <n v="0"/>
    <n v="1104"/>
  </r>
  <r>
    <s v="4667-700 - Proceeds"/>
    <x v="22"/>
    <n v="0.8"/>
    <m/>
    <n v="0"/>
    <n v="0"/>
    <n v="0"/>
    <n v="0.8"/>
    <n v="0"/>
    <n v="0.8"/>
  </r>
  <r>
    <s v="4667-700 - Proceeds"/>
    <x v="78"/>
    <n v="0.79999999999999993"/>
    <m/>
    <n v="0"/>
    <n v="0"/>
    <n v="0"/>
    <n v="0.79999999999999993"/>
    <n v="0"/>
    <n v="0.79999999999999993"/>
  </r>
  <r>
    <s v="4667-770 - Professional Devl"/>
    <x v="22"/>
    <n v="0.8"/>
    <m/>
    <n v="0"/>
    <n v="0"/>
    <n v="0"/>
    <n v="0.8"/>
    <n v="0"/>
    <n v="0.8"/>
  </r>
  <r>
    <s v="4667-770 - Professional Devl"/>
    <x v="78"/>
    <n v="0.79999999999999993"/>
    <m/>
    <n v="0"/>
    <n v="0"/>
    <n v="0"/>
    <n v="0.79999999999999993"/>
    <n v="0"/>
    <n v="0.79999999999999993"/>
  </r>
  <r>
    <s v="4667-910 - Sick/Vac/Hol"/>
    <x v="22"/>
    <n v="0.8"/>
    <m/>
    <n v="0.8"/>
    <n v="0"/>
    <n v="0"/>
    <n v="0"/>
    <n v="0"/>
    <n v="0.8"/>
  </r>
  <r>
    <s v="4667-910 - Sick/Vac/Hol"/>
    <x v="78"/>
    <n v="0.79999999999999993"/>
    <m/>
    <n v="0.79999999999999993"/>
    <n v="0"/>
    <n v="0"/>
    <n v="0"/>
    <n v="0"/>
    <n v="0.79999999999999993"/>
  </r>
  <r>
    <s v="4667-910 - Sick/Vac/Hol"/>
    <x v="7"/>
    <n v="49355.645999999986"/>
    <m/>
    <n v="49355.645999999986"/>
    <n v="0"/>
    <n v="0"/>
    <n v="0"/>
    <n v="0"/>
    <n v="49355.645999999986"/>
  </r>
  <r>
    <s v="4667-910 - Sick/Vac/Hol"/>
    <x v="23"/>
    <n v="297504.04599999997"/>
    <m/>
    <n v="297504.04599999997"/>
    <n v="0"/>
    <n v="0"/>
    <n v="0"/>
    <n v="0"/>
    <n v="297504.04599999997"/>
  </r>
  <r>
    <s v="4667-920 - Corporate Management"/>
    <x v="22"/>
    <n v="0.8"/>
    <m/>
    <n v="0"/>
    <n v="0"/>
    <n v="0"/>
    <n v="0.8"/>
    <n v="0"/>
    <n v="0.8"/>
  </r>
  <r>
    <s v="4667-920 - Corporate Management"/>
    <x v="78"/>
    <n v="0.79999999999999993"/>
    <m/>
    <n v="0"/>
    <n v="0"/>
    <n v="0"/>
    <n v="0.79999999999999993"/>
    <n v="0"/>
    <n v="0.79999999999999993"/>
  </r>
  <r>
    <s v="4667-920 - Corporate Management"/>
    <x v="7"/>
    <n v="48491.031999999977"/>
    <m/>
    <n v="0"/>
    <n v="0"/>
    <n v="0"/>
    <n v="48491.031999999977"/>
    <n v="0"/>
    <n v="48491.031999999977"/>
  </r>
  <r>
    <s v="4667-930 - Employee Management"/>
    <x v="22"/>
    <n v="0.8"/>
    <m/>
    <n v="0"/>
    <n v="0"/>
    <n v="0"/>
    <n v="0.8"/>
    <n v="0"/>
    <n v="0.8"/>
  </r>
  <r>
    <s v="4667-930 - Employee Management"/>
    <x v="78"/>
    <n v="0.79999999999999993"/>
    <m/>
    <n v="0"/>
    <n v="0"/>
    <n v="0"/>
    <n v="0.79999999999999993"/>
    <n v="0"/>
    <n v="0.79999999999999993"/>
  </r>
  <r>
    <s v="4667-950 - Safety"/>
    <x v="22"/>
    <n v="0.8"/>
    <m/>
    <n v="0"/>
    <n v="0"/>
    <n v="0"/>
    <n v="0.8"/>
    <n v="0"/>
    <n v="0.8"/>
  </r>
  <r>
    <s v="4667-950 - Safety"/>
    <x v="78"/>
    <n v="0.79999999999999993"/>
    <m/>
    <n v="0"/>
    <n v="0"/>
    <n v="0"/>
    <n v="0.79999999999999993"/>
    <n v="0"/>
    <n v="0.79999999999999993"/>
  </r>
  <r>
    <s v="4667-950 - Safety"/>
    <x v="10"/>
    <n v="11.915999999999983"/>
    <m/>
    <n v="0"/>
    <n v="0"/>
    <n v="0"/>
    <n v="11.915999999999983"/>
    <n v="0"/>
    <n v="11.915999999999983"/>
  </r>
  <r>
    <s v="4667-950 - Safety"/>
    <x v="0"/>
    <n v="864"/>
    <m/>
    <n v="0"/>
    <n v="0"/>
    <n v="0"/>
    <n v="864"/>
    <n v="0"/>
    <n v="864"/>
  </r>
  <r>
    <s v="4667-960 - Telephone"/>
    <x v="22"/>
    <n v="0.8"/>
    <m/>
    <n v="0"/>
    <n v="0"/>
    <n v="0"/>
    <n v="0.8"/>
    <n v="0"/>
    <n v="0.8"/>
  </r>
  <r>
    <s v="4667-960 - Telephone"/>
    <x v="78"/>
    <n v="0.79999999999999993"/>
    <m/>
    <n v="0"/>
    <n v="0"/>
    <n v="0"/>
    <n v="0.79999999999999993"/>
    <n v="0"/>
    <n v="0.79999999999999993"/>
  </r>
  <r>
    <s v="4667-990 - MAM Merger"/>
    <x v="22"/>
    <n v="0.8"/>
    <m/>
    <n v="0"/>
    <n v="0"/>
    <n v="0"/>
    <n v="0.8"/>
    <n v="0"/>
    <n v="0.8"/>
  </r>
  <r>
    <s v="4667-990 - MAM Merger"/>
    <x v="78"/>
    <n v="0.79999999999999993"/>
    <m/>
    <n v="0"/>
    <n v="0"/>
    <n v="0"/>
    <n v="0.79999999999999993"/>
    <n v="0"/>
    <n v="0.79999999999999993"/>
  </r>
  <r>
    <s v="4667-BGT - Budget Task"/>
    <x v="22"/>
    <n v="0.8"/>
    <m/>
    <n v="0"/>
    <n v="0"/>
    <n v="0"/>
    <n v="0.8"/>
    <n v="0"/>
    <n v="0.8"/>
  </r>
  <r>
    <s v="4667-BGT - Budget Task"/>
    <x v="78"/>
    <n v="0.79999999999999993"/>
    <m/>
    <n v="0"/>
    <n v="0"/>
    <n v="0"/>
    <n v="0.79999999999999993"/>
    <n v="0"/>
    <n v="0.79999999999999993"/>
  </r>
  <r>
    <s v="4667-940 - Community Rel"/>
    <x v="22"/>
    <n v="0.8"/>
    <m/>
    <n v="0"/>
    <n v="0"/>
    <n v="0"/>
    <n v="0.8"/>
    <n v="0"/>
    <n v="0.8"/>
  </r>
  <r>
    <s v="4667-940 - Community Rel"/>
    <x v="78"/>
    <n v="0.79999999999999993"/>
    <m/>
    <n v="0"/>
    <n v="0"/>
    <n v="0"/>
    <n v="0.79999999999999993"/>
    <n v="0"/>
    <n v="0.79999999999999993"/>
  </r>
  <r>
    <s v="4645-500 - Trans Exp"/>
    <x v="4"/>
    <n v="134658.01999999999"/>
    <m/>
    <n v="0"/>
    <n v="0"/>
    <n v="0"/>
    <n v="134658.01999999999"/>
    <n v="0"/>
    <n v="134658.01999999999"/>
  </r>
  <r>
    <s v="4645-500 - Trans Exp"/>
    <x v="25"/>
    <n v="-2304"/>
    <m/>
    <n v="0"/>
    <n v="0"/>
    <n v="0"/>
    <n v="-2304"/>
    <n v="0"/>
    <n v="-2304"/>
  </r>
  <r>
    <s v="4645-600 - Distribution Expense"/>
    <x v="4"/>
    <n v="134658.07"/>
    <m/>
    <n v="0"/>
    <n v="0"/>
    <n v="0"/>
    <n v="134658.07"/>
    <n v="0"/>
    <n v="134658.07"/>
  </r>
  <r>
    <s v="6178-700 - Trans OandM Exp"/>
    <x v="79"/>
    <n v="-13465.72"/>
    <m/>
    <n v="0"/>
    <n v="0"/>
    <n v="0"/>
    <n v="-13465.72"/>
    <n v="0"/>
    <n v="-13465.72"/>
  </r>
  <r>
    <s v="6178-710 - Trans AandG Expe"/>
    <x v="79"/>
    <n v="-15189.84"/>
    <m/>
    <n v="0"/>
    <n v="0"/>
    <n v="0"/>
    <n v="0"/>
    <n v="-15189.84"/>
    <n v="-15189.84"/>
  </r>
  <r>
    <s v="6178-720 - Property Taxes"/>
    <x v="79"/>
    <n v="-27735.400000000005"/>
    <m/>
    <n v="0"/>
    <n v="0"/>
    <n v="0"/>
    <n v="0"/>
    <n v="-27735.400000000005"/>
    <n v="-27735.400000000005"/>
  </r>
  <r>
    <s v="6178-730 - Payroll Taxes"/>
    <x v="79"/>
    <n v="-1638.12"/>
    <m/>
    <n v="0"/>
    <n v="0"/>
    <n v="0"/>
    <n v="0"/>
    <n v="-1638.12"/>
    <n v="-1638.12"/>
  </r>
  <r>
    <s v="216D-600 - OandM Expenses"/>
    <x v="7"/>
    <n v="301.32"/>
    <m/>
    <n v="0"/>
    <n v="0"/>
    <n v="0"/>
    <n v="0"/>
    <n v="301.32"/>
    <n v="301.32"/>
  </r>
  <r>
    <s v="4666-500 - Trans Task"/>
    <x v="3"/>
    <n v="1427.5199999999998"/>
    <m/>
    <n v="0"/>
    <n v="0"/>
    <n v="0"/>
    <n v="1427.5199999999998"/>
    <n v="0"/>
    <n v="1427.5199999999998"/>
  </r>
  <r>
    <s v="4666-500 - Trans Task"/>
    <x v="18"/>
    <n v="38272.1"/>
    <m/>
    <n v="0"/>
    <n v="0"/>
    <n v="0"/>
    <n v="38272.1"/>
    <n v="0"/>
    <n v="38272.1"/>
  </r>
  <r>
    <s v="4666-500 - Trans Task"/>
    <x v="7"/>
    <n v="3014.23"/>
    <m/>
    <n v="0"/>
    <n v="0"/>
    <n v="0"/>
    <n v="3014.23"/>
    <n v="0"/>
    <n v="3014.23"/>
  </r>
  <r>
    <s v="4666-550 - Voltage Mitigation"/>
    <x v="78"/>
    <n v="-3750"/>
    <m/>
    <n v="0"/>
    <n v="0"/>
    <n v="0"/>
    <n v="-3750"/>
    <n v="0"/>
    <n v="-3750"/>
  </r>
  <r>
    <s v="4666-550 - Voltage Mitigation"/>
    <x v="3"/>
    <n v="237397.5"/>
    <m/>
    <n v="0"/>
    <n v="0"/>
    <n v="0"/>
    <n v="237397.5"/>
    <n v="0"/>
    <n v="237397.5"/>
  </r>
  <r>
    <s v="4666-550 - Voltage Mitigation"/>
    <x v="7"/>
    <n v="7251.28"/>
    <m/>
    <n v="0"/>
    <n v="0"/>
    <n v="0"/>
    <n v="7251.28"/>
    <n v="0"/>
    <n v="7251.28"/>
  </r>
  <r>
    <s v="4666-550 - Voltage Mitigation"/>
    <x v="23"/>
    <n v="2053.4"/>
    <m/>
    <n v="0"/>
    <n v="0"/>
    <n v="0"/>
    <n v="2053.4"/>
    <n v="0"/>
    <n v="2053.4"/>
  </r>
  <r>
    <s v="4666-550 - Voltage Mitigation"/>
    <x v="36"/>
    <n v="21.15"/>
    <m/>
    <n v="0"/>
    <n v="0"/>
    <n v="0"/>
    <n v="21.15"/>
    <n v="0"/>
    <n v="21.15"/>
  </r>
  <r>
    <s v="4666-550 - Voltage Mitigation"/>
    <x v="10"/>
    <n v="76.38"/>
    <m/>
    <n v="0"/>
    <n v="0"/>
    <n v="0"/>
    <n v="76.38"/>
    <n v="0"/>
    <n v="76.38"/>
  </r>
  <r>
    <s v="4666-550 - Voltage Mitigation"/>
    <x v="0"/>
    <n v="1331.51"/>
    <m/>
    <n v="0"/>
    <n v="0"/>
    <n v="0"/>
    <n v="1331.51"/>
    <n v="0"/>
    <n v="1331.51"/>
  </r>
  <r>
    <s v="4666-550 - Voltage Mitigation"/>
    <x v="27"/>
    <n v="387.37"/>
    <m/>
    <n v="0"/>
    <n v="0"/>
    <n v="0"/>
    <n v="387.37"/>
    <n v="0"/>
    <n v="387.37"/>
  </r>
  <r>
    <s v="4666-600 - Dist Task"/>
    <x v="3"/>
    <n v="1200"/>
    <m/>
    <n v="0"/>
    <n v="0"/>
    <n v="0"/>
    <n v="1200"/>
    <n v="0"/>
    <n v="1200"/>
  </r>
  <r>
    <s v="4666-600 - Dist Task"/>
    <x v="18"/>
    <n v="34159.019999999997"/>
    <m/>
    <n v="0"/>
    <n v="0"/>
    <n v="0"/>
    <n v="34159.019999999997"/>
    <n v="0"/>
    <n v="34159.019999999997"/>
  </r>
  <r>
    <s v="4666-600 - Dist Task"/>
    <x v="7"/>
    <n v="4303.88"/>
    <m/>
    <n v="0"/>
    <n v="0"/>
    <n v="0"/>
    <n v="4303.88"/>
    <n v="0"/>
    <n v="4303.88"/>
  </r>
  <r>
    <s v="4666-600 - Dist Task"/>
    <x v="80"/>
    <n v="292.5"/>
    <m/>
    <n v="0"/>
    <n v="0"/>
    <n v="0"/>
    <n v="292.5"/>
    <n v="0"/>
    <n v="292.5"/>
  </r>
  <r>
    <s v="4666-600 - Dist Task"/>
    <x v="21"/>
    <n v="174"/>
    <m/>
    <n v="0"/>
    <n v="0"/>
    <n v="0"/>
    <n v="174"/>
    <n v="0"/>
    <n v="174"/>
  </r>
  <r>
    <s v="4666-780 - R E Mgmt"/>
    <x v="3"/>
    <n v="27144.600000000002"/>
    <m/>
    <n v="0"/>
    <n v="0"/>
    <n v="0"/>
    <n v="27144.600000000002"/>
    <n v="0"/>
    <n v="27144.600000000002"/>
  </r>
  <r>
    <s v="4666-780 - R E Mgmt"/>
    <x v="30"/>
    <n v="1810"/>
    <m/>
    <n v="0"/>
    <n v="0"/>
    <n v="0"/>
    <n v="1810"/>
    <n v="0"/>
    <n v="1810"/>
  </r>
  <r>
    <s v="4666-780 - R E Mgmt"/>
    <x v="18"/>
    <n v="455"/>
    <m/>
    <n v="0"/>
    <n v="0"/>
    <n v="0"/>
    <n v="455"/>
    <n v="0"/>
    <n v="455"/>
  </r>
  <r>
    <s v="4666-780 - R E Mgmt"/>
    <x v="7"/>
    <n v="22210.94"/>
    <m/>
    <n v="0"/>
    <n v="0"/>
    <n v="0"/>
    <n v="22210.94"/>
    <n v="0"/>
    <n v="22210.94"/>
  </r>
  <r>
    <s v="4666-780 - R E Mgmt"/>
    <x v="8"/>
    <n v="750"/>
    <m/>
    <n v="0"/>
    <n v="0"/>
    <n v="0"/>
    <n v="750"/>
    <n v="0"/>
    <n v="750"/>
  </r>
  <r>
    <s v="4666-780 - R E Mgmt"/>
    <x v="9"/>
    <n v="1469.97"/>
    <m/>
    <n v="0"/>
    <n v="0"/>
    <n v="0"/>
    <n v="1469.97"/>
    <n v="0"/>
    <n v="1469.97"/>
  </r>
  <r>
    <s v="4666-780 - R E Mgmt"/>
    <x v="10"/>
    <n v="1150.72"/>
    <m/>
    <n v="0"/>
    <n v="0"/>
    <n v="0"/>
    <n v="1150.72"/>
    <n v="0"/>
    <n v="1150.72"/>
  </r>
  <r>
    <s v="4666-780 - R E Mgmt"/>
    <x v="12"/>
    <n v="795.58666666666659"/>
    <m/>
    <n v="0"/>
    <n v="0"/>
    <n v="0"/>
    <n v="795.58666666666659"/>
    <n v="0"/>
    <n v="795.58666666666659"/>
  </r>
  <r>
    <s v="4666-780 - R E Mgmt"/>
    <x v="81"/>
    <n v="183"/>
    <m/>
    <n v="0"/>
    <n v="0"/>
    <n v="0"/>
    <n v="183"/>
    <n v="0"/>
    <n v="183"/>
  </r>
  <r>
    <s v="4666-780 - R E Mgmt"/>
    <x v="80"/>
    <n v="28.666666666666668"/>
    <m/>
    <n v="0"/>
    <n v="0"/>
    <n v="0"/>
    <n v="28.666666666666668"/>
    <n v="0"/>
    <n v="28.666666666666668"/>
  </r>
  <r>
    <s v="4666-780 - R E Mgmt"/>
    <x v="13"/>
    <n v="1039.67"/>
    <m/>
    <n v="0"/>
    <n v="0"/>
    <n v="0"/>
    <n v="1039.67"/>
    <n v="0"/>
    <n v="1039.67"/>
  </r>
  <r>
    <s v="4666-780 - R E Mgmt"/>
    <x v="0"/>
    <n v="4303.9400000000005"/>
    <m/>
    <n v="0"/>
    <n v="0"/>
    <n v="0"/>
    <n v="4303.9400000000005"/>
    <n v="0"/>
    <n v="4303.9400000000005"/>
  </r>
  <r>
    <s v="4666-780 - R E Mgmt"/>
    <x v="24"/>
    <n v="73.83"/>
    <m/>
    <n v="0"/>
    <n v="0"/>
    <n v="0"/>
    <n v="73.83"/>
    <n v="0"/>
    <n v="73.83"/>
  </r>
  <r>
    <s v="4666-780 - R E Mgmt"/>
    <x v="21"/>
    <n v="-34.86"/>
    <m/>
    <n v="0"/>
    <n v="0"/>
    <n v="0"/>
    <n v="-34.86"/>
    <n v="0"/>
    <n v="-34.86"/>
  </r>
  <r>
    <s v="4666-780 - R E Mgmt"/>
    <x v="16"/>
    <n v="79.33"/>
    <m/>
    <n v="0"/>
    <n v="0"/>
    <n v="0"/>
    <n v="79.33"/>
    <n v="0"/>
    <n v="79.33"/>
  </r>
  <r>
    <s v="4666-780 - R E Mgmt"/>
    <x v="38"/>
    <n v="-2500"/>
    <m/>
    <n v="0"/>
    <n v="0"/>
    <n v="0"/>
    <n v="-2500"/>
    <n v="0"/>
    <n v="-2500"/>
  </r>
  <r>
    <s v="4666-910 - Vac/Sick/Hol"/>
    <x v="7"/>
    <n v="37207.01666666667"/>
    <m/>
    <n v="37207.01666666667"/>
    <n v="0"/>
    <n v="0"/>
    <n v="0"/>
    <n v="0"/>
    <n v="37207.01666666667"/>
  </r>
  <r>
    <s v="4666-910 - Vac/Sick/Hol"/>
    <x v="8"/>
    <n v="250"/>
    <m/>
    <n v="250"/>
    <n v="0"/>
    <n v="0"/>
    <n v="0"/>
    <n v="0"/>
    <n v="250"/>
  </r>
  <r>
    <s v="599E-100 - General Mtgs/Admin"/>
    <x v="7"/>
    <n v="272180.88"/>
    <m/>
    <n v="0"/>
    <n v="0"/>
    <n v="0"/>
    <n v="0"/>
    <n v="272180.88"/>
    <n v="272180.88"/>
  </r>
  <r>
    <s v="599E-100 - General Mtgs/Admin"/>
    <x v="10"/>
    <n v="13259.75288153682"/>
    <m/>
    <n v="0"/>
    <n v="0"/>
    <n v="0"/>
    <n v="0"/>
    <n v="13259.75288153682"/>
    <n v="13259.75288153682"/>
  </r>
  <r>
    <s v="599E-100 - General Mtgs/Admin"/>
    <x v="12"/>
    <n v="1899.166666666667"/>
    <m/>
    <n v="0"/>
    <n v="0"/>
    <n v="0"/>
    <n v="0"/>
    <n v="1899.166666666667"/>
    <n v="1899.166666666667"/>
  </r>
  <r>
    <s v="599E-100 - General Mtgs/Admin"/>
    <x v="19"/>
    <n v="40"/>
    <m/>
    <n v="0"/>
    <n v="0"/>
    <n v="0"/>
    <n v="0"/>
    <n v="40"/>
    <n v="40"/>
  </r>
  <r>
    <s v="599E-100 - General Mtgs/Admin"/>
    <x v="13"/>
    <n v="335.2409090909083"/>
    <m/>
    <n v="0"/>
    <n v="0"/>
    <n v="0"/>
    <n v="0"/>
    <n v="335.2409090909083"/>
    <n v="335.2409090909083"/>
  </r>
  <r>
    <s v="599E-100 - General Mtgs/Admin"/>
    <x v="0"/>
    <n v="2013.5260000000001"/>
    <m/>
    <n v="0"/>
    <n v="0"/>
    <n v="0"/>
    <n v="0"/>
    <n v="2013.5260000000001"/>
    <n v="2013.5260000000001"/>
  </r>
  <r>
    <s v="599E-120 - Employee Mgmt"/>
    <x v="7"/>
    <n v="5260.1390909090924"/>
    <m/>
    <n v="0"/>
    <n v="0"/>
    <n v="0"/>
    <n v="0"/>
    <n v="5260.1390909090924"/>
    <n v="5260.1390909090924"/>
  </r>
  <r>
    <s v="599E-200 - AMI Op Support"/>
    <x v="7"/>
    <n v="7934.9599999999991"/>
    <m/>
    <n v="0"/>
    <n v="0"/>
    <n v="0"/>
    <n v="0"/>
    <n v="7934.9599999999991"/>
    <n v="7934.9599999999991"/>
  </r>
  <r>
    <s v="599E-210 - TNS Op Support"/>
    <x v="7"/>
    <n v="51467.013636363627"/>
    <m/>
    <n v="0"/>
    <n v="0"/>
    <n v="0"/>
    <n v="0"/>
    <n v="51467.013636363627"/>
    <n v="51467.013636363627"/>
  </r>
  <r>
    <s v="599E-220 - Command Ctr Support"/>
    <x v="7"/>
    <n v="151.44999999999999"/>
    <m/>
    <n v="0"/>
    <n v="0"/>
    <n v="0"/>
    <n v="0"/>
    <n v="151.44999999999999"/>
    <n v="151.44999999999999"/>
  </r>
  <r>
    <s v="599E-230 - MV90 Op Support"/>
    <x v="7"/>
    <n v="31455.890000000003"/>
    <m/>
    <n v="0"/>
    <n v="0"/>
    <n v="0"/>
    <n v="0"/>
    <n v="31455.890000000003"/>
    <n v="31455.890000000003"/>
  </r>
  <r>
    <s v="599E-240 - MDM Op/VEE"/>
    <x v="7"/>
    <n v="1606.0872727272729"/>
    <m/>
    <n v="0"/>
    <n v="0"/>
    <n v="0"/>
    <n v="0"/>
    <n v="1606.0872727272729"/>
    <n v="1606.0872727272729"/>
  </r>
  <r>
    <s v="599E-300 - Data Integrity"/>
    <x v="7"/>
    <n v="28941.069090909084"/>
    <m/>
    <n v="0"/>
    <n v="0"/>
    <n v="0"/>
    <n v="0"/>
    <n v="28941.069090909084"/>
    <n v="28941.069090909084"/>
  </r>
  <r>
    <s v="599E-310 - Web Presmt Support"/>
    <x v="7"/>
    <n v="127.29"/>
    <m/>
    <n v="0"/>
    <n v="0"/>
    <n v="0"/>
    <n v="0"/>
    <n v="127.29"/>
    <n v="127.29"/>
  </r>
  <r>
    <s v="599E-320 - MDM Programs Support"/>
    <x v="7"/>
    <n v="161.70090909090908"/>
    <m/>
    <n v="0"/>
    <n v="0"/>
    <n v="0"/>
    <n v="0"/>
    <n v="161.70090909090908"/>
    <n v="161.70090909090908"/>
  </r>
  <r>
    <s v="599E-400 - AMI Network Support"/>
    <x v="7"/>
    <n v="27598.059999999998"/>
    <m/>
    <n v="0"/>
    <n v="0"/>
    <n v="0"/>
    <n v="0"/>
    <n v="27598.059999999998"/>
    <n v="27598.059999999998"/>
  </r>
  <r>
    <s v="599E-500 - Reporting-Analytics"/>
    <x v="7"/>
    <n v="9219.83"/>
    <m/>
    <n v="0"/>
    <n v="0"/>
    <n v="0"/>
    <n v="0"/>
    <n v="9219.83"/>
    <n v="9219.83"/>
  </r>
  <r>
    <s v="599E-520 - Business Support"/>
    <x v="7"/>
    <n v="7458.7900000000009"/>
    <m/>
    <n v="0"/>
    <n v="0"/>
    <n v="0"/>
    <n v="0"/>
    <n v="7458.7900000000009"/>
    <n v="7458.7900000000009"/>
  </r>
  <r>
    <s v="599E-600 - Training Devl/Maint"/>
    <x v="7"/>
    <n v="5218.5890909090904"/>
    <m/>
    <n v="0"/>
    <n v="0"/>
    <n v="0"/>
    <n v="0"/>
    <n v="5218.5890909090904"/>
    <n v="5218.5890909090904"/>
  </r>
  <r>
    <s v="599E-700 - Audit Support"/>
    <x v="23"/>
    <n v="137.65"/>
    <m/>
    <n v="0"/>
    <n v="0"/>
    <n v="0"/>
    <n v="137.65"/>
    <n v="0"/>
    <n v="137.65"/>
  </r>
  <r>
    <s v="599E-910 - Vac/Sick/Holiday"/>
    <x v="7"/>
    <n v="98810.854618644094"/>
    <m/>
    <n v="98810.854618644094"/>
    <n v="0"/>
    <n v="0"/>
    <n v="0"/>
    <n v="0"/>
    <n v="98810.854618644094"/>
  </r>
  <r>
    <s v="599E-910 - Vac/Sick/Holiday"/>
    <x v="23"/>
    <n v="34563.53616579753"/>
    <m/>
    <n v="34563.53616579753"/>
    <n v="0"/>
    <n v="0"/>
    <n v="0"/>
    <n v="0"/>
    <n v="34563.53616579753"/>
  </r>
  <r>
    <s v="599E-999 - Call Duty"/>
    <x v="8"/>
    <n v="10400"/>
    <m/>
    <n v="0"/>
    <n v="0"/>
    <n v="0"/>
    <n v="0"/>
    <n v="10400"/>
    <n v="10400"/>
  </r>
  <r>
    <s v="6181-700 - Trans OandM Exp"/>
    <x v="79"/>
    <n v="-15903.28"/>
    <m/>
    <n v="0"/>
    <n v="0"/>
    <n v="0"/>
    <n v="-15903.28"/>
    <n v="0"/>
    <n v="-15903.28"/>
  </r>
  <r>
    <s v="6181-710 - Trans AandG Expense"/>
    <x v="79"/>
    <n v="-19328.159999999996"/>
    <m/>
    <n v="0"/>
    <n v="0"/>
    <n v="0"/>
    <n v="0"/>
    <n v="-19328.159999999996"/>
    <n v="-19328.159999999996"/>
  </r>
  <r>
    <s v="6181-720 - Property Tax"/>
    <x v="79"/>
    <n v="-51299.6"/>
    <m/>
    <n v="0"/>
    <n v="0"/>
    <n v="0"/>
    <n v="0"/>
    <n v="-51299.6"/>
    <n v="-51299.6"/>
  </r>
  <r>
    <s v="6181-730 - Payroll Taxes"/>
    <x v="79"/>
    <n v="-3272.88"/>
    <m/>
    <n v="0"/>
    <n v="0"/>
    <n v="0"/>
    <n v="0"/>
    <n v="-3272.88"/>
    <n v="-3272.88"/>
  </r>
  <r>
    <s v="7114-026 - Field Ops OandM Nonlbr"/>
    <x v="82"/>
    <n v="-970.76"/>
    <m/>
    <n v="0"/>
    <n v="0"/>
    <n v="0"/>
    <n v="-970.76"/>
    <n v="0"/>
    <n v="-970.76"/>
  </r>
  <r>
    <s v="7114-026 - Field Ops OandM Nonlbr"/>
    <x v="3"/>
    <n v="90.82"/>
    <m/>
    <n v="0"/>
    <n v="0"/>
    <n v="0"/>
    <n v="90.82"/>
    <n v="0"/>
    <n v="90.82"/>
  </r>
  <r>
    <s v="7114-026 - Field Ops OandM Nonlbr"/>
    <x v="7"/>
    <n v="393.04"/>
    <m/>
    <n v="0"/>
    <n v="0"/>
    <n v="0"/>
    <n v="393.04"/>
    <n v="0"/>
    <n v="393.04"/>
  </r>
  <r>
    <s v="7114-026 - Field Ops OandM Nonlbr"/>
    <x v="10"/>
    <n v="14893.06"/>
    <m/>
    <n v="0"/>
    <n v="0"/>
    <n v="0"/>
    <n v="14893.06"/>
    <n v="0"/>
    <n v="14893.06"/>
  </r>
  <r>
    <s v="7114-026 - Field Ops OandM Nonlbr"/>
    <x v="12"/>
    <n v="733.29"/>
    <m/>
    <n v="0"/>
    <n v="0"/>
    <n v="0"/>
    <n v="733.29"/>
    <n v="0"/>
    <n v="733.29"/>
  </r>
  <r>
    <s v="7114-026 - Field Ops OandM Nonlbr"/>
    <x v="0"/>
    <n v="1220.9099999999999"/>
    <m/>
    <n v="0"/>
    <n v="0"/>
    <n v="0"/>
    <n v="1220.9099999999999"/>
    <n v="0"/>
    <n v="1220.9099999999999"/>
  </r>
  <r>
    <s v="7114-026 - Field Ops OandM Nonlbr"/>
    <x v="15"/>
    <n v="180.66"/>
    <m/>
    <n v="0"/>
    <n v="0"/>
    <n v="0"/>
    <n v="180.66"/>
    <n v="0"/>
    <n v="180.66"/>
  </r>
  <r>
    <s v="7114-026 - Field Ops OandM Nonlbr"/>
    <x v="21"/>
    <n v="773.40000000000009"/>
    <m/>
    <n v="0"/>
    <n v="0"/>
    <n v="0"/>
    <n v="773.40000000000009"/>
    <n v="0"/>
    <n v="773.40000000000009"/>
  </r>
  <r>
    <s v="7114-300 - Customer Service"/>
    <x v="7"/>
    <n v="289597.2007032804"/>
    <m/>
    <n v="0"/>
    <n v="0"/>
    <n v="0"/>
    <n v="289597.2007032804"/>
    <n v="0"/>
    <n v="289597.2007032804"/>
  </r>
  <r>
    <s v="7114-300 - Customer Service"/>
    <x v="8"/>
    <n v="1709.6799999999998"/>
    <m/>
    <n v="0"/>
    <n v="0"/>
    <n v="0"/>
    <n v="1709.6799999999998"/>
    <n v="0"/>
    <n v="1709.6799999999998"/>
  </r>
  <r>
    <s v="7114-300 - Customer Service"/>
    <x v="10"/>
    <n v="111.28999999999999"/>
    <m/>
    <n v="0"/>
    <n v="0"/>
    <n v="0"/>
    <n v="111.28999999999999"/>
    <n v="0"/>
    <n v="111.28999999999999"/>
  </r>
  <r>
    <s v="7114-300 - Customer Service"/>
    <x v="12"/>
    <n v="82.73"/>
    <m/>
    <n v="0"/>
    <n v="0"/>
    <n v="0"/>
    <n v="82.73"/>
    <n v="0"/>
    <n v="82.73"/>
  </r>
  <r>
    <s v="7114-300 - Customer Service"/>
    <x v="13"/>
    <n v="6.76"/>
    <m/>
    <n v="0"/>
    <n v="0"/>
    <n v="0"/>
    <n v="6.76"/>
    <n v="0"/>
    <n v="6.76"/>
  </r>
  <r>
    <s v="7114-300 - Customer Service"/>
    <x v="0"/>
    <n v="463.02"/>
    <m/>
    <n v="0"/>
    <n v="0"/>
    <n v="0"/>
    <n v="463.02"/>
    <n v="0"/>
    <n v="463.02"/>
  </r>
  <r>
    <s v="7114-300 - Customer Service"/>
    <x v="14"/>
    <n v="-0.74"/>
    <m/>
    <n v="0"/>
    <n v="0"/>
    <n v="0"/>
    <n v="-0.74"/>
    <n v="0"/>
    <n v="-0.74"/>
  </r>
  <r>
    <s v="7114-300 - Customer Service"/>
    <x v="15"/>
    <n v="13273.68"/>
    <m/>
    <n v="0"/>
    <n v="0"/>
    <n v="0"/>
    <n v="13273.68"/>
    <n v="0"/>
    <n v="13273.68"/>
  </r>
  <r>
    <s v="7114-618 - Restore Service"/>
    <x v="7"/>
    <n v="113058.06999999999"/>
    <m/>
    <n v="0"/>
    <n v="0"/>
    <n v="0"/>
    <n v="113058.06999999999"/>
    <n v="0"/>
    <n v="113058.06999999999"/>
  </r>
  <r>
    <s v="7114-618 - Restore Service"/>
    <x v="8"/>
    <n v="1996"/>
    <m/>
    <n v="0"/>
    <n v="0"/>
    <n v="0"/>
    <n v="1996"/>
    <n v="0"/>
    <n v="1996"/>
  </r>
  <r>
    <s v="7114-618 - Restore Service"/>
    <x v="15"/>
    <n v="11101.509999999998"/>
    <m/>
    <n v="0"/>
    <n v="0"/>
    <n v="0"/>
    <n v="11101.509999999998"/>
    <n v="0"/>
    <n v="11101.509999999998"/>
  </r>
  <r>
    <s v="7114-618 - Restore Service"/>
    <x v="21"/>
    <n v="34.799999999999997"/>
    <m/>
    <n v="0"/>
    <n v="0"/>
    <n v="0"/>
    <n v="34.799999999999997"/>
    <n v="0"/>
    <n v="34.799999999999997"/>
  </r>
  <r>
    <s v="7114-620 - Svc Line Maintenance"/>
    <x v="7"/>
    <n v="89012.87000000001"/>
    <m/>
    <n v="0"/>
    <n v="0"/>
    <n v="0"/>
    <n v="89012.87000000001"/>
    <n v="0"/>
    <n v="89012.87000000001"/>
  </r>
  <r>
    <s v="7114-620 - Svc Line Maintenance"/>
    <x v="15"/>
    <n v="17139.120000000003"/>
    <m/>
    <n v="0"/>
    <n v="0"/>
    <n v="0"/>
    <n v="17139.120000000003"/>
    <n v="0"/>
    <n v="17139.120000000003"/>
  </r>
  <r>
    <s v="7114-700 - DBU Admin"/>
    <x v="7"/>
    <n v="27165.809640634412"/>
    <m/>
    <n v="0"/>
    <n v="0"/>
    <n v="0"/>
    <n v="27165.809640634412"/>
    <n v="0"/>
    <n v="27165.809640634412"/>
  </r>
  <r>
    <s v="7114-700 - DBU Admin"/>
    <x v="8"/>
    <n v="2492.6800000000003"/>
    <m/>
    <n v="0"/>
    <n v="0"/>
    <n v="0"/>
    <n v="2492.6800000000003"/>
    <n v="0"/>
    <n v="2492.6800000000003"/>
  </r>
  <r>
    <s v="7114-700 - DBU Admin"/>
    <x v="10"/>
    <n v="508.01"/>
    <m/>
    <n v="0"/>
    <n v="0"/>
    <n v="0"/>
    <n v="508.01"/>
    <n v="0"/>
    <n v="508.01"/>
  </r>
  <r>
    <s v="7114-700 - DBU Admin"/>
    <x v="12"/>
    <n v="154.99"/>
    <m/>
    <n v="0"/>
    <n v="0"/>
    <n v="0"/>
    <n v="154.99"/>
    <n v="0"/>
    <n v="154.99"/>
  </r>
  <r>
    <s v="7114-700 - DBU Admin"/>
    <x v="19"/>
    <n v="146.85000000000002"/>
    <m/>
    <n v="0"/>
    <n v="0"/>
    <n v="0"/>
    <n v="146.85000000000002"/>
    <n v="0"/>
    <n v="146.85000000000002"/>
  </r>
  <r>
    <s v="7114-700 - DBU Admin"/>
    <x v="0"/>
    <n v="562.87"/>
    <m/>
    <n v="0"/>
    <n v="0"/>
    <n v="0"/>
    <n v="562.87"/>
    <n v="0"/>
    <n v="562.87"/>
  </r>
  <r>
    <s v="7114-700 - DBU Admin"/>
    <x v="24"/>
    <n v="2801.27"/>
    <m/>
    <n v="0"/>
    <n v="0"/>
    <n v="0"/>
    <n v="2801.27"/>
    <n v="0"/>
    <n v="2801.27"/>
  </r>
  <r>
    <s v="7114-700 - DBU Admin"/>
    <x v="15"/>
    <n v="3463.1000000000004"/>
    <m/>
    <n v="0"/>
    <n v="0"/>
    <n v="0"/>
    <n v="3463.1000000000004"/>
    <n v="0"/>
    <n v="3463.1000000000004"/>
  </r>
  <r>
    <s v="7114-700 - DBU Admin"/>
    <x v="16"/>
    <n v="10.75"/>
    <m/>
    <n v="0"/>
    <n v="0"/>
    <n v="0"/>
    <n v="10.75"/>
    <n v="0"/>
    <n v="10.75"/>
  </r>
  <r>
    <s v="7114-910 - Vac/Sick/Holiday"/>
    <x v="7"/>
    <n v="99898.78"/>
    <m/>
    <n v="99898.78"/>
    <n v="0"/>
    <n v="0"/>
    <n v="0"/>
    <n v="0"/>
    <n v="99898.78"/>
  </r>
  <r>
    <s v="7114-910 - Vac/Sick/Holiday"/>
    <x v="8"/>
    <n v="157.79"/>
    <m/>
    <n v="157.79"/>
    <n v="0"/>
    <n v="0"/>
    <n v="0"/>
    <n v="0"/>
    <n v="157.79"/>
  </r>
  <r>
    <s v="7114-910 - Vac/Sick/Holiday"/>
    <x v="10"/>
    <n v="334.62"/>
    <m/>
    <n v="334.62"/>
    <n v="0"/>
    <n v="0"/>
    <n v="0"/>
    <n v="0"/>
    <n v="334.62"/>
  </r>
  <r>
    <s v="7900-500 - Transmission"/>
    <x v="58"/>
    <n v="366.66666666666669"/>
    <m/>
    <n v="0"/>
    <n v="0"/>
    <n v="0"/>
    <n v="0"/>
    <n v="366.66666666666669"/>
    <n v="366.66666666666669"/>
  </r>
  <r>
    <s v="7900-700 - General"/>
    <x v="3"/>
    <n v="751.66666666666663"/>
    <m/>
    <n v="0"/>
    <n v="0"/>
    <n v="0"/>
    <n v="0"/>
    <n v="751.66666666666663"/>
    <n v="751.66666666666663"/>
  </r>
  <r>
    <s v="7900-700 - General"/>
    <x v="7"/>
    <n v="26303.4"/>
    <m/>
    <n v="0"/>
    <n v="0"/>
    <n v="0"/>
    <n v="0"/>
    <n v="26303.4"/>
    <n v="26303.4"/>
  </r>
  <r>
    <s v="7900-700 - General"/>
    <x v="23"/>
    <n v="845.6400000000001"/>
    <m/>
    <n v="0"/>
    <n v="0"/>
    <n v="0"/>
    <n v="0"/>
    <n v="845.6400000000001"/>
    <n v="845.6400000000001"/>
  </r>
  <r>
    <s v="7900-700 - General"/>
    <x v="9"/>
    <n v="107.72"/>
    <m/>
    <n v="0"/>
    <n v="0"/>
    <n v="0"/>
    <n v="0"/>
    <n v="107.72"/>
    <n v="107.72"/>
  </r>
  <r>
    <s v="7900-700 - General"/>
    <x v="10"/>
    <n v="258.58"/>
    <m/>
    <n v="0"/>
    <n v="0"/>
    <n v="0"/>
    <n v="0"/>
    <n v="258.58"/>
    <n v="258.58"/>
  </r>
  <r>
    <s v="7900-700 - General"/>
    <x v="12"/>
    <n v="3770.253333333334"/>
    <m/>
    <n v="0"/>
    <n v="0"/>
    <n v="0"/>
    <n v="0"/>
    <n v="3770.253333333334"/>
    <n v="3770.253333333334"/>
  </r>
  <r>
    <s v="7900-700 - General"/>
    <x v="35"/>
    <n v="10"/>
    <m/>
    <n v="0"/>
    <n v="0"/>
    <n v="0"/>
    <n v="0"/>
    <n v="10"/>
    <n v="10"/>
  </r>
  <r>
    <s v="7900-700 - General"/>
    <x v="19"/>
    <n v="481.95"/>
    <m/>
    <n v="0"/>
    <n v="0"/>
    <n v="0"/>
    <n v="0"/>
    <n v="481.95"/>
    <n v="481.95"/>
  </r>
  <r>
    <s v="7900-700 - General"/>
    <x v="13"/>
    <n v="1400.7133333333331"/>
    <m/>
    <n v="0"/>
    <n v="0"/>
    <n v="0"/>
    <n v="0"/>
    <n v="1400.7133333333331"/>
    <n v="1400.7133333333331"/>
  </r>
  <r>
    <s v="7900-700 - General"/>
    <x v="0"/>
    <n v="2787.5866666666661"/>
    <m/>
    <n v="0"/>
    <n v="0"/>
    <n v="0"/>
    <n v="0"/>
    <n v="2787.5866666666661"/>
    <n v="2787.5866666666661"/>
  </r>
  <r>
    <s v="7900-700 - General"/>
    <x v="27"/>
    <n v="274.73"/>
    <m/>
    <n v="0"/>
    <n v="0"/>
    <n v="0"/>
    <n v="0"/>
    <n v="274.73"/>
    <n v="274.73"/>
  </r>
  <r>
    <s v="7900-700 - General"/>
    <x v="58"/>
    <n v="80"/>
    <m/>
    <n v="0"/>
    <n v="0"/>
    <n v="0"/>
    <n v="0"/>
    <n v="80"/>
    <n v="80"/>
  </r>
  <r>
    <s v="7900-700 - General"/>
    <x v="16"/>
    <n v="591.5300000000002"/>
    <m/>
    <n v="0"/>
    <n v="0"/>
    <n v="0"/>
    <n v="0"/>
    <n v="591.5300000000002"/>
    <n v="591.5300000000002"/>
  </r>
  <r>
    <s v="7900-700 - General"/>
    <x v="83"/>
    <n v="31.64"/>
    <m/>
    <n v="0"/>
    <n v="0"/>
    <n v="0"/>
    <n v="0"/>
    <n v="31.64"/>
    <n v="31.64"/>
  </r>
  <r>
    <s v="7900-910 - Sick, Vac, Holiday"/>
    <x v="7"/>
    <n v="130319.35333333332"/>
    <m/>
    <n v="130319.35333333332"/>
    <n v="0"/>
    <n v="0"/>
    <n v="0"/>
    <n v="0"/>
    <n v="130319.35333333332"/>
  </r>
  <r>
    <s v="7900-910 - Sick, Vac, Holiday"/>
    <x v="23"/>
    <n v="46773.43"/>
    <m/>
    <n v="46773.43"/>
    <n v="0"/>
    <n v="0"/>
    <n v="0"/>
    <n v="0"/>
    <n v="46773.43"/>
  </r>
  <r>
    <s v="126E-400 - OandM Dist Expense"/>
    <x v="23"/>
    <n v="139.35"/>
    <m/>
    <n v="0"/>
    <n v="0"/>
    <n v="0"/>
    <n v="0"/>
    <n v="139.35"/>
    <n v="139.35"/>
  </r>
  <r>
    <s v="126E-400 - OandM Dist Expense"/>
    <x v="27"/>
    <n v="36.049999999999997"/>
    <m/>
    <n v="0"/>
    <n v="0"/>
    <n v="0"/>
    <n v="0"/>
    <n v="36.049999999999997"/>
    <n v="36.049999999999997"/>
  </r>
  <r>
    <s v="127E-400 - OandM Dist Expense"/>
    <x v="23"/>
    <n v="589.17000000000007"/>
    <m/>
    <n v="0"/>
    <n v="0"/>
    <n v="0"/>
    <n v="0"/>
    <n v="589.17000000000007"/>
    <n v="589.17000000000007"/>
  </r>
  <r>
    <s v="127E-400 - OandM Dist Expense"/>
    <x v="27"/>
    <n v="78.42"/>
    <m/>
    <n v="0"/>
    <n v="0"/>
    <n v="0"/>
    <n v="0"/>
    <n v="78.42"/>
    <n v="78.42"/>
  </r>
  <r>
    <s v="2182-100 - General Admin"/>
    <x v="7"/>
    <n v="1897.0199999999998"/>
    <m/>
    <n v="0"/>
    <n v="0"/>
    <n v="0"/>
    <n v="0"/>
    <n v="1897.0199999999998"/>
    <n v="1897.0199999999998"/>
  </r>
  <r>
    <s v="2182-100 - General Admin"/>
    <x v="13"/>
    <n v="3.32"/>
    <m/>
    <n v="0"/>
    <n v="0"/>
    <n v="0"/>
    <n v="0"/>
    <n v="3.32"/>
    <n v="3.32"/>
  </r>
  <r>
    <s v="2182-100 - General Admin"/>
    <x v="24"/>
    <n v="19.63"/>
    <m/>
    <n v="0"/>
    <n v="0"/>
    <n v="0"/>
    <n v="0"/>
    <n v="19.63"/>
    <n v="19.63"/>
  </r>
  <r>
    <s v="2182-100 - General Admin"/>
    <x v="15"/>
    <n v="182.76"/>
    <m/>
    <n v="0"/>
    <n v="0"/>
    <n v="0"/>
    <n v="0"/>
    <n v="182.76"/>
    <n v="182.76"/>
  </r>
  <r>
    <s v="2182-600 - OandM Expenses"/>
    <x v="7"/>
    <n v="30590.04"/>
    <m/>
    <n v="0"/>
    <n v="0"/>
    <n v="0"/>
    <n v="0"/>
    <n v="30590.04"/>
    <n v="30590.04"/>
  </r>
  <r>
    <s v="2182-600 - OandM Expenses"/>
    <x v="19"/>
    <n v="70.14"/>
    <m/>
    <n v="0"/>
    <n v="0"/>
    <n v="0"/>
    <n v="0"/>
    <n v="70.14"/>
    <n v="70.14"/>
  </r>
  <r>
    <s v="2182-600 - OandM Expenses"/>
    <x v="13"/>
    <n v="1745.62"/>
    <m/>
    <n v="0"/>
    <n v="0"/>
    <n v="0"/>
    <n v="0"/>
    <n v="1745.62"/>
    <n v="1745.62"/>
  </r>
  <r>
    <s v="2182-600 - OandM Expenses"/>
    <x v="15"/>
    <n v="9021.18"/>
    <m/>
    <n v="0"/>
    <n v="0"/>
    <n v="0"/>
    <n v="0"/>
    <n v="9021.18"/>
    <n v="9021.18"/>
  </r>
  <r>
    <s v="2182-610 - Groundline"/>
    <x v="3"/>
    <n v="1167"/>
    <m/>
    <n v="0"/>
    <n v="0"/>
    <n v="0"/>
    <n v="0"/>
    <n v="1167"/>
    <n v="1167"/>
  </r>
  <r>
    <s v="2182-610 - Groundline"/>
    <x v="7"/>
    <n v="11714.39"/>
    <m/>
    <n v="0"/>
    <n v="0"/>
    <n v="0"/>
    <n v="0"/>
    <n v="11714.39"/>
    <n v="11714.39"/>
  </r>
  <r>
    <s v="2182-610 - Groundline"/>
    <x v="19"/>
    <n v="314.39999999999998"/>
    <m/>
    <n v="0"/>
    <n v="0"/>
    <n v="0"/>
    <n v="0"/>
    <n v="314.39999999999998"/>
    <n v="314.39999999999998"/>
  </r>
  <r>
    <s v="2182-610 - Groundline"/>
    <x v="15"/>
    <n v="3147.7400000000007"/>
    <m/>
    <n v="0"/>
    <n v="0"/>
    <n v="0"/>
    <n v="0"/>
    <n v="3147.7400000000007"/>
    <n v="3147.7400000000007"/>
  </r>
  <r>
    <s v="2182-610 - Groundline"/>
    <x v="21"/>
    <n v="67.27"/>
    <m/>
    <n v="0"/>
    <n v="0"/>
    <n v="0"/>
    <n v="0"/>
    <n v="67.27"/>
    <n v="67.27"/>
  </r>
  <r>
    <s v="2182-620 - Infrared and Ultrasoni"/>
    <x v="7"/>
    <n v="3561.8999999999996"/>
    <m/>
    <n v="0"/>
    <n v="0"/>
    <n v="0"/>
    <n v="0"/>
    <n v="3561.8999999999996"/>
    <n v="3561.8999999999996"/>
  </r>
  <r>
    <s v="2182-620 - Infrared and Ultrasoni"/>
    <x v="9"/>
    <n v="477.42"/>
    <m/>
    <n v="0"/>
    <n v="0"/>
    <n v="0"/>
    <n v="0"/>
    <n v="477.42"/>
    <n v="477.42"/>
  </r>
  <r>
    <s v="2182-620 - Infrared and Ultrasoni"/>
    <x v="10"/>
    <n v="941.92"/>
    <m/>
    <n v="0"/>
    <n v="0"/>
    <n v="0"/>
    <n v="0"/>
    <n v="941.92"/>
    <n v="941.92"/>
  </r>
  <r>
    <s v="2182-620 - Infrared and Ultrasoni"/>
    <x v="12"/>
    <n v="146.33000000000001"/>
    <m/>
    <n v="0"/>
    <n v="0"/>
    <n v="0"/>
    <n v="0"/>
    <n v="146.33000000000001"/>
    <n v="146.33000000000001"/>
  </r>
  <r>
    <s v="2182-620 - Infrared and Ultrasoni"/>
    <x v="15"/>
    <n v="1560.6399999999999"/>
    <m/>
    <n v="0"/>
    <n v="0"/>
    <n v="0"/>
    <n v="0"/>
    <n v="1560.6399999999999"/>
    <n v="1560.6399999999999"/>
  </r>
  <r>
    <s v="298E-400 - OandM Dist Expense"/>
    <x v="23"/>
    <n v="388.63"/>
    <m/>
    <n v="0"/>
    <n v="0"/>
    <n v="0"/>
    <n v="0"/>
    <n v="388.63"/>
    <n v="388.63"/>
  </r>
  <r>
    <s v="298E-400 - OandM Dist Expense"/>
    <x v="27"/>
    <n v="23.96"/>
    <m/>
    <n v="0"/>
    <n v="0"/>
    <n v="0"/>
    <n v="0"/>
    <n v="23.96"/>
    <n v="23.96"/>
  </r>
  <r>
    <s v="328E-400 - OandM Dist Expense"/>
    <x v="27"/>
    <n v="64.739999999999995"/>
    <m/>
    <n v="0"/>
    <n v="0"/>
    <n v="0"/>
    <n v="0"/>
    <n v="64.739999999999995"/>
    <n v="64.739999999999995"/>
  </r>
  <r>
    <s v="329E-400 - OandM Dist Expense"/>
    <x v="10"/>
    <n v="23.4"/>
    <m/>
    <n v="0"/>
    <n v="0"/>
    <n v="0"/>
    <n v="0"/>
    <n v="23.4"/>
    <n v="23.4"/>
  </r>
  <r>
    <s v="329E-400 - OandM Dist Expense"/>
    <x v="27"/>
    <n v="10.18"/>
    <m/>
    <n v="0"/>
    <n v="0"/>
    <n v="0"/>
    <n v="0"/>
    <n v="10.18"/>
    <n v="10.18"/>
  </r>
  <r>
    <s v="355E-400 - OandM Dist Expense"/>
    <x v="23"/>
    <n v="414.29"/>
    <m/>
    <n v="0"/>
    <n v="0"/>
    <n v="0"/>
    <n v="0"/>
    <n v="414.29"/>
    <n v="414.29"/>
  </r>
  <r>
    <s v="355E-400 - OandM Dist Expense"/>
    <x v="27"/>
    <n v="438.05"/>
    <m/>
    <n v="0"/>
    <n v="0"/>
    <n v="0"/>
    <n v="0"/>
    <n v="438.05"/>
    <n v="438.05"/>
  </r>
  <r>
    <s v="405E-400 - OandM Dist Expenses"/>
    <x v="23"/>
    <n v="397.46"/>
    <m/>
    <n v="0"/>
    <n v="0"/>
    <n v="0"/>
    <n v="0"/>
    <n v="397.46"/>
    <n v="397.46"/>
  </r>
  <r>
    <s v="405E-400 - OandM Dist Expenses"/>
    <x v="27"/>
    <n v="163.32"/>
    <m/>
    <n v="0"/>
    <n v="0"/>
    <n v="0"/>
    <n v="0"/>
    <n v="163.32"/>
    <n v="163.32"/>
  </r>
  <r>
    <s v="425E-400 - OandM Dist Expense"/>
    <x v="23"/>
    <n v="326.41000000000003"/>
    <m/>
    <n v="0"/>
    <n v="0"/>
    <n v="0"/>
    <n v="0"/>
    <n v="326.41000000000003"/>
    <n v="326.41000000000003"/>
  </r>
  <r>
    <s v="425E-400 - OandM Dist Expense"/>
    <x v="27"/>
    <n v="35.69"/>
    <m/>
    <n v="0"/>
    <n v="0"/>
    <n v="0"/>
    <n v="0"/>
    <n v="35.69"/>
    <n v="35.69"/>
  </r>
  <r>
    <s v="542E-400 - OandM Dist Expense"/>
    <x v="7"/>
    <n v="520.92999999999995"/>
    <m/>
    <n v="0"/>
    <n v="0"/>
    <n v="0"/>
    <n v="0"/>
    <n v="520.92999999999995"/>
    <n v="520.92999999999995"/>
  </r>
  <r>
    <s v="542E-400 - OandM Dist Expense"/>
    <x v="23"/>
    <n v="390.98"/>
    <m/>
    <n v="0"/>
    <n v="0"/>
    <n v="0"/>
    <n v="0"/>
    <n v="390.98"/>
    <n v="390.98"/>
  </r>
  <r>
    <s v="542E-400 - OandM Dist Expense"/>
    <x v="27"/>
    <n v="229.56000000000003"/>
    <m/>
    <n v="0"/>
    <n v="0"/>
    <n v="0"/>
    <n v="0"/>
    <n v="229.56000000000003"/>
    <n v="229.56000000000003"/>
  </r>
  <r>
    <s v="548E-400 - OandM Dist Expenses"/>
    <x v="7"/>
    <n v="147.74"/>
    <m/>
    <n v="0"/>
    <n v="0"/>
    <n v="0"/>
    <n v="0"/>
    <n v="147.74"/>
    <n v="147.74"/>
  </r>
  <r>
    <s v="548E-400 - OandM Dist Expenses"/>
    <x v="23"/>
    <n v="594.53"/>
    <m/>
    <n v="0"/>
    <n v="0"/>
    <n v="0"/>
    <n v="0"/>
    <n v="594.53"/>
    <n v="594.53"/>
  </r>
  <r>
    <s v="548E-400 - OandM Dist Expenses"/>
    <x v="27"/>
    <n v="100.37"/>
    <m/>
    <n v="0"/>
    <n v="0"/>
    <n v="0"/>
    <n v="0"/>
    <n v="100.37"/>
    <n v="100.37"/>
  </r>
  <r>
    <s v="571D-400 - OandM Dist Expenses"/>
    <x v="7"/>
    <n v="122.84"/>
    <m/>
    <n v="0"/>
    <n v="0"/>
    <n v="0"/>
    <n v="0"/>
    <n v="122.84"/>
    <n v="122.84"/>
  </r>
  <r>
    <s v="652E-400 - OandM Dist Expenses"/>
    <x v="23"/>
    <n v="107.12"/>
    <m/>
    <n v="0"/>
    <n v="0"/>
    <n v="0"/>
    <n v="0"/>
    <n v="107.12"/>
    <n v="107.12"/>
  </r>
  <r>
    <s v="652E-400 - OandM Dist Expenses"/>
    <x v="27"/>
    <n v="121.35"/>
    <m/>
    <n v="0"/>
    <n v="0"/>
    <n v="0"/>
    <n v="0"/>
    <n v="121.35"/>
    <n v="121.35"/>
  </r>
  <r>
    <s v="653E-400 - OandM Dist Expenses"/>
    <x v="7"/>
    <n v="90.64"/>
    <m/>
    <n v="0"/>
    <n v="0"/>
    <n v="0"/>
    <n v="0"/>
    <n v="90.64"/>
    <n v="90.64"/>
  </r>
  <r>
    <s v="653E-400 - OandM Dist Expenses"/>
    <x v="23"/>
    <n v="478.98"/>
    <m/>
    <n v="0"/>
    <n v="0"/>
    <n v="0"/>
    <n v="0"/>
    <n v="478.98"/>
    <n v="478.98"/>
  </r>
  <r>
    <s v="653E-400 - OandM Dist Expenses"/>
    <x v="27"/>
    <n v="124.97"/>
    <m/>
    <n v="0"/>
    <n v="0"/>
    <n v="0"/>
    <n v="0"/>
    <n v="124.97"/>
    <n v="124.97"/>
  </r>
  <r>
    <s v="717E-400 - OandM Dist Expense"/>
    <x v="23"/>
    <n v="525.67000000000007"/>
    <m/>
    <n v="0"/>
    <n v="0"/>
    <n v="0"/>
    <n v="0"/>
    <n v="525.67000000000007"/>
    <n v="525.67000000000007"/>
  </r>
  <r>
    <s v="717E-400 - OandM Dist Expense"/>
    <x v="27"/>
    <n v="57.93"/>
    <m/>
    <n v="0"/>
    <n v="0"/>
    <n v="0"/>
    <n v="0"/>
    <n v="57.93"/>
    <n v="57.93"/>
  </r>
  <r>
    <s v="728E-400 - OandM Dist Expenses"/>
    <x v="23"/>
    <n v="199.72000000000003"/>
    <m/>
    <n v="0"/>
    <n v="0"/>
    <n v="0"/>
    <n v="0"/>
    <n v="199.72000000000003"/>
    <n v="199.72000000000003"/>
  </r>
  <r>
    <s v="728E-400 - OandM Dist Expenses"/>
    <x v="27"/>
    <n v="60.449999999999996"/>
    <m/>
    <n v="0"/>
    <n v="0"/>
    <n v="0"/>
    <n v="0"/>
    <n v="60.449999999999996"/>
    <n v="60.449999999999996"/>
  </r>
  <r>
    <s v="729E-400 - OandM Dist Expenses"/>
    <x v="23"/>
    <n v="731.62"/>
    <m/>
    <n v="0"/>
    <n v="0"/>
    <n v="0"/>
    <n v="0"/>
    <n v="731.62"/>
    <n v="731.62"/>
  </r>
  <r>
    <s v="729E-400 - OandM Dist Expenses"/>
    <x v="27"/>
    <n v="62.36"/>
    <m/>
    <n v="0"/>
    <n v="0"/>
    <n v="0"/>
    <n v="0"/>
    <n v="62.36"/>
    <n v="62.36"/>
  </r>
  <r>
    <s v="7366-100 - General Admin"/>
    <x v="7"/>
    <n v="9190.6799999999985"/>
    <m/>
    <n v="0"/>
    <n v="0"/>
    <n v="0"/>
    <n v="0"/>
    <n v="9190.6799999999985"/>
    <n v="9190.6799999999985"/>
  </r>
  <r>
    <s v="7366-600 - OandM Expenses"/>
    <x v="7"/>
    <n v="88229.06"/>
    <m/>
    <n v="0"/>
    <n v="0"/>
    <n v="0"/>
    <n v="0"/>
    <n v="88229.06"/>
    <n v="88229.06"/>
  </r>
  <r>
    <s v="7366-600 - OandM Expenses"/>
    <x v="13"/>
    <n v="1838.16"/>
    <m/>
    <n v="0"/>
    <n v="0"/>
    <n v="0"/>
    <n v="0"/>
    <n v="1838.16"/>
    <n v="1838.16"/>
  </r>
  <r>
    <s v="7366-600 - OandM Expenses"/>
    <x v="15"/>
    <n v="2086.2800000000002"/>
    <m/>
    <n v="0"/>
    <n v="0"/>
    <n v="0"/>
    <n v="0"/>
    <n v="2086.2800000000002"/>
    <n v="2086.2800000000002"/>
  </r>
  <r>
    <s v="7366-610 - Groundline"/>
    <x v="3"/>
    <n v="2549.84"/>
    <m/>
    <n v="0"/>
    <n v="0"/>
    <n v="0"/>
    <n v="0"/>
    <n v="2549.84"/>
    <n v="2549.84"/>
  </r>
  <r>
    <s v="7366-610 - Groundline"/>
    <x v="7"/>
    <n v="26463.91"/>
    <m/>
    <n v="0"/>
    <n v="0"/>
    <n v="0"/>
    <n v="0"/>
    <n v="26463.91"/>
    <n v="26463.91"/>
  </r>
  <r>
    <s v="7366-610 - Groundline"/>
    <x v="0"/>
    <n v="3500"/>
    <m/>
    <n v="0"/>
    <n v="0"/>
    <n v="0"/>
    <n v="0"/>
    <n v="3500"/>
    <n v="3500"/>
  </r>
  <r>
    <s v="7366-610 - Groundline"/>
    <x v="24"/>
    <n v="11.36"/>
    <m/>
    <n v="0"/>
    <n v="0"/>
    <n v="0"/>
    <n v="0"/>
    <n v="11.36"/>
    <n v="11.36"/>
  </r>
  <r>
    <s v="7366-610 - Groundline"/>
    <x v="15"/>
    <n v="2835.06"/>
    <m/>
    <n v="0"/>
    <n v="0"/>
    <n v="0"/>
    <n v="0"/>
    <n v="2835.06"/>
    <n v="2835.06"/>
  </r>
  <r>
    <s v="7366-610 - Groundline"/>
    <x v="21"/>
    <n v="466.96999999999997"/>
    <m/>
    <n v="0"/>
    <n v="0"/>
    <n v="0"/>
    <n v="0"/>
    <n v="466.96999999999997"/>
    <n v="466.96999999999997"/>
  </r>
  <r>
    <s v="7366-620 - Infrared and Ultrasoni"/>
    <x v="7"/>
    <n v="16897.45"/>
    <m/>
    <n v="0"/>
    <n v="0"/>
    <n v="0"/>
    <n v="0"/>
    <n v="16897.45"/>
    <n v="16897.45"/>
  </r>
  <r>
    <s v="7366-620 - Infrared and Ultrasoni"/>
    <x v="20"/>
    <n v="5738"/>
    <m/>
    <n v="0"/>
    <n v="0"/>
    <n v="0"/>
    <n v="0"/>
    <n v="5738"/>
    <n v="5738"/>
  </r>
  <r>
    <s v="7366-620 - Infrared and Ultrasoni"/>
    <x v="15"/>
    <n v="968.14"/>
    <m/>
    <n v="0"/>
    <n v="0"/>
    <n v="0"/>
    <n v="0"/>
    <n v="968.14"/>
    <n v="968.14"/>
  </r>
  <r>
    <s v="7366-620 - Infrared and Ultrasoni"/>
    <x v="21"/>
    <n v="533.35"/>
    <m/>
    <n v="0"/>
    <n v="0"/>
    <n v="0"/>
    <n v="0"/>
    <n v="533.35"/>
    <n v="533.35"/>
  </r>
  <r>
    <s v="746E-400 - OandM Dist Expense"/>
    <x v="23"/>
    <n v="199.32"/>
    <m/>
    <n v="0"/>
    <n v="0"/>
    <n v="0"/>
    <n v="0"/>
    <n v="199.32"/>
    <n v="199.32"/>
  </r>
  <r>
    <s v="746E-400 - OandM Dist Expense"/>
    <x v="27"/>
    <n v="14.6"/>
    <m/>
    <n v="0"/>
    <n v="0"/>
    <n v="0"/>
    <n v="0"/>
    <n v="14.6"/>
    <n v="14.6"/>
  </r>
  <r>
    <s v="751E-400 - OandM Dist Expenses"/>
    <x v="23"/>
    <n v="19.18"/>
    <m/>
    <n v="0"/>
    <n v="0"/>
    <n v="0"/>
    <n v="0"/>
    <n v="19.18"/>
    <n v="19.18"/>
  </r>
  <r>
    <s v="752E-400 - OandM Dist Expenses"/>
    <x v="23"/>
    <n v="212.28000000000003"/>
    <m/>
    <n v="0"/>
    <n v="0"/>
    <n v="0"/>
    <n v="0"/>
    <n v="212.28000000000003"/>
    <n v="212.28000000000003"/>
  </r>
  <r>
    <s v="752E-400 - OandM Dist Expenses"/>
    <x v="27"/>
    <n v="91.6"/>
    <m/>
    <n v="0"/>
    <n v="0"/>
    <n v="0"/>
    <n v="0"/>
    <n v="91.6"/>
    <n v="91.6"/>
  </r>
  <r>
    <s v="787E-400 - OandM Dist Expenses"/>
    <x v="23"/>
    <n v="106.27000000000001"/>
    <m/>
    <n v="0"/>
    <n v="0"/>
    <n v="0"/>
    <n v="0"/>
    <n v="106.27000000000001"/>
    <n v="106.27000000000001"/>
  </r>
  <r>
    <s v="787E-400 - OandM Dist Expenses"/>
    <x v="27"/>
    <n v="73.83"/>
    <m/>
    <n v="0"/>
    <n v="0"/>
    <n v="0"/>
    <n v="0"/>
    <n v="73.83"/>
    <n v="73.83"/>
  </r>
  <r>
    <s v="788E-400 - OandM Dist Expenses"/>
    <x v="23"/>
    <n v="529.11"/>
    <m/>
    <n v="0"/>
    <n v="0"/>
    <n v="0"/>
    <n v="0"/>
    <n v="529.11"/>
    <n v="529.11"/>
  </r>
  <r>
    <s v="788E-400 - OandM Dist Expenses"/>
    <x v="27"/>
    <n v="125.88"/>
    <m/>
    <n v="0"/>
    <n v="0"/>
    <n v="0"/>
    <n v="0"/>
    <n v="125.88"/>
    <n v="125.88"/>
  </r>
  <r>
    <s v="822E-400 - OandM Dist Expenses"/>
    <x v="23"/>
    <n v="166.16"/>
    <m/>
    <n v="0"/>
    <n v="0"/>
    <n v="0"/>
    <n v="0"/>
    <n v="166.16"/>
    <n v="166.16"/>
  </r>
  <r>
    <s v="822E-400 - OandM Dist Expenses"/>
    <x v="27"/>
    <n v="27.85"/>
    <m/>
    <n v="0"/>
    <n v="0"/>
    <n v="0"/>
    <n v="0"/>
    <n v="27.85"/>
    <n v="27.85"/>
  </r>
  <r>
    <s v="845E-400 - OandM Dist Expense"/>
    <x v="23"/>
    <n v="113.25"/>
    <m/>
    <n v="0"/>
    <n v="0"/>
    <n v="0"/>
    <n v="0"/>
    <n v="113.25"/>
    <n v="113.25"/>
  </r>
  <r>
    <s v="845E-400 - OandM Dist Expense"/>
    <x v="27"/>
    <n v="32.18"/>
    <m/>
    <n v="0"/>
    <n v="0"/>
    <n v="0"/>
    <n v="0"/>
    <n v="32.18"/>
    <n v="32.18"/>
  </r>
  <r>
    <s v="853E-400 - OandM Dist Expenses"/>
    <x v="23"/>
    <n v="656.09999999999991"/>
    <m/>
    <n v="0"/>
    <n v="0"/>
    <n v="0"/>
    <n v="0"/>
    <n v="656.09999999999991"/>
    <n v="656.09999999999991"/>
  </r>
  <r>
    <s v="853E-400 - OandM Dist Expenses"/>
    <x v="27"/>
    <n v="258"/>
    <m/>
    <n v="0"/>
    <n v="0"/>
    <n v="0"/>
    <n v="0"/>
    <n v="258"/>
    <n v="258"/>
  </r>
  <r>
    <s v="854E-400 - OandM Dist Expenses"/>
    <x v="7"/>
    <n v="45.32"/>
    <m/>
    <n v="0"/>
    <n v="0"/>
    <n v="0"/>
    <n v="0"/>
    <n v="45.32"/>
    <n v="45.32"/>
  </r>
  <r>
    <s v="854E-400 - OandM Dist Expenses"/>
    <x v="23"/>
    <n v="233.70000000000002"/>
    <m/>
    <n v="0"/>
    <n v="0"/>
    <n v="0"/>
    <n v="0"/>
    <n v="233.70000000000002"/>
    <n v="233.70000000000002"/>
  </r>
  <r>
    <s v="854E-400 - OandM Dist Expenses"/>
    <x v="27"/>
    <n v="98.42"/>
    <m/>
    <n v="0"/>
    <n v="0"/>
    <n v="0"/>
    <n v="0"/>
    <n v="98.42"/>
    <n v="98.42"/>
  </r>
  <r>
    <s v="856E-420 - OandM Office Expense"/>
    <x v="69"/>
    <n v="9863.25"/>
    <m/>
    <n v="0"/>
    <n v="0"/>
    <n v="0"/>
    <n v="0"/>
    <n v="9863.25"/>
    <n v="9863.25"/>
  </r>
  <r>
    <s v="856E-420 - OandM Office Expense"/>
    <x v="10"/>
    <n v="118.81"/>
    <m/>
    <n v="0"/>
    <n v="0"/>
    <n v="0"/>
    <n v="0"/>
    <n v="118.81"/>
    <n v="118.81"/>
  </r>
  <r>
    <s v="866D-400 - OandM Dist Expense"/>
    <x v="23"/>
    <n v="96.07"/>
    <m/>
    <n v="0"/>
    <n v="0"/>
    <n v="0"/>
    <n v="0"/>
    <n v="96.07"/>
    <n v="96.07"/>
  </r>
  <r>
    <s v="2183-500 - OandM Expenses"/>
    <x v="3"/>
    <n v="152984.16999999998"/>
    <m/>
    <n v="0"/>
    <n v="0"/>
    <n v="0"/>
    <n v="0"/>
    <n v="152984.16999999998"/>
    <n v="152984.16999999998"/>
  </r>
  <r>
    <s v="2183-500 - OandM Expenses"/>
    <x v="18"/>
    <n v="175"/>
    <m/>
    <n v="0"/>
    <n v="0"/>
    <n v="0"/>
    <n v="0"/>
    <n v="175"/>
    <n v="175"/>
  </r>
  <r>
    <s v="2183-500 - OandM Expenses"/>
    <x v="7"/>
    <n v="5309.3600000000006"/>
    <m/>
    <n v="0"/>
    <n v="0"/>
    <n v="0"/>
    <n v="0"/>
    <n v="5309.3600000000006"/>
    <n v="5309.3600000000006"/>
  </r>
  <r>
    <s v="2183-500 - OandM Expenses"/>
    <x v="10"/>
    <n v="156.58000000000001"/>
    <m/>
    <n v="0"/>
    <n v="0"/>
    <n v="0"/>
    <n v="0"/>
    <n v="156.58000000000001"/>
    <n v="156.58000000000001"/>
  </r>
  <r>
    <s v="2183-500 - OandM Expenses"/>
    <x v="12"/>
    <n v="94.59"/>
    <m/>
    <n v="0"/>
    <n v="0"/>
    <n v="0"/>
    <n v="0"/>
    <n v="94.59"/>
    <n v="94.59"/>
  </r>
  <r>
    <s v="2183-500 - OandM Expenses"/>
    <x v="19"/>
    <n v="12.17"/>
    <m/>
    <n v="0"/>
    <n v="0"/>
    <n v="0"/>
    <n v="0"/>
    <n v="12.17"/>
    <n v="12.17"/>
  </r>
  <r>
    <s v="2183-500 - OandM Expenses"/>
    <x v="24"/>
    <n v="98.09"/>
    <m/>
    <n v="0"/>
    <n v="0"/>
    <n v="0"/>
    <n v="0"/>
    <n v="98.09"/>
    <n v="98.09"/>
  </r>
  <r>
    <s v="2183-500 - OandM Expenses"/>
    <x v="15"/>
    <n v="1975.8600000000001"/>
    <m/>
    <n v="0"/>
    <n v="0"/>
    <n v="0"/>
    <n v="0"/>
    <n v="1975.8600000000001"/>
    <n v="1975.8600000000001"/>
  </r>
  <r>
    <s v="7367-500 - OandM Expenses"/>
    <x v="22"/>
    <n v="1165.03"/>
    <m/>
    <n v="0"/>
    <n v="0"/>
    <n v="0"/>
    <n v="0"/>
    <n v="1165.03"/>
    <n v="1165.03"/>
  </r>
  <r>
    <s v="7367-500 - OandM Expenses"/>
    <x v="3"/>
    <n v="368760.43"/>
    <m/>
    <n v="0"/>
    <n v="0"/>
    <n v="0"/>
    <n v="0"/>
    <n v="368760.43"/>
    <n v="368760.43"/>
  </r>
  <r>
    <s v="7367-500 - OandM Expenses"/>
    <x v="7"/>
    <n v="27983.91"/>
    <m/>
    <n v="0"/>
    <n v="0"/>
    <n v="0"/>
    <n v="0"/>
    <n v="27983.91"/>
    <n v="27983.91"/>
  </r>
  <r>
    <s v="7367-500 - OandM Expenses"/>
    <x v="12"/>
    <n v="299.77"/>
    <m/>
    <n v="0"/>
    <n v="0"/>
    <n v="0"/>
    <n v="0"/>
    <n v="299.77"/>
    <n v="299.77"/>
  </r>
  <r>
    <s v="7367-500 - OandM Expenses"/>
    <x v="13"/>
    <n v="46.21"/>
    <m/>
    <n v="0"/>
    <n v="0"/>
    <n v="0"/>
    <n v="0"/>
    <n v="46.21"/>
    <n v="46.21"/>
  </r>
  <r>
    <s v="7367-500 - OandM Expenses"/>
    <x v="24"/>
    <n v="1274.1199999999999"/>
    <m/>
    <n v="0"/>
    <n v="0"/>
    <n v="0"/>
    <n v="0"/>
    <n v="1274.1199999999999"/>
    <n v="1274.1199999999999"/>
  </r>
  <r>
    <s v="7367-500 - OandM Expenses"/>
    <x v="15"/>
    <n v="3059.1800000000003"/>
    <m/>
    <n v="0"/>
    <n v="0"/>
    <n v="0"/>
    <n v="0"/>
    <n v="3059.1800000000003"/>
    <n v="3059.1800000000003"/>
  </r>
  <r>
    <s v="541E-400 - OandM Dist Expense"/>
    <x v="7"/>
    <n v="90.64"/>
    <m/>
    <n v="0"/>
    <n v="0"/>
    <n v="0"/>
    <n v="0"/>
    <n v="90.64"/>
    <n v="90.64"/>
  </r>
  <r>
    <s v="541E-400 - OandM Dist Expense"/>
    <x v="23"/>
    <n v="278.14"/>
    <m/>
    <n v="0"/>
    <n v="0"/>
    <n v="0"/>
    <n v="0"/>
    <n v="278.14"/>
    <n v="278.14"/>
  </r>
  <r>
    <s v="541E-400 - OandM Dist Expense"/>
    <x v="27"/>
    <n v="127.88"/>
    <m/>
    <n v="0"/>
    <n v="0"/>
    <n v="0"/>
    <n v="0"/>
    <n v="127.88"/>
    <n v="127.88"/>
  </r>
  <r>
    <s v="551E-400 - OandM Dist Expenses"/>
    <x v="23"/>
    <n v="131.25"/>
    <m/>
    <n v="0"/>
    <n v="0"/>
    <n v="0"/>
    <n v="0"/>
    <n v="131.25"/>
    <n v="131.25"/>
  </r>
  <r>
    <s v="988D-400 - OandM Dist Expenses"/>
    <x v="27"/>
    <n v="2.0099999999999998"/>
    <m/>
    <n v="0"/>
    <n v="0"/>
    <n v="0"/>
    <n v="0"/>
    <n v="2.0099999999999998"/>
    <n v="2.0099999999999998"/>
  </r>
  <r>
    <s v="142D-500 - OandM Expenses"/>
    <x v="23"/>
    <n v="10519.34"/>
    <m/>
    <n v="0"/>
    <n v="0"/>
    <n v="0"/>
    <n v="0"/>
    <n v="10519.34"/>
    <n v="10519.34"/>
  </r>
  <r>
    <s v="142D-500 - OandM Expenses"/>
    <x v="35"/>
    <n v="830"/>
    <m/>
    <n v="0"/>
    <n v="0"/>
    <n v="0"/>
    <n v="0"/>
    <n v="830"/>
    <n v="830"/>
  </r>
  <r>
    <s v="142D-500 - OandM Expenses"/>
    <x v="27"/>
    <n v="13705.98"/>
    <m/>
    <n v="0"/>
    <n v="0"/>
    <n v="0"/>
    <n v="0"/>
    <n v="13705.98"/>
    <n v="13705.98"/>
  </r>
  <r>
    <s v="255E-500 - OandM Expenses"/>
    <x v="23"/>
    <n v="101.75"/>
    <m/>
    <n v="0"/>
    <n v="0"/>
    <n v="0"/>
    <n v="0"/>
    <n v="101.75"/>
    <n v="101.75"/>
  </r>
  <r>
    <s v="255E-500 - OandM Expenses"/>
    <x v="27"/>
    <n v="30.53"/>
    <m/>
    <n v="0"/>
    <n v="0"/>
    <n v="0"/>
    <n v="0"/>
    <n v="30.53"/>
    <n v="30.53"/>
  </r>
  <r>
    <s v="319E-500 - OandM Expenses"/>
    <x v="23"/>
    <n v="632.16"/>
    <m/>
    <n v="0"/>
    <n v="0"/>
    <n v="0"/>
    <n v="0"/>
    <n v="632.16"/>
    <n v="632.16"/>
  </r>
  <r>
    <s v="319E-500 - OandM Expenses"/>
    <x v="35"/>
    <n v="40"/>
    <m/>
    <n v="0"/>
    <n v="0"/>
    <n v="0"/>
    <n v="0"/>
    <n v="40"/>
    <n v="40"/>
  </r>
  <r>
    <s v="319E-500 - OandM Expenses"/>
    <x v="27"/>
    <n v="829.71"/>
    <m/>
    <n v="0"/>
    <n v="0"/>
    <n v="0"/>
    <n v="0"/>
    <n v="829.71"/>
    <n v="829.71"/>
  </r>
  <r>
    <s v="325E-500 - OandM Expenses"/>
    <x v="23"/>
    <n v="333.04"/>
    <m/>
    <n v="0"/>
    <n v="0"/>
    <n v="0"/>
    <n v="0"/>
    <n v="333.04"/>
    <n v="333.04"/>
  </r>
  <r>
    <s v="488E-410 - OandM Trans Expense"/>
    <x v="7"/>
    <n v="1435.05"/>
    <m/>
    <n v="0"/>
    <n v="0"/>
    <n v="0"/>
    <n v="0"/>
    <n v="1435.05"/>
    <n v="1435.05"/>
  </r>
  <r>
    <s v="495E-410 - OandM Trans Expense"/>
    <x v="7"/>
    <n v="349.07"/>
    <m/>
    <n v="0"/>
    <n v="0"/>
    <n v="0"/>
    <n v="0"/>
    <n v="349.07"/>
    <n v="349.07"/>
  </r>
  <r>
    <s v="497E-400 - OandM Dist Expense"/>
    <x v="7"/>
    <n v="453.2"/>
    <m/>
    <n v="0"/>
    <n v="0"/>
    <n v="0"/>
    <n v="0"/>
    <n v="453.2"/>
    <n v="453.2"/>
  </r>
  <r>
    <s v="497E-400 - OandM Dist Expense"/>
    <x v="23"/>
    <n v="1251.05"/>
    <m/>
    <n v="0"/>
    <n v="0"/>
    <n v="0"/>
    <n v="0"/>
    <n v="1251.05"/>
    <n v="1251.05"/>
  </r>
  <r>
    <s v="497E-400 - OandM Dist Expense"/>
    <x v="27"/>
    <n v="397.88"/>
    <m/>
    <n v="0"/>
    <n v="0"/>
    <n v="0"/>
    <n v="0"/>
    <n v="397.88"/>
    <n v="397.88"/>
  </r>
  <r>
    <s v="498E-400 - OandM Dist Expense"/>
    <x v="7"/>
    <n v="5639.79"/>
    <m/>
    <n v="0"/>
    <n v="0"/>
    <n v="0"/>
    <n v="0"/>
    <n v="5639.79"/>
    <n v="5639.79"/>
  </r>
  <r>
    <s v="498E-400 - OandM Dist Expense"/>
    <x v="23"/>
    <n v="4.8600000000000003"/>
    <m/>
    <n v="0"/>
    <n v="0"/>
    <n v="0"/>
    <n v="0"/>
    <n v="4.8600000000000003"/>
    <n v="4.8600000000000003"/>
  </r>
  <r>
    <s v="500E-400 - OandM Dist Expense"/>
    <x v="23"/>
    <n v="1856.4900000000002"/>
    <m/>
    <n v="0"/>
    <n v="0"/>
    <n v="0"/>
    <n v="0"/>
    <n v="1856.4900000000002"/>
    <n v="1856.4900000000002"/>
  </r>
  <r>
    <s v="500E-400 - OandM Dist Expense"/>
    <x v="27"/>
    <n v="653.20000000000005"/>
    <m/>
    <n v="0"/>
    <n v="0"/>
    <n v="0"/>
    <n v="0"/>
    <n v="653.20000000000005"/>
    <n v="653.20000000000005"/>
  </r>
  <r>
    <s v="5030-500 - Nepool Expenses"/>
    <x v="25"/>
    <n v="-28386"/>
    <m/>
    <n v="0"/>
    <n v="0"/>
    <n v="0"/>
    <n v="0"/>
    <n v="-28386"/>
    <n v="-28386"/>
  </r>
  <r>
    <s v="5030-550 - Transmission OandM"/>
    <x v="18"/>
    <n v="235.2"/>
    <m/>
    <n v="0"/>
    <n v="0"/>
    <n v="0"/>
    <n v="0"/>
    <n v="235.2"/>
    <n v="235.2"/>
  </r>
  <r>
    <s v="5030-550 - Transmission OandM"/>
    <x v="9"/>
    <n v="849"/>
    <m/>
    <n v="0"/>
    <n v="0"/>
    <n v="0"/>
    <n v="0"/>
    <n v="849"/>
    <n v="849"/>
  </r>
  <r>
    <s v="5030-550 - Transmission OandM"/>
    <x v="10"/>
    <n v="6423.7"/>
    <m/>
    <n v="0"/>
    <n v="0"/>
    <n v="0"/>
    <n v="0"/>
    <n v="6423.7"/>
    <n v="6423.7"/>
  </r>
  <r>
    <s v="5030-550 - Transmission OandM"/>
    <x v="11"/>
    <n v="-7.97"/>
    <m/>
    <n v="0"/>
    <n v="0"/>
    <n v="0"/>
    <n v="0"/>
    <n v="-7.97"/>
    <n v="-7.97"/>
  </r>
  <r>
    <s v="5030-550 - Transmission OandM"/>
    <x v="12"/>
    <n v="237.61"/>
    <m/>
    <n v="0"/>
    <n v="0"/>
    <n v="0"/>
    <n v="0"/>
    <n v="237.61"/>
    <n v="237.61"/>
  </r>
  <r>
    <s v="5030-550 - Transmission OandM"/>
    <x v="0"/>
    <n v="709.45"/>
    <m/>
    <n v="0"/>
    <n v="0"/>
    <n v="0"/>
    <n v="0"/>
    <n v="709.45"/>
    <n v="709.45"/>
  </r>
  <r>
    <s v="658E-400 - OandM Dist Expense"/>
    <x v="23"/>
    <n v="198.98"/>
    <m/>
    <n v="0"/>
    <n v="0"/>
    <n v="0"/>
    <n v="0"/>
    <n v="198.98"/>
    <n v="198.98"/>
  </r>
  <r>
    <s v="658E-400 - OandM Dist Expense"/>
    <x v="27"/>
    <n v="7.56"/>
    <m/>
    <n v="0"/>
    <n v="0"/>
    <n v="0"/>
    <n v="0"/>
    <n v="7.56"/>
    <n v="7.56"/>
  </r>
  <r>
    <s v="691E-410 - OandM Trans Expense"/>
    <x v="23"/>
    <n v="616.57000000000005"/>
    <m/>
    <n v="0"/>
    <n v="0"/>
    <n v="0"/>
    <n v="0"/>
    <n v="616.57000000000005"/>
    <n v="616.57000000000005"/>
  </r>
  <r>
    <s v="691E-410 - OandM Trans Expense"/>
    <x v="27"/>
    <n v="72.86"/>
    <m/>
    <n v="0"/>
    <n v="0"/>
    <n v="0"/>
    <n v="0"/>
    <n v="72.86"/>
    <n v="72.86"/>
  </r>
  <r>
    <s v="875E-500 - OandM Expenses"/>
    <x v="23"/>
    <n v="1312.47"/>
    <m/>
    <n v="0"/>
    <n v="0"/>
    <n v="0"/>
    <n v="0"/>
    <n v="1312.47"/>
    <n v="1312.47"/>
  </r>
  <r>
    <s v="875E-500 - OandM Expenses"/>
    <x v="35"/>
    <n v="100"/>
    <m/>
    <n v="0"/>
    <n v="0"/>
    <n v="0"/>
    <n v="0"/>
    <n v="100"/>
    <n v="100"/>
  </r>
  <r>
    <s v="875E-500 - OandM Expenses"/>
    <x v="27"/>
    <n v="1713.51"/>
    <m/>
    <n v="0"/>
    <n v="0"/>
    <n v="0"/>
    <n v="0"/>
    <n v="1713.51"/>
    <n v="1713.51"/>
  </r>
  <r>
    <s v="876E-500 - OandM Expenses"/>
    <x v="23"/>
    <n v="1555.52"/>
    <m/>
    <n v="0"/>
    <n v="0"/>
    <n v="0"/>
    <n v="0"/>
    <n v="1555.52"/>
    <n v="1555.52"/>
  </r>
  <r>
    <s v="876E-500 - OandM Expenses"/>
    <x v="35"/>
    <n v="90"/>
    <m/>
    <n v="0"/>
    <n v="0"/>
    <n v="0"/>
    <n v="0"/>
    <n v="90"/>
    <n v="90"/>
  </r>
  <r>
    <s v="876E-500 - OandM Expenses"/>
    <x v="27"/>
    <n v="1130.19"/>
    <m/>
    <n v="0"/>
    <n v="0"/>
    <n v="0"/>
    <n v="0"/>
    <n v="1130.19"/>
    <n v="1130.19"/>
  </r>
  <r>
    <s v="341D-100 - Planning"/>
    <x v="18"/>
    <n v="665"/>
    <m/>
    <n v="0"/>
    <n v="0"/>
    <n v="0"/>
    <n v="0"/>
    <n v="665"/>
    <n v="665"/>
  </r>
  <r>
    <s v="341D-100 - Planning"/>
    <x v="7"/>
    <n v="7328.7000000000007"/>
    <m/>
    <n v="0"/>
    <n v="0"/>
    <n v="0"/>
    <n v="0"/>
    <n v="7328.7000000000007"/>
    <n v="7328.7000000000007"/>
  </r>
  <r>
    <s v="341D-100 - Planning"/>
    <x v="15"/>
    <n v="276.38"/>
    <m/>
    <n v="0"/>
    <n v="0"/>
    <n v="0"/>
    <n v="0"/>
    <n v="276.38"/>
    <n v="276.38"/>
  </r>
  <r>
    <s v="341D-100 - Planning"/>
    <x v="16"/>
    <n v="89.36"/>
    <m/>
    <n v="0"/>
    <n v="0"/>
    <n v="0"/>
    <n v="0"/>
    <n v="89.36"/>
    <n v="89.36"/>
  </r>
  <r>
    <s v="341D-510 - Maint Planning Trans"/>
    <x v="7"/>
    <n v="370.91400000000004"/>
    <m/>
    <n v="0"/>
    <n v="0"/>
    <n v="0"/>
    <n v="0"/>
    <n v="370.91400000000004"/>
    <n v="370.91400000000004"/>
  </r>
  <r>
    <s v="341D-520 - Trans System Plannin"/>
    <x v="7"/>
    <n v="20256.651999999998"/>
    <m/>
    <n v="0"/>
    <n v="0"/>
    <n v="0"/>
    <n v="0"/>
    <n v="20256.651999999998"/>
    <n v="20256.651999999998"/>
  </r>
  <r>
    <s v="341D-520 - Trans System Plannin"/>
    <x v="0"/>
    <n v="6578.98"/>
    <m/>
    <n v="0"/>
    <n v="0"/>
    <n v="0"/>
    <n v="0"/>
    <n v="6578.98"/>
    <n v="6578.98"/>
  </r>
  <r>
    <s v="341D-520 - Trans System Plannin"/>
    <x v="24"/>
    <n v="22.16"/>
    <m/>
    <n v="0"/>
    <n v="0"/>
    <n v="0"/>
    <n v="0"/>
    <n v="22.16"/>
    <n v="22.16"/>
  </r>
  <r>
    <s v="341D-530 - Trans Regulatory"/>
    <x v="7"/>
    <n v="11228.672"/>
    <m/>
    <n v="0"/>
    <n v="0"/>
    <n v="0"/>
    <n v="0"/>
    <n v="11228.672"/>
    <n v="11228.672"/>
  </r>
  <r>
    <s v="341D-530 - Trans Regulatory"/>
    <x v="10"/>
    <n v="173.31"/>
    <m/>
    <n v="0"/>
    <n v="0"/>
    <n v="0"/>
    <n v="0"/>
    <n v="173.31"/>
    <n v="173.31"/>
  </r>
  <r>
    <s v="341D-530 - Trans Regulatory"/>
    <x v="12"/>
    <n v="28.54"/>
    <m/>
    <n v="0"/>
    <n v="0"/>
    <n v="0"/>
    <n v="0"/>
    <n v="28.54"/>
    <n v="28.54"/>
  </r>
  <r>
    <s v="341D-610 - Maint Planning Dist"/>
    <x v="7"/>
    <n v="265.54000000000002"/>
    <m/>
    <n v="0"/>
    <n v="0"/>
    <n v="0"/>
    <n v="0"/>
    <n v="265.54000000000002"/>
    <n v="265.54000000000002"/>
  </r>
  <r>
    <s v="341D-620 - Dist System Planning"/>
    <x v="7"/>
    <n v="39545.787999999993"/>
    <m/>
    <n v="0"/>
    <n v="0"/>
    <n v="0"/>
    <n v="0"/>
    <n v="39545.787999999993"/>
    <n v="39545.787999999993"/>
  </r>
  <r>
    <s v="341D-620 - Dist System Planning"/>
    <x v="12"/>
    <n v="72.72727272727272"/>
    <m/>
    <n v="0"/>
    <n v="0"/>
    <n v="0"/>
    <n v="0"/>
    <n v="72.72727272727272"/>
    <n v="72.72727272727272"/>
  </r>
  <r>
    <s v="341D-620 - Dist System Planning"/>
    <x v="0"/>
    <n v="5000"/>
    <m/>
    <n v="0"/>
    <n v="0"/>
    <n v="0"/>
    <n v="0"/>
    <n v="5000"/>
    <n v="5000"/>
  </r>
  <r>
    <s v="341D-620 - Dist System Planning"/>
    <x v="24"/>
    <n v="12.64"/>
    <m/>
    <n v="0"/>
    <n v="0"/>
    <n v="0"/>
    <n v="0"/>
    <n v="12.64"/>
    <n v="12.64"/>
  </r>
  <r>
    <s v="341D-630 - Dist Regulatory"/>
    <x v="7"/>
    <n v="5674.9300000000012"/>
    <m/>
    <n v="0"/>
    <n v="0"/>
    <n v="0"/>
    <n v="0"/>
    <n v="5674.9300000000012"/>
    <n v="5674.9300000000012"/>
  </r>
  <r>
    <s v="341D-700 - Tech/Training Conf"/>
    <x v="18"/>
    <n v="95"/>
    <m/>
    <n v="0"/>
    <n v="0"/>
    <n v="0"/>
    <n v="0"/>
    <n v="95"/>
    <n v="95"/>
  </r>
  <r>
    <s v="341D-700 - Tech/Training Conf"/>
    <x v="7"/>
    <n v="1184.5579999999998"/>
    <m/>
    <n v="0"/>
    <n v="0"/>
    <n v="0"/>
    <n v="0"/>
    <n v="1184.5579999999998"/>
    <n v="1184.5579999999998"/>
  </r>
  <r>
    <s v="341D-700 - Tech/Training Conf"/>
    <x v="9"/>
    <n v="181.81818181818187"/>
    <m/>
    <n v="0"/>
    <n v="0"/>
    <n v="0"/>
    <n v="0"/>
    <n v="181.81818181818187"/>
    <n v="181.81818181818187"/>
  </r>
  <r>
    <s v="341D-700 - Tech/Training Conf"/>
    <x v="12"/>
    <n v="28.12"/>
    <m/>
    <n v="0"/>
    <n v="0"/>
    <n v="0"/>
    <n v="0"/>
    <n v="28.12"/>
    <n v="28.12"/>
  </r>
  <r>
    <s v="341D-910 - Vac/Sick/Hol"/>
    <x v="7"/>
    <n v="31944.783999999996"/>
    <m/>
    <n v="31944.783999999996"/>
    <n v="0"/>
    <n v="0"/>
    <n v="0"/>
    <n v="0"/>
    <n v="31944.783999999996"/>
  </r>
  <r>
    <s v="341D-950 - Safety"/>
    <x v="7"/>
    <n v="1233.3399999999999"/>
    <m/>
    <n v="0"/>
    <n v="0"/>
    <n v="0"/>
    <n v="1233.3399999999999"/>
    <n v="0"/>
    <n v="1233.3399999999999"/>
  </r>
  <r>
    <s v="6575-100 - Planning"/>
    <x v="3"/>
    <n v="69.510000000000005"/>
    <m/>
    <n v="0"/>
    <n v="0"/>
    <n v="0"/>
    <n v="0"/>
    <n v="69.510000000000005"/>
    <n v="69.510000000000005"/>
  </r>
  <r>
    <s v="6575-100 - Planning"/>
    <x v="18"/>
    <n v="450.90909090909099"/>
    <m/>
    <n v="0"/>
    <n v="0"/>
    <n v="0"/>
    <n v="0"/>
    <n v="450.90909090909099"/>
    <n v="450.90909090909099"/>
  </r>
  <r>
    <s v="6575-100 - Planning"/>
    <x v="7"/>
    <n v="224410.97599999997"/>
    <m/>
    <n v="0"/>
    <n v="0"/>
    <n v="0"/>
    <n v="0"/>
    <n v="224410.97599999997"/>
    <n v="224410.97599999997"/>
  </r>
  <r>
    <s v="6575-100 - Planning"/>
    <x v="8"/>
    <n v="426.90999999999997"/>
    <m/>
    <n v="0"/>
    <n v="0"/>
    <n v="0"/>
    <n v="0"/>
    <n v="426.90999999999997"/>
    <n v="426.90999999999997"/>
  </r>
  <r>
    <s v="6575-100 - Planning"/>
    <x v="12"/>
    <n v="530.1"/>
    <m/>
    <n v="0"/>
    <n v="0"/>
    <n v="0"/>
    <n v="0"/>
    <n v="530.1"/>
    <n v="530.1"/>
  </r>
  <r>
    <s v="6575-100 - Planning"/>
    <x v="13"/>
    <n v="2243.7918181818181"/>
    <m/>
    <n v="0"/>
    <n v="0"/>
    <n v="0"/>
    <n v="0"/>
    <n v="2243.7918181818181"/>
    <n v="2243.7918181818181"/>
  </r>
  <r>
    <s v="6575-100 - Planning"/>
    <x v="0"/>
    <n v="145"/>
    <m/>
    <n v="0"/>
    <n v="0"/>
    <n v="0"/>
    <n v="0"/>
    <n v="145"/>
    <n v="145"/>
  </r>
  <r>
    <s v="6575-510 - Tran Gen Intercnct"/>
    <x v="7"/>
    <n v="3750.25"/>
    <m/>
    <n v="0"/>
    <n v="0"/>
    <n v="0"/>
    <n v="0"/>
    <n v="3750.25"/>
    <n v="3750.25"/>
  </r>
  <r>
    <s v="6575-520 - Tran System Planning"/>
    <x v="3"/>
    <n v="2215.7399999999998"/>
    <m/>
    <n v="0"/>
    <n v="0"/>
    <n v="0"/>
    <n v="0"/>
    <n v="2215.7399999999998"/>
    <n v="2215.7399999999998"/>
  </r>
  <r>
    <s v="6575-520 - Tran System Planning"/>
    <x v="7"/>
    <n v="99648.940000000046"/>
    <m/>
    <n v="0"/>
    <n v="0"/>
    <n v="0"/>
    <n v="0"/>
    <n v="99648.940000000046"/>
    <n v="99648.940000000046"/>
  </r>
  <r>
    <s v="6575-520 - Tran System Planning"/>
    <x v="0"/>
    <n v="6578.98"/>
    <m/>
    <n v="0"/>
    <n v="0"/>
    <n v="0"/>
    <n v="0"/>
    <n v="6578.98"/>
    <n v="6578.98"/>
  </r>
  <r>
    <s v="6575-530 - Trans Regulatory"/>
    <x v="7"/>
    <n v="21693.355999999996"/>
    <m/>
    <n v="0"/>
    <n v="0"/>
    <n v="0"/>
    <n v="0"/>
    <n v="21693.355999999996"/>
    <n v="21693.355999999996"/>
  </r>
  <r>
    <s v="6575-610 - Dist Gen Intercnct"/>
    <x v="7"/>
    <n v="1648.6280000000002"/>
    <m/>
    <n v="0"/>
    <n v="0"/>
    <n v="0"/>
    <n v="0"/>
    <n v="1648.6280000000002"/>
    <n v="1648.6280000000002"/>
  </r>
  <r>
    <s v="6575-620 - Dist System Planning"/>
    <x v="7"/>
    <n v="208068.76399999997"/>
    <m/>
    <n v="0"/>
    <n v="0"/>
    <n v="0"/>
    <n v="0"/>
    <n v="208068.76399999997"/>
    <n v="208068.76399999997"/>
  </r>
  <r>
    <s v="6575-620 - Dist System Planning"/>
    <x v="10"/>
    <n v="261.02545454545452"/>
    <m/>
    <n v="0"/>
    <n v="0"/>
    <n v="0"/>
    <n v="0"/>
    <n v="261.02545454545452"/>
    <n v="261.02545454545452"/>
  </r>
  <r>
    <s v="6575-620 - Dist System Planning"/>
    <x v="0"/>
    <n v="181.81818181818184"/>
    <m/>
    <n v="0"/>
    <n v="0"/>
    <n v="0"/>
    <n v="0"/>
    <n v="181.81818181818184"/>
    <n v="181.81818181818184"/>
  </r>
  <r>
    <s v="6575-620 - Dist System Planning"/>
    <x v="15"/>
    <n v="54"/>
    <m/>
    <n v="0"/>
    <n v="0"/>
    <n v="0"/>
    <n v="0"/>
    <n v="54"/>
    <n v="54"/>
  </r>
  <r>
    <s v="6575-620 - Dist System Planning"/>
    <x v="84"/>
    <n v="28549.040000000001"/>
    <m/>
    <n v="0"/>
    <n v="0"/>
    <n v="0"/>
    <n v="0"/>
    <n v="28549.040000000001"/>
    <n v="28549.040000000001"/>
  </r>
  <r>
    <s v="6575-630 - Dist Regulatory"/>
    <x v="7"/>
    <n v="12089.761999999999"/>
    <m/>
    <n v="0"/>
    <n v="0"/>
    <n v="0"/>
    <n v="0"/>
    <n v="12089.761999999999"/>
    <n v="12089.761999999999"/>
  </r>
  <r>
    <s v="6575-700 - Tech Train/Conf"/>
    <x v="3"/>
    <n v="3268.35"/>
    <m/>
    <n v="0"/>
    <n v="0"/>
    <n v="0"/>
    <n v="0"/>
    <n v="3268.35"/>
    <n v="3268.35"/>
  </r>
  <r>
    <s v="6575-700 - Tech Train/Conf"/>
    <x v="7"/>
    <n v="35497.195999999996"/>
    <m/>
    <n v="0"/>
    <n v="0"/>
    <n v="0"/>
    <n v="0"/>
    <n v="35497.195999999996"/>
    <n v="35497.195999999996"/>
  </r>
  <r>
    <s v="6575-700 - Tech Train/Conf"/>
    <x v="9"/>
    <n v="1370"/>
    <m/>
    <n v="0"/>
    <n v="0"/>
    <n v="0"/>
    <n v="0"/>
    <n v="1370"/>
    <n v="1370"/>
  </r>
  <r>
    <s v="6575-700 - Tech Train/Conf"/>
    <x v="10"/>
    <n v="1047.52"/>
    <m/>
    <n v="0"/>
    <n v="0"/>
    <n v="0"/>
    <n v="0"/>
    <n v="1047.52"/>
    <n v="1047.52"/>
  </r>
  <r>
    <s v="6575-700 - Tech Train/Conf"/>
    <x v="17"/>
    <n v="181.81818181818184"/>
    <m/>
    <n v="0"/>
    <n v="0"/>
    <n v="0"/>
    <n v="0"/>
    <n v="181.81818181818184"/>
    <n v="181.81818181818184"/>
  </r>
  <r>
    <s v="6575-700 - Tech Train/Conf"/>
    <x v="33"/>
    <n v="182.52"/>
    <m/>
    <n v="0"/>
    <n v="0"/>
    <n v="0"/>
    <n v="0"/>
    <n v="182.52"/>
    <n v="182.52"/>
  </r>
  <r>
    <s v="6575-910 - Vac/Sick/Holiday"/>
    <x v="7"/>
    <n v="170845.78200000001"/>
    <m/>
    <n v="170845.78200000001"/>
    <n v="0"/>
    <n v="0"/>
    <n v="0"/>
    <n v="0"/>
    <n v="170845.78200000001"/>
  </r>
  <r>
    <s v="6575-950 - Safety"/>
    <x v="7"/>
    <n v="7413.9160000000011"/>
    <m/>
    <n v="0"/>
    <n v="0"/>
    <n v="0"/>
    <n v="7413.9160000000011"/>
    <n v="0"/>
    <n v="7413.9160000000011"/>
  </r>
  <r>
    <s v="324E-400 - OandM Dist Expense"/>
    <x v="23"/>
    <n v="37.380000000000003"/>
    <m/>
    <n v="0"/>
    <n v="0"/>
    <n v="0"/>
    <n v="0"/>
    <n v="37.380000000000003"/>
    <n v="37.380000000000003"/>
  </r>
  <r>
    <s v="324E-400 - OandM Dist Expense"/>
    <x v="27"/>
    <n v="88.93"/>
    <m/>
    <n v="0"/>
    <n v="0"/>
    <n v="0"/>
    <n v="0"/>
    <n v="88.93"/>
    <n v="88.93"/>
  </r>
  <r>
    <s v="2013-100 - Gen Admin"/>
    <x v="3"/>
    <n v="90515.14"/>
    <m/>
    <n v="0"/>
    <n v="0"/>
    <n v="0"/>
    <n v="0"/>
    <n v="90515.14"/>
    <n v="90515.14"/>
  </r>
  <r>
    <s v="2013-100 - Gen Admin"/>
    <x v="37"/>
    <n v="111000"/>
    <m/>
    <n v="0"/>
    <n v="0"/>
    <n v="0"/>
    <n v="0"/>
    <n v="111000"/>
    <n v="111000"/>
  </r>
  <r>
    <s v="2013-100 - Gen Admin"/>
    <x v="18"/>
    <n v="156.44"/>
    <m/>
    <n v="0"/>
    <n v="0"/>
    <n v="0"/>
    <n v="0"/>
    <n v="156.44"/>
    <n v="156.44"/>
  </r>
  <r>
    <s v="2013-100 - Gen Admin"/>
    <x v="7"/>
    <n v="833925.44000000006"/>
    <m/>
    <n v="0"/>
    <n v="0"/>
    <n v="0"/>
    <n v="0"/>
    <n v="833925.44000000006"/>
    <n v="833925.44000000006"/>
  </r>
  <r>
    <s v="2013-100 - Gen Admin"/>
    <x v="23"/>
    <n v="2216610.6800000002"/>
    <m/>
    <n v="0"/>
    <n v="0"/>
    <n v="0"/>
    <n v="0"/>
    <n v="2216610.6800000002"/>
    <n v="2216610.6800000002"/>
  </r>
  <r>
    <s v="2013-100 - Gen Admin"/>
    <x v="36"/>
    <n v="17405.490000000002"/>
    <m/>
    <n v="0"/>
    <n v="0"/>
    <n v="0"/>
    <n v="0"/>
    <n v="17405.490000000002"/>
    <n v="17405.490000000002"/>
  </r>
  <r>
    <s v="2013-100 - Gen Admin"/>
    <x v="10"/>
    <n v="17997.759999999998"/>
    <m/>
    <n v="0"/>
    <n v="0"/>
    <n v="0"/>
    <n v="0"/>
    <n v="17997.759999999998"/>
    <n v="17997.759999999998"/>
  </r>
  <r>
    <s v="2013-100 - Gen Admin"/>
    <x v="12"/>
    <n v="9479.43"/>
    <m/>
    <n v="0"/>
    <n v="0"/>
    <n v="0"/>
    <n v="0"/>
    <n v="9479.43"/>
    <n v="9479.43"/>
  </r>
  <r>
    <s v="2013-100 - Gen Admin"/>
    <x v="19"/>
    <n v="13774.260000000002"/>
    <m/>
    <n v="0"/>
    <n v="0"/>
    <n v="0"/>
    <n v="0"/>
    <n v="13774.260000000002"/>
    <n v="13774.260000000002"/>
  </r>
  <r>
    <s v="2013-100 - Gen Admin"/>
    <x v="13"/>
    <n v="2172.0300000000002"/>
    <m/>
    <n v="0"/>
    <n v="0"/>
    <n v="0"/>
    <n v="0"/>
    <n v="2172.0300000000002"/>
    <n v="2172.0300000000002"/>
  </r>
  <r>
    <s v="2013-100 - Gen Admin"/>
    <x v="0"/>
    <n v="990.74000000000012"/>
    <m/>
    <n v="0"/>
    <n v="0"/>
    <n v="0"/>
    <n v="0"/>
    <n v="990.74000000000012"/>
    <n v="990.74000000000012"/>
  </r>
  <r>
    <s v="2013-100 - Gen Admin"/>
    <x v="24"/>
    <n v="105.49"/>
    <m/>
    <n v="0"/>
    <n v="0"/>
    <n v="0"/>
    <n v="0"/>
    <n v="105.49"/>
    <n v="105.49"/>
  </r>
  <r>
    <s v="2013-100 - Gen Admin"/>
    <x v="14"/>
    <n v="-114.5"/>
    <m/>
    <n v="0"/>
    <n v="0"/>
    <n v="0"/>
    <n v="0"/>
    <n v="-114.5"/>
    <n v="-114.5"/>
  </r>
  <r>
    <s v="2013-100 - Gen Admin"/>
    <x v="15"/>
    <n v="963.8599999999999"/>
    <m/>
    <n v="0"/>
    <n v="0"/>
    <n v="0"/>
    <n v="0"/>
    <n v="963.8599999999999"/>
    <n v="963.8599999999999"/>
  </r>
  <r>
    <s v="2013-100 - Gen Admin"/>
    <x v="27"/>
    <n v="348027.98"/>
    <m/>
    <n v="0"/>
    <n v="0"/>
    <n v="0"/>
    <n v="0"/>
    <n v="348027.98"/>
    <n v="348027.98"/>
  </r>
  <r>
    <s v="2013-100 - Gen Admin"/>
    <x v="21"/>
    <n v="1098.47"/>
    <m/>
    <n v="0"/>
    <n v="0"/>
    <n v="0"/>
    <n v="0"/>
    <n v="1098.47"/>
    <n v="1098.47"/>
  </r>
  <r>
    <s v="2013-100 - Gen Admin"/>
    <x v="58"/>
    <n v="692.37"/>
    <m/>
    <n v="0"/>
    <n v="0"/>
    <n v="0"/>
    <n v="0"/>
    <n v="692.37"/>
    <n v="692.37"/>
  </r>
  <r>
    <s v="2013-100 - Gen Admin"/>
    <x v="16"/>
    <n v="3388.1400000000003"/>
    <m/>
    <n v="0"/>
    <n v="0"/>
    <n v="0"/>
    <n v="0"/>
    <n v="3388.1400000000003"/>
    <n v="3388.1400000000003"/>
  </r>
  <r>
    <s v="2013-100 - Gen Admin"/>
    <x v="33"/>
    <n v="223.55"/>
    <m/>
    <n v="0"/>
    <n v="0"/>
    <n v="0"/>
    <n v="0"/>
    <n v="223.55"/>
    <n v="223.55"/>
  </r>
  <r>
    <s v="2013-100 - Gen Admin"/>
    <x v="85"/>
    <n v="5675.17"/>
    <m/>
    <n v="0"/>
    <n v="0"/>
    <n v="0"/>
    <n v="0"/>
    <n v="5675.17"/>
    <n v="5675.17"/>
  </r>
  <r>
    <s v="2013-800 - Training"/>
    <x v="23"/>
    <n v="120548.20999999999"/>
    <m/>
    <n v="0"/>
    <n v="0"/>
    <n v="0"/>
    <n v="0"/>
    <n v="120548.20999999999"/>
    <n v="120548.20999999999"/>
  </r>
  <r>
    <s v="2013-800 - Training"/>
    <x v="36"/>
    <n v="0.75"/>
    <m/>
    <n v="0"/>
    <n v="0"/>
    <n v="0"/>
    <n v="0"/>
    <n v="0.75"/>
    <n v="0.75"/>
  </r>
  <r>
    <s v="2013-800 - Training"/>
    <x v="27"/>
    <n v="23307.09"/>
    <m/>
    <n v="0"/>
    <n v="0"/>
    <n v="0"/>
    <n v="0"/>
    <n v="23307.09"/>
    <n v="23307.09"/>
  </r>
  <r>
    <s v="2013-910 - Vac/Sick/Holiday"/>
    <x v="7"/>
    <n v="149126.32999999999"/>
    <m/>
    <n v="149126.32999999999"/>
    <n v="0"/>
    <n v="0"/>
    <n v="0"/>
    <n v="0"/>
    <n v="149126.32999999999"/>
  </r>
  <r>
    <s v="2013-910 - Vac/Sick/Holiday"/>
    <x v="23"/>
    <n v="441291.47"/>
    <m/>
    <n v="441291.47"/>
    <n v="0"/>
    <n v="0"/>
    <n v="0"/>
    <n v="0"/>
    <n v="441291.47"/>
  </r>
  <r>
    <s v="2012-100 - Genl. Admin."/>
    <x v="23"/>
    <n v="472"/>
    <m/>
    <n v="0"/>
    <n v="0"/>
    <n v="0"/>
    <n v="0"/>
    <n v="472"/>
    <n v="472"/>
  </r>
  <r>
    <s v="5037-100 - Genl. Admin."/>
    <x v="3"/>
    <n v="1522076.58"/>
    <m/>
    <n v="0"/>
    <n v="0"/>
    <n v="0"/>
    <n v="0"/>
    <n v="1522076.58"/>
    <n v="1522076.58"/>
  </r>
  <r>
    <s v="5037-100 - Genl. Admin."/>
    <x v="7"/>
    <n v="160087.54999999999"/>
    <m/>
    <n v="0"/>
    <n v="0"/>
    <n v="0"/>
    <n v="0"/>
    <n v="160087.54999999999"/>
    <n v="160087.54999999999"/>
  </r>
  <r>
    <s v="5037-100 - Genl. Admin."/>
    <x v="23"/>
    <n v="252132.38"/>
    <m/>
    <n v="0"/>
    <n v="0"/>
    <n v="0"/>
    <n v="0"/>
    <n v="252132.38"/>
    <n v="252132.38"/>
  </r>
  <r>
    <s v="5037-100 - Genl. Admin."/>
    <x v="9"/>
    <n v="2068.14"/>
    <m/>
    <n v="0"/>
    <n v="0"/>
    <n v="0"/>
    <n v="0"/>
    <n v="2068.14"/>
    <n v="2068.14"/>
  </r>
  <r>
    <s v="5037-100 - Genl. Admin."/>
    <x v="10"/>
    <n v="3825.91"/>
    <m/>
    <n v="0"/>
    <n v="0"/>
    <n v="0"/>
    <n v="0"/>
    <n v="3825.91"/>
    <n v="3825.91"/>
  </r>
  <r>
    <s v="5037-100 - Genl. Admin."/>
    <x v="12"/>
    <n v="1587.6999999999998"/>
    <m/>
    <n v="0"/>
    <n v="0"/>
    <n v="0"/>
    <n v="0"/>
    <n v="1587.6999999999998"/>
    <n v="1587.6999999999998"/>
  </r>
  <r>
    <s v="5037-100 - Genl. Admin."/>
    <x v="19"/>
    <n v="617.01"/>
    <m/>
    <n v="0"/>
    <n v="0"/>
    <n v="0"/>
    <n v="0"/>
    <n v="617.01"/>
    <n v="617.01"/>
  </r>
  <r>
    <s v="5037-100 - Genl. Admin."/>
    <x v="54"/>
    <n v="22093.5"/>
    <m/>
    <n v="0"/>
    <n v="0"/>
    <n v="0"/>
    <n v="0"/>
    <n v="22093.5"/>
    <n v="22093.5"/>
  </r>
  <r>
    <s v="5037-100 - Genl. Admin."/>
    <x v="13"/>
    <n v="399.97"/>
    <m/>
    <n v="0"/>
    <n v="0"/>
    <n v="0"/>
    <n v="0"/>
    <n v="399.97"/>
    <n v="399.97"/>
  </r>
  <r>
    <s v="5037-100 - Genl. Admin."/>
    <x v="0"/>
    <n v="13684.89"/>
    <m/>
    <n v="0"/>
    <n v="0"/>
    <n v="0"/>
    <n v="0"/>
    <n v="13684.89"/>
    <n v="13684.89"/>
  </r>
  <r>
    <s v="5037-100 - Genl. Admin."/>
    <x v="15"/>
    <n v="1435.6499999999999"/>
    <m/>
    <n v="0"/>
    <n v="0"/>
    <n v="0"/>
    <n v="0"/>
    <n v="1435.6499999999999"/>
    <n v="1435.6499999999999"/>
  </r>
  <r>
    <s v="5037-100 - Genl. Admin."/>
    <x v="27"/>
    <n v="70382.05"/>
    <m/>
    <n v="0"/>
    <n v="0"/>
    <n v="0"/>
    <n v="0"/>
    <n v="70382.05"/>
    <n v="70382.05"/>
  </r>
  <r>
    <s v="5037-100 - Genl. Admin."/>
    <x v="21"/>
    <n v="5367.95"/>
    <m/>
    <n v="0"/>
    <n v="0"/>
    <n v="0"/>
    <n v="0"/>
    <n v="5367.95"/>
    <n v="5367.95"/>
  </r>
  <r>
    <s v="5037-100 - Genl. Admin."/>
    <x v="16"/>
    <n v="17297.82"/>
    <m/>
    <n v="0"/>
    <n v="0"/>
    <n v="0"/>
    <n v="0"/>
    <n v="17297.82"/>
    <n v="17297.82"/>
  </r>
  <r>
    <s v="5037-100 - Genl. Admin."/>
    <x v="38"/>
    <n v="-269.77"/>
    <m/>
    <n v="0"/>
    <n v="0"/>
    <n v="0"/>
    <n v="0"/>
    <n v="-269.77"/>
    <n v="-269.77"/>
  </r>
  <r>
    <s v="5037-320 - Final Collect"/>
    <x v="86"/>
    <n v="-0.16"/>
    <m/>
    <n v="0"/>
    <n v="0"/>
    <n v="0"/>
    <n v="0"/>
    <n v="-0.16"/>
    <n v="-0.16"/>
  </r>
  <r>
    <s v="5037-520 - EDI Prod Ops Support"/>
    <x v="7"/>
    <n v="40300.909999999996"/>
    <m/>
    <n v="0"/>
    <n v="0"/>
    <n v="0"/>
    <n v="0"/>
    <n v="40300.909999999996"/>
    <n v="40300.909999999996"/>
  </r>
  <r>
    <s v="5037-600 - Training"/>
    <x v="9"/>
    <n v="99"/>
    <m/>
    <n v="0"/>
    <n v="0"/>
    <n v="0"/>
    <n v="0"/>
    <n v="99"/>
    <n v="99"/>
  </r>
  <r>
    <s v="5037-730 - Reg Mailings"/>
    <x v="7"/>
    <n v="16732.38"/>
    <m/>
    <n v="0"/>
    <n v="0"/>
    <n v="0"/>
    <n v="0"/>
    <n v="16732.38"/>
    <n v="16732.38"/>
  </r>
  <r>
    <s v="5037-730 - Reg Mailings"/>
    <x v="0"/>
    <n v="27262.67"/>
    <m/>
    <n v="0"/>
    <n v="0"/>
    <n v="0"/>
    <n v="0"/>
    <n v="27262.67"/>
    <n v="27262.67"/>
  </r>
  <r>
    <s v="5037-730 - Reg Mailings"/>
    <x v="21"/>
    <n v="3572.0900000000006"/>
    <m/>
    <n v="0"/>
    <n v="0"/>
    <n v="0"/>
    <n v="0"/>
    <n v="3572.0900000000006"/>
    <n v="3572.0900000000006"/>
  </r>
  <r>
    <s v="5037-910 - Vac/Sick/Holiday"/>
    <x v="7"/>
    <n v="87354.76"/>
    <m/>
    <n v="87354.76"/>
    <n v="0"/>
    <n v="0"/>
    <n v="0"/>
    <n v="0"/>
    <n v="87354.76"/>
  </r>
  <r>
    <s v="5037-910 - Vac/Sick/Holiday"/>
    <x v="23"/>
    <n v="68635.14"/>
    <m/>
    <n v="68635.14"/>
    <n v="0"/>
    <n v="0"/>
    <n v="0"/>
    <n v="0"/>
    <n v="68635.14"/>
  </r>
  <r>
    <s v="7526-100 - General Admin"/>
    <x v="3"/>
    <n v="619700.95000000007"/>
    <m/>
    <n v="0"/>
    <n v="0"/>
    <n v="0"/>
    <n v="0"/>
    <n v="619700.95000000007"/>
    <n v="619700.95000000007"/>
  </r>
  <r>
    <s v="7526-100 - General Admin"/>
    <x v="30"/>
    <n v="46.5"/>
    <m/>
    <n v="0"/>
    <n v="0"/>
    <n v="0"/>
    <n v="0"/>
    <n v="46.5"/>
    <n v="46.5"/>
  </r>
  <r>
    <s v="7526-100 - General Admin"/>
    <x v="7"/>
    <n v="199841.62999999998"/>
    <m/>
    <n v="0"/>
    <n v="0"/>
    <n v="0"/>
    <n v="0"/>
    <n v="199841.62999999998"/>
    <n v="199841.62999999998"/>
  </r>
  <r>
    <s v="7526-100 - General Admin"/>
    <x v="10"/>
    <n v="1890.79"/>
    <m/>
    <n v="0"/>
    <n v="0"/>
    <n v="0"/>
    <n v="0"/>
    <n v="1890.79"/>
    <n v="1890.79"/>
  </r>
  <r>
    <s v="7526-100 - General Admin"/>
    <x v="0"/>
    <n v="3532.34"/>
    <m/>
    <n v="0"/>
    <n v="0"/>
    <n v="0"/>
    <n v="0"/>
    <n v="3532.34"/>
    <n v="3532.34"/>
  </r>
  <r>
    <s v="7526-100 - General Admin"/>
    <x v="15"/>
    <n v="3761.9500000000003"/>
    <m/>
    <n v="0"/>
    <n v="0"/>
    <n v="0"/>
    <n v="0"/>
    <n v="3761.9500000000003"/>
    <n v="3761.9500000000003"/>
  </r>
  <r>
    <s v="7526-100 - General Admin"/>
    <x v="85"/>
    <n v="156838.91"/>
    <m/>
    <n v="0"/>
    <n v="0"/>
    <n v="0"/>
    <n v="0"/>
    <n v="156838.91"/>
    <n v="156838.91"/>
  </r>
  <r>
    <s v="7526-500 - Bad Debt Expense"/>
    <x v="87"/>
    <n v="73960.88"/>
    <m/>
    <n v="0"/>
    <n v="0"/>
    <n v="0"/>
    <n v="0"/>
    <n v="73960.88"/>
    <n v="73960.88"/>
  </r>
  <r>
    <s v="7526-500 - Bad Debt Expense"/>
    <x v="88"/>
    <n v="2551429.5100000007"/>
    <m/>
    <n v="0"/>
    <n v="0"/>
    <n v="0"/>
    <n v="0"/>
    <n v="2551429.5100000007"/>
    <n v="2551429.5100000007"/>
  </r>
  <r>
    <s v="7526-500 - Bad Debt Expense"/>
    <x v="25"/>
    <n v="-302.02999999999997"/>
    <m/>
    <n v="0"/>
    <n v="0"/>
    <n v="0"/>
    <n v="0"/>
    <n v="-302.02999999999997"/>
    <n v="-302.02999999999997"/>
  </r>
  <r>
    <s v="7526-910 - Vac/Hol/Sick"/>
    <x v="7"/>
    <n v="32469.940000000002"/>
    <m/>
    <n v="32469.940000000002"/>
    <n v="0"/>
    <n v="0"/>
    <n v="0"/>
    <n v="0"/>
    <n v="32469.940000000002"/>
  </r>
  <r>
    <s v="820E-400 - OandM Costs"/>
    <x v="0"/>
    <n v="437.73"/>
    <m/>
    <n v="0"/>
    <n v="0"/>
    <n v="0"/>
    <n v="0"/>
    <n v="437.73"/>
    <n v="437.73"/>
  </r>
  <r>
    <s v="883E-400 - OandM Costs"/>
    <x v="0"/>
    <n v="37584.379999999997"/>
    <m/>
    <n v="0"/>
    <n v="0"/>
    <n v="0"/>
    <n v="0"/>
    <n v="37584.379999999997"/>
    <n v="37584.379999999997"/>
  </r>
  <r>
    <s v="263E-400 - OandM Dist Expense"/>
    <x v="89"/>
    <n v="-252"/>
    <m/>
    <n v="0"/>
    <n v="0"/>
    <n v="0"/>
    <n v="0"/>
    <n v="-252"/>
    <n v="-252"/>
  </r>
  <r>
    <s v="4822-100 - Genl Admin"/>
    <x v="3"/>
    <n v="77591.240000000005"/>
    <m/>
    <n v="0"/>
    <n v="0"/>
    <n v="0"/>
    <n v="77591.240000000005"/>
    <n v="0"/>
    <n v="77591.240000000005"/>
  </r>
  <r>
    <s v="4822-100 - Genl Admin"/>
    <x v="7"/>
    <n v="159185.09000000003"/>
    <m/>
    <n v="0"/>
    <n v="0"/>
    <n v="0"/>
    <n v="159185.09000000003"/>
    <n v="0"/>
    <n v="159185.09000000003"/>
  </r>
  <r>
    <s v="4822-100 - Genl Admin"/>
    <x v="8"/>
    <n v="2050"/>
    <m/>
    <n v="0"/>
    <n v="0"/>
    <n v="0"/>
    <n v="2050"/>
    <n v="0"/>
    <n v="2050"/>
  </r>
  <r>
    <s v="4822-100 - Genl Admin"/>
    <x v="9"/>
    <n v="1236"/>
    <m/>
    <n v="0"/>
    <n v="0"/>
    <n v="0"/>
    <n v="1236"/>
    <n v="0"/>
    <n v="1236"/>
  </r>
  <r>
    <s v="4822-100 - Genl Admin"/>
    <x v="10"/>
    <n v="2736.42"/>
    <m/>
    <n v="0"/>
    <n v="0"/>
    <n v="0"/>
    <n v="2736.42"/>
    <n v="0"/>
    <n v="2736.42"/>
  </r>
  <r>
    <s v="4822-100 - Genl Admin"/>
    <x v="12"/>
    <n v="1722.73"/>
    <m/>
    <n v="0"/>
    <n v="0"/>
    <n v="0"/>
    <n v="1722.73"/>
    <n v="0"/>
    <n v="1722.73"/>
  </r>
  <r>
    <s v="4822-100 - Genl Admin"/>
    <x v="13"/>
    <n v="8799.33"/>
    <m/>
    <n v="0"/>
    <n v="0"/>
    <n v="0"/>
    <n v="8799.33"/>
    <n v="0"/>
    <n v="8799.33"/>
  </r>
  <r>
    <s v="4822-100 - Genl Admin"/>
    <x v="0"/>
    <n v="5697.1299999999992"/>
    <m/>
    <n v="0"/>
    <n v="0"/>
    <n v="0"/>
    <n v="5697.1299999999992"/>
    <n v="0"/>
    <n v="5697.1299999999992"/>
  </r>
  <r>
    <s v="4822-100 - Genl Admin"/>
    <x v="14"/>
    <n v="-272.83"/>
    <m/>
    <n v="0"/>
    <n v="0"/>
    <n v="0"/>
    <n v="-272.83"/>
    <n v="0"/>
    <n v="-272.83"/>
  </r>
  <r>
    <s v="4822-100 - Genl Admin"/>
    <x v="15"/>
    <n v="4452.76"/>
    <m/>
    <n v="0"/>
    <n v="0"/>
    <n v="0"/>
    <n v="4452.76"/>
    <n v="0"/>
    <n v="4452.76"/>
  </r>
  <r>
    <s v="4822-100 - Genl Admin"/>
    <x v="21"/>
    <n v="22362.19"/>
    <m/>
    <n v="0"/>
    <n v="0"/>
    <n v="0"/>
    <n v="22362.19"/>
    <n v="0"/>
    <n v="22362.19"/>
  </r>
  <r>
    <s v="4822-100 - Genl Admin"/>
    <x v="16"/>
    <n v="37584.880000000005"/>
    <m/>
    <n v="0"/>
    <n v="0"/>
    <n v="0"/>
    <n v="37584.880000000005"/>
    <n v="0"/>
    <n v="37584.880000000005"/>
  </r>
  <r>
    <s v="4822-210 - Structure"/>
    <x v="3"/>
    <n v="81130.846666666679"/>
    <m/>
    <n v="0"/>
    <n v="0"/>
    <n v="0"/>
    <n v="81130.846666666679"/>
    <n v="0"/>
    <n v="81130.846666666679"/>
  </r>
  <r>
    <s v="4822-210 - Structure"/>
    <x v="0"/>
    <n v="5123.996666666666"/>
    <m/>
    <n v="0"/>
    <n v="0"/>
    <n v="0"/>
    <n v="5123.996666666666"/>
    <n v="0"/>
    <n v="5123.996666666666"/>
  </r>
  <r>
    <s v="4822-210 - Structure"/>
    <x v="20"/>
    <n v="10217.75"/>
    <m/>
    <n v="0"/>
    <n v="0"/>
    <n v="0"/>
    <n v="10217.75"/>
    <n v="0"/>
    <n v="10217.75"/>
  </r>
  <r>
    <s v="4822-210 - Structure"/>
    <x v="15"/>
    <n v="75"/>
    <m/>
    <n v="0"/>
    <n v="0"/>
    <n v="0"/>
    <n v="75"/>
    <n v="0"/>
    <n v="75"/>
  </r>
  <r>
    <s v="4822-220 - Electrical"/>
    <x v="3"/>
    <n v="65080.55"/>
    <m/>
    <n v="0"/>
    <n v="0"/>
    <n v="0"/>
    <n v="65080.55"/>
    <n v="0"/>
    <n v="65080.55"/>
  </r>
  <r>
    <s v="4822-220 - Electrical"/>
    <x v="23"/>
    <n v="1272.68"/>
    <m/>
    <n v="0"/>
    <n v="0"/>
    <n v="0"/>
    <n v="1272.68"/>
    <n v="0"/>
    <n v="1272.68"/>
  </r>
  <r>
    <s v="4822-220 - Electrical"/>
    <x v="35"/>
    <n v="10"/>
    <m/>
    <n v="0"/>
    <n v="0"/>
    <n v="0"/>
    <n v="10"/>
    <n v="0"/>
    <n v="10"/>
  </r>
  <r>
    <s v="4822-220 - Electrical"/>
    <x v="0"/>
    <n v="2896.65"/>
    <m/>
    <n v="0"/>
    <n v="0"/>
    <n v="0"/>
    <n v="2896.65"/>
    <n v="0"/>
    <n v="2896.65"/>
  </r>
  <r>
    <s v="4822-220 - Electrical"/>
    <x v="27"/>
    <n v="966.48"/>
    <m/>
    <n v="0"/>
    <n v="0"/>
    <n v="0"/>
    <n v="966.48"/>
    <n v="0"/>
    <n v="966.48"/>
  </r>
  <r>
    <s v="4822-230 - HVAC"/>
    <x v="3"/>
    <n v="95642.446666666685"/>
    <m/>
    <n v="0"/>
    <n v="0"/>
    <n v="0"/>
    <n v="95642.446666666685"/>
    <n v="0"/>
    <n v="95642.446666666685"/>
  </r>
  <r>
    <s v="4822-230 - HVAC"/>
    <x v="0"/>
    <n v="412"/>
    <m/>
    <n v="0"/>
    <n v="0"/>
    <n v="0"/>
    <n v="412"/>
    <n v="0"/>
    <n v="412"/>
  </r>
  <r>
    <s v="4822-240 - Plumbing"/>
    <x v="3"/>
    <n v="19469.5"/>
    <m/>
    <n v="0"/>
    <n v="0"/>
    <n v="0"/>
    <n v="19469.5"/>
    <n v="0"/>
    <n v="19469.5"/>
  </r>
  <r>
    <s v="4822-240 - Plumbing"/>
    <x v="12"/>
    <n v="15.97"/>
    <m/>
    <n v="0"/>
    <n v="0"/>
    <n v="0"/>
    <n v="15.97"/>
    <n v="0"/>
    <n v="15.97"/>
  </r>
  <r>
    <s v="4822-240 - Plumbing"/>
    <x v="81"/>
    <n v="65"/>
    <m/>
    <n v="0"/>
    <n v="0"/>
    <n v="0"/>
    <n v="65"/>
    <n v="0"/>
    <n v="65"/>
  </r>
  <r>
    <s v="4822-240 - Plumbing"/>
    <x v="0"/>
    <n v="1525.98"/>
    <m/>
    <n v="0"/>
    <n v="0"/>
    <n v="0"/>
    <n v="1525.98"/>
    <n v="0"/>
    <n v="1525.98"/>
  </r>
  <r>
    <s v="4822-240 - Plumbing"/>
    <x v="24"/>
    <n v="295.55"/>
    <m/>
    <n v="0"/>
    <n v="0"/>
    <n v="0"/>
    <n v="295.55"/>
    <n v="0"/>
    <n v="295.55"/>
  </r>
  <r>
    <s v="4822-240 - Plumbing"/>
    <x v="21"/>
    <n v="151.85999999999999"/>
    <m/>
    <n v="0"/>
    <n v="0"/>
    <n v="0"/>
    <n v="151.85999999999999"/>
    <n v="0"/>
    <n v="151.85999999999999"/>
  </r>
  <r>
    <s v="4822-250 - Security"/>
    <x v="3"/>
    <n v="22666.46333333333"/>
    <m/>
    <n v="0"/>
    <n v="0"/>
    <n v="0"/>
    <n v="22666.46333333333"/>
    <n v="0"/>
    <n v="22666.46333333333"/>
  </r>
  <r>
    <s v="4822-250 - Security"/>
    <x v="0"/>
    <n v="412"/>
    <m/>
    <n v="0"/>
    <n v="0"/>
    <n v="0"/>
    <n v="412"/>
    <n v="0"/>
    <n v="412"/>
  </r>
  <r>
    <s v="4822-250 - Security"/>
    <x v="24"/>
    <n v="361.9"/>
    <m/>
    <n v="0"/>
    <n v="0"/>
    <n v="0"/>
    <n v="361.9"/>
    <n v="0"/>
    <n v="361.9"/>
  </r>
  <r>
    <s v="4822-250 - Security"/>
    <x v="25"/>
    <n v="-6264.68"/>
    <m/>
    <n v="0"/>
    <n v="0"/>
    <n v="0"/>
    <n v="-6264.68"/>
    <n v="0"/>
    <n v="-6264.68"/>
  </r>
  <r>
    <s v="4822-260 - Aux Generator"/>
    <x v="3"/>
    <n v="15779.186666666665"/>
    <m/>
    <n v="0"/>
    <n v="0"/>
    <n v="0"/>
    <n v="15779.186666666665"/>
    <n v="0"/>
    <n v="15779.186666666665"/>
  </r>
  <r>
    <s v="4822-260 - Aux Generator"/>
    <x v="0"/>
    <n v="1030"/>
    <m/>
    <n v="0"/>
    <n v="0"/>
    <n v="0"/>
    <n v="1030"/>
    <n v="0"/>
    <n v="1030"/>
  </r>
  <r>
    <s v="4822-310 - Grounds"/>
    <x v="3"/>
    <n v="370249.79666666675"/>
    <m/>
    <n v="0"/>
    <n v="0"/>
    <n v="0"/>
    <n v="370249.79666666675"/>
    <n v="0"/>
    <n v="370249.79666666675"/>
  </r>
  <r>
    <s v="4822-310 - Grounds"/>
    <x v="23"/>
    <n v="325.60000000000002"/>
    <m/>
    <n v="0"/>
    <n v="0"/>
    <n v="0"/>
    <n v="325.60000000000002"/>
    <n v="0"/>
    <n v="325.60000000000002"/>
  </r>
  <r>
    <s v="4822-310 - Grounds"/>
    <x v="36"/>
    <n v="5.25"/>
    <m/>
    <n v="0"/>
    <n v="0"/>
    <n v="0"/>
    <n v="5.25"/>
    <n v="0"/>
    <n v="5.25"/>
  </r>
  <r>
    <s v="4822-310 - Grounds"/>
    <x v="35"/>
    <n v="40"/>
    <m/>
    <n v="0"/>
    <n v="0"/>
    <n v="0"/>
    <n v="40"/>
    <n v="0"/>
    <n v="40"/>
  </r>
  <r>
    <s v="4822-310 - Grounds"/>
    <x v="13"/>
    <n v="12798.980000000001"/>
    <m/>
    <n v="0"/>
    <n v="0"/>
    <n v="0"/>
    <n v="12798.980000000001"/>
    <n v="0"/>
    <n v="12798.980000000001"/>
  </r>
  <r>
    <s v="4822-310 - Grounds"/>
    <x v="0"/>
    <n v="4112.5"/>
    <m/>
    <n v="0"/>
    <n v="0"/>
    <n v="0"/>
    <n v="4112.5"/>
    <n v="0"/>
    <n v="4112.5"/>
  </r>
  <r>
    <s v="4822-310 - Grounds"/>
    <x v="14"/>
    <n v="-1016.9"/>
    <m/>
    <n v="0"/>
    <n v="0"/>
    <n v="0"/>
    <n v="-1016.9"/>
    <n v="0"/>
    <n v="-1016.9"/>
  </r>
  <r>
    <s v="4822-310 - Grounds"/>
    <x v="27"/>
    <n v="334.96"/>
    <m/>
    <n v="0"/>
    <n v="0"/>
    <n v="0"/>
    <n v="334.96"/>
    <n v="0"/>
    <n v="334.96"/>
  </r>
  <r>
    <s v="4822-320 - Utilities"/>
    <x v="3"/>
    <n v="3603.13"/>
    <m/>
    <n v="0"/>
    <n v="0"/>
    <n v="0"/>
    <n v="3603.13"/>
    <n v="0"/>
    <n v="3603.13"/>
  </r>
  <r>
    <s v="4822-320 - Utilities"/>
    <x v="32"/>
    <n v="73009.633333333346"/>
    <m/>
    <n v="0"/>
    <n v="0"/>
    <n v="0"/>
    <n v="73009.633333333346"/>
    <n v="0"/>
    <n v="73009.633333333346"/>
  </r>
  <r>
    <s v="4822-320 - Utilities"/>
    <x v="90"/>
    <n v="604551.06000000006"/>
    <m/>
    <n v="0"/>
    <n v="0"/>
    <n v="0"/>
    <n v="604551.06000000006"/>
    <n v="0"/>
    <n v="604551.06000000006"/>
  </r>
  <r>
    <s v="4822-320 - Utilities"/>
    <x v="91"/>
    <n v="6424.8566666666675"/>
    <m/>
    <n v="0"/>
    <n v="0"/>
    <n v="0"/>
    <n v="6424.8566666666675"/>
    <n v="0"/>
    <n v="6424.8566666666675"/>
  </r>
  <r>
    <s v="4822-320 - Utilities"/>
    <x v="81"/>
    <n v="23332.719999999998"/>
    <m/>
    <n v="0"/>
    <n v="0"/>
    <n v="0"/>
    <n v="23332.719999999998"/>
    <n v="0"/>
    <n v="23332.719999999998"/>
  </r>
  <r>
    <s v="4822-320 - Utilities"/>
    <x v="13"/>
    <n v="9.61"/>
    <m/>
    <n v="0"/>
    <n v="0"/>
    <n v="0"/>
    <n v="9.61"/>
    <n v="0"/>
    <n v="9.61"/>
  </r>
  <r>
    <s v="4822-320 - Utilities"/>
    <x v="25"/>
    <n v="-96.12"/>
    <m/>
    <n v="0"/>
    <n v="0"/>
    <n v="0"/>
    <n v="-96.12"/>
    <n v="0"/>
    <n v="-96.12"/>
  </r>
  <r>
    <s v="4822-330 - Inspections"/>
    <x v="3"/>
    <n v="27700.486666666671"/>
    <m/>
    <n v="0"/>
    <n v="0"/>
    <n v="0"/>
    <n v="27700.486666666671"/>
    <n v="0"/>
    <n v="27700.486666666671"/>
  </r>
  <r>
    <s v="4822-330 - Inspections"/>
    <x v="23"/>
    <n v="162.01999999999998"/>
    <m/>
    <n v="0"/>
    <n v="0"/>
    <n v="0"/>
    <n v="162.01999999999998"/>
    <n v="0"/>
    <n v="162.01999999999998"/>
  </r>
  <r>
    <s v="4822-330 - Inspections"/>
    <x v="0"/>
    <n v="121.6"/>
    <m/>
    <n v="0"/>
    <n v="0"/>
    <n v="0"/>
    <n v="121.6"/>
    <n v="0"/>
    <n v="121.6"/>
  </r>
  <r>
    <s v="4822-340 - Janitorial"/>
    <x v="3"/>
    <n v="214243.95333333337"/>
    <m/>
    <n v="0"/>
    <n v="0"/>
    <n v="0"/>
    <n v="214243.95333333337"/>
    <n v="0"/>
    <n v="214243.95333333337"/>
  </r>
  <r>
    <s v="4822-340 - Janitorial"/>
    <x v="13"/>
    <n v="12465.699999999999"/>
    <m/>
    <n v="0"/>
    <n v="0"/>
    <n v="0"/>
    <n v="12465.699999999999"/>
    <n v="0"/>
    <n v="12465.699999999999"/>
  </r>
  <r>
    <s v="4822-340 - Janitorial"/>
    <x v="0"/>
    <n v="6251.8633333333337"/>
    <m/>
    <n v="0"/>
    <n v="0"/>
    <n v="0"/>
    <n v="6251.8633333333337"/>
    <n v="0"/>
    <n v="6251.8633333333337"/>
  </r>
  <r>
    <s v="4822-340 - Janitorial"/>
    <x v="14"/>
    <n v="-158.07"/>
    <m/>
    <n v="0"/>
    <n v="0"/>
    <n v="0"/>
    <n v="-158.07"/>
    <n v="0"/>
    <n v="-158.07"/>
  </r>
  <r>
    <s v="4822-350 - Trash Disposal"/>
    <x v="3"/>
    <n v="47089.666666666664"/>
    <m/>
    <n v="0"/>
    <n v="0"/>
    <n v="0"/>
    <n v="47089.666666666664"/>
    <n v="0"/>
    <n v="47089.666666666664"/>
  </r>
  <r>
    <s v="4822-350 - Trash Disposal"/>
    <x v="1"/>
    <n v="-31.2"/>
    <m/>
    <n v="0"/>
    <n v="0"/>
    <n v="0"/>
    <n v="-31.2"/>
    <n v="0"/>
    <n v="-31.2"/>
  </r>
  <r>
    <s v="4822-500 - Facility Leases"/>
    <x v="3"/>
    <n v="5424"/>
    <m/>
    <n v="0"/>
    <n v="0"/>
    <n v="0"/>
    <n v="5424"/>
    <n v="0"/>
    <n v="5424"/>
  </r>
  <r>
    <s v="4822-500 - Facility Leases"/>
    <x v="20"/>
    <n v="303577.76333333331"/>
    <m/>
    <n v="0"/>
    <n v="0"/>
    <n v="0"/>
    <n v="303577.76333333331"/>
    <n v="0"/>
    <n v="303577.76333333331"/>
  </r>
  <r>
    <s v="4822-510 - Mthly Maint Fee"/>
    <x v="20"/>
    <n v="27680"/>
    <m/>
    <n v="0"/>
    <n v="0"/>
    <n v="0"/>
    <n v="27680"/>
    <n v="0"/>
    <n v="27680"/>
  </r>
  <r>
    <s v="4822-520 - Coffee Supply"/>
    <x v="3"/>
    <n v="323.63"/>
    <m/>
    <n v="0"/>
    <n v="0"/>
    <n v="0"/>
    <n v="323.63"/>
    <n v="0"/>
    <n v="323.63"/>
  </r>
  <r>
    <s v="4822-520 - Coffee Supply"/>
    <x v="11"/>
    <n v="79.03"/>
    <m/>
    <n v="0"/>
    <n v="0"/>
    <n v="0"/>
    <n v="79.03"/>
    <n v="0"/>
    <n v="79.03"/>
  </r>
  <r>
    <s v="4822-520 - Coffee Supply"/>
    <x v="12"/>
    <n v="119.63"/>
    <m/>
    <n v="0"/>
    <n v="0"/>
    <n v="0"/>
    <n v="119.63"/>
    <n v="0"/>
    <n v="119.63"/>
  </r>
  <r>
    <s v="4822-520 - Coffee Supply"/>
    <x v="0"/>
    <n v="386.71000000000004"/>
    <m/>
    <n v="0"/>
    <n v="0"/>
    <n v="0"/>
    <n v="386.71000000000004"/>
    <n v="0"/>
    <n v="386.71000000000004"/>
  </r>
  <r>
    <s v="4822-520 - Coffee Supply"/>
    <x v="16"/>
    <n v="34647.593333333331"/>
    <m/>
    <n v="0"/>
    <n v="0"/>
    <n v="0"/>
    <n v="34647.593333333331"/>
    <n v="0"/>
    <n v="34647.593333333331"/>
  </r>
  <r>
    <s v="4822-910 - Vac/Sick/Holiday"/>
    <x v="7"/>
    <n v="25934.080000000002"/>
    <m/>
    <n v="25934.080000000002"/>
    <n v="0"/>
    <n v="0"/>
    <n v="0"/>
    <n v="0"/>
    <n v="25934.080000000002"/>
  </r>
  <r>
    <s v="888D-400 - OandM Dist Expenses"/>
    <x v="23"/>
    <n v="10.01"/>
    <m/>
    <n v="0"/>
    <n v="0"/>
    <n v="0"/>
    <n v="0"/>
    <n v="10.01"/>
    <n v="10.01"/>
  </r>
  <r>
    <s v="2036-100 - FASB 106"/>
    <x v="8"/>
    <n v="199.99"/>
    <m/>
    <n v="0"/>
    <n v="0"/>
    <n v="0"/>
    <n v="0"/>
    <n v="199.99"/>
    <n v="199.99"/>
  </r>
  <r>
    <s v="6448-100 - Purchasing Admin"/>
    <x v="78"/>
    <n v="-25000"/>
    <m/>
    <n v="0"/>
    <n v="0"/>
    <n v="0"/>
    <n v="-25000"/>
    <n v="0"/>
    <n v="-25000"/>
  </r>
  <r>
    <s v="6448-100 - Purchasing Admin"/>
    <x v="3"/>
    <n v="418604.88"/>
    <m/>
    <n v="0"/>
    <n v="0"/>
    <n v="0"/>
    <n v="418604.88"/>
    <n v="0"/>
    <n v="418604.88"/>
  </r>
  <r>
    <s v="6448-100 - Purchasing Admin"/>
    <x v="30"/>
    <n v="8873"/>
    <m/>
    <n v="0"/>
    <n v="0"/>
    <n v="0"/>
    <n v="8873"/>
    <n v="0"/>
    <n v="8873"/>
  </r>
  <r>
    <s v="6448-100 - Purchasing Admin"/>
    <x v="18"/>
    <n v="385"/>
    <m/>
    <n v="0"/>
    <n v="0"/>
    <n v="0"/>
    <n v="385"/>
    <n v="0"/>
    <n v="385"/>
  </r>
  <r>
    <s v="6448-100 - Purchasing Admin"/>
    <x v="7"/>
    <n v="327211.40999999997"/>
    <m/>
    <n v="0"/>
    <n v="0"/>
    <n v="0"/>
    <n v="327211.40999999997"/>
    <n v="0"/>
    <n v="327211.40999999997"/>
  </r>
  <r>
    <s v="6448-100 - Purchasing Admin"/>
    <x v="8"/>
    <n v="247.02"/>
    <m/>
    <n v="0"/>
    <n v="0"/>
    <n v="0"/>
    <n v="247.02"/>
    <n v="0"/>
    <n v="247.02"/>
  </r>
  <r>
    <s v="6448-100 - Purchasing Admin"/>
    <x v="9"/>
    <n v="6434.52"/>
    <m/>
    <n v="0"/>
    <n v="0"/>
    <n v="0"/>
    <n v="6434.52"/>
    <n v="0"/>
    <n v="6434.52"/>
  </r>
  <r>
    <s v="6448-100 - Purchasing Admin"/>
    <x v="10"/>
    <n v="31543.24"/>
    <m/>
    <n v="0"/>
    <n v="0"/>
    <n v="0"/>
    <n v="31543.24"/>
    <n v="0"/>
    <n v="31543.24"/>
  </r>
  <r>
    <s v="6448-100 - Purchasing Admin"/>
    <x v="12"/>
    <n v="1313.6599999999999"/>
    <m/>
    <n v="0"/>
    <n v="0"/>
    <n v="0"/>
    <n v="1313.6599999999999"/>
    <n v="0"/>
    <n v="1313.6599999999999"/>
  </r>
  <r>
    <s v="6448-100 - Purchasing Admin"/>
    <x v="35"/>
    <n v="2400"/>
    <m/>
    <n v="0"/>
    <n v="0"/>
    <n v="0"/>
    <n v="2400"/>
    <n v="0"/>
    <n v="2400"/>
  </r>
  <r>
    <s v="6448-100 - Purchasing Admin"/>
    <x v="19"/>
    <n v="975.1"/>
    <m/>
    <n v="0"/>
    <n v="0"/>
    <n v="0"/>
    <n v="975.1"/>
    <n v="0"/>
    <n v="975.1"/>
  </r>
  <r>
    <s v="6448-100 - Purchasing Admin"/>
    <x v="13"/>
    <n v="54.67"/>
    <m/>
    <n v="0"/>
    <n v="0"/>
    <n v="0"/>
    <n v="54.67"/>
    <n v="0"/>
    <n v="54.67"/>
  </r>
  <r>
    <s v="6448-100 - Purchasing Admin"/>
    <x v="0"/>
    <n v="68.47"/>
    <m/>
    <n v="0"/>
    <n v="0"/>
    <n v="0"/>
    <n v="68.47"/>
    <n v="0"/>
    <n v="68.47"/>
  </r>
  <r>
    <s v="6448-100 - Purchasing Admin"/>
    <x v="24"/>
    <n v="960"/>
    <m/>
    <n v="0"/>
    <n v="0"/>
    <n v="0"/>
    <n v="960"/>
    <n v="0"/>
    <n v="960"/>
  </r>
  <r>
    <s v="6448-100 - Purchasing Admin"/>
    <x v="15"/>
    <n v="994.5"/>
    <m/>
    <n v="0"/>
    <n v="0"/>
    <n v="0"/>
    <n v="994.5"/>
    <n v="0"/>
    <n v="994.5"/>
  </r>
  <r>
    <s v="6448-100 - Purchasing Admin"/>
    <x v="21"/>
    <n v="508.23"/>
    <m/>
    <n v="0"/>
    <n v="0"/>
    <n v="0"/>
    <n v="508.23"/>
    <n v="0"/>
    <n v="508.23"/>
  </r>
  <r>
    <s v="6448-100 - Purchasing Admin"/>
    <x v="16"/>
    <n v="240"/>
    <m/>
    <n v="0"/>
    <n v="0"/>
    <n v="0"/>
    <n v="240"/>
    <n v="0"/>
    <n v="240"/>
  </r>
  <r>
    <s v="6448-100 - Purchasing Admin"/>
    <x v="17"/>
    <n v="14568.59"/>
    <m/>
    <n v="0"/>
    <n v="0"/>
    <n v="0"/>
    <n v="14568.59"/>
    <n v="0"/>
    <n v="14568.59"/>
  </r>
  <r>
    <s v="6448-420 - Insurance Certificat"/>
    <x v="7"/>
    <n v="1631.2299999999998"/>
    <m/>
    <n v="0"/>
    <n v="0"/>
    <n v="0"/>
    <n v="1631.2299999999998"/>
    <n v="0"/>
    <n v="1631.2299999999998"/>
  </r>
  <r>
    <s v="6448-910 - Vac/Sick/Holiday"/>
    <x v="7"/>
    <n v="41369.83"/>
    <m/>
    <n v="41369.83"/>
    <n v="0"/>
    <n v="0"/>
    <n v="0"/>
    <n v="0"/>
    <n v="41369.83"/>
  </r>
  <r>
    <s v="8864-100 - Accounting"/>
    <x v="78"/>
    <n v="24081.150000000012"/>
    <m/>
    <n v="0"/>
    <n v="0"/>
    <n v="0"/>
    <n v="24081.150000000012"/>
    <n v="0"/>
    <n v="24081.150000000012"/>
  </r>
  <r>
    <s v="8864-100 - Accounting"/>
    <x v="3"/>
    <n v="31024.2"/>
    <m/>
    <n v="0"/>
    <n v="0"/>
    <n v="0"/>
    <n v="31024.2"/>
    <n v="0"/>
    <n v="31024.2"/>
  </r>
  <r>
    <s v="8864-100 - Accounting"/>
    <x v="37"/>
    <n v="77832.5"/>
    <m/>
    <n v="0"/>
    <n v="0"/>
    <n v="0"/>
    <n v="77832.5"/>
    <n v="0"/>
    <n v="77832.5"/>
  </r>
  <r>
    <s v="8864-100 - Accounting"/>
    <x v="92"/>
    <n v="307789.62"/>
    <m/>
    <n v="0"/>
    <n v="0"/>
    <n v="0"/>
    <n v="307789.62"/>
    <n v="0"/>
    <n v="307789.62"/>
  </r>
  <r>
    <s v="8864-100 - Accounting"/>
    <x v="4"/>
    <n v="518893.73"/>
    <m/>
    <n v="0"/>
    <n v="0"/>
    <n v="0"/>
    <n v="518893.73"/>
    <n v="0"/>
    <n v="518893.73"/>
  </r>
  <r>
    <s v="8864-100 - Accounting"/>
    <x v="18"/>
    <n v="93756.62000000001"/>
    <m/>
    <n v="0"/>
    <n v="0"/>
    <n v="0"/>
    <n v="93756.62000000001"/>
    <n v="0"/>
    <n v="93756.62000000001"/>
  </r>
  <r>
    <s v="8864-100 - Accounting"/>
    <x v="7"/>
    <n v="928147.54"/>
    <m/>
    <n v="0"/>
    <n v="0"/>
    <n v="0"/>
    <n v="928147.54"/>
    <n v="0"/>
    <n v="928147.54"/>
  </r>
  <r>
    <s v="8864-100 - Accounting"/>
    <x v="9"/>
    <n v="6875"/>
    <m/>
    <n v="0"/>
    <n v="0"/>
    <n v="0"/>
    <n v="6875"/>
    <n v="0"/>
    <n v="6875"/>
  </r>
  <r>
    <s v="8864-100 - Accounting"/>
    <x v="10"/>
    <n v="1628.08"/>
    <m/>
    <n v="0"/>
    <n v="0"/>
    <n v="0"/>
    <n v="1628.08"/>
    <n v="0"/>
    <n v="1628.08"/>
  </r>
  <r>
    <s v="8864-100 - Accounting"/>
    <x v="12"/>
    <n v="824.92000000000007"/>
    <m/>
    <n v="0"/>
    <n v="0"/>
    <n v="0"/>
    <n v="824.92000000000007"/>
    <n v="0"/>
    <n v="824.92000000000007"/>
  </r>
  <r>
    <s v="8864-100 - Accounting"/>
    <x v="19"/>
    <n v="2900"/>
    <m/>
    <n v="0"/>
    <n v="0"/>
    <n v="0"/>
    <n v="2900"/>
    <n v="0"/>
    <n v="2900"/>
  </r>
  <r>
    <s v="8864-100 - Accounting"/>
    <x v="0"/>
    <n v="1557.25"/>
    <m/>
    <n v="0"/>
    <n v="0"/>
    <n v="0"/>
    <n v="1557.25"/>
    <n v="0"/>
    <n v="1557.25"/>
  </r>
  <r>
    <s v="8864-100 - Accounting"/>
    <x v="15"/>
    <n v="3994.16"/>
    <m/>
    <n v="0"/>
    <n v="0"/>
    <n v="0"/>
    <n v="3994.16"/>
    <n v="0"/>
    <n v="3994.16"/>
  </r>
  <r>
    <s v="8864-100 - Accounting"/>
    <x v="21"/>
    <n v="285.86"/>
    <m/>
    <n v="0"/>
    <n v="0"/>
    <n v="0"/>
    <n v="285.86"/>
    <n v="0"/>
    <n v="285.86"/>
  </r>
  <r>
    <s v="8864-100 - Accounting"/>
    <x v="16"/>
    <n v="1050"/>
    <m/>
    <n v="0"/>
    <n v="0"/>
    <n v="0"/>
    <n v="1050"/>
    <n v="0"/>
    <n v="1050"/>
  </r>
  <r>
    <s v="8864-100 - Accounting"/>
    <x v="34"/>
    <n v="496"/>
    <m/>
    <n v="0"/>
    <n v="0"/>
    <n v="0"/>
    <n v="496"/>
    <n v="0"/>
    <n v="496"/>
  </r>
  <r>
    <s v="8864-250 - Lease Obligations"/>
    <x v="93"/>
    <n v="8222.8799999999992"/>
    <m/>
    <n v="0"/>
    <n v="0"/>
    <n v="0"/>
    <n v="8222.8799999999992"/>
    <n v="0"/>
    <n v="8222.8799999999992"/>
  </r>
  <r>
    <s v="8864-910 - Vac/Sick/Holiday"/>
    <x v="7"/>
    <n v="152672.82999999999"/>
    <m/>
    <n v="152672.82999999999"/>
    <n v="0"/>
    <n v="0"/>
    <n v="0"/>
    <n v="0"/>
    <n v="152672.82999999999"/>
  </r>
  <r>
    <s v="9042-100 - Employee Benefits"/>
    <x v="94"/>
    <n v="522958.05199999991"/>
    <m/>
    <n v="522958.05199999991"/>
    <n v="0"/>
    <n v="0"/>
    <n v="0"/>
    <n v="0"/>
    <n v="522958.05199999991"/>
  </r>
  <r>
    <s v="9042-100 - Employee Benefits"/>
    <x v="95"/>
    <n v="2742765.38"/>
    <m/>
    <n v="2742765.38"/>
    <n v="0"/>
    <n v="0"/>
    <n v="0"/>
    <n v="0"/>
    <n v="2742765.38"/>
  </r>
  <r>
    <s v="9042-100 - Employee Benefits"/>
    <x v="96"/>
    <n v="212996"/>
    <m/>
    <n v="212996"/>
    <n v="0"/>
    <n v="0"/>
    <n v="0"/>
    <n v="0"/>
    <n v="212996"/>
  </r>
  <r>
    <s v="9042-100 - Employee Benefits"/>
    <x v="97"/>
    <n v="129264"/>
    <m/>
    <n v="129264"/>
    <n v="0"/>
    <n v="0"/>
    <n v="0"/>
    <n v="0"/>
    <n v="129264"/>
  </r>
  <r>
    <s v="9042-100 - Employee Benefits"/>
    <x v="98"/>
    <n v="1153393.3599999999"/>
    <m/>
    <n v="1153393.3599999999"/>
    <n v="0"/>
    <n v="0"/>
    <n v="0"/>
    <n v="0"/>
    <n v="1153393.3599999999"/>
  </r>
  <r>
    <s v="9042-100 - Employee Benefits"/>
    <x v="99"/>
    <n v="-4825.3600000000006"/>
    <m/>
    <n v="-4825.3600000000006"/>
    <n v="0"/>
    <n v="0"/>
    <n v="0"/>
    <n v="0"/>
    <n v="-4825.3600000000006"/>
  </r>
  <r>
    <s v="9042-100 - Employee Benefits"/>
    <x v="100"/>
    <n v="55820"/>
    <m/>
    <n v="55820"/>
    <n v="0"/>
    <n v="0"/>
    <n v="0"/>
    <n v="0"/>
    <n v="55820"/>
  </r>
  <r>
    <s v="9042-100 - Employee Benefits"/>
    <x v="101"/>
    <n v="842134"/>
    <m/>
    <n v="842134"/>
    <n v="0"/>
    <n v="0"/>
    <n v="0"/>
    <n v="0"/>
    <n v="842134"/>
  </r>
  <r>
    <s v="9042-100 - Employee Benefits"/>
    <x v="102"/>
    <n v="3327956.6400000006"/>
    <m/>
    <n v="3327956.6400000006"/>
    <n v="0"/>
    <n v="0"/>
    <n v="0"/>
    <n v="0"/>
    <n v="3327956.6400000006"/>
  </r>
  <r>
    <s v="9042-150 - Admin Support"/>
    <x v="4"/>
    <n v="-34791.369999999995"/>
    <m/>
    <n v="0"/>
    <n v="0"/>
    <n v="0"/>
    <n v="0"/>
    <n v="-34791.369999999995"/>
    <n v="-34791.369999999995"/>
  </r>
  <r>
    <s v="9042-450 - BoD Fees"/>
    <x v="18"/>
    <n v="160000"/>
    <m/>
    <n v="0"/>
    <n v="0"/>
    <n v="0"/>
    <n v="0"/>
    <n v="160000"/>
    <n v="160000"/>
  </r>
  <r>
    <s v="9042-610 - Property Insurance"/>
    <x v="103"/>
    <n v="996984.65"/>
    <m/>
    <n v="0"/>
    <n v="0"/>
    <n v="0"/>
    <n v="996984.65"/>
    <n v="0"/>
    <n v="996984.65"/>
  </r>
  <r>
    <s v="9042-620 - Injuries and Damage"/>
    <x v="104"/>
    <n v="712884.29"/>
    <m/>
    <n v="712884.29"/>
    <n v="0"/>
    <n v="0"/>
    <n v="0"/>
    <n v="0"/>
    <n v="712884.29"/>
  </r>
  <r>
    <s v="9042-620 - Injuries and Damage"/>
    <x v="18"/>
    <n v="-7.2759576141834259E-12"/>
    <m/>
    <n v="-7.2759576141834259E-12"/>
    <n v="0"/>
    <n v="0"/>
    <n v="0"/>
    <n v="0"/>
    <n v="-7.2759576141834259E-12"/>
  </r>
  <r>
    <s v="9042-620 - Injuries and Damage"/>
    <x v="103"/>
    <n v="1700595.85"/>
    <m/>
    <n v="0"/>
    <n v="0"/>
    <n v="0"/>
    <n v="1700595.85"/>
    <n v="0"/>
    <n v="1700595.85"/>
  </r>
  <r>
    <s v="9042-700 - MPUC/OPA Assess Fees"/>
    <x v="105"/>
    <n v="2249937.5"/>
    <m/>
    <n v="0"/>
    <n v="0"/>
    <n v="0"/>
    <n v="0"/>
    <n v="2249937.5"/>
    <n v="2249937.5"/>
  </r>
  <r>
    <s v="9042-710 - BHD FERC Assessment"/>
    <x v="105"/>
    <n v="140138.4"/>
    <m/>
    <n v="0"/>
    <n v="0"/>
    <n v="0"/>
    <n v="0"/>
    <n v="140138.4"/>
    <n v="140138.4"/>
  </r>
  <r>
    <s v="9042-715 - MPD FERC Assessment"/>
    <x v="105"/>
    <n v="13818"/>
    <m/>
    <n v="0"/>
    <n v="0"/>
    <n v="0"/>
    <n v="0"/>
    <n v="13818"/>
    <n v="13818"/>
  </r>
  <r>
    <s v="9042-810 - OandM Distribution"/>
    <x v="50"/>
    <n v="-212907.08000000002"/>
    <m/>
    <n v="0"/>
    <n v="0"/>
    <n v="0"/>
    <n v="0"/>
    <n v="-212907.08000000002"/>
    <n v="-212907.08000000002"/>
  </r>
  <r>
    <s v="9042-820 - OandM Transmission"/>
    <x v="50"/>
    <n v="-28691.579999999994"/>
    <m/>
    <n v="0"/>
    <n v="0"/>
    <n v="0"/>
    <n v="0"/>
    <n v="-28691.579999999994"/>
    <n v="-28691.579999999994"/>
  </r>
  <r>
    <s v="9042-830 - OandM Cust Acct"/>
    <x v="50"/>
    <n v="-63648.26999999999"/>
    <m/>
    <n v="0"/>
    <n v="0"/>
    <n v="0"/>
    <n v="0"/>
    <n v="-63648.26999999999"/>
    <n v="-63648.26999999999"/>
  </r>
  <r>
    <s v="9042-850 - General Admin"/>
    <x v="50"/>
    <n v="-78235.380000000019"/>
    <m/>
    <n v="0"/>
    <n v="0"/>
    <n v="0"/>
    <n v="0"/>
    <n v="-78235.380000000019"/>
    <n v="-78235.380000000019"/>
  </r>
  <r>
    <s v="9042-850 - General Admin"/>
    <x v="106"/>
    <n v="-120116"/>
    <m/>
    <n v="0"/>
    <n v="0"/>
    <n v="0"/>
    <n v="0"/>
    <n v="-120116"/>
    <n v="-120116"/>
  </r>
  <r>
    <s v="9042-900 - Bank Fees"/>
    <x v="54"/>
    <n v="93212.790000000008"/>
    <m/>
    <n v="0"/>
    <n v="0"/>
    <n v="0"/>
    <n v="0"/>
    <n v="93212.790000000008"/>
    <n v="93212.790000000008"/>
  </r>
  <r>
    <s v="9042-900 - Bank Fees"/>
    <x v="107"/>
    <n v="640"/>
    <m/>
    <n v="0"/>
    <n v="0"/>
    <n v="0"/>
    <n v="0"/>
    <n v="640"/>
    <n v="640"/>
  </r>
  <r>
    <s v="9042-920 - Pandemic Costs"/>
    <x v="3"/>
    <n v="91376.59"/>
    <m/>
    <n v="0"/>
    <n v="0"/>
    <n v="0"/>
    <n v="0"/>
    <n v="91376.59"/>
    <n v="91376.59"/>
  </r>
  <r>
    <s v="9042-920 - Pandemic Costs"/>
    <x v="13"/>
    <n v="2938.0699999999997"/>
    <m/>
    <n v="0"/>
    <n v="0"/>
    <n v="0"/>
    <n v="0"/>
    <n v="2938.0699999999997"/>
    <n v="2938.0699999999997"/>
  </r>
  <r>
    <s v="9042-920 - Pandemic Costs"/>
    <x v="0"/>
    <n v="1935.5"/>
    <m/>
    <n v="0"/>
    <n v="0"/>
    <n v="0"/>
    <n v="0"/>
    <n v="1935.5"/>
    <n v="1935.5"/>
  </r>
  <r>
    <s v="9042-920 - Pandemic Costs"/>
    <x v="24"/>
    <n v="107.55"/>
    <m/>
    <n v="0"/>
    <n v="0"/>
    <n v="0"/>
    <n v="0"/>
    <n v="107.55"/>
    <n v="107.55"/>
  </r>
  <r>
    <s v="9042-920 - Pandemic Costs"/>
    <x v="14"/>
    <n v="-1471.2"/>
    <m/>
    <n v="0"/>
    <n v="0"/>
    <n v="0"/>
    <n v="0"/>
    <n v="-1471.2"/>
    <n v="-1471.2"/>
  </r>
  <r>
    <s v="2025-100 - Genl Admin"/>
    <x v="23"/>
    <n v="22.42"/>
    <m/>
    <n v="0"/>
    <n v="0"/>
    <n v="0"/>
    <n v="0"/>
    <n v="22.42"/>
    <n v="22.42"/>
  </r>
  <r>
    <s v="2025-100 - Genl Admin"/>
    <x v="10"/>
    <n v="196.26"/>
    <m/>
    <n v="0"/>
    <n v="0"/>
    <n v="0"/>
    <n v="0"/>
    <n v="196.26"/>
    <n v="196.26"/>
  </r>
  <r>
    <s v="2025-910 - Vac/Sick/Holiday"/>
    <x v="23"/>
    <n v="123.31"/>
    <m/>
    <n v="123.31"/>
    <n v="0"/>
    <n v="0"/>
    <n v="0"/>
    <n v="0"/>
    <n v="123.31"/>
  </r>
  <r>
    <s v="5066-100 - Genl Admin"/>
    <x v="3"/>
    <n v="427966.25"/>
    <m/>
    <n v="0"/>
    <n v="0"/>
    <n v="0"/>
    <n v="427966.25"/>
    <n v="0"/>
    <n v="427966.25"/>
  </r>
  <r>
    <s v="5066-100 - Genl Admin"/>
    <x v="37"/>
    <n v="66.666666666666671"/>
    <m/>
    <n v="0"/>
    <n v="0"/>
    <n v="0"/>
    <n v="66.666666666666671"/>
    <n v="0"/>
    <n v="66.666666666666671"/>
  </r>
  <r>
    <s v="5066-100 - Genl Admin"/>
    <x v="4"/>
    <n v="319986.44"/>
    <m/>
    <n v="0"/>
    <n v="0"/>
    <n v="0"/>
    <n v="319986.44"/>
    <n v="0"/>
    <n v="319986.44"/>
  </r>
  <r>
    <s v="5066-100 - Genl Admin"/>
    <x v="7"/>
    <n v="410754.94"/>
    <m/>
    <n v="0"/>
    <n v="0"/>
    <n v="0"/>
    <n v="410754.94"/>
    <n v="0"/>
    <n v="410754.94"/>
  </r>
  <r>
    <s v="5066-100 - Genl Admin"/>
    <x v="9"/>
    <n v="2612.5"/>
    <m/>
    <n v="0"/>
    <n v="0"/>
    <n v="0"/>
    <n v="2612.5"/>
    <n v="0"/>
    <n v="2612.5"/>
  </r>
  <r>
    <s v="5066-100 - Genl Admin"/>
    <x v="10"/>
    <n v="2231.666666666667"/>
    <m/>
    <n v="0"/>
    <n v="0"/>
    <n v="0"/>
    <n v="2231.666666666667"/>
    <n v="0"/>
    <n v="2231.666666666667"/>
  </r>
  <r>
    <s v="5066-100 - Genl Admin"/>
    <x v="11"/>
    <n v="341"/>
    <m/>
    <n v="0"/>
    <n v="0"/>
    <n v="0"/>
    <n v="341"/>
    <n v="0"/>
    <n v="341"/>
  </r>
  <r>
    <s v="5066-100 - Genl Admin"/>
    <x v="12"/>
    <n v="824"/>
    <m/>
    <n v="0"/>
    <n v="0"/>
    <n v="0"/>
    <n v="824"/>
    <n v="0"/>
    <n v="824"/>
  </r>
  <r>
    <s v="5066-100 - Genl Admin"/>
    <x v="19"/>
    <n v="1030"/>
    <m/>
    <n v="0"/>
    <n v="0"/>
    <n v="0"/>
    <n v="1030"/>
    <n v="0"/>
    <n v="1030"/>
  </r>
  <r>
    <s v="5066-100 - Genl Admin"/>
    <x v="13"/>
    <n v="171.66666666666666"/>
    <m/>
    <n v="0"/>
    <n v="0"/>
    <n v="0"/>
    <n v="171.66666666666666"/>
    <n v="0"/>
    <n v="171.66666666666666"/>
  </r>
  <r>
    <s v="5066-100 - Genl Admin"/>
    <x v="0"/>
    <n v="499.14"/>
    <m/>
    <n v="0"/>
    <n v="0"/>
    <n v="0"/>
    <n v="499.14"/>
    <n v="0"/>
    <n v="499.14"/>
  </r>
  <r>
    <s v="5066-100 - Genl Admin"/>
    <x v="24"/>
    <n v="171.66666666666666"/>
    <m/>
    <n v="0"/>
    <n v="0"/>
    <n v="0"/>
    <n v="171.66666666666666"/>
    <n v="0"/>
    <n v="171.66666666666666"/>
  </r>
  <r>
    <s v="5066-100 - Genl Admin"/>
    <x v="15"/>
    <n v="4154.16"/>
    <m/>
    <n v="0"/>
    <n v="0"/>
    <n v="0"/>
    <n v="4154.16"/>
    <n v="0"/>
    <n v="4154.16"/>
  </r>
  <r>
    <s v="5066-100 - Genl Admin"/>
    <x v="21"/>
    <n v="174.02666666666667"/>
    <m/>
    <n v="0"/>
    <n v="0"/>
    <n v="0"/>
    <n v="174.02666666666667"/>
    <n v="0"/>
    <n v="174.02666666666667"/>
  </r>
  <r>
    <s v="5066-100 - Genl Admin"/>
    <x v="16"/>
    <n v="934.1099999999999"/>
    <m/>
    <n v="0"/>
    <n v="0"/>
    <n v="0"/>
    <n v="934.1099999999999"/>
    <n v="0"/>
    <n v="934.1099999999999"/>
  </r>
  <r>
    <s v="5066-100 - Genl Admin"/>
    <x v="28"/>
    <n v="216.26"/>
    <m/>
    <n v="0"/>
    <n v="0"/>
    <n v="0"/>
    <n v="216.26"/>
    <n v="0"/>
    <n v="216.26"/>
  </r>
  <r>
    <s v="5066-100 - Genl Admin"/>
    <x v="25"/>
    <n v="-797.33333333333348"/>
    <m/>
    <n v="0"/>
    <n v="0"/>
    <n v="0"/>
    <n v="-797.33333333333348"/>
    <n v="0"/>
    <n v="-797.33333333333348"/>
  </r>
  <r>
    <s v="5066-211 - LT Disability"/>
    <x v="51"/>
    <n v="322603.99"/>
    <m/>
    <n v="322603.99"/>
    <n v="0"/>
    <n v="0"/>
    <n v="0"/>
    <n v="0"/>
    <n v="322603.99"/>
  </r>
  <r>
    <s v="5066-211 - LT Disability"/>
    <x v="25"/>
    <n v="-3729.96"/>
    <m/>
    <n v="-3729.96"/>
    <n v="0"/>
    <n v="0"/>
    <n v="0"/>
    <n v="0"/>
    <n v="-3729.96"/>
  </r>
  <r>
    <s v="5066-212 - Life Ins"/>
    <x v="51"/>
    <n v="170218.58"/>
    <m/>
    <n v="170218.58"/>
    <n v="0"/>
    <n v="0"/>
    <n v="0"/>
    <n v="0"/>
    <n v="170218.58"/>
  </r>
  <r>
    <s v="5066-222 - Active Med Plan"/>
    <x v="108"/>
    <n v="13722.75"/>
    <m/>
    <n v="13722.75"/>
    <n v="0"/>
    <n v="0"/>
    <n v="0"/>
    <n v="0"/>
    <n v="13722.75"/>
  </r>
  <r>
    <s v="5066-222 - Active Med Plan"/>
    <x v="109"/>
    <n v="5875993.5399999991"/>
    <m/>
    <n v="5875993.5399999991"/>
    <n v="0"/>
    <n v="0"/>
    <n v="0"/>
    <n v="0"/>
    <n v="5875993.5399999991"/>
  </r>
  <r>
    <s v="5066-222 - Active Med Plan"/>
    <x v="110"/>
    <n v="57400"/>
    <m/>
    <n v="57400"/>
    <n v="0"/>
    <n v="0"/>
    <n v="0"/>
    <n v="0"/>
    <n v="57400"/>
  </r>
  <r>
    <s v="5066-222 - Active Med Plan"/>
    <x v="25"/>
    <n v="-316.38"/>
    <m/>
    <n v="-316.38"/>
    <n v="0"/>
    <n v="0"/>
    <n v="0"/>
    <n v="0"/>
    <n v="-316.38"/>
  </r>
  <r>
    <s v="5066-223 - Medical Admin"/>
    <x v="109"/>
    <n v="1284573.1100000001"/>
    <m/>
    <n v="1284573.1100000001"/>
    <n v="0"/>
    <n v="0"/>
    <n v="0"/>
    <n v="0"/>
    <n v="1284573.1100000001"/>
  </r>
  <r>
    <s v="5066-223 - Medical Admin"/>
    <x v="25"/>
    <n v="-1446249.72"/>
    <m/>
    <n v="-1446249.72"/>
    <n v="0"/>
    <n v="0"/>
    <n v="0"/>
    <n v="0"/>
    <n v="-1446249.72"/>
  </r>
  <r>
    <s v="5066-224 - Emp Med Contrib"/>
    <x v="111"/>
    <n v="-1901151.59"/>
    <m/>
    <n v="-1901151.59"/>
    <n v="0"/>
    <n v="0"/>
    <n v="0"/>
    <n v="0"/>
    <n v="-1901151.59"/>
  </r>
  <r>
    <s v="5066-227 - Medical Buyout"/>
    <x v="8"/>
    <n v="40251.404494382004"/>
    <m/>
    <n v="40251.404494382004"/>
    <n v="0"/>
    <n v="0"/>
    <n v="0"/>
    <n v="0"/>
    <n v="40251.404494382004"/>
  </r>
  <r>
    <s v="5066-227 - Medical Buyout"/>
    <x v="36"/>
    <n v="47623.595505617996"/>
    <m/>
    <n v="47623.595505617996"/>
    <n v="0"/>
    <n v="0"/>
    <n v="0"/>
    <n v="0"/>
    <n v="47623.595505617996"/>
  </r>
  <r>
    <s v="5066-250 - 401K"/>
    <x v="3"/>
    <n v="109953.65666666665"/>
    <m/>
    <n v="109953.65666666665"/>
    <n v="0"/>
    <n v="0"/>
    <n v="0"/>
    <n v="0"/>
    <n v="109953.65666666665"/>
  </r>
  <r>
    <s v="5066-250 - 401K"/>
    <x v="4"/>
    <n v="14550.55"/>
    <m/>
    <n v="14550.55"/>
    <n v="0"/>
    <n v="0"/>
    <n v="0"/>
    <n v="0"/>
    <n v="14550.55"/>
  </r>
  <r>
    <s v="5066-250 - 401K"/>
    <x v="112"/>
    <n v="1986565.22"/>
    <m/>
    <n v="1986565.22"/>
    <n v="0"/>
    <n v="0"/>
    <n v="0"/>
    <n v="0"/>
    <n v="1986565.22"/>
  </r>
  <r>
    <s v="5066-260 - Tuition Reimburse"/>
    <x v="113"/>
    <n v="102973.36333333333"/>
    <m/>
    <n v="102973.36333333333"/>
    <n v="0"/>
    <n v="0"/>
    <n v="0"/>
    <n v="0"/>
    <n v="102973.36333333333"/>
  </r>
  <r>
    <s v="5066-270 - Misc Emp Expenses"/>
    <x v="9"/>
    <n v="835.94"/>
    <m/>
    <n v="835.94"/>
    <n v="0"/>
    <n v="0"/>
    <n v="0"/>
    <n v="0"/>
    <n v="835.94"/>
  </r>
  <r>
    <s v="5066-270 - Misc Emp Expenses"/>
    <x v="12"/>
    <n v="126.86"/>
    <m/>
    <n v="126.86"/>
    <n v="0"/>
    <n v="0"/>
    <n v="0"/>
    <n v="0"/>
    <n v="126.86"/>
  </r>
  <r>
    <s v="5066-280 - Genl Benefits"/>
    <x v="3"/>
    <n v="68266.993333333317"/>
    <m/>
    <n v="68266.993333333317"/>
    <n v="0"/>
    <n v="0"/>
    <n v="0"/>
    <n v="0"/>
    <n v="68266.993333333317"/>
  </r>
  <r>
    <s v="5066-280 - Genl Benefits"/>
    <x v="71"/>
    <n v="10090"/>
    <m/>
    <n v="10090"/>
    <n v="0"/>
    <n v="0"/>
    <n v="0"/>
    <n v="0"/>
    <n v="10090"/>
  </r>
  <r>
    <s v="5066-280 - Genl Benefits"/>
    <x v="30"/>
    <n v="153407.16666666669"/>
    <m/>
    <n v="153407.16666666669"/>
    <n v="0"/>
    <n v="0"/>
    <n v="0"/>
    <n v="0"/>
    <n v="153407.16666666669"/>
  </r>
  <r>
    <s v="5066-300 - Labor Relations"/>
    <x v="3"/>
    <n v="2566.6666666666665"/>
    <m/>
    <n v="0"/>
    <n v="0"/>
    <n v="0"/>
    <n v="2566.6666666666665"/>
    <n v="0"/>
    <n v="2566.6666666666665"/>
  </r>
  <r>
    <s v="5066-300 - Labor Relations"/>
    <x v="30"/>
    <n v="29183.333333333332"/>
    <m/>
    <n v="0"/>
    <n v="0"/>
    <n v="0"/>
    <n v="29183.333333333332"/>
    <n v="0"/>
    <n v="29183.333333333332"/>
  </r>
  <r>
    <s v="5066-400 - Occupational Health"/>
    <x v="3"/>
    <n v="67065.56"/>
    <m/>
    <n v="67065.56"/>
    <n v="0"/>
    <n v="0"/>
    <n v="0"/>
    <n v="0"/>
    <n v="67065.56"/>
  </r>
  <r>
    <s v="5066-410 - Wellness Initiative"/>
    <x v="3"/>
    <n v="73826.47"/>
    <m/>
    <n v="73826.47"/>
    <n v="0"/>
    <n v="0"/>
    <n v="0"/>
    <n v="0"/>
    <n v="73826.47"/>
  </r>
  <r>
    <s v="5066-410 - Wellness Initiative"/>
    <x v="51"/>
    <n v="100"/>
    <m/>
    <n v="100"/>
    <n v="0"/>
    <n v="0"/>
    <n v="0"/>
    <n v="0"/>
    <n v="100"/>
  </r>
  <r>
    <s v="5066-410 - Wellness Initiative"/>
    <x v="10"/>
    <n v="433.33333333333331"/>
    <m/>
    <n v="433.33333333333331"/>
    <n v="0"/>
    <n v="0"/>
    <n v="0"/>
    <n v="0"/>
    <n v="433.33333333333331"/>
  </r>
  <r>
    <s v="5066-410 - Wellness Initiative"/>
    <x v="12"/>
    <n v="9000.0000000000018"/>
    <m/>
    <n v="9000.0000000000018"/>
    <n v="0"/>
    <n v="0"/>
    <n v="0"/>
    <n v="0"/>
    <n v="9000.0000000000018"/>
  </r>
  <r>
    <s v="5066-910 - Vac/Sick/Holiday"/>
    <x v="7"/>
    <n v="54953.200000000004"/>
    <m/>
    <n v="54953.200000000004"/>
    <n v="0"/>
    <n v="0"/>
    <n v="0"/>
    <n v="0"/>
    <n v="54953.200000000004"/>
  </r>
  <r>
    <s v="197E-400 - OandM Costs"/>
    <x v="36"/>
    <n v="126.85"/>
    <m/>
    <n v="0"/>
    <n v="0"/>
    <n v="0"/>
    <n v="0"/>
    <n v="126.85"/>
    <n v="126.85"/>
  </r>
  <r>
    <s v="4779-110 - IT Administration"/>
    <x v="37"/>
    <n v="2875331.6900000004"/>
    <m/>
    <n v="0"/>
    <n v="0"/>
    <n v="0"/>
    <n v="2875331.6900000004"/>
    <n v="0"/>
    <n v="2875331.6900000004"/>
  </r>
  <r>
    <s v="4779-110 - IT Administration"/>
    <x v="4"/>
    <n v="48789.72"/>
    <m/>
    <n v="0"/>
    <n v="0"/>
    <n v="0"/>
    <n v="48789.72"/>
    <n v="0"/>
    <n v="48789.72"/>
  </r>
  <r>
    <s v="4779-110 - IT Administration"/>
    <x v="18"/>
    <n v="270.39999999999998"/>
    <m/>
    <n v="0"/>
    <n v="0"/>
    <n v="0"/>
    <n v="270.39999999999998"/>
    <n v="0"/>
    <n v="270.39999999999998"/>
  </r>
  <r>
    <s v="4779-110 - IT Administration"/>
    <x v="114"/>
    <n v="2792180.5300000003"/>
    <m/>
    <n v="0"/>
    <n v="0"/>
    <n v="0"/>
    <n v="2792180.5300000003"/>
    <n v="0"/>
    <n v="2792180.5300000003"/>
  </r>
  <r>
    <s v="4779-110 - IT Administration"/>
    <x v="7"/>
    <n v="1059405.171475058"/>
    <m/>
    <n v="0"/>
    <n v="0"/>
    <n v="0"/>
    <n v="1059405.171475058"/>
    <n v="0"/>
    <n v="1059405.171475058"/>
  </r>
  <r>
    <s v="4779-110 - IT Administration"/>
    <x v="8"/>
    <n v="500"/>
    <m/>
    <n v="0"/>
    <n v="0"/>
    <n v="0"/>
    <n v="500"/>
    <n v="0"/>
    <n v="500"/>
  </r>
  <r>
    <s v="4779-110 - IT Administration"/>
    <x v="9"/>
    <n v="21895.809999999998"/>
    <m/>
    <n v="0"/>
    <n v="0"/>
    <n v="0"/>
    <n v="21895.809999999998"/>
    <n v="0"/>
    <n v="21895.809999999998"/>
  </r>
  <r>
    <s v="4779-110 - IT Administration"/>
    <x v="10"/>
    <n v="7461.8"/>
    <m/>
    <n v="0"/>
    <n v="0"/>
    <n v="0"/>
    <n v="7461.8"/>
    <n v="0"/>
    <n v="7461.8"/>
  </r>
  <r>
    <s v="4779-110 - IT Administration"/>
    <x v="12"/>
    <n v="2172.42"/>
    <m/>
    <n v="0"/>
    <n v="0"/>
    <n v="0"/>
    <n v="2172.42"/>
    <n v="0"/>
    <n v="2172.42"/>
  </r>
  <r>
    <s v="4779-110 - IT Administration"/>
    <x v="19"/>
    <n v="1121.9499999999998"/>
    <m/>
    <n v="0"/>
    <n v="0"/>
    <n v="0"/>
    <n v="1121.9499999999998"/>
    <n v="0"/>
    <n v="1121.9499999999998"/>
  </r>
  <r>
    <s v="4779-110 - IT Administration"/>
    <x v="13"/>
    <n v="330.32"/>
    <m/>
    <n v="0"/>
    <n v="0"/>
    <n v="0"/>
    <n v="330.32"/>
    <n v="0"/>
    <n v="330.32"/>
  </r>
  <r>
    <s v="4779-110 - IT Administration"/>
    <x v="0"/>
    <n v="2105.0200000000004"/>
    <m/>
    <n v="0"/>
    <n v="0"/>
    <n v="0"/>
    <n v="2105.0200000000004"/>
    <n v="0"/>
    <n v="2105.0200000000004"/>
  </r>
  <r>
    <s v="4779-110 - IT Administration"/>
    <x v="14"/>
    <n v="-37.950000000000003"/>
    <m/>
    <n v="0"/>
    <n v="0"/>
    <n v="0"/>
    <n v="-37.950000000000003"/>
    <n v="0"/>
    <n v="-37.950000000000003"/>
  </r>
  <r>
    <s v="4779-110 - IT Administration"/>
    <x v="15"/>
    <n v="1261.2599999999998"/>
    <m/>
    <n v="0"/>
    <n v="0"/>
    <n v="0"/>
    <n v="1261.2599999999998"/>
    <n v="0"/>
    <n v="1261.2599999999998"/>
  </r>
  <r>
    <s v="4779-110 - IT Administration"/>
    <x v="21"/>
    <n v="672.74"/>
    <m/>
    <n v="0"/>
    <n v="0"/>
    <n v="0"/>
    <n v="672.74"/>
    <n v="0"/>
    <n v="672.74"/>
  </r>
  <r>
    <s v="4779-110 - IT Administration"/>
    <x v="58"/>
    <n v="825072.57000000007"/>
    <m/>
    <n v="0"/>
    <n v="0"/>
    <n v="0"/>
    <n v="825072.57000000007"/>
    <n v="0"/>
    <n v="825072.57000000007"/>
  </r>
  <r>
    <s v="4779-110 - IT Administration"/>
    <x v="16"/>
    <n v="839.49"/>
    <m/>
    <n v="0"/>
    <n v="0"/>
    <n v="0"/>
    <n v="839.49"/>
    <n v="0"/>
    <n v="839.49"/>
  </r>
  <r>
    <s v="4779-110 - IT Administration"/>
    <x v="33"/>
    <n v="135202.39000000001"/>
    <m/>
    <n v="0"/>
    <n v="0"/>
    <n v="0"/>
    <n v="135202.39000000001"/>
    <n v="0"/>
    <n v="135202.39000000001"/>
  </r>
  <r>
    <s v="4779-110 - IT Administration"/>
    <x v="34"/>
    <n v="5620.6"/>
    <m/>
    <n v="0"/>
    <n v="0"/>
    <n v="0"/>
    <n v="5620.6"/>
    <n v="0"/>
    <n v="5620.6"/>
  </r>
  <r>
    <s v="4779-110 - IT Administration"/>
    <x v="83"/>
    <n v="1200"/>
    <m/>
    <n v="0"/>
    <n v="0"/>
    <n v="0"/>
    <n v="1200"/>
    <n v="0"/>
    <n v="1200"/>
  </r>
  <r>
    <s v="4779-110 - IT Administration"/>
    <x v="84"/>
    <n v="404771.30000000005"/>
    <m/>
    <n v="0"/>
    <n v="0"/>
    <n v="0"/>
    <n v="404771.30000000005"/>
    <n v="0"/>
    <n v="404771.30000000005"/>
  </r>
  <r>
    <s v="4779-120 - Infra-Support"/>
    <x v="7"/>
    <n v="97295.579999999987"/>
    <m/>
    <n v="0"/>
    <n v="0"/>
    <n v="0"/>
    <n v="97295.579999999987"/>
    <n v="0"/>
    <n v="97295.579999999987"/>
  </r>
  <r>
    <s v="4779-120 - Infra-Support"/>
    <x v="8"/>
    <n v="1000"/>
    <m/>
    <n v="0"/>
    <n v="0"/>
    <n v="0"/>
    <n v="1000"/>
    <n v="0"/>
    <n v="1000"/>
  </r>
  <r>
    <s v="4779-120 - Infra-Support"/>
    <x v="15"/>
    <n v="231"/>
    <m/>
    <n v="0"/>
    <n v="0"/>
    <n v="0"/>
    <n v="231"/>
    <n v="0"/>
    <n v="231"/>
  </r>
  <r>
    <s v="4779-120 - Infra-Support"/>
    <x v="33"/>
    <n v="1336.0300000000002"/>
    <m/>
    <n v="0"/>
    <n v="0"/>
    <n v="0"/>
    <n v="1336.0300000000002"/>
    <n v="0"/>
    <n v="1336.0300000000002"/>
  </r>
  <r>
    <s v="4779-120 - Infra-Support"/>
    <x v="34"/>
    <n v="2520.65"/>
    <m/>
    <n v="0"/>
    <n v="0"/>
    <n v="0"/>
    <n v="2520.65"/>
    <n v="0"/>
    <n v="2520.65"/>
  </r>
  <r>
    <s v="4779-120 - Infra-Support"/>
    <x v="83"/>
    <n v="531.06000000000006"/>
    <m/>
    <n v="0"/>
    <n v="0"/>
    <n v="0"/>
    <n v="531.06000000000006"/>
    <n v="0"/>
    <n v="531.06000000000006"/>
  </r>
  <r>
    <s v="4779-120 - Infra-Support"/>
    <x v="84"/>
    <n v="1284.93"/>
    <m/>
    <n v="0"/>
    <n v="0"/>
    <n v="0"/>
    <n v="1284.93"/>
    <n v="0"/>
    <n v="1284.93"/>
  </r>
  <r>
    <s v="4779-120 - Infra-Support"/>
    <x v="28"/>
    <n v="363.98"/>
    <m/>
    <n v="0"/>
    <n v="0"/>
    <n v="0"/>
    <n v="363.98"/>
    <n v="0"/>
    <n v="363.98"/>
  </r>
  <r>
    <s v="4779-160 - CGI OandM Contract"/>
    <x v="7"/>
    <n v="3215.1600000000003"/>
    <m/>
    <n v="0"/>
    <n v="0"/>
    <n v="0"/>
    <n v="3215.1600000000003"/>
    <n v="0"/>
    <n v="3215.1600000000003"/>
  </r>
  <r>
    <s v="4779-180 - Audit Assistance"/>
    <x v="7"/>
    <n v="2670.46"/>
    <m/>
    <n v="0"/>
    <n v="0"/>
    <n v="0"/>
    <n v="2670.46"/>
    <n v="0"/>
    <n v="2670.46"/>
  </r>
  <r>
    <s v="4779-185 - NERC Compliance"/>
    <x v="7"/>
    <n v="7544.3799999999992"/>
    <m/>
    <n v="0"/>
    <n v="0"/>
    <n v="0"/>
    <n v="7544.3799999999992"/>
    <n v="0"/>
    <n v="7544.3799999999992"/>
  </r>
  <r>
    <s v="4779-185 - NERC Compliance"/>
    <x v="34"/>
    <n v="2675"/>
    <m/>
    <n v="0"/>
    <n v="0"/>
    <n v="0"/>
    <n v="2675"/>
    <n v="0"/>
    <n v="2675"/>
  </r>
  <r>
    <s v="4779-320 - CIS-Support"/>
    <x v="114"/>
    <n v="448869.32"/>
    <m/>
    <n v="0"/>
    <n v="0"/>
    <n v="0"/>
    <n v="448869.32"/>
    <n v="0"/>
    <n v="448869.32"/>
  </r>
  <r>
    <s v="4779-320 - CIS-Support"/>
    <x v="7"/>
    <n v="393467.32"/>
    <m/>
    <n v="0"/>
    <n v="0"/>
    <n v="0"/>
    <n v="393467.32"/>
    <n v="0"/>
    <n v="393467.32"/>
  </r>
  <r>
    <s v="4779-320 - CIS-Support"/>
    <x v="8"/>
    <n v="850"/>
    <m/>
    <n v="0"/>
    <n v="0"/>
    <n v="0"/>
    <n v="850"/>
    <n v="0"/>
    <n v="850"/>
  </r>
  <r>
    <s v="4779-320 - CIS-Support"/>
    <x v="12"/>
    <n v="24.82"/>
    <m/>
    <n v="0"/>
    <n v="0"/>
    <n v="0"/>
    <n v="24.82"/>
    <n v="0"/>
    <n v="24.82"/>
  </r>
  <r>
    <s v="4779-320 - CIS-Support"/>
    <x v="34"/>
    <n v="253.07"/>
    <m/>
    <n v="0"/>
    <n v="0"/>
    <n v="0"/>
    <n v="253.07"/>
    <n v="0"/>
    <n v="253.07"/>
  </r>
  <r>
    <s v="4779-520 - Security"/>
    <x v="37"/>
    <n v="23038.13"/>
    <m/>
    <n v="0"/>
    <n v="0"/>
    <n v="0"/>
    <n v="23038.13"/>
    <n v="0"/>
    <n v="23038.13"/>
  </r>
  <r>
    <s v="4779-520 - Security"/>
    <x v="7"/>
    <n v="56872.909999999996"/>
    <m/>
    <n v="0"/>
    <n v="0"/>
    <n v="0"/>
    <n v="56872.909999999996"/>
    <n v="0"/>
    <n v="56872.909999999996"/>
  </r>
  <r>
    <s v="4779-520 - Security"/>
    <x v="8"/>
    <n v="250"/>
    <m/>
    <n v="0"/>
    <n v="0"/>
    <n v="0"/>
    <n v="250"/>
    <n v="0"/>
    <n v="250"/>
  </r>
  <r>
    <s v="4779-620 - Appl-Desktop-Support"/>
    <x v="37"/>
    <n v="98454.62"/>
    <m/>
    <n v="0"/>
    <n v="0"/>
    <n v="0"/>
    <n v="98454.62"/>
    <n v="0"/>
    <n v="98454.62"/>
  </r>
  <r>
    <s v="4779-620 - Appl-Desktop-Support"/>
    <x v="7"/>
    <n v="288.39999999999998"/>
    <m/>
    <n v="0"/>
    <n v="0"/>
    <n v="0"/>
    <n v="288.39999999999998"/>
    <n v="0"/>
    <n v="288.39999999999998"/>
  </r>
  <r>
    <s v="4779-620 - Appl-Desktop-Support"/>
    <x v="34"/>
    <n v="1056.4000000000001"/>
    <m/>
    <n v="0"/>
    <n v="0"/>
    <n v="0"/>
    <n v="1056.4000000000001"/>
    <n v="0"/>
    <n v="1056.4000000000001"/>
  </r>
  <r>
    <s v="4779-630 - Appl-Web Apps"/>
    <x v="7"/>
    <n v="49885.849999999991"/>
    <m/>
    <n v="0"/>
    <n v="0"/>
    <n v="0"/>
    <n v="49885.849999999991"/>
    <n v="0"/>
    <n v="49885.849999999991"/>
  </r>
  <r>
    <s v="4779-630 - Appl-Web Apps"/>
    <x v="34"/>
    <n v="1931.5099999999998"/>
    <m/>
    <n v="0"/>
    <n v="0"/>
    <n v="0"/>
    <n v="1931.5099999999998"/>
    <n v="0"/>
    <n v="1931.5099999999998"/>
  </r>
  <r>
    <s v="4779-660 - GIS App Dev and Supp"/>
    <x v="7"/>
    <n v="44638.009999999995"/>
    <m/>
    <n v="0"/>
    <n v="0"/>
    <n v="0"/>
    <n v="44638.009999999995"/>
    <n v="0"/>
    <n v="44638.009999999995"/>
  </r>
  <r>
    <s v="4779-661 - Poweron App Devl Sup"/>
    <x v="7"/>
    <n v="40958.58"/>
    <m/>
    <n v="0"/>
    <n v="0"/>
    <n v="0"/>
    <n v="40958.58"/>
    <n v="0"/>
    <n v="40958.58"/>
  </r>
  <r>
    <s v="4779-668 - Training Given"/>
    <x v="7"/>
    <n v="319.04000000000002"/>
    <m/>
    <n v="0"/>
    <n v="0"/>
    <n v="0"/>
    <n v="319.04000000000002"/>
    <n v="0"/>
    <n v="319.04000000000002"/>
  </r>
  <r>
    <s v="4779-710 - Appl-Other-M and E"/>
    <x v="7"/>
    <n v="11112.36"/>
    <m/>
    <n v="0"/>
    <n v="0"/>
    <n v="0"/>
    <n v="11112.36"/>
    <n v="0"/>
    <n v="11112.36"/>
  </r>
  <r>
    <s v="4779-720 - Appl-Other-Support"/>
    <x v="37"/>
    <n v="21866"/>
    <m/>
    <n v="0"/>
    <n v="0"/>
    <n v="0"/>
    <n v="21866"/>
    <n v="0"/>
    <n v="21866"/>
  </r>
  <r>
    <s v="4779-720 - Appl-Other-Support"/>
    <x v="7"/>
    <n v="41060.590000000004"/>
    <m/>
    <n v="0"/>
    <n v="0"/>
    <n v="0"/>
    <n v="41060.590000000004"/>
    <n v="0"/>
    <n v="41060.590000000004"/>
  </r>
  <r>
    <s v="4779-730 - MDM Support"/>
    <x v="7"/>
    <n v="19595.18"/>
    <m/>
    <n v="0"/>
    <n v="0"/>
    <n v="0"/>
    <n v="19595.18"/>
    <n v="0"/>
    <n v="19595.18"/>
  </r>
  <r>
    <s v="4779-750 - Audit Work"/>
    <x v="7"/>
    <n v="28650.289999999997"/>
    <m/>
    <n v="0"/>
    <n v="0"/>
    <n v="0"/>
    <n v="28650.289999999997"/>
    <n v="0"/>
    <n v="28650.289999999997"/>
  </r>
  <r>
    <s v="4779-800 - Cellular/Pager"/>
    <x v="19"/>
    <n v="320"/>
    <m/>
    <n v="0"/>
    <n v="0"/>
    <n v="0"/>
    <n v="320"/>
    <n v="0"/>
    <n v="320"/>
  </r>
  <r>
    <s v="4779-800 - Cellular/Pager"/>
    <x v="24"/>
    <n v="200"/>
    <m/>
    <n v="0"/>
    <n v="0"/>
    <n v="0"/>
    <n v="200"/>
    <n v="0"/>
    <n v="200"/>
  </r>
  <r>
    <s v="4779-800 - Cellular/Pager"/>
    <x v="58"/>
    <n v="80"/>
    <m/>
    <n v="0"/>
    <n v="0"/>
    <n v="0"/>
    <n v="80"/>
    <n v="0"/>
    <n v="80"/>
  </r>
  <r>
    <s v="4779-910 - Vac/Sick/Holiday"/>
    <x v="7"/>
    <n v="301547.90852494189"/>
    <m/>
    <n v="301547.90852494189"/>
    <n v="0"/>
    <n v="0"/>
    <n v="0"/>
    <n v="0"/>
    <n v="301547.90852494189"/>
  </r>
  <r>
    <s v="4779-920 - Corporate Mgmt"/>
    <x v="7"/>
    <n v="11416.5"/>
    <m/>
    <n v="0"/>
    <n v="0"/>
    <n v="0"/>
    <n v="11416.5"/>
    <n v="0"/>
    <n v="11416.5"/>
  </r>
  <r>
    <s v="4779-940 - Community Rel"/>
    <x v="7"/>
    <n v="64.400000000000006"/>
    <m/>
    <n v="0"/>
    <n v="0"/>
    <n v="0"/>
    <n v="64.400000000000006"/>
    <n v="0"/>
    <n v="64.400000000000006"/>
  </r>
  <r>
    <s v="4779-940 - Community Rel"/>
    <x v="34"/>
    <n v="10.54"/>
    <m/>
    <n v="0"/>
    <n v="0"/>
    <n v="0"/>
    <n v="10.54"/>
    <n v="0"/>
    <n v="10.54"/>
  </r>
  <r>
    <s v="4779-950 - Safety"/>
    <x v="7"/>
    <n v="241.44"/>
    <m/>
    <n v="0"/>
    <n v="0"/>
    <n v="0"/>
    <n v="241.44"/>
    <n v="0"/>
    <n v="241.44"/>
  </r>
  <r>
    <s v="4779-950 - Safety"/>
    <x v="13"/>
    <n v="163.62"/>
    <m/>
    <n v="0"/>
    <n v="0"/>
    <n v="0"/>
    <n v="163.62"/>
    <n v="0"/>
    <n v="163.62"/>
  </r>
  <r>
    <s v="4779-950 - Safety"/>
    <x v="14"/>
    <n v="-78.22"/>
    <m/>
    <n v="0"/>
    <n v="0"/>
    <n v="0"/>
    <n v="-78.22"/>
    <n v="0"/>
    <n v="-78.22"/>
  </r>
  <r>
    <s v="4779-960 - Telephone Usage"/>
    <x v="58"/>
    <n v="160"/>
    <m/>
    <n v="0"/>
    <n v="0"/>
    <n v="0"/>
    <n v="160"/>
    <n v="0"/>
    <n v="160"/>
  </r>
  <r>
    <s v="4779-970 - Training Rec/Web/Con"/>
    <x v="7"/>
    <n v="5891.82"/>
    <m/>
    <n v="0"/>
    <n v="0"/>
    <n v="0"/>
    <n v="5891.82"/>
    <n v="0"/>
    <n v="5891.82"/>
  </r>
  <r>
    <s v="4779-970 - Training Rec/Web/Con"/>
    <x v="9"/>
    <n v="14116.82"/>
    <m/>
    <n v="0"/>
    <n v="0"/>
    <n v="0"/>
    <n v="14116.82"/>
    <n v="0"/>
    <n v="14116.82"/>
  </r>
  <r>
    <s v="4779-970 - Training Rec/Web/Con"/>
    <x v="10"/>
    <n v="2854.59"/>
    <m/>
    <n v="0"/>
    <n v="0"/>
    <n v="0"/>
    <n v="2854.59"/>
    <n v="0"/>
    <n v="2854.59"/>
  </r>
  <r>
    <s v="4779-970 - Training Rec/Web/Con"/>
    <x v="12"/>
    <n v="137.4"/>
    <m/>
    <n v="0"/>
    <n v="0"/>
    <n v="0"/>
    <n v="137.4"/>
    <n v="0"/>
    <n v="137.4"/>
  </r>
  <r>
    <s v="4779-970 - Training Rec/Web/Con"/>
    <x v="0"/>
    <n v="44.28"/>
    <m/>
    <n v="0"/>
    <n v="0"/>
    <n v="0"/>
    <n v="44.28"/>
    <n v="0"/>
    <n v="44.28"/>
  </r>
  <r>
    <s v="4779-970 - Training Rec/Web/Con"/>
    <x v="24"/>
    <n v="60.49"/>
    <m/>
    <n v="0"/>
    <n v="0"/>
    <n v="0"/>
    <n v="60.49"/>
    <n v="0"/>
    <n v="60.49"/>
  </r>
  <r>
    <s v="4779-999 - Call Duty"/>
    <x v="8"/>
    <n v="7400"/>
    <m/>
    <n v="0"/>
    <n v="0"/>
    <n v="0"/>
    <n v="7400"/>
    <n v="0"/>
    <n v="7400"/>
  </r>
  <r>
    <s v="615D-400 - OandM Costs"/>
    <x v="69"/>
    <n v="2994.6"/>
    <m/>
    <n v="0"/>
    <n v="0"/>
    <n v="0"/>
    <n v="0"/>
    <n v="2994.6"/>
    <n v="2994.6"/>
  </r>
  <r>
    <s v="615D-400 - OandM Costs"/>
    <x v="12"/>
    <n v="36.4"/>
    <m/>
    <n v="0"/>
    <n v="0"/>
    <n v="0"/>
    <n v="0"/>
    <n v="36.4"/>
    <n v="36.4"/>
  </r>
  <r>
    <s v="615D-400 - OandM Costs"/>
    <x v="0"/>
    <n v="31.61"/>
    <m/>
    <n v="0"/>
    <n v="0"/>
    <n v="0"/>
    <n v="0"/>
    <n v="31.61"/>
    <n v="31.61"/>
  </r>
  <r>
    <s v="615D-400 - OandM Costs"/>
    <x v="58"/>
    <n v="32278.870000000003"/>
    <m/>
    <n v="0"/>
    <n v="0"/>
    <n v="0"/>
    <n v="0"/>
    <n v="32278.870000000003"/>
    <n v="32278.870000000003"/>
  </r>
  <r>
    <s v="786E-420 - OandM Office Expense"/>
    <x v="28"/>
    <n v="2584.6999999999998"/>
    <m/>
    <n v="0"/>
    <n v="0"/>
    <n v="0"/>
    <n v="0"/>
    <n v="2584.6999999999998"/>
    <n v="2584.6999999999998"/>
  </r>
  <r>
    <s v="852E-400 - OandM Costs"/>
    <x v="23"/>
    <n v="275.7"/>
    <m/>
    <n v="0"/>
    <n v="0"/>
    <n v="0"/>
    <n v="0"/>
    <n v="275.7"/>
    <n v="275.7"/>
  </r>
  <r>
    <s v="852E-400 - OandM Costs"/>
    <x v="27"/>
    <n v="172.32"/>
    <m/>
    <n v="0"/>
    <n v="0"/>
    <n v="0"/>
    <n v="0"/>
    <n v="172.32"/>
    <n v="172.32"/>
  </r>
  <r>
    <s v="959E-400 - OandM Costs"/>
    <x v="0"/>
    <n v="156.44999999999999"/>
    <m/>
    <n v="0"/>
    <n v="0"/>
    <n v="0"/>
    <n v="0"/>
    <n v="156.44999999999999"/>
    <n v="156.44999999999999"/>
  </r>
  <r>
    <s v="6420-110 - Legal Administration"/>
    <x v="4"/>
    <n v="12244.44"/>
    <m/>
    <n v="0"/>
    <n v="0"/>
    <n v="0"/>
    <n v="12244.44"/>
    <n v="0"/>
    <n v="12244.44"/>
  </r>
  <r>
    <s v="6420-110 - Legal Administration"/>
    <x v="7"/>
    <n v="279246.87"/>
    <m/>
    <n v="0"/>
    <n v="0"/>
    <n v="0"/>
    <n v="279246.87"/>
    <n v="0"/>
    <n v="279246.87"/>
  </r>
  <r>
    <s v="6420-110 - Legal Administration"/>
    <x v="9"/>
    <n v="120"/>
    <m/>
    <n v="0"/>
    <n v="0"/>
    <n v="0"/>
    <n v="120"/>
    <n v="0"/>
    <n v="120"/>
  </r>
  <r>
    <s v="6420-110 - Legal Administration"/>
    <x v="10"/>
    <n v="159.12"/>
    <m/>
    <n v="0"/>
    <n v="0"/>
    <n v="0"/>
    <n v="159.12"/>
    <n v="0"/>
    <n v="159.12"/>
  </r>
  <r>
    <s v="6420-110 - Legal Administration"/>
    <x v="15"/>
    <n v="389.55"/>
    <m/>
    <n v="0"/>
    <n v="0"/>
    <n v="0"/>
    <n v="389.55"/>
    <n v="0"/>
    <n v="389.55"/>
  </r>
  <r>
    <s v="6420-120 - Distribution Related"/>
    <x v="7"/>
    <n v="308789.93"/>
    <m/>
    <n v="0"/>
    <n v="0"/>
    <n v="0"/>
    <n v="308789.93"/>
    <n v="0"/>
    <n v="308789.93"/>
  </r>
  <r>
    <s v="6420-120 - Distribution Related"/>
    <x v="15"/>
    <n v="2817.48"/>
    <m/>
    <n v="0"/>
    <n v="0"/>
    <n v="0"/>
    <n v="2817.48"/>
    <n v="0"/>
    <n v="2817.48"/>
  </r>
  <r>
    <s v="6420-130 - BHD Transmission"/>
    <x v="7"/>
    <n v="53892.25"/>
    <m/>
    <n v="0"/>
    <n v="0"/>
    <n v="0"/>
    <n v="53892.25"/>
    <n v="0"/>
    <n v="53892.25"/>
  </r>
  <r>
    <s v="6420-130 - BHD Transmission"/>
    <x v="12"/>
    <n v="32"/>
    <m/>
    <n v="0"/>
    <n v="0"/>
    <n v="0"/>
    <n v="32"/>
    <n v="0"/>
    <n v="32"/>
  </r>
  <r>
    <s v="6420-135 - MPD Transmission"/>
    <x v="7"/>
    <n v="1849.0599999999997"/>
    <m/>
    <n v="0"/>
    <n v="0"/>
    <n v="0"/>
    <n v="1849.0599999999997"/>
    <n v="0"/>
    <n v="1849.0599999999997"/>
  </r>
  <r>
    <s v="6420-135 - MPD Transmission"/>
    <x v="10"/>
    <n v="8.69"/>
    <m/>
    <n v="0"/>
    <n v="0"/>
    <n v="0"/>
    <n v="8.69"/>
    <n v="0"/>
    <n v="8.69"/>
  </r>
  <r>
    <s v="6420-140 - General T Reg Exp"/>
    <x v="115"/>
    <n v="3542.5"/>
    <m/>
    <n v="0"/>
    <n v="0"/>
    <n v="0"/>
    <n v="3542.5"/>
    <n v="0"/>
    <n v="3542.5"/>
  </r>
  <r>
    <s v="6420-140 - General T Reg Exp"/>
    <x v="116"/>
    <n v="25510"/>
    <m/>
    <n v="0"/>
    <n v="0"/>
    <n v="0"/>
    <n v="25510"/>
    <n v="0"/>
    <n v="25510"/>
  </r>
  <r>
    <s v="6420-140 - General T Reg Exp"/>
    <x v="7"/>
    <n v="4295.24"/>
    <m/>
    <n v="0"/>
    <n v="0"/>
    <n v="0"/>
    <n v="4295.24"/>
    <n v="0"/>
    <n v="4295.24"/>
  </r>
  <r>
    <s v="6420-400 - Other PP Expense"/>
    <x v="7"/>
    <n v="15.11"/>
    <m/>
    <n v="0"/>
    <n v="0"/>
    <n v="0"/>
    <n v="15.11"/>
    <n v="0"/>
    <n v="15.11"/>
  </r>
  <r>
    <s v="6420-401 - Regulatory Admin"/>
    <x v="3"/>
    <n v="24212.43"/>
    <m/>
    <n v="0"/>
    <n v="0"/>
    <n v="0"/>
    <n v="24212.43"/>
    <n v="0"/>
    <n v="24212.43"/>
  </r>
  <r>
    <s v="6420-401 - Regulatory Admin"/>
    <x v="18"/>
    <n v="9747.44"/>
    <m/>
    <n v="0"/>
    <n v="0"/>
    <n v="0"/>
    <n v="9747.44"/>
    <n v="0"/>
    <n v="9747.44"/>
  </r>
  <r>
    <s v="6420-401 - Regulatory Admin"/>
    <x v="9"/>
    <n v="15959.34"/>
    <m/>
    <n v="0"/>
    <n v="0"/>
    <n v="0"/>
    <n v="15959.34"/>
    <n v="0"/>
    <n v="15959.34"/>
  </r>
  <r>
    <s v="6420-401 - Regulatory Admin"/>
    <x v="10"/>
    <n v="9635.3100000000013"/>
    <m/>
    <n v="0"/>
    <n v="0"/>
    <n v="0"/>
    <n v="9635.3100000000013"/>
    <n v="0"/>
    <n v="9635.3100000000013"/>
  </r>
  <r>
    <s v="6420-401 - Regulatory Admin"/>
    <x v="12"/>
    <n v="2726.1"/>
    <m/>
    <n v="0"/>
    <n v="0"/>
    <n v="0"/>
    <n v="2726.1"/>
    <n v="0"/>
    <n v="2726.1"/>
  </r>
  <r>
    <s v="6420-401 - Regulatory Admin"/>
    <x v="13"/>
    <n v="56.01"/>
    <m/>
    <n v="0"/>
    <n v="0"/>
    <n v="0"/>
    <n v="56.01"/>
    <n v="0"/>
    <n v="56.01"/>
  </r>
  <r>
    <s v="6420-401 - Regulatory Admin"/>
    <x v="0"/>
    <n v="324.18"/>
    <m/>
    <n v="0"/>
    <n v="0"/>
    <n v="0"/>
    <n v="324.18"/>
    <n v="0"/>
    <n v="324.18"/>
  </r>
  <r>
    <s v="6420-401 - Regulatory Admin"/>
    <x v="14"/>
    <n v="-24.52"/>
    <m/>
    <n v="0"/>
    <n v="0"/>
    <n v="0"/>
    <n v="-24.52"/>
    <n v="0"/>
    <n v="-24.52"/>
  </r>
  <r>
    <s v="6420-401 - Regulatory Admin"/>
    <x v="21"/>
    <n v="301.26"/>
    <m/>
    <n v="0"/>
    <n v="0"/>
    <n v="0"/>
    <n v="301.26"/>
    <n v="0"/>
    <n v="301.26"/>
  </r>
  <r>
    <s v="6420-401 - Regulatory Admin"/>
    <x v="16"/>
    <n v="658.65"/>
    <m/>
    <n v="0"/>
    <n v="0"/>
    <n v="0"/>
    <n v="658.65"/>
    <n v="0"/>
    <n v="658.65"/>
  </r>
  <r>
    <s v="6420-401 - Regulatory Admin"/>
    <x v="17"/>
    <n v="17100.07"/>
    <m/>
    <n v="0"/>
    <n v="0"/>
    <n v="0"/>
    <n v="17100.07"/>
    <n v="0"/>
    <n v="17100.07"/>
  </r>
  <r>
    <s v="6420-421 - FERC"/>
    <x v="3"/>
    <n v="15355"/>
    <m/>
    <n v="0"/>
    <n v="0"/>
    <n v="0"/>
    <n v="15355"/>
    <n v="0"/>
    <n v="15355"/>
  </r>
  <r>
    <s v="6420-421 - FERC"/>
    <x v="71"/>
    <n v="8494"/>
    <m/>
    <n v="0"/>
    <n v="0"/>
    <n v="0"/>
    <n v="8494"/>
    <n v="0"/>
    <n v="8494"/>
  </r>
  <r>
    <s v="6420-421 - FERC"/>
    <x v="30"/>
    <n v="47284"/>
    <m/>
    <n v="0"/>
    <n v="0"/>
    <n v="0"/>
    <n v="47284"/>
    <n v="0"/>
    <n v="47284"/>
  </r>
  <r>
    <s v="6420-421 - FERC"/>
    <x v="115"/>
    <n v="447081.75"/>
    <m/>
    <n v="0"/>
    <n v="0"/>
    <n v="0"/>
    <n v="447081.75"/>
    <n v="0"/>
    <n v="447081.75"/>
  </r>
  <r>
    <s v="6420-422 - MPUC and Others"/>
    <x v="71"/>
    <n v="-120810"/>
    <m/>
    <n v="0"/>
    <n v="0"/>
    <n v="0"/>
    <n v="-120810"/>
    <n v="0"/>
    <n v="-120810"/>
  </r>
  <r>
    <s v="6420-422 - MPUC and Others"/>
    <x v="30"/>
    <n v="21071"/>
    <m/>
    <n v="0"/>
    <n v="0"/>
    <n v="0"/>
    <n v="21071"/>
    <n v="0"/>
    <n v="21071"/>
  </r>
  <r>
    <s v="6420-422 - MPUC and Others"/>
    <x v="116"/>
    <n v="1117364.05"/>
    <m/>
    <n v="0"/>
    <n v="0"/>
    <n v="0"/>
    <n v="1117364.05"/>
    <n v="0"/>
    <n v="1117364.05"/>
  </r>
  <r>
    <s v="6420-425 - Non-Regulatory"/>
    <x v="71"/>
    <n v="38443.5"/>
    <m/>
    <n v="0"/>
    <n v="0"/>
    <n v="0"/>
    <n v="38443.5"/>
    <n v="0"/>
    <n v="38443.5"/>
  </r>
  <r>
    <s v="6420-425 - Non-Regulatory"/>
    <x v="30"/>
    <n v="252041.99"/>
    <m/>
    <n v="0"/>
    <n v="0"/>
    <n v="0"/>
    <n v="252041.99"/>
    <n v="0"/>
    <n v="252041.99"/>
  </r>
  <r>
    <s v="6420-425 - Non-Regulatory"/>
    <x v="10"/>
    <n v="1076.08"/>
    <m/>
    <n v="0"/>
    <n v="0"/>
    <n v="0"/>
    <n v="1076.08"/>
    <n v="0"/>
    <n v="1076.08"/>
  </r>
  <r>
    <s v="6420-425 - Non-Regulatory"/>
    <x v="12"/>
    <n v="83.74"/>
    <m/>
    <n v="0"/>
    <n v="0"/>
    <n v="0"/>
    <n v="83.74"/>
    <n v="0"/>
    <n v="83.74"/>
  </r>
  <r>
    <s v="6420-500 - General Admin"/>
    <x v="7"/>
    <n v="1400.08"/>
    <m/>
    <n v="0"/>
    <n v="0"/>
    <n v="0"/>
    <n v="1400.08"/>
    <n v="0"/>
    <n v="1400.08"/>
  </r>
  <r>
    <s v="6420-910 - Vac/Sick/Holiday"/>
    <x v="7"/>
    <n v="109047.52000000002"/>
    <m/>
    <n v="109047.52000000002"/>
    <n v="0"/>
    <n v="0"/>
    <n v="0"/>
    <n v="0"/>
    <n v="109047.52000000002"/>
  </r>
  <r>
    <s v="918A-100 - Dist Rate Case"/>
    <x v="37"/>
    <n v="2882"/>
    <m/>
    <n v="0"/>
    <n v="0"/>
    <n v="0"/>
    <n v="0"/>
    <n v="2882"/>
    <n v="2882"/>
  </r>
  <r>
    <s v="918A-100 - Dist Rate Case"/>
    <x v="71"/>
    <n v="55768.5"/>
    <m/>
    <n v="0"/>
    <n v="0"/>
    <n v="0"/>
    <n v="0"/>
    <n v="55768.5"/>
    <n v="55768.5"/>
  </r>
  <r>
    <s v="918A-100 - Dist Rate Case"/>
    <x v="30"/>
    <n v="163037.5"/>
    <m/>
    <n v="0"/>
    <n v="0"/>
    <n v="0"/>
    <n v="0"/>
    <n v="163037.5"/>
    <n v="163037.5"/>
  </r>
  <r>
    <s v="918A-100 - Dist Rate Case"/>
    <x v="116"/>
    <n v="353619.5"/>
    <m/>
    <n v="0"/>
    <n v="0"/>
    <n v="0"/>
    <n v="0"/>
    <n v="353619.5"/>
    <n v="353619.5"/>
  </r>
  <r>
    <s v="918A-100 - Dist Rate Case"/>
    <x v="10"/>
    <n v="150"/>
    <m/>
    <n v="0"/>
    <n v="0"/>
    <n v="0"/>
    <n v="0"/>
    <n v="150"/>
    <n v="150"/>
  </r>
  <r>
    <s v="918A-100 - Dist Rate Case"/>
    <x v="11"/>
    <n v="500"/>
    <m/>
    <n v="0"/>
    <n v="0"/>
    <n v="0"/>
    <n v="0"/>
    <n v="500"/>
    <n v="500"/>
  </r>
  <r>
    <s v="5404-120 - Dist and State Reg"/>
    <x v="3"/>
    <n v="7040"/>
    <m/>
    <n v="0"/>
    <n v="0"/>
    <n v="0"/>
    <n v="7040"/>
    <n v="0"/>
    <n v="7040"/>
  </r>
  <r>
    <s v="5404-120 - Dist and State Reg"/>
    <x v="7"/>
    <n v="36932.35"/>
    <m/>
    <n v="0"/>
    <n v="0"/>
    <n v="0"/>
    <n v="36932.35"/>
    <n v="0"/>
    <n v="36932.35"/>
  </r>
  <r>
    <s v="5404-120 - Dist and State Reg"/>
    <x v="8"/>
    <n v="22500"/>
    <m/>
    <n v="0"/>
    <n v="0"/>
    <n v="0"/>
    <n v="22500"/>
    <n v="0"/>
    <n v="22500"/>
  </r>
  <r>
    <s v="5404-140 - BHD Transmission"/>
    <x v="3"/>
    <n v="163952"/>
    <m/>
    <n v="0"/>
    <n v="0"/>
    <n v="0"/>
    <n v="163952"/>
    <n v="0"/>
    <n v="163952"/>
  </r>
  <r>
    <s v="5404-140 - BHD Transmission"/>
    <x v="71"/>
    <n v="14143"/>
    <m/>
    <n v="0"/>
    <n v="0"/>
    <n v="0"/>
    <n v="14143"/>
    <n v="0"/>
    <n v="14143"/>
  </r>
  <r>
    <s v="5404-140 - BHD Transmission"/>
    <x v="115"/>
    <n v="77144"/>
    <m/>
    <n v="0"/>
    <n v="0"/>
    <n v="0"/>
    <n v="77144"/>
    <n v="0"/>
    <n v="77144"/>
  </r>
  <r>
    <s v="5404-140 - BHD Transmission"/>
    <x v="18"/>
    <n v="3775"/>
    <m/>
    <n v="0"/>
    <n v="0"/>
    <n v="0"/>
    <n v="3775"/>
    <n v="0"/>
    <n v="3775"/>
  </r>
  <r>
    <s v="5404-140 - BHD Transmission"/>
    <x v="7"/>
    <n v="26381.549999999996"/>
    <m/>
    <n v="0"/>
    <n v="0"/>
    <n v="0"/>
    <n v="26381.549999999996"/>
    <n v="0"/>
    <n v="26381.549999999996"/>
  </r>
  <r>
    <s v="5404-140 - BHD Transmission"/>
    <x v="0"/>
    <n v="8000"/>
    <m/>
    <n v="0"/>
    <n v="0"/>
    <n v="0"/>
    <n v="8000"/>
    <n v="0"/>
    <n v="8000"/>
  </r>
  <r>
    <s v="5404-140 - BHD Transmission"/>
    <x v="34"/>
    <n v="1125"/>
    <m/>
    <n v="0"/>
    <n v="0"/>
    <n v="0"/>
    <n v="1125"/>
    <n v="0"/>
    <n v="1125"/>
  </r>
  <r>
    <s v="5404-145 - MPD Transmission"/>
    <x v="3"/>
    <n v="10455"/>
    <m/>
    <n v="0"/>
    <n v="0"/>
    <n v="0"/>
    <n v="10455"/>
    <n v="0"/>
    <n v="10455"/>
  </r>
  <r>
    <s v="5404-145 - MPD Transmission"/>
    <x v="71"/>
    <n v="17482"/>
    <m/>
    <n v="0"/>
    <n v="0"/>
    <n v="0"/>
    <n v="17482"/>
    <n v="0"/>
    <n v="17482"/>
  </r>
  <r>
    <s v="5404-145 - MPD Transmission"/>
    <x v="115"/>
    <n v="160382"/>
    <m/>
    <n v="0"/>
    <n v="0"/>
    <n v="0"/>
    <n v="160382"/>
    <n v="0"/>
    <n v="160382"/>
  </r>
  <r>
    <s v="5404-145 - MPD Transmission"/>
    <x v="7"/>
    <n v="30224.65"/>
    <m/>
    <n v="0"/>
    <n v="0"/>
    <n v="0"/>
    <n v="30224.65"/>
    <n v="0"/>
    <n v="30224.65"/>
  </r>
  <r>
    <s v="5404-145 - MPD Transmission"/>
    <x v="10"/>
    <n v="396.54"/>
    <m/>
    <n v="0"/>
    <n v="0"/>
    <n v="0"/>
    <n v="396.54"/>
    <n v="0"/>
    <n v="396.54"/>
  </r>
  <r>
    <s v="5404-150 - Gen Trans Reg and Ctrc"/>
    <x v="7"/>
    <n v="5494.62"/>
    <m/>
    <n v="0"/>
    <n v="0"/>
    <n v="0"/>
    <n v="5494.62"/>
    <n v="0"/>
    <n v="5494.62"/>
  </r>
  <r>
    <s v="5404-150 - Gen Trans Reg and Ctrc"/>
    <x v="21"/>
    <n v="30.31"/>
    <m/>
    <n v="0"/>
    <n v="0"/>
    <n v="0"/>
    <n v="30.31"/>
    <n v="0"/>
    <n v="30.31"/>
  </r>
  <r>
    <s v="5404-230 - Load Set and Mrkt Sup"/>
    <x v="26"/>
    <n v="3499.2"/>
    <m/>
    <n v="0"/>
    <n v="0"/>
    <n v="0"/>
    <n v="3499.2"/>
    <n v="0"/>
    <n v="3499.2"/>
  </r>
  <r>
    <s v="5404-230 - Load Set and Mrkt Sup"/>
    <x v="7"/>
    <n v="99727.99"/>
    <m/>
    <n v="0"/>
    <n v="0"/>
    <n v="0"/>
    <n v="99727.99"/>
    <n v="0"/>
    <n v="99727.99"/>
  </r>
  <r>
    <s v="5404-230 - Load Set and Mrkt Sup"/>
    <x v="117"/>
    <n v="2750"/>
    <m/>
    <n v="0"/>
    <n v="0"/>
    <n v="0"/>
    <n v="2750"/>
    <n v="0"/>
    <n v="2750"/>
  </r>
  <r>
    <s v="5404-300 - Set Pricing"/>
    <x v="37"/>
    <n v="5382.51"/>
    <m/>
    <n v="0"/>
    <n v="0"/>
    <n v="0"/>
    <n v="5382.51"/>
    <n v="0"/>
    <n v="5382.51"/>
  </r>
  <r>
    <s v="5404-300 - Set Pricing"/>
    <x v="7"/>
    <n v="12075.990000000002"/>
    <m/>
    <n v="0"/>
    <n v="0"/>
    <n v="0"/>
    <n v="12075.990000000002"/>
    <n v="0"/>
    <n v="12075.990000000002"/>
  </r>
  <r>
    <s v="5404-300 - Set Pricing"/>
    <x v="19"/>
    <n v="32.22"/>
    <m/>
    <n v="0"/>
    <n v="0"/>
    <n v="0"/>
    <n v="32.22"/>
    <n v="0"/>
    <n v="32.22"/>
  </r>
  <r>
    <s v="5404-350 - Other PP Expenses"/>
    <x v="92"/>
    <n v="225000"/>
    <m/>
    <n v="0"/>
    <n v="0"/>
    <n v="0"/>
    <n v="225000"/>
    <n v="0"/>
    <n v="225000"/>
  </r>
  <r>
    <s v="5404-350 - Other PP Expenses"/>
    <x v="7"/>
    <n v="2881.53"/>
    <m/>
    <n v="0"/>
    <n v="0"/>
    <n v="0"/>
    <n v="2881.53"/>
    <n v="0"/>
    <n v="2881.53"/>
  </r>
  <r>
    <s v="5404-350 - Other PP Expenses"/>
    <x v="31"/>
    <n v="9839.260000000002"/>
    <m/>
    <n v="0"/>
    <n v="0"/>
    <n v="0"/>
    <n v="9839.260000000002"/>
    <n v="0"/>
    <n v="9839.260000000002"/>
  </r>
  <r>
    <s v="5404-420 - Forecast and Analysis"/>
    <x v="7"/>
    <n v="32334.53"/>
    <m/>
    <n v="0"/>
    <n v="0"/>
    <n v="0"/>
    <n v="32334.53"/>
    <n v="0"/>
    <n v="32334.53"/>
  </r>
  <r>
    <s v="5404-500 - General Dept Admin"/>
    <x v="3"/>
    <n v="154522.41"/>
    <m/>
    <n v="0"/>
    <n v="0"/>
    <n v="0"/>
    <n v="154522.41"/>
    <n v="0"/>
    <n v="154522.41"/>
  </r>
  <r>
    <s v="5404-500 - General Dept Admin"/>
    <x v="37"/>
    <n v="1500"/>
    <m/>
    <n v="0"/>
    <n v="0"/>
    <n v="0"/>
    <n v="1500"/>
    <n v="0"/>
    <n v="1500"/>
  </r>
  <r>
    <s v="5404-500 - General Dept Admin"/>
    <x v="18"/>
    <n v="790"/>
    <m/>
    <n v="0"/>
    <n v="0"/>
    <n v="0"/>
    <n v="790"/>
    <n v="0"/>
    <n v="790"/>
  </r>
  <r>
    <s v="5404-500 - General Dept Admin"/>
    <x v="6"/>
    <n v="122.19"/>
    <m/>
    <n v="0"/>
    <n v="0"/>
    <n v="0"/>
    <n v="122.19"/>
    <n v="0"/>
    <n v="122.19"/>
  </r>
  <r>
    <s v="5404-500 - General Dept Admin"/>
    <x v="7"/>
    <n v="263620.07926873385"/>
    <m/>
    <n v="0"/>
    <n v="0"/>
    <n v="0"/>
    <n v="263620.07926873385"/>
    <n v="0"/>
    <n v="263620.07926873385"/>
  </r>
  <r>
    <s v="5404-500 - General Dept Admin"/>
    <x v="9"/>
    <n v="2700"/>
    <m/>
    <n v="0"/>
    <n v="0"/>
    <n v="0"/>
    <n v="2700"/>
    <n v="0"/>
    <n v="2700"/>
  </r>
  <r>
    <s v="5404-500 - General Dept Admin"/>
    <x v="10"/>
    <n v="305.43"/>
    <m/>
    <n v="0"/>
    <n v="0"/>
    <n v="0"/>
    <n v="305.43"/>
    <n v="0"/>
    <n v="305.43"/>
  </r>
  <r>
    <s v="5404-500 - General Dept Admin"/>
    <x v="12"/>
    <n v="377.79999999999995"/>
    <m/>
    <n v="0"/>
    <n v="0"/>
    <n v="0"/>
    <n v="377.79999999999995"/>
    <n v="0"/>
    <n v="377.79999999999995"/>
  </r>
  <r>
    <s v="5404-500 - General Dept Admin"/>
    <x v="19"/>
    <n v="105.49000000000001"/>
    <m/>
    <n v="0"/>
    <n v="0"/>
    <n v="0"/>
    <n v="105.49000000000001"/>
    <n v="0"/>
    <n v="105.49000000000001"/>
  </r>
  <r>
    <s v="5404-500 - General Dept Admin"/>
    <x v="13"/>
    <n v="71.040000000000006"/>
    <m/>
    <n v="0"/>
    <n v="0"/>
    <n v="0"/>
    <n v="71.040000000000006"/>
    <n v="0"/>
    <n v="71.040000000000006"/>
  </r>
  <r>
    <s v="5404-910 - Vac/Sick/Holiday"/>
    <x v="7"/>
    <n v="72145.796493462054"/>
    <m/>
    <n v="72145.796493462054"/>
    <n v="0"/>
    <n v="0"/>
    <n v="0"/>
    <n v="0"/>
    <n v="72145.796493462054"/>
  </r>
  <r>
    <s v="2023-950 - Safety"/>
    <x v="13"/>
    <n v="114.56"/>
    <m/>
    <n v="0"/>
    <n v="0"/>
    <n v="0"/>
    <n v="114.56"/>
    <n v="0"/>
    <n v="114.56"/>
  </r>
  <r>
    <s v="5063-100 - General Admin"/>
    <x v="56"/>
    <n v="20.75"/>
    <m/>
    <n v="0"/>
    <n v="0"/>
    <n v="0"/>
    <n v="20.75"/>
    <n v="0"/>
    <n v="20.75"/>
  </r>
  <r>
    <s v="5063-100 - General Admin"/>
    <x v="3"/>
    <n v="32299.19"/>
    <m/>
    <n v="0"/>
    <n v="0"/>
    <n v="0"/>
    <n v="32299.19"/>
    <n v="0"/>
    <n v="32299.19"/>
  </r>
  <r>
    <s v="5063-100 - General Admin"/>
    <x v="18"/>
    <n v="1155"/>
    <m/>
    <n v="0"/>
    <n v="0"/>
    <n v="0"/>
    <n v="1155"/>
    <n v="0"/>
    <n v="1155"/>
  </r>
  <r>
    <s v="5063-100 - General Admin"/>
    <x v="7"/>
    <n v="464118.21"/>
    <m/>
    <n v="0"/>
    <n v="0"/>
    <n v="0"/>
    <n v="464118.21"/>
    <n v="0"/>
    <n v="464118.21"/>
  </r>
  <r>
    <s v="5063-100 - General Admin"/>
    <x v="8"/>
    <n v="10829.502308876348"/>
    <m/>
    <n v="0"/>
    <n v="0"/>
    <n v="0"/>
    <n v="10829.502308876348"/>
    <n v="0"/>
    <n v="10829.502308876348"/>
  </r>
  <r>
    <s v="5063-100 - General Admin"/>
    <x v="51"/>
    <n v="16621.07"/>
    <m/>
    <n v="0"/>
    <n v="0"/>
    <n v="0"/>
    <n v="16621.07"/>
    <n v="0"/>
    <n v="16621.07"/>
  </r>
  <r>
    <s v="5063-100 - General Admin"/>
    <x v="9"/>
    <n v="367.9"/>
    <m/>
    <n v="0"/>
    <n v="0"/>
    <n v="0"/>
    <n v="367.9"/>
    <n v="0"/>
    <n v="367.9"/>
  </r>
  <r>
    <s v="5063-100 - General Admin"/>
    <x v="10"/>
    <n v="9066.6200000000008"/>
    <m/>
    <n v="0"/>
    <n v="0"/>
    <n v="0"/>
    <n v="9066.6200000000008"/>
    <n v="0"/>
    <n v="9066.6200000000008"/>
  </r>
  <r>
    <s v="5063-100 - General Admin"/>
    <x v="12"/>
    <n v="16408.34"/>
    <m/>
    <n v="0"/>
    <n v="0"/>
    <n v="0"/>
    <n v="16408.34"/>
    <n v="0"/>
    <n v="16408.34"/>
  </r>
  <r>
    <s v="5063-100 - General Admin"/>
    <x v="19"/>
    <n v="156.70999999999998"/>
    <m/>
    <n v="0"/>
    <n v="0"/>
    <n v="0"/>
    <n v="156.70999999999998"/>
    <n v="0"/>
    <n v="156.70999999999998"/>
  </r>
  <r>
    <s v="5063-100 - General Admin"/>
    <x v="13"/>
    <n v="10595.209999999997"/>
    <m/>
    <n v="0"/>
    <n v="0"/>
    <n v="0"/>
    <n v="10595.209999999997"/>
    <n v="0"/>
    <n v="10595.209999999997"/>
  </r>
  <r>
    <s v="5063-100 - General Admin"/>
    <x v="0"/>
    <n v="21078.68"/>
    <m/>
    <n v="0"/>
    <n v="0"/>
    <n v="0"/>
    <n v="21078.68"/>
    <n v="0"/>
    <n v="21078.68"/>
  </r>
  <r>
    <s v="5063-100 - General Admin"/>
    <x v="24"/>
    <n v="185.84"/>
    <m/>
    <n v="0"/>
    <n v="0"/>
    <n v="0"/>
    <n v="185.84"/>
    <n v="0"/>
    <n v="185.84"/>
  </r>
  <r>
    <s v="5063-100 - General Admin"/>
    <x v="14"/>
    <n v="-5719.12"/>
    <m/>
    <n v="0"/>
    <n v="0"/>
    <n v="0"/>
    <n v="-5719.12"/>
    <n v="0"/>
    <n v="-5719.12"/>
  </r>
  <r>
    <s v="5063-100 - General Admin"/>
    <x v="15"/>
    <n v="38.46"/>
    <m/>
    <n v="0"/>
    <n v="0"/>
    <n v="0"/>
    <n v="38.46"/>
    <n v="0"/>
    <n v="38.46"/>
  </r>
  <r>
    <s v="5063-100 - General Admin"/>
    <x v="27"/>
    <n v="38"/>
    <m/>
    <n v="0"/>
    <n v="0"/>
    <n v="0"/>
    <n v="38"/>
    <n v="0"/>
    <n v="38"/>
  </r>
  <r>
    <s v="5063-100 - General Admin"/>
    <x v="21"/>
    <n v="222.31"/>
    <m/>
    <n v="0"/>
    <n v="0"/>
    <n v="0"/>
    <n v="222.31"/>
    <n v="0"/>
    <n v="222.31"/>
  </r>
  <r>
    <s v="5063-100 - General Admin"/>
    <x v="16"/>
    <n v="223.84"/>
    <m/>
    <n v="0"/>
    <n v="0"/>
    <n v="0"/>
    <n v="223.84"/>
    <n v="0"/>
    <n v="223.84"/>
  </r>
  <r>
    <s v="5063-100 - General Admin"/>
    <x v="28"/>
    <n v="230.74"/>
    <m/>
    <n v="0"/>
    <n v="0"/>
    <n v="0"/>
    <n v="230.74"/>
    <n v="0"/>
    <n v="230.74"/>
  </r>
  <r>
    <s v="5063-210 - Genl Safety Training"/>
    <x v="3"/>
    <n v="40500"/>
    <m/>
    <n v="0"/>
    <n v="0"/>
    <n v="0"/>
    <n v="40500"/>
    <n v="0"/>
    <n v="40500"/>
  </r>
  <r>
    <s v="5063-210 - Genl Safety Training"/>
    <x v="9"/>
    <n v="10063.220000000001"/>
    <m/>
    <n v="0"/>
    <n v="0"/>
    <n v="0"/>
    <n v="10063.220000000001"/>
    <n v="0"/>
    <n v="10063.220000000001"/>
  </r>
  <r>
    <s v="5063-210 - Genl Safety Training"/>
    <x v="12"/>
    <n v="1000"/>
    <m/>
    <n v="0"/>
    <n v="0"/>
    <n v="0"/>
    <n v="1000"/>
    <n v="0"/>
    <n v="1000"/>
  </r>
  <r>
    <s v="5063-210 - Genl Safety Training"/>
    <x v="0"/>
    <n v="2291.5699999999997"/>
    <m/>
    <n v="0"/>
    <n v="0"/>
    <n v="0"/>
    <n v="2291.5699999999997"/>
    <n v="0"/>
    <n v="2291.5699999999997"/>
  </r>
  <r>
    <s v="5063-220 - Employee Safety Team"/>
    <x v="10"/>
    <n v="300"/>
    <m/>
    <n v="0"/>
    <n v="0"/>
    <n v="0"/>
    <n v="300"/>
    <n v="0"/>
    <n v="300"/>
  </r>
  <r>
    <s v="5063-220 - Employee Safety Team"/>
    <x v="12"/>
    <n v="2048.6"/>
    <m/>
    <n v="0"/>
    <n v="0"/>
    <n v="0"/>
    <n v="2048.6"/>
    <n v="0"/>
    <n v="2048.6"/>
  </r>
  <r>
    <s v="5063-220 - Employee Safety Team"/>
    <x v="0"/>
    <n v="605.12"/>
    <m/>
    <n v="0"/>
    <n v="0"/>
    <n v="0"/>
    <n v="605.12"/>
    <n v="0"/>
    <n v="605.12"/>
  </r>
  <r>
    <s v="5063-240 - Safety Training"/>
    <x v="9"/>
    <n v="322.54000000000002"/>
    <m/>
    <n v="0"/>
    <n v="0"/>
    <n v="0"/>
    <n v="322.54000000000002"/>
    <n v="0"/>
    <n v="322.54000000000002"/>
  </r>
  <r>
    <s v="5063-240 - Safety Training"/>
    <x v="10"/>
    <n v="147.41999999999999"/>
    <m/>
    <n v="0"/>
    <n v="0"/>
    <n v="0"/>
    <n v="147.41999999999999"/>
    <n v="0"/>
    <n v="147.41999999999999"/>
  </r>
  <r>
    <s v="5063-240 - Safety Training"/>
    <x v="13"/>
    <n v="502.37"/>
    <m/>
    <n v="0"/>
    <n v="0"/>
    <n v="0"/>
    <n v="502.37"/>
    <n v="0"/>
    <n v="502.37"/>
  </r>
  <r>
    <s v="5063-600 - Occupational Health"/>
    <x v="13"/>
    <n v="775.7"/>
    <m/>
    <n v="0"/>
    <n v="0"/>
    <n v="0"/>
    <n v="775.7"/>
    <n v="0"/>
    <n v="775.7"/>
  </r>
  <r>
    <s v="5063-600 - Occupational Health"/>
    <x v="14"/>
    <n v="-63.67"/>
    <m/>
    <n v="0"/>
    <n v="0"/>
    <n v="0"/>
    <n v="-63.67"/>
    <n v="0"/>
    <n v="-63.67"/>
  </r>
  <r>
    <s v="5063-910 - Vac/Sick/Holiday"/>
    <x v="7"/>
    <n v="104463.41"/>
    <m/>
    <n v="104463.41"/>
    <n v="0"/>
    <n v="0"/>
    <n v="0"/>
    <n v="0"/>
    <n v="104463.41"/>
  </r>
  <r>
    <s v="5063-950 - Safety"/>
    <x v="12"/>
    <n v="277.81"/>
    <m/>
    <n v="0"/>
    <n v="0"/>
    <n v="0"/>
    <n v="277.81"/>
    <n v="0"/>
    <n v="277.81"/>
  </r>
  <r>
    <s v="106F-400 - OandM Dist Expenses"/>
    <x v="23"/>
    <n v="407.95"/>
    <m/>
    <n v="0"/>
    <n v="0"/>
    <n v="0"/>
    <n v="0"/>
    <n v="407.95"/>
    <n v="407.95"/>
  </r>
  <r>
    <s v="106F-400 - OandM Dist Expenses"/>
    <x v="27"/>
    <n v="81.12"/>
    <m/>
    <n v="0"/>
    <n v="0"/>
    <n v="0"/>
    <n v="0"/>
    <n v="81.12"/>
    <n v="81.12"/>
  </r>
  <r>
    <s v="122D-400 - OandM Dist Expense"/>
    <x v="23"/>
    <n v="1323.2"/>
    <m/>
    <n v="0"/>
    <n v="0"/>
    <n v="0"/>
    <n v="0"/>
    <n v="1323.2"/>
    <n v="1323.2"/>
  </r>
  <r>
    <s v="122D-400 - OandM Dist Expense"/>
    <x v="27"/>
    <n v="217.15"/>
    <m/>
    <n v="0"/>
    <n v="0"/>
    <n v="0"/>
    <n v="0"/>
    <n v="217.15"/>
    <n v="217.15"/>
  </r>
  <r>
    <s v="144E-400 - OandM Dist Expense"/>
    <x v="23"/>
    <n v="6.53"/>
    <m/>
    <n v="0"/>
    <n v="0"/>
    <n v="0"/>
    <n v="0"/>
    <n v="6.53"/>
    <n v="6.53"/>
  </r>
  <r>
    <s v="158H-400 - OandM Dist Expenses"/>
    <x v="23"/>
    <n v="513.96"/>
    <m/>
    <n v="0"/>
    <n v="0"/>
    <n v="0"/>
    <n v="0"/>
    <n v="513.96"/>
    <n v="513.96"/>
  </r>
  <r>
    <s v="158H-400 - OandM Dist Expenses"/>
    <x v="27"/>
    <n v="224"/>
    <m/>
    <n v="0"/>
    <n v="0"/>
    <n v="0"/>
    <n v="0"/>
    <n v="224"/>
    <n v="224"/>
  </r>
  <r>
    <s v="158J-400 - OandM Dist Expense"/>
    <x v="23"/>
    <n v="375.33"/>
    <m/>
    <n v="0"/>
    <n v="0"/>
    <n v="0"/>
    <n v="0"/>
    <n v="375.33"/>
    <n v="375.33"/>
  </r>
  <r>
    <s v="158J-400 - OandM Dist Expense"/>
    <x v="27"/>
    <n v="178.49"/>
    <m/>
    <n v="0"/>
    <n v="0"/>
    <n v="0"/>
    <n v="0"/>
    <n v="178.49"/>
    <n v="178.49"/>
  </r>
  <r>
    <s v="158M-400 - OandM Dist Expense"/>
    <x v="7"/>
    <n v="1052.32"/>
    <m/>
    <n v="0"/>
    <n v="0"/>
    <n v="0"/>
    <n v="0"/>
    <n v="1052.32"/>
    <n v="1052.32"/>
  </r>
  <r>
    <s v="160E-400 - OandM Dist Expense"/>
    <x v="23"/>
    <n v="105.05"/>
    <m/>
    <n v="0"/>
    <n v="0"/>
    <n v="0"/>
    <n v="0"/>
    <n v="105.05"/>
    <n v="105.05"/>
  </r>
  <r>
    <s v="160E-400 - OandM Dist Expense"/>
    <x v="27"/>
    <n v="26.91"/>
    <m/>
    <n v="0"/>
    <n v="0"/>
    <n v="0"/>
    <n v="0"/>
    <n v="26.91"/>
    <n v="26.91"/>
  </r>
  <r>
    <s v="160Q-400 - OandM Dist Expense"/>
    <x v="23"/>
    <n v="214.11"/>
    <m/>
    <n v="0"/>
    <n v="0"/>
    <n v="0"/>
    <n v="0"/>
    <n v="214.11"/>
    <n v="214.11"/>
  </r>
  <r>
    <s v="160Q-400 - OandM Dist Expense"/>
    <x v="27"/>
    <n v="7.73"/>
    <m/>
    <n v="0"/>
    <n v="0"/>
    <n v="0"/>
    <n v="0"/>
    <n v="7.73"/>
    <n v="7.73"/>
  </r>
  <r>
    <s v="160T-400 - OandM Dist Expenses"/>
    <x v="23"/>
    <n v="43.44"/>
    <m/>
    <n v="0"/>
    <n v="0"/>
    <n v="0"/>
    <n v="0"/>
    <n v="43.44"/>
    <n v="43.44"/>
  </r>
  <r>
    <s v="160T-400 - OandM Dist Expenses"/>
    <x v="27"/>
    <n v="12.280000000000001"/>
    <m/>
    <n v="0"/>
    <n v="0"/>
    <n v="0"/>
    <n v="0"/>
    <n v="12.280000000000001"/>
    <n v="12.280000000000001"/>
  </r>
  <r>
    <s v="161N-400 - OandM Dist Expenses"/>
    <x v="23"/>
    <n v="36.72"/>
    <m/>
    <n v="0"/>
    <n v="0"/>
    <n v="0"/>
    <n v="0"/>
    <n v="36.72"/>
    <n v="36.72"/>
  </r>
  <r>
    <s v="161N-400 - OandM Dist Expenses"/>
    <x v="27"/>
    <n v="5.87"/>
    <m/>
    <n v="0"/>
    <n v="0"/>
    <n v="0"/>
    <n v="0"/>
    <n v="5.87"/>
    <n v="5.87"/>
  </r>
  <r>
    <s v="161Q-400 - OandM Dist Expenses"/>
    <x v="23"/>
    <n v="23.93"/>
    <m/>
    <n v="0"/>
    <n v="0"/>
    <n v="0"/>
    <n v="0"/>
    <n v="23.93"/>
    <n v="23.93"/>
  </r>
  <r>
    <s v="161Q-400 - OandM Dist Expenses"/>
    <x v="27"/>
    <n v="5.66"/>
    <m/>
    <n v="0"/>
    <n v="0"/>
    <n v="0"/>
    <n v="0"/>
    <n v="5.66"/>
    <n v="5.66"/>
  </r>
  <r>
    <s v="161V-400 - OandM Dist Expense"/>
    <x v="7"/>
    <n v="139.36000000000001"/>
    <m/>
    <n v="0"/>
    <n v="0"/>
    <n v="0"/>
    <n v="0"/>
    <n v="139.36000000000001"/>
    <n v="139.36000000000001"/>
  </r>
  <r>
    <s v="161W-400 - OandM Dist Expenses"/>
    <x v="23"/>
    <n v="64.84"/>
    <m/>
    <n v="0"/>
    <n v="0"/>
    <n v="0"/>
    <n v="0"/>
    <n v="64.84"/>
    <n v="64.84"/>
  </r>
  <r>
    <s v="161W-400 - OandM Dist Expenses"/>
    <x v="27"/>
    <n v="8.9700000000000006"/>
    <m/>
    <n v="0"/>
    <n v="0"/>
    <n v="0"/>
    <n v="0"/>
    <n v="8.9700000000000006"/>
    <n v="8.9700000000000006"/>
  </r>
  <r>
    <s v="172B-400 - OandM Dist Expense"/>
    <x v="23"/>
    <n v="1085.3"/>
    <m/>
    <n v="0"/>
    <n v="0"/>
    <n v="0"/>
    <n v="0"/>
    <n v="1085.3"/>
    <n v="1085.3"/>
  </r>
  <r>
    <s v="172B-400 - OandM Dist Expense"/>
    <x v="27"/>
    <n v="327.48"/>
    <m/>
    <n v="0"/>
    <n v="0"/>
    <n v="0"/>
    <n v="0"/>
    <n v="327.48"/>
    <n v="327.48"/>
  </r>
  <r>
    <s v="188E-400 - OandM Dist Expense"/>
    <x v="23"/>
    <n v="267.86"/>
    <m/>
    <n v="0"/>
    <n v="0"/>
    <n v="0"/>
    <n v="0"/>
    <n v="267.86"/>
    <n v="267.86"/>
  </r>
  <r>
    <s v="188E-400 - OandM Dist Expense"/>
    <x v="27"/>
    <n v="29.53"/>
    <m/>
    <n v="0"/>
    <n v="0"/>
    <n v="0"/>
    <n v="0"/>
    <n v="29.53"/>
    <n v="29.53"/>
  </r>
  <r>
    <s v="190E-400 - OandM Dist Expense"/>
    <x v="23"/>
    <n v="181.55"/>
    <m/>
    <n v="0"/>
    <n v="0"/>
    <n v="0"/>
    <n v="0"/>
    <n v="181.55"/>
    <n v="181.55"/>
  </r>
  <r>
    <s v="190E-400 - OandM Dist Expense"/>
    <x v="27"/>
    <n v="30.53"/>
    <m/>
    <n v="0"/>
    <n v="0"/>
    <n v="0"/>
    <n v="0"/>
    <n v="30.53"/>
    <n v="30.53"/>
  </r>
  <r>
    <s v="209D-400 - OandM Dist Expense"/>
    <x v="23"/>
    <n v="231.18"/>
    <m/>
    <n v="0"/>
    <n v="0"/>
    <n v="0"/>
    <n v="0"/>
    <n v="231.18"/>
    <n v="231.18"/>
  </r>
  <r>
    <s v="209D-400 - OandM Dist Expense"/>
    <x v="27"/>
    <n v="28.17"/>
    <m/>
    <n v="0"/>
    <n v="0"/>
    <n v="0"/>
    <n v="0"/>
    <n v="28.17"/>
    <n v="28.17"/>
  </r>
  <r>
    <s v="248E-400 - OandM Dist Expense"/>
    <x v="23"/>
    <n v="7.33"/>
    <m/>
    <n v="0"/>
    <n v="0"/>
    <n v="0"/>
    <n v="0"/>
    <n v="7.33"/>
    <n v="7.33"/>
  </r>
  <r>
    <s v="253D-400 - OandM Dist Expense"/>
    <x v="23"/>
    <n v="753.3"/>
    <m/>
    <n v="0"/>
    <n v="0"/>
    <n v="0"/>
    <n v="0"/>
    <n v="753.3"/>
    <n v="753.3"/>
  </r>
  <r>
    <s v="253D-400 - OandM Dist Expense"/>
    <x v="27"/>
    <n v="648.16"/>
    <m/>
    <n v="0"/>
    <n v="0"/>
    <n v="0"/>
    <n v="0"/>
    <n v="648.16"/>
    <n v="648.16"/>
  </r>
  <r>
    <s v="337E-400 - OandM Dist Expense"/>
    <x v="7"/>
    <n v="69.680000000000007"/>
    <m/>
    <n v="0"/>
    <n v="0"/>
    <n v="0"/>
    <n v="0"/>
    <n v="69.680000000000007"/>
    <n v="69.680000000000007"/>
  </r>
  <r>
    <s v="375E-400 - OandM Dist Expense"/>
    <x v="7"/>
    <n v="35.479999999999997"/>
    <m/>
    <n v="0"/>
    <n v="0"/>
    <n v="0"/>
    <n v="0"/>
    <n v="35.479999999999997"/>
    <n v="35.479999999999997"/>
  </r>
  <r>
    <s v="377E-400 - OandM Dist Expenses"/>
    <x v="23"/>
    <n v="24.37"/>
    <m/>
    <n v="0"/>
    <n v="0"/>
    <n v="0"/>
    <n v="0"/>
    <n v="24.37"/>
    <n v="24.37"/>
  </r>
  <r>
    <s v="384E-400 - OandM Dist Expense"/>
    <x v="23"/>
    <n v="49.08"/>
    <m/>
    <n v="0"/>
    <n v="0"/>
    <n v="0"/>
    <n v="0"/>
    <n v="49.08"/>
    <n v="49.08"/>
  </r>
  <r>
    <s v="384E-400 - OandM Dist Expense"/>
    <x v="27"/>
    <n v="2.83"/>
    <m/>
    <n v="0"/>
    <n v="0"/>
    <n v="0"/>
    <n v="0"/>
    <n v="2.83"/>
    <n v="2.83"/>
  </r>
  <r>
    <s v="395E-400 - OandM Dist Expense"/>
    <x v="23"/>
    <n v="261.12"/>
    <m/>
    <n v="0"/>
    <n v="0"/>
    <n v="0"/>
    <n v="0"/>
    <n v="261.12"/>
    <n v="261.12"/>
  </r>
  <r>
    <s v="395E-400 - OandM Dist Expense"/>
    <x v="27"/>
    <n v="97.92"/>
    <m/>
    <n v="0"/>
    <n v="0"/>
    <n v="0"/>
    <n v="0"/>
    <n v="97.92"/>
    <n v="97.92"/>
  </r>
  <r>
    <s v="404C-500 - OandM Expenses"/>
    <x v="23"/>
    <n v="639.67999999999995"/>
    <m/>
    <n v="0"/>
    <n v="0"/>
    <n v="0"/>
    <n v="0"/>
    <n v="639.67999999999995"/>
    <n v="639.67999999999995"/>
  </r>
  <r>
    <s v="404C-500 - OandM Expenses"/>
    <x v="27"/>
    <n v="312.8"/>
    <m/>
    <n v="0"/>
    <n v="0"/>
    <n v="0"/>
    <n v="0"/>
    <n v="312.8"/>
    <n v="312.8"/>
  </r>
  <r>
    <s v="406D-500 - OandM Expenses"/>
    <x v="2"/>
    <n v="3902.14"/>
    <m/>
    <n v="0"/>
    <n v="0"/>
    <n v="0"/>
    <n v="0"/>
    <n v="3902.14"/>
    <n v="3902.14"/>
  </r>
  <r>
    <s v="407E-400 - OandM Dist Expense"/>
    <x v="23"/>
    <n v="7.11"/>
    <m/>
    <n v="0"/>
    <n v="0"/>
    <n v="0"/>
    <n v="0"/>
    <n v="7.11"/>
    <n v="7.11"/>
  </r>
  <r>
    <s v="407E-400 - OandM Dist Expense"/>
    <x v="27"/>
    <n v="1.54"/>
    <m/>
    <n v="0"/>
    <n v="0"/>
    <n v="0"/>
    <n v="0"/>
    <n v="1.54"/>
    <n v="1.54"/>
  </r>
  <r>
    <s v="407E-410 - OandM Trans Expense"/>
    <x v="7"/>
    <n v="455.97"/>
    <m/>
    <n v="0"/>
    <n v="0"/>
    <n v="0"/>
    <n v="0"/>
    <n v="455.97"/>
    <n v="455.97"/>
  </r>
  <r>
    <s v="445E-410 - OandM Trans Expense"/>
    <x v="3"/>
    <n v="602"/>
    <m/>
    <n v="0"/>
    <n v="0"/>
    <n v="0"/>
    <n v="0"/>
    <n v="602"/>
    <n v="602"/>
  </r>
  <r>
    <s v="450E-410 - OandM Trans Expense"/>
    <x v="23"/>
    <n v="4.8600000000000003"/>
    <m/>
    <n v="0"/>
    <n v="0"/>
    <n v="0"/>
    <n v="0"/>
    <n v="4.8600000000000003"/>
    <n v="4.8600000000000003"/>
  </r>
  <r>
    <s v="450E-420 - OandM Office Expense"/>
    <x v="0"/>
    <n v="72.949999999999818"/>
    <m/>
    <n v="0"/>
    <n v="0"/>
    <n v="0"/>
    <n v="0"/>
    <n v="72.949999999999818"/>
    <n v="72.949999999999818"/>
  </r>
  <r>
    <s v="472E-400 - OandM Dist Expense"/>
    <x v="23"/>
    <n v="16.28"/>
    <m/>
    <n v="0"/>
    <n v="0"/>
    <n v="0"/>
    <n v="0"/>
    <n v="16.28"/>
    <n v="16.28"/>
  </r>
  <r>
    <s v="482E-400 - OandM Dist Expense"/>
    <x v="27"/>
    <n v="2.0299999999999998"/>
    <m/>
    <n v="0"/>
    <n v="0"/>
    <n v="0"/>
    <n v="0"/>
    <n v="2.0299999999999998"/>
    <n v="2.0299999999999998"/>
  </r>
  <r>
    <s v="482E-410 - OandM Trans Expense"/>
    <x v="27"/>
    <n v="1.02"/>
    <m/>
    <n v="0"/>
    <n v="0"/>
    <n v="0"/>
    <n v="0"/>
    <n v="1.02"/>
    <n v="1.02"/>
  </r>
  <r>
    <s v="484E-400 - OandM Dist Expenses"/>
    <x v="7"/>
    <n v="46.45"/>
    <m/>
    <n v="0"/>
    <n v="0"/>
    <n v="0"/>
    <n v="0"/>
    <n v="46.45"/>
    <n v="46.45"/>
  </r>
  <r>
    <s v="484E-400 - OandM Dist Expenses"/>
    <x v="23"/>
    <n v="791.22"/>
    <m/>
    <n v="0"/>
    <n v="0"/>
    <n v="0"/>
    <n v="0"/>
    <n v="791.22"/>
    <n v="791.22"/>
  </r>
  <r>
    <s v="484E-400 - OandM Dist Expenses"/>
    <x v="27"/>
    <n v="260.18"/>
    <m/>
    <n v="0"/>
    <n v="0"/>
    <n v="0"/>
    <n v="0"/>
    <n v="260.18"/>
    <n v="260.18"/>
  </r>
  <r>
    <s v="486E-420 - OandM Office Expense"/>
    <x v="69"/>
    <n v="952"/>
    <m/>
    <n v="0"/>
    <n v="0"/>
    <n v="0"/>
    <n v="0"/>
    <n v="952"/>
    <n v="952"/>
  </r>
  <r>
    <s v="487E-410 - OandM Trans Expense"/>
    <x v="7"/>
    <n v="461.98"/>
    <m/>
    <n v="0"/>
    <n v="0"/>
    <n v="0"/>
    <n v="0"/>
    <n v="461.98"/>
    <n v="461.98"/>
  </r>
  <r>
    <s v="526E-400 - OandM Dist Expense"/>
    <x v="23"/>
    <n v="214.48"/>
    <m/>
    <n v="0"/>
    <n v="0"/>
    <n v="0"/>
    <n v="0"/>
    <n v="214.48"/>
    <n v="214.48"/>
  </r>
  <r>
    <s v="526E-400 - OandM Dist Expense"/>
    <x v="27"/>
    <n v="2.4"/>
    <m/>
    <n v="0"/>
    <n v="0"/>
    <n v="0"/>
    <n v="0"/>
    <n v="2.4"/>
    <n v="2.4"/>
  </r>
  <r>
    <s v="527E-400 - OandM Dist Expense"/>
    <x v="7"/>
    <n v="192.31"/>
    <m/>
    <n v="0"/>
    <n v="0"/>
    <n v="0"/>
    <n v="0"/>
    <n v="192.31"/>
    <n v="192.31"/>
  </r>
  <r>
    <s v="528E-410 - OandM Trans Expense"/>
    <x v="7"/>
    <n v="155.13999999999999"/>
    <m/>
    <n v="0"/>
    <n v="0"/>
    <n v="0"/>
    <n v="0"/>
    <n v="155.13999999999999"/>
    <n v="155.13999999999999"/>
  </r>
  <r>
    <s v="528E-420 - OandM Office Expense"/>
    <x v="29"/>
    <n v="800"/>
    <m/>
    <n v="0"/>
    <n v="0"/>
    <n v="0"/>
    <n v="0"/>
    <n v="800"/>
    <n v="800"/>
  </r>
  <r>
    <s v="528E-420 - OandM Office Expense"/>
    <x v="0"/>
    <n v="585"/>
    <m/>
    <n v="0"/>
    <n v="0"/>
    <n v="0"/>
    <n v="0"/>
    <n v="585"/>
    <n v="585"/>
  </r>
  <r>
    <s v="534E-400 - OandM Dist Expense"/>
    <x v="2"/>
    <n v="845.31"/>
    <m/>
    <n v="0"/>
    <n v="0"/>
    <n v="0"/>
    <n v="0"/>
    <n v="845.31"/>
    <n v="845.31"/>
  </r>
  <r>
    <s v="550E-400 - OandM Dist Expense"/>
    <x v="7"/>
    <n v="1719.79"/>
    <m/>
    <n v="0"/>
    <n v="0"/>
    <n v="0"/>
    <n v="0"/>
    <n v="1719.79"/>
    <n v="1719.79"/>
  </r>
  <r>
    <s v="550E-400 - OandM Dist Expense"/>
    <x v="15"/>
    <n v="122.84"/>
    <m/>
    <n v="0"/>
    <n v="0"/>
    <n v="0"/>
    <n v="0"/>
    <n v="122.84"/>
    <n v="122.84"/>
  </r>
  <r>
    <s v="558E-400 - OandM Dist Expense"/>
    <x v="23"/>
    <n v="39.15"/>
    <m/>
    <n v="0"/>
    <n v="0"/>
    <n v="0"/>
    <n v="0"/>
    <n v="39.15"/>
    <n v="39.15"/>
  </r>
  <r>
    <s v="558E-400 - OandM Dist Expense"/>
    <x v="27"/>
    <n v="4.8600000000000003"/>
    <m/>
    <n v="0"/>
    <n v="0"/>
    <n v="0"/>
    <n v="0"/>
    <n v="4.8600000000000003"/>
    <n v="4.8600000000000003"/>
  </r>
  <r>
    <s v="558E-410 - OandM Trans Expense"/>
    <x v="23"/>
    <n v="522.24"/>
    <m/>
    <n v="0"/>
    <n v="0"/>
    <n v="0"/>
    <n v="0"/>
    <n v="522.24"/>
    <n v="522.24"/>
  </r>
  <r>
    <s v="558E-410 - OandM Trans Expense"/>
    <x v="27"/>
    <n v="97.92"/>
    <m/>
    <n v="0"/>
    <n v="0"/>
    <n v="0"/>
    <n v="0"/>
    <n v="97.92"/>
    <n v="97.92"/>
  </r>
  <r>
    <s v="560E-400 - OandM Dist Expense"/>
    <x v="23"/>
    <n v="114.06"/>
    <m/>
    <n v="0"/>
    <n v="0"/>
    <n v="0"/>
    <n v="0"/>
    <n v="114.06"/>
    <n v="114.06"/>
  </r>
  <r>
    <s v="565E-400 - OandM Dist Expense"/>
    <x v="23"/>
    <n v="7.84"/>
    <m/>
    <n v="0"/>
    <n v="0"/>
    <n v="0"/>
    <n v="0"/>
    <n v="7.84"/>
    <n v="7.84"/>
  </r>
  <r>
    <s v="567E-400 - OandM Dist Expense"/>
    <x v="23"/>
    <n v="129.83000000000001"/>
    <m/>
    <n v="0"/>
    <n v="0"/>
    <n v="0"/>
    <n v="0"/>
    <n v="129.83000000000001"/>
    <n v="129.83000000000001"/>
  </r>
  <r>
    <s v="567E-400 - OandM Dist Expense"/>
    <x v="27"/>
    <n v="5.74"/>
    <m/>
    <n v="0"/>
    <n v="0"/>
    <n v="0"/>
    <n v="0"/>
    <n v="5.74"/>
    <n v="5.74"/>
  </r>
  <r>
    <s v="573E-400 - OandM Dist Expenses"/>
    <x v="23"/>
    <n v="528.14"/>
    <m/>
    <n v="0"/>
    <n v="0"/>
    <n v="0"/>
    <n v="0"/>
    <n v="528.14"/>
    <n v="528.14"/>
  </r>
  <r>
    <s v="620E-400 - OandM Dist Expenses"/>
    <x v="23"/>
    <n v="268.33999999999997"/>
    <m/>
    <n v="0"/>
    <n v="0"/>
    <n v="0"/>
    <n v="0"/>
    <n v="268.33999999999997"/>
    <n v="268.33999999999997"/>
  </r>
  <r>
    <s v="620E-400 - OandM Dist Expenses"/>
    <x v="27"/>
    <n v="24.450000000000003"/>
    <m/>
    <n v="0"/>
    <n v="0"/>
    <n v="0"/>
    <n v="0"/>
    <n v="24.450000000000003"/>
    <n v="24.450000000000003"/>
  </r>
  <r>
    <s v="620E-410 - OandM Trans Expense"/>
    <x v="7"/>
    <n v="659.96"/>
    <m/>
    <n v="0"/>
    <n v="0"/>
    <n v="0"/>
    <n v="0"/>
    <n v="659.96"/>
    <n v="659.96"/>
  </r>
  <r>
    <s v="624D-400 - OandM Dist Expense"/>
    <x v="23"/>
    <n v="19.52"/>
    <m/>
    <n v="0"/>
    <n v="0"/>
    <n v="0"/>
    <n v="0"/>
    <n v="19.52"/>
    <n v="19.52"/>
  </r>
  <r>
    <s v="624D-400 - OandM Dist Expense"/>
    <x v="27"/>
    <n v="0.95"/>
    <m/>
    <n v="0"/>
    <n v="0"/>
    <n v="0"/>
    <n v="0"/>
    <n v="0.95"/>
    <n v="0.95"/>
  </r>
  <r>
    <s v="631A-400 - OandM TandD Expense"/>
    <x v="7"/>
    <n v="192.3"/>
    <m/>
    <n v="0"/>
    <n v="0"/>
    <n v="0"/>
    <n v="0"/>
    <n v="192.3"/>
    <n v="192.3"/>
  </r>
  <r>
    <s v="631D-400 - OandM Dist Expense"/>
    <x v="23"/>
    <n v="2.44"/>
    <m/>
    <n v="0"/>
    <n v="0"/>
    <n v="0"/>
    <n v="0"/>
    <n v="2.44"/>
    <n v="2.44"/>
  </r>
  <r>
    <s v="631D-400 - OandM Dist Expense"/>
    <x v="27"/>
    <n v="1.02"/>
    <m/>
    <n v="0"/>
    <n v="0"/>
    <n v="0"/>
    <n v="0"/>
    <n v="1.02"/>
    <n v="1.02"/>
  </r>
  <r>
    <s v="633D-400 - OandM Dist Expense"/>
    <x v="23"/>
    <n v="29.32"/>
    <m/>
    <n v="0"/>
    <n v="0"/>
    <n v="0"/>
    <n v="0"/>
    <n v="29.32"/>
    <n v="29.32"/>
  </r>
  <r>
    <s v="633D-400 - OandM Dist Expense"/>
    <x v="27"/>
    <n v="13.75"/>
    <m/>
    <n v="0"/>
    <n v="0"/>
    <n v="0"/>
    <n v="0"/>
    <n v="13.75"/>
    <n v="13.75"/>
  </r>
  <r>
    <s v="634D-410 - OandM Trans Expense"/>
    <x v="7"/>
    <n v="38.79"/>
    <m/>
    <n v="0"/>
    <n v="0"/>
    <n v="0"/>
    <n v="0"/>
    <n v="38.79"/>
    <n v="38.79"/>
  </r>
  <r>
    <s v="640E-400 - OandM Costs"/>
    <x v="7"/>
    <n v="158.61000000000058"/>
    <m/>
    <n v="0"/>
    <n v="0"/>
    <n v="0"/>
    <n v="0"/>
    <n v="158.61000000000058"/>
    <n v="158.61000000000058"/>
  </r>
  <r>
    <s v="644E-400 - OandM Dist Expenses"/>
    <x v="23"/>
    <n v="93.27"/>
    <m/>
    <n v="0"/>
    <n v="0"/>
    <n v="0"/>
    <n v="0"/>
    <n v="93.27"/>
    <n v="93.27"/>
  </r>
  <r>
    <s v="644E-400 - OandM Dist Expenses"/>
    <x v="27"/>
    <n v="43.96"/>
    <m/>
    <n v="0"/>
    <n v="0"/>
    <n v="0"/>
    <n v="0"/>
    <n v="43.96"/>
    <n v="43.96"/>
  </r>
  <r>
    <s v="648D-400 - OandM Dist Expense"/>
    <x v="23"/>
    <n v="191.77"/>
    <m/>
    <n v="0"/>
    <n v="0"/>
    <n v="0"/>
    <n v="0"/>
    <n v="191.77"/>
    <n v="191.77"/>
  </r>
  <r>
    <s v="648D-400 - OandM Dist Expense"/>
    <x v="27"/>
    <n v="33.799999999999997"/>
    <m/>
    <n v="0"/>
    <n v="0"/>
    <n v="0"/>
    <n v="0"/>
    <n v="33.799999999999997"/>
    <n v="33.799999999999997"/>
  </r>
  <r>
    <s v="659E-400 - OandM Dist Expenses"/>
    <x v="23"/>
    <n v="71.09"/>
    <m/>
    <n v="0"/>
    <n v="0"/>
    <n v="0"/>
    <n v="0"/>
    <n v="71.09"/>
    <n v="71.09"/>
  </r>
  <r>
    <s v="659E-400 - OandM Dist Expenses"/>
    <x v="27"/>
    <n v="32.06"/>
    <m/>
    <n v="0"/>
    <n v="0"/>
    <n v="0"/>
    <n v="0"/>
    <n v="32.06"/>
    <n v="32.06"/>
  </r>
  <r>
    <s v="660E-410 - OandM Trans Expense"/>
    <x v="7"/>
    <n v="132.65"/>
    <m/>
    <n v="0"/>
    <n v="0"/>
    <n v="0"/>
    <n v="0"/>
    <n v="132.65"/>
    <n v="132.65"/>
  </r>
  <r>
    <s v="675E-400 - OandM Dist Expense"/>
    <x v="23"/>
    <n v="60.27"/>
    <m/>
    <n v="0"/>
    <n v="0"/>
    <n v="0"/>
    <n v="0"/>
    <n v="60.27"/>
    <n v="60.27"/>
  </r>
  <r>
    <s v="675E-400 - OandM Dist Expense"/>
    <x v="27"/>
    <n v="29.85"/>
    <m/>
    <n v="0"/>
    <n v="0"/>
    <n v="0"/>
    <n v="0"/>
    <n v="29.85"/>
    <n v="29.85"/>
  </r>
  <r>
    <s v="677E-400 - OandM Dist Expense"/>
    <x v="23"/>
    <n v="3.07"/>
    <m/>
    <n v="0"/>
    <n v="0"/>
    <n v="0"/>
    <n v="0"/>
    <n v="3.07"/>
    <n v="3.07"/>
  </r>
  <r>
    <s v="680E-410 - OandM Trans Expense"/>
    <x v="7"/>
    <n v="1517.91"/>
    <m/>
    <n v="0"/>
    <n v="0"/>
    <n v="0"/>
    <n v="0"/>
    <n v="1517.91"/>
    <n v="1517.91"/>
  </r>
  <r>
    <s v="683E-400 - OandM Dist Expenses"/>
    <x v="23"/>
    <n v="452.64"/>
    <m/>
    <n v="0"/>
    <n v="0"/>
    <n v="0"/>
    <n v="0"/>
    <n v="452.64"/>
    <n v="452.64"/>
  </r>
  <r>
    <s v="683E-400 - OandM Dist Expenses"/>
    <x v="27"/>
    <n v="215.11"/>
    <m/>
    <n v="0"/>
    <n v="0"/>
    <n v="0"/>
    <n v="0"/>
    <n v="215.11"/>
    <n v="215.11"/>
  </r>
  <r>
    <s v="689E-400 - OandM Dist Expense"/>
    <x v="23"/>
    <n v="61.56"/>
    <m/>
    <n v="0"/>
    <n v="0"/>
    <n v="0"/>
    <n v="0"/>
    <n v="61.56"/>
    <n v="61.56"/>
  </r>
  <r>
    <s v="724E-400 - OandM Dist Expense"/>
    <x v="23"/>
    <n v="30.2"/>
    <m/>
    <n v="0"/>
    <n v="0"/>
    <n v="0"/>
    <n v="0"/>
    <n v="30.2"/>
    <n v="30.2"/>
  </r>
  <r>
    <s v="724E-400 - OandM Dist Expense"/>
    <x v="27"/>
    <n v="649.53"/>
    <m/>
    <n v="0"/>
    <n v="0"/>
    <n v="0"/>
    <n v="0"/>
    <n v="649.53"/>
    <n v="649.53"/>
  </r>
  <r>
    <s v="725E-400 - OandM Dist Expense"/>
    <x v="23"/>
    <n v="225.76"/>
    <m/>
    <n v="0"/>
    <n v="0"/>
    <n v="0"/>
    <n v="0"/>
    <n v="225.76"/>
    <n v="225.76"/>
  </r>
  <r>
    <s v="725E-400 - OandM Dist Expense"/>
    <x v="27"/>
    <n v="148.79"/>
    <m/>
    <n v="0"/>
    <n v="0"/>
    <n v="0"/>
    <n v="0"/>
    <n v="148.79"/>
    <n v="148.79"/>
  </r>
  <r>
    <s v="726E-400 - OandM Dist Expense"/>
    <x v="23"/>
    <n v="276.27"/>
    <m/>
    <n v="0"/>
    <n v="0"/>
    <n v="0"/>
    <n v="0"/>
    <n v="276.27"/>
    <n v="276.27"/>
  </r>
  <r>
    <s v="726E-400 - OandM Dist Expense"/>
    <x v="27"/>
    <n v="28.61"/>
    <m/>
    <n v="0"/>
    <n v="0"/>
    <n v="0"/>
    <n v="0"/>
    <n v="28.61"/>
    <n v="28.61"/>
  </r>
  <r>
    <s v="739E-400 - OandM Dist Expense"/>
    <x v="23"/>
    <n v="994.19"/>
    <m/>
    <n v="0"/>
    <n v="0"/>
    <n v="0"/>
    <n v="0"/>
    <n v="994.19"/>
    <n v="994.19"/>
  </r>
  <r>
    <s v="739E-400 - OandM Dist Expense"/>
    <x v="27"/>
    <n v="45.63"/>
    <m/>
    <n v="0"/>
    <n v="0"/>
    <n v="0"/>
    <n v="0"/>
    <n v="45.63"/>
    <n v="45.63"/>
  </r>
  <r>
    <s v="741E-400 - OandM Dist Expense"/>
    <x v="27"/>
    <n v="8.14"/>
    <m/>
    <n v="0"/>
    <n v="0"/>
    <n v="0"/>
    <n v="0"/>
    <n v="8.14"/>
    <n v="8.14"/>
  </r>
  <r>
    <s v="743E-400 - OandM Dist Expense"/>
    <x v="27"/>
    <n v="1033.92"/>
    <m/>
    <n v="0"/>
    <n v="0"/>
    <n v="0"/>
    <n v="0"/>
    <n v="1033.92"/>
    <n v="1033.92"/>
  </r>
  <r>
    <s v="756E-400 - OandM Dist Expense"/>
    <x v="23"/>
    <n v="44.34"/>
    <m/>
    <n v="0"/>
    <n v="0"/>
    <n v="0"/>
    <n v="0"/>
    <n v="44.34"/>
    <n v="44.34"/>
  </r>
  <r>
    <s v="766E-400 - OandM Dist Expense"/>
    <x v="27"/>
    <n v="206.64"/>
    <m/>
    <n v="0"/>
    <n v="0"/>
    <n v="0"/>
    <n v="0"/>
    <n v="206.64"/>
    <n v="206.64"/>
  </r>
  <r>
    <s v="794E-400 - OandM Dist Expense"/>
    <x v="27"/>
    <n v="183.75"/>
    <m/>
    <n v="0"/>
    <n v="0"/>
    <n v="0"/>
    <n v="0"/>
    <n v="183.75"/>
    <n v="183.75"/>
  </r>
  <r>
    <s v="795E-400 - OandM Dist Expense"/>
    <x v="23"/>
    <n v="22.08"/>
    <m/>
    <n v="0"/>
    <n v="0"/>
    <n v="0"/>
    <n v="0"/>
    <n v="22.08"/>
    <n v="22.08"/>
  </r>
  <r>
    <s v="795E-400 - OandM Dist Expense"/>
    <x v="27"/>
    <n v="546.4"/>
    <m/>
    <n v="0"/>
    <n v="0"/>
    <n v="0"/>
    <n v="0"/>
    <n v="546.4"/>
    <n v="546.4"/>
  </r>
  <r>
    <s v="798E-400 - OandM Dist Expense"/>
    <x v="23"/>
    <n v="99.15"/>
    <m/>
    <n v="0"/>
    <n v="0"/>
    <n v="0"/>
    <n v="0"/>
    <n v="99.15"/>
    <n v="99.15"/>
  </r>
  <r>
    <s v="799E-400 - OandM Dist Expense"/>
    <x v="23"/>
    <n v="18.12"/>
    <m/>
    <n v="0"/>
    <n v="0"/>
    <n v="0"/>
    <n v="0"/>
    <n v="18.12"/>
    <n v="18.12"/>
  </r>
  <r>
    <s v="799E-400 - OandM Dist Expense"/>
    <x v="27"/>
    <n v="20.76"/>
    <m/>
    <n v="0"/>
    <n v="0"/>
    <n v="0"/>
    <n v="0"/>
    <n v="20.76"/>
    <n v="20.76"/>
  </r>
  <r>
    <s v="823E-400 - OandM Costs"/>
    <x v="13"/>
    <n v="446.94"/>
    <m/>
    <n v="0"/>
    <n v="0"/>
    <n v="0"/>
    <n v="0"/>
    <n v="446.94"/>
    <n v="446.94"/>
  </r>
  <r>
    <s v="840D-400 - OandM Dist Expense"/>
    <x v="2"/>
    <n v="-846.14"/>
    <m/>
    <n v="0"/>
    <n v="0"/>
    <n v="0"/>
    <n v="0"/>
    <n v="-846.14"/>
    <n v="-846.14"/>
  </r>
  <r>
    <s v="847B-500 - OandM Expenses"/>
    <x v="23"/>
    <n v="5055.4400000000005"/>
    <m/>
    <n v="0"/>
    <n v="0"/>
    <n v="0"/>
    <n v="0"/>
    <n v="5055.4400000000005"/>
    <n v="5055.4400000000005"/>
  </r>
  <r>
    <s v="847B-500 - OandM Expenses"/>
    <x v="35"/>
    <n v="2160"/>
    <m/>
    <n v="0"/>
    <n v="0"/>
    <n v="0"/>
    <n v="0"/>
    <n v="2160"/>
    <n v="2160"/>
  </r>
  <r>
    <s v="847B-500 - OandM Expenses"/>
    <x v="27"/>
    <n v="9357.4499999999989"/>
    <m/>
    <n v="0"/>
    <n v="0"/>
    <n v="0"/>
    <n v="0"/>
    <n v="9357.4499999999989"/>
    <n v="9357.4499999999989"/>
  </r>
  <r>
    <s v="862E-400 - OandM Dist Expense"/>
    <x v="23"/>
    <n v="118.47"/>
    <m/>
    <n v="0"/>
    <n v="0"/>
    <n v="0"/>
    <n v="0"/>
    <n v="118.47"/>
    <n v="118.47"/>
  </r>
  <r>
    <s v="862E-400 - OandM Dist Expense"/>
    <x v="27"/>
    <n v="167.79000000000002"/>
    <m/>
    <n v="0"/>
    <n v="0"/>
    <n v="0"/>
    <n v="0"/>
    <n v="167.79000000000002"/>
    <n v="167.79000000000002"/>
  </r>
  <r>
    <s v="866E-400 - OandM Costs"/>
    <x v="3"/>
    <n v="1054.79"/>
    <m/>
    <n v="0"/>
    <n v="0"/>
    <n v="0"/>
    <n v="0"/>
    <n v="1054.79"/>
    <n v="1054.79"/>
  </r>
  <r>
    <s v="880E-400 - OandM Dist Expense"/>
    <x v="7"/>
    <n v="92.91"/>
    <m/>
    <n v="0"/>
    <n v="0"/>
    <n v="0"/>
    <n v="0"/>
    <n v="92.91"/>
    <n v="92.91"/>
  </r>
  <r>
    <s v="881E-400 - OandM Dist Expense"/>
    <x v="7"/>
    <n v="69.680000000000007"/>
    <m/>
    <n v="0"/>
    <n v="0"/>
    <n v="0"/>
    <n v="0"/>
    <n v="69.680000000000007"/>
    <n v="69.680000000000007"/>
  </r>
  <r>
    <s v="901D-410 - OandM Trans Expense"/>
    <x v="7"/>
    <n v="395.97"/>
    <m/>
    <n v="0"/>
    <n v="0"/>
    <n v="0"/>
    <n v="0"/>
    <n v="395.97"/>
    <n v="395.97"/>
  </r>
  <r>
    <s v="910D-410 - OandM Trans Expense"/>
    <x v="7"/>
    <n v="263.99"/>
    <m/>
    <n v="0"/>
    <n v="0"/>
    <n v="0"/>
    <n v="0"/>
    <n v="263.99"/>
    <n v="263.99"/>
  </r>
  <r>
    <s v="925E-400 - OandM Dist Expense"/>
    <x v="23"/>
    <n v="186.14"/>
    <m/>
    <n v="0"/>
    <n v="0"/>
    <n v="0"/>
    <n v="0"/>
    <n v="186.14"/>
    <n v="186.14"/>
  </r>
  <r>
    <s v="925E-400 - OandM Dist Expense"/>
    <x v="27"/>
    <n v="6.07"/>
    <m/>
    <n v="0"/>
    <n v="0"/>
    <n v="0"/>
    <n v="0"/>
    <n v="6.07"/>
    <n v="6.07"/>
  </r>
  <r>
    <s v="926E-400 - OandM Dist Expense"/>
    <x v="23"/>
    <n v="134.18"/>
    <m/>
    <n v="0"/>
    <n v="0"/>
    <n v="0"/>
    <n v="0"/>
    <n v="134.18"/>
    <n v="134.18"/>
  </r>
  <r>
    <s v="926E-400 - OandM Dist Expense"/>
    <x v="27"/>
    <n v="2.4300000000000002"/>
    <m/>
    <n v="0"/>
    <n v="0"/>
    <n v="0"/>
    <n v="0"/>
    <n v="2.4300000000000002"/>
    <n v="2.4300000000000002"/>
  </r>
  <r>
    <s v="936E-420 - OandM Office Expense"/>
    <x v="23"/>
    <n v="364.4"/>
    <m/>
    <n v="0"/>
    <n v="0"/>
    <n v="0"/>
    <n v="0"/>
    <n v="364.4"/>
    <n v="364.4"/>
  </r>
  <r>
    <s v="936E-420 - OandM Office Expense"/>
    <x v="27"/>
    <n v="68.33"/>
    <m/>
    <n v="0"/>
    <n v="0"/>
    <n v="0"/>
    <n v="0"/>
    <n v="68.33"/>
    <n v="68.33"/>
  </r>
  <r>
    <s v="939E-400 - OandM Dist Expense"/>
    <x v="7"/>
    <n v="92.91"/>
    <m/>
    <n v="0"/>
    <n v="0"/>
    <n v="0"/>
    <n v="0"/>
    <n v="92.91"/>
    <n v="92.91"/>
  </r>
  <r>
    <s v="941E-400 - OandM Dist Expense"/>
    <x v="23"/>
    <n v="53.11"/>
    <m/>
    <n v="0"/>
    <n v="0"/>
    <n v="0"/>
    <n v="0"/>
    <n v="53.11"/>
    <n v="53.11"/>
  </r>
  <r>
    <s v="941E-400 - OandM Dist Expense"/>
    <x v="27"/>
    <n v="12.62"/>
    <m/>
    <n v="0"/>
    <n v="0"/>
    <n v="0"/>
    <n v="0"/>
    <n v="12.62"/>
    <n v="12.62"/>
  </r>
  <r>
    <s v="943E-400 - OandM Dist Expense"/>
    <x v="23"/>
    <n v="145.83999999999997"/>
    <m/>
    <n v="0"/>
    <n v="0"/>
    <n v="0"/>
    <n v="0"/>
    <n v="145.83999999999997"/>
    <n v="145.83999999999997"/>
  </r>
  <r>
    <s v="943E-400 - OandM Dist Expense"/>
    <x v="27"/>
    <n v="14.41"/>
    <m/>
    <n v="0"/>
    <n v="0"/>
    <n v="0"/>
    <n v="0"/>
    <n v="14.41"/>
    <n v="14.41"/>
  </r>
  <r>
    <s v="944E-400 - OandM Dist Expense"/>
    <x v="23"/>
    <n v="54.25"/>
    <m/>
    <n v="0"/>
    <n v="0"/>
    <n v="0"/>
    <n v="0"/>
    <n v="54.25"/>
    <n v="54.25"/>
  </r>
  <r>
    <s v="945E-400 - OandM Dist Expense"/>
    <x v="27"/>
    <n v="122.49"/>
    <m/>
    <n v="0"/>
    <n v="0"/>
    <n v="0"/>
    <n v="0"/>
    <n v="122.49"/>
    <n v="122.49"/>
  </r>
  <r>
    <s v="966E-400 - OandM Dist Expense"/>
    <x v="23"/>
    <n v="35.04"/>
    <m/>
    <n v="0"/>
    <n v="0"/>
    <n v="0"/>
    <n v="0"/>
    <n v="35.04"/>
    <n v="35.04"/>
  </r>
  <r>
    <s v="966E-400 - OandM Dist Expense"/>
    <x v="27"/>
    <n v="2.4300000000000002"/>
    <m/>
    <n v="0"/>
    <n v="0"/>
    <n v="0"/>
    <n v="0"/>
    <n v="2.4300000000000002"/>
    <n v="2.4300000000000002"/>
  </r>
  <r>
    <s v="970E-400 - OandM Dist Expenses"/>
    <x v="7"/>
    <n v="1052.31"/>
    <m/>
    <n v="0"/>
    <n v="0"/>
    <n v="0"/>
    <n v="0"/>
    <n v="1052.31"/>
    <n v="1052.31"/>
  </r>
  <r>
    <s v="970E-400 - OandM Dist Expenses"/>
    <x v="15"/>
    <n v="295.96999999999997"/>
    <m/>
    <n v="0"/>
    <n v="0"/>
    <n v="0"/>
    <n v="0"/>
    <n v="295.96999999999997"/>
    <n v="295.96999999999997"/>
  </r>
  <r>
    <s v="975E-400 - OandM Dist Expenses"/>
    <x v="23"/>
    <n v="6.62"/>
    <m/>
    <n v="0"/>
    <n v="0"/>
    <n v="0"/>
    <n v="0"/>
    <n v="6.62"/>
    <n v="6.62"/>
  </r>
  <r>
    <s v="975E-400 - OandM Dist Expenses"/>
    <x v="27"/>
    <n v="3.31"/>
    <m/>
    <n v="0"/>
    <n v="0"/>
    <n v="0"/>
    <n v="0"/>
    <n v="3.31"/>
    <n v="3.31"/>
  </r>
  <r>
    <s v="981E-400 - OandM Dist Expenses"/>
    <x v="23"/>
    <n v="8.84"/>
    <m/>
    <n v="0"/>
    <n v="0"/>
    <n v="0"/>
    <n v="0"/>
    <n v="8.84"/>
    <n v="8.84"/>
  </r>
  <r>
    <s v="981E-400 - OandM Dist Expenses"/>
    <x v="27"/>
    <n v="6.62"/>
    <m/>
    <n v="0"/>
    <n v="0"/>
    <n v="0"/>
    <n v="0"/>
    <n v="6.62"/>
    <n v="6.62"/>
  </r>
  <r>
    <s v="982E-400 - OandM Dist Expense"/>
    <x v="23"/>
    <n v="115.96"/>
    <m/>
    <n v="0"/>
    <n v="0"/>
    <n v="0"/>
    <n v="0"/>
    <n v="115.96"/>
    <n v="115.96"/>
  </r>
  <r>
    <s v="982E-400 - OandM Dist Expense"/>
    <x v="27"/>
    <n v="4.8600000000000003"/>
    <m/>
    <n v="0"/>
    <n v="0"/>
    <n v="0"/>
    <n v="0"/>
    <n v="4.8600000000000003"/>
    <n v="4.8600000000000003"/>
  </r>
  <r>
    <s v="985E-400 - OandM Dist Expenses"/>
    <x v="23"/>
    <n v="60.18"/>
    <m/>
    <n v="0"/>
    <n v="0"/>
    <n v="0"/>
    <n v="0"/>
    <n v="60.18"/>
    <n v="60.18"/>
  </r>
  <r>
    <s v="985E-400 - OandM Dist Expenses"/>
    <x v="27"/>
    <n v="5.87"/>
    <m/>
    <n v="0"/>
    <n v="0"/>
    <n v="0"/>
    <n v="0"/>
    <n v="5.87"/>
    <n v="5.87"/>
  </r>
  <r>
    <s v="986E-400 - OandM Dist Expense"/>
    <x v="23"/>
    <n v="31.57"/>
    <m/>
    <n v="0"/>
    <n v="0"/>
    <n v="0"/>
    <n v="0"/>
    <n v="31.57"/>
    <n v="31.57"/>
  </r>
  <r>
    <s v="986E-400 - OandM Dist Expense"/>
    <x v="27"/>
    <n v="5.66"/>
    <m/>
    <n v="0"/>
    <n v="0"/>
    <n v="0"/>
    <n v="0"/>
    <n v="5.66"/>
    <n v="5.66"/>
  </r>
  <r>
    <s v="992E-400 - OandM Dist Expenses"/>
    <x v="23"/>
    <n v="4.42"/>
    <m/>
    <n v="0"/>
    <n v="0"/>
    <n v="0"/>
    <n v="0"/>
    <n v="4.42"/>
    <n v="4.42"/>
  </r>
  <r>
    <s v="998E-400 - OandM Dist Expenses"/>
    <x v="23"/>
    <n v="34.380000000000003"/>
    <m/>
    <n v="0"/>
    <n v="0"/>
    <n v="0"/>
    <n v="0"/>
    <n v="34.380000000000003"/>
    <n v="34.380000000000003"/>
  </r>
  <r>
    <s v="998E-400 - OandM Dist Expenses"/>
    <x v="27"/>
    <n v="5.12"/>
    <m/>
    <n v="0"/>
    <n v="0"/>
    <n v="0"/>
    <n v="0"/>
    <n v="5.12"/>
    <n v="5.12"/>
  </r>
  <r>
    <s v="6396-400 - Transfer Line"/>
    <x v="23"/>
    <n v="4536"/>
    <m/>
    <n v="0"/>
    <n v="0"/>
    <n v="0"/>
    <n v="0"/>
    <n v="4536"/>
    <n v="4536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70">
  <r>
    <s v="5463-600 - Purch Small Tool OandM"/>
    <s v="2410 Direct Purchase"/>
    <n v="3972.0099999999998"/>
    <m/>
    <n v="0"/>
    <n v="0"/>
    <n v="0"/>
    <n v="0"/>
    <n v="3972.0099999999998"/>
    <n v="3972.0099999999998"/>
    <n v="0"/>
    <s v="Asset Management"/>
    <x v="0"/>
  </r>
  <r>
    <s v="5463-600 - Purch Small Tool OandM"/>
    <s v="2450 Sal Proceeds AR"/>
    <n v="-58.5"/>
    <m/>
    <n v="0"/>
    <n v="0"/>
    <n v="0"/>
    <n v="0"/>
    <n v="-58.5"/>
    <n v="-58.5"/>
    <n v="0"/>
    <s v="Asset Management"/>
    <x v="1"/>
  </r>
  <r>
    <s v="5463-600 - Purch Small Tool OandM"/>
    <s v="8950 Misc CWIP Adj"/>
    <n v="7506.9"/>
    <m/>
    <n v="0"/>
    <n v="0"/>
    <n v="0"/>
    <n v="0"/>
    <n v="7506.9"/>
    <n v="7506.9"/>
    <n v="0"/>
    <s v="Asset Management"/>
    <x v="1"/>
  </r>
  <r>
    <s v="8408-600 - Purch Small Tools Oand"/>
    <s v="8950 Misc CWIP Adj"/>
    <n v="2716.83"/>
    <m/>
    <n v="0"/>
    <n v="0"/>
    <n v="0"/>
    <n v="0"/>
    <n v="2716.83"/>
    <n v="2716.83"/>
    <n v="0"/>
    <s v="Asset Management"/>
    <x v="1"/>
  </r>
  <r>
    <s v="7734-100 - General"/>
    <s v="2100 Outside Svcs"/>
    <n v="50057.85"/>
    <m/>
    <n v="0"/>
    <n v="0"/>
    <n v="0"/>
    <n v="50057.85"/>
    <n v="0"/>
    <n v="50057.85"/>
    <n v="0"/>
    <s v="BHE/Communications"/>
    <x v="0"/>
  </r>
  <r>
    <s v="7734-100 - General"/>
    <s v="2100 Affiliated Svcs Enmax"/>
    <n v="-1087.7"/>
    <m/>
    <n v="0"/>
    <n v="0"/>
    <n v="0"/>
    <n v="-1087.7"/>
    <n v="0"/>
    <n v="-1087.7"/>
    <n v="0"/>
    <s v="BHE/Communications"/>
    <x v="1"/>
  </r>
  <r>
    <s v="7734-100 - General"/>
    <s v="2820 Adv/Promo Mtl"/>
    <n v="1323.05"/>
    <m/>
    <n v="0"/>
    <n v="0"/>
    <n v="0"/>
    <n v="1323.05"/>
    <n v="0"/>
    <n v="1323.05"/>
    <n v="0"/>
    <s v="BHE/Communications"/>
    <x v="1"/>
  </r>
  <r>
    <s v="7734-100 - General"/>
    <s v="2830 Donations"/>
    <n v="8000"/>
    <m/>
    <n v="0"/>
    <n v="0"/>
    <n v="0"/>
    <n v="8000"/>
    <n v="0"/>
    <n v="8000"/>
    <n v="0"/>
    <s v="BHE/Communications"/>
    <x v="1"/>
  </r>
  <r>
    <s v="7734-100 - General"/>
    <s v="1200 ST NonUnion Lbr"/>
    <n v="254726.15"/>
    <m/>
    <n v="0"/>
    <n v="0"/>
    <n v="0"/>
    <n v="254726.15"/>
    <n v="0"/>
    <n v="254726.15"/>
    <n v="0"/>
    <s v="BHE/Communications"/>
    <x v="2"/>
  </r>
  <r>
    <s v="7734-100 - General"/>
    <s v="1400 Adj NonUnion Lbr"/>
    <n v="10450"/>
    <m/>
    <n v="0"/>
    <n v="0"/>
    <n v="0"/>
    <n v="10450"/>
    <n v="0"/>
    <n v="10450"/>
    <n v="0"/>
    <s v="BHE/Communications"/>
    <x v="2"/>
  </r>
  <r>
    <s v="7734-100 - General"/>
    <s v="2310 Training Mtls"/>
    <n v="10300"/>
    <m/>
    <n v="0"/>
    <n v="0"/>
    <n v="0"/>
    <n v="10300"/>
    <n v="0"/>
    <n v="10300"/>
    <n v="0"/>
    <s v="BHE/Communications"/>
    <x v="1"/>
  </r>
  <r>
    <s v="7734-100 - General"/>
    <s v="2320 Travel Exp Supp Inv"/>
    <n v="7783.45"/>
    <m/>
    <n v="0"/>
    <n v="0"/>
    <n v="0"/>
    <n v="7783.45"/>
    <n v="0"/>
    <n v="7783.45"/>
    <n v="0"/>
    <s v="BHE/Communications"/>
    <x v="0"/>
  </r>
  <r>
    <s v="7734-100 - General"/>
    <s v="2330 Meals Exp AR"/>
    <n v="140"/>
    <m/>
    <n v="0"/>
    <n v="0"/>
    <n v="0"/>
    <n v="140"/>
    <n v="0"/>
    <n v="140"/>
    <n v="0"/>
    <s v="BHE/Communications"/>
    <x v="0"/>
  </r>
  <r>
    <s v="7734-100 - General"/>
    <s v="2330 Meals Exp Supp Inv"/>
    <n v="2181.15"/>
    <m/>
    <n v="0"/>
    <n v="0"/>
    <n v="0"/>
    <n v="2181.15"/>
    <n v="0"/>
    <n v="2181.15"/>
    <n v="0"/>
    <s v="BHE/Communications"/>
    <x v="0"/>
  </r>
  <r>
    <s v="7734-100 - General"/>
    <s v="2400 Inventory Issue"/>
    <n v="839.37"/>
    <m/>
    <n v="0"/>
    <n v="0"/>
    <n v="0"/>
    <n v="839.37"/>
    <n v="0"/>
    <n v="839.37"/>
    <n v="0"/>
    <s v="BHE/Communications"/>
    <x v="3"/>
  </r>
  <r>
    <s v="7734-100 - General"/>
    <s v="2410 Direct Purchase"/>
    <n v="72992.900000000009"/>
    <m/>
    <n v="0"/>
    <n v="0"/>
    <n v="0"/>
    <n v="72992.900000000009"/>
    <n v="0"/>
    <n v="72992.900000000009"/>
    <n v="0"/>
    <s v="BHE/Communications"/>
    <x v="0"/>
  </r>
  <r>
    <s v="7734-100 - General"/>
    <s v="2460 Inv Returned"/>
    <n v="-36.340000000000003"/>
    <m/>
    <n v="0"/>
    <n v="0"/>
    <n v="0"/>
    <n v="-36.340000000000003"/>
    <n v="0"/>
    <n v="-36.340000000000003"/>
    <n v="0"/>
    <s v="BHE/Communications"/>
    <x v="3"/>
  </r>
  <r>
    <s v="7734-100 - General"/>
    <s v="1300 OT NonUnion Lbr"/>
    <n v="1888.32"/>
    <m/>
    <n v="0"/>
    <n v="0"/>
    <n v="0"/>
    <n v="1888.32"/>
    <n v="0"/>
    <n v="1888.32"/>
    <n v="0"/>
    <s v="BHE/Communications"/>
    <x v="2"/>
  </r>
  <r>
    <s v="7734-100 - General"/>
    <s v="2730 Office Supplies"/>
    <n v="1805.73"/>
    <m/>
    <n v="0"/>
    <n v="0"/>
    <n v="0"/>
    <n v="1805.73"/>
    <n v="0"/>
    <n v="1805.73"/>
    <n v="0"/>
    <s v="BHE/Communications"/>
    <x v="0"/>
  </r>
  <r>
    <s v="7734-100 - General"/>
    <s v="2740 Genl Ref Matl"/>
    <n v="1751.75"/>
    <m/>
    <n v="0"/>
    <n v="0"/>
    <n v="0"/>
    <n v="1751.75"/>
    <n v="0"/>
    <n v="1751.75"/>
    <n v="0"/>
    <s v="BHE/Communications"/>
    <x v="1"/>
  </r>
  <r>
    <s v="7734-600 - Advertising Excep"/>
    <s v="2820 Adv/Promo Mtl"/>
    <n v="176602.17"/>
    <m/>
    <n v="0"/>
    <n v="0"/>
    <n v="0"/>
    <n v="176602.17"/>
    <n v="0"/>
    <n v="176602.17"/>
    <n v="0"/>
    <s v="BHE/Communications"/>
    <x v="1"/>
  </r>
  <r>
    <s v="7734-800 - Education EET"/>
    <s v="2820 Adv/Promo Mtl"/>
    <n v="36011"/>
    <m/>
    <n v="0"/>
    <n v="0"/>
    <n v="0"/>
    <n v="36011"/>
    <n v="0"/>
    <n v="36011"/>
    <n v="0"/>
    <s v="BHE/Communications"/>
    <x v="1"/>
  </r>
  <r>
    <s v="7734-910 - Vac/Sick/Holiday"/>
    <s v="1200 ST NonUnion Lbr"/>
    <n v="41078.639999999999"/>
    <m/>
    <n v="41078.639999999999"/>
    <n v="0"/>
    <n v="0"/>
    <n v="0"/>
    <n v="0"/>
    <n v="41078.639999999999"/>
    <n v="0"/>
    <s v="BHE/Communications"/>
    <x v="2"/>
  </r>
  <r>
    <s v="6407-100 - Gen Admin"/>
    <s v="2100 Outside Svcs"/>
    <n v="297935.70999999996"/>
    <m/>
    <n v="0"/>
    <n v="0"/>
    <n v="0"/>
    <n v="297935.70999999996"/>
    <n v="0"/>
    <n v="297935.70999999996"/>
    <n v="0"/>
    <s v="BHE/Executive"/>
    <x v="0"/>
  </r>
  <r>
    <s v="6407-100 - Gen Admin"/>
    <s v="2100 Affiliated Svcs Enmax"/>
    <n v="7360.78"/>
    <m/>
    <n v="0"/>
    <n v="0"/>
    <n v="0"/>
    <n v="7360.78"/>
    <n v="0"/>
    <n v="7360.78"/>
    <n v="0"/>
    <s v="BHE/Executive"/>
    <x v="1"/>
  </r>
  <r>
    <s v="6407-100 - Gen Admin"/>
    <s v="2810 Fees/Dues/Pnlty"/>
    <n v="83600"/>
    <m/>
    <n v="0"/>
    <n v="0"/>
    <n v="0"/>
    <n v="83600"/>
    <n v="0"/>
    <n v="83600"/>
    <n v="0"/>
    <s v="BHE/Executive"/>
    <x v="0"/>
  </r>
  <r>
    <s v="6407-100 - Gen Admin"/>
    <s v="1200 ST NonUnion Lbr"/>
    <n v="491131.13"/>
    <m/>
    <n v="0"/>
    <n v="0"/>
    <n v="0"/>
    <n v="491131.13"/>
    <n v="0"/>
    <n v="491131.13"/>
    <n v="0"/>
    <s v="BHE/Executive"/>
    <x v="2"/>
  </r>
  <r>
    <s v="6407-100 - Gen Admin"/>
    <s v="2310 Training Mtls"/>
    <n v="1616.25"/>
    <m/>
    <n v="0"/>
    <n v="0"/>
    <n v="0"/>
    <n v="1616.25"/>
    <n v="0"/>
    <n v="1616.25"/>
    <n v="0"/>
    <s v="BHE/Executive"/>
    <x v="1"/>
  </r>
  <r>
    <s v="6407-100 - Gen Admin"/>
    <s v="2320 Travel Exp Supp Inv"/>
    <n v="58685.079999999994"/>
    <m/>
    <n v="0"/>
    <n v="0"/>
    <n v="0"/>
    <n v="58685.079999999994"/>
    <n v="0"/>
    <n v="58685.079999999994"/>
    <n v="0"/>
    <s v="BHE/Executive"/>
    <x v="0"/>
  </r>
  <r>
    <s v="6407-100 - Gen Admin"/>
    <s v="2330 Meals Exp Supp Inv"/>
    <n v="15580.88"/>
    <m/>
    <n v="0"/>
    <n v="0"/>
    <n v="0"/>
    <n v="15580.88"/>
    <n v="0"/>
    <n v="15580.88"/>
    <n v="0"/>
    <s v="BHE/Executive"/>
    <x v="0"/>
  </r>
  <r>
    <s v="6407-100 - Gen Admin"/>
    <s v="2340 Other Emp Exp"/>
    <n v="10814.24"/>
    <m/>
    <n v="0"/>
    <n v="0"/>
    <n v="0"/>
    <n v="10814.24"/>
    <n v="0"/>
    <n v="10814.24"/>
    <n v="0"/>
    <s v="BHE/Executive"/>
    <x v="0"/>
  </r>
  <r>
    <s v="6407-100 - Gen Admin"/>
    <s v="2400 Inventory Issue"/>
    <n v="45.82"/>
    <m/>
    <n v="0"/>
    <n v="0"/>
    <n v="0"/>
    <n v="45.82"/>
    <n v="0"/>
    <n v="45.82"/>
    <n v="0"/>
    <s v="BHE/Executive"/>
    <x v="3"/>
  </r>
  <r>
    <s v="6407-100 - Gen Admin"/>
    <s v="2410 Direct Purchase"/>
    <n v="15908.7"/>
    <m/>
    <n v="0"/>
    <n v="0"/>
    <n v="0"/>
    <n v="15908.7"/>
    <n v="0"/>
    <n v="15908.7"/>
    <n v="0"/>
    <s v="BHE/Executive"/>
    <x v="0"/>
  </r>
  <r>
    <s v="6407-100 - Gen Admin"/>
    <s v="2420 Lease/Rental"/>
    <n v="6375"/>
    <m/>
    <n v="0"/>
    <n v="0"/>
    <n v="0"/>
    <n v="6375"/>
    <n v="0"/>
    <n v="6375"/>
    <n v="0"/>
    <s v="BHE/Executive"/>
    <x v="0"/>
  </r>
  <r>
    <s v="6407-100 - Gen Admin"/>
    <s v="2460 Inv Returned"/>
    <n v="-21.74"/>
    <m/>
    <n v="0"/>
    <n v="0"/>
    <n v="0"/>
    <n v="-21.74"/>
    <n v="0"/>
    <n v="-21.74"/>
    <n v="0"/>
    <s v="BHE/Executive"/>
    <x v="3"/>
  </r>
  <r>
    <s v="6407-100 - Gen Admin"/>
    <s v="1300 OT NonUnion Lbr"/>
    <n v="2899.99"/>
    <m/>
    <n v="0"/>
    <n v="0"/>
    <n v="0"/>
    <n v="2899.99"/>
    <n v="0"/>
    <n v="2899.99"/>
    <n v="0"/>
    <s v="BHE/Executive"/>
    <x v="2"/>
  </r>
  <r>
    <s v="6407-100 - Gen Admin"/>
    <s v="2700 Postage/Delivery"/>
    <n v="1070.1600000000001"/>
    <m/>
    <n v="0"/>
    <n v="0"/>
    <n v="0"/>
    <n v="1070.1600000000001"/>
    <n v="0"/>
    <n v="1070.1600000000001"/>
    <n v="0"/>
    <s v="BHE/Executive"/>
    <x v="0"/>
  </r>
  <r>
    <s v="6407-100 - Gen Admin"/>
    <s v="2730 Office Supplies"/>
    <n v="1080.6599999999999"/>
    <m/>
    <n v="0"/>
    <n v="0"/>
    <n v="0"/>
    <n v="1080.6599999999999"/>
    <n v="0"/>
    <n v="1080.6599999999999"/>
    <n v="0"/>
    <s v="BHE/Executive"/>
    <x v="0"/>
  </r>
  <r>
    <s v="6407-100 - Gen Admin"/>
    <s v="2740 Genl Ref Matl"/>
    <n v="40"/>
    <m/>
    <n v="0"/>
    <n v="0"/>
    <n v="0"/>
    <n v="40"/>
    <n v="0"/>
    <n v="40"/>
    <n v="0"/>
    <s v="BHE/Executive"/>
    <x v="1"/>
  </r>
  <r>
    <s v="6407-120 - Conservation Program"/>
    <s v="2100 Outside Svcs"/>
    <n v="526.70000000000005"/>
    <m/>
    <n v="0"/>
    <n v="0"/>
    <n v="0"/>
    <n v="526.70000000000005"/>
    <n v="0"/>
    <n v="526.70000000000005"/>
    <n v="0"/>
    <s v="BHE/Executive"/>
    <x v="0"/>
  </r>
  <r>
    <s v="6407-910 - Vac/Sick/Holiday"/>
    <s v="1200 ST NonUnion Lbr"/>
    <n v="69584.47"/>
    <m/>
    <n v="69584.47"/>
    <n v="0"/>
    <n v="0"/>
    <n v="0"/>
    <n v="0"/>
    <n v="69584.47"/>
    <n v="0"/>
    <s v="BHE/Executive"/>
    <x v="2"/>
  </r>
  <r>
    <s v="6407-920 - Corporate Mgmt"/>
    <s v="1400 Adj NonUnion Lbr"/>
    <n v="35500.35"/>
    <m/>
    <n v="0"/>
    <n v="0"/>
    <n v="0"/>
    <n v="35500.35"/>
    <n v="0"/>
    <n v="35500.35"/>
    <n v="0"/>
    <s v="BHE/Executive"/>
    <x v="2"/>
  </r>
  <r>
    <s v="103A-400 - OandM Expense"/>
    <s v="4455 Equip/Other"/>
    <n v="12.65"/>
    <m/>
    <n v="0"/>
    <n v="0"/>
    <n v="0"/>
    <n v="0"/>
    <n v="12.65"/>
    <n v="12.65"/>
    <n v="0"/>
    <s v="Asset Management"/>
    <x v="1"/>
  </r>
  <r>
    <s v="104A-400 - OandM Expense"/>
    <s v="1200 ST NonUnion Lbr"/>
    <n v="411.51"/>
    <m/>
    <n v="0"/>
    <n v="0"/>
    <n v="0"/>
    <n v="0"/>
    <n v="411.51"/>
    <n v="411.51"/>
    <n v="0"/>
    <s v="Asset Management"/>
    <x v="2"/>
  </r>
  <r>
    <s v="105A-400 - OandM Expense"/>
    <s v="2410 Direct Purchase"/>
    <n v="480"/>
    <m/>
    <n v="0"/>
    <n v="0"/>
    <n v="0"/>
    <n v="0"/>
    <n v="480"/>
    <n v="480"/>
    <n v="0"/>
    <s v="Asset Management"/>
    <x v="0"/>
  </r>
  <r>
    <s v="5406-110 - Crporate Envir Issue"/>
    <s v="2100 Outside Svcs"/>
    <n v="74815.199999999997"/>
    <m/>
    <n v="0"/>
    <n v="0"/>
    <n v="0"/>
    <n v="74815.199999999997"/>
    <n v="0"/>
    <n v="74815.199999999997"/>
    <n v="0"/>
    <s v="Compliance, Security, Env Mgmt"/>
    <x v="0"/>
  </r>
  <r>
    <s v="5406-110 - Crporate Envir Issue"/>
    <s v="2810 Fees/Dues/Pnlty"/>
    <n v="168"/>
    <m/>
    <n v="0"/>
    <n v="0"/>
    <n v="0"/>
    <n v="168"/>
    <n v="0"/>
    <n v="168"/>
    <n v="0"/>
    <s v="Compliance, Security, Env Mgmt"/>
    <x v="0"/>
  </r>
  <r>
    <s v="5406-110 - Crporate Envir Issue"/>
    <s v="1200 ST NonUnion Lbr"/>
    <n v="86348.43996831504"/>
    <m/>
    <n v="0"/>
    <n v="0"/>
    <n v="0"/>
    <n v="86348.43996831504"/>
    <n v="0"/>
    <n v="86348.43996831504"/>
    <n v="0"/>
    <s v="Compliance, Security, Env Mgmt"/>
    <x v="2"/>
  </r>
  <r>
    <s v="5406-110 - Crporate Envir Issue"/>
    <s v="1200 ST Union Lbr"/>
    <n v="157.16"/>
    <m/>
    <n v="0"/>
    <n v="0"/>
    <n v="0"/>
    <n v="157.16"/>
    <n v="0"/>
    <n v="157.16"/>
    <n v="0"/>
    <s v="Compliance, Security, Env Mgmt"/>
    <x v="4"/>
  </r>
  <r>
    <s v="5406-110 - Crporate Envir Issue"/>
    <s v="2310 Training Mtls"/>
    <n v="4033.88"/>
    <m/>
    <n v="0"/>
    <n v="0"/>
    <n v="0"/>
    <n v="4033.88"/>
    <n v="0"/>
    <n v="4033.88"/>
    <n v="0"/>
    <s v="Compliance, Security, Env Mgmt"/>
    <x v="1"/>
  </r>
  <r>
    <s v="5406-110 - Crporate Envir Issue"/>
    <s v="2320 Travel Exp Supp Inv"/>
    <n v="2548.33"/>
    <m/>
    <n v="0"/>
    <n v="0"/>
    <n v="0"/>
    <n v="2548.33"/>
    <n v="0"/>
    <n v="2548.33"/>
    <n v="0"/>
    <s v="Compliance, Security, Env Mgmt"/>
    <x v="0"/>
  </r>
  <r>
    <s v="5406-110 - Crporate Envir Issue"/>
    <s v="2330 Meals Exp Supp Inv"/>
    <n v="1872.69"/>
    <m/>
    <n v="0"/>
    <n v="0"/>
    <n v="0"/>
    <n v="1872.69"/>
    <n v="0"/>
    <n v="1872.69"/>
    <n v="0"/>
    <s v="Compliance, Security, Env Mgmt"/>
    <x v="0"/>
  </r>
  <r>
    <s v="5406-110 - Crporate Envir Issue"/>
    <s v="2400 Inventory Issue"/>
    <n v="346.52"/>
    <m/>
    <n v="0"/>
    <n v="0"/>
    <n v="0"/>
    <n v="346.52"/>
    <n v="0"/>
    <n v="346.52"/>
    <n v="0"/>
    <s v="Compliance, Security, Env Mgmt"/>
    <x v="3"/>
  </r>
  <r>
    <s v="5406-110 - Crporate Envir Issue"/>
    <s v="2410 Direct Purchase"/>
    <n v="2932.31"/>
    <m/>
    <n v="0"/>
    <n v="0"/>
    <n v="0"/>
    <n v="2932.31"/>
    <n v="0"/>
    <n v="2932.31"/>
    <n v="0"/>
    <s v="Compliance, Security, Env Mgmt"/>
    <x v="0"/>
  </r>
  <r>
    <s v="5406-110 - Crporate Envir Issue"/>
    <s v="2430 Other Equip Exp"/>
    <n v="211.52"/>
    <m/>
    <n v="0"/>
    <n v="0"/>
    <n v="0"/>
    <n v="211.52"/>
    <n v="0"/>
    <n v="211.52"/>
    <n v="0"/>
    <s v="Compliance, Security, Env Mgmt"/>
    <x v="3"/>
  </r>
  <r>
    <s v="5406-110 - Crporate Envir Issue"/>
    <s v="1300 OT NonUnion Lbr"/>
    <n v="1167.55"/>
    <m/>
    <n v="0"/>
    <n v="0"/>
    <n v="0"/>
    <n v="1167.55"/>
    <n v="0"/>
    <n v="1167.55"/>
    <n v="0"/>
    <s v="Compliance, Security, Env Mgmt"/>
    <x v="2"/>
  </r>
  <r>
    <s v="5406-110 - Crporate Envir Issue"/>
    <s v="2700 Postage/Delivery"/>
    <n v="379.93000000000006"/>
    <m/>
    <n v="0"/>
    <n v="0"/>
    <n v="0"/>
    <n v="379.93000000000006"/>
    <n v="0"/>
    <n v="379.93000000000006"/>
    <n v="0"/>
    <s v="Compliance, Security, Env Mgmt"/>
    <x v="0"/>
  </r>
  <r>
    <s v="5406-110 - Crporate Envir Issue"/>
    <s v="6130 Misc Reimburse AR"/>
    <n v="-0.24"/>
    <m/>
    <n v="0"/>
    <n v="0"/>
    <n v="0"/>
    <n v="-0.24"/>
    <n v="0"/>
    <n v="-0.24"/>
    <n v="0"/>
    <s v="Compliance, Security, Env Mgmt"/>
    <x v="5"/>
  </r>
  <r>
    <s v="5406-121 - Expenses"/>
    <s v="2100 Outside Svcs"/>
    <n v="4085.88"/>
    <m/>
    <n v="0"/>
    <n v="0"/>
    <n v="0"/>
    <n v="4085.88"/>
    <n v="0"/>
    <n v="4085.88"/>
    <n v="0"/>
    <s v="Compliance, Security, Env Mgmt"/>
    <x v="0"/>
  </r>
  <r>
    <s v="5406-121 - Expenses"/>
    <s v="2310 Training Mtls"/>
    <n v="499"/>
    <m/>
    <n v="0"/>
    <n v="0"/>
    <n v="0"/>
    <n v="499"/>
    <n v="0"/>
    <n v="499"/>
    <n v="0"/>
    <s v="Compliance, Security, Env Mgmt"/>
    <x v="1"/>
  </r>
  <r>
    <s v="5406-121 - Expenses"/>
    <s v="2400 Inventory Issue"/>
    <n v="61.64"/>
    <m/>
    <n v="0"/>
    <n v="0"/>
    <n v="0"/>
    <n v="61.64"/>
    <n v="0"/>
    <n v="61.64"/>
    <n v="0"/>
    <s v="Compliance, Security, Env Mgmt"/>
    <x v="3"/>
  </r>
  <r>
    <s v="5406-215 - Chemical Inventory"/>
    <s v="2100 Outside Svcs"/>
    <n v="45355"/>
    <m/>
    <n v="0"/>
    <n v="0"/>
    <n v="0"/>
    <n v="45355"/>
    <n v="0"/>
    <n v="45355"/>
    <n v="0"/>
    <s v="Compliance, Security, Env Mgmt"/>
    <x v="0"/>
  </r>
  <r>
    <s v="5406-215 - Chemical Inventory"/>
    <s v="2810 Fees/Dues/Pnlty"/>
    <n v="10775"/>
    <m/>
    <n v="0"/>
    <n v="0"/>
    <n v="0"/>
    <n v="10775"/>
    <n v="0"/>
    <n v="10775"/>
    <n v="0"/>
    <s v="Compliance, Security, Env Mgmt"/>
    <x v="0"/>
  </r>
  <r>
    <s v="5406-215 - Chemical Inventory"/>
    <s v="1200 ST NonUnion Lbr"/>
    <n v="1059.6400000000001"/>
    <m/>
    <n v="0"/>
    <n v="0"/>
    <n v="0"/>
    <n v="1059.6400000000001"/>
    <n v="0"/>
    <n v="1059.6400000000001"/>
    <n v="0"/>
    <s v="Compliance, Security, Env Mgmt"/>
    <x v="2"/>
  </r>
  <r>
    <s v="5406-215 - Chemical Inventory"/>
    <s v="2400 Inventory Issue"/>
    <n v="112.47"/>
    <m/>
    <n v="0"/>
    <n v="0"/>
    <n v="0"/>
    <n v="112.47"/>
    <n v="0"/>
    <n v="112.47"/>
    <n v="0"/>
    <s v="Compliance, Security, Env Mgmt"/>
    <x v="3"/>
  </r>
  <r>
    <s v="5406-230 - Spills"/>
    <s v="4455 Equip/Other"/>
    <n v="341.04"/>
    <m/>
    <n v="0"/>
    <n v="0"/>
    <n v="0"/>
    <n v="341.04"/>
    <n v="0"/>
    <n v="341.04"/>
    <n v="0"/>
    <s v="Compliance, Security, Env Mgmt"/>
    <x v="1"/>
  </r>
  <r>
    <s v="5406-230 - Spills"/>
    <s v="2100 Outside Svcs"/>
    <n v="44484.9"/>
    <m/>
    <n v="0"/>
    <n v="0"/>
    <n v="0"/>
    <n v="44484.9"/>
    <n v="0"/>
    <n v="44484.9"/>
    <n v="0"/>
    <s v="Compliance, Security, Env Mgmt"/>
    <x v="0"/>
  </r>
  <r>
    <s v="5406-230 - Spills"/>
    <s v="2110 Outside Svcs Eng"/>
    <n v="41.06"/>
    <m/>
    <n v="0"/>
    <n v="0"/>
    <n v="0"/>
    <n v="41.06"/>
    <n v="0"/>
    <n v="41.06"/>
    <n v="0"/>
    <s v="Compliance, Security, Env Mgmt"/>
    <x v="0"/>
  </r>
  <r>
    <s v="5406-230 - Spills"/>
    <s v="2810 Fees/Dues/Pnlty"/>
    <n v="225.5"/>
    <m/>
    <n v="0"/>
    <n v="0"/>
    <n v="0"/>
    <n v="225.5"/>
    <n v="0"/>
    <n v="225.5"/>
    <n v="0"/>
    <s v="Compliance, Security, Env Mgmt"/>
    <x v="0"/>
  </r>
  <r>
    <s v="5406-230 - Spills"/>
    <s v="1200 ST NonUnion Lbr"/>
    <n v="72686.329999999987"/>
    <m/>
    <n v="0"/>
    <n v="0"/>
    <n v="0"/>
    <n v="72686.329999999987"/>
    <n v="0"/>
    <n v="72686.329999999987"/>
    <n v="0"/>
    <s v="Compliance, Security, Env Mgmt"/>
    <x v="2"/>
  </r>
  <r>
    <s v="5406-230 - Spills"/>
    <s v="1200 ST Union Lbr"/>
    <n v="550.04"/>
    <m/>
    <n v="0"/>
    <n v="0"/>
    <n v="0"/>
    <n v="550.04"/>
    <n v="0"/>
    <n v="550.04"/>
    <n v="0"/>
    <s v="Compliance, Security, Env Mgmt"/>
    <x v="4"/>
  </r>
  <r>
    <s v="5406-230 - Spills"/>
    <s v="1400 Adj NonUnion Lbr"/>
    <n v="3600"/>
    <m/>
    <n v="0"/>
    <n v="0"/>
    <n v="0"/>
    <n v="3600"/>
    <n v="0"/>
    <n v="3600"/>
    <n v="0"/>
    <s v="Compliance, Security, Env Mgmt"/>
    <x v="2"/>
  </r>
  <r>
    <s v="5406-230 - Spills"/>
    <s v="2330 Meals Exp Supp Inv"/>
    <n v="30.36"/>
    <m/>
    <n v="0"/>
    <n v="0"/>
    <n v="0"/>
    <n v="30.36"/>
    <n v="0"/>
    <n v="30.36"/>
    <n v="0"/>
    <s v="Compliance, Security, Env Mgmt"/>
    <x v="0"/>
  </r>
  <r>
    <s v="5406-230 - Spills"/>
    <s v="2400 Inventory Issue"/>
    <n v="2069.2999999999997"/>
    <m/>
    <n v="0"/>
    <n v="0"/>
    <n v="0"/>
    <n v="2069.2999999999997"/>
    <n v="0"/>
    <n v="2069.2999999999997"/>
    <n v="0"/>
    <s v="Compliance, Security, Env Mgmt"/>
    <x v="3"/>
  </r>
  <r>
    <s v="5406-230 - Spills"/>
    <s v="2410 Direct Purchase"/>
    <n v="1466.05"/>
    <m/>
    <n v="0"/>
    <n v="0"/>
    <n v="0"/>
    <n v="1466.05"/>
    <n v="0"/>
    <n v="1466.05"/>
    <n v="0"/>
    <s v="Compliance, Security, Env Mgmt"/>
    <x v="0"/>
  </r>
  <r>
    <s v="5406-230 - Spills"/>
    <s v="2430 Other Equip Exp"/>
    <n v="1603.33"/>
    <m/>
    <n v="0"/>
    <n v="0"/>
    <n v="0"/>
    <n v="1603.33"/>
    <n v="0"/>
    <n v="1603.33"/>
    <n v="0"/>
    <s v="Compliance, Security, Env Mgmt"/>
    <x v="3"/>
  </r>
  <r>
    <s v="5406-230 - Spills"/>
    <s v="2460 Inv Returned"/>
    <n v="-189.57"/>
    <m/>
    <n v="0"/>
    <n v="0"/>
    <n v="0"/>
    <n v="-189.57"/>
    <n v="0"/>
    <n v="-189.57"/>
    <n v="0"/>
    <s v="Compliance, Security, Env Mgmt"/>
    <x v="3"/>
  </r>
  <r>
    <s v="5406-230 - Spills"/>
    <s v="1300 OT NonUnion Lbr"/>
    <n v="8294.7799999999988"/>
    <m/>
    <n v="0"/>
    <n v="0"/>
    <n v="0"/>
    <n v="8294.7799999999988"/>
    <n v="0"/>
    <n v="8294.7799999999988"/>
    <n v="0"/>
    <s v="Compliance, Security, Env Mgmt"/>
    <x v="2"/>
  </r>
  <r>
    <s v="5406-300 - Site Mgmt and Testing"/>
    <s v="2100 Outside Svcs"/>
    <n v="2078.85"/>
    <m/>
    <n v="0"/>
    <n v="0"/>
    <n v="0"/>
    <n v="2078.85"/>
    <n v="0"/>
    <n v="2078.85"/>
    <n v="0"/>
    <s v="Compliance, Security, Env Mgmt"/>
    <x v="0"/>
  </r>
  <r>
    <s v="5406-300 - Site Mgmt and Testing"/>
    <s v="2330 Meals Exp Supp Inv"/>
    <n v="10.47"/>
    <m/>
    <n v="0"/>
    <n v="0"/>
    <n v="0"/>
    <n v="10.47"/>
    <n v="0"/>
    <n v="10.47"/>
    <n v="0"/>
    <s v="Compliance, Security, Env Mgmt"/>
    <x v="0"/>
  </r>
  <r>
    <s v="5406-400 - SPCC Improvements"/>
    <s v="2100 Outside Svcs"/>
    <n v="26691.633333333331"/>
    <m/>
    <n v="0"/>
    <n v="0"/>
    <n v="0"/>
    <n v="26691.633333333331"/>
    <n v="0"/>
    <n v="26691.633333333331"/>
    <n v="0"/>
    <s v="Compliance, Security, Env Mgmt"/>
    <x v="0"/>
  </r>
  <r>
    <s v="5406-400 - SPCC Improvements"/>
    <s v="1200 ST NonUnion Lbr"/>
    <n v="156.46"/>
    <m/>
    <n v="0"/>
    <n v="0"/>
    <n v="0"/>
    <n v="156.46"/>
    <n v="0"/>
    <n v="156.46"/>
    <n v="0"/>
    <s v="Compliance, Security, Env Mgmt"/>
    <x v="2"/>
  </r>
  <r>
    <s v="5406-410 - Bird Management"/>
    <s v="2100 Outside Svcs"/>
    <n v="3709.59"/>
    <m/>
    <n v="0"/>
    <n v="0"/>
    <n v="0"/>
    <n v="3709.59"/>
    <n v="0"/>
    <n v="3709.59"/>
    <n v="0"/>
    <s v="Compliance, Security, Env Mgmt"/>
    <x v="0"/>
  </r>
  <r>
    <s v="5406-410 - Bird Management"/>
    <s v="1200 ST NonUnion Lbr"/>
    <n v="5234.6899999999996"/>
    <m/>
    <n v="0"/>
    <n v="0"/>
    <n v="0"/>
    <n v="5234.6899999999996"/>
    <n v="0"/>
    <n v="5234.6899999999996"/>
    <n v="0"/>
    <s v="Compliance, Security, Env Mgmt"/>
    <x v="2"/>
  </r>
  <r>
    <s v="5406-410 - Bird Management"/>
    <s v="2330 Meals Exp Supp Inv"/>
    <n v="18.37"/>
    <m/>
    <n v="0"/>
    <n v="0"/>
    <n v="0"/>
    <n v="18.37"/>
    <n v="0"/>
    <n v="18.37"/>
    <n v="0"/>
    <s v="Compliance, Security, Env Mgmt"/>
    <x v="0"/>
  </r>
  <r>
    <s v="5406-410 - Bird Management"/>
    <s v="2410 Direct Purchase"/>
    <n v="118.12"/>
    <m/>
    <n v="0"/>
    <n v="0"/>
    <n v="0"/>
    <n v="118.12"/>
    <n v="0"/>
    <n v="118.12"/>
    <n v="0"/>
    <s v="Compliance, Security, Env Mgmt"/>
    <x v="0"/>
  </r>
  <r>
    <s v="5406-410 - Bird Management"/>
    <s v="2430 Other Equip Exp"/>
    <n v="57.49"/>
    <m/>
    <n v="0"/>
    <n v="0"/>
    <n v="0"/>
    <n v="57.49"/>
    <n v="0"/>
    <n v="57.49"/>
    <n v="0"/>
    <s v="Compliance, Security, Env Mgmt"/>
    <x v="3"/>
  </r>
  <r>
    <s v="5406-500 - Land Use Prmt"/>
    <s v="2400 Inventory Issue"/>
    <n v="97.4"/>
    <m/>
    <n v="0"/>
    <n v="0"/>
    <n v="0"/>
    <n v="97.4"/>
    <n v="0"/>
    <n v="97.4"/>
    <n v="0"/>
    <s v="Compliance, Security, Env Mgmt"/>
    <x v="3"/>
  </r>
  <r>
    <s v="5406-910 - Vac/Sick/Holiday"/>
    <s v="1200 ST NonUnion Lbr"/>
    <n v="31506.276666666665"/>
    <m/>
    <n v="31506.276666666665"/>
    <n v="0"/>
    <n v="0"/>
    <n v="0"/>
    <n v="0"/>
    <n v="31506.276666666665"/>
    <n v="0"/>
    <s v="Compliance, Security, Env Mgmt"/>
    <x v="2"/>
  </r>
  <r>
    <s v="9298-110 - CIP"/>
    <s v="1200 ST NonUnion Lbr"/>
    <n v="140853.12"/>
    <m/>
    <n v="0"/>
    <n v="0"/>
    <n v="0"/>
    <n v="140853.12"/>
    <n v="0"/>
    <n v="140853.12"/>
    <n v="0"/>
    <s v="Compliance, Security, Env Mgmt"/>
    <x v="2"/>
  </r>
  <r>
    <s v="9298-110 - CIP"/>
    <s v="2310 Training Mtls"/>
    <n v="2100"/>
    <m/>
    <n v="0"/>
    <n v="0"/>
    <n v="0"/>
    <n v="2100"/>
    <n v="0"/>
    <n v="2100"/>
    <n v="0"/>
    <s v="Compliance, Security, Env Mgmt"/>
    <x v="1"/>
  </r>
  <r>
    <s v="9298-110 - CIP"/>
    <s v="2330 Meals Exp Supp Inv"/>
    <n v="1431.3"/>
    <m/>
    <n v="0"/>
    <n v="0"/>
    <n v="0"/>
    <n v="1431.3"/>
    <n v="0"/>
    <n v="1431.3"/>
    <n v="0"/>
    <s v="Compliance, Security, Env Mgmt"/>
    <x v="0"/>
  </r>
  <r>
    <s v="9298-110 - CIP"/>
    <s v="2340 Other Emp Exp"/>
    <n v="1375"/>
    <m/>
    <n v="0"/>
    <n v="0"/>
    <n v="0"/>
    <n v="1375"/>
    <n v="0"/>
    <n v="1375"/>
    <n v="0"/>
    <s v="Compliance, Security, Env Mgmt"/>
    <x v="0"/>
  </r>
  <r>
    <s v="9298-120 - Non-CIP"/>
    <s v="1200 ST NonUnion Lbr"/>
    <n v="668.26"/>
    <m/>
    <n v="0"/>
    <n v="0"/>
    <n v="0"/>
    <n v="668.26"/>
    <n v="0"/>
    <n v="668.26"/>
    <n v="0"/>
    <s v="Compliance, Security, Env Mgmt"/>
    <x v="2"/>
  </r>
  <r>
    <s v="9298-130 - General Dpt"/>
    <s v="1200 ST NonUnion Lbr"/>
    <n v="19610.96"/>
    <m/>
    <n v="0"/>
    <n v="0"/>
    <n v="0"/>
    <n v="19610.96"/>
    <n v="0"/>
    <n v="19610.96"/>
    <n v="0"/>
    <s v="Compliance, Security, Env Mgmt"/>
    <x v="2"/>
  </r>
  <r>
    <s v="9298-310 - Assessments and Inspec"/>
    <s v="1200 ST NonUnion Lbr"/>
    <n v="12438.939999999999"/>
    <m/>
    <n v="0"/>
    <n v="0"/>
    <n v="0"/>
    <n v="12438.939999999999"/>
    <n v="0"/>
    <n v="12438.939999999999"/>
    <n v="0"/>
    <s v="Compliance, Security, Env Mgmt"/>
    <x v="2"/>
  </r>
  <r>
    <s v="9298-320 - Copper Theft"/>
    <s v="1200 ST NonUnion Lbr"/>
    <n v="15741.8"/>
    <m/>
    <n v="0"/>
    <n v="0"/>
    <n v="0"/>
    <n v="15741.8"/>
    <n v="0"/>
    <n v="15741.8"/>
    <n v="0"/>
    <s v="Compliance, Security, Env Mgmt"/>
    <x v="2"/>
  </r>
  <r>
    <s v="9298-330 - General Dpt"/>
    <s v="1200 ST NonUnion Lbr"/>
    <n v="26869.040000000001"/>
    <m/>
    <n v="0"/>
    <n v="0"/>
    <n v="0"/>
    <n v="26869.040000000001"/>
    <n v="0"/>
    <n v="26869.040000000001"/>
    <n v="0"/>
    <s v="Compliance, Security, Env Mgmt"/>
    <x v="2"/>
  </r>
  <r>
    <s v="9298-330 - General Dpt"/>
    <s v="2310 Training Mtls"/>
    <n v="500"/>
    <m/>
    <n v="0"/>
    <n v="0"/>
    <n v="0"/>
    <n v="500"/>
    <n v="0"/>
    <n v="500"/>
    <n v="0"/>
    <s v="Compliance, Security, Env Mgmt"/>
    <x v="1"/>
  </r>
  <r>
    <s v="9298-330 - General Dpt"/>
    <s v="2320 Travel Exp Supp Inv"/>
    <n v="333.33333333333337"/>
    <m/>
    <n v="0"/>
    <n v="0"/>
    <n v="0"/>
    <n v="333.33333333333337"/>
    <n v="0"/>
    <n v="333.33333333333337"/>
    <n v="0"/>
    <s v="Compliance, Security, Env Mgmt"/>
    <x v="0"/>
  </r>
  <r>
    <s v="9298-330 - General Dpt"/>
    <s v="2330 Meals Exp Supp Inv"/>
    <n v="355.15333333333342"/>
    <m/>
    <n v="0"/>
    <n v="0"/>
    <n v="0"/>
    <n v="355.15333333333342"/>
    <n v="0"/>
    <n v="355.15333333333342"/>
    <n v="0"/>
    <s v="Compliance, Security, Env Mgmt"/>
    <x v="0"/>
  </r>
  <r>
    <s v="9298-330 - General Dpt"/>
    <s v="2400 Inventory Issue"/>
    <n v="29.98"/>
    <m/>
    <n v="0"/>
    <n v="0"/>
    <n v="0"/>
    <n v="29.98"/>
    <n v="0"/>
    <n v="29.98"/>
    <n v="0"/>
    <s v="Compliance, Security, Env Mgmt"/>
    <x v="3"/>
  </r>
  <r>
    <s v="9298-330 - General Dpt"/>
    <s v="2410 Direct Purchase"/>
    <n v="34.99"/>
    <m/>
    <n v="0"/>
    <n v="0"/>
    <n v="0"/>
    <n v="34.99"/>
    <n v="0"/>
    <n v="34.99"/>
    <n v="0"/>
    <s v="Compliance, Security, Env Mgmt"/>
    <x v="0"/>
  </r>
  <r>
    <s v="9298-330 - General Dpt"/>
    <s v="2430 Other Equip Exp"/>
    <n v="108.51"/>
    <m/>
    <n v="0"/>
    <n v="0"/>
    <n v="0"/>
    <n v="108.51"/>
    <n v="0"/>
    <n v="108.51"/>
    <n v="0"/>
    <s v="Compliance, Security, Env Mgmt"/>
    <x v="3"/>
  </r>
  <r>
    <s v="9298-910 - Vac/Sick/Holiday"/>
    <s v="1200 ST NonUnion Lbr"/>
    <n v="24080.010000000002"/>
    <m/>
    <n v="24080.010000000002"/>
    <n v="0"/>
    <n v="0"/>
    <n v="0"/>
    <n v="0"/>
    <n v="24080.010000000002"/>
    <n v="0"/>
    <s v="Compliance, Security, Env Mgmt"/>
    <x v="2"/>
  </r>
  <r>
    <s v="2286-400 - Transfer Line"/>
    <s v="1200 ST Union Lbr"/>
    <n v="288"/>
    <m/>
    <n v="0"/>
    <n v="0"/>
    <n v="0"/>
    <n v="0"/>
    <n v="288"/>
    <n v="288"/>
    <n v="0"/>
    <s v="Asset Management"/>
    <x v="4"/>
  </r>
  <r>
    <s v="440E-400 - OandM Dist Expenses"/>
    <s v="1200 ST Union Lbr"/>
    <n v="472.78"/>
    <m/>
    <n v="0"/>
    <n v="0"/>
    <n v="0"/>
    <n v="0"/>
    <n v="472.78"/>
    <n v="472.78"/>
    <n v="0"/>
    <s v="Asset Management"/>
    <x v="4"/>
  </r>
  <r>
    <s v="440E-400 - OandM Dist Expenses"/>
    <s v="1300 OT Union Lbr"/>
    <n v="109.19999999999999"/>
    <m/>
    <n v="0"/>
    <n v="0"/>
    <n v="0"/>
    <n v="0"/>
    <n v="109.19999999999999"/>
    <n v="109.19999999999999"/>
    <n v="0"/>
    <s v="Asset Management"/>
    <x v="4"/>
  </r>
  <r>
    <s v="476E-400 - OandM Dist Expense"/>
    <s v="2100 Outside Svcs"/>
    <n v="1315.93"/>
    <m/>
    <n v="0"/>
    <n v="0"/>
    <n v="0"/>
    <n v="0"/>
    <n v="1315.93"/>
    <n v="1315.93"/>
    <n v="0"/>
    <s v="Asset Management"/>
    <x v="0"/>
  </r>
  <r>
    <s v="476E-400 - OandM Dist Expense"/>
    <s v="1200 ST Union Lbr"/>
    <n v="396.64999999999992"/>
    <m/>
    <n v="0"/>
    <n v="0"/>
    <n v="0"/>
    <n v="0"/>
    <n v="396.64999999999992"/>
    <n v="396.64999999999992"/>
    <n v="0"/>
    <s v="Asset Management"/>
    <x v="4"/>
  </r>
  <r>
    <s v="476E-400 - OandM Dist Expense"/>
    <s v="1300 OT Union Lbr"/>
    <n v="175.5"/>
    <m/>
    <n v="0"/>
    <n v="0"/>
    <n v="0"/>
    <n v="0"/>
    <n v="175.5"/>
    <n v="175.5"/>
    <n v="0"/>
    <s v="Asset Management"/>
    <x v="4"/>
  </r>
  <r>
    <s v="5734-610 - B1 Fld Survey Exp"/>
    <s v="6130 Misc Reimburse AR"/>
    <n v="-300"/>
    <m/>
    <n v="0"/>
    <n v="0"/>
    <n v="0"/>
    <n v="0"/>
    <n v="-300"/>
    <n v="-300"/>
    <n v="0"/>
    <s v="Asset Management"/>
    <x v="5"/>
  </r>
  <r>
    <s v="970D-400 - OandM Dist Expense"/>
    <s v="1200 ST Union Lbr"/>
    <n v="19.440000000000001"/>
    <m/>
    <n v="0"/>
    <n v="0"/>
    <n v="0"/>
    <n v="0"/>
    <n v="19.440000000000001"/>
    <n v="19.440000000000001"/>
    <n v="0"/>
    <s v="Asset Management"/>
    <x v="4"/>
  </r>
  <r>
    <s v="970D-400 - OandM Dist Expense"/>
    <s v="1300 OT Union Lbr"/>
    <n v="3.65"/>
    <m/>
    <n v="0"/>
    <n v="0"/>
    <n v="0"/>
    <n v="0"/>
    <n v="3.65"/>
    <n v="3.65"/>
    <n v="0"/>
    <s v="Asset Management"/>
    <x v="4"/>
  </r>
  <r>
    <s v="7082-400 - Transfer Line"/>
    <s v="1200 ST Union Lbr"/>
    <n v="440"/>
    <m/>
    <n v="0"/>
    <n v="0"/>
    <n v="0"/>
    <n v="0"/>
    <n v="440"/>
    <n v="440"/>
    <n v="0"/>
    <s v="Asset Management"/>
    <x v="4"/>
  </r>
  <r>
    <s v="216E-400 - OandM Dist Expense"/>
    <s v="1200 ST Union Lbr"/>
    <n v="65.03"/>
    <m/>
    <n v="0"/>
    <n v="0"/>
    <n v="0"/>
    <n v="0"/>
    <n v="65.03"/>
    <n v="65.03"/>
    <n v="0"/>
    <s v="Asset Management"/>
    <x v="4"/>
  </r>
  <r>
    <s v="216E-400 - OandM Dist Expense"/>
    <s v="1300 OT Union Lbr"/>
    <n v="67.48"/>
    <m/>
    <n v="0"/>
    <n v="0"/>
    <n v="0"/>
    <n v="0"/>
    <n v="67.48"/>
    <n v="67.48"/>
    <n v="0"/>
    <s v="Asset Management"/>
    <x v="4"/>
  </r>
  <r>
    <s v="236C-400 - OandM Dist Expense"/>
    <s v="1200 ST Union Lbr"/>
    <n v="28.64"/>
    <m/>
    <n v="0"/>
    <n v="0"/>
    <n v="0"/>
    <n v="0"/>
    <n v="28.64"/>
    <n v="28.64"/>
    <n v="0"/>
    <s v="Asset Management"/>
    <x v="4"/>
  </r>
  <r>
    <s v="236C-400 - OandM Dist Expense"/>
    <s v="1300 OT Union Lbr"/>
    <n v="13.92"/>
    <m/>
    <n v="0"/>
    <n v="0"/>
    <n v="0"/>
    <n v="0"/>
    <n v="13.92"/>
    <n v="13.92"/>
    <n v="0"/>
    <s v="Asset Management"/>
    <x v="4"/>
  </r>
  <r>
    <s v="259E-400 - OandM Dist Expense"/>
    <s v="1200 ST Union Lbr"/>
    <n v="42.49"/>
    <m/>
    <n v="0"/>
    <n v="0"/>
    <n v="0"/>
    <n v="0"/>
    <n v="42.49"/>
    <n v="42.49"/>
    <n v="0"/>
    <s v="Asset Management"/>
    <x v="4"/>
  </r>
  <r>
    <s v="259E-400 - OandM Dist Expense"/>
    <s v="1300 OT Union Lbr"/>
    <n v="21.46"/>
    <m/>
    <n v="0"/>
    <n v="0"/>
    <n v="0"/>
    <n v="0"/>
    <n v="21.46"/>
    <n v="21.46"/>
    <n v="0"/>
    <s v="Asset Management"/>
    <x v="4"/>
  </r>
  <r>
    <s v="282E-400 - OandM Dist Expenses"/>
    <s v="1200 ST Union Lbr"/>
    <n v="85.59"/>
    <m/>
    <n v="0"/>
    <n v="0"/>
    <n v="0"/>
    <n v="0"/>
    <n v="85.59"/>
    <n v="85.59"/>
    <n v="0"/>
    <s v="Asset Management"/>
    <x v="4"/>
  </r>
  <r>
    <s v="282E-400 - OandM Dist Expenses"/>
    <s v="1300 OT Union Lbr"/>
    <n v="33.43"/>
    <m/>
    <n v="0"/>
    <n v="0"/>
    <n v="0"/>
    <n v="0"/>
    <n v="33.43"/>
    <n v="33.43"/>
    <n v="0"/>
    <s v="Asset Management"/>
    <x v="4"/>
  </r>
  <r>
    <s v="351E-400 - OandM Dist Expense"/>
    <s v="1200 ST Union Lbr"/>
    <n v="605.77"/>
    <m/>
    <n v="0"/>
    <n v="0"/>
    <n v="0"/>
    <n v="0"/>
    <n v="605.77"/>
    <n v="605.77"/>
    <n v="0"/>
    <s v="Asset Management"/>
    <x v="4"/>
  </r>
  <r>
    <s v="351E-400 - OandM Dist Expense"/>
    <s v="1300 OT Union Lbr"/>
    <n v="113.57"/>
    <m/>
    <n v="0"/>
    <n v="0"/>
    <n v="0"/>
    <n v="0"/>
    <n v="113.57"/>
    <n v="113.57"/>
    <n v="0"/>
    <s v="Asset Management"/>
    <x v="4"/>
  </r>
  <r>
    <s v="354E-400 - OandM Dist Expenses"/>
    <s v="1200 ST Union Lbr"/>
    <n v="10.050000000000001"/>
    <m/>
    <n v="0"/>
    <n v="0"/>
    <n v="0"/>
    <n v="0"/>
    <n v="10.050000000000001"/>
    <n v="10.050000000000001"/>
    <n v="0"/>
    <s v="Asset Management"/>
    <x v="4"/>
  </r>
  <r>
    <s v="370E-400 - OandM Dist Expense"/>
    <s v="1200 ST Union Lbr"/>
    <n v="134.28"/>
    <m/>
    <n v="0"/>
    <n v="0"/>
    <n v="0"/>
    <n v="0"/>
    <n v="134.28"/>
    <n v="134.28"/>
    <n v="0"/>
    <s v="Asset Management"/>
    <x v="4"/>
  </r>
  <r>
    <s v="370E-400 - OandM Dist Expense"/>
    <s v="1300 OT Union Lbr"/>
    <n v="19.350000000000001"/>
    <m/>
    <n v="0"/>
    <n v="0"/>
    <n v="0"/>
    <n v="0"/>
    <n v="19.350000000000001"/>
    <n v="19.350000000000001"/>
    <n v="0"/>
    <s v="Asset Management"/>
    <x v="4"/>
  </r>
  <r>
    <s v="372E-400 - OandM Dist Expense"/>
    <s v="1200 ST Union Lbr"/>
    <n v="145.93"/>
    <m/>
    <n v="0"/>
    <n v="0"/>
    <n v="0"/>
    <n v="0"/>
    <n v="145.93"/>
    <n v="145.93"/>
    <n v="0"/>
    <s v="Asset Management"/>
    <x v="4"/>
  </r>
  <r>
    <s v="415E-400 - OandM Dist Expense"/>
    <s v="1200 ST Union Lbr"/>
    <n v="83.34"/>
    <m/>
    <n v="0"/>
    <n v="0"/>
    <n v="0"/>
    <n v="0"/>
    <n v="83.34"/>
    <n v="83.34"/>
    <n v="0"/>
    <s v="Asset Management"/>
    <x v="4"/>
  </r>
  <r>
    <s v="415E-400 - OandM Dist Expense"/>
    <s v="1300 OT Union Lbr"/>
    <n v="105.03"/>
    <m/>
    <n v="0"/>
    <n v="0"/>
    <n v="0"/>
    <n v="0"/>
    <n v="105.03"/>
    <n v="105.03"/>
    <n v="0"/>
    <s v="Asset Management"/>
    <x v="4"/>
  </r>
  <r>
    <s v="442E-400 - OandM Dist Expense"/>
    <s v="8950 Misc CWIP Adj"/>
    <n v="99.76"/>
    <m/>
    <n v="0"/>
    <n v="0"/>
    <n v="0"/>
    <n v="0"/>
    <n v="99.76"/>
    <n v="99.76"/>
    <n v="0"/>
    <s v="Asset Management"/>
    <x v="1"/>
  </r>
  <r>
    <s v="451E-420 - OandM Office Expense"/>
    <s v="2410 Direct Purchase"/>
    <n v="44.51"/>
    <m/>
    <n v="0"/>
    <n v="0"/>
    <n v="0"/>
    <n v="0"/>
    <n v="44.51"/>
    <n v="44.51"/>
    <n v="0"/>
    <s v="Asset Management"/>
    <x v="0"/>
  </r>
  <r>
    <s v="456E-400 - OandM Dist Expenses"/>
    <s v="1200 ST Union Lbr"/>
    <n v="6.53"/>
    <m/>
    <n v="0"/>
    <n v="0"/>
    <n v="0"/>
    <n v="0"/>
    <n v="6.53"/>
    <n v="6.53"/>
    <n v="0"/>
    <s v="Asset Management"/>
    <x v="4"/>
  </r>
  <r>
    <s v="459E-400 - OandM Dist Expense"/>
    <s v="1200 ST Union Lbr"/>
    <n v="231.29"/>
    <m/>
    <n v="0"/>
    <n v="0"/>
    <n v="0"/>
    <n v="0"/>
    <n v="231.29"/>
    <n v="231.29"/>
    <n v="0"/>
    <s v="Asset Management"/>
    <x v="4"/>
  </r>
  <r>
    <s v="459E-400 - OandM Dist Expense"/>
    <s v="1300 OT Union Lbr"/>
    <n v="6.07"/>
    <m/>
    <n v="0"/>
    <n v="0"/>
    <n v="0"/>
    <n v="0"/>
    <n v="6.07"/>
    <n v="6.07"/>
    <n v="0"/>
    <s v="Asset Management"/>
    <x v="4"/>
  </r>
  <r>
    <s v="463E-400 - OandM Dist Expense"/>
    <s v="1200 ST Union Lbr"/>
    <n v="226.9"/>
    <m/>
    <n v="0"/>
    <n v="0"/>
    <n v="0"/>
    <n v="0"/>
    <n v="226.9"/>
    <n v="226.9"/>
    <n v="0"/>
    <s v="Asset Management"/>
    <x v="4"/>
  </r>
  <r>
    <s v="463E-400 - OandM Dist Expense"/>
    <s v="1300 OT Union Lbr"/>
    <n v="9.7200000000000006"/>
    <m/>
    <n v="0"/>
    <n v="0"/>
    <n v="0"/>
    <n v="0"/>
    <n v="9.7200000000000006"/>
    <n v="9.7200000000000006"/>
    <n v="0"/>
    <s v="Asset Management"/>
    <x v="4"/>
  </r>
  <r>
    <s v="474E-400 - OandM Dist Expense"/>
    <s v="1200 ST Union Lbr"/>
    <n v="7.11"/>
    <m/>
    <n v="0"/>
    <n v="0"/>
    <n v="0"/>
    <n v="0"/>
    <n v="7.11"/>
    <n v="7.11"/>
    <n v="0"/>
    <s v="Asset Management"/>
    <x v="4"/>
  </r>
  <r>
    <s v="480E-400 - OandM Dist Expense"/>
    <s v="1200 ST NonUnion Lbr"/>
    <n v="16907.399999999998"/>
    <m/>
    <n v="0"/>
    <n v="0"/>
    <n v="0"/>
    <n v="0"/>
    <n v="16907.399999999998"/>
    <n v="16907.399999999998"/>
    <n v="0"/>
    <s v="Asset Management"/>
    <x v="2"/>
  </r>
  <r>
    <s v="480E-400 - OandM Dist Expense"/>
    <s v="1200 ST Union Lbr"/>
    <n v="1002.7700000000001"/>
    <m/>
    <n v="0"/>
    <n v="0"/>
    <n v="0"/>
    <n v="0"/>
    <n v="1002.7700000000001"/>
    <n v="1002.7700000000001"/>
    <n v="0"/>
    <s v="Asset Management"/>
    <x v="4"/>
  </r>
  <r>
    <s v="480E-400 - OandM Dist Expense"/>
    <s v="2320 Travel Exp Supp Inv"/>
    <n v="177.18"/>
    <m/>
    <n v="0"/>
    <n v="0"/>
    <n v="0"/>
    <n v="0"/>
    <n v="177.18"/>
    <n v="177.18"/>
    <n v="0"/>
    <s v="Asset Management"/>
    <x v="0"/>
  </r>
  <r>
    <s v="480E-400 - OandM Dist Expense"/>
    <s v="1300 OT Union Lbr"/>
    <n v="144.26"/>
    <m/>
    <n v="0"/>
    <n v="0"/>
    <n v="0"/>
    <n v="0"/>
    <n v="144.26"/>
    <n v="144.26"/>
    <n v="0"/>
    <s v="Asset Management"/>
    <x v="4"/>
  </r>
  <r>
    <s v="480E-410 - OandM Trans Expense"/>
    <s v="1200 ST NonUnion Lbr"/>
    <n v="1667.77"/>
    <m/>
    <n v="0"/>
    <n v="0"/>
    <n v="0"/>
    <n v="0"/>
    <n v="1667.77"/>
    <n v="1667.77"/>
    <n v="0"/>
    <s v="Asset Management"/>
    <x v="2"/>
  </r>
  <r>
    <s v="485E-400 - OandM Dist Expenses"/>
    <s v="1200 ST NonUnion Lbr"/>
    <n v="464.55"/>
    <m/>
    <n v="0"/>
    <n v="0"/>
    <n v="0"/>
    <n v="0"/>
    <n v="464.55"/>
    <n v="464.55"/>
    <n v="0"/>
    <s v="Asset Management"/>
    <x v="2"/>
  </r>
  <r>
    <s v="485E-400 - OandM Dist Expenses"/>
    <s v="1200 ST Union Lbr"/>
    <n v="401.31999999999994"/>
    <m/>
    <n v="0"/>
    <n v="0"/>
    <n v="0"/>
    <n v="0"/>
    <n v="401.31999999999994"/>
    <n v="401.31999999999994"/>
    <n v="0"/>
    <s v="Asset Management"/>
    <x v="4"/>
  </r>
  <r>
    <s v="485E-400 - OandM Dist Expenses"/>
    <s v="1300 OT Union Lbr"/>
    <n v="117.2"/>
    <m/>
    <n v="0"/>
    <n v="0"/>
    <n v="0"/>
    <n v="0"/>
    <n v="117.2"/>
    <n v="117.2"/>
    <n v="0"/>
    <s v="Asset Management"/>
    <x v="4"/>
  </r>
  <r>
    <s v="504E-400 - OandM Dist Expense"/>
    <s v="1200 ST NonUnion Lbr"/>
    <n v="10673.38"/>
    <m/>
    <n v="0"/>
    <n v="0"/>
    <n v="0"/>
    <n v="0"/>
    <n v="10673.38"/>
    <n v="10673.38"/>
    <n v="0"/>
    <s v="Asset Management"/>
    <x v="2"/>
  </r>
  <r>
    <s v="504E-400 - OandM Dist Expense"/>
    <s v="1200 ST Union Lbr"/>
    <n v="31010.54"/>
    <m/>
    <n v="0"/>
    <n v="0"/>
    <n v="0"/>
    <n v="0"/>
    <n v="31010.54"/>
    <n v="31010.54"/>
    <n v="0"/>
    <s v="Asset Management"/>
    <x v="4"/>
  </r>
  <r>
    <s v="504E-400 - OandM Dist Expense"/>
    <s v="1300 OT Union Lbr"/>
    <n v="2428.1499999999996"/>
    <m/>
    <n v="0"/>
    <n v="0"/>
    <n v="0"/>
    <n v="0"/>
    <n v="2428.1499999999996"/>
    <n v="2428.1499999999996"/>
    <n v="0"/>
    <s v="Asset Management"/>
    <x v="4"/>
  </r>
  <r>
    <s v="505E-400 - OandM Dist Expenses"/>
    <s v="1200 ST Union Lbr"/>
    <n v="8279.74"/>
    <m/>
    <n v="0"/>
    <n v="0"/>
    <n v="0"/>
    <n v="0"/>
    <n v="8279.74"/>
    <n v="8279.74"/>
    <n v="0"/>
    <s v="Asset Management"/>
    <x v="4"/>
  </r>
  <r>
    <s v="505E-400 - OandM Dist Expenses"/>
    <s v="1300 OT Union Lbr"/>
    <n v="1411.1799999999998"/>
    <m/>
    <n v="0"/>
    <n v="0"/>
    <n v="0"/>
    <n v="0"/>
    <n v="1411.1799999999998"/>
    <n v="1411.1799999999998"/>
    <n v="0"/>
    <s v="Asset Management"/>
    <x v="4"/>
  </r>
  <r>
    <s v="506E-400 - OandM Dist Expense"/>
    <s v="1200 ST NonUnion Lbr"/>
    <n v="17193.18"/>
    <m/>
    <n v="0"/>
    <n v="0"/>
    <n v="0"/>
    <n v="0"/>
    <n v="17193.18"/>
    <n v="17193.18"/>
    <n v="0"/>
    <s v="Asset Management"/>
    <x v="2"/>
  </r>
  <r>
    <s v="506E-400 - OandM Dist Expense"/>
    <s v="1200 ST Union Lbr"/>
    <n v="2797.4700000000003"/>
    <m/>
    <n v="0"/>
    <n v="0"/>
    <n v="0"/>
    <n v="0"/>
    <n v="2797.4700000000003"/>
    <n v="2797.4700000000003"/>
    <n v="0"/>
    <s v="Asset Management"/>
    <x v="4"/>
  </r>
  <r>
    <s v="506E-400 - OandM Dist Expense"/>
    <s v="2320 Travel Exp Supp Inv"/>
    <n v="84.509999999999991"/>
    <m/>
    <n v="0"/>
    <n v="0"/>
    <n v="0"/>
    <n v="0"/>
    <n v="84.509999999999991"/>
    <n v="84.509999999999991"/>
    <n v="0"/>
    <s v="Asset Management"/>
    <x v="0"/>
  </r>
  <r>
    <s v="506E-400 - OandM Dist Expense"/>
    <s v="1300 OT Union Lbr"/>
    <n v="279.38"/>
    <m/>
    <n v="0"/>
    <n v="0"/>
    <n v="0"/>
    <n v="0"/>
    <n v="279.38"/>
    <n v="279.38"/>
    <n v="0"/>
    <s v="Asset Management"/>
    <x v="4"/>
  </r>
  <r>
    <s v="507E-400 - OandM Dist Expense"/>
    <s v="1200 ST NonUnion Lbr"/>
    <n v="232.27"/>
    <m/>
    <n v="0"/>
    <n v="0"/>
    <n v="0"/>
    <n v="0"/>
    <n v="232.27"/>
    <n v="232.27"/>
    <n v="0"/>
    <s v="Asset Management"/>
    <x v="2"/>
  </r>
  <r>
    <s v="507E-400 - OandM Dist Expense"/>
    <s v="1200 ST Union Lbr"/>
    <n v="18527"/>
    <m/>
    <n v="0"/>
    <n v="0"/>
    <n v="0"/>
    <n v="0"/>
    <n v="18527"/>
    <n v="18527"/>
    <n v="0"/>
    <s v="Asset Management"/>
    <x v="4"/>
  </r>
  <r>
    <s v="507E-400 - OandM Dist Expense"/>
    <s v="1300 OT Union Lbr"/>
    <n v="7882.18"/>
    <m/>
    <n v="0"/>
    <n v="0"/>
    <n v="0"/>
    <n v="0"/>
    <n v="7882.18"/>
    <n v="7882.18"/>
    <n v="0"/>
    <s v="Asset Management"/>
    <x v="4"/>
  </r>
  <r>
    <s v="508E-400 - OandM Dist Expense"/>
    <s v="1200 ST NonUnion Lbr"/>
    <n v="363.69"/>
    <m/>
    <n v="0"/>
    <n v="0"/>
    <n v="0"/>
    <n v="0"/>
    <n v="363.69"/>
    <n v="363.69"/>
    <n v="0"/>
    <s v="Asset Management"/>
    <x v="2"/>
  </r>
  <r>
    <s v="508E-400 - OandM Dist Expense"/>
    <s v="1200 ST Union Lbr"/>
    <n v="21496.07"/>
    <m/>
    <n v="0"/>
    <n v="0"/>
    <n v="0"/>
    <n v="0"/>
    <n v="21496.07"/>
    <n v="21496.07"/>
    <n v="0"/>
    <s v="Asset Management"/>
    <x v="4"/>
  </r>
  <r>
    <s v="508E-400 - OandM Dist Expense"/>
    <s v="1300 OT Union Lbr"/>
    <n v="1405.5000000000002"/>
    <m/>
    <n v="0"/>
    <n v="0"/>
    <n v="0"/>
    <n v="0"/>
    <n v="1405.5000000000002"/>
    <n v="1405.5000000000002"/>
    <n v="0"/>
    <s v="Asset Management"/>
    <x v="4"/>
  </r>
  <r>
    <s v="524E-400 - OandM Dist Expense"/>
    <s v="1300 OT Union Lbr"/>
    <n v="8.98"/>
    <m/>
    <n v="0"/>
    <n v="0"/>
    <n v="0"/>
    <n v="0"/>
    <n v="8.98"/>
    <n v="8.98"/>
    <n v="0"/>
    <s v="Asset Management"/>
    <x v="4"/>
  </r>
  <r>
    <s v="525E-400 - OandM Dist Expense"/>
    <s v="1200 ST Union Lbr"/>
    <n v="94.14"/>
    <m/>
    <n v="0"/>
    <n v="0"/>
    <n v="0"/>
    <n v="0"/>
    <n v="94.14"/>
    <n v="94.14"/>
    <n v="0"/>
    <s v="Asset Management"/>
    <x v="4"/>
  </r>
  <r>
    <s v="525E-400 - OandM Dist Expense"/>
    <s v="1300 OT Union Lbr"/>
    <n v="7.85"/>
    <m/>
    <n v="0"/>
    <n v="0"/>
    <n v="0"/>
    <n v="0"/>
    <n v="7.85"/>
    <n v="7.85"/>
    <n v="0"/>
    <s v="Asset Management"/>
    <x v="4"/>
  </r>
  <r>
    <s v="546E-400 - OandM Dist Expenses"/>
    <s v="1200 ST Union Lbr"/>
    <n v="45.11"/>
    <m/>
    <n v="0"/>
    <n v="0"/>
    <n v="0"/>
    <n v="0"/>
    <n v="45.11"/>
    <n v="45.11"/>
    <n v="0"/>
    <s v="Asset Management"/>
    <x v="4"/>
  </r>
  <r>
    <s v="546E-400 - OandM Dist Expenses"/>
    <s v="1300 OT Union Lbr"/>
    <n v="15.93"/>
    <m/>
    <n v="0"/>
    <n v="0"/>
    <n v="0"/>
    <n v="0"/>
    <n v="15.93"/>
    <n v="15.93"/>
    <n v="0"/>
    <s v="Asset Management"/>
    <x v="4"/>
  </r>
  <r>
    <s v="556E-400 - OandM Dist Expenses"/>
    <s v="1200 ST NonUnion Lbr"/>
    <n v="462.28"/>
    <m/>
    <n v="0"/>
    <n v="0"/>
    <n v="0"/>
    <n v="0"/>
    <n v="462.28"/>
    <n v="462.28"/>
    <n v="0"/>
    <s v="Asset Management"/>
    <x v="2"/>
  </r>
  <r>
    <s v="556E-400 - OandM Dist Expenses"/>
    <s v="1200 ST Union Lbr"/>
    <n v="1057.3500000000001"/>
    <m/>
    <n v="0"/>
    <n v="0"/>
    <n v="0"/>
    <n v="0"/>
    <n v="1057.3500000000001"/>
    <n v="1057.3500000000001"/>
    <n v="0"/>
    <s v="Asset Management"/>
    <x v="4"/>
  </r>
  <r>
    <s v="556E-400 - OandM Dist Expenses"/>
    <s v="1300 OT Union Lbr"/>
    <n v="213.82999999999998"/>
    <m/>
    <n v="0"/>
    <n v="0"/>
    <n v="0"/>
    <n v="0"/>
    <n v="213.82999999999998"/>
    <n v="213.82999999999998"/>
    <n v="0"/>
    <s v="Asset Management"/>
    <x v="4"/>
  </r>
  <r>
    <s v="571E-400 - OandM Dist Expense"/>
    <s v="1300 OT Union Lbr"/>
    <n v="3.05"/>
    <m/>
    <n v="0"/>
    <n v="0"/>
    <n v="0"/>
    <n v="0"/>
    <n v="3.05"/>
    <n v="3.05"/>
    <n v="0"/>
    <s v="Asset Management"/>
    <x v="4"/>
  </r>
  <r>
    <s v="578E-400 - OandM Dist Expense"/>
    <s v="1200 ST Union Lbr"/>
    <n v="27.65"/>
    <m/>
    <n v="0"/>
    <n v="0"/>
    <n v="0"/>
    <n v="0"/>
    <n v="27.65"/>
    <n v="27.65"/>
    <n v="0"/>
    <s v="Asset Management"/>
    <x v="4"/>
  </r>
  <r>
    <s v="593E-400 - OandM Dist Expense"/>
    <s v="1200 ST Union Lbr"/>
    <n v="122.53"/>
    <m/>
    <n v="0"/>
    <n v="0"/>
    <n v="0"/>
    <n v="0"/>
    <n v="122.53"/>
    <n v="122.53"/>
    <n v="0"/>
    <s v="Asset Management"/>
    <x v="4"/>
  </r>
  <r>
    <s v="593E-400 - OandM Dist Expense"/>
    <s v="1300 OT Union Lbr"/>
    <n v="31.1"/>
    <m/>
    <n v="0"/>
    <n v="0"/>
    <n v="0"/>
    <n v="0"/>
    <n v="31.1"/>
    <n v="31.1"/>
    <n v="0"/>
    <s v="Asset Management"/>
    <x v="4"/>
  </r>
  <r>
    <s v="595E-400 - OandM Dist Expense"/>
    <s v="1200 ST Union Lbr"/>
    <n v="143.13"/>
    <m/>
    <n v="0"/>
    <n v="0"/>
    <n v="0"/>
    <n v="0"/>
    <n v="143.13"/>
    <n v="143.13"/>
    <n v="0"/>
    <s v="Asset Management"/>
    <x v="4"/>
  </r>
  <r>
    <s v="595E-400 - OandM Dist Expense"/>
    <s v="1300 OT Union Lbr"/>
    <n v="17.329999999999998"/>
    <m/>
    <n v="0"/>
    <n v="0"/>
    <n v="0"/>
    <n v="0"/>
    <n v="17.329999999999998"/>
    <n v="17.329999999999998"/>
    <n v="0"/>
    <s v="Asset Management"/>
    <x v="4"/>
  </r>
  <r>
    <s v="602E-400 - OandM Dist Expense"/>
    <s v="1200 ST Union Lbr"/>
    <n v="79.290000000000006"/>
    <m/>
    <n v="0"/>
    <n v="0"/>
    <n v="0"/>
    <n v="0"/>
    <n v="79.290000000000006"/>
    <n v="79.290000000000006"/>
    <n v="0"/>
    <s v="Asset Management"/>
    <x v="4"/>
  </r>
  <r>
    <s v="604E-400 - OandM Dist Expense"/>
    <s v="1200 ST Union Lbr"/>
    <n v="48.98"/>
    <m/>
    <n v="0"/>
    <n v="0"/>
    <n v="0"/>
    <n v="0"/>
    <n v="48.98"/>
    <n v="48.98"/>
    <n v="0"/>
    <s v="Asset Management"/>
    <x v="4"/>
  </r>
  <r>
    <s v="606E-400 - OandM Dist Expense"/>
    <s v="1200 ST Union Lbr"/>
    <n v="125.47"/>
    <m/>
    <n v="0"/>
    <n v="0"/>
    <n v="0"/>
    <n v="0"/>
    <n v="125.47"/>
    <n v="125.47"/>
    <n v="0"/>
    <s v="Asset Management"/>
    <x v="4"/>
  </r>
  <r>
    <s v="641E-400 - OandM Dist Expense"/>
    <s v="1200 ST Union Lbr"/>
    <n v="553.06999999999994"/>
    <m/>
    <n v="0"/>
    <n v="0"/>
    <n v="0"/>
    <n v="0"/>
    <n v="553.06999999999994"/>
    <n v="553.06999999999994"/>
    <n v="0"/>
    <s v="Asset Management"/>
    <x v="4"/>
  </r>
  <r>
    <s v="655E-400 - OandM Dist Expense"/>
    <s v="1200 ST Union Lbr"/>
    <n v="366.65"/>
    <m/>
    <n v="0"/>
    <n v="0"/>
    <n v="0"/>
    <n v="0"/>
    <n v="366.65"/>
    <n v="366.65"/>
    <n v="0"/>
    <s v="Asset Management"/>
    <x v="4"/>
  </r>
  <r>
    <s v="655E-400 - OandM Dist Expense"/>
    <s v="1300 OT Union Lbr"/>
    <n v="11.55"/>
    <m/>
    <n v="0"/>
    <n v="0"/>
    <n v="0"/>
    <n v="0"/>
    <n v="11.55"/>
    <n v="11.55"/>
    <n v="0"/>
    <s v="Asset Management"/>
    <x v="4"/>
  </r>
  <r>
    <s v="657E-400 - OandM Dist Expense"/>
    <s v="1200 ST Union Lbr"/>
    <n v="31"/>
    <m/>
    <n v="0"/>
    <n v="0"/>
    <n v="0"/>
    <n v="0"/>
    <n v="31"/>
    <n v="31"/>
    <n v="0"/>
    <s v="Asset Management"/>
    <x v="4"/>
  </r>
  <r>
    <s v="657E-400 - OandM Dist Expense"/>
    <s v="1300 OT Union Lbr"/>
    <n v="15.35"/>
    <m/>
    <n v="0"/>
    <n v="0"/>
    <n v="0"/>
    <n v="0"/>
    <n v="15.35"/>
    <n v="15.35"/>
    <n v="0"/>
    <s v="Asset Management"/>
    <x v="4"/>
  </r>
  <r>
    <s v="668E-400 - OandM Dist Expenses"/>
    <s v="1200 ST Union Lbr"/>
    <n v="24.28"/>
    <m/>
    <n v="0"/>
    <n v="0"/>
    <n v="0"/>
    <n v="0"/>
    <n v="24.28"/>
    <n v="24.28"/>
    <n v="0"/>
    <s v="Asset Management"/>
    <x v="4"/>
  </r>
  <r>
    <s v="668E-400 - OandM Dist Expenses"/>
    <s v="1300 OT Union Lbr"/>
    <n v="13.24"/>
    <m/>
    <n v="0"/>
    <n v="0"/>
    <n v="0"/>
    <n v="0"/>
    <n v="13.24"/>
    <n v="13.24"/>
    <n v="0"/>
    <s v="Asset Management"/>
    <x v="4"/>
  </r>
  <r>
    <s v="669E-400 - OandM Dist Expenses"/>
    <s v="1200 ST Union Lbr"/>
    <n v="30.21"/>
    <m/>
    <n v="0"/>
    <n v="0"/>
    <n v="0"/>
    <n v="0"/>
    <n v="30.21"/>
    <n v="30.21"/>
    <n v="0"/>
    <s v="Asset Management"/>
    <x v="4"/>
  </r>
  <r>
    <s v="669E-400 - OandM Dist Expenses"/>
    <s v="1300 OT Union Lbr"/>
    <n v="19.82"/>
    <m/>
    <n v="0"/>
    <n v="0"/>
    <n v="0"/>
    <n v="0"/>
    <n v="19.82"/>
    <n v="19.82"/>
    <n v="0"/>
    <s v="Asset Management"/>
    <x v="4"/>
  </r>
  <r>
    <s v="670E-400 - OandM Dist Expenses"/>
    <s v="1200 ST Union Lbr"/>
    <n v="11.81"/>
    <m/>
    <n v="0"/>
    <n v="0"/>
    <n v="0"/>
    <n v="0"/>
    <n v="11.81"/>
    <n v="11.81"/>
    <n v="0"/>
    <s v="Asset Management"/>
    <x v="4"/>
  </r>
  <r>
    <s v="670E-400 - OandM Dist Expenses"/>
    <s v="1300 OT Union Lbr"/>
    <n v="3.4299999999999997"/>
    <m/>
    <n v="0"/>
    <n v="0"/>
    <n v="0"/>
    <n v="0"/>
    <n v="3.4299999999999997"/>
    <n v="3.4299999999999997"/>
    <n v="0"/>
    <s v="Asset Management"/>
    <x v="4"/>
  </r>
  <r>
    <s v="695E-400 - OandM Dist Expense"/>
    <s v="1200 ST Union Lbr"/>
    <n v="392"/>
    <m/>
    <n v="0"/>
    <n v="0"/>
    <n v="0"/>
    <n v="0"/>
    <n v="392"/>
    <n v="392"/>
    <n v="0"/>
    <s v="Asset Management"/>
    <x v="4"/>
  </r>
  <r>
    <s v="695E-400 - OandM Dist Expense"/>
    <s v="1300 OT Union Lbr"/>
    <n v="14.46"/>
    <m/>
    <n v="0"/>
    <n v="0"/>
    <n v="0"/>
    <n v="0"/>
    <n v="14.46"/>
    <n v="14.46"/>
    <n v="0"/>
    <s v="Asset Management"/>
    <x v="4"/>
  </r>
  <r>
    <s v="696E-400 - OandM Dist Expense"/>
    <s v="1200 ST Union Lbr"/>
    <n v="29.12"/>
    <m/>
    <n v="0"/>
    <n v="0"/>
    <n v="0"/>
    <n v="0"/>
    <n v="29.12"/>
    <n v="29.12"/>
    <n v="0"/>
    <s v="Asset Management"/>
    <x v="4"/>
  </r>
  <r>
    <s v="701E-400 - OandM Dist Expense"/>
    <s v="1200 ST Union Lbr"/>
    <n v="97.72"/>
    <m/>
    <n v="0"/>
    <n v="0"/>
    <n v="0"/>
    <n v="0"/>
    <n v="97.72"/>
    <n v="97.72"/>
    <n v="0"/>
    <s v="Asset Management"/>
    <x v="4"/>
  </r>
  <r>
    <s v="701E-400 - OandM Dist Expense"/>
    <s v="1300 OT Union Lbr"/>
    <n v="7.34"/>
    <m/>
    <n v="0"/>
    <n v="0"/>
    <n v="0"/>
    <n v="0"/>
    <n v="7.34"/>
    <n v="7.34"/>
    <n v="0"/>
    <s v="Asset Management"/>
    <x v="4"/>
  </r>
  <r>
    <s v="702E-400 - OandM Dist Expenses"/>
    <s v="1200 ST Union Lbr"/>
    <n v="1544.42"/>
    <m/>
    <n v="0"/>
    <n v="0"/>
    <n v="0"/>
    <n v="0"/>
    <n v="1544.42"/>
    <n v="1544.42"/>
    <n v="0"/>
    <s v="Asset Management"/>
    <x v="4"/>
  </r>
  <r>
    <s v="702E-400 - OandM Dist Expenses"/>
    <s v="1300 OT Union Lbr"/>
    <n v="811.17000000000007"/>
    <m/>
    <n v="0"/>
    <n v="0"/>
    <n v="0"/>
    <n v="0"/>
    <n v="811.17000000000007"/>
    <n v="811.17000000000007"/>
    <n v="0"/>
    <s v="Asset Management"/>
    <x v="4"/>
  </r>
  <r>
    <s v="703E-400 - OandM Dist Expenses"/>
    <s v="1200 ST Union Lbr"/>
    <n v="26.72"/>
    <m/>
    <n v="0"/>
    <n v="0"/>
    <n v="0"/>
    <n v="0"/>
    <n v="26.72"/>
    <n v="26.72"/>
    <n v="0"/>
    <s v="Asset Management"/>
    <x v="4"/>
  </r>
  <r>
    <s v="703E-400 - OandM Dist Expenses"/>
    <s v="1300 OT Union Lbr"/>
    <n v="23.08"/>
    <m/>
    <n v="0"/>
    <n v="0"/>
    <n v="0"/>
    <n v="0"/>
    <n v="23.08"/>
    <n v="23.08"/>
    <n v="0"/>
    <s v="Asset Management"/>
    <x v="4"/>
  </r>
  <r>
    <s v="720E-400 - OandM Dist Expense"/>
    <s v="1200 ST Union Lbr"/>
    <n v="211.24"/>
    <m/>
    <n v="0"/>
    <n v="0"/>
    <n v="0"/>
    <n v="0"/>
    <n v="211.24"/>
    <n v="211.24"/>
    <n v="0"/>
    <s v="Asset Management"/>
    <x v="4"/>
  </r>
  <r>
    <s v="720E-400 - OandM Dist Expense"/>
    <s v="1300 OT Union Lbr"/>
    <n v="5.5"/>
    <m/>
    <n v="0"/>
    <n v="0"/>
    <n v="0"/>
    <n v="0"/>
    <n v="5.5"/>
    <n v="5.5"/>
    <n v="0"/>
    <s v="Asset Management"/>
    <x v="4"/>
  </r>
  <r>
    <s v="722E-400 - OandM Dist Expense"/>
    <s v="1200 ST Union Lbr"/>
    <n v="569.62"/>
    <m/>
    <n v="0"/>
    <n v="0"/>
    <n v="0"/>
    <n v="0"/>
    <n v="569.62"/>
    <n v="569.62"/>
    <n v="0"/>
    <s v="Asset Management"/>
    <x v="4"/>
  </r>
  <r>
    <s v="722E-400 - OandM Dist Expense"/>
    <s v="1300 OT Union Lbr"/>
    <n v="94.12"/>
    <m/>
    <n v="0"/>
    <n v="0"/>
    <n v="0"/>
    <n v="0"/>
    <n v="94.12"/>
    <n v="94.12"/>
    <n v="0"/>
    <s v="Asset Management"/>
    <x v="4"/>
  </r>
  <r>
    <s v="722E-420 - OandM Office Expense"/>
    <s v="2330 Meals Exp Supp Inv"/>
    <n v="32.83"/>
    <m/>
    <n v="0"/>
    <n v="0"/>
    <n v="0"/>
    <n v="0"/>
    <n v="32.83"/>
    <n v="32.83"/>
    <n v="0"/>
    <s v="Asset Management"/>
    <x v="0"/>
  </r>
  <r>
    <s v="723E-400 - OandM Dist Expense"/>
    <s v="1200 ST NonUnion Lbr"/>
    <n v="181.28"/>
    <m/>
    <n v="0"/>
    <n v="0"/>
    <n v="0"/>
    <n v="0"/>
    <n v="181.28"/>
    <n v="181.28"/>
    <n v="0"/>
    <s v="Asset Management"/>
    <x v="2"/>
  </r>
  <r>
    <s v="723E-400 - OandM Dist Expense"/>
    <s v="1200 ST Union Lbr"/>
    <n v="164.35"/>
    <m/>
    <n v="0"/>
    <n v="0"/>
    <n v="0"/>
    <n v="0"/>
    <n v="164.35"/>
    <n v="164.35"/>
    <n v="0"/>
    <s v="Asset Management"/>
    <x v="4"/>
  </r>
  <r>
    <s v="723E-400 - OandM Dist Expense"/>
    <s v="1300 OT Union Lbr"/>
    <n v="6.9899999999999993"/>
    <m/>
    <n v="0"/>
    <n v="0"/>
    <n v="0"/>
    <n v="0"/>
    <n v="6.9899999999999993"/>
    <n v="6.9899999999999993"/>
    <n v="0"/>
    <s v="Asset Management"/>
    <x v="4"/>
  </r>
  <r>
    <s v="802E-400 - OandM Dist Expense"/>
    <s v="1200 ST Union Lbr"/>
    <n v="403.97"/>
    <m/>
    <n v="0"/>
    <n v="0"/>
    <n v="0"/>
    <n v="0"/>
    <n v="403.97"/>
    <n v="403.97"/>
    <n v="0"/>
    <s v="Asset Management"/>
    <x v="4"/>
  </r>
  <r>
    <s v="802E-400 - OandM Dist Expense"/>
    <s v="1300 OT Union Lbr"/>
    <n v="51.84"/>
    <m/>
    <n v="0"/>
    <n v="0"/>
    <n v="0"/>
    <n v="0"/>
    <n v="51.84"/>
    <n v="51.84"/>
    <n v="0"/>
    <s v="Asset Management"/>
    <x v="4"/>
  </r>
  <r>
    <s v="803E-400 - OandM Dist Expense"/>
    <s v="1200 ST Union Lbr"/>
    <n v="785.02"/>
    <m/>
    <n v="0"/>
    <n v="0"/>
    <n v="0"/>
    <n v="0"/>
    <n v="785.02"/>
    <n v="785.02"/>
    <n v="0"/>
    <s v="Asset Management"/>
    <x v="4"/>
  </r>
  <r>
    <s v="803E-400 - OandM Dist Expense"/>
    <s v="1300 OT Union Lbr"/>
    <n v="62.24"/>
    <m/>
    <n v="0"/>
    <n v="0"/>
    <n v="0"/>
    <n v="0"/>
    <n v="62.24"/>
    <n v="62.24"/>
    <n v="0"/>
    <s v="Asset Management"/>
    <x v="4"/>
  </r>
  <r>
    <s v="804E-400 - OandM Dist Expense"/>
    <s v="1200 ST Union Lbr"/>
    <n v="1453.0300000000002"/>
    <m/>
    <n v="0"/>
    <n v="0"/>
    <n v="0"/>
    <n v="0"/>
    <n v="1453.0300000000002"/>
    <n v="1453.0300000000002"/>
    <n v="0"/>
    <s v="Asset Management"/>
    <x v="4"/>
  </r>
  <r>
    <s v="804E-400 - OandM Dist Expense"/>
    <s v="1300 OT Union Lbr"/>
    <n v="83.89"/>
    <m/>
    <n v="0"/>
    <n v="0"/>
    <n v="0"/>
    <n v="0"/>
    <n v="83.89"/>
    <n v="83.89"/>
    <n v="0"/>
    <s v="Asset Management"/>
    <x v="4"/>
  </r>
  <r>
    <s v="805E-400 - OandM Dist Expenses"/>
    <s v="1200 ST Union Lbr"/>
    <n v="3.63"/>
    <m/>
    <n v="0"/>
    <n v="0"/>
    <n v="0"/>
    <n v="0"/>
    <n v="3.63"/>
    <n v="3.63"/>
    <n v="0"/>
    <s v="Asset Management"/>
    <x v="4"/>
  </r>
  <r>
    <s v="806E-400 - OandM Dist Expenses"/>
    <s v="1200 ST Union Lbr"/>
    <n v="745.05"/>
    <m/>
    <n v="0"/>
    <n v="0"/>
    <n v="0"/>
    <n v="0"/>
    <n v="745.05"/>
    <n v="745.05"/>
    <n v="0"/>
    <s v="Asset Management"/>
    <x v="4"/>
  </r>
  <r>
    <s v="806E-400 - OandM Dist Expenses"/>
    <s v="1300 OT Union Lbr"/>
    <n v="400.53000000000003"/>
    <m/>
    <n v="0"/>
    <n v="0"/>
    <n v="0"/>
    <n v="0"/>
    <n v="400.53000000000003"/>
    <n v="400.53000000000003"/>
    <n v="0"/>
    <s v="Asset Management"/>
    <x v="4"/>
  </r>
  <r>
    <s v="807E-400 - OandM Dist Expenses"/>
    <s v="1200 ST Union Lbr"/>
    <n v="11.04"/>
    <m/>
    <n v="0"/>
    <n v="0"/>
    <n v="0"/>
    <n v="0"/>
    <n v="11.04"/>
    <n v="11.04"/>
    <n v="0"/>
    <s v="Asset Management"/>
    <x v="4"/>
  </r>
  <r>
    <s v="807E-400 - OandM Dist Expenses"/>
    <s v="1300 OT Union Lbr"/>
    <n v="3.31"/>
    <m/>
    <n v="0"/>
    <n v="0"/>
    <n v="0"/>
    <n v="0"/>
    <n v="3.31"/>
    <n v="3.31"/>
    <n v="0"/>
    <s v="Asset Management"/>
    <x v="4"/>
  </r>
  <r>
    <s v="832E-400 - OandM Dist Expense"/>
    <s v="1200 ST Union Lbr"/>
    <n v="925.48"/>
    <m/>
    <n v="0"/>
    <n v="0"/>
    <n v="0"/>
    <n v="0"/>
    <n v="925.48"/>
    <n v="925.48"/>
    <n v="0"/>
    <s v="Asset Management"/>
    <x v="4"/>
  </r>
  <r>
    <s v="832E-400 - OandM Dist Expense"/>
    <s v="1300 OT Union Lbr"/>
    <n v="159.27000000000001"/>
    <m/>
    <n v="0"/>
    <n v="0"/>
    <n v="0"/>
    <n v="0"/>
    <n v="159.27000000000001"/>
    <n v="159.27000000000001"/>
    <n v="0"/>
    <s v="Asset Management"/>
    <x v="4"/>
  </r>
  <r>
    <s v="847E-400 - OandM Dist Expense"/>
    <s v="1200 ST Union Lbr"/>
    <n v="200.99"/>
    <m/>
    <n v="0"/>
    <n v="0"/>
    <n v="0"/>
    <n v="0"/>
    <n v="200.99"/>
    <n v="200.99"/>
    <n v="0"/>
    <s v="Asset Management"/>
    <x v="4"/>
  </r>
  <r>
    <s v="847E-400 - OandM Dist Expense"/>
    <s v="1300 OT Union Lbr"/>
    <n v="61.52"/>
    <m/>
    <n v="0"/>
    <n v="0"/>
    <n v="0"/>
    <n v="0"/>
    <n v="61.52"/>
    <n v="61.52"/>
    <n v="0"/>
    <s v="Asset Management"/>
    <x v="4"/>
  </r>
  <r>
    <s v="859E-400 - OandM Dist Expense"/>
    <s v="1200 ST Union Lbr"/>
    <n v="18.12"/>
    <m/>
    <n v="0"/>
    <n v="0"/>
    <n v="0"/>
    <n v="0"/>
    <n v="18.12"/>
    <n v="18.12"/>
    <n v="0"/>
    <s v="Asset Management"/>
    <x v="4"/>
  </r>
  <r>
    <s v="895E-400 - OandM Dist Expense"/>
    <s v="1200 ST Union Lbr"/>
    <n v="133.56"/>
    <m/>
    <n v="0"/>
    <n v="0"/>
    <n v="0"/>
    <n v="0"/>
    <n v="133.56"/>
    <n v="133.56"/>
    <n v="0"/>
    <s v="Asset Management"/>
    <x v="4"/>
  </r>
  <r>
    <s v="895E-400 - OandM Dist Expense"/>
    <s v="1300 OT Union Lbr"/>
    <n v="4.8600000000000003"/>
    <m/>
    <n v="0"/>
    <n v="0"/>
    <n v="0"/>
    <n v="0"/>
    <n v="4.8600000000000003"/>
    <n v="4.8600000000000003"/>
    <n v="0"/>
    <s v="Asset Management"/>
    <x v="4"/>
  </r>
  <r>
    <s v="925B-400 - OandM Dist Expense"/>
    <s v="8950 Misc CWIP Adj"/>
    <n v="-44.33"/>
    <m/>
    <n v="0"/>
    <n v="0"/>
    <n v="0"/>
    <n v="0"/>
    <n v="-44.33"/>
    <n v="-44.33"/>
    <n v="0"/>
    <s v="Asset Management"/>
    <x v="1"/>
  </r>
  <r>
    <s v="961D-400 - OandM Dist Expense"/>
    <s v="1200 ST Union Lbr"/>
    <n v="7.33"/>
    <m/>
    <n v="0"/>
    <n v="0"/>
    <n v="0"/>
    <n v="0"/>
    <n v="7.33"/>
    <n v="7.33"/>
    <n v="0"/>
    <s v="Asset Management"/>
    <x v="4"/>
  </r>
  <r>
    <s v="963D-400 - OandM Dist Expense"/>
    <s v="1200 ST NonUnion Lbr"/>
    <n v="181.28"/>
    <m/>
    <n v="0"/>
    <n v="0"/>
    <n v="0"/>
    <n v="0"/>
    <n v="181.28"/>
    <n v="181.28"/>
    <n v="0"/>
    <s v="Asset Management"/>
    <x v="2"/>
  </r>
  <r>
    <s v="967D-400 - OandM Dist Expense"/>
    <s v="1200 ST NonUnion Lbr"/>
    <n v="317.24"/>
    <m/>
    <n v="0"/>
    <n v="0"/>
    <n v="0"/>
    <n v="0"/>
    <n v="317.24"/>
    <n v="317.24"/>
    <n v="0"/>
    <s v="Asset Management"/>
    <x v="2"/>
  </r>
  <r>
    <s v="967D-400 - OandM Dist Expense"/>
    <s v="2320 Travel Exp Supp Inv"/>
    <n v="56.68"/>
    <m/>
    <n v="0"/>
    <n v="0"/>
    <n v="0"/>
    <n v="0"/>
    <n v="56.68"/>
    <n v="56.68"/>
    <n v="0"/>
    <s v="Asset Management"/>
    <x v="0"/>
  </r>
  <r>
    <s v="2004-500 - Trans Exp Task"/>
    <s v="1200 ST NonUnion Lbr"/>
    <n v="9600"/>
    <m/>
    <n v="0"/>
    <n v="0"/>
    <n v="0"/>
    <n v="9600"/>
    <n v="0"/>
    <n v="9600"/>
    <n v="0"/>
    <s v="DBU/Eng &amp; Const O&amp;M"/>
    <x v="2"/>
  </r>
  <r>
    <s v="2004-500 - Trans Exp Task"/>
    <s v="2400 Inventory Issue"/>
    <n v="35.496000000000059"/>
    <m/>
    <n v="0"/>
    <n v="0"/>
    <n v="0"/>
    <n v="35.496000000000059"/>
    <n v="0"/>
    <n v="35.496000000000059"/>
    <n v="0"/>
    <s v="DBU/Eng &amp; Const O&amp;M"/>
    <x v="3"/>
  </r>
  <r>
    <s v="2004-500 - Trans Exp Task"/>
    <s v="2460 Inv Returned"/>
    <n v="-14.790000000000006"/>
    <m/>
    <n v="0"/>
    <n v="0"/>
    <n v="0"/>
    <n v="-14.790000000000006"/>
    <n v="0"/>
    <n v="-14.790000000000006"/>
    <n v="0"/>
    <s v="DBU/Eng &amp; Const O&amp;M"/>
    <x v="3"/>
  </r>
  <r>
    <s v="2004-503 - Tran Misc Protection"/>
    <s v="1200 ST NonUnion Lbr"/>
    <n v="4217.0660000000007"/>
    <m/>
    <n v="0"/>
    <n v="0"/>
    <n v="0"/>
    <n v="4217.0660000000007"/>
    <n v="0"/>
    <n v="4217.0660000000007"/>
    <n v="0"/>
    <s v="DBU/Eng &amp; Const O&amp;M"/>
    <x v="2"/>
  </r>
  <r>
    <s v="2004-510 - Trans SCADA"/>
    <s v="1200 ST NonUnion Lbr"/>
    <n v="6400"/>
    <m/>
    <n v="0"/>
    <n v="0"/>
    <n v="0"/>
    <n v="6400"/>
    <n v="0"/>
    <n v="6400"/>
    <n v="0"/>
    <s v="DBU/Eng &amp; Const O&amp;M"/>
    <x v="2"/>
  </r>
  <r>
    <s v="2004-600 - Dist Exp Task"/>
    <s v="1200 ST NonUnion Lbr"/>
    <n v="9600"/>
    <m/>
    <n v="0"/>
    <n v="0"/>
    <n v="0"/>
    <n v="9600"/>
    <n v="0"/>
    <n v="9600"/>
    <n v="0"/>
    <s v="DBU/Eng &amp; Const O&amp;M"/>
    <x v="2"/>
  </r>
  <r>
    <s v="2004-603 - Dist Misc Protection"/>
    <s v="1200 ST NonUnion Lbr"/>
    <n v="812.59999999999968"/>
    <m/>
    <n v="0"/>
    <n v="0"/>
    <n v="0"/>
    <n v="812.59999999999968"/>
    <n v="0"/>
    <n v="812.59999999999968"/>
    <n v="0"/>
    <s v="DBU/Eng &amp; Const O&amp;M"/>
    <x v="2"/>
  </r>
  <r>
    <s v="2004-700 - General Admin"/>
    <s v="2810 Fees/Dues/Pnlty"/>
    <n v="408"/>
    <m/>
    <n v="0"/>
    <n v="0"/>
    <n v="0"/>
    <n v="408"/>
    <n v="0"/>
    <n v="408"/>
    <n v="0"/>
    <s v="DBU/Eng &amp; Const O&amp;M"/>
    <x v="0"/>
  </r>
  <r>
    <s v="2004-700 - General Admin"/>
    <s v="1200 ST NonUnion Lbr"/>
    <n v="22183.166000000001"/>
    <m/>
    <n v="0"/>
    <n v="0"/>
    <n v="0"/>
    <n v="22183.166000000001"/>
    <n v="0"/>
    <n v="22183.166000000001"/>
    <n v="0"/>
    <s v="DBU/Eng &amp; Const O&amp;M"/>
    <x v="2"/>
  </r>
  <r>
    <s v="2004-700 - General Admin"/>
    <s v="2320 Travel Exp Supp Inv"/>
    <n v="703.16399999999999"/>
    <m/>
    <n v="0"/>
    <n v="0"/>
    <n v="0"/>
    <n v="703.16399999999999"/>
    <n v="0"/>
    <n v="703.16399999999999"/>
    <n v="0"/>
    <s v="DBU/Eng &amp; Const O&amp;M"/>
    <x v="0"/>
  </r>
  <r>
    <s v="2004-700 - General Admin"/>
    <s v="2330 Meals Exp Supp Inv"/>
    <n v="408"/>
    <m/>
    <n v="0"/>
    <n v="0"/>
    <n v="0"/>
    <n v="408"/>
    <n v="0"/>
    <n v="408"/>
    <n v="0"/>
    <s v="DBU/Eng &amp; Const O&amp;M"/>
    <x v="0"/>
  </r>
  <r>
    <s v="2004-700 - General Admin"/>
    <s v="2400 Inventory Issue"/>
    <n v="204"/>
    <m/>
    <n v="0"/>
    <n v="0"/>
    <n v="0"/>
    <n v="204"/>
    <n v="0"/>
    <n v="204"/>
    <n v="0"/>
    <s v="DBU/Eng &amp; Const O&amp;M"/>
    <x v="3"/>
  </r>
  <r>
    <s v="2004-700 - General Admin"/>
    <s v="2410 Direct Purchase"/>
    <n v="3963.2580000000016"/>
    <m/>
    <n v="0"/>
    <n v="0"/>
    <n v="0"/>
    <n v="3963.2580000000016"/>
    <n v="0"/>
    <n v="3963.2580000000016"/>
    <n v="0"/>
    <s v="DBU/Eng &amp; Const O&amp;M"/>
    <x v="0"/>
  </r>
  <r>
    <s v="2004-700 - General Admin"/>
    <s v="2430 Other Equip Exp"/>
    <n v="4.3840000000000003"/>
    <m/>
    <n v="0"/>
    <n v="0"/>
    <n v="0"/>
    <n v="4.3840000000000003"/>
    <n v="0"/>
    <n v="4.3840000000000003"/>
    <n v="0"/>
    <s v="DBU/Eng &amp; Const O&amp;M"/>
    <x v="3"/>
  </r>
  <r>
    <s v="2004-700 - General Admin"/>
    <s v="2700 Postage/Delivery"/>
    <n v="163.20000000000002"/>
    <m/>
    <n v="0"/>
    <n v="0"/>
    <n v="0"/>
    <n v="163.20000000000002"/>
    <n v="0"/>
    <n v="163.20000000000002"/>
    <n v="0"/>
    <s v="DBU/Eng &amp; Const O&amp;M"/>
    <x v="0"/>
  </r>
  <r>
    <s v="2004-700 - General Admin"/>
    <s v="2730 Office Supplies"/>
    <n v="750.99999999999989"/>
    <m/>
    <n v="0"/>
    <n v="0"/>
    <n v="0"/>
    <n v="750.99999999999989"/>
    <n v="0"/>
    <n v="750.99999999999989"/>
    <n v="0"/>
    <s v="DBU/Eng &amp; Const O&amp;M"/>
    <x v="0"/>
  </r>
  <r>
    <s v="2004-700 - General Admin"/>
    <s v="2790 Office Equip"/>
    <n v="236.5379999999999"/>
    <m/>
    <n v="0"/>
    <n v="0"/>
    <n v="0"/>
    <n v="236.5379999999999"/>
    <n v="0"/>
    <n v="236.5379999999999"/>
    <n v="0"/>
    <s v="DBU/Eng &amp; Const O&amp;M"/>
    <x v="0"/>
  </r>
  <r>
    <s v="2004-700 - General Admin"/>
    <s v="6130 Misc Reimburse AR"/>
    <n v="-59"/>
    <m/>
    <n v="0"/>
    <n v="0"/>
    <n v="0"/>
    <n v="-59"/>
    <n v="0"/>
    <n v="-59"/>
    <n v="0"/>
    <s v="DBU/Eng &amp; Const O&amp;M"/>
    <x v="5"/>
  </r>
  <r>
    <s v="2004-770 - Prof Dev'l"/>
    <s v="1200 ST NonUnion Lbr"/>
    <n v="1017.0359999999999"/>
    <m/>
    <n v="0"/>
    <n v="0"/>
    <n v="0"/>
    <n v="1017.0359999999999"/>
    <n v="0"/>
    <n v="1017.0359999999999"/>
    <n v="0"/>
    <s v="DBU/Eng &amp; Const O&amp;M"/>
    <x v="2"/>
  </r>
  <r>
    <s v="2004-770 - Prof Dev'l"/>
    <s v="2310 Training Mtls"/>
    <n v="408"/>
    <m/>
    <n v="0"/>
    <n v="0"/>
    <n v="0"/>
    <n v="408"/>
    <n v="0"/>
    <n v="408"/>
    <n v="0"/>
    <s v="DBU/Eng &amp; Const O&amp;M"/>
    <x v="1"/>
  </r>
  <r>
    <s v="2004-770 - Prof Dev'l"/>
    <s v="2320 Travel Exp Supp Inv"/>
    <n v="204"/>
    <m/>
    <n v="0"/>
    <n v="0"/>
    <n v="0"/>
    <n v="204"/>
    <n v="0"/>
    <n v="204"/>
    <n v="0"/>
    <s v="DBU/Eng &amp; Const O&amp;M"/>
    <x v="0"/>
  </r>
  <r>
    <s v="2004-770 - Prof Dev'l"/>
    <s v="2330 Meals Exp Supp Inv"/>
    <n v="81.599999999999994"/>
    <m/>
    <n v="0"/>
    <n v="0"/>
    <n v="0"/>
    <n v="81.599999999999994"/>
    <n v="0"/>
    <n v="81.599999999999994"/>
    <n v="0"/>
    <s v="DBU/Eng &amp; Const O&amp;M"/>
    <x v="0"/>
  </r>
  <r>
    <s v="2004-910 - Sick/Vac/Hol"/>
    <s v="1200 ST NonUnion Lbr"/>
    <n v="27124.660000000003"/>
    <m/>
    <n v="27124.660000000003"/>
    <n v="0"/>
    <n v="0"/>
    <n v="0"/>
    <n v="0"/>
    <n v="27124.660000000003"/>
    <n v="0"/>
    <s v="DBU/Eng &amp; Const O&amp;M"/>
    <x v="2"/>
  </r>
  <r>
    <s v="2004-950 - Safety"/>
    <s v="1200 ST NonUnion Lbr"/>
    <n v="1333.6039999999998"/>
    <m/>
    <n v="0"/>
    <n v="0"/>
    <n v="0"/>
    <n v="1333.6039999999998"/>
    <n v="0"/>
    <n v="1333.6039999999998"/>
    <n v="0"/>
    <s v="DBU/Eng &amp; Const O&amp;M"/>
    <x v="2"/>
  </r>
  <r>
    <s v="4668-500 - Trans Exp Task"/>
    <s v="1200 ST NonUnion Lbr"/>
    <n v="2520.1620000000021"/>
    <m/>
    <n v="0"/>
    <n v="0"/>
    <n v="0"/>
    <n v="2520.1620000000021"/>
    <n v="0"/>
    <n v="2520.1620000000021"/>
    <n v="0"/>
    <s v="DBU/Eng &amp; Const O&amp;M"/>
    <x v="2"/>
  </r>
  <r>
    <s v="4668-500 - Trans Exp Task"/>
    <s v="2320 Travel Exp Supp Inv"/>
    <n v="53.131999999999977"/>
    <m/>
    <n v="0"/>
    <n v="0"/>
    <n v="0"/>
    <n v="53.131999999999977"/>
    <n v="0"/>
    <n v="53.131999999999977"/>
    <n v="0"/>
    <s v="DBU/Eng &amp; Const O&amp;M"/>
    <x v="0"/>
  </r>
  <r>
    <s v="4668-500 - Trans Exp Task"/>
    <s v="2340 Other Emp Exp"/>
    <n v="782.20000000000073"/>
    <m/>
    <n v="0"/>
    <n v="0"/>
    <n v="0"/>
    <n v="782.20000000000073"/>
    <n v="0"/>
    <n v="782.20000000000073"/>
    <n v="0"/>
    <s v="DBU/Eng &amp; Const O&amp;M"/>
    <x v="0"/>
  </r>
  <r>
    <s v="4668-501 - Trans Syst Studies"/>
    <s v="1200 ST NonUnion Lbr"/>
    <n v="9215.9999999999982"/>
    <m/>
    <n v="0"/>
    <n v="0"/>
    <n v="0"/>
    <n v="9215.9999999999982"/>
    <n v="0"/>
    <n v="9215.9999999999982"/>
    <n v="0"/>
    <s v="DBU/Eng &amp; Const O&amp;M"/>
    <x v="2"/>
  </r>
  <r>
    <s v="4668-503 - Tran Misc Protection"/>
    <s v="1200 ST NonUnion Lbr"/>
    <n v="26589.192000000003"/>
    <m/>
    <n v="0"/>
    <n v="0"/>
    <n v="0"/>
    <n v="26589.192000000003"/>
    <n v="0"/>
    <n v="26589.192000000003"/>
    <n v="0"/>
    <s v="DBU/Eng &amp; Const O&amp;M"/>
    <x v="2"/>
  </r>
  <r>
    <s v="4668-503 - Tran Misc Protection"/>
    <s v="2320 Travel Exp Supp Inv"/>
    <n v="78.75"/>
    <m/>
    <n v="0"/>
    <n v="0"/>
    <n v="0"/>
    <n v="78.75"/>
    <n v="0"/>
    <n v="78.75"/>
    <n v="0"/>
    <s v="DBU/Eng &amp; Const O&amp;M"/>
    <x v="0"/>
  </r>
  <r>
    <s v="4668-503 - Tran Misc Protection"/>
    <s v="2400 Inventory Issue"/>
    <n v="51.5"/>
    <m/>
    <n v="0"/>
    <n v="0"/>
    <n v="0"/>
    <n v="51.5"/>
    <n v="0"/>
    <n v="51.5"/>
    <n v="0"/>
    <s v="DBU/Eng &amp; Const O&amp;M"/>
    <x v="3"/>
  </r>
  <r>
    <s v="4668-510 - Trans SCADA"/>
    <s v="2320 Travel Exp Supp Inv"/>
    <n v="12.35399999999998"/>
    <m/>
    <n v="0"/>
    <n v="0"/>
    <n v="0"/>
    <n v="12.35399999999998"/>
    <n v="0"/>
    <n v="12.35399999999998"/>
    <n v="0"/>
    <s v="DBU/Eng &amp; Const O&amp;M"/>
    <x v="0"/>
  </r>
  <r>
    <s v="4668-550 - Trans Communications"/>
    <s v="2100 Outside Svcs"/>
    <n v="21901.23"/>
    <m/>
    <n v="0"/>
    <n v="0"/>
    <n v="0"/>
    <n v="21901.23"/>
    <n v="0"/>
    <n v="21901.23"/>
    <n v="0"/>
    <s v="DBU/Eng &amp; Const O&amp;M"/>
    <x v="0"/>
  </r>
  <r>
    <s v="4668-550 - Trans Communications"/>
    <s v="2130 Outside Svs Const"/>
    <n v="1223.9999999999998"/>
    <m/>
    <n v="0"/>
    <n v="0"/>
    <n v="0"/>
    <n v="1223.9999999999998"/>
    <n v="0"/>
    <n v="1223.9999999999998"/>
    <n v="0"/>
    <s v="DBU/Eng &amp; Const O&amp;M"/>
    <x v="0"/>
  </r>
  <r>
    <s v="4668-550 - Trans Communications"/>
    <s v="2160 Outside Svcs Legal"/>
    <n v="51264"/>
    <m/>
    <n v="0"/>
    <n v="0"/>
    <n v="0"/>
    <n v="51264"/>
    <n v="0"/>
    <n v="51264"/>
    <n v="0"/>
    <s v="DBU/Eng &amp; Const O&amp;M"/>
    <x v="0"/>
  </r>
  <r>
    <s v="4668-550 - Trans Communications"/>
    <s v="2810 Fees/Dues/Pnlty"/>
    <n v="283.79999999999961"/>
    <m/>
    <n v="0"/>
    <n v="0"/>
    <n v="0"/>
    <n v="283.79999999999961"/>
    <n v="0"/>
    <n v="283.79999999999961"/>
    <n v="0"/>
    <s v="DBU/Eng &amp; Const O&amp;M"/>
    <x v="0"/>
  </r>
  <r>
    <s v="4668-550 - Trans Communications"/>
    <s v="1200 ST NonUnion Lbr"/>
    <n v="41282.736000000012"/>
    <m/>
    <n v="0"/>
    <n v="0"/>
    <n v="0"/>
    <n v="41282.736000000012"/>
    <n v="0"/>
    <n v="41282.736000000012"/>
    <n v="0"/>
    <s v="DBU/Eng &amp; Const O&amp;M"/>
    <x v="2"/>
  </r>
  <r>
    <s v="4668-550 - Trans Communications"/>
    <s v="2320 Travel Exp Supp Inv"/>
    <n v="38.578000000000046"/>
    <m/>
    <n v="0"/>
    <n v="0"/>
    <n v="0"/>
    <n v="38.578000000000046"/>
    <n v="0"/>
    <n v="38.578000000000046"/>
    <n v="0"/>
    <s v="DBU/Eng &amp; Const O&amp;M"/>
    <x v="0"/>
  </r>
  <r>
    <s v="4668-550 - Trans Communications"/>
    <s v="2330 Meals Exp Supp Inv"/>
    <n v="19.511999999999979"/>
    <m/>
    <n v="0"/>
    <n v="0"/>
    <n v="0"/>
    <n v="19.511999999999979"/>
    <n v="0"/>
    <n v="19.511999999999979"/>
    <n v="0"/>
    <s v="DBU/Eng &amp; Const O&amp;M"/>
    <x v="0"/>
  </r>
  <r>
    <s v="4668-550 - Trans Communications"/>
    <s v="2230 Pur Pwr Energy"/>
    <n v="1126.8000000000015"/>
    <m/>
    <n v="0"/>
    <n v="0"/>
    <n v="0"/>
    <n v="1126.8000000000015"/>
    <n v="0"/>
    <n v="1126.8000000000015"/>
    <n v="0"/>
    <s v="DBU/Eng &amp; Const O&amp;M"/>
    <x v="1"/>
  </r>
  <r>
    <s v="4668-550 - Trans Communications"/>
    <s v="2400 Inventory Issue"/>
    <n v="304.3"/>
    <m/>
    <n v="0"/>
    <n v="0"/>
    <n v="0"/>
    <n v="304.3"/>
    <n v="0"/>
    <n v="304.3"/>
    <n v="0"/>
    <s v="DBU/Eng &amp; Const O&amp;M"/>
    <x v="3"/>
  </r>
  <r>
    <s v="4668-550 - Trans Communications"/>
    <s v="2410 Direct Purchase"/>
    <n v="6924.1240000000007"/>
    <m/>
    <n v="0"/>
    <n v="0"/>
    <n v="0"/>
    <n v="6924.1240000000007"/>
    <n v="0"/>
    <n v="6924.1240000000007"/>
    <n v="0"/>
    <s v="DBU/Eng &amp; Const O&amp;M"/>
    <x v="0"/>
  </r>
  <r>
    <s v="4668-550 - Trans Communications"/>
    <s v="2420 Lease/Rental"/>
    <n v="78833.600000000006"/>
    <m/>
    <n v="0"/>
    <n v="0"/>
    <n v="0"/>
    <n v="78833.600000000006"/>
    <n v="0"/>
    <n v="78833.600000000006"/>
    <n v="0"/>
    <s v="DBU/Eng &amp; Const O&amp;M"/>
    <x v="0"/>
  </r>
  <r>
    <s v="4668-550 - Trans Communications"/>
    <s v="2700 Postage/Delivery"/>
    <n v="24.447999999999979"/>
    <m/>
    <n v="0"/>
    <n v="0"/>
    <n v="0"/>
    <n v="24.447999999999979"/>
    <n v="0"/>
    <n v="24.447999999999979"/>
    <n v="0"/>
    <s v="DBU/Eng &amp; Const O&amp;M"/>
    <x v="0"/>
  </r>
  <r>
    <s v="4668-600 - Dist Exp Task"/>
    <s v="1200 ST NonUnion Lbr"/>
    <n v="35897.18"/>
    <m/>
    <n v="0"/>
    <n v="0"/>
    <n v="0"/>
    <n v="35897.18"/>
    <n v="0"/>
    <n v="35897.18"/>
    <n v="0"/>
    <s v="DBU/Eng &amp; Const O&amp;M"/>
    <x v="2"/>
  </r>
  <r>
    <s v="4668-600 - Dist Exp Task"/>
    <s v="1400 Adj NonUnion Lbr"/>
    <n v="100.79999999999997"/>
    <m/>
    <n v="0"/>
    <n v="0"/>
    <n v="0"/>
    <n v="100.79999999999997"/>
    <n v="0"/>
    <n v="100.79999999999997"/>
    <n v="0"/>
    <s v="DBU/Eng &amp; Const O&amp;M"/>
    <x v="2"/>
  </r>
  <r>
    <s v="4668-600 - Dist Exp Task"/>
    <s v="2320 Travel Exp Supp Inv"/>
    <n v="18.349999999999969"/>
    <m/>
    <n v="0"/>
    <n v="0"/>
    <n v="0"/>
    <n v="18.349999999999969"/>
    <n v="0"/>
    <n v="18.349999999999969"/>
    <n v="0"/>
    <s v="DBU/Eng &amp; Const O&amp;M"/>
    <x v="0"/>
  </r>
  <r>
    <s v="4668-600 - Dist Exp Task"/>
    <s v="2400 Inventory Issue"/>
    <n v="24.82399999999997"/>
    <m/>
    <n v="0"/>
    <n v="0"/>
    <n v="0"/>
    <n v="24.82399999999997"/>
    <n v="0"/>
    <n v="24.82399999999997"/>
    <n v="0"/>
    <s v="DBU/Eng &amp; Const O&amp;M"/>
    <x v="3"/>
  </r>
  <r>
    <s v="4668-600 - Dist Exp Task"/>
    <s v="1300 OT NonUnion Lbr"/>
    <n v="32.571999999999996"/>
    <m/>
    <n v="0"/>
    <n v="0"/>
    <n v="0"/>
    <n v="32.571999999999996"/>
    <n v="0"/>
    <n v="32.571999999999996"/>
    <n v="0"/>
    <s v="DBU/Eng &amp; Const O&amp;M"/>
    <x v="2"/>
  </r>
  <r>
    <s v="4668-600 - Dist Exp Task"/>
    <s v="2730 Office Supplies"/>
    <n v="1726.2940000000001"/>
    <m/>
    <n v="0"/>
    <n v="0"/>
    <n v="0"/>
    <n v="1726.2940000000001"/>
    <n v="0"/>
    <n v="1726.2940000000001"/>
    <n v="0"/>
    <s v="DBU/Eng &amp; Const O&amp;M"/>
    <x v="0"/>
  </r>
  <r>
    <s v="4668-603 - Dist Misc Protection"/>
    <s v="1200 ST NonUnion Lbr"/>
    <n v="10044.653999999997"/>
    <m/>
    <n v="0"/>
    <n v="0"/>
    <n v="0"/>
    <n v="10044.653999999997"/>
    <n v="0"/>
    <n v="10044.653999999997"/>
    <n v="0"/>
    <s v="DBU/Eng &amp; Const O&amp;M"/>
    <x v="2"/>
  </r>
  <r>
    <s v="4668-700 - General Admin"/>
    <s v="2100 Outside Svcs"/>
    <n v="710.89000000000101"/>
    <m/>
    <n v="0"/>
    <n v="0"/>
    <n v="0"/>
    <n v="710.89000000000101"/>
    <n v="0"/>
    <n v="710.89000000000101"/>
    <n v="0"/>
    <s v="DBU/Eng &amp; Const O&amp;M"/>
    <x v="0"/>
  </r>
  <r>
    <s v="4668-700 - General Admin"/>
    <s v="2810 Fees/Dues/Pnlty"/>
    <n v="816"/>
    <m/>
    <n v="0"/>
    <n v="0"/>
    <n v="0"/>
    <n v="816"/>
    <n v="0"/>
    <n v="816"/>
    <n v="0"/>
    <s v="DBU/Eng &amp; Const O&amp;M"/>
    <x v="0"/>
  </r>
  <r>
    <s v="4668-700 - General Admin"/>
    <s v="1200 ST NonUnion Lbr"/>
    <n v="203724.80999999997"/>
    <m/>
    <n v="0"/>
    <n v="0"/>
    <n v="0"/>
    <n v="203724.80999999997"/>
    <n v="0"/>
    <n v="203724.80999999997"/>
    <n v="0"/>
    <s v="DBU/Eng &amp; Const O&amp;M"/>
    <x v="2"/>
  </r>
  <r>
    <s v="4668-700 - General Admin"/>
    <s v="1400 Adj NonUnion Lbr"/>
    <n v="50.799999999999955"/>
    <m/>
    <n v="0"/>
    <n v="0"/>
    <n v="0"/>
    <n v="50.799999999999955"/>
    <n v="0"/>
    <n v="50.799999999999955"/>
    <n v="0"/>
    <s v="DBU/Eng &amp; Const O&amp;M"/>
    <x v="2"/>
  </r>
  <r>
    <s v="4668-700 - General Admin"/>
    <s v="2320 Travel Exp Supp Inv"/>
    <n v="938.2600000000001"/>
    <m/>
    <n v="0"/>
    <n v="0"/>
    <n v="0"/>
    <n v="938.2600000000001"/>
    <n v="0"/>
    <n v="938.2600000000001"/>
    <n v="0"/>
    <s v="DBU/Eng &amp; Const O&amp;M"/>
    <x v="0"/>
  </r>
  <r>
    <s v="4668-700 - General Admin"/>
    <s v="2330 Meals Exp Supp Inv"/>
    <n v="1891.4840000000004"/>
    <m/>
    <n v="0"/>
    <n v="0"/>
    <n v="0"/>
    <n v="1891.4840000000004"/>
    <n v="0"/>
    <n v="1891.4840000000004"/>
    <n v="0"/>
    <s v="DBU/Eng &amp; Const O&amp;M"/>
    <x v="0"/>
  </r>
  <r>
    <s v="4668-700 - General Admin"/>
    <s v="2340 Other Emp Exp"/>
    <n v="30.800000000000054"/>
    <m/>
    <n v="0"/>
    <n v="0"/>
    <n v="0"/>
    <n v="30.800000000000054"/>
    <n v="0"/>
    <n v="30.800000000000054"/>
    <n v="0"/>
    <s v="DBU/Eng &amp; Const O&amp;M"/>
    <x v="0"/>
  </r>
  <r>
    <s v="4668-700 - General Admin"/>
    <s v="2500 Gas/Propane"/>
    <n v="117.72999999999989"/>
    <m/>
    <n v="0"/>
    <n v="0"/>
    <n v="0"/>
    <n v="117.72999999999989"/>
    <n v="0"/>
    <n v="117.72999999999989"/>
    <n v="0"/>
    <s v="DBU/Eng &amp; Const O&amp;M"/>
    <x v="1"/>
  </r>
  <r>
    <s v="4668-700 - General Admin"/>
    <s v="2400 Inventory Issue"/>
    <n v="875.91199999999992"/>
    <m/>
    <n v="0"/>
    <n v="0"/>
    <n v="0"/>
    <n v="875.91199999999992"/>
    <n v="0"/>
    <n v="875.91199999999992"/>
    <n v="0"/>
    <s v="DBU/Eng &amp; Const O&amp;M"/>
    <x v="3"/>
  </r>
  <r>
    <s v="4668-700 - General Admin"/>
    <s v="2410 Direct Purchase"/>
    <n v="3454.9979999999996"/>
    <m/>
    <n v="0"/>
    <n v="0"/>
    <n v="0"/>
    <n v="3454.9979999999996"/>
    <n v="0"/>
    <n v="3454.9979999999996"/>
    <n v="0"/>
    <s v="DBU/Eng &amp; Const O&amp;M"/>
    <x v="0"/>
  </r>
  <r>
    <s v="4668-700 - General Admin"/>
    <s v="2420 Lease/Rental"/>
    <n v="28.800000000000054"/>
    <m/>
    <n v="0"/>
    <n v="0"/>
    <n v="0"/>
    <n v="28.800000000000054"/>
    <n v="0"/>
    <n v="28.800000000000054"/>
    <n v="0"/>
    <s v="DBU/Eng &amp; Const O&amp;M"/>
    <x v="0"/>
  </r>
  <r>
    <s v="4668-700 - General Admin"/>
    <s v="2700 Postage/Delivery"/>
    <n v="100.8"/>
    <m/>
    <n v="0"/>
    <n v="0"/>
    <n v="0"/>
    <n v="100.8"/>
    <n v="0"/>
    <n v="100.8"/>
    <n v="0"/>
    <s v="DBU/Eng &amp; Const O&amp;M"/>
    <x v="0"/>
  </r>
  <r>
    <s v="4668-700 - General Admin"/>
    <s v="2730 Office Supplies"/>
    <n v="8499.152"/>
    <m/>
    <n v="0"/>
    <n v="0"/>
    <n v="0"/>
    <n v="8499.152"/>
    <n v="0"/>
    <n v="8499.152"/>
    <n v="0"/>
    <s v="DBU/Eng &amp; Const O&amp;M"/>
    <x v="0"/>
  </r>
  <r>
    <s v="4668-700 - General Admin"/>
    <s v="2750 Info Tech Hdwr"/>
    <n v="0.8"/>
    <m/>
    <n v="0"/>
    <n v="0"/>
    <n v="0"/>
    <n v="0.8"/>
    <n v="0"/>
    <n v="0.8"/>
    <n v="0"/>
    <s v="DBU/Eng &amp; Const O&amp;M"/>
    <x v="0"/>
  </r>
  <r>
    <s v="4668-700 - General Admin"/>
    <s v="2760 Info Tech Sfwr"/>
    <n v="11230.780000000002"/>
    <m/>
    <n v="0"/>
    <n v="0"/>
    <n v="0"/>
    <n v="11230.780000000002"/>
    <n v="0"/>
    <n v="11230.780000000002"/>
    <n v="0"/>
    <s v="DBU/Eng &amp; Const O&amp;M"/>
    <x v="0"/>
  </r>
  <r>
    <s v="4668-750 - Dist Communications"/>
    <s v="2100 Outside Svcs"/>
    <n v="25078.064000000002"/>
    <m/>
    <n v="0"/>
    <n v="0"/>
    <n v="0"/>
    <n v="25078.064000000002"/>
    <n v="0"/>
    <n v="25078.064000000002"/>
    <n v="0"/>
    <s v="DBU/Eng &amp; Const O&amp;M"/>
    <x v="0"/>
  </r>
  <r>
    <s v="4668-750 - Dist Communications"/>
    <s v="2810 Fees/Dues/Pnlty"/>
    <n v="54.800000000000061"/>
    <m/>
    <n v="0"/>
    <n v="0"/>
    <n v="0"/>
    <n v="54.800000000000061"/>
    <n v="0"/>
    <n v="54.800000000000061"/>
    <n v="0"/>
    <s v="DBU/Eng &amp; Const O&amp;M"/>
    <x v="0"/>
  </r>
  <r>
    <s v="4668-750 - Dist Communications"/>
    <s v="1200 ST NonUnion Lbr"/>
    <n v="6139.67"/>
    <m/>
    <n v="0"/>
    <n v="0"/>
    <n v="0"/>
    <n v="6139.67"/>
    <n v="0"/>
    <n v="6139.67"/>
    <n v="0"/>
    <s v="DBU/Eng &amp; Const O&amp;M"/>
    <x v="2"/>
  </r>
  <r>
    <s v="4668-750 - Dist Communications"/>
    <s v="2410 Direct Purchase"/>
    <n v="1712.4839999999992"/>
    <m/>
    <n v="0"/>
    <n v="0"/>
    <n v="0"/>
    <n v="1712.4839999999992"/>
    <n v="0"/>
    <n v="1712.4839999999992"/>
    <n v="0"/>
    <s v="DBU/Eng &amp; Const O&amp;M"/>
    <x v="0"/>
  </r>
  <r>
    <s v="4668-750 - Dist Communications"/>
    <s v="2420 Lease/Rental"/>
    <n v="103644.38000000005"/>
    <m/>
    <n v="0"/>
    <n v="0"/>
    <n v="0"/>
    <n v="103644.38000000005"/>
    <n v="0"/>
    <n v="103644.38000000005"/>
    <n v="0"/>
    <s v="DBU/Eng &amp; Const O&amp;M"/>
    <x v="0"/>
  </r>
  <r>
    <s v="4668-770 - Prof Dev'l"/>
    <s v="1200 ST NonUnion Lbr"/>
    <n v="12204.452000000005"/>
    <m/>
    <n v="0"/>
    <n v="0"/>
    <n v="0"/>
    <n v="12204.452000000005"/>
    <n v="0"/>
    <n v="12204.452000000005"/>
    <n v="0"/>
    <s v="DBU/Eng &amp; Const O&amp;M"/>
    <x v="2"/>
  </r>
  <r>
    <s v="4668-770 - Prof Dev'l"/>
    <s v="2310 Training Mtls"/>
    <n v="935"/>
    <m/>
    <n v="0"/>
    <n v="0"/>
    <n v="0"/>
    <n v="935"/>
    <n v="0"/>
    <n v="935"/>
    <n v="0"/>
    <s v="DBU/Eng &amp; Const O&amp;M"/>
    <x v="1"/>
  </r>
  <r>
    <s v="4668-770 - Prof Dev'l"/>
    <s v="2320 Travel Exp Supp Inv"/>
    <n v="2125.0200000000004"/>
    <m/>
    <n v="0"/>
    <n v="0"/>
    <n v="0"/>
    <n v="2125.0200000000004"/>
    <n v="0"/>
    <n v="2125.0200000000004"/>
    <n v="0"/>
    <s v="DBU/Eng &amp; Const O&amp;M"/>
    <x v="0"/>
  </r>
  <r>
    <s v="4668-770 - Prof Dev'l"/>
    <s v="2330 Meals Exp Supp Inv"/>
    <n v="408"/>
    <m/>
    <n v="0"/>
    <n v="0"/>
    <n v="0"/>
    <n v="408"/>
    <n v="0"/>
    <n v="408"/>
    <n v="0"/>
    <s v="DBU/Eng &amp; Const O&amp;M"/>
    <x v="0"/>
  </r>
  <r>
    <s v="4668-910 - Sick/Vac/Hol"/>
    <s v="1200 ST NonUnion Lbr"/>
    <n v="166451.31199999998"/>
    <m/>
    <n v="166451.31199999998"/>
    <n v="0"/>
    <n v="0"/>
    <n v="0"/>
    <n v="0"/>
    <n v="166451.31199999998"/>
    <n v="0"/>
    <s v="DBU/Eng &amp; Const O&amp;M"/>
    <x v="2"/>
  </r>
  <r>
    <s v="4668-910 - Sick/Vac/Hol"/>
    <s v="2730 Office Supplies"/>
    <n v="566.69600000000048"/>
    <m/>
    <n v="566.69600000000048"/>
    <n v="0"/>
    <n v="0"/>
    <n v="0"/>
    <n v="0"/>
    <n v="566.69600000000048"/>
    <n v="0"/>
    <s v="DBU/Eng &amp; Const O&amp;M"/>
    <x v="0"/>
  </r>
  <r>
    <s v="4668-950 - Safety"/>
    <s v="1200 ST NonUnion Lbr"/>
    <n v="12337.392"/>
    <m/>
    <n v="0"/>
    <n v="0"/>
    <n v="0"/>
    <n v="12337.392"/>
    <n v="0"/>
    <n v="12337.392"/>
    <n v="0"/>
    <s v="DBU/Eng &amp; Const O&amp;M"/>
    <x v="2"/>
  </r>
  <r>
    <s v="4668-950 - Safety"/>
    <s v="1400 Adj NonUnion Lbr"/>
    <n v="194.60600000000002"/>
    <m/>
    <n v="0"/>
    <n v="0"/>
    <n v="0"/>
    <n v="194.60600000000002"/>
    <n v="0"/>
    <n v="194.60600000000002"/>
    <n v="0"/>
    <s v="DBU/Eng &amp; Const O&amp;M"/>
    <x v="2"/>
  </r>
  <r>
    <s v="4668-950 - Safety"/>
    <s v="2400 Inventory Issue"/>
    <n v="7.355999999999991"/>
    <m/>
    <n v="0"/>
    <n v="0"/>
    <n v="0"/>
    <n v="7.355999999999991"/>
    <n v="0"/>
    <n v="7.355999999999991"/>
    <n v="0"/>
    <s v="DBU/Eng &amp; Const O&amp;M"/>
    <x v="3"/>
  </r>
  <r>
    <s v="4668-950 - Safety"/>
    <s v="2410 Direct Purchase"/>
    <n v="263.40000000000003"/>
    <m/>
    <n v="0"/>
    <n v="0"/>
    <n v="0"/>
    <n v="263.40000000000003"/>
    <n v="0"/>
    <n v="263.40000000000003"/>
    <n v="0"/>
    <s v="DBU/Eng &amp; Const O&amp;M"/>
    <x v="0"/>
  </r>
  <r>
    <s v="2015-200 - Read Meters"/>
    <s v="1200 ST Union Lbr"/>
    <n v="80738.87"/>
    <m/>
    <n v="0"/>
    <n v="0"/>
    <n v="0"/>
    <n v="0"/>
    <n v="80738.87"/>
    <n v="80738.87"/>
    <n v="0"/>
    <s v="DBU/Field Ops O&amp;M"/>
    <x v="4"/>
  </r>
  <r>
    <s v="2015-200 - Read Meters"/>
    <s v="2330 Meals Payroll"/>
    <n v="120"/>
    <m/>
    <n v="0"/>
    <n v="0"/>
    <n v="0"/>
    <n v="0"/>
    <n v="120"/>
    <n v="120"/>
    <n v="0"/>
    <s v="DBU/Field Ops O&amp;M"/>
    <x v="0"/>
  </r>
  <r>
    <s v="2015-200 - Read Meters"/>
    <s v="2400 Inventory Issue"/>
    <n v="1708.12"/>
    <m/>
    <n v="0"/>
    <n v="0"/>
    <n v="0"/>
    <n v="0"/>
    <n v="1708.12"/>
    <n v="1708.12"/>
    <n v="0"/>
    <s v="DBU/Field Ops O&amp;M"/>
    <x v="3"/>
  </r>
  <r>
    <s v="2015-200 - Read Meters"/>
    <s v="1300 OT Union Lbr"/>
    <n v="2350.02"/>
    <m/>
    <n v="0"/>
    <n v="0"/>
    <n v="0"/>
    <n v="0"/>
    <n v="2350.02"/>
    <n v="2350.02"/>
    <n v="0"/>
    <s v="DBU/Field Ops O&amp;M"/>
    <x v="4"/>
  </r>
  <r>
    <s v="2015-300 - Connect/Disconnect"/>
    <s v="1200 ST Union Lbr"/>
    <n v="36413.54"/>
    <m/>
    <n v="0"/>
    <n v="0"/>
    <n v="0"/>
    <n v="0"/>
    <n v="36413.54"/>
    <n v="36413.54"/>
    <n v="0"/>
    <s v="DBU/Field Ops O&amp;M"/>
    <x v="4"/>
  </r>
  <r>
    <s v="2015-300 - Connect/Disconnect"/>
    <s v="2330 Meals Payroll"/>
    <n v="330"/>
    <m/>
    <n v="0"/>
    <n v="0"/>
    <n v="0"/>
    <n v="0"/>
    <n v="330"/>
    <n v="330"/>
    <n v="0"/>
    <s v="DBU/Field Ops O&amp;M"/>
    <x v="0"/>
  </r>
  <r>
    <s v="2015-300 - Connect/Disconnect"/>
    <s v="2400 Inventory Issue"/>
    <n v="1182.76"/>
    <m/>
    <n v="0"/>
    <n v="0"/>
    <n v="0"/>
    <n v="0"/>
    <n v="1182.76"/>
    <n v="1182.76"/>
    <n v="0"/>
    <s v="DBU/Field Ops O&amp;M"/>
    <x v="3"/>
  </r>
  <r>
    <s v="2015-300 - Connect/Disconnect"/>
    <s v="1300 OT Union Lbr"/>
    <n v="12766.34"/>
    <m/>
    <n v="0"/>
    <n v="0"/>
    <n v="0"/>
    <n v="0"/>
    <n v="12766.34"/>
    <n v="12766.34"/>
    <n v="0"/>
    <s v="DBU/Field Ops O&amp;M"/>
    <x v="4"/>
  </r>
  <r>
    <s v="2015-700 - Gen Admin"/>
    <s v="1200 ST Union Lbr"/>
    <n v="29586.649999999998"/>
    <m/>
    <n v="0"/>
    <n v="0"/>
    <n v="0"/>
    <n v="29586.649999999998"/>
    <n v="0"/>
    <n v="29586.649999999998"/>
    <n v="0"/>
    <s v="DBU/Field Ops O&amp;M"/>
    <x v="4"/>
  </r>
  <r>
    <s v="2015-700 - Gen Admin"/>
    <s v="2330 Meals Exp Supp Inv"/>
    <n v="51.22"/>
    <m/>
    <n v="0"/>
    <n v="0"/>
    <n v="0"/>
    <n v="51.22"/>
    <n v="0"/>
    <n v="51.22"/>
    <n v="0"/>
    <s v="DBU/Field Ops O&amp;M"/>
    <x v="0"/>
  </r>
  <r>
    <s v="2015-700 - Gen Admin"/>
    <s v="2410 Direct Purchase"/>
    <n v="5"/>
    <m/>
    <n v="0"/>
    <n v="0"/>
    <n v="0"/>
    <n v="5"/>
    <n v="0"/>
    <n v="5"/>
    <n v="0"/>
    <s v="DBU/Field Ops O&amp;M"/>
    <x v="0"/>
  </r>
  <r>
    <s v="2015-700 - Gen Admin"/>
    <s v="1300 OT Union Lbr"/>
    <n v="630.05999999999995"/>
    <m/>
    <n v="0"/>
    <n v="0"/>
    <n v="0"/>
    <n v="630.05999999999995"/>
    <n v="0"/>
    <n v="630.05999999999995"/>
    <n v="0"/>
    <s v="DBU/Field Ops O&amp;M"/>
    <x v="4"/>
  </r>
  <r>
    <s v="2015-910 - Vac/Sick/Holiday"/>
    <s v="1200 ST Union Lbr"/>
    <n v="34328.32"/>
    <m/>
    <n v="34328.32"/>
    <n v="0"/>
    <n v="0"/>
    <n v="0"/>
    <n v="0"/>
    <n v="34328.32"/>
    <n v="0"/>
    <s v="DBU/Field Ops O&amp;M"/>
    <x v="4"/>
  </r>
  <r>
    <s v="2233-200 - Meter Reads"/>
    <s v="2730 Office Supplies"/>
    <n v="738.67000000000007"/>
    <m/>
    <n v="0"/>
    <n v="0"/>
    <n v="0"/>
    <n v="0"/>
    <n v="738.67000000000007"/>
    <n v="738.67000000000007"/>
    <n v="0"/>
    <s v="DBU/Field Ops O&amp;M"/>
    <x v="0"/>
  </r>
  <r>
    <s v="2233-518 - Trans Restoration"/>
    <s v="1200 ST Union Lbr"/>
    <n v="213.7"/>
    <m/>
    <n v="0"/>
    <n v="0"/>
    <n v="0"/>
    <n v="0"/>
    <n v="213.7"/>
    <n v="213.7"/>
    <n v="0"/>
    <s v="DBU/Field Ops O&amp;M"/>
    <x v="4"/>
  </r>
  <r>
    <s v="2233-518 - Trans Restoration"/>
    <s v="2330 Meals Exp Supp Inv"/>
    <n v="84.02"/>
    <m/>
    <n v="0"/>
    <n v="0"/>
    <n v="0"/>
    <n v="0"/>
    <n v="84.02"/>
    <n v="84.02"/>
    <n v="0"/>
    <s v="DBU/Field Ops O&amp;M"/>
    <x v="0"/>
  </r>
  <r>
    <s v="2233-518 - Trans Restoration"/>
    <s v="2330 Meals Payroll"/>
    <n v="160"/>
    <m/>
    <n v="0"/>
    <n v="0"/>
    <n v="0"/>
    <n v="0"/>
    <n v="160"/>
    <n v="160"/>
    <n v="0"/>
    <s v="DBU/Field Ops O&amp;M"/>
    <x v="0"/>
  </r>
  <r>
    <s v="2233-518 - Trans Restoration"/>
    <s v="1300 OT Union Lbr"/>
    <n v="2470.7600000000002"/>
    <m/>
    <n v="0"/>
    <n v="0"/>
    <n v="0"/>
    <n v="0"/>
    <n v="2470.7600000000002"/>
    <n v="2470.7600000000002"/>
    <n v="0"/>
    <s v="DBU/Field Ops O&amp;M"/>
    <x v="4"/>
  </r>
  <r>
    <s v="2233-520 - Trans Maintenance"/>
    <s v="1200 ST Union Lbr"/>
    <n v="598.83000000000004"/>
    <m/>
    <n v="0"/>
    <n v="0"/>
    <n v="0"/>
    <n v="0"/>
    <n v="598.83000000000004"/>
    <n v="598.83000000000004"/>
    <n v="0"/>
    <s v="DBU/Field Ops O&amp;M"/>
    <x v="4"/>
  </r>
  <r>
    <s v="2233-520 - Trans Maintenance"/>
    <s v="1300 OT Union Lbr"/>
    <n v="434.78"/>
    <m/>
    <n v="0"/>
    <n v="0"/>
    <n v="0"/>
    <n v="0"/>
    <n v="434.78"/>
    <n v="434.78"/>
    <n v="0"/>
    <s v="DBU/Field Ops O&amp;M"/>
    <x v="4"/>
  </r>
  <r>
    <s v="2233-618 - Dist Restoration"/>
    <s v="2100 Outside Svcs"/>
    <n v="539"/>
    <m/>
    <n v="0"/>
    <n v="0"/>
    <n v="0"/>
    <n v="0"/>
    <n v="539"/>
    <n v="539"/>
    <n v="0"/>
    <s v="DBU/Field Ops O&amp;M"/>
    <x v="0"/>
  </r>
  <r>
    <s v="2233-618 - Dist Restoration"/>
    <s v="1200 ST Union Lbr"/>
    <n v="18293.650000000001"/>
    <m/>
    <n v="0"/>
    <n v="0"/>
    <n v="0"/>
    <n v="0"/>
    <n v="18293.650000000001"/>
    <n v="18293.650000000001"/>
    <n v="0"/>
    <s v="DBU/Field Ops O&amp;M"/>
    <x v="4"/>
  </r>
  <r>
    <s v="2233-618 - Dist Restoration"/>
    <s v="1400 Adj Union Lbr"/>
    <n v="39407.910000000003"/>
    <m/>
    <n v="0"/>
    <n v="0"/>
    <n v="0"/>
    <n v="0"/>
    <n v="39407.910000000003"/>
    <n v="39407.910000000003"/>
    <n v="0"/>
    <s v="DBU/Field Ops O&amp;M"/>
    <x v="4"/>
  </r>
  <r>
    <s v="2233-618 - Dist Restoration"/>
    <s v="2330 Meals Payroll"/>
    <n v="940"/>
    <m/>
    <n v="0"/>
    <n v="0"/>
    <n v="0"/>
    <n v="0"/>
    <n v="940"/>
    <n v="940"/>
    <n v="0"/>
    <s v="DBU/Field Ops O&amp;M"/>
    <x v="0"/>
  </r>
  <r>
    <s v="2233-618 - Dist Restoration"/>
    <s v="1300 OT Union Lbr"/>
    <n v="42958.03"/>
    <m/>
    <n v="0"/>
    <n v="0"/>
    <n v="0"/>
    <n v="0"/>
    <n v="42958.03"/>
    <n v="42958.03"/>
    <n v="0"/>
    <s v="DBU/Field Ops O&amp;M"/>
    <x v="4"/>
  </r>
  <r>
    <s v="2233-620 - Dist Maintenance"/>
    <s v="2140 Outside Svcs IT"/>
    <n v="41.1"/>
    <m/>
    <n v="0"/>
    <n v="0"/>
    <n v="0"/>
    <n v="0"/>
    <n v="41.1"/>
    <n v="41.1"/>
    <n v="0"/>
    <s v="DBU/Field Ops O&amp;M"/>
    <x v="0"/>
  </r>
  <r>
    <s v="2233-620 - Dist Maintenance"/>
    <s v="1200 ST Union Lbr"/>
    <n v="52271"/>
    <m/>
    <n v="0"/>
    <n v="0"/>
    <n v="0"/>
    <n v="0"/>
    <n v="52271"/>
    <n v="52271"/>
    <n v="0"/>
    <s v="DBU/Field Ops O&amp;M"/>
    <x v="4"/>
  </r>
  <r>
    <s v="2233-620 - Dist Maintenance"/>
    <s v="1400 Adj Union Lbr"/>
    <n v="141.30000000000001"/>
    <m/>
    <n v="0"/>
    <n v="0"/>
    <n v="0"/>
    <n v="0"/>
    <n v="141.30000000000001"/>
    <n v="141.30000000000001"/>
    <n v="0"/>
    <s v="DBU/Field Ops O&amp;M"/>
    <x v="4"/>
  </r>
  <r>
    <s v="2233-620 - Dist Maintenance"/>
    <s v="2330 Meals Payroll"/>
    <n v="440"/>
    <m/>
    <n v="0"/>
    <n v="0"/>
    <n v="0"/>
    <n v="0"/>
    <n v="440"/>
    <n v="440"/>
    <n v="0"/>
    <s v="DBU/Field Ops O&amp;M"/>
    <x v="0"/>
  </r>
  <r>
    <s v="2233-620 - Dist Maintenance"/>
    <s v="2400 Inventory Issue"/>
    <n v="19017.59"/>
    <m/>
    <n v="0"/>
    <n v="0"/>
    <n v="0"/>
    <n v="0"/>
    <n v="19017.59"/>
    <n v="19017.59"/>
    <n v="0"/>
    <s v="DBU/Field Ops O&amp;M"/>
    <x v="3"/>
  </r>
  <r>
    <s v="2233-620 - Dist Maintenance"/>
    <s v="2410 Direct Purchase"/>
    <n v="1053.19"/>
    <m/>
    <n v="0"/>
    <n v="0"/>
    <n v="0"/>
    <n v="0"/>
    <n v="1053.19"/>
    <n v="1053.19"/>
    <n v="0"/>
    <s v="DBU/Field Ops O&amp;M"/>
    <x v="0"/>
  </r>
  <r>
    <s v="2233-620 - Dist Maintenance"/>
    <s v="2460 Inv Returned"/>
    <n v="-3955.91"/>
    <m/>
    <n v="0"/>
    <n v="0"/>
    <n v="0"/>
    <n v="0"/>
    <n v="-3955.91"/>
    <n v="-3955.91"/>
    <n v="0"/>
    <s v="DBU/Field Ops O&amp;M"/>
    <x v="3"/>
  </r>
  <r>
    <s v="2233-620 - Dist Maintenance"/>
    <s v="1300 OT Union Lbr"/>
    <n v="4459.33"/>
    <m/>
    <n v="0"/>
    <n v="0"/>
    <n v="0"/>
    <n v="0"/>
    <n v="4459.33"/>
    <n v="4459.33"/>
    <n v="0"/>
    <s v="DBU/Field Ops O&amp;M"/>
    <x v="4"/>
  </r>
  <r>
    <s v="2233-620 - Dist Maintenance"/>
    <s v="2700 Postage/Delivery"/>
    <n v="19.63"/>
    <m/>
    <n v="0"/>
    <n v="0"/>
    <n v="0"/>
    <n v="0"/>
    <n v="19.63"/>
    <n v="19.63"/>
    <n v="0"/>
    <s v="DBU/Field Ops O&amp;M"/>
    <x v="0"/>
  </r>
  <r>
    <s v="2233-620 - Dist Maintenance"/>
    <s v="2730 Office Supplies"/>
    <n v="100"/>
    <m/>
    <n v="0"/>
    <n v="0"/>
    <n v="0"/>
    <n v="0"/>
    <n v="100"/>
    <n v="100"/>
    <n v="0"/>
    <s v="DBU/Field Ops O&amp;M"/>
    <x v="0"/>
  </r>
  <r>
    <s v="2233-620 - Dist Maintenance"/>
    <s v="6120 Sale of Services AR"/>
    <n v="-696"/>
    <m/>
    <n v="0"/>
    <n v="0"/>
    <n v="0"/>
    <n v="0"/>
    <n v="-696"/>
    <n v="-696"/>
    <n v="0"/>
    <s v="DBU/Field Ops O&amp;M"/>
    <x v="1"/>
  </r>
  <r>
    <s v="2233-700 - General Admin"/>
    <s v="1200 ST NonUnion Lbr"/>
    <n v="372.06"/>
    <m/>
    <n v="0"/>
    <n v="0"/>
    <n v="0"/>
    <n v="372.06"/>
    <n v="0"/>
    <n v="372.06"/>
    <n v="0"/>
    <s v="DBU/Field Ops O&amp;M"/>
    <x v="2"/>
  </r>
  <r>
    <s v="2233-700 - General Admin"/>
    <s v="1200 ST Union Lbr"/>
    <n v="29815.600000000006"/>
    <m/>
    <n v="0"/>
    <n v="0"/>
    <n v="0"/>
    <n v="29815.600000000006"/>
    <n v="0"/>
    <n v="29815.600000000006"/>
    <n v="0"/>
    <s v="DBU/Field Ops O&amp;M"/>
    <x v="4"/>
  </r>
  <r>
    <s v="2233-700 - General Admin"/>
    <s v="1400 Adj Union Lbr"/>
    <n v="338"/>
    <m/>
    <n v="0"/>
    <n v="0"/>
    <n v="0"/>
    <n v="338"/>
    <n v="0"/>
    <n v="338"/>
    <n v="0"/>
    <s v="DBU/Field Ops O&amp;M"/>
    <x v="4"/>
  </r>
  <r>
    <s v="2233-700 - General Admin"/>
    <s v="2320 Travel Exp Supp Inv"/>
    <n v="780.61"/>
    <m/>
    <n v="0"/>
    <n v="0"/>
    <n v="0"/>
    <n v="780.61"/>
    <n v="0"/>
    <n v="780.61"/>
    <n v="0"/>
    <s v="DBU/Field Ops O&amp;M"/>
    <x v="0"/>
  </r>
  <r>
    <s v="2233-700 - General Admin"/>
    <s v="2330 Meals Exp Supp Inv"/>
    <n v="60"/>
    <m/>
    <n v="0"/>
    <n v="0"/>
    <n v="0"/>
    <n v="60"/>
    <n v="0"/>
    <n v="60"/>
    <n v="0"/>
    <s v="DBU/Field Ops O&amp;M"/>
    <x v="0"/>
  </r>
  <r>
    <s v="2233-700 - General Admin"/>
    <s v="2330 Meals Payroll"/>
    <n v="110"/>
    <m/>
    <n v="0"/>
    <n v="0"/>
    <n v="0"/>
    <n v="110"/>
    <n v="0"/>
    <n v="110"/>
    <n v="0"/>
    <s v="DBU/Field Ops O&amp;M"/>
    <x v="0"/>
  </r>
  <r>
    <s v="2233-700 - General Admin"/>
    <s v="2410 Direct Purchase"/>
    <n v="150"/>
    <m/>
    <n v="0"/>
    <n v="0"/>
    <n v="0"/>
    <n v="150"/>
    <n v="0"/>
    <n v="150"/>
    <n v="0"/>
    <s v="DBU/Field Ops O&amp;M"/>
    <x v="0"/>
  </r>
  <r>
    <s v="2233-700 - General Admin"/>
    <s v="1300 OT Union Lbr"/>
    <n v="6236.87"/>
    <m/>
    <n v="0"/>
    <n v="0"/>
    <n v="0"/>
    <n v="6236.87"/>
    <n v="0"/>
    <n v="6236.87"/>
    <n v="0"/>
    <s v="DBU/Field Ops O&amp;M"/>
    <x v="4"/>
  </r>
  <r>
    <s v="2233-770 - Professional Devl"/>
    <s v="2320 Travel Exp Supp Inv"/>
    <n v="258.58"/>
    <m/>
    <n v="0"/>
    <n v="0"/>
    <n v="0"/>
    <n v="0"/>
    <n v="258.58"/>
    <n v="258.58"/>
    <n v="0"/>
    <s v="DBU/Field Ops O&amp;M"/>
    <x v="0"/>
  </r>
  <r>
    <s v="2233-910 - Vac/Sick/Hol"/>
    <s v="1200 ST Union Lbr"/>
    <n v="48001.469999999994"/>
    <m/>
    <n v="48001.469999999994"/>
    <n v="0"/>
    <n v="0"/>
    <n v="0"/>
    <n v="0"/>
    <n v="48001.469999999994"/>
    <n v="0"/>
    <s v="DBU/Field Ops O&amp;M"/>
    <x v="4"/>
  </r>
  <r>
    <s v="2233-950 - Safety"/>
    <s v="2410 Direct Purchase"/>
    <n v="629"/>
    <m/>
    <n v="0"/>
    <n v="0"/>
    <n v="0"/>
    <n v="629"/>
    <n v="0"/>
    <n v="629"/>
    <n v="0"/>
    <s v="DBU/Field Ops O&amp;M"/>
    <x v="0"/>
  </r>
  <r>
    <s v="2234-518 - Trans Restoration"/>
    <s v="1200 ST Union Lbr"/>
    <n v="127.81"/>
    <m/>
    <n v="0"/>
    <n v="0"/>
    <n v="0"/>
    <n v="0"/>
    <n v="127.81"/>
    <n v="127.81"/>
    <n v="0"/>
    <s v="DBU/Field Ops O&amp;M"/>
    <x v="4"/>
  </r>
  <r>
    <s v="2234-518 - Trans Restoration"/>
    <s v="2330 Meals Payroll"/>
    <n v="100"/>
    <m/>
    <n v="0"/>
    <n v="0"/>
    <n v="0"/>
    <n v="0"/>
    <n v="100"/>
    <n v="100"/>
    <n v="0"/>
    <s v="DBU/Field Ops O&amp;M"/>
    <x v="0"/>
  </r>
  <r>
    <s v="2234-518 - Trans Restoration"/>
    <s v="1300 OT Union Lbr"/>
    <n v="1561.94"/>
    <m/>
    <n v="0"/>
    <n v="0"/>
    <n v="0"/>
    <n v="0"/>
    <n v="1561.94"/>
    <n v="1561.94"/>
    <n v="0"/>
    <s v="DBU/Field Ops O&amp;M"/>
    <x v="4"/>
  </r>
  <r>
    <s v="2234-520 - Trans Maintenance"/>
    <s v="1200 ST Union Lbr"/>
    <n v="280.36"/>
    <m/>
    <n v="0"/>
    <n v="0"/>
    <n v="0"/>
    <n v="0"/>
    <n v="280.36"/>
    <n v="280.36"/>
    <n v="0"/>
    <s v="DBU/Field Ops O&amp;M"/>
    <x v="4"/>
  </r>
  <r>
    <s v="2234-520 - Trans Maintenance"/>
    <s v="1300 OT Union Lbr"/>
    <n v="264.89999999999998"/>
    <m/>
    <n v="0"/>
    <n v="0"/>
    <n v="0"/>
    <n v="0"/>
    <n v="264.89999999999998"/>
    <n v="264.89999999999998"/>
    <n v="0"/>
    <s v="DBU/Field Ops O&amp;M"/>
    <x v="4"/>
  </r>
  <r>
    <s v="2234-618 - Dist Restoration"/>
    <s v="2100 Outside Svcs"/>
    <n v="649.29999999999995"/>
    <m/>
    <n v="0"/>
    <n v="0"/>
    <n v="0"/>
    <n v="0"/>
    <n v="649.29999999999995"/>
    <n v="649.29999999999995"/>
    <n v="0"/>
    <s v="DBU/Field Ops O&amp;M"/>
    <x v="0"/>
  </r>
  <r>
    <s v="2234-618 - Dist Restoration"/>
    <s v="1200 ST Union Lbr"/>
    <n v="25196.09"/>
    <m/>
    <n v="0"/>
    <n v="0"/>
    <n v="0"/>
    <n v="0"/>
    <n v="25196.09"/>
    <n v="25196.09"/>
    <n v="0"/>
    <s v="DBU/Field Ops O&amp;M"/>
    <x v="4"/>
  </r>
  <r>
    <s v="2234-618 - Dist Restoration"/>
    <s v="1400 Adj Union Lbr"/>
    <n v="38725.57"/>
    <m/>
    <n v="0"/>
    <n v="0"/>
    <n v="0"/>
    <n v="0"/>
    <n v="38725.57"/>
    <n v="38725.57"/>
    <n v="0"/>
    <s v="DBU/Field Ops O&amp;M"/>
    <x v="4"/>
  </r>
  <r>
    <s v="2234-618 - Dist Restoration"/>
    <s v="2320 Travel Exp Supp Inv"/>
    <n v="201.6"/>
    <m/>
    <n v="0"/>
    <n v="0"/>
    <n v="0"/>
    <n v="0"/>
    <n v="201.6"/>
    <n v="201.6"/>
    <n v="0"/>
    <s v="DBU/Field Ops O&amp;M"/>
    <x v="0"/>
  </r>
  <r>
    <s v="2234-618 - Dist Restoration"/>
    <s v="2330 Meals Payroll"/>
    <n v="340"/>
    <m/>
    <n v="0"/>
    <n v="0"/>
    <n v="0"/>
    <n v="0"/>
    <n v="340"/>
    <n v="340"/>
    <n v="0"/>
    <s v="DBU/Field Ops O&amp;M"/>
    <x v="0"/>
  </r>
  <r>
    <s v="2234-618 - Dist Restoration"/>
    <s v="1300 OT Union Lbr"/>
    <n v="22691.640000000003"/>
    <m/>
    <n v="0"/>
    <n v="0"/>
    <n v="0"/>
    <n v="0"/>
    <n v="22691.640000000003"/>
    <n v="22691.640000000003"/>
    <n v="0"/>
    <s v="DBU/Field Ops O&amp;M"/>
    <x v="4"/>
  </r>
  <r>
    <s v="2234-618 - Dist Restoration"/>
    <s v="6130 Misc Reimburse AR"/>
    <n v="-251.6"/>
    <m/>
    <n v="0"/>
    <n v="0"/>
    <n v="0"/>
    <n v="0"/>
    <n v="-251.6"/>
    <n v="-251.6"/>
    <n v="0"/>
    <s v="DBU/Field Ops O&amp;M"/>
    <x v="5"/>
  </r>
  <r>
    <s v="2234-620 - Dist Maintenance"/>
    <s v="1200 ST Union Lbr"/>
    <n v="69971.17"/>
    <m/>
    <n v="0"/>
    <n v="0"/>
    <n v="0"/>
    <n v="0"/>
    <n v="69971.17"/>
    <n v="69971.17"/>
    <n v="0"/>
    <s v="DBU/Field Ops O&amp;M"/>
    <x v="4"/>
  </r>
  <r>
    <s v="2234-620 - Dist Maintenance"/>
    <s v="1400 Adj Union Lbr"/>
    <n v="1648.92"/>
    <m/>
    <n v="0"/>
    <n v="0"/>
    <n v="0"/>
    <n v="0"/>
    <n v="1648.92"/>
    <n v="1648.92"/>
    <n v="0"/>
    <s v="DBU/Field Ops O&amp;M"/>
    <x v="4"/>
  </r>
  <r>
    <s v="2234-620 - Dist Maintenance"/>
    <s v="2330 Meals Exp AR"/>
    <n v="100"/>
    <m/>
    <n v="0"/>
    <n v="0"/>
    <n v="0"/>
    <n v="0"/>
    <n v="100"/>
    <n v="100"/>
    <n v="0"/>
    <s v="DBU/Field Ops O&amp;M"/>
    <x v="0"/>
  </r>
  <r>
    <s v="2234-620 - Dist Maintenance"/>
    <s v="2330 Meals Payroll"/>
    <n v="400"/>
    <m/>
    <n v="0"/>
    <n v="0"/>
    <n v="0"/>
    <n v="0"/>
    <n v="400"/>
    <n v="400"/>
    <n v="0"/>
    <s v="DBU/Field Ops O&amp;M"/>
    <x v="0"/>
  </r>
  <r>
    <s v="2234-620 - Dist Maintenance"/>
    <s v="2400 Inventory Issue"/>
    <n v="17715.02"/>
    <m/>
    <n v="0"/>
    <n v="0"/>
    <n v="0"/>
    <n v="0"/>
    <n v="17715.02"/>
    <n v="17715.02"/>
    <n v="0"/>
    <s v="DBU/Field Ops O&amp;M"/>
    <x v="3"/>
  </r>
  <r>
    <s v="2234-620 - Dist Maintenance"/>
    <s v="2410 Direct Purchase"/>
    <n v="1002.7"/>
    <m/>
    <n v="0"/>
    <n v="0"/>
    <n v="0"/>
    <n v="0"/>
    <n v="1002.7"/>
    <n v="1002.7"/>
    <n v="0"/>
    <s v="DBU/Field Ops O&amp;M"/>
    <x v="0"/>
  </r>
  <r>
    <s v="2234-620 - Dist Maintenance"/>
    <s v="2440 Sal Inventory"/>
    <n v="-600"/>
    <m/>
    <n v="0"/>
    <n v="0"/>
    <n v="0"/>
    <n v="0"/>
    <n v="-600"/>
    <n v="-600"/>
    <n v="0"/>
    <s v="DBU/Field Ops O&amp;M"/>
    <x v="3"/>
  </r>
  <r>
    <s v="2234-620 - Dist Maintenance"/>
    <s v="2460 Inv Returned"/>
    <n v="-3859.34"/>
    <m/>
    <n v="0"/>
    <n v="0"/>
    <n v="0"/>
    <n v="0"/>
    <n v="-3859.34"/>
    <n v="-3859.34"/>
    <n v="0"/>
    <s v="DBU/Field Ops O&amp;M"/>
    <x v="3"/>
  </r>
  <r>
    <s v="2234-620 - Dist Maintenance"/>
    <s v="1300 OT Union Lbr"/>
    <n v="15977.8"/>
    <m/>
    <n v="0"/>
    <n v="0"/>
    <n v="0"/>
    <n v="0"/>
    <n v="15977.8"/>
    <n v="15977.8"/>
    <n v="0"/>
    <s v="DBU/Field Ops O&amp;M"/>
    <x v="4"/>
  </r>
  <r>
    <s v="2234-620 - Dist Maintenance"/>
    <s v="2730 Office Supplies"/>
    <n v="164.44"/>
    <m/>
    <n v="0"/>
    <n v="0"/>
    <n v="0"/>
    <n v="0"/>
    <n v="164.44"/>
    <n v="164.44"/>
    <n v="0"/>
    <s v="DBU/Field Ops O&amp;M"/>
    <x v="0"/>
  </r>
  <r>
    <s v="2234-620 - Dist Maintenance"/>
    <s v="6120 Sale of Services AR"/>
    <n v="-1044"/>
    <m/>
    <n v="0"/>
    <n v="0"/>
    <n v="0"/>
    <n v="0"/>
    <n v="-1044"/>
    <n v="-1044"/>
    <n v="0"/>
    <s v="DBU/Field Ops O&amp;M"/>
    <x v="1"/>
  </r>
  <r>
    <s v="2234-700 - General Admin"/>
    <s v="1200 ST Union Lbr"/>
    <n v="32833.54"/>
    <m/>
    <n v="0"/>
    <n v="0"/>
    <n v="0"/>
    <n v="32833.54"/>
    <n v="0"/>
    <n v="32833.54"/>
    <n v="0"/>
    <s v="DBU/Field Ops O&amp;M"/>
    <x v="4"/>
  </r>
  <r>
    <s v="2234-700 - General Admin"/>
    <s v="1400 Adj Union Lbr"/>
    <n v="251.99"/>
    <m/>
    <n v="0"/>
    <n v="0"/>
    <n v="0"/>
    <n v="251.99"/>
    <n v="0"/>
    <n v="251.99"/>
    <n v="0"/>
    <s v="DBU/Field Ops O&amp;M"/>
    <x v="4"/>
  </r>
  <r>
    <s v="2234-700 - General Admin"/>
    <s v="2310 Training Mtls"/>
    <n v="8.6"/>
    <m/>
    <n v="0"/>
    <n v="0"/>
    <n v="0"/>
    <n v="8.6"/>
    <n v="0"/>
    <n v="8.6"/>
    <n v="0"/>
    <s v="DBU/Field Ops O&amp;M"/>
    <x v="1"/>
  </r>
  <r>
    <s v="2234-700 - General Admin"/>
    <s v="2320 Travel Exp Supp Inv"/>
    <n v="304.64"/>
    <m/>
    <n v="0"/>
    <n v="0"/>
    <n v="0"/>
    <n v="304.64"/>
    <n v="0"/>
    <n v="304.64"/>
    <n v="0"/>
    <s v="DBU/Field Ops O&amp;M"/>
    <x v="0"/>
  </r>
  <r>
    <s v="2234-700 - General Admin"/>
    <s v="2330 Meals Exp Supp Inv"/>
    <n v="239.6"/>
    <m/>
    <n v="0"/>
    <n v="0"/>
    <n v="0"/>
    <n v="239.6"/>
    <n v="0"/>
    <n v="239.6"/>
    <n v="0"/>
    <s v="DBU/Field Ops O&amp;M"/>
    <x v="0"/>
  </r>
  <r>
    <s v="2234-700 - General Admin"/>
    <s v="2330 Meals Payroll"/>
    <n v="30"/>
    <m/>
    <n v="0"/>
    <n v="0"/>
    <n v="0"/>
    <n v="30"/>
    <n v="0"/>
    <n v="30"/>
    <n v="0"/>
    <s v="DBU/Field Ops O&amp;M"/>
    <x v="0"/>
  </r>
  <r>
    <s v="2234-700 - General Admin"/>
    <s v="2410 Direct Purchase"/>
    <n v="724.46"/>
    <m/>
    <n v="0"/>
    <n v="0"/>
    <n v="0"/>
    <n v="724.46"/>
    <n v="0"/>
    <n v="724.46"/>
    <n v="0"/>
    <s v="DBU/Field Ops O&amp;M"/>
    <x v="0"/>
  </r>
  <r>
    <s v="2234-700 - General Admin"/>
    <s v="1300 OT Union Lbr"/>
    <n v="4158.8600000000006"/>
    <m/>
    <n v="0"/>
    <n v="0"/>
    <n v="0"/>
    <n v="4158.8600000000006"/>
    <n v="0"/>
    <n v="4158.8600000000006"/>
    <n v="0"/>
    <s v="DBU/Field Ops O&amp;M"/>
    <x v="4"/>
  </r>
  <r>
    <s v="2234-770 - Professional Devl"/>
    <s v="2320 Travel Exp Supp Inv"/>
    <n v="222.3"/>
    <m/>
    <n v="0"/>
    <n v="0"/>
    <n v="0"/>
    <n v="0"/>
    <n v="222.3"/>
    <n v="222.3"/>
    <n v="0"/>
    <s v="DBU/Field Ops O&amp;M"/>
    <x v="0"/>
  </r>
  <r>
    <s v="2234-910 - Vac/Sick/Hol"/>
    <s v="1200 ST Union Lbr"/>
    <n v="60144.65"/>
    <m/>
    <n v="60144.65"/>
    <n v="0"/>
    <n v="0"/>
    <n v="0"/>
    <n v="0"/>
    <n v="60144.65"/>
    <n v="0"/>
    <s v="DBU/Field Ops O&amp;M"/>
    <x v="4"/>
  </r>
  <r>
    <s v="2234-950 - Safety"/>
    <s v="2330 Meals Exp Supp Inv"/>
    <n v="499.48"/>
    <m/>
    <n v="0"/>
    <n v="0"/>
    <n v="0"/>
    <n v="499.48"/>
    <n v="0"/>
    <n v="499.48"/>
    <n v="0"/>
    <s v="DBU/Field Ops O&amp;M"/>
    <x v="0"/>
  </r>
  <r>
    <s v="2235-518 - Trans Restoration"/>
    <s v="1200 ST Union Lbr"/>
    <n v="869.84"/>
    <m/>
    <n v="0"/>
    <n v="0"/>
    <n v="0"/>
    <n v="0"/>
    <n v="869.84"/>
    <n v="869.84"/>
    <n v="0"/>
    <s v="DBU/Field Ops O&amp;M"/>
    <x v="4"/>
  </r>
  <r>
    <s v="2235-518 - Trans Restoration"/>
    <s v="1300 OT Union Lbr"/>
    <n v="1145.79"/>
    <m/>
    <n v="0"/>
    <n v="0"/>
    <n v="0"/>
    <n v="0"/>
    <n v="1145.79"/>
    <n v="1145.79"/>
    <n v="0"/>
    <s v="DBU/Field Ops O&amp;M"/>
    <x v="4"/>
  </r>
  <r>
    <s v="2235-520 - Trans Maintenance"/>
    <s v="1200 ST Union Lbr"/>
    <n v="360.86"/>
    <m/>
    <n v="0"/>
    <n v="0"/>
    <n v="0"/>
    <n v="0"/>
    <n v="360.86"/>
    <n v="360.86"/>
    <n v="0"/>
    <s v="DBU/Field Ops O&amp;M"/>
    <x v="4"/>
  </r>
  <r>
    <s v="2235-520 - Trans Maintenance"/>
    <s v="1300 OT Union Lbr"/>
    <n v="76.66"/>
    <m/>
    <n v="0"/>
    <n v="0"/>
    <n v="0"/>
    <n v="0"/>
    <n v="76.66"/>
    <n v="76.66"/>
    <n v="0"/>
    <s v="DBU/Field Ops O&amp;M"/>
    <x v="4"/>
  </r>
  <r>
    <s v="2235-618 - Dist Restoration"/>
    <s v="2100 Outside Svcs"/>
    <n v="303.60000000000002"/>
    <m/>
    <n v="0"/>
    <n v="0"/>
    <n v="0"/>
    <n v="0"/>
    <n v="303.60000000000002"/>
    <n v="303.60000000000002"/>
    <n v="0"/>
    <s v="DBU/Field Ops O&amp;M"/>
    <x v="0"/>
  </r>
  <r>
    <s v="2235-618 - Dist Restoration"/>
    <s v="1200 ST Union Lbr"/>
    <n v="9787.7000000000007"/>
    <m/>
    <n v="0"/>
    <n v="0"/>
    <n v="0"/>
    <n v="0"/>
    <n v="9787.7000000000007"/>
    <n v="9787.7000000000007"/>
    <n v="0"/>
    <s v="DBU/Field Ops O&amp;M"/>
    <x v="4"/>
  </r>
  <r>
    <s v="2235-618 - Dist Restoration"/>
    <s v="1400 Adj Union Lbr"/>
    <n v="59532.05"/>
    <m/>
    <n v="0"/>
    <n v="0"/>
    <n v="0"/>
    <n v="0"/>
    <n v="59532.05"/>
    <n v="59532.05"/>
    <n v="0"/>
    <s v="DBU/Field Ops O&amp;M"/>
    <x v="4"/>
  </r>
  <r>
    <s v="2235-618 - Dist Restoration"/>
    <s v="2330 Meals Payroll"/>
    <n v="380"/>
    <m/>
    <n v="0"/>
    <n v="0"/>
    <n v="0"/>
    <n v="0"/>
    <n v="380"/>
    <n v="380"/>
    <n v="0"/>
    <s v="DBU/Field Ops O&amp;M"/>
    <x v="0"/>
  </r>
  <r>
    <s v="2235-618 - Dist Restoration"/>
    <s v="1300 OT Union Lbr"/>
    <n v="15825.37"/>
    <m/>
    <n v="0"/>
    <n v="0"/>
    <n v="0"/>
    <n v="0"/>
    <n v="15825.37"/>
    <n v="15825.37"/>
    <n v="0"/>
    <s v="DBU/Field Ops O&amp;M"/>
    <x v="4"/>
  </r>
  <r>
    <s v="2235-620 - Dist Maintenance"/>
    <s v="1200 ST Union Lbr"/>
    <n v="64574.53"/>
    <m/>
    <n v="0"/>
    <n v="0"/>
    <n v="0"/>
    <n v="0"/>
    <n v="64574.53"/>
    <n v="64574.53"/>
    <n v="0"/>
    <s v="DBU/Field Ops O&amp;M"/>
    <x v="4"/>
  </r>
  <r>
    <s v="2235-620 - Dist Maintenance"/>
    <s v="1400 Adj Union Lbr"/>
    <n v="532.74"/>
    <m/>
    <n v="0"/>
    <n v="0"/>
    <n v="0"/>
    <n v="0"/>
    <n v="532.74"/>
    <n v="532.74"/>
    <n v="0"/>
    <s v="DBU/Field Ops O&amp;M"/>
    <x v="4"/>
  </r>
  <r>
    <s v="2235-620 - Dist Maintenance"/>
    <s v="2330 Meals Payroll"/>
    <n v="20"/>
    <m/>
    <n v="0"/>
    <n v="0"/>
    <n v="0"/>
    <n v="0"/>
    <n v="20"/>
    <n v="20"/>
    <n v="0"/>
    <s v="DBU/Field Ops O&amp;M"/>
    <x v="0"/>
  </r>
  <r>
    <s v="2235-620 - Dist Maintenance"/>
    <s v="2400 Inventory Issue"/>
    <n v="12110.46"/>
    <m/>
    <n v="0"/>
    <n v="0"/>
    <n v="0"/>
    <n v="0"/>
    <n v="12110.46"/>
    <n v="12110.46"/>
    <n v="0"/>
    <s v="DBU/Field Ops O&amp;M"/>
    <x v="3"/>
  </r>
  <r>
    <s v="2235-620 - Dist Maintenance"/>
    <s v="2410 Direct Purchase"/>
    <n v="62"/>
    <m/>
    <n v="0"/>
    <n v="0"/>
    <n v="0"/>
    <n v="0"/>
    <n v="62"/>
    <n v="62"/>
    <n v="0"/>
    <s v="DBU/Field Ops O&amp;M"/>
    <x v="0"/>
  </r>
  <r>
    <s v="2235-620 - Dist Maintenance"/>
    <s v="2460 Inv Returned"/>
    <n v="-1300.1799999999998"/>
    <m/>
    <n v="0"/>
    <n v="0"/>
    <n v="0"/>
    <n v="0"/>
    <n v="-1300.1799999999998"/>
    <n v="-1300.1799999999998"/>
    <n v="0"/>
    <s v="DBU/Field Ops O&amp;M"/>
    <x v="3"/>
  </r>
  <r>
    <s v="2235-620 - Dist Maintenance"/>
    <s v="1300 OT Union Lbr"/>
    <n v="2968.25"/>
    <m/>
    <n v="0"/>
    <n v="0"/>
    <n v="0"/>
    <n v="0"/>
    <n v="2968.25"/>
    <n v="2968.25"/>
    <n v="0"/>
    <s v="DBU/Field Ops O&amp;M"/>
    <x v="4"/>
  </r>
  <r>
    <s v="2235-620 - Dist Maintenance"/>
    <s v="2700 Postage/Delivery"/>
    <n v="27.04"/>
    <m/>
    <n v="0"/>
    <n v="0"/>
    <n v="0"/>
    <n v="0"/>
    <n v="27.04"/>
    <n v="27.04"/>
    <n v="0"/>
    <s v="DBU/Field Ops O&amp;M"/>
    <x v="0"/>
  </r>
  <r>
    <s v="2235-620 - Dist Maintenance"/>
    <s v="2730 Office Supplies"/>
    <n v="1555.5"/>
    <m/>
    <n v="0"/>
    <n v="0"/>
    <n v="0"/>
    <n v="0"/>
    <n v="1555.5"/>
    <n v="1555.5"/>
    <n v="0"/>
    <s v="DBU/Field Ops O&amp;M"/>
    <x v="0"/>
  </r>
  <r>
    <s v="2235-700 - General Admin"/>
    <s v="1200 ST Union Lbr"/>
    <n v="56461.24"/>
    <m/>
    <n v="0"/>
    <n v="0"/>
    <n v="0"/>
    <n v="56461.24"/>
    <n v="0"/>
    <n v="56461.24"/>
    <n v="0"/>
    <s v="DBU/Field Ops O&amp;M"/>
    <x v="4"/>
  </r>
  <r>
    <s v="2235-700 - General Admin"/>
    <s v="1400 Adj Union Lbr"/>
    <n v="2057.1799999999998"/>
    <m/>
    <n v="0"/>
    <n v="0"/>
    <n v="0"/>
    <n v="2057.1799999999998"/>
    <n v="0"/>
    <n v="2057.1799999999998"/>
    <n v="0"/>
    <s v="DBU/Field Ops O&amp;M"/>
    <x v="4"/>
  </r>
  <r>
    <s v="2235-700 - General Admin"/>
    <s v="2320 Travel Exp Supp Inv"/>
    <n v="368.9"/>
    <m/>
    <n v="0"/>
    <n v="0"/>
    <n v="0"/>
    <n v="368.9"/>
    <n v="0"/>
    <n v="368.9"/>
    <n v="0"/>
    <s v="DBU/Field Ops O&amp;M"/>
    <x v="0"/>
  </r>
  <r>
    <s v="2235-700 - General Admin"/>
    <s v="2330 Meals Payroll"/>
    <n v="60"/>
    <m/>
    <n v="0"/>
    <n v="0"/>
    <n v="0"/>
    <n v="60"/>
    <n v="0"/>
    <n v="60"/>
    <n v="0"/>
    <s v="DBU/Field Ops O&amp;M"/>
    <x v="0"/>
  </r>
  <r>
    <s v="2235-700 - General Admin"/>
    <s v="2410 Direct Purchase"/>
    <n v="31.64"/>
    <m/>
    <n v="0"/>
    <n v="0"/>
    <n v="0"/>
    <n v="31.64"/>
    <n v="0"/>
    <n v="31.64"/>
    <n v="0"/>
    <s v="DBU/Field Ops O&amp;M"/>
    <x v="0"/>
  </r>
  <r>
    <s v="2235-700 - General Admin"/>
    <s v="1300 OT Union Lbr"/>
    <n v="11334.029999999999"/>
    <m/>
    <n v="0"/>
    <n v="0"/>
    <n v="0"/>
    <n v="11334.029999999999"/>
    <n v="0"/>
    <n v="11334.029999999999"/>
    <n v="0"/>
    <s v="DBU/Field Ops O&amp;M"/>
    <x v="4"/>
  </r>
  <r>
    <s v="2235-700 - General Admin"/>
    <s v="2730 Office Supplies"/>
    <n v="936.52"/>
    <m/>
    <n v="0"/>
    <n v="0"/>
    <n v="0"/>
    <n v="936.52"/>
    <n v="0"/>
    <n v="936.52"/>
    <n v="0"/>
    <s v="DBU/Field Ops O&amp;M"/>
    <x v="0"/>
  </r>
  <r>
    <s v="2235-910 - Vac/Sick/Hol"/>
    <s v="1200 ST Union Lbr"/>
    <n v="50882.75"/>
    <m/>
    <n v="50882.75"/>
    <n v="0"/>
    <n v="0"/>
    <n v="0"/>
    <n v="0"/>
    <n v="50882.75"/>
    <n v="0"/>
    <s v="DBU/Field Ops O&amp;M"/>
    <x v="4"/>
  </r>
  <r>
    <s v="2236-518 - Trans Restoration"/>
    <s v="1200 ST Union Lbr"/>
    <n v="1616.6"/>
    <m/>
    <n v="0"/>
    <n v="0"/>
    <n v="0"/>
    <n v="0"/>
    <n v="1616.6"/>
    <n v="1616.6"/>
    <n v="0"/>
    <s v="DBU/Field Ops O&amp;M"/>
    <x v="4"/>
  </r>
  <r>
    <s v="2236-518 - Trans Restoration"/>
    <s v="2330 Meals Payroll"/>
    <n v="130"/>
    <m/>
    <n v="0"/>
    <n v="0"/>
    <n v="0"/>
    <n v="0"/>
    <n v="130"/>
    <n v="130"/>
    <n v="0"/>
    <s v="DBU/Field Ops O&amp;M"/>
    <x v="0"/>
  </r>
  <r>
    <s v="2236-518 - Trans Restoration"/>
    <s v="1300 OT Union Lbr"/>
    <n v="4348.3899999999994"/>
    <m/>
    <n v="0"/>
    <n v="0"/>
    <n v="0"/>
    <n v="0"/>
    <n v="4348.3899999999994"/>
    <n v="4348.3899999999994"/>
    <n v="0"/>
    <s v="DBU/Field Ops O&amp;M"/>
    <x v="4"/>
  </r>
  <r>
    <s v="2236-520 - Trans Maintenance"/>
    <s v="1200 ST Union Lbr"/>
    <n v="10235.969999999999"/>
    <m/>
    <n v="0"/>
    <n v="0"/>
    <n v="0"/>
    <n v="0"/>
    <n v="10235.969999999999"/>
    <n v="10235.969999999999"/>
    <n v="0"/>
    <s v="DBU/Field Ops O&amp;M"/>
    <x v="4"/>
  </r>
  <r>
    <s v="2236-520 - Trans Maintenance"/>
    <s v="2330 Meals Payroll"/>
    <n v="160"/>
    <m/>
    <n v="0"/>
    <n v="0"/>
    <n v="0"/>
    <n v="0"/>
    <n v="160"/>
    <n v="160"/>
    <n v="0"/>
    <s v="DBU/Field Ops O&amp;M"/>
    <x v="0"/>
  </r>
  <r>
    <s v="2236-520 - Trans Maintenance"/>
    <s v="1300 OT Union Lbr"/>
    <n v="4107.1099999999997"/>
    <m/>
    <n v="0"/>
    <n v="0"/>
    <n v="0"/>
    <n v="0"/>
    <n v="4107.1099999999997"/>
    <n v="4107.1099999999997"/>
    <n v="0"/>
    <s v="DBU/Field Ops O&amp;M"/>
    <x v="4"/>
  </r>
  <r>
    <s v="2236-618 - Dist Restoration"/>
    <s v="2100 Outside Svcs"/>
    <n v="849.3"/>
    <m/>
    <n v="0"/>
    <n v="0"/>
    <n v="0"/>
    <n v="0"/>
    <n v="849.3"/>
    <n v="849.3"/>
    <n v="0"/>
    <s v="DBU/Field Ops O&amp;M"/>
    <x v="0"/>
  </r>
  <r>
    <s v="2236-618 - Dist Restoration"/>
    <s v="1200 ST Union Lbr"/>
    <n v="27747.38"/>
    <m/>
    <n v="0"/>
    <n v="0"/>
    <n v="0"/>
    <n v="0"/>
    <n v="27747.38"/>
    <n v="27747.38"/>
    <n v="0"/>
    <s v="DBU/Field Ops O&amp;M"/>
    <x v="4"/>
  </r>
  <r>
    <s v="2236-618 - Dist Restoration"/>
    <s v="1400 Adj Union Lbr"/>
    <n v="89539.37000000001"/>
    <m/>
    <n v="0"/>
    <n v="0"/>
    <n v="0"/>
    <n v="0"/>
    <n v="89539.37000000001"/>
    <n v="89539.37000000001"/>
    <n v="0"/>
    <s v="DBU/Field Ops O&amp;M"/>
    <x v="4"/>
  </r>
  <r>
    <s v="2236-618 - Dist Restoration"/>
    <s v="2330 Meals Payroll"/>
    <n v="1390"/>
    <m/>
    <n v="0"/>
    <n v="0"/>
    <n v="0"/>
    <n v="0"/>
    <n v="1390"/>
    <n v="1390"/>
    <n v="0"/>
    <s v="DBU/Field Ops O&amp;M"/>
    <x v="0"/>
  </r>
  <r>
    <s v="2236-618 - Dist Restoration"/>
    <s v="1300 OT Union Lbr"/>
    <n v="44652.100000000006"/>
    <m/>
    <n v="0"/>
    <n v="0"/>
    <n v="0"/>
    <n v="0"/>
    <n v="44652.100000000006"/>
    <n v="44652.100000000006"/>
    <n v="0"/>
    <s v="DBU/Field Ops O&amp;M"/>
    <x v="4"/>
  </r>
  <r>
    <s v="2236-620 - Dist Maintenance"/>
    <s v="4426 Chassis/Tools"/>
    <n v="242.64"/>
    <m/>
    <n v="0"/>
    <n v="0"/>
    <n v="0"/>
    <n v="0"/>
    <n v="242.64"/>
    <n v="242.64"/>
    <n v="0"/>
    <s v="DBU/Field Ops O&amp;M"/>
    <x v="0"/>
  </r>
  <r>
    <s v="2236-620 - Dist Maintenance"/>
    <s v="2100 Outside Svcs"/>
    <n v="1099.8"/>
    <m/>
    <n v="0"/>
    <n v="0"/>
    <n v="0"/>
    <n v="0"/>
    <n v="1099.8"/>
    <n v="1099.8"/>
    <n v="0"/>
    <s v="DBU/Field Ops O&amp;M"/>
    <x v="0"/>
  </r>
  <r>
    <s v="2236-620 - Dist Maintenance"/>
    <s v="2140 Outside Svcs IT"/>
    <n v="110.71"/>
    <m/>
    <n v="0"/>
    <n v="0"/>
    <n v="0"/>
    <n v="0"/>
    <n v="110.71"/>
    <n v="110.71"/>
    <n v="0"/>
    <s v="DBU/Field Ops O&amp;M"/>
    <x v="0"/>
  </r>
  <r>
    <s v="2236-620 - Dist Maintenance"/>
    <s v="1200 ST Union Lbr"/>
    <n v="39787.94"/>
    <m/>
    <n v="0"/>
    <n v="0"/>
    <n v="0"/>
    <n v="0"/>
    <n v="39787.94"/>
    <n v="39787.94"/>
    <n v="0"/>
    <s v="DBU/Field Ops O&amp;M"/>
    <x v="4"/>
  </r>
  <r>
    <s v="2236-620 - Dist Maintenance"/>
    <s v="2330 Meals Payroll"/>
    <n v="1790"/>
    <m/>
    <n v="0"/>
    <n v="0"/>
    <n v="0"/>
    <n v="0"/>
    <n v="1790"/>
    <n v="1790"/>
    <n v="0"/>
    <s v="DBU/Field Ops O&amp;M"/>
    <x v="0"/>
  </r>
  <r>
    <s v="2236-620 - Dist Maintenance"/>
    <s v="2400 Inventory Issue"/>
    <n v="46738.99"/>
    <m/>
    <n v="0"/>
    <n v="0"/>
    <n v="0"/>
    <n v="0"/>
    <n v="46738.99"/>
    <n v="46738.99"/>
    <n v="0"/>
    <s v="DBU/Field Ops O&amp;M"/>
    <x v="3"/>
  </r>
  <r>
    <s v="2236-620 - Dist Maintenance"/>
    <s v="2410 Direct Purchase"/>
    <n v="1135.9299999999998"/>
    <m/>
    <n v="0"/>
    <n v="0"/>
    <n v="0"/>
    <n v="0"/>
    <n v="1135.9299999999998"/>
    <n v="1135.9299999999998"/>
    <n v="0"/>
    <s v="DBU/Field Ops O&amp;M"/>
    <x v="0"/>
  </r>
  <r>
    <s v="2236-620 - Dist Maintenance"/>
    <s v="2460 Inv Returned"/>
    <n v="-4418.25"/>
    <m/>
    <n v="0"/>
    <n v="0"/>
    <n v="0"/>
    <n v="0"/>
    <n v="-4418.25"/>
    <n v="-4418.25"/>
    <n v="0"/>
    <s v="DBU/Field Ops O&amp;M"/>
    <x v="3"/>
  </r>
  <r>
    <s v="2236-620 - Dist Maintenance"/>
    <s v="1300 OT Union Lbr"/>
    <n v="49516.18"/>
    <m/>
    <n v="0"/>
    <n v="0"/>
    <n v="0"/>
    <n v="0"/>
    <n v="49516.18"/>
    <n v="49516.18"/>
    <n v="0"/>
    <s v="DBU/Field Ops O&amp;M"/>
    <x v="4"/>
  </r>
  <r>
    <s v="2236-620 - Dist Maintenance"/>
    <s v="2700 Postage/Delivery"/>
    <n v="36.42"/>
    <m/>
    <n v="0"/>
    <n v="0"/>
    <n v="0"/>
    <n v="0"/>
    <n v="36.42"/>
    <n v="36.42"/>
    <n v="0"/>
    <s v="DBU/Field Ops O&amp;M"/>
    <x v="0"/>
  </r>
  <r>
    <s v="2236-700 - General Admin"/>
    <s v="2140 Outside Svcs IT"/>
    <n v="353.78"/>
    <m/>
    <n v="0"/>
    <n v="0"/>
    <n v="0"/>
    <n v="353.78"/>
    <n v="0"/>
    <n v="353.78"/>
    <n v="0"/>
    <s v="DBU/Field Ops O&amp;M"/>
    <x v="0"/>
  </r>
  <r>
    <s v="2236-700 - General Admin"/>
    <s v="1200 ST Union Lbr"/>
    <n v="87167.62"/>
    <m/>
    <n v="0"/>
    <n v="0"/>
    <n v="0"/>
    <n v="87167.62"/>
    <n v="0"/>
    <n v="87167.62"/>
    <n v="0"/>
    <s v="DBU/Field Ops O&amp;M"/>
    <x v="4"/>
  </r>
  <r>
    <s v="2236-700 - General Admin"/>
    <s v="1400 Adj Union Lbr"/>
    <n v="88"/>
    <m/>
    <n v="0"/>
    <n v="0"/>
    <n v="0"/>
    <n v="88"/>
    <n v="0"/>
    <n v="88"/>
    <n v="0"/>
    <s v="DBU/Field Ops O&amp;M"/>
    <x v="4"/>
  </r>
  <r>
    <s v="2236-700 - General Admin"/>
    <s v="2320 Travel Exp Supp Inv"/>
    <n v="768.88"/>
    <m/>
    <n v="0"/>
    <n v="0"/>
    <n v="0"/>
    <n v="768.88"/>
    <n v="0"/>
    <n v="768.88"/>
    <n v="0"/>
    <s v="DBU/Field Ops O&amp;M"/>
    <x v="0"/>
  </r>
  <r>
    <s v="2236-700 - General Admin"/>
    <s v="2330 Meals Exp Supp Inv"/>
    <n v="263.27"/>
    <m/>
    <n v="0"/>
    <n v="0"/>
    <n v="0"/>
    <n v="263.27"/>
    <n v="0"/>
    <n v="263.27"/>
    <n v="0"/>
    <s v="DBU/Field Ops O&amp;M"/>
    <x v="0"/>
  </r>
  <r>
    <s v="2236-700 - General Admin"/>
    <s v="2330 Meals Payroll"/>
    <n v="180"/>
    <m/>
    <n v="0"/>
    <n v="0"/>
    <n v="0"/>
    <n v="180"/>
    <n v="0"/>
    <n v="180"/>
    <n v="0"/>
    <s v="DBU/Field Ops O&amp;M"/>
    <x v="0"/>
  </r>
  <r>
    <s v="2236-700 - General Admin"/>
    <s v="2410 Direct Purchase"/>
    <n v="1231.9199999999998"/>
    <m/>
    <n v="0"/>
    <n v="0"/>
    <n v="0"/>
    <n v="1231.9199999999998"/>
    <n v="0"/>
    <n v="1231.9199999999998"/>
    <n v="0"/>
    <s v="DBU/Field Ops O&amp;M"/>
    <x v="0"/>
  </r>
  <r>
    <s v="2236-700 - General Admin"/>
    <s v="1300 OT Union Lbr"/>
    <n v="8972.0300000000007"/>
    <m/>
    <n v="0"/>
    <n v="0"/>
    <n v="0"/>
    <n v="8972.0300000000007"/>
    <n v="0"/>
    <n v="8972.0300000000007"/>
    <n v="0"/>
    <s v="DBU/Field Ops O&amp;M"/>
    <x v="4"/>
  </r>
  <r>
    <s v="2236-700 - General Admin"/>
    <s v="2730 Office Supplies"/>
    <n v="571.04"/>
    <m/>
    <n v="0"/>
    <n v="0"/>
    <n v="0"/>
    <n v="571.04"/>
    <n v="0"/>
    <n v="571.04"/>
    <n v="0"/>
    <s v="DBU/Field Ops O&amp;M"/>
    <x v="0"/>
  </r>
  <r>
    <s v="2236-910 - Vac/Sick/Hol"/>
    <s v="1200 ST Union Lbr"/>
    <n v="141362.91999999998"/>
    <m/>
    <n v="141362.91999999998"/>
    <n v="0"/>
    <n v="0"/>
    <n v="0"/>
    <n v="0"/>
    <n v="141362.91999999998"/>
    <n v="0"/>
    <s v="DBU/Field Ops O&amp;M"/>
    <x v="4"/>
  </r>
  <r>
    <s v="2236-950 - Safety"/>
    <s v="2410 Direct Purchase"/>
    <n v="267"/>
    <m/>
    <n v="0"/>
    <n v="0"/>
    <n v="0"/>
    <n v="267"/>
    <n v="0"/>
    <n v="267"/>
    <n v="0"/>
    <s v="DBU/Field Ops O&amp;M"/>
    <x v="0"/>
  </r>
  <r>
    <s v="426E-240 - Safety Training"/>
    <s v="2410 Direct Purchase"/>
    <n v="160.98000000000002"/>
    <m/>
    <n v="0"/>
    <n v="0"/>
    <n v="0"/>
    <n v="0"/>
    <n v="160.98000000000002"/>
    <n v="160.98000000000002"/>
    <n v="0"/>
    <s v="Asset Management"/>
    <x v="0"/>
  </r>
  <r>
    <s v="426E-240 - Safety Training"/>
    <s v="2730 Office Supplies"/>
    <n v="113.7"/>
    <m/>
    <n v="0"/>
    <n v="0"/>
    <n v="0"/>
    <n v="0"/>
    <n v="113.7"/>
    <n v="113.7"/>
    <n v="0"/>
    <s v="Asset Management"/>
    <x v="0"/>
  </r>
  <r>
    <s v="426E-520 - OandM Transmission"/>
    <s v="2400 Inventory Issue"/>
    <n v="22.25"/>
    <m/>
    <n v="0"/>
    <n v="0"/>
    <n v="0"/>
    <n v="0"/>
    <n v="22.25"/>
    <n v="22.25"/>
    <n v="0"/>
    <s v="Asset Management"/>
    <x v="3"/>
  </r>
  <r>
    <s v="426E-520 - OandM Transmission"/>
    <s v="2460 Inv Returned"/>
    <n v="-22.25"/>
    <m/>
    <n v="0"/>
    <n v="0"/>
    <n v="0"/>
    <n v="0"/>
    <n v="-22.25"/>
    <n v="-22.25"/>
    <n v="0"/>
    <s v="Asset Management"/>
    <x v="3"/>
  </r>
  <r>
    <s v="426E-620 - OandM Distribution"/>
    <s v="2400 Inventory Issue"/>
    <n v="222.49"/>
    <m/>
    <n v="0"/>
    <n v="0"/>
    <n v="0"/>
    <n v="0"/>
    <n v="222.49"/>
    <n v="222.49"/>
    <n v="0"/>
    <s v="Asset Management"/>
    <x v="3"/>
  </r>
  <r>
    <s v="426E-620 - OandM Distribution"/>
    <s v="2460 Inv Returned"/>
    <n v="-222.49"/>
    <m/>
    <n v="0"/>
    <n v="0"/>
    <n v="0"/>
    <n v="0"/>
    <n v="-222.49"/>
    <n v="-222.49"/>
    <n v="0"/>
    <s v="Asset Management"/>
    <x v="3"/>
  </r>
  <r>
    <s v="426E-700 - DBU Admin"/>
    <s v="4455 Equip/Other"/>
    <n v="19.7"/>
    <m/>
    <n v="0"/>
    <n v="0"/>
    <n v="0"/>
    <n v="19.7"/>
    <n v="0"/>
    <n v="19.7"/>
    <n v="0"/>
    <s v="Asset Management"/>
    <x v="1"/>
  </r>
  <r>
    <s v="426E-700 - DBU Admin"/>
    <s v="2810 Fees/Dues/Pnlty"/>
    <n v="400"/>
    <m/>
    <n v="0"/>
    <n v="0"/>
    <n v="0"/>
    <n v="400"/>
    <n v="0"/>
    <n v="400"/>
    <n v="0"/>
    <s v="Asset Management"/>
    <x v="0"/>
  </r>
  <r>
    <s v="426E-700 - DBU Admin"/>
    <s v="1200 ST NonUnion Lbr"/>
    <n v="148070.77000000002"/>
    <m/>
    <n v="0"/>
    <n v="0"/>
    <n v="0"/>
    <n v="148070.77000000002"/>
    <n v="0"/>
    <n v="148070.77000000002"/>
    <n v="0"/>
    <s v="Asset Management"/>
    <x v="2"/>
  </r>
  <r>
    <s v="426E-700 - DBU Admin"/>
    <s v="1200 ST Union Lbr"/>
    <n v="7770.4"/>
    <m/>
    <n v="0"/>
    <n v="0"/>
    <n v="0"/>
    <n v="7770.4"/>
    <n v="0"/>
    <n v="7770.4"/>
    <n v="0"/>
    <s v="Asset Management"/>
    <x v="4"/>
  </r>
  <r>
    <s v="426E-700 - DBU Admin"/>
    <s v="2310 Training Mtls"/>
    <n v="2000"/>
    <m/>
    <n v="0"/>
    <n v="0"/>
    <n v="0"/>
    <n v="2000"/>
    <n v="0"/>
    <n v="2000"/>
    <n v="0"/>
    <s v="Asset Management"/>
    <x v="1"/>
  </r>
  <r>
    <s v="426E-700 - DBU Admin"/>
    <s v="2320 Travel Exp Supp Inv"/>
    <n v="118.81"/>
    <m/>
    <n v="0"/>
    <n v="0"/>
    <n v="0"/>
    <n v="118.81"/>
    <n v="0"/>
    <n v="118.81"/>
    <n v="0"/>
    <s v="Asset Management"/>
    <x v="0"/>
  </r>
  <r>
    <s v="426E-700 - DBU Admin"/>
    <s v="2330 Meals Exp Supp Inv"/>
    <n v="684.1"/>
    <m/>
    <n v="0"/>
    <n v="0"/>
    <n v="0"/>
    <n v="684.1"/>
    <n v="0"/>
    <n v="684.1"/>
    <n v="0"/>
    <s v="Asset Management"/>
    <x v="0"/>
  </r>
  <r>
    <s v="426E-700 - DBU Admin"/>
    <s v="2400 Inventory Issue"/>
    <n v="11996.36"/>
    <m/>
    <n v="0"/>
    <n v="0"/>
    <n v="0"/>
    <n v="11996.36"/>
    <n v="0"/>
    <n v="11996.36"/>
    <n v="0"/>
    <s v="Asset Management"/>
    <x v="3"/>
  </r>
  <r>
    <s v="426E-700 - DBU Admin"/>
    <s v="2410 Direct Purchase"/>
    <n v="3407.2700000000004"/>
    <m/>
    <n v="0"/>
    <n v="0"/>
    <n v="0"/>
    <n v="3407.2700000000004"/>
    <n v="0"/>
    <n v="3407.2700000000004"/>
    <n v="0"/>
    <s v="Asset Management"/>
    <x v="0"/>
  </r>
  <r>
    <s v="426E-700 - DBU Admin"/>
    <s v="2730 Office Supplies"/>
    <n v="83.62"/>
    <m/>
    <n v="0"/>
    <n v="0"/>
    <n v="0"/>
    <n v="83.62"/>
    <n v="0"/>
    <n v="83.62"/>
    <n v="0"/>
    <s v="Asset Management"/>
    <x v="0"/>
  </r>
  <r>
    <s v="426E-910 - Vac/Sick/Holiday"/>
    <s v="1200 ST NonUnion Lbr"/>
    <n v="21574.980000000003"/>
    <m/>
    <n v="21574.980000000003"/>
    <n v="0"/>
    <n v="0"/>
    <n v="0"/>
    <n v="0"/>
    <n v="21574.980000000003"/>
    <n v="0"/>
    <s v="Asset Management"/>
    <x v="2"/>
  </r>
  <r>
    <s v="426E-910 - Vac/Sick/Holiday"/>
    <s v="1200 ST Union Lbr"/>
    <n v="353.2"/>
    <m/>
    <n v="353.2"/>
    <n v="0"/>
    <n v="0"/>
    <n v="0"/>
    <n v="0"/>
    <n v="353.2"/>
    <n v="0"/>
    <s v="Asset Management"/>
    <x v="4"/>
  </r>
  <r>
    <s v="459C-518 - Trans Restoration"/>
    <s v="1200 ST Union Lbr"/>
    <n v="536.76"/>
    <m/>
    <n v="0"/>
    <n v="0"/>
    <n v="0"/>
    <n v="0"/>
    <n v="536.76"/>
    <n v="536.76"/>
    <n v="0"/>
    <s v="DBU/Field Ops O&amp;M"/>
    <x v="4"/>
  </r>
  <r>
    <s v="459C-518 - Trans Restoration"/>
    <s v="1300 OT Union Lbr"/>
    <n v="46.53"/>
    <m/>
    <n v="0"/>
    <n v="0"/>
    <n v="0"/>
    <n v="0"/>
    <n v="46.53"/>
    <n v="46.53"/>
    <n v="0"/>
    <s v="DBU/Field Ops O&amp;M"/>
    <x v="4"/>
  </r>
  <r>
    <s v="459C-520 - Trans Maintenance"/>
    <s v="1200 ST Union Lbr"/>
    <n v="299.02"/>
    <m/>
    <n v="0"/>
    <n v="0"/>
    <n v="0"/>
    <n v="0"/>
    <n v="299.02"/>
    <n v="299.02"/>
    <n v="0"/>
    <s v="DBU/Field Ops O&amp;M"/>
    <x v="4"/>
  </r>
  <r>
    <s v="459C-618 - Dist Restoration"/>
    <s v="1200 ST Union Lbr"/>
    <n v="18841.060000000001"/>
    <m/>
    <n v="0"/>
    <n v="0"/>
    <n v="0"/>
    <n v="0"/>
    <n v="18841.060000000001"/>
    <n v="18841.060000000001"/>
    <n v="0"/>
    <s v="DBU/Field Ops O&amp;M"/>
    <x v="4"/>
  </r>
  <r>
    <s v="459C-618 - Dist Restoration"/>
    <s v="1400 Adj Union Lbr"/>
    <n v="6079.12"/>
    <m/>
    <n v="0"/>
    <n v="0"/>
    <n v="0"/>
    <n v="0"/>
    <n v="6079.12"/>
    <n v="6079.12"/>
    <n v="0"/>
    <s v="DBU/Field Ops O&amp;M"/>
    <x v="4"/>
  </r>
  <r>
    <s v="459C-618 - Dist Restoration"/>
    <s v="2320 Travel Exp Supp Inv"/>
    <n v="58.5"/>
    <m/>
    <n v="0"/>
    <n v="0"/>
    <n v="0"/>
    <n v="0"/>
    <n v="58.5"/>
    <n v="58.5"/>
    <n v="0"/>
    <s v="DBU/Field Ops O&amp;M"/>
    <x v="0"/>
  </r>
  <r>
    <s v="459C-618 - Dist Restoration"/>
    <s v="2330 Meals Payroll"/>
    <n v="460"/>
    <m/>
    <n v="0"/>
    <n v="0"/>
    <n v="0"/>
    <n v="0"/>
    <n v="460"/>
    <n v="460"/>
    <n v="0"/>
    <s v="DBU/Field Ops O&amp;M"/>
    <x v="0"/>
  </r>
  <r>
    <s v="459C-618 - Dist Restoration"/>
    <s v="1300 OT Union Lbr"/>
    <n v="8699.0499999999993"/>
    <m/>
    <n v="0"/>
    <n v="0"/>
    <n v="0"/>
    <n v="0"/>
    <n v="8699.0499999999993"/>
    <n v="8699.0499999999993"/>
    <n v="0"/>
    <s v="DBU/Field Ops O&amp;M"/>
    <x v="4"/>
  </r>
  <r>
    <s v="459C-620 - Dist Maintenance"/>
    <s v="1200 ST Union Lbr"/>
    <n v="54404.71"/>
    <m/>
    <n v="0"/>
    <n v="0"/>
    <n v="0"/>
    <n v="0"/>
    <n v="54404.71"/>
    <n v="54404.71"/>
    <n v="0"/>
    <s v="DBU/Field Ops O&amp;M"/>
    <x v="4"/>
  </r>
  <r>
    <s v="459C-620 - Dist Maintenance"/>
    <s v="2330 Meals Payroll"/>
    <n v="10"/>
    <m/>
    <n v="0"/>
    <n v="0"/>
    <n v="0"/>
    <n v="0"/>
    <n v="10"/>
    <n v="10"/>
    <n v="0"/>
    <s v="DBU/Field Ops O&amp;M"/>
    <x v="0"/>
  </r>
  <r>
    <s v="459C-620 - Dist Maintenance"/>
    <s v="2400 Inventory Issue"/>
    <n v="54874.43"/>
    <m/>
    <n v="0"/>
    <n v="0"/>
    <n v="0"/>
    <n v="0"/>
    <n v="54874.43"/>
    <n v="54874.43"/>
    <n v="0"/>
    <s v="DBU/Field Ops O&amp;M"/>
    <x v="3"/>
  </r>
  <r>
    <s v="459C-620 - Dist Maintenance"/>
    <s v="2410 Direct Purchase"/>
    <n v="2995.27"/>
    <m/>
    <n v="0"/>
    <n v="0"/>
    <n v="0"/>
    <n v="0"/>
    <n v="2995.27"/>
    <n v="2995.27"/>
    <n v="0"/>
    <s v="DBU/Field Ops O&amp;M"/>
    <x v="0"/>
  </r>
  <r>
    <s v="459C-620 - Dist Maintenance"/>
    <s v="2460 Inv Returned"/>
    <n v="-760"/>
    <m/>
    <n v="0"/>
    <n v="0"/>
    <n v="0"/>
    <n v="0"/>
    <n v="-760"/>
    <n v="-760"/>
    <n v="0"/>
    <s v="DBU/Field Ops O&amp;M"/>
    <x v="3"/>
  </r>
  <r>
    <s v="459C-620 - Dist Maintenance"/>
    <s v="1300 OT Union Lbr"/>
    <n v="3420.58"/>
    <m/>
    <n v="0"/>
    <n v="0"/>
    <n v="0"/>
    <n v="0"/>
    <n v="3420.58"/>
    <n v="3420.58"/>
    <n v="0"/>
    <s v="DBU/Field Ops O&amp;M"/>
    <x v="4"/>
  </r>
  <r>
    <s v="459C-700 - DBU Admin"/>
    <s v="1200 ST Union Lbr"/>
    <n v="33637.9"/>
    <m/>
    <n v="0"/>
    <n v="0"/>
    <n v="0"/>
    <n v="33637.9"/>
    <n v="0"/>
    <n v="33637.9"/>
    <n v="0"/>
    <s v="DBU/Field Ops O&amp;M"/>
    <x v="4"/>
  </r>
  <r>
    <s v="459C-700 - DBU Admin"/>
    <s v="1400 Adj Union Lbr"/>
    <n v="750"/>
    <m/>
    <n v="0"/>
    <n v="0"/>
    <n v="0"/>
    <n v="750"/>
    <n v="0"/>
    <n v="750"/>
    <n v="0"/>
    <s v="DBU/Field Ops O&amp;M"/>
    <x v="4"/>
  </r>
  <r>
    <s v="459C-700 - DBU Admin"/>
    <s v="2320 Travel Exp Supp Inv"/>
    <n v="294"/>
    <m/>
    <n v="0"/>
    <n v="0"/>
    <n v="0"/>
    <n v="294"/>
    <n v="0"/>
    <n v="294"/>
    <n v="0"/>
    <s v="DBU/Field Ops O&amp;M"/>
    <x v="0"/>
  </r>
  <r>
    <s v="459C-700 - DBU Admin"/>
    <s v="1300 OT Union Lbr"/>
    <n v="1075.42"/>
    <m/>
    <n v="0"/>
    <n v="0"/>
    <n v="0"/>
    <n v="1075.42"/>
    <n v="0"/>
    <n v="1075.42"/>
    <n v="0"/>
    <s v="DBU/Field Ops O&amp;M"/>
    <x v="4"/>
  </r>
  <r>
    <s v="459C-910 - Vac/Sick/Hol"/>
    <s v="1200 ST Union Lbr"/>
    <n v="16709.189999999999"/>
    <m/>
    <n v="16709.189999999999"/>
    <n v="0"/>
    <n v="0"/>
    <n v="0"/>
    <n v="0"/>
    <n v="16709.189999999999"/>
    <n v="0"/>
    <s v="DBU/Field Ops O&amp;M"/>
    <x v="4"/>
  </r>
  <r>
    <s v="5329-600 - Dist Exp Task"/>
    <s v="1200 ST NonUnion Lbr"/>
    <n v="7612.24"/>
    <m/>
    <n v="0"/>
    <n v="0"/>
    <n v="0"/>
    <n v="0"/>
    <n v="7612.24"/>
    <n v="7612.24"/>
    <n v="0"/>
    <s v="DBU/Field Ops O&amp;M"/>
    <x v="2"/>
  </r>
  <r>
    <s v="5329-600 - Dist Exp Task"/>
    <s v="1300 OT NonUnion Lbr"/>
    <n v="50.01"/>
    <m/>
    <n v="0"/>
    <n v="0"/>
    <n v="0"/>
    <n v="0"/>
    <n v="50.01"/>
    <n v="50.01"/>
    <n v="0"/>
    <s v="DBU/Field Ops O&amp;M"/>
    <x v="2"/>
  </r>
  <r>
    <s v="5329-610 - PrePlus Work"/>
    <s v="1200 ST NonUnion Lbr"/>
    <n v="3919.95"/>
    <m/>
    <n v="0"/>
    <n v="0"/>
    <n v="0"/>
    <n v="0"/>
    <n v="3919.95"/>
    <n v="3919.95"/>
    <n v="0"/>
    <s v="DBU/Field Ops O&amp;M"/>
    <x v="2"/>
  </r>
  <r>
    <s v="5392-300 - Dist Expense"/>
    <s v="2100 Outside Svcs"/>
    <n v="7929"/>
    <m/>
    <n v="0"/>
    <n v="0"/>
    <n v="0"/>
    <n v="0"/>
    <n v="7929"/>
    <n v="7929"/>
    <n v="0"/>
    <s v="DBU/Field Ops O&amp;M"/>
    <x v="0"/>
  </r>
  <r>
    <s v="5392-300 - Dist Expense"/>
    <s v="1200 ST NonUnion Lbr"/>
    <n v="118.77000000000001"/>
    <m/>
    <n v="0"/>
    <n v="0"/>
    <n v="0"/>
    <n v="0"/>
    <n v="118.77000000000001"/>
    <n v="118.77000000000001"/>
    <n v="0"/>
    <s v="DBU/Field Ops O&amp;M"/>
    <x v="2"/>
  </r>
  <r>
    <s v="5392-300 - Dist Expense"/>
    <s v="1200 ST Union Lbr"/>
    <n v="41503.86"/>
    <m/>
    <n v="0"/>
    <n v="0"/>
    <n v="0"/>
    <n v="0"/>
    <n v="41503.86"/>
    <n v="41503.86"/>
    <n v="0"/>
    <s v="DBU/Field Ops O&amp;M"/>
    <x v="4"/>
  </r>
  <r>
    <s v="5392-300 - Dist Expense"/>
    <s v="2330 Meals Payroll"/>
    <n v="40"/>
    <m/>
    <n v="0"/>
    <n v="0"/>
    <n v="0"/>
    <n v="0"/>
    <n v="40"/>
    <n v="40"/>
    <n v="0"/>
    <s v="DBU/Field Ops O&amp;M"/>
    <x v="0"/>
  </r>
  <r>
    <s v="5392-300 - Dist Expense"/>
    <s v="2400 Inventory Issue"/>
    <n v="514.6"/>
    <m/>
    <n v="0"/>
    <n v="0"/>
    <n v="0"/>
    <n v="0"/>
    <n v="514.6"/>
    <n v="514.6"/>
    <n v="0"/>
    <s v="DBU/Field Ops O&amp;M"/>
    <x v="3"/>
  </r>
  <r>
    <s v="5392-300 - Dist Expense"/>
    <s v="2410 Direct Purchase"/>
    <n v="25788.34"/>
    <m/>
    <n v="0"/>
    <n v="0"/>
    <n v="0"/>
    <n v="0"/>
    <n v="25788.34"/>
    <n v="25788.34"/>
    <n v="0"/>
    <s v="DBU/Field Ops O&amp;M"/>
    <x v="0"/>
  </r>
  <r>
    <s v="5392-300 - Dist Expense"/>
    <s v="1300 OT NonUnion Lbr"/>
    <n v="185.26"/>
    <m/>
    <n v="0"/>
    <n v="0"/>
    <n v="0"/>
    <n v="0"/>
    <n v="185.26"/>
    <n v="185.26"/>
    <n v="0"/>
    <s v="DBU/Field Ops O&amp;M"/>
    <x v="2"/>
  </r>
  <r>
    <s v="5392-300 - Dist Expense"/>
    <s v="1300 OT Union Lbr"/>
    <n v="10253.77"/>
    <m/>
    <n v="0"/>
    <n v="0"/>
    <n v="0"/>
    <n v="0"/>
    <n v="10253.77"/>
    <n v="10253.77"/>
    <n v="0"/>
    <s v="DBU/Field Ops O&amp;M"/>
    <x v="4"/>
  </r>
  <r>
    <s v="5392-300 - Dist Expense"/>
    <s v="6120 Sale of Services AR"/>
    <n v="-72936.759999999995"/>
    <m/>
    <n v="0"/>
    <n v="0"/>
    <n v="0"/>
    <n v="0"/>
    <n v="-72936.759999999995"/>
    <n v="-72936.759999999995"/>
    <n v="0"/>
    <s v="DBU/Field Ops O&amp;M"/>
    <x v="1"/>
  </r>
  <r>
    <s v="5392-300 - Dist Expense"/>
    <s v="6130 Misc Reimburse AR"/>
    <n v="-8484.48"/>
    <m/>
    <n v="0"/>
    <n v="0"/>
    <n v="0"/>
    <n v="0"/>
    <n v="-8484.48"/>
    <n v="-8484.48"/>
    <n v="0"/>
    <s v="DBU/Field Ops O&amp;M"/>
    <x v="5"/>
  </r>
  <r>
    <s v="5392-600 - Dist Exp Task"/>
    <s v="1200 ST NonUnion Lbr"/>
    <n v="340.31"/>
    <m/>
    <n v="0"/>
    <n v="0"/>
    <n v="0"/>
    <n v="0"/>
    <n v="340.31"/>
    <n v="340.31"/>
    <n v="0"/>
    <s v="DBU/Field Ops O&amp;M"/>
    <x v="2"/>
  </r>
  <r>
    <s v="5392-600 - Dist Exp Task"/>
    <s v="2320 Travel Exp Supp Inv"/>
    <n v="51.88"/>
    <m/>
    <n v="0"/>
    <n v="0"/>
    <n v="0"/>
    <n v="0"/>
    <n v="51.88"/>
    <n v="51.88"/>
    <n v="0"/>
    <s v="DBU/Field Ops O&amp;M"/>
    <x v="0"/>
  </r>
  <r>
    <s v="5392-600 - Dist Exp Task"/>
    <s v="2330 Meals Exp AR"/>
    <n v="80"/>
    <m/>
    <n v="0"/>
    <n v="0"/>
    <n v="0"/>
    <n v="0"/>
    <n v="80"/>
    <n v="80"/>
    <n v="0"/>
    <s v="DBU/Field Ops O&amp;M"/>
    <x v="0"/>
  </r>
  <r>
    <s v="5392-600 - Dist Exp Task"/>
    <s v="2400 Inventory Issue"/>
    <n v="4936"/>
    <m/>
    <n v="0"/>
    <n v="0"/>
    <n v="0"/>
    <n v="0"/>
    <n v="4936"/>
    <n v="4936"/>
    <n v="0"/>
    <s v="DBU/Field Ops O&amp;M"/>
    <x v="3"/>
  </r>
  <r>
    <s v="5392-600 - Dist Exp Task"/>
    <s v="2410 Direct Purchase"/>
    <n v="1244"/>
    <m/>
    <n v="0"/>
    <n v="0"/>
    <n v="0"/>
    <n v="0"/>
    <n v="1244"/>
    <n v="1244"/>
    <n v="0"/>
    <s v="DBU/Field Ops O&amp;M"/>
    <x v="0"/>
  </r>
  <r>
    <s v="5392-600 - Dist Exp Task"/>
    <s v="2460 Inv Returned"/>
    <n v="-1496"/>
    <m/>
    <n v="0"/>
    <n v="0"/>
    <n v="0"/>
    <n v="0"/>
    <n v="-1496"/>
    <n v="-1496"/>
    <n v="0"/>
    <s v="DBU/Field Ops O&amp;M"/>
    <x v="3"/>
  </r>
  <r>
    <s v="5392-600 - Dist Exp Task"/>
    <s v="6120 Sale of Services AR"/>
    <n v="-44228"/>
    <m/>
    <n v="0"/>
    <n v="0"/>
    <n v="0"/>
    <n v="0"/>
    <n v="-44228"/>
    <n v="-44228"/>
    <n v="0"/>
    <s v="DBU/Field Ops O&amp;M"/>
    <x v="1"/>
  </r>
  <r>
    <s v="5392-810 - Rem OandM"/>
    <s v="1200 ST NonUnion Lbr"/>
    <n v="272.82"/>
    <m/>
    <n v="0"/>
    <n v="0"/>
    <n v="0"/>
    <n v="0"/>
    <n v="272.82"/>
    <n v="272.82"/>
    <n v="0"/>
    <s v="DBU/Field Ops O&amp;M"/>
    <x v="2"/>
  </r>
  <r>
    <s v="5400-200 - Read Meters"/>
    <s v="1200 ST Union Lbr"/>
    <n v="49008.909999999996"/>
    <m/>
    <n v="0"/>
    <n v="0"/>
    <n v="0"/>
    <n v="0"/>
    <n v="49008.909999999996"/>
    <n v="49008.909999999996"/>
    <n v="0"/>
    <s v="DBU/Field Ops O&amp;M"/>
    <x v="4"/>
  </r>
  <r>
    <s v="5400-200 - Read Meters"/>
    <s v="2330 Meals Payroll"/>
    <n v="20"/>
    <m/>
    <n v="0"/>
    <n v="0"/>
    <n v="0"/>
    <n v="0"/>
    <n v="20"/>
    <n v="20"/>
    <n v="0"/>
    <s v="DBU/Field Ops O&amp;M"/>
    <x v="0"/>
  </r>
  <r>
    <s v="5400-200 - Read Meters"/>
    <s v="2400 Inventory Issue"/>
    <n v="15.02"/>
    <m/>
    <n v="0"/>
    <n v="0"/>
    <n v="0"/>
    <n v="0"/>
    <n v="15.02"/>
    <n v="15.02"/>
    <n v="0"/>
    <s v="DBU/Field Ops O&amp;M"/>
    <x v="3"/>
  </r>
  <r>
    <s v="5400-200 - Read Meters"/>
    <s v="1300 OT Union Lbr"/>
    <n v="422.88"/>
    <m/>
    <n v="0"/>
    <n v="0"/>
    <n v="0"/>
    <n v="0"/>
    <n v="422.88"/>
    <n v="422.88"/>
    <n v="0"/>
    <s v="DBU/Field Ops O&amp;M"/>
    <x v="4"/>
  </r>
  <r>
    <s v="5400-300 - Con/Disc S/O"/>
    <s v="1200 ST Union Lbr"/>
    <n v="180035.50000000003"/>
    <m/>
    <n v="0"/>
    <n v="0"/>
    <n v="0"/>
    <n v="0"/>
    <n v="180035.50000000003"/>
    <n v="180035.50000000003"/>
    <n v="0"/>
    <s v="DBU/Field Ops O&amp;M"/>
    <x v="4"/>
  </r>
  <r>
    <s v="5400-300 - Con/Disc S/O"/>
    <s v="2330 Meals Payroll"/>
    <n v="1598"/>
    <m/>
    <n v="0"/>
    <n v="0"/>
    <n v="0"/>
    <n v="0"/>
    <n v="1598"/>
    <n v="1598"/>
    <n v="0"/>
    <s v="DBU/Field Ops O&amp;M"/>
    <x v="0"/>
  </r>
  <r>
    <s v="5400-300 - Con/Disc S/O"/>
    <s v="2400 Inventory Issue"/>
    <n v="2247.8199999999997"/>
    <m/>
    <n v="0"/>
    <n v="0"/>
    <n v="0"/>
    <n v="0"/>
    <n v="2247.8199999999997"/>
    <n v="2247.8199999999997"/>
    <n v="0"/>
    <s v="DBU/Field Ops O&amp;M"/>
    <x v="3"/>
  </r>
  <r>
    <s v="5400-300 - Con/Disc S/O"/>
    <s v="1300 OT Union Lbr"/>
    <n v="31308.560000000005"/>
    <m/>
    <n v="0"/>
    <n v="0"/>
    <n v="0"/>
    <n v="0"/>
    <n v="31308.560000000005"/>
    <n v="31308.560000000005"/>
    <n v="0"/>
    <s v="DBU/Field Ops O&amp;M"/>
    <x v="4"/>
  </r>
  <r>
    <s v="5400-300 - Con/Disc S/O"/>
    <s v="6120 Sale of Services AR"/>
    <n v="-436.77"/>
    <m/>
    <n v="0"/>
    <n v="0"/>
    <n v="0"/>
    <n v="0"/>
    <n v="-436.77"/>
    <n v="-436.77"/>
    <n v="0"/>
    <s v="DBU/Field Ops O&amp;M"/>
    <x v="1"/>
  </r>
  <r>
    <s v="5400-700 - Admin/Misc"/>
    <s v="1200 ST Union Lbr"/>
    <n v="24402"/>
    <m/>
    <n v="0"/>
    <n v="0"/>
    <n v="0"/>
    <n v="24402"/>
    <n v="0"/>
    <n v="24402"/>
    <n v="0"/>
    <s v="DBU/Field Ops O&amp;M"/>
    <x v="4"/>
  </r>
  <r>
    <s v="5400-700 - Admin/Misc"/>
    <s v="2330 Meals Payroll"/>
    <n v="20"/>
    <m/>
    <n v="0"/>
    <n v="0"/>
    <n v="0"/>
    <n v="20"/>
    <n v="0"/>
    <n v="20"/>
    <n v="0"/>
    <s v="DBU/Field Ops O&amp;M"/>
    <x v="0"/>
  </r>
  <r>
    <s v="5400-700 - Admin/Misc"/>
    <s v="2410 Direct Purchase"/>
    <n v="22.13"/>
    <m/>
    <n v="0"/>
    <n v="0"/>
    <n v="0"/>
    <n v="22.13"/>
    <n v="0"/>
    <n v="22.13"/>
    <n v="0"/>
    <s v="DBU/Field Ops O&amp;M"/>
    <x v="0"/>
  </r>
  <r>
    <s v="5400-700 - Admin/Misc"/>
    <s v="1300 OT Union Lbr"/>
    <n v="27190.860000000004"/>
    <m/>
    <n v="0"/>
    <n v="0"/>
    <n v="0"/>
    <n v="27190.860000000004"/>
    <n v="0"/>
    <n v="27190.860000000004"/>
    <n v="0"/>
    <s v="DBU/Field Ops O&amp;M"/>
    <x v="4"/>
  </r>
  <r>
    <s v="5400-910 - Vac/Sick/Holiday"/>
    <s v="1200 ST Union Lbr"/>
    <n v="48814.630000000005"/>
    <m/>
    <n v="48814.630000000005"/>
    <n v="0"/>
    <n v="0"/>
    <n v="0"/>
    <n v="0"/>
    <n v="48814.630000000005"/>
    <n v="0"/>
    <s v="DBU/Field Ops O&amp;M"/>
    <x v="4"/>
  </r>
  <r>
    <s v="6403-518 - Transmission Restor"/>
    <s v="2100 Outside Svcs"/>
    <n v="2300"/>
    <m/>
    <n v="0"/>
    <n v="0"/>
    <n v="0"/>
    <n v="0"/>
    <n v="2300"/>
    <n v="2300"/>
    <n v="0"/>
    <s v="DBU/Field Ops O&amp;M"/>
    <x v="0"/>
  </r>
  <r>
    <s v="6403-518 - Transmission Restor"/>
    <s v="1200 ST NonUnion Lbr"/>
    <n v="330.94"/>
    <m/>
    <n v="0"/>
    <n v="0"/>
    <n v="0"/>
    <n v="0"/>
    <n v="330.94"/>
    <n v="330.94"/>
    <n v="0"/>
    <s v="DBU/Field Ops O&amp;M"/>
    <x v="2"/>
  </r>
  <r>
    <s v="6403-518 - Transmission Restor"/>
    <s v="1200 ST Union Lbr"/>
    <n v="235.74"/>
    <m/>
    <n v="0"/>
    <n v="0"/>
    <n v="0"/>
    <n v="0"/>
    <n v="235.74"/>
    <n v="235.74"/>
    <n v="0"/>
    <s v="DBU/Field Ops O&amp;M"/>
    <x v="4"/>
  </r>
  <r>
    <s v="6403-520 - Transm Line Maint"/>
    <s v="1200 ST NonUnion Lbr"/>
    <n v="1698.68"/>
    <m/>
    <n v="0"/>
    <n v="0"/>
    <n v="0"/>
    <n v="0"/>
    <n v="1698.68"/>
    <n v="1698.68"/>
    <n v="0"/>
    <s v="DBU/Field Ops O&amp;M"/>
    <x v="2"/>
  </r>
  <r>
    <s v="6403-520 - Transm Line Maint"/>
    <s v="7070 Lobby Stk Lincln"/>
    <n v="1905.94"/>
    <m/>
    <n v="0"/>
    <n v="0"/>
    <n v="0"/>
    <n v="0"/>
    <n v="1905.94"/>
    <n v="1905.94"/>
    <n v="0"/>
    <s v="DBU/Field Ops O&amp;M"/>
    <x v="3"/>
  </r>
  <r>
    <s v="6403-520 - Transm Line Maint"/>
    <s v="7075 Lobby Stk Mach"/>
    <n v="666.58"/>
    <m/>
    <n v="0"/>
    <n v="0"/>
    <n v="0"/>
    <n v="0"/>
    <n v="666.58"/>
    <n v="666.58"/>
    <n v="0"/>
    <s v="DBU/Field Ops O&amp;M"/>
    <x v="3"/>
  </r>
  <r>
    <s v="6403-520 - Transm Line Maint"/>
    <s v="7081 Lobby Stk I Fall"/>
    <n v="67.150000000000006"/>
    <m/>
    <n v="0"/>
    <n v="0"/>
    <n v="0"/>
    <n v="0"/>
    <n v="67.150000000000006"/>
    <n v="67.150000000000006"/>
    <n v="0"/>
    <s v="DBU/Field Ops O&amp;M"/>
    <x v="3"/>
  </r>
  <r>
    <s v="6403-520 - Transm Line Maint"/>
    <s v="7082 Lobby Stk Presq"/>
    <n v="880.63"/>
    <m/>
    <n v="0"/>
    <n v="0"/>
    <n v="0"/>
    <n v="0"/>
    <n v="880.63"/>
    <n v="880.63"/>
    <n v="0"/>
    <s v="DBU/Field Ops O&amp;M"/>
    <x v="3"/>
  </r>
  <r>
    <s v="6403-618 - Distribiton Restor"/>
    <s v="2100 Outside Svcs"/>
    <n v="16650.86"/>
    <m/>
    <n v="0"/>
    <n v="0"/>
    <n v="0"/>
    <n v="0"/>
    <n v="16650.86"/>
    <n v="16650.86"/>
    <n v="0"/>
    <s v="DBU/Field Ops O&amp;M"/>
    <x v="0"/>
  </r>
  <r>
    <s v="6403-618 - Distribiton Restor"/>
    <s v="1200 ST NonUnion Lbr"/>
    <n v="705.35"/>
    <m/>
    <n v="0"/>
    <n v="0"/>
    <n v="0"/>
    <n v="0"/>
    <n v="705.35"/>
    <n v="705.35"/>
    <n v="0"/>
    <s v="DBU/Field Ops O&amp;M"/>
    <x v="2"/>
  </r>
  <r>
    <s v="6403-618 - Distribiton Restor"/>
    <s v="2400 Inventory Issue"/>
    <n v="543.63"/>
    <m/>
    <n v="0"/>
    <n v="0"/>
    <n v="0"/>
    <n v="0"/>
    <n v="543.63"/>
    <n v="543.63"/>
    <n v="0"/>
    <s v="DBU/Field Ops O&amp;M"/>
    <x v="3"/>
  </r>
  <r>
    <s v="6403-620 - Distribution Maint"/>
    <s v="1200 ST NonUnion Lbr"/>
    <n v="72064.45"/>
    <m/>
    <n v="0"/>
    <n v="0"/>
    <n v="0"/>
    <n v="0"/>
    <n v="72064.45"/>
    <n v="72064.45"/>
    <n v="0"/>
    <s v="DBU/Field Ops O&amp;M"/>
    <x v="2"/>
  </r>
  <r>
    <s v="6403-620 - Distribution Maint"/>
    <s v="2320 Travel Exp Supp Inv"/>
    <n v="265.95999999999998"/>
    <m/>
    <n v="0"/>
    <n v="0"/>
    <n v="0"/>
    <n v="0"/>
    <n v="265.95999999999998"/>
    <n v="265.95999999999998"/>
    <n v="0"/>
    <s v="DBU/Field Ops O&amp;M"/>
    <x v="0"/>
  </r>
  <r>
    <s v="6403-620 - Distribution Maint"/>
    <s v="2330 Meals Exp Supp Inv"/>
    <n v="434.38"/>
    <m/>
    <n v="0"/>
    <n v="0"/>
    <n v="0"/>
    <n v="0"/>
    <n v="434.38"/>
    <n v="434.38"/>
    <n v="0"/>
    <s v="DBU/Field Ops O&amp;M"/>
    <x v="0"/>
  </r>
  <r>
    <s v="6403-620 - Distribution Maint"/>
    <s v="2340 Other Emp Exp"/>
    <n v="3907"/>
    <m/>
    <n v="0"/>
    <n v="0"/>
    <n v="0"/>
    <n v="0"/>
    <n v="3907"/>
    <n v="3907"/>
    <n v="0"/>
    <s v="DBU/Field Ops O&amp;M"/>
    <x v="0"/>
  </r>
  <r>
    <s v="6403-620 - Distribution Maint"/>
    <s v="7065 Lobby Stk Bgr"/>
    <n v="617839.37"/>
    <m/>
    <n v="0"/>
    <n v="0"/>
    <n v="0"/>
    <n v="0"/>
    <n v="617839.37"/>
    <n v="617839.37"/>
    <n v="0"/>
    <s v="DBU/Field Ops O&amp;M"/>
    <x v="3"/>
  </r>
  <r>
    <s v="6403-620 - Distribution Maint"/>
    <s v="7070 Lobby Stk Lincln"/>
    <n v="48408.28"/>
    <m/>
    <n v="0"/>
    <n v="0"/>
    <n v="0"/>
    <n v="0"/>
    <n v="48408.28"/>
    <n v="48408.28"/>
    <n v="0"/>
    <s v="DBU/Field Ops O&amp;M"/>
    <x v="3"/>
  </r>
  <r>
    <s v="6403-620 - Distribution Maint"/>
    <s v="7075 Lobby Stk Mach"/>
    <n v="48126.939999999995"/>
    <m/>
    <n v="0"/>
    <n v="0"/>
    <n v="0"/>
    <n v="0"/>
    <n v="48126.939999999995"/>
    <n v="48126.939999999995"/>
    <n v="0"/>
    <s v="DBU/Field Ops O&amp;M"/>
    <x v="3"/>
  </r>
  <r>
    <s v="6403-620 - Distribution Maint"/>
    <s v="7080 Lobby Stk Ells"/>
    <n v="75768.990000000005"/>
    <m/>
    <n v="0"/>
    <n v="0"/>
    <n v="0"/>
    <n v="0"/>
    <n v="75768.990000000005"/>
    <n v="75768.990000000005"/>
    <n v="0"/>
    <s v="DBU/Field Ops O&amp;M"/>
    <x v="3"/>
  </r>
  <r>
    <s v="6403-620 - Distribution Maint"/>
    <s v="7081 Lobby Stk I Fall"/>
    <n v="9057.51"/>
    <m/>
    <n v="0"/>
    <n v="0"/>
    <n v="0"/>
    <n v="0"/>
    <n v="9057.51"/>
    <n v="9057.51"/>
    <n v="0"/>
    <s v="DBU/Field Ops O&amp;M"/>
    <x v="3"/>
  </r>
  <r>
    <s v="6403-620 - Distribution Maint"/>
    <s v="7082 Lobby Stk Presq"/>
    <n v="-87321.099999999991"/>
    <m/>
    <n v="0"/>
    <n v="0"/>
    <n v="0"/>
    <n v="0"/>
    <n v="-87321.099999999991"/>
    <n v="-87321.099999999991"/>
    <n v="0"/>
    <s v="DBU/Field Ops O&amp;M"/>
    <x v="3"/>
  </r>
  <r>
    <s v="6403-620 - Distribution Maint"/>
    <s v="7083 Lobby Stk Kent"/>
    <n v="27374.9"/>
    <m/>
    <n v="0"/>
    <n v="0"/>
    <n v="0"/>
    <n v="0"/>
    <n v="27374.9"/>
    <n v="27374.9"/>
    <n v="0"/>
    <s v="DBU/Field Ops O&amp;M"/>
    <x v="3"/>
  </r>
  <r>
    <s v="6403-620 - Distribution Maint"/>
    <s v="2410 Direct Purchase"/>
    <n v="869.54"/>
    <m/>
    <n v="0"/>
    <n v="0"/>
    <n v="0"/>
    <n v="0"/>
    <n v="869.54"/>
    <n v="869.54"/>
    <n v="0"/>
    <s v="DBU/Field Ops O&amp;M"/>
    <x v="0"/>
  </r>
  <r>
    <s v="6403-620 - Distribution Maint"/>
    <s v="8650 Inventory Adj"/>
    <n v="101425.26000000001"/>
    <m/>
    <n v="0"/>
    <n v="0"/>
    <n v="0"/>
    <n v="0"/>
    <n v="101425.26000000001"/>
    <n v="101425.26000000001"/>
    <n v="0"/>
    <s v="DBU/Field Ops O&amp;M"/>
    <x v="3"/>
  </r>
  <r>
    <s v="6403-620 - Distribution Maint"/>
    <s v="6110 Sale of Goods AR"/>
    <n v="-151.5"/>
    <m/>
    <n v="0"/>
    <n v="0"/>
    <n v="0"/>
    <n v="0"/>
    <n v="-151.5"/>
    <n v="-151.5"/>
    <n v="0"/>
    <s v="DBU/Field Ops O&amp;M"/>
    <x v="5"/>
  </r>
  <r>
    <s v="6403-620 - Distribution Maint"/>
    <s v="6120 Sale of Services AR"/>
    <n v="-11262"/>
    <m/>
    <n v="0"/>
    <n v="0"/>
    <n v="0"/>
    <n v="0"/>
    <n v="-11262"/>
    <n v="-11262"/>
    <n v="0"/>
    <s v="DBU/Field Ops O&amp;M"/>
    <x v="1"/>
  </r>
  <r>
    <s v="6403-624 - Digsafe"/>
    <s v="6120 Sale of Services AR"/>
    <n v="-12000"/>
    <m/>
    <n v="0"/>
    <n v="0"/>
    <n v="0"/>
    <n v="0"/>
    <n v="-12000"/>
    <n v="-12000"/>
    <n v="0"/>
    <s v="DBU/Field Ops O&amp;M"/>
    <x v="1"/>
  </r>
  <r>
    <s v="6403-626 - FR Clothing"/>
    <s v="2100 Outside Svcs"/>
    <n v="-172.95"/>
    <m/>
    <n v="0"/>
    <n v="0"/>
    <n v="0"/>
    <n v="0"/>
    <n v="-172.95"/>
    <n v="-172.95"/>
    <n v="0"/>
    <s v="DBU/Field Ops O&amp;M"/>
    <x v="0"/>
  </r>
  <r>
    <s v="6403-627 - Sfty Footware/Glass"/>
    <s v="8999 Alloc Labor"/>
    <n v="60750"/>
    <m/>
    <n v="0"/>
    <n v="0"/>
    <n v="0"/>
    <n v="0"/>
    <n v="60750"/>
    <n v="60750"/>
    <n v="0"/>
    <s v="DBU/Field Ops O&amp;M"/>
    <x v="2"/>
  </r>
  <r>
    <s v="6403-700 - DBU Admin"/>
    <s v="2100 Outside Svcs"/>
    <n v="255626.06"/>
    <m/>
    <n v="0"/>
    <n v="0"/>
    <n v="0"/>
    <n v="255626.06"/>
    <n v="0"/>
    <n v="255626.06"/>
    <n v="0"/>
    <s v="DBU/Field Ops O&amp;M"/>
    <x v="0"/>
  </r>
  <r>
    <s v="6403-700 - DBU Admin"/>
    <s v="2810 Fees/Dues/Pnlty"/>
    <n v="2544"/>
    <m/>
    <n v="0"/>
    <n v="0"/>
    <n v="0"/>
    <n v="2544"/>
    <n v="0"/>
    <n v="2544"/>
    <n v="0"/>
    <s v="DBU/Field Ops O&amp;M"/>
    <x v="0"/>
  </r>
  <r>
    <s v="6403-700 - DBU Admin"/>
    <s v="1200 ST NonUnion Lbr"/>
    <n v="613579.23999999987"/>
    <m/>
    <n v="0"/>
    <n v="0"/>
    <n v="0"/>
    <n v="613579.23999999987"/>
    <n v="0"/>
    <n v="613579.23999999987"/>
    <n v="0"/>
    <s v="DBU/Field Ops O&amp;M"/>
    <x v="2"/>
  </r>
  <r>
    <s v="6403-700 - DBU Admin"/>
    <s v="1400 Adj NonUnion Lbr"/>
    <n v="3856"/>
    <m/>
    <n v="0"/>
    <n v="0"/>
    <n v="0"/>
    <n v="3856"/>
    <n v="0"/>
    <n v="3856"/>
    <n v="0"/>
    <s v="DBU/Field Ops O&amp;M"/>
    <x v="2"/>
  </r>
  <r>
    <s v="6403-700 - DBU Admin"/>
    <s v="2310 Training Mtls"/>
    <n v="1698"/>
    <m/>
    <n v="0"/>
    <n v="0"/>
    <n v="0"/>
    <n v="1698"/>
    <n v="0"/>
    <n v="1698"/>
    <n v="0"/>
    <s v="DBU/Field Ops O&amp;M"/>
    <x v="1"/>
  </r>
  <r>
    <s v="6403-700 - DBU Admin"/>
    <s v="2320 Travel Exp Supp Inv"/>
    <n v="5464.78"/>
    <m/>
    <n v="0"/>
    <n v="0"/>
    <n v="0"/>
    <n v="5464.78"/>
    <n v="0"/>
    <n v="5464.78"/>
    <n v="0"/>
    <s v="DBU/Field Ops O&amp;M"/>
    <x v="0"/>
  </r>
  <r>
    <s v="6403-700 - DBU Admin"/>
    <s v="2330 Meals Exp AR"/>
    <n v="1100"/>
    <m/>
    <n v="0"/>
    <n v="0"/>
    <n v="0"/>
    <n v="1100"/>
    <n v="0"/>
    <n v="1100"/>
    <n v="0"/>
    <s v="DBU/Field Ops O&amp;M"/>
    <x v="0"/>
  </r>
  <r>
    <s v="6403-700 - DBU Admin"/>
    <s v="2330 Meals Exp Supp Inv"/>
    <n v="2581.15"/>
    <m/>
    <n v="0"/>
    <n v="0"/>
    <n v="0"/>
    <n v="2581.15"/>
    <n v="0"/>
    <n v="2581.15"/>
    <n v="0"/>
    <s v="DBU/Field Ops O&amp;M"/>
    <x v="0"/>
  </r>
  <r>
    <s v="6403-700 - DBU Admin"/>
    <s v="2340 Other Emp Exp"/>
    <n v="518.79999999999995"/>
    <m/>
    <n v="0"/>
    <n v="0"/>
    <n v="0"/>
    <n v="518.79999999999995"/>
    <n v="0"/>
    <n v="518.79999999999995"/>
    <n v="0"/>
    <s v="DBU/Field Ops O&amp;M"/>
    <x v="0"/>
  </r>
  <r>
    <s v="6403-700 - DBU Admin"/>
    <s v="2400 Inventory Issue"/>
    <n v="19306.809999999998"/>
    <m/>
    <n v="0"/>
    <n v="0"/>
    <n v="0"/>
    <n v="19306.809999999998"/>
    <n v="0"/>
    <n v="19306.809999999998"/>
    <n v="0"/>
    <s v="DBU/Field Ops O&amp;M"/>
    <x v="3"/>
  </r>
  <r>
    <s v="6403-700 - DBU Admin"/>
    <s v="2410 Direct Purchase"/>
    <n v="29482.46"/>
    <m/>
    <n v="0"/>
    <n v="0"/>
    <n v="0"/>
    <n v="29482.46"/>
    <n v="0"/>
    <n v="29482.46"/>
    <n v="0"/>
    <s v="DBU/Field Ops O&amp;M"/>
    <x v="0"/>
  </r>
  <r>
    <s v="6403-700 - DBU Admin"/>
    <s v="2430 Other Equip Exp"/>
    <n v="33.75"/>
    <m/>
    <n v="0"/>
    <n v="0"/>
    <n v="0"/>
    <n v="33.75"/>
    <n v="0"/>
    <n v="33.75"/>
    <n v="0"/>
    <s v="DBU/Field Ops O&amp;M"/>
    <x v="3"/>
  </r>
  <r>
    <s v="6403-700 - DBU Admin"/>
    <s v="2460 Inv Returned"/>
    <n v="-21760.07"/>
    <m/>
    <n v="0"/>
    <n v="0"/>
    <n v="0"/>
    <n v="-21760.07"/>
    <n v="0"/>
    <n v="-21760.07"/>
    <n v="0"/>
    <s v="DBU/Field Ops O&amp;M"/>
    <x v="3"/>
  </r>
  <r>
    <s v="6403-700 - DBU Admin"/>
    <s v="8650 Inventory Adj"/>
    <n v="38400"/>
    <m/>
    <n v="0"/>
    <n v="0"/>
    <n v="0"/>
    <n v="38400"/>
    <n v="0"/>
    <n v="38400"/>
    <n v="0"/>
    <s v="DBU/Field Ops O&amp;M"/>
    <x v="3"/>
  </r>
  <r>
    <s v="6403-700 - DBU Admin"/>
    <s v="1300 OT NonUnion Lbr"/>
    <n v="8909.619999999999"/>
    <m/>
    <n v="0"/>
    <n v="0"/>
    <n v="0"/>
    <n v="8909.619999999999"/>
    <n v="0"/>
    <n v="8909.619999999999"/>
    <n v="0"/>
    <s v="DBU/Field Ops O&amp;M"/>
    <x v="2"/>
  </r>
  <r>
    <s v="6403-700 - DBU Admin"/>
    <s v="2730 Office Supplies"/>
    <n v="624.01"/>
    <m/>
    <n v="0"/>
    <n v="0"/>
    <n v="0"/>
    <n v="624.01"/>
    <n v="0"/>
    <n v="624.01"/>
    <n v="0"/>
    <s v="DBU/Field Ops O&amp;M"/>
    <x v="0"/>
  </r>
  <r>
    <s v="6403-700 - DBU Admin"/>
    <s v="6120 Sale of Services AR"/>
    <n v="102"/>
    <m/>
    <n v="0"/>
    <n v="0"/>
    <n v="0"/>
    <n v="102"/>
    <n v="0"/>
    <n v="102"/>
    <n v="0"/>
    <s v="DBU/Field Ops O&amp;M"/>
    <x v="1"/>
  </r>
  <r>
    <s v="6403-700 - DBU Admin"/>
    <s v="6130 Misc Reimburse AR"/>
    <n v="-87203.280000000013"/>
    <m/>
    <n v="0"/>
    <n v="0"/>
    <n v="0"/>
    <n v="-87203.280000000013"/>
    <n v="0"/>
    <n v="-87203.280000000013"/>
    <n v="0"/>
    <s v="DBU/Field Ops O&amp;M"/>
    <x v="5"/>
  </r>
  <r>
    <s v="6403-910 - Sick/Vac/Hol"/>
    <s v="1200 ST NonUnion Lbr"/>
    <n v="161731.21000000002"/>
    <m/>
    <n v="161731.21000000002"/>
    <n v="0"/>
    <n v="0"/>
    <n v="0"/>
    <n v="0"/>
    <n v="161731.21000000002"/>
    <n v="0"/>
    <s v="DBU/Field Ops O&amp;M"/>
    <x v="2"/>
  </r>
  <r>
    <s v="6404-026 - Field Ops OandM Nonlbr"/>
    <s v="2320 Travel Exp Supp Inv"/>
    <n v="2400"/>
    <m/>
    <n v="0"/>
    <n v="0"/>
    <n v="0"/>
    <n v="2400"/>
    <n v="0"/>
    <n v="2400"/>
    <n v="0"/>
    <s v="DBU/Field Ops O&amp;M"/>
    <x v="0"/>
  </r>
  <r>
    <s v="6404-026 - Field Ops OandM Nonlbr"/>
    <s v="2330 Meals Exp Supp Inv"/>
    <n v="800"/>
    <m/>
    <n v="0"/>
    <n v="0"/>
    <n v="0"/>
    <n v="800"/>
    <n v="0"/>
    <n v="800"/>
    <n v="0"/>
    <s v="DBU/Field Ops O&amp;M"/>
    <x v="0"/>
  </r>
  <r>
    <s v="6404-026 - Field Ops OandM Nonlbr"/>
    <s v="2410 Direct Purchase"/>
    <n v="2100"/>
    <m/>
    <n v="0"/>
    <n v="0"/>
    <n v="0"/>
    <n v="2100"/>
    <n v="0"/>
    <n v="2100"/>
    <n v="0"/>
    <s v="DBU/Field Ops O&amp;M"/>
    <x v="0"/>
  </r>
  <r>
    <s v="6404-026 - Field Ops OandM Nonlbr"/>
    <s v="2730 Office Supplies"/>
    <n v="140"/>
    <m/>
    <n v="0"/>
    <n v="0"/>
    <n v="0"/>
    <n v="140"/>
    <n v="0"/>
    <n v="140"/>
    <n v="0"/>
    <s v="DBU/Field Ops O&amp;M"/>
    <x v="0"/>
  </r>
  <r>
    <s v="6404-618 - Restore Service"/>
    <s v="1200 ST NonUnion Lbr"/>
    <n v="3746.8"/>
    <m/>
    <n v="0"/>
    <n v="0"/>
    <n v="0"/>
    <n v="3746.8"/>
    <n v="0"/>
    <n v="3746.8"/>
    <n v="0"/>
    <s v="DBU/Field Ops O&amp;M"/>
    <x v="2"/>
  </r>
  <r>
    <s v="6404-618 - Restore Service"/>
    <s v="1400 Adj NonUnion Lbr"/>
    <n v="800"/>
    <m/>
    <n v="0"/>
    <n v="0"/>
    <n v="0"/>
    <n v="800"/>
    <n v="0"/>
    <n v="800"/>
    <n v="0"/>
    <s v="DBU/Field Ops O&amp;M"/>
    <x v="2"/>
  </r>
  <r>
    <s v="6404-618 - Restore Service"/>
    <s v="1300 OT NonUnion Lbr"/>
    <n v="20.66"/>
    <m/>
    <n v="0"/>
    <n v="0"/>
    <n v="0"/>
    <n v="20.66"/>
    <n v="0"/>
    <n v="20.66"/>
    <n v="0"/>
    <s v="DBU/Field Ops O&amp;M"/>
    <x v="2"/>
  </r>
  <r>
    <s v="6404-620 - Serv Line Maint Dist"/>
    <s v="2100 Outside Svcs"/>
    <n v="160"/>
    <m/>
    <n v="0"/>
    <n v="0"/>
    <n v="0"/>
    <n v="160"/>
    <n v="0"/>
    <n v="160"/>
    <n v="0"/>
    <s v="DBU/Field Ops O&amp;M"/>
    <x v="0"/>
  </r>
  <r>
    <s v="6404-620 - Serv Line Maint Dist"/>
    <s v="1200 ST NonUnion Lbr"/>
    <n v="38003.130000000005"/>
    <m/>
    <n v="0"/>
    <n v="0"/>
    <n v="0"/>
    <n v="38003.130000000005"/>
    <n v="0"/>
    <n v="38003.130000000005"/>
    <n v="0"/>
    <s v="DBU/Field Ops O&amp;M"/>
    <x v="2"/>
  </r>
  <r>
    <s v="6404-620 - Serv Line Maint Dist"/>
    <s v="2300 Emp Benefit"/>
    <n v="-540"/>
    <m/>
    <n v="0"/>
    <n v="0"/>
    <n v="0"/>
    <n v="-540"/>
    <n v="0"/>
    <n v="-540"/>
    <n v="0"/>
    <s v="DBU/Field Ops O&amp;M"/>
    <x v="1"/>
  </r>
  <r>
    <s v="6404-620 - Serv Line Maint Dist"/>
    <s v="2400 Inventory Issue"/>
    <n v="15745.38"/>
    <m/>
    <n v="0"/>
    <n v="0"/>
    <n v="0"/>
    <n v="15745.38"/>
    <n v="0"/>
    <n v="15745.38"/>
    <n v="0"/>
    <s v="DBU/Field Ops O&amp;M"/>
    <x v="3"/>
  </r>
  <r>
    <s v="6404-620 - Serv Line Maint Dist"/>
    <s v="2460 Inv Returned"/>
    <n v="-699.07999999999993"/>
    <m/>
    <n v="0"/>
    <n v="0"/>
    <n v="0"/>
    <n v="-699.07999999999993"/>
    <n v="0"/>
    <n v="-699.07999999999993"/>
    <n v="0"/>
    <s v="DBU/Field Ops O&amp;M"/>
    <x v="3"/>
  </r>
  <r>
    <s v="6404-620 - Serv Line Maint Dist"/>
    <s v="1300 OT NonUnion Lbr"/>
    <n v="103.3"/>
    <m/>
    <n v="0"/>
    <n v="0"/>
    <n v="0"/>
    <n v="103.3"/>
    <n v="0"/>
    <n v="103.3"/>
    <n v="0"/>
    <s v="DBU/Field Ops O&amp;M"/>
    <x v="2"/>
  </r>
  <r>
    <s v="6404-623 - Call Duty"/>
    <s v="1400 Adj NonUnion Lbr"/>
    <n v="4200"/>
    <m/>
    <n v="0"/>
    <n v="0"/>
    <n v="0"/>
    <n v="0"/>
    <n v="4200"/>
    <n v="4200"/>
    <n v="0"/>
    <s v="DBU/Field Ops O&amp;M"/>
    <x v="2"/>
  </r>
  <r>
    <s v="6404-624 - Digsafe"/>
    <s v="2100 Outside Svcs"/>
    <n v="49600"/>
    <m/>
    <n v="0"/>
    <n v="0"/>
    <n v="0"/>
    <n v="49600"/>
    <n v="0"/>
    <n v="49600"/>
    <n v="0"/>
    <s v="DBU/Field Ops O&amp;M"/>
    <x v="0"/>
  </r>
  <r>
    <s v="6404-700 - DBU Admin"/>
    <s v="4421 Chassis/Wash"/>
    <n v="119"/>
    <m/>
    <n v="0"/>
    <n v="0"/>
    <n v="0"/>
    <n v="119"/>
    <n v="0"/>
    <n v="119"/>
    <n v="0"/>
    <s v="DBU/Field Ops O&amp;M"/>
    <x v="1"/>
  </r>
  <r>
    <s v="6404-700 - DBU Admin"/>
    <s v="4455 Equip/Other"/>
    <n v="347.07"/>
    <m/>
    <n v="0"/>
    <n v="0"/>
    <n v="0"/>
    <n v="347.07"/>
    <n v="0"/>
    <n v="347.07"/>
    <n v="0"/>
    <s v="DBU/Field Ops O&amp;M"/>
    <x v="1"/>
  </r>
  <r>
    <s v="6404-700 - DBU Admin"/>
    <s v="2100 Outside Svcs"/>
    <n v="99534.81"/>
    <m/>
    <n v="0"/>
    <n v="0"/>
    <n v="0"/>
    <n v="99534.81"/>
    <n v="0"/>
    <n v="99534.81"/>
    <n v="0"/>
    <s v="DBU/Field Ops O&amp;M"/>
    <x v="0"/>
  </r>
  <r>
    <s v="6404-700 - DBU Admin"/>
    <s v="1200 ST NonUnion Lbr"/>
    <n v="140268.59"/>
    <m/>
    <n v="0"/>
    <n v="0"/>
    <n v="0"/>
    <n v="140268.59"/>
    <n v="0"/>
    <n v="140268.59"/>
    <n v="0"/>
    <s v="DBU/Field Ops O&amp;M"/>
    <x v="2"/>
  </r>
  <r>
    <s v="6404-700 - DBU Admin"/>
    <s v="1400 Adj NonUnion Lbr"/>
    <n v="3000"/>
    <m/>
    <n v="0"/>
    <n v="0"/>
    <n v="0"/>
    <n v="3000"/>
    <n v="0"/>
    <n v="3000"/>
    <n v="0"/>
    <s v="DBU/Field Ops O&amp;M"/>
    <x v="2"/>
  </r>
  <r>
    <s v="6404-700 - DBU Admin"/>
    <s v="2320 Travel Exp Supp Inv"/>
    <n v="2427.11"/>
    <m/>
    <n v="0"/>
    <n v="0"/>
    <n v="0"/>
    <n v="2427.11"/>
    <n v="0"/>
    <n v="2427.11"/>
    <n v="0"/>
    <s v="DBU/Field Ops O&amp;M"/>
    <x v="0"/>
  </r>
  <r>
    <s v="6404-700 - DBU Admin"/>
    <s v="2330 Meals Exp Supp Inv"/>
    <n v="670.4"/>
    <m/>
    <n v="0"/>
    <n v="0"/>
    <n v="0"/>
    <n v="670.4"/>
    <n v="0"/>
    <n v="670.4"/>
    <n v="0"/>
    <s v="DBU/Field Ops O&amp;M"/>
    <x v="0"/>
  </r>
  <r>
    <s v="6404-700 - DBU Admin"/>
    <s v="2340 Other Emp Exp"/>
    <n v="179.1"/>
    <m/>
    <n v="0"/>
    <n v="0"/>
    <n v="0"/>
    <n v="179.1"/>
    <n v="0"/>
    <n v="179.1"/>
    <n v="0"/>
    <s v="DBU/Field Ops O&amp;M"/>
    <x v="0"/>
  </r>
  <r>
    <s v="6404-700 - DBU Admin"/>
    <s v="2400 Inventory Issue"/>
    <n v="303.52"/>
    <m/>
    <n v="0"/>
    <n v="0"/>
    <n v="0"/>
    <n v="303.52"/>
    <n v="0"/>
    <n v="303.52"/>
    <n v="0"/>
    <s v="DBU/Field Ops O&amp;M"/>
    <x v="3"/>
  </r>
  <r>
    <s v="6404-700 - DBU Admin"/>
    <s v="2410 Direct Purchase"/>
    <n v="3436.1899999999996"/>
    <m/>
    <n v="0"/>
    <n v="0"/>
    <n v="0"/>
    <n v="3436.1899999999996"/>
    <n v="0"/>
    <n v="3436.1899999999996"/>
    <n v="0"/>
    <s v="DBU/Field Ops O&amp;M"/>
    <x v="0"/>
  </r>
  <r>
    <s v="6404-700 - DBU Admin"/>
    <s v="1300 OT NonUnion Lbr"/>
    <n v="8444.99"/>
    <m/>
    <n v="0"/>
    <n v="0"/>
    <n v="0"/>
    <n v="8444.99"/>
    <n v="0"/>
    <n v="8444.99"/>
    <n v="0"/>
    <s v="DBU/Field Ops O&amp;M"/>
    <x v="2"/>
  </r>
  <r>
    <s v="6404-700 - DBU Admin"/>
    <s v="2730 Office Supplies"/>
    <n v="168.16"/>
    <m/>
    <n v="0"/>
    <n v="0"/>
    <n v="0"/>
    <n v="168.16"/>
    <n v="0"/>
    <n v="168.16"/>
    <n v="0"/>
    <s v="DBU/Field Ops O&amp;M"/>
    <x v="0"/>
  </r>
  <r>
    <s v="6404-700 - DBU Admin"/>
    <s v="2790 Office Equip"/>
    <n v="46.34"/>
    <m/>
    <n v="0"/>
    <n v="0"/>
    <n v="0"/>
    <n v="46.34"/>
    <n v="0"/>
    <n v="46.34"/>
    <n v="0"/>
    <s v="DBU/Field Ops O&amp;M"/>
    <x v="0"/>
  </r>
  <r>
    <s v="6404-700 - DBU Admin"/>
    <s v="6130 Misc Reimburse AR"/>
    <n v="-235.21"/>
    <m/>
    <n v="0"/>
    <n v="0"/>
    <n v="0"/>
    <n v="-235.21"/>
    <n v="0"/>
    <n v="-235.21"/>
    <n v="0"/>
    <s v="DBU/Field Ops O&amp;M"/>
    <x v="5"/>
  </r>
  <r>
    <s v="6404-770 - Professional Devl"/>
    <s v="2810 Fees/Dues/Pnlty"/>
    <n v="500"/>
    <m/>
    <n v="0"/>
    <n v="0"/>
    <n v="0"/>
    <n v="500"/>
    <n v="0"/>
    <n v="500"/>
    <n v="0"/>
    <s v="DBU/Field Ops O&amp;M"/>
    <x v="0"/>
  </r>
  <r>
    <s v="6404-910 - Sick/Vac/Hol"/>
    <s v="1200 ST NonUnion Lbr"/>
    <n v="113605.07999999999"/>
    <m/>
    <n v="113605.07999999999"/>
    <n v="0"/>
    <n v="0"/>
    <n v="0"/>
    <n v="0"/>
    <n v="113605.07999999999"/>
    <n v="0"/>
    <s v="DBU/Field Ops O&amp;M"/>
    <x v="2"/>
  </r>
  <r>
    <s v="6406-600 - OandM Expenses"/>
    <s v="2730 Office Supplies"/>
    <n v="49.53"/>
    <m/>
    <n v="0"/>
    <n v="0"/>
    <n v="0"/>
    <n v="0"/>
    <n v="49.53"/>
    <n v="49.53"/>
    <n v="0"/>
    <s v="Asset Management"/>
    <x v="0"/>
  </r>
  <r>
    <s v="649F-700 - DBU Admin"/>
    <s v="1200 ST NonUnion Lbr"/>
    <n v="16720.66"/>
    <m/>
    <n v="0"/>
    <n v="0"/>
    <n v="0"/>
    <n v="16720.66"/>
    <n v="0"/>
    <n v="16720.66"/>
    <n v="0"/>
    <s v="Asset Management"/>
    <x v="2"/>
  </r>
  <r>
    <s v="649F-700 - DBU Admin"/>
    <s v="1400 Adj NonUnion Lbr"/>
    <n v="1000"/>
    <m/>
    <n v="0"/>
    <n v="0"/>
    <n v="0"/>
    <n v="1000"/>
    <n v="0"/>
    <n v="1000"/>
    <n v="0"/>
    <s v="Asset Management"/>
    <x v="2"/>
  </r>
  <r>
    <s v="649F-700 - DBU Admin"/>
    <s v="2320 Travel Exp Supp Inv"/>
    <n v="2400"/>
    <m/>
    <n v="0"/>
    <n v="0"/>
    <n v="0"/>
    <n v="2400"/>
    <n v="0"/>
    <n v="2400"/>
    <n v="0"/>
    <s v="Asset Management"/>
    <x v="0"/>
  </r>
  <r>
    <s v="649F-700 - DBU Admin"/>
    <s v="2330 Meals Exp Supp Inv"/>
    <n v="94.73"/>
    <m/>
    <n v="0"/>
    <n v="0"/>
    <n v="0"/>
    <n v="94.73"/>
    <n v="0"/>
    <n v="94.73"/>
    <n v="0"/>
    <s v="Asset Management"/>
    <x v="0"/>
  </r>
  <r>
    <s v="649F-700 - DBU Admin"/>
    <s v="2330 Meals Exp Usage"/>
    <n v="100"/>
    <m/>
    <n v="0"/>
    <n v="0"/>
    <n v="0"/>
    <n v="100"/>
    <n v="0"/>
    <n v="100"/>
    <n v="0"/>
    <s v="Asset Management"/>
    <x v="1"/>
  </r>
  <r>
    <s v="649F-700 - DBU Admin"/>
    <s v="2400 Inventory Issue"/>
    <n v="100"/>
    <m/>
    <n v="0"/>
    <n v="0"/>
    <n v="0"/>
    <n v="100"/>
    <n v="0"/>
    <n v="100"/>
    <n v="0"/>
    <s v="Asset Management"/>
    <x v="3"/>
  </r>
  <r>
    <s v="649F-700 - DBU Admin"/>
    <s v="1300 OT NonUnion Lbr"/>
    <n v="120.15"/>
    <m/>
    <n v="0"/>
    <n v="0"/>
    <n v="0"/>
    <n v="120.15"/>
    <n v="0"/>
    <n v="120.15"/>
    <n v="0"/>
    <s v="Asset Management"/>
    <x v="2"/>
  </r>
  <r>
    <s v="649F-700 - DBU Admin"/>
    <s v="2730 Office Supplies"/>
    <n v="80"/>
    <m/>
    <n v="0"/>
    <n v="0"/>
    <n v="0"/>
    <n v="80"/>
    <n v="0"/>
    <n v="80"/>
    <n v="0"/>
    <s v="Asset Management"/>
    <x v="0"/>
  </r>
  <r>
    <s v="649F-910 - Sick/Vac/Hol"/>
    <s v="1200 ST NonUnion Lbr"/>
    <n v="715.38000000000011"/>
    <m/>
    <n v="715.38000000000011"/>
    <n v="0"/>
    <n v="0"/>
    <n v="0"/>
    <n v="0"/>
    <n v="715.38000000000011"/>
    <n v="0"/>
    <s v="Asset Management"/>
    <x v="2"/>
  </r>
  <r>
    <s v="7889-100 - Claims Administratio"/>
    <s v="2100 Outside Svcs"/>
    <n v="1050"/>
    <m/>
    <n v="0"/>
    <n v="0"/>
    <n v="0"/>
    <n v="0"/>
    <n v="1050"/>
    <n v="1050"/>
    <n v="0"/>
    <s v="DBU/Field Ops O&amp;M"/>
    <x v="0"/>
  </r>
  <r>
    <s v="7889-100 - Claims Administratio"/>
    <s v="2810 Fees/Dues/Pnlty"/>
    <n v="50000"/>
    <m/>
    <n v="0"/>
    <n v="0"/>
    <n v="0"/>
    <n v="0"/>
    <n v="50000"/>
    <n v="50000"/>
    <n v="0"/>
    <s v="DBU/Field Ops O&amp;M"/>
    <x v="0"/>
  </r>
  <r>
    <s v="7889-200 - Claims Stlmnt/Reimb"/>
    <s v="2100 Outside Svcs"/>
    <n v="33229.57"/>
    <m/>
    <n v="0"/>
    <n v="0"/>
    <n v="0"/>
    <n v="0"/>
    <n v="33229.57"/>
    <n v="33229.57"/>
    <n v="0"/>
    <s v="DBU/Field Ops O&amp;M"/>
    <x v="0"/>
  </r>
  <r>
    <s v="7889-200 - Claims Stlmnt/Reimb"/>
    <s v="8250 Cash in Bank"/>
    <n v="35806.050000000003"/>
    <m/>
    <n v="0"/>
    <n v="0"/>
    <n v="0"/>
    <n v="0"/>
    <n v="35806.050000000003"/>
    <n v="35806.050000000003"/>
    <n v="0"/>
    <s v="DBU/Field Ops O&amp;M"/>
    <x v="1"/>
  </r>
  <r>
    <s v="9530-518 - Trans Restoration"/>
    <s v="1200 ST Union Lbr"/>
    <n v="4339.12"/>
    <m/>
    <n v="0"/>
    <n v="0"/>
    <n v="0"/>
    <n v="0"/>
    <n v="4339.12"/>
    <n v="4339.12"/>
    <n v="0"/>
    <s v="DBU/Field Ops O&amp;M"/>
    <x v="4"/>
  </r>
  <r>
    <s v="9530-518 - Trans Restoration"/>
    <s v="2330 Meals Payroll"/>
    <n v="1860"/>
    <m/>
    <n v="0"/>
    <n v="0"/>
    <n v="0"/>
    <n v="0"/>
    <n v="1860"/>
    <n v="1860"/>
    <n v="0"/>
    <s v="DBU/Field Ops O&amp;M"/>
    <x v="0"/>
  </r>
  <r>
    <s v="9530-518 - Trans Restoration"/>
    <s v="2420 Lease/Rental"/>
    <n v="200"/>
    <m/>
    <n v="0"/>
    <n v="0"/>
    <n v="0"/>
    <n v="0"/>
    <n v="200"/>
    <n v="200"/>
    <n v="0"/>
    <s v="DBU/Field Ops O&amp;M"/>
    <x v="0"/>
  </r>
  <r>
    <s v="9530-518 - Trans Restoration"/>
    <s v="2460 Inv Returned"/>
    <n v="-32.049999999999997"/>
    <m/>
    <n v="0"/>
    <n v="0"/>
    <n v="0"/>
    <n v="0"/>
    <n v="-32.049999999999997"/>
    <n v="-32.049999999999997"/>
    <n v="0"/>
    <s v="DBU/Field Ops O&amp;M"/>
    <x v="3"/>
  </r>
  <r>
    <s v="9530-518 - Trans Restoration"/>
    <s v="1300 OT Union Lbr"/>
    <n v="62318.680000000008"/>
    <m/>
    <n v="0"/>
    <n v="0"/>
    <n v="0"/>
    <n v="0"/>
    <n v="62318.680000000008"/>
    <n v="62318.680000000008"/>
    <n v="0"/>
    <s v="DBU/Field Ops O&amp;M"/>
    <x v="4"/>
  </r>
  <r>
    <s v="9530-518 - Trans Restoration"/>
    <s v="6120 Sale of Services AR"/>
    <n v="-53592"/>
    <m/>
    <n v="0"/>
    <n v="0"/>
    <n v="0"/>
    <n v="0"/>
    <n v="-53592"/>
    <n v="-53592"/>
    <n v="0"/>
    <s v="DBU/Field Ops O&amp;M"/>
    <x v="1"/>
  </r>
  <r>
    <s v="9530-520 - Trans Maintenance"/>
    <s v="1200 ST Union Lbr"/>
    <n v="3840.8999999999996"/>
    <m/>
    <n v="0"/>
    <n v="0"/>
    <n v="0"/>
    <n v="0"/>
    <n v="3840.8999999999996"/>
    <n v="3840.8999999999996"/>
    <n v="0"/>
    <s v="DBU/Field Ops O&amp;M"/>
    <x v="4"/>
  </r>
  <r>
    <s v="9530-520 - Trans Maintenance"/>
    <s v="2330 Meals Payroll"/>
    <n v="240"/>
    <m/>
    <n v="0"/>
    <n v="0"/>
    <n v="0"/>
    <n v="0"/>
    <n v="240"/>
    <n v="240"/>
    <n v="0"/>
    <s v="DBU/Field Ops O&amp;M"/>
    <x v="0"/>
  </r>
  <r>
    <s v="9530-520 - Trans Maintenance"/>
    <s v="1300 OT Union Lbr"/>
    <n v="8697.2900000000009"/>
    <m/>
    <n v="0"/>
    <n v="0"/>
    <n v="0"/>
    <n v="0"/>
    <n v="8697.2900000000009"/>
    <n v="8697.2900000000009"/>
    <n v="0"/>
    <s v="DBU/Field Ops O&amp;M"/>
    <x v="4"/>
  </r>
  <r>
    <s v="9530-618 - Dist Restoration"/>
    <s v="2100 Outside Svcs"/>
    <n v="2062.3200000000002"/>
    <m/>
    <n v="0"/>
    <n v="0"/>
    <n v="0"/>
    <n v="0"/>
    <n v="2062.3200000000002"/>
    <n v="2062.3200000000002"/>
    <n v="0"/>
    <s v="DBU/Field Ops O&amp;M"/>
    <x v="0"/>
  </r>
  <r>
    <s v="9530-618 - Dist Restoration"/>
    <s v="1200 ST Union Lbr"/>
    <n v="72025.73"/>
    <m/>
    <n v="0"/>
    <n v="0"/>
    <n v="0"/>
    <n v="0"/>
    <n v="72025.73"/>
    <n v="72025.73"/>
    <n v="0"/>
    <s v="DBU/Field Ops O&amp;M"/>
    <x v="4"/>
  </r>
  <r>
    <s v="9530-618 - Dist Restoration"/>
    <s v="1400 Adj Union Lbr"/>
    <n v="95542.78"/>
    <m/>
    <n v="0"/>
    <n v="0"/>
    <n v="0"/>
    <n v="0"/>
    <n v="95542.78"/>
    <n v="95542.78"/>
    <n v="0"/>
    <s v="DBU/Field Ops O&amp;M"/>
    <x v="4"/>
  </r>
  <r>
    <s v="9530-618 - Dist Restoration"/>
    <s v="8975 Adj Labor"/>
    <n v="-0.05"/>
    <m/>
    <n v="0"/>
    <n v="0"/>
    <n v="0"/>
    <n v="0"/>
    <n v="-0.05"/>
    <n v="-0.05"/>
    <n v="0"/>
    <s v="DBU/Field Ops O&amp;M"/>
    <x v="2"/>
  </r>
  <r>
    <s v="9530-618 - Dist Restoration"/>
    <s v="2330 Meals Payroll"/>
    <n v="4550"/>
    <m/>
    <n v="0"/>
    <n v="0"/>
    <n v="0"/>
    <n v="0"/>
    <n v="4550"/>
    <n v="4550"/>
    <n v="0"/>
    <s v="DBU/Field Ops O&amp;M"/>
    <x v="0"/>
  </r>
  <r>
    <s v="9530-618 - Dist Restoration"/>
    <s v="2400 Inventory Issue"/>
    <n v="576.84"/>
    <m/>
    <n v="0"/>
    <n v="0"/>
    <n v="0"/>
    <n v="0"/>
    <n v="576.84"/>
    <n v="576.84"/>
    <n v="0"/>
    <s v="DBU/Field Ops O&amp;M"/>
    <x v="3"/>
  </r>
  <r>
    <s v="9530-618 - Dist Restoration"/>
    <s v="1300 OT Union Lbr"/>
    <n v="190864.33000000002"/>
    <m/>
    <n v="0"/>
    <n v="0"/>
    <n v="0"/>
    <n v="0"/>
    <n v="190864.33000000002"/>
    <n v="190864.33000000002"/>
    <n v="0"/>
    <s v="DBU/Field Ops O&amp;M"/>
    <x v="4"/>
  </r>
  <r>
    <s v="9530-620 - Dist Maintenance"/>
    <s v="2100 Outside Svcs"/>
    <n v="19747.48"/>
    <m/>
    <n v="0"/>
    <n v="0"/>
    <n v="0"/>
    <n v="0"/>
    <n v="19747.48"/>
    <n v="19747.48"/>
    <n v="0"/>
    <s v="DBU/Field Ops O&amp;M"/>
    <x v="0"/>
  </r>
  <r>
    <s v="9530-620 - Dist Maintenance"/>
    <s v="1200 ST Union Lbr"/>
    <n v="248010.59999999998"/>
    <m/>
    <n v="0"/>
    <n v="0"/>
    <n v="0"/>
    <n v="0"/>
    <n v="248010.59999999998"/>
    <n v="248010.59999999998"/>
    <n v="0"/>
    <s v="DBU/Field Ops O&amp;M"/>
    <x v="4"/>
  </r>
  <r>
    <s v="9530-620 - Dist Maintenance"/>
    <s v="1400 Adj Union Lbr"/>
    <n v="23.6"/>
    <m/>
    <n v="0"/>
    <n v="0"/>
    <n v="0"/>
    <n v="0"/>
    <n v="23.6"/>
    <n v="23.6"/>
    <n v="0"/>
    <s v="DBU/Field Ops O&amp;M"/>
    <x v="4"/>
  </r>
  <r>
    <s v="9530-620 - Dist Maintenance"/>
    <s v="2330 Meals Payroll"/>
    <n v="10"/>
    <m/>
    <n v="0"/>
    <n v="0"/>
    <n v="0"/>
    <n v="0"/>
    <n v="10"/>
    <n v="10"/>
    <n v="0"/>
    <s v="DBU/Field Ops O&amp;M"/>
    <x v="0"/>
  </r>
  <r>
    <s v="9530-620 - Dist Maintenance"/>
    <s v="2400 Inventory Issue"/>
    <n v="59410.080000000009"/>
    <m/>
    <n v="0"/>
    <n v="0"/>
    <n v="0"/>
    <n v="0"/>
    <n v="59410.080000000009"/>
    <n v="59410.080000000009"/>
    <n v="0"/>
    <s v="DBU/Field Ops O&amp;M"/>
    <x v="3"/>
  </r>
  <r>
    <s v="9530-620 - Dist Maintenance"/>
    <s v="2410 Direct Purchase"/>
    <n v="2451.94"/>
    <m/>
    <n v="0"/>
    <n v="0"/>
    <n v="0"/>
    <n v="0"/>
    <n v="2451.94"/>
    <n v="2451.94"/>
    <n v="0"/>
    <s v="DBU/Field Ops O&amp;M"/>
    <x v="0"/>
  </r>
  <r>
    <s v="9530-620 - Dist Maintenance"/>
    <s v="2430 Other Equip Exp"/>
    <n v="5.77"/>
    <m/>
    <n v="0"/>
    <n v="0"/>
    <n v="0"/>
    <n v="0"/>
    <n v="5.77"/>
    <n v="5.77"/>
    <n v="0"/>
    <s v="DBU/Field Ops O&amp;M"/>
    <x v="3"/>
  </r>
  <r>
    <s v="9530-620 - Dist Maintenance"/>
    <s v="2460 Inv Returned"/>
    <n v="-3765.06"/>
    <m/>
    <n v="0"/>
    <n v="0"/>
    <n v="0"/>
    <n v="0"/>
    <n v="-3765.06"/>
    <n v="-3765.06"/>
    <n v="0"/>
    <s v="DBU/Field Ops O&amp;M"/>
    <x v="3"/>
  </r>
  <r>
    <s v="9530-620 - Dist Maintenance"/>
    <s v="1300 OT Union Lbr"/>
    <n v="9461.08"/>
    <m/>
    <n v="0"/>
    <n v="0"/>
    <n v="0"/>
    <n v="0"/>
    <n v="9461.08"/>
    <n v="9461.08"/>
    <n v="0"/>
    <s v="DBU/Field Ops O&amp;M"/>
    <x v="4"/>
  </r>
  <r>
    <s v="9530-620 - Dist Maintenance"/>
    <s v="2730 Office Supplies"/>
    <n v="1143.74"/>
    <m/>
    <n v="0"/>
    <n v="0"/>
    <n v="0"/>
    <n v="0"/>
    <n v="1143.74"/>
    <n v="1143.74"/>
    <n v="0"/>
    <s v="DBU/Field Ops O&amp;M"/>
    <x v="0"/>
  </r>
  <r>
    <s v="9530-621 - Const and Maint Plan"/>
    <s v="4411 Chassis/Gas/Dsl"/>
    <n v="48.53"/>
    <m/>
    <n v="0"/>
    <n v="0"/>
    <n v="0"/>
    <n v="0"/>
    <n v="48.53"/>
    <n v="48.53"/>
    <n v="0"/>
    <s v="DBU/Field Ops O&amp;M"/>
    <x v="1"/>
  </r>
  <r>
    <s v="9530-621 - Const and Maint Plan"/>
    <s v="2100 Outside Svcs"/>
    <n v="399.2"/>
    <m/>
    <n v="0"/>
    <n v="0"/>
    <n v="0"/>
    <n v="0"/>
    <n v="399.2"/>
    <n v="399.2"/>
    <n v="0"/>
    <s v="DBU/Field Ops O&amp;M"/>
    <x v="0"/>
  </r>
  <r>
    <s v="9530-621 - Const and Maint Plan"/>
    <s v="2410 Direct Purchase"/>
    <n v="59.02"/>
    <m/>
    <n v="0"/>
    <n v="0"/>
    <n v="0"/>
    <n v="0"/>
    <n v="59.02"/>
    <n v="59.02"/>
    <n v="0"/>
    <s v="DBU/Field Ops O&amp;M"/>
    <x v="0"/>
  </r>
  <r>
    <s v="9530-626 - FR Clothing"/>
    <s v="2100 Outside Svcs"/>
    <n v="381.17"/>
    <m/>
    <n v="0"/>
    <n v="0"/>
    <n v="0"/>
    <n v="0"/>
    <n v="381.17"/>
    <n v="381.17"/>
    <n v="0"/>
    <s v="DBU/Field Ops O&amp;M"/>
    <x v="0"/>
  </r>
  <r>
    <s v="9530-626 - FR Clothing"/>
    <s v="2410 Direct Purchase"/>
    <n v="126.02"/>
    <m/>
    <n v="0"/>
    <n v="0"/>
    <n v="0"/>
    <n v="0"/>
    <n v="126.02"/>
    <n v="126.02"/>
    <n v="0"/>
    <s v="DBU/Field Ops O&amp;M"/>
    <x v="0"/>
  </r>
  <r>
    <s v="9530-630 - Meter Set/Remove"/>
    <s v="2410 Direct Purchase"/>
    <n v="42.19"/>
    <m/>
    <n v="0"/>
    <n v="0"/>
    <n v="0"/>
    <n v="0"/>
    <n v="42.19"/>
    <n v="42.19"/>
    <n v="0"/>
    <s v="DBU/Field Ops O&amp;M"/>
    <x v="0"/>
  </r>
  <r>
    <s v="9530-700 - DBU Admin"/>
    <s v="4411 Chassis/Gas/Dsl"/>
    <n v="67.52"/>
    <m/>
    <n v="0"/>
    <n v="0"/>
    <n v="0"/>
    <n v="67.52"/>
    <n v="0"/>
    <n v="67.52"/>
    <n v="0"/>
    <s v="DBU/Field Ops O&amp;M"/>
    <x v="1"/>
  </r>
  <r>
    <s v="9530-700 - DBU Admin"/>
    <s v="2810 Fees/Dues/Pnlty"/>
    <n v="34"/>
    <m/>
    <n v="0"/>
    <n v="0"/>
    <n v="0"/>
    <n v="34"/>
    <n v="0"/>
    <n v="34"/>
    <n v="0"/>
    <s v="DBU/Field Ops O&amp;M"/>
    <x v="0"/>
  </r>
  <r>
    <s v="9530-700 - DBU Admin"/>
    <s v="1200 ST Union Lbr"/>
    <n v="54225.34"/>
    <m/>
    <n v="0"/>
    <n v="0"/>
    <n v="0"/>
    <n v="54225.34"/>
    <n v="0"/>
    <n v="54225.34"/>
    <n v="0"/>
    <s v="DBU/Field Ops O&amp;M"/>
    <x v="4"/>
  </r>
  <r>
    <s v="9530-700 - DBU Admin"/>
    <s v="1400 Adj Union Lbr"/>
    <n v="422.78"/>
    <m/>
    <n v="0"/>
    <n v="0"/>
    <n v="0"/>
    <n v="422.78"/>
    <n v="0"/>
    <n v="422.78"/>
    <n v="0"/>
    <s v="DBU/Field Ops O&amp;M"/>
    <x v="4"/>
  </r>
  <r>
    <s v="9530-700 - DBU Admin"/>
    <s v="2320 Travel Exp Supp Inv"/>
    <n v="56.25"/>
    <m/>
    <n v="0"/>
    <n v="0"/>
    <n v="0"/>
    <n v="56.25"/>
    <n v="0"/>
    <n v="56.25"/>
    <n v="0"/>
    <s v="DBU/Field Ops O&amp;M"/>
    <x v="0"/>
  </r>
  <r>
    <s v="9530-700 - DBU Admin"/>
    <s v="2330 Meals Exp AR"/>
    <n v="160"/>
    <m/>
    <n v="0"/>
    <n v="0"/>
    <n v="0"/>
    <n v="160"/>
    <n v="0"/>
    <n v="160"/>
    <n v="0"/>
    <s v="DBU/Field Ops O&amp;M"/>
    <x v="0"/>
  </r>
  <r>
    <s v="9530-700 - DBU Admin"/>
    <s v="2330 Meals Exp Supp Inv"/>
    <n v="517.53"/>
    <m/>
    <n v="0"/>
    <n v="0"/>
    <n v="0"/>
    <n v="517.53"/>
    <n v="0"/>
    <n v="517.53"/>
    <n v="0"/>
    <s v="DBU/Field Ops O&amp;M"/>
    <x v="0"/>
  </r>
  <r>
    <s v="9530-700 - DBU Admin"/>
    <s v="2330 Meals Payroll"/>
    <n v="20"/>
    <m/>
    <n v="0"/>
    <n v="0"/>
    <n v="0"/>
    <n v="20"/>
    <n v="0"/>
    <n v="20"/>
    <n v="0"/>
    <s v="DBU/Field Ops O&amp;M"/>
    <x v="0"/>
  </r>
  <r>
    <s v="9530-700 - DBU Admin"/>
    <s v="2500 Gas/Propane"/>
    <n v="84.55"/>
    <m/>
    <n v="0"/>
    <n v="0"/>
    <n v="0"/>
    <n v="84.55"/>
    <n v="0"/>
    <n v="84.55"/>
    <n v="0"/>
    <s v="DBU/Field Ops O&amp;M"/>
    <x v="1"/>
  </r>
  <r>
    <s v="9530-700 - DBU Admin"/>
    <s v="2410 Direct Purchase"/>
    <n v="2409.44"/>
    <m/>
    <n v="0"/>
    <n v="0"/>
    <n v="0"/>
    <n v="2409.44"/>
    <n v="0"/>
    <n v="2409.44"/>
    <n v="0"/>
    <s v="DBU/Field Ops O&amp;M"/>
    <x v="0"/>
  </r>
  <r>
    <s v="9530-700 - DBU Admin"/>
    <s v="1300 OT Union Lbr"/>
    <n v="11350.74"/>
    <m/>
    <n v="0"/>
    <n v="0"/>
    <n v="0"/>
    <n v="11350.74"/>
    <n v="0"/>
    <n v="11350.74"/>
    <n v="0"/>
    <s v="DBU/Field Ops O&amp;M"/>
    <x v="4"/>
  </r>
  <r>
    <s v="9530-910 - Vac/Sick/Hol"/>
    <s v="1200 ST Union Lbr"/>
    <n v="127363.22"/>
    <m/>
    <n v="127363.22"/>
    <n v="0"/>
    <n v="0"/>
    <n v="0"/>
    <n v="0"/>
    <n v="127363.22"/>
    <n v="0"/>
    <s v="DBU/Field Ops O&amp;M"/>
    <x v="4"/>
  </r>
  <r>
    <s v="9530-910 - Vac/Sick/Hol"/>
    <s v="1400 Adj Union Lbr"/>
    <n v="198.19000000000005"/>
    <m/>
    <n v="198.19000000000005"/>
    <n v="0"/>
    <n v="0"/>
    <n v="0"/>
    <n v="0"/>
    <n v="198.19000000000005"/>
    <n v="0"/>
    <s v="DBU/Field Ops O&amp;M"/>
    <x v="4"/>
  </r>
  <r>
    <s v="9583-518 - Trans Restoration"/>
    <s v="1200 ST Union Lbr"/>
    <n v="906.96"/>
    <m/>
    <n v="0"/>
    <n v="0"/>
    <n v="0"/>
    <n v="0"/>
    <n v="906.96"/>
    <n v="906.96"/>
    <n v="0"/>
    <s v="DBU/Field Ops O&amp;M"/>
    <x v="4"/>
  </r>
  <r>
    <s v="9583-520 - Trans Maintenance"/>
    <s v="1200 ST Union Lbr"/>
    <n v="122.1"/>
    <m/>
    <n v="0"/>
    <n v="0"/>
    <n v="0"/>
    <n v="0"/>
    <n v="122.1"/>
    <n v="122.1"/>
    <n v="0"/>
    <s v="DBU/Field Ops O&amp;M"/>
    <x v="4"/>
  </r>
  <r>
    <s v="9583-618 - Dist Restoration"/>
    <s v="2100 Outside Svcs"/>
    <n v="38622.199999999997"/>
    <m/>
    <n v="0"/>
    <n v="0"/>
    <n v="0"/>
    <n v="0"/>
    <n v="38622.199999999997"/>
    <n v="38622.199999999997"/>
    <n v="0"/>
    <s v="DBU/Field Ops O&amp;M"/>
    <x v="0"/>
  </r>
  <r>
    <s v="9583-618 - Dist Restoration"/>
    <s v="1200 ST Union Lbr"/>
    <n v="123802.34"/>
    <m/>
    <n v="0"/>
    <n v="0"/>
    <n v="0"/>
    <n v="0"/>
    <n v="123802.34"/>
    <n v="123802.34"/>
    <n v="0"/>
    <s v="DBU/Field Ops O&amp;M"/>
    <x v="4"/>
  </r>
  <r>
    <s v="9583-618 - Dist Restoration"/>
    <s v="1400 Adj NonUnion Lbr"/>
    <n v="200"/>
    <m/>
    <n v="0"/>
    <n v="0"/>
    <n v="0"/>
    <n v="0"/>
    <n v="200"/>
    <n v="200"/>
    <n v="0"/>
    <s v="DBU/Field Ops O&amp;M"/>
    <x v="2"/>
  </r>
  <r>
    <s v="9583-618 - Dist Restoration"/>
    <s v="1400 Adj Union Lbr"/>
    <n v="94490.85"/>
    <m/>
    <n v="0"/>
    <n v="0"/>
    <n v="0"/>
    <n v="0"/>
    <n v="94490.85"/>
    <n v="94490.85"/>
    <n v="0"/>
    <s v="DBU/Field Ops O&amp;M"/>
    <x v="4"/>
  </r>
  <r>
    <s v="9583-618 - Dist Restoration"/>
    <s v="2330 Meals Payroll"/>
    <n v="10010"/>
    <m/>
    <n v="0"/>
    <n v="0"/>
    <n v="0"/>
    <n v="0"/>
    <n v="10010"/>
    <n v="10010"/>
    <n v="0"/>
    <s v="DBU/Field Ops O&amp;M"/>
    <x v="0"/>
  </r>
  <r>
    <s v="9583-618 - Dist Restoration"/>
    <s v="1300 OT Union Lbr"/>
    <n v="243914.51"/>
    <m/>
    <n v="0"/>
    <n v="0"/>
    <n v="0"/>
    <n v="0"/>
    <n v="243914.51"/>
    <n v="243914.51"/>
    <n v="0"/>
    <s v="DBU/Field Ops O&amp;M"/>
    <x v="4"/>
  </r>
  <r>
    <s v="9583-620 - Dist Maintenance"/>
    <s v="2100 Outside Svcs"/>
    <n v="48936.58"/>
    <m/>
    <n v="0"/>
    <n v="0"/>
    <n v="0"/>
    <n v="0"/>
    <n v="48936.58"/>
    <n v="48936.58"/>
    <n v="0"/>
    <s v="DBU/Field Ops O&amp;M"/>
    <x v="0"/>
  </r>
  <r>
    <s v="9583-620 - Dist Maintenance"/>
    <s v="2130 Outside Svs Const"/>
    <n v="1600"/>
    <m/>
    <n v="0"/>
    <n v="0"/>
    <n v="0"/>
    <n v="0"/>
    <n v="1600"/>
    <n v="1600"/>
    <n v="0"/>
    <s v="DBU/Field Ops O&amp;M"/>
    <x v="0"/>
  </r>
  <r>
    <s v="9583-620 - Dist Maintenance"/>
    <s v="1200 ST Union Lbr"/>
    <n v="152217.82"/>
    <m/>
    <n v="0"/>
    <n v="0"/>
    <n v="0"/>
    <n v="0"/>
    <n v="152217.82"/>
    <n v="152217.82"/>
    <n v="0"/>
    <s v="DBU/Field Ops O&amp;M"/>
    <x v="4"/>
  </r>
  <r>
    <s v="9583-620 - Dist Maintenance"/>
    <s v="1400 Adj Union Lbr"/>
    <n v="681.13"/>
    <m/>
    <n v="0"/>
    <n v="0"/>
    <n v="0"/>
    <n v="0"/>
    <n v="681.13"/>
    <n v="681.13"/>
    <n v="0"/>
    <s v="DBU/Field Ops O&amp;M"/>
    <x v="4"/>
  </r>
  <r>
    <s v="9583-620 - Dist Maintenance"/>
    <s v="2330 Meals Payroll"/>
    <n v="300"/>
    <m/>
    <n v="0"/>
    <n v="0"/>
    <n v="0"/>
    <n v="0"/>
    <n v="300"/>
    <n v="300"/>
    <n v="0"/>
    <s v="DBU/Field Ops O&amp;M"/>
    <x v="0"/>
  </r>
  <r>
    <s v="9583-620 - Dist Maintenance"/>
    <s v="2400 Inventory Issue"/>
    <n v="80862.37"/>
    <m/>
    <n v="0"/>
    <n v="0"/>
    <n v="0"/>
    <n v="0"/>
    <n v="80862.37"/>
    <n v="80862.37"/>
    <n v="0"/>
    <s v="DBU/Field Ops O&amp;M"/>
    <x v="3"/>
  </r>
  <r>
    <s v="9583-620 - Dist Maintenance"/>
    <s v="2410 Direct Purchase"/>
    <n v="3234.97"/>
    <m/>
    <n v="0"/>
    <n v="0"/>
    <n v="0"/>
    <n v="0"/>
    <n v="3234.97"/>
    <n v="3234.97"/>
    <n v="0"/>
    <s v="DBU/Field Ops O&amp;M"/>
    <x v="0"/>
  </r>
  <r>
    <s v="9583-620 - Dist Maintenance"/>
    <s v="2420 Lease/Rental"/>
    <n v="300"/>
    <m/>
    <n v="0"/>
    <n v="0"/>
    <n v="0"/>
    <n v="0"/>
    <n v="300"/>
    <n v="300"/>
    <n v="0"/>
    <s v="DBU/Field Ops O&amp;M"/>
    <x v="0"/>
  </r>
  <r>
    <s v="9583-620 - Dist Maintenance"/>
    <s v="2460 Inv Returned"/>
    <n v="-6020.16"/>
    <m/>
    <n v="0"/>
    <n v="0"/>
    <n v="0"/>
    <n v="0"/>
    <n v="-6020.16"/>
    <n v="-6020.16"/>
    <n v="0"/>
    <s v="DBU/Field Ops O&amp;M"/>
    <x v="3"/>
  </r>
  <r>
    <s v="9583-620 - Dist Maintenance"/>
    <s v="1300 OT Union Lbr"/>
    <n v="17834.97"/>
    <m/>
    <n v="0"/>
    <n v="0"/>
    <n v="0"/>
    <n v="0"/>
    <n v="17834.97"/>
    <n v="17834.97"/>
    <n v="0"/>
    <s v="DBU/Field Ops O&amp;M"/>
    <x v="4"/>
  </r>
  <r>
    <s v="9583-620 - Dist Maintenance"/>
    <s v="2730 Office Supplies"/>
    <n v="2023.9"/>
    <m/>
    <n v="0"/>
    <n v="0"/>
    <n v="0"/>
    <n v="0"/>
    <n v="2023.9"/>
    <n v="2023.9"/>
    <n v="0"/>
    <s v="DBU/Field Ops O&amp;M"/>
    <x v="0"/>
  </r>
  <r>
    <s v="9583-700 - DBU Admin"/>
    <s v="2100 Outside Svcs"/>
    <n v="200.97"/>
    <m/>
    <n v="0"/>
    <n v="0"/>
    <n v="0"/>
    <n v="200.97"/>
    <n v="0"/>
    <n v="200.97"/>
    <n v="0"/>
    <s v="DBU/Field Ops O&amp;M"/>
    <x v="0"/>
  </r>
  <r>
    <s v="9583-700 - DBU Admin"/>
    <s v="1200 ST Union Lbr"/>
    <n v="85405.39"/>
    <m/>
    <n v="0"/>
    <n v="0"/>
    <n v="0"/>
    <n v="85405.39"/>
    <n v="0"/>
    <n v="85405.39"/>
    <n v="0"/>
    <s v="DBU/Field Ops O&amp;M"/>
    <x v="4"/>
  </r>
  <r>
    <s v="9583-700 - DBU Admin"/>
    <s v="1400 Adj Union Lbr"/>
    <n v="11.8"/>
    <m/>
    <n v="0"/>
    <n v="0"/>
    <n v="0"/>
    <n v="11.8"/>
    <n v="0"/>
    <n v="11.8"/>
    <n v="0"/>
    <s v="DBU/Field Ops O&amp;M"/>
    <x v="4"/>
  </r>
  <r>
    <s v="9583-700 - DBU Admin"/>
    <s v="2320 Travel Exp Supp Inv"/>
    <n v="143.29"/>
    <m/>
    <n v="0"/>
    <n v="0"/>
    <n v="0"/>
    <n v="143.29"/>
    <n v="0"/>
    <n v="143.29"/>
    <n v="0"/>
    <s v="DBU/Field Ops O&amp;M"/>
    <x v="0"/>
  </r>
  <r>
    <s v="9583-700 - DBU Admin"/>
    <s v="2330 Meals Exp AR"/>
    <n v="500"/>
    <m/>
    <n v="0"/>
    <n v="0"/>
    <n v="0"/>
    <n v="500"/>
    <n v="0"/>
    <n v="500"/>
    <n v="0"/>
    <s v="DBU/Field Ops O&amp;M"/>
    <x v="0"/>
  </r>
  <r>
    <s v="9583-700 - DBU Admin"/>
    <s v="2330 Meals Exp Supp Inv"/>
    <n v="1637.8799999999999"/>
    <m/>
    <n v="0"/>
    <n v="0"/>
    <n v="0"/>
    <n v="1637.8799999999999"/>
    <n v="0"/>
    <n v="1637.8799999999999"/>
    <n v="0"/>
    <s v="DBU/Field Ops O&amp;M"/>
    <x v="0"/>
  </r>
  <r>
    <s v="9583-700 - DBU Admin"/>
    <s v="2330 Meals Payroll"/>
    <n v="760"/>
    <m/>
    <n v="0"/>
    <n v="0"/>
    <n v="0"/>
    <n v="760"/>
    <n v="0"/>
    <n v="760"/>
    <n v="0"/>
    <s v="DBU/Field Ops O&amp;M"/>
    <x v="0"/>
  </r>
  <r>
    <s v="9583-700 - DBU Admin"/>
    <s v="2340 Other Emp Exp"/>
    <n v="158.24"/>
    <m/>
    <n v="0"/>
    <n v="0"/>
    <n v="0"/>
    <n v="158.24"/>
    <n v="0"/>
    <n v="158.24"/>
    <n v="0"/>
    <s v="DBU/Field Ops O&amp;M"/>
    <x v="0"/>
  </r>
  <r>
    <s v="9583-700 - DBU Admin"/>
    <s v="2410 Direct Purchase"/>
    <n v="1129.79"/>
    <m/>
    <n v="0"/>
    <n v="0"/>
    <n v="0"/>
    <n v="1129.79"/>
    <n v="0"/>
    <n v="1129.79"/>
    <n v="0"/>
    <s v="DBU/Field Ops O&amp;M"/>
    <x v="0"/>
  </r>
  <r>
    <s v="9583-700 - DBU Admin"/>
    <s v="2420 Lease/Rental"/>
    <n v="240"/>
    <m/>
    <n v="0"/>
    <n v="0"/>
    <n v="0"/>
    <n v="240"/>
    <n v="0"/>
    <n v="240"/>
    <n v="0"/>
    <s v="DBU/Field Ops O&amp;M"/>
    <x v="0"/>
  </r>
  <r>
    <s v="9583-700 - DBU Admin"/>
    <s v="1300 OT Union Lbr"/>
    <n v="25023.86"/>
    <m/>
    <n v="0"/>
    <n v="0"/>
    <n v="0"/>
    <n v="25023.86"/>
    <n v="0"/>
    <n v="25023.86"/>
    <n v="0"/>
    <s v="DBU/Field Ops O&amp;M"/>
    <x v="4"/>
  </r>
  <r>
    <s v="9583-910 - Vac/Sick/Hol"/>
    <s v="1200 ST Union Lbr"/>
    <n v="118495.39"/>
    <m/>
    <n v="118495.39"/>
    <n v="0"/>
    <n v="0"/>
    <n v="0"/>
    <n v="0"/>
    <n v="118495.39"/>
    <n v="0"/>
    <s v="DBU/Field Ops O&amp;M"/>
    <x v="4"/>
  </r>
  <r>
    <s v="9584-518 - Trans Restoration"/>
    <s v="1200 ST Union Lbr"/>
    <n v="1217.4000000000001"/>
    <m/>
    <n v="0"/>
    <n v="0"/>
    <n v="0"/>
    <n v="0"/>
    <n v="1217.4000000000001"/>
    <n v="1217.4000000000001"/>
    <n v="0"/>
    <s v="DBU/Field Ops O&amp;M"/>
    <x v="4"/>
  </r>
  <r>
    <s v="9584-518 - Trans Restoration"/>
    <s v="2330 Meals Payroll"/>
    <n v="160"/>
    <m/>
    <n v="0"/>
    <n v="0"/>
    <n v="0"/>
    <n v="0"/>
    <n v="160"/>
    <n v="160"/>
    <n v="0"/>
    <s v="DBU/Field Ops O&amp;M"/>
    <x v="0"/>
  </r>
  <r>
    <s v="9584-518 - Trans Restoration"/>
    <s v="1300 OT Union Lbr"/>
    <n v="2170.91"/>
    <m/>
    <n v="0"/>
    <n v="0"/>
    <n v="0"/>
    <n v="0"/>
    <n v="2170.91"/>
    <n v="2170.91"/>
    <n v="0"/>
    <s v="DBU/Field Ops O&amp;M"/>
    <x v="4"/>
  </r>
  <r>
    <s v="9584-520 - Trans Maintenance"/>
    <s v="2100 Outside Svcs"/>
    <n v="1546.9"/>
    <m/>
    <n v="0"/>
    <n v="0"/>
    <n v="0"/>
    <n v="0"/>
    <n v="1546.9"/>
    <n v="1546.9"/>
    <n v="0"/>
    <s v="DBU/Field Ops O&amp;M"/>
    <x v="0"/>
  </r>
  <r>
    <s v="9584-520 - Trans Maintenance"/>
    <s v="1200 ST Union Lbr"/>
    <n v="4032.9800000000005"/>
    <m/>
    <n v="0"/>
    <n v="0"/>
    <n v="0"/>
    <n v="0"/>
    <n v="4032.9800000000005"/>
    <n v="4032.9800000000005"/>
    <n v="0"/>
    <s v="DBU/Field Ops O&amp;M"/>
    <x v="4"/>
  </r>
  <r>
    <s v="9584-520 - Trans Maintenance"/>
    <s v="1400 Adj Union Lbr"/>
    <n v="96.61"/>
    <m/>
    <n v="0"/>
    <n v="0"/>
    <n v="0"/>
    <n v="0"/>
    <n v="96.61"/>
    <n v="96.61"/>
    <n v="0"/>
    <s v="DBU/Field Ops O&amp;M"/>
    <x v="4"/>
  </r>
  <r>
    <s v="9584-520 - Trans Maintenance"/>
    <s v="1300 OT Union Lbr"/>
    <n v="408.60999999999996"/>
    <m/>
    <n v="0"/>
    <n v="0"/>
    <n v="0"/>
    <n v="0"/>
    <n v="408.60999999999996"/>
    <n v="408.60999999999996"/>
    <n v="0"/>
    <s v="DBU/Field Ops O&amp;M"/>
    <x v="4"/>
  </r>
  <r>
    <s v="9584-618 - Dist Restoration"/>
    <s v="1200 ST Union Lbr"/>
    <n v="52334.46"/>
    <m/>
    <n v="0"/>
    <n v="0"/>
    <n v="0"/>
    <n v="0"/>
    <n v="52334.46"/>
    <n v="52334.46"/>
    <n v="0"/>
    <s v="DBU/Field Ops O&amp;M"/>
    <x v="4"/>
  </r>
  <r>
    <s v="9584-618 - Dist Restoration"/>
    <s v="1400 Adj Union Lbr"/>
    <n v="97490.97"/>
    <m/>
    <n v="0"/>
    <n v="0"/>
    <n v="0"/>
    <n v="0"/>
    <n v="97490.97"/>
    <n v="97490.97"/>
    <n v="0"/>
    <s v="DBU/Field Ops O&amp;M"/>
    <x v="4"/>
  </r>
  <r>
    <s v="9584-618 - Dist Restoration"/>
    <s v="2330 Meals Payroll"/>
    <n v="2330"/>
    <m/>
    <n v="0"/>
    <n v="0"/>
    <n v="0"/>
    <n v="0"/>
    <n v="2330"/>
    <n v="2330"/>
    <n v="0"/>
    <s v="DBU/Field Ops O&amp;M"/>
    <x v="0"/>
  </r>
  <r>
    <s v="9584-618 - Dist Restoration"/>
    <s v="1300 OT Union Lbr"/>
    <n v="154840.43000000002"/>
    <m/>
    <n v="0"/>
    <n v="0"/>
    <n v="0"/>
    <n v="0"/>
    <n v="154840.43000000002"/>
    <n v="154840.43000000002"/>
    <n v="0"/>
    <s v="DBU/Field Ops O&amp;M"/>
    <x v="4"/>
  </r>
  <r>
    <s v="9584-620 - Dist Maintenance"/>
    <s v="2100 Outside Svcs"/>
    <n v="14124.01"/>
    <m/>
    <n v="0"/>
    <n v="0"/>
    <n v="0"/>
    <n v="0"/>
    <n v="14124.01"/>
    <n v="14124.01"/>
    <n v="0"/>
    <s v="DBU/Field Ops O&amp;M"/>
    <x v="0"/>
  </r>
  <r>
    <s v="9584-620 - Dist Maintenance"/>
    <s v="1200 ST Union Lbr"/>
    <n v="253420.89"/>
    <m/>
    <n v="0"/>
    <n v="0"/>
    <n v="0"/>
    <n v="0"/>
    <n v="253420.89"/>
    <n v="253420.89"/>
    <n v="0"/>
    <s v="DBU/Field Ops O&amp;M"/>
    <x v="4"/>
  </r>
  <r>
    <s v="9584-620 - Dist Maintenance"/>
    <s v="8975 Adj Labor"/>
    <n v="-0.04"/>
    <m/>
    <n v="0"/>
    <n v="0"/>
    <n v="0"/>
    <n v="0"/>
    <n v="-0.04"/>
    <n v="-0.04"/>
    <n v="0"/>
    <s v="DBU/Field Ops O&amp;M"/>
    <x v="2"/>
  </r>
  <r>
    <s v="9584-620 - Dist Maintenance"/>
    <s v="2330 Meals Payroll"/>
    <n v="1660"/>
    <m/>
    <n v="0"/>
    <n v="0"/>
    <n v="0"/>
    <n v="0"/>
    <n v="1660"/>
    <n v="1660"/>
    <n v="0"/>
    <s v="DBU/Field Ops O&amp;M"/>
    <x v="0"/>
  </r>
  <r>
    <s v="9584-620 - Dist Maintenance"/>
    <s v="2400 Inventory Issue"/>
    <n v="98880.780000000013"/>
    <m/>
    <n v="0"/>
    <n v="0"/>
    <n v="0"/>
    <n v="0"/>
    <n v="98880.780000000013"/>
    <n v="98880.780000000013"/>
    <n v="0"/>
    <s v="DBU/Field Ops O&amp;M"/>
    <x v="3"/>
  </r>
  <r>
    <s v="9584-620 - Dist Maintenance"/>
    <s v="2410 Direct Purchase"/>
    <n v="803.24"/>
    <m/>
    <n v="0"/>
    <n v="0"/>
    <n v="0"/>
    <n v="0"/>
    <n v="803.24"/>
    <n v="803.24"/>
    <n v="0"/>
    <s v="DBU/Field Ops O&amp;M"/>
    <x v="0"/>
  </r>
  <r>
    <s v="9584-620 - Dist Maintenance"/>
    <s v="2460 Inv Returned"/>
    <n v="-10700.19"/>
    <m/>
    <n v="0"/>
    <n v="0"/>
    <n v="0"/>
    <n v="0"/>
    <n v="-10700.19"/>
    <n v="-10700.19"/>
    <n v="0"/>
    <s v="DBU/Field Ops O&amp;M"/>
    <x v="3"/>
  </r>
  <r>
    <s v="9584-620 - Dist Maintenance"/>
    <s v="1300 OT Union Lbr"/>
    <n v="19132.689999999999"/>
    <m/>
    <n v="0"/>
    <n v="0"/>
    <n v="0"/>
    <n v="0"/>
    <n v="19132.689999999999"/>
    <n v="19132.689999999999"/>
    <n v="0"/>
    <s v="DBU/Field Ops O&amp;M"/>
    <x v="4"/>
  </r>
  <r>
    <s v="9584-620 - Dist Maintenance"/>
    <s v="2730 Office Supplies"/>
    <n v="271.73"/>
    <m/>
    <n v="0"/>
    <n v="0"/>
    <n v="0"/>
    <n v="0"/>
    <n v="271.73"/>
    <n v="271.73"/>
    <n v="0"/>
    <s v="DBU/Field Ops O&amp;M"/>
    <x v="0"/>
  </r>
  <r>
    <s v="9584-621 - Const and Maint Plan"/>
    <s v="2100 Outside Svcs"/>
    <n v="54.45"/>
    <m/>
    <n v="0"/>
    <n v="0"/>
    <n v="0"/>
    <n v="0"/>
    <n v="54.45"/>
    <n v="54.45"/>
    <n v="0"/>
    <s v="DBU/Field Ops O&amp;M"/>
    <x v="0"/>
  </r>
  <r>
    <s v="9584-700 - DBU Admin"/>
    <s v="4411 Chassis/Gas/Dsl"/>
    <n v="113.82"/>
    <m/>
    <n v="0"/>
    <n v="0"/>
    <n v="0"/>
    <n v="113.82"/>
    <n v="0"/>
    <n v="113.82"/>
    <n v="0"/>
    <s v="DBU/Field Ops O&amp;M"/>
    <x v="1"/>
  </r>
  <r>
    <s v="9584-700 - DBU Admin"/>
    <s v="4415 Chassis/Other"/>
    <n v="-15.84"/>
    <m/>
    <n v="0"/>
    <n v="0"/>
    <n v="0"/>
    <n v="-15.84"/>
    <n v="0"/>
    <n v="-15.84"/>
    <n v="0"/>
    <s v="DBU/Field Ops O&amp;M"/>
    <x v="1"/>
  </r>
  <r>
    <s v="9584-700 - DBU Admin"/>
    <s v="1200 ST Union Lbr"/>
    <n v="48568.590000000004"/>
    <m/>
    <n v="0"/>
    <n v="0"/>
    <n v="0"/>
    <n v="48568.590000000004"/>
    <n v="0"/>
    <n v="48568.590000000004"/>
    <n v="0"/>
    <s v="DBU/Field Ops O&amp;M"/>
    <x v="4"/>
  </r>
  <r>
    <s v="9584-700 - DBU Admin"/>
    <s v="2320 Travel Exp Supp Inv"/>
    <n v="1090.44"/>
    <m/>
    <n v="0"/>
    <n v="0"/>
    <n v="0"/>
    <n v="1090.44"/>
    <n v="0"/>
    <n v="1090.44"/>
    <n v="0"/>
    <s v="DBU/Field Ops O&amp;M"/>
    <x v="0"/>
  </r>
  <r>
    <s v="9584-700 - DBU Admin"/>
    <s v="2330 Meals Exp Supp Inv"/>
    <n v="402.13"/>
    <m/>
    <n v="0"/>
    <n v="0"/>
    <n v="0"/>
    <n v="402.13"/>
    <n v="0"/>
    <n v="402.13"/>
    <n v="0"/>
    <s v="DBU/Field Ops O&amp;M"/>
    <x v="0"/>
  </r>
  <r>
    <s v="9584-700 - DBU Admin"/>
    <s v="2330 Meals Payroll"/>
    <n v="10"/>
    <m/>
    <n v="0"/>
    <n v="0"/>
    <n v="0"/>
    <n v="10"/>
    <n v="0"/>
    <n v="10"/>
    <n v="0"/>
    <s v="DBU/Field Ops O&amp;M"/>
    <x v="0"/>
  </r>
  <r>
    <s v="9584-700 - DBU Admin"/>
    <s v="2340 Other Emp Exp"/>
    <n v="520.74"/>
    <m/>
    <n v="0"/>
    <n v="0"/>
    <n v="0"/>
    <n v="520.74"/>
    <n v="0"/>
    <n v="520.74"/>
    <n v="0"/>
    <s v="DBU/Field Ops O&amp;M"/>
    <x v="0"/>
  </r>
  <r>
    <s v="9584-700 - DBU Admin"/>
    <s v="2410 Direct Purchase"/>
    <n v="496.37000000000006"/>
    <m/>
    <n v="0"/>
    <n v="0"/>
    <n v="0"/>
    <n v="496.37000000000006"/>
    <n v="0"/>
    <n v="496.37000000000006"/>
    <n v="0"/>
    <s v="DBU/Field Ops O&amp;M"/>
    <x v="0"/>
  </r>
  <r>
    <s v="9584-700 - DBU Admin"/>
    <s v="2430 Other Equip Exp"/>
    <n v="555.65"/>
    <m/>
    <n v="0"/>
    <n v="0"/>
    <n v="0"/>
    <n v="555.65"/>
    <n v="0"/>
    <n v="555.65"/>
    <n v="0"/>
    <s v="DBU/Field Ops O&amp;M"/>
    <x v="3"/>
  </r>
  <r>
    <s v="9584-700 - DBU Admin"/>
    <s v="1300 OT Union Lbr"/>
    <n v="3159.29"/>
    <m/>
    <n v="0"/>
    <n v="0"/>
    <n v="0"/>
    <n v="3159.29"/>
    <n v="0"/>
    <n v="3159.29"/>
    <n v="0"/>
    <s v="DBU/Field Ops O&amp;M"/>
    <x v="4"/>
  </r>
  <r>
    <s v="9584-700 - DBU Admin"/>
    <s v="2710 Telephone Usage"/>
    <n v="78.040000000000006"/>
    <m/>
    <n v="0"/>
    <n v="0"/>
    <n v="0"/>
    <n v="78.040000000000006"/>
    <n v="0"/>
    <n v="78.040000000000006"/>
    <n v="0"/>
    <s v="DBU/Field Ops O&amp;M"/>
    <x v="0"/>
  </r>
  <r>
    <s v="9584-770 - Professional Devl"/>
    <s v="1300 OT Union Lbr"/>
    <n v="122.1"/>
    <m/>
    <n v="0"/>
    <n v="0"/>
    <n v="0"/>
    <n v="0"/>
    <n v="122.1"/>
    <n v="122.1"/>
    <n v="0"/>
    <s v="DBU/Field Ops O&amp;M"/>
    <x v="4"/>
  </r>
  <r>
    <s v="9584-910 - Vac/Sick/Hol"/>
    <s v="1200 ST NonUnion Lbr"/>
    <n v="1835.9"/>
    <m/>
    <n v="1835.9"/>
    <n v="0"/>
    <n v="0"/>
    <n v="0"/>
    <n v="0"/>
    <n v="1835.9"/>
    <n v="0"/>
    <s v="DBU/Field Ops O&amp;M"/>
    <x v="2"/>
  </r>
  <r>
    <s v="9584-910 - Vac/Sick/Hol"/>
    <s v="1200 ST Union Lbr"/>
    <n v="153876.75"/>
    <m/>
    <n v="153876.75"/>
    <n v="0"/>
    <n v="0"/>
    <n v="0"/>
    <n v="0"/>
    <n v="153876.75"/>
    <n v="0"/>
    <s v="DBU/Field Ops O&amp;M"/>
    <x v="4"/>
  </r>
  <r>
    <s v="9584-920 - Corporate Manag"/>
    <s v="1200 ST Union Lbr"/>
    <n v="145.83000000000001"/>
    <m/>
    <n v="0"/>
    <n v="0"/>
    <n v="0"/>
    <n v="0"/>
    <n v="145.83000000000001"/>
    <n v="145.83000000000001"/>
    <n v="0"/>
    <s v="DBU/Field Ops O&amp;M"/>
    <x v="4"/>
  </r>
  <r>
    <s v="9584-950 - Safety"/>
    <s v="2320 Travel Exp Supp Inv"/>
    <n v="-220.18"/>
    <m/>
    <n v="0"/>
    <n v="0"/>
    <n v="0"/>
    <n v="-220.18"/>
    <n v="0"/>
    <n v="-220.18"/>
    <n v="0"/>
    <s v="DBU/Field Ops O&amp;M"/>
    <x v="0"/>
  </r>
  <r>
    <s v="9585-518 - Trans Restoration"/>
    <s v="1200 ST Union Lbr"/>
    <n v="2556.5700000000002"/>
    <m/>
    <n v="0"/>
    <n v="0"/>
    <n v="0"/>
    <n v="0"/>
    <n v="2556.5700000000002"/>
    <n v="2556.5700000000002"/>
    <n v="0"/>
    <s v="DBU/Field Ops O&amp;M"/>
    <x v="4"/>
  </r>
  <r>
    <s v="9585-518 - Trans Restoration"/>
    <s v="1300 OT Union Lbr"/>
    <n v="106.34"/>
    <m/>
    <n v="0"/>
    <n v="0"/>
    <n v="0"/>
    <n v="0"/>
    <n v="106.34"/>
    <n v="106.34"/>
    <n v="0"/>
    <s v="DBU/Field Ops O&amp;M"/>
    <x v="4"/>
  </r>
  <r>
    <s v="9585-520 - Trans Maintenance"/>
    <s v="1200 ST Union Lbr"/>
    <n v="2245.7999999999997"/>
    <m/>
    <n v="0"/>
    <n v="0"/>
    <n v="0"/>
    <n v="0"/>
    <n v="2245.7999999999997"/>
    <n v="2245.7999999999997"/>
    <n v="0"/>
    <s v="DBU/Field Ops O&amp;M"/>
    <x v="4"/>
  </r>
  <r>
    <s v="9585-520 - Trans Maintenance"/>
    <s v="1300 OT Union Lbr"/>
    <n v="162.26"/>
    <m/>
    <n v="0"/>
    <n v="0"/>
    <n v="0"/>
    <n v="0"/>
    <n v="162.26"/>
    <n v="162.26"/>
    <n v="0"/>
    <s v="DBU/Field Ops O&amp;M"/>
    <x v="4"/>
  </r>
  <r>
    <s v="9585-618 - Dist Restoration"/>
    <s v="2100 Outside Svcs"/>
    <n v="90"/>
    <m/>
    <n v="0"/>
    <n v="0"/>
    <n v="0"/>
    <n v="0"/>
    <n v="90"/>
    <n v="90"/>
    <n v="0"/>
    <s v="DBU/Field Ops O&amp;M"/>
    <x v="0"/>
  </r>
  <r>
    <s v="9585-618 - Dist Restoration"/>
    <s v="1200 ST Union Lbr"/>
    <n v="29027.05"/>
    <m/>
    <n v="0"/>
    <n v="0"/>
    <n v="0"/>
    <n v="0"/>
    <n v="29027.05"/>
    <n v="29027.05"/>
    <n v="0"/>
    <s v="DBU/Field Ops O&amp;M"/>
    <x v="4"/>
  </r>
  <r>
    <s v="9585-618 - Dist Restoration"/>
    <s v="1400 Adj Union Lbr"/>
    <n v="31509.649999999998"/>
    <m/>
    <n v="0"/>
    <n v="0"/>
    <n v="0"/>
    <n v="0"/>
    <n v="31509.649999999998"/>
    <n v="31509.649999999998"/>
    <n v="0"/>
    <s v="DBU/Field Ops O&amp;M"/>
    <x v="4"/>
  </r>
  <r>
    <s v="9585-618 - Dist Restoration"/>
    <s v="2330 Meals Payroll"/>
    <n v="2760"/>
    <m/>
    <n v="0"/>
    <n v="0"/>
    <n v="0"/>
    <n v="0"/>
    <n v="2760"/>
    <n v="2760"/>
    <n v="0"/>
    <s v="DBU/Field Ops O&amp;M"/>
    <x v="0"/>
  </r>
  <r>
    <s v="9585-618 - Dist Restoration"/>
    <s v="1300 OT Union Lbr"/>
    <n v="52367.650000000009"/>
    <m/>
    <n v="0"/>
    <n v="0"/>
    <n v="0"/>
    <n v="0"/>
    <n v="52367.650000000009"/>
    <n v="52367.650000000009"/>
    <n v="0"/>
    <s v="DBU/Field Ops O&amp;M"/>
    <x v="4"/>
  </r>
  <r>
    <s v="9585-620 - Dist Maintenance"/>
    <s v="2100 Outside Svcs"/>
    <n v="49779.569999999992"/>
    <m/>
    <n v="0"/>
    <n v="0"/>
    <n v="0"/>
    <n v="0"/>
    <n v="49779.569999999992"/>
    <n v="49779.569999999992"/>
    <n v="0"/>
    <s v="DBU/Field Ops O&amp;M"/>
    <x v="0"/>
  </r>
  <r>
    <s v="9585-620 - Dist Maintenance"/>
    <s v="1200 ST Union Lbr"/>
    <n v="43075.49"/>
    <m/>
    <n v="0"/>
    <n v="0"/>
    <n v="0"/>
    <n v="0"/>
    <n v="43075.49"/>
    <n v="43075.49"/>
    <n v="0"/>
    <s v="DBU/Field Ops O&amp;M"/>
    <x v="4"/>
  </r>
  <r>
    <s v="9585-620 - Dist Maintenance"/>
    <s v="1400 Adj Union Lbr"/>
    <n v="128.33000000000001"/>
    <m/>
    <n v="0"/>
    <n v="0"/>
    <n v="0"/>
    <n v="0"/>
    <n v="128.33000000000001"/>
    <n v="128.33000000000001"/>
    <n v="0"/>
    <s v="DBU/Field Ops O&amp;M"/>
    <x v="4"/>
  </r>
  <r>
    <s v="9585-620 - Dist Maintenance"/>
    <s v="2330 Meals Payroll"/>
    <n v="140"/>
    <m/>
    <n v="0"/>
    <n v="0"/>
    <n v="0"/>
    <n v="0"/>
    <n v="140"/>
    <n v="140"/>
    <n v="0"/>
    <s v="DBU/Field Ops O&amp;M"/>
    <x v="0"/>
  </r>
  <r>
    <s v="9585-620 - Dist Maintenance"/>
    <s v="2400 Inventory Issue"/>
    <n v="132614.07"/>
    <m/>
    <n v="0"/>
    <n v="0"/>
    <n v="0"/>
    <n v="0"/>
    <n v="132614.07"/>
    <n v="132614.07"/>
    <n v="0"/>
    <s v="DBU/Field Ops O&amp;M"/>
    <x v="3"/>
  </r>
  <r>
    <s v="9585-620 - Dist Maintenance"/>
    <s v="2410 Direct Purchase"/>
    <n v="3800.67"/>
    <m/>
    <n v="0"/>
    <n v="0"/>
    <n v="0"/>
    <n v="0"/>
    <n v="3800.67"/>
    <n v="3800.67"/>
    <n v="0"/>
    <s v="DBU/Field Ops O&amp;M"/>
    <x v="0"/>
  </r>
  <r>
    <s v="9585-620 - Dist Maintenance"/>
    <s v="2420 Lease/Rental"/>
    <n v="1800"/>
    <m/>
    <n v="0"/>
    <n v="0"/>
    <n v="0"/>
    <n v="0"/>
    <n v="1800"/>
    <n v="1800"/>
    <n v="0"/>
    <s v="DBU/Field Ops O&amp;M"/>
    <x v="0"/>
  </r>
  <r>
    <s v="9585-620 - Dist Maintenance"/>
    <s v="2460 Inv Returned"/>
    <n v="-18388.89"/>
    <m/>
    <n v="0"/>
    <n v="0"/>
    <n v="0"/>
    <n v="0"/>
    <n v="-18388.89"/>
    <n v="-18388.89"/>
    <n v="0"/>
    <s v="DBU/Field Ops O&amp;M"/>
    <x v="3"/>
  </r>
  <r>
    <s v="9585-620 - Dist Maintenance"/>
    <s v="1300 OT Union Lbr"/>
    <n v="5976.9000000000005"/>
    <m/>
    <n v="0"/>
    <n v="0"/>
    <n v="0"/>
    <n v="0"/>
    <n v="5976.9000000000005"/>
    <n v="5976.9000000000005"/>
    <n v="0"/>
    <s v="DBU/Field Ops O&amp;M"/>
    <x v="4"/>
  </r>
  <r>
    <s v="9585-700 - DBU Admin"/>
    <s v="2100 Outside Svcs"/>
    <n v="334.86999999999995"/>
    <m/>
    <n v="0"/>
    <n v="0"/>
    <n v="0"/>
    <n v="334.86999999999995"/>
    <n v="0"/>
    <n v="334.86999999999995"/>
    <n v="0"/>
    <s v="DBU/Field Ops O&amp;M"/>
    <x v="0"/>
  </r>
  <r>
    <s v="9585-700 - DBU Admin"/>
    <s v="1200 ST Union Lbr"/>
    <n v="93128.87000000001"/>
    <m/>
    <n v="0"/>
    <n v="0"/>
    <n v="0"/>
    <n v="93128.87000000001"/>
    <n v="0"/>
    <n v="93128.87000000001"/>
    <n v="0"/>
    <s v="DBU/Field Ops O&amp;M"/>
    <x v="4"/>
  </r>
  <r>
    <s v="9585-700 - DBU Admin"/>
    <s v="1400 Adj Union Lbr"/>
    <n v="2061.15"/>
    <m/>
    <n v="0"/>
    <n v="0"/>
    <n v="0"/>
    <n v="2061.15"/>
    <n v="0"/>
    <n v="2061.15"/>
    <n v="0"/>
    <s v="DBU/Field Ops O&amp;M"/>
    <x v="4"/>
  </r>
  <r>
    <s v="9585-700 - DBU Admin"/>
    <s v="2330 Meals Exp Supp Inv"/>
    <n v="131.73000000000002"/>
    <m/>
    <n v="0"/>
    <n v="0"/>
    <n v="0"/>
    <n v="131.73000000000002"/>
    <n v="0"/>
    <n v="131.73000000000002"/>
    <n v="0"/>
    <s v="DBU/Field Ops O&amp;M"/>
    <x v="0"/>
  </r>
  <r>
    <s v="9585-700 - DBU Admin"/>
    <s v="2330 Meals Payroll"/>
    <n v="170"/>
    <m/>
    <n v="0"/>
    <n v="0"/>
    <n v="0"/>
    <n v="170"/>
    <n v="0"/>
    <n v="170"/>
    <n v="0"/>
    <s v="DBU/Field Ops O&amp;M"/>
    <x v="0"/>
  </r>
  <r>
    <s v="9585-700 - DBU Admin"/>
    <s v="2410 Direct Purchase"/>
    <n v="44.82"/>
    <m/>
    <n v="0"/>
    <n v="0"/>
    <n v="0"/>
    <n v="44.82"/>
    <n v="0"/>
    <n v="44.82"/>
    <n v="0"/>
    <s v="DBU/Field Ops O&amp;M"/>
    <x v="0"/>
  </r>
  <r>
    <s v="9585-700 - DBU Admin"/>
    <s v="2420 Lease/Rental"/>
    <n v="180"/>
    <m/>
    <n v="0"/>
    <n v="0"/>
    <n v="0"/>
    <n v="180"/>
    <n v="0"/>
    <n v="180"/>
    <n v="0"/>
    <s v="DBU/Field Ops O&amp;M"/>
    <x v="0"/>
  </r>
  <r>
    <s v="9585-700 - DBU Admin"/>
    <s v="1300 OT Union Lbr"/>
    <n v="8107.7"/>
    <m/>
    <n v="0"/>
    <n v="0"/>
    <n v="0"/>
    <n v="8107.7"/>
    <n v="0"/>
    <n v="8107.7"/>
    <n v="0"/>
    <s v="DBU/Field Ops O&amp;M"/>
    <x v="4"/>
  </r>
  <r>
    <s v="9585-910 - Vac/Sick/Hol"/>
    <s v="1200 ST Union Lbr"/>
    <n v="148563.24000000002"/>
    <m/>
    <n v="148563.24000000002"/>
    <n v="0"/>
    <n v="0"/>
    <n v="0"/>
    <n v="0"/>
    <n v="148563.24000000002"/>
    <n v="0"/>
    <s v="DBU/Field Ops O&amp;M"/>
    <x v="4"/>
  </r>
  <r>
    <s v="9585-920 - Corporate Manag"/>
    <s v="1300 OT Union Lbr"/>
    <n v="50.1"/>
    <m/>
    <n v="0"/>
    <n v="0"/>
    <n v="0"/>
    <n v="0"/>
    <n v="50.1"/>
    <n v="50.1"/>
    <n v="0"/>
    <s v="DBU/Field Ops O&amp;M"/>
    <x v="4"/>
  </r>
  <r>
    <s v="9588-618 - Dist Restoration"/>
    <s v="2100 Outside Svcs"/>
    <n v="913.36"/>
    <m/>
    <n v="0"/>
    <n v="0"/>
    <n v="0"/>
    <n v="0"/>
    <n v="913.36"/>
    <n v="913.36"/>
    <n v="0"/>
    <s v="DBU/Field Ops O&amp;M"/>
    <x v="0"/>
  </r>
  <r>
    <s v="9588-618 - Dist Restoration"/>
    <s v="1200 ST Union Lbr"/>
    <n v="153720.94000000003"/>
    <m/>
    <n v="0"/>
    <n v="0"/>
    <n v="0"/>
    <n v="0"/>
    <n v="153720.94000000003"/>
    <n v="153720.94000000003"/>
    <n v="0"/>
    <s v="DBU/Field Ops O&amp;M"/>
    <x v="4"/>
  </r>
  <r>
    <s v="9588-618 - Dist Restoration"/>
    <s v="1400 Adj Union Lbr"/>
    <n v="123638.11"/>
    <m/>
    <n v="0"/>
    <n v="0"/>
    <n v="0"/>
    <n v="0"/>
    <n v="123638.11"/>
    <n v="123638.11"/>
    <n v="0"/>
    <s v="DBU/Field Ops O&amp;M"/>
    <x v="4"/>
  </r>
  <r>
    <s v="9588-618 - Dist Restoration"/>
    <s v="2330 Meals Payroll"/>
    <n v="8410"/>
    <m/>
    <n v="0"/>
    <n v="0"/>
    <n v="0"/>
    <n v="0"/>
    <n v="8410"/>
    <n v="8410"/>
    <n v="0"/>
    <s v="DBU/Field Ops O&amp;M"/>
    <x v="0"/>
  </r>
  <r>
    <s v="9588-618 - Dist Restoration"/>
    <s v="1300 OT Union Lbr"/>
    <n v="332460.18000000005"/>
    <m/>
    <n v="0"/>
    <n v="0"/>
    <n v="0"/>
    <n v="0"/>
    <n v="332460.18000000005"/>
    <n v="332460.18000000005"/>
    <n v="0"/>
    <s v="DBU/Field Ops O&amp;M"/>
    <x v="4"/>
  </r>
  <r>
    <s v="9588-620 - Dist Maintenance"/>
    <s v="2100 Outside Svcs"/>
    <n v="85910.400000000009"/>
    <m/>
    <n v="0"/>
    <n v="0"/>
    <n v="0"/>
    <n v="0"/>
    <n v="85910.400000000009"/>
    <n v="85910.400000000009"/>
    <n v="0"/>
    <s v="DBU/Field Ops O&amp;M"/>
    <x v="0"/>
  </r>
  <r>
    <s v="9588-620 - Dist Maintenance"/>
    <s v="1200 ST Union Lbr"/>
    <n v="200408.38"/>
    <m/>
    <n v="0"/>
    <n v="0"/>
    <n v="0"/>
    <n v="0"/>
    <n v="200408.38"/>
    <n v="200408.38"/>
    <n v="0"/>
    <s v="DBU/Field Ops O&amp;M"/>
    <x v="4"/>
  </r>
  <r>
    <s v="9588-620 - Dist Maintenance"/>
    <s v="1400 Adj Union Lbr"/>
    <n v="670.15"/>
    <m/>
    <n v="0"/>
    <n v="0"/>
    <n v="0"/>
    <n v="0"/>
    <n v="670.15"/>
    <n v="670.15"/>
    <n v="0"/>
    <s v="DBU/Field Ops O&amp;M"/>
    <x v="4"/>
  </r>
  <r>
    <s v="9588-620 - Dist Maintenance"/>
    <s v="2330 Meals Exp AR"/>
    <n v="180"/>
    <m/>
    <n v="0"/>
    <n v="0"/>
    <n v="0"/>
    <n v="0"/>
    <n v="180"/>
    <n v="180"/>
    <n v="0"/>
    <s v="DBU/Field Ops O&amp;M"/>
    <x v="0"/>
  </r>
  <r>
    <s v="9588-620 - Dist Maintenance"/>
    <s v="2330 Meals Payroll"/>
    <n v="360"/>
    <m/>
    <n v="0"/>
    <n v="0"/>
    <n v="0"/>
    <n v="0"/>
    <n v="360"/>
    <n v="360"/>
    <n v="0"/>
    <s v="DBU/Field Ops O&amp;M"/>
    <x v="0"/>
  </r>
  <r>
    <s v="9588-620 - Dist Maintenance"/>
    <s v="2400 Inventory Issue"/>
    <n v="380185.28"/>
    <m/>
    <n v="0"/>
    <n v="0"/>
    <n v="0"/>
    <n v="0"/>
    <n v="380185.28"/>
    <n v="380185.28"/>
    <n v="0"/>
    <s v="DBU/Field Ops O&amp;M"/>
    <x v="3"/>
  </r>
  <r>
    <s v="9588-620 - Dist Maintenance"/>
    <s v="2410 Direct Purchase"/>
    <n v="5621.9600000000009"/>
    <m/>
    <n v="0"/>
    <n v="0"/>
    <n v="0"/>
    <n v="0"/>
    <n v="5621.9600000000009"/>
    <n v="5621.9600000000009"/>
    <n v="0"/>
    <s v="DBU/Field Ops O&amp;M"/>
    <x v="0"/>
  </r>
  <r>
    <s v="9588-620 - Dist Maintenance"/>
    <s v="2420 Lease/Rental"/>
    <n v="200"/>
    <m/>
    <n v="0"/>
    <n v="0"/>
    <n v="0"/>
    <n v="0"/>
    <n v="200"/>
    <n v="200"/>
    <n v="0"/>
    <s v="DBU/Field Ops O&amp;M"/>
    <x v="0"/>
  </r>
  <r>
    <s v="9588-620 - Dist Maintenance"/>
    <s v="2440 Sal Inventory"/>
    <n v="-680"/>
    <m/>
    <n v="0"/>
    <n v="0"/>
    <n v="0"/>
    <n v="0"/>
    <n v="-680"/>
    <n v="-680"/>
    <n v="0"/>
    <s v="DBU/Field Ops O&amp;M"/>
    <x v="3"/>
  </r>
  <r>
    <s v="9588-620 - Dist Maintenance"/>
    <s v="2460 Inv Returned"/>
    <n v="-225896.10999999996"/>
    <m/>
    <n v="0"/>
    <n v="0"/>
    <n v="0"/>
    <n v="0"/>
    <n v="-225896.10999999996"/>
    <n v="-225896.10999999996"/>
    <n v="0"/>
    <s v="DBU/Field Ops O&amp;M"/>
    <x v="3"/>
  </r>
  <r>
    <s v="9588-620 - Dist Maintenance"/>
    <s v="1300 OT Union Lbr"/>
    <n v="26673.33"/>
    <m/>
    <n v="0"/>
    <n v="0"/>
    <n v="0"/>
    <n v="0"/>
    <n v="26673.33"/>
    <n v="26673.33"/>
    <n v="0"/>
    <s v="DBU/Field Ops O&amp;M"/>
    <x v="4"/>
  </r>
  <r>
    <s v="9588-700 - DBU Admin"/>
    <s v="2100 Outside Svcs"/>
    <n v="493.91"/>
    <m/>
    <n v="0"/>
    <n v="0"/>
    <n v="0"/>
    <n v="493.91"/>
    <n v="0"/>
    <n v="493.91"/>
    <n v="0"/>
    <s v="DBU/Field Ops O&amp;M"/>
    <x v="0"/>
  </r>
  <r>
    <s v="9588-700 - DBU Admin"/>
    <s v="1200 ST Union Lbr"/>
    <n v="62858.229999999996"/>
    <m/>
    <n v="0"/>
    <n v="0"/>
    <n v="0"/>
    <n v="62858.229999999996"/>
    <n v="0"/>
    <n v="62858.229999999996"/>
    <n v="0"/>
    <s v="DBU/Field Ops O&amp;M"/>
    <x v="4"/>
  </r>
  <r>
    <s v="9588-700 - DBU Admin"/>
    <s v="1400 Adj Union Lbr"/>
    <n v="252.86"/>
    <m/>
    <n v="0"/>
    <n v="0"/>
    <n v="0"/>
    <n v="252.86"/>
    <n v="0"/>
    <n v="252.86"/>
    <n v="0"/>
    <s v="DBU/Field Ops O&amp;M"/>
    <x v="4"/>
  </r>
  <r>
    <s v="9588-700 - DBU Admin"/>
    <s v="2340 Other Emp Exp"/>
    <n v="48.69"/>
    <m/>
    <n v="0"/>
    <n v="0"/>
    <n v="0"/>
    <n v="48.69"/>
    <n v="0"/>
    <n v="48.69"/>
    <n v="0"/>
    <s v="DBU/Field Ops O&amp;M"/>
    <x v="0"/>
  </r>
  <r>
    <s v="9588-700 - DBU Admin"/>
    <s v="2410 Direct Purchase"/>
    <n v="236.62"/>
    <m/>
    <n v="0"/>
    <n v="0"/>
    <n v="0"/>
    <n v="236.62"/>
    <n v="0"/>
    <n v="236.62"/>
    <n v="0"/>
    <s v="DBU/Field Ops O&amp;M"/>
    <x v="0"/>
  </r>
  <r>
    <s v="9588-700 - DBU Admin"/>
    <s v="2420 Lease/Rental"/>
    <n v="180"/>
    <m/>
    <n v="0"/>
    <n v="0"/>
    <n v="0"/>
    <n v="180"/>
    <n v="0"/>
    <n v="180"/>
    <n v="0"/>
    <s v="DBU/Field Ops O&amp;M"/>
    <x v="0"/>
  </r>
  <r>
    <s v="9588-700 - DBU Admin"/>
    <s v="1300 OT Union Lbr"/>
    <n v="5119.7700000000004"/>
    <m/>
    <n v="0"/>
    <n v="0"/>
    <n v="0"/>
    <n v="5119.7700000000004"/>
    <n v="0"/>
    <n v="5119.7700000000004"/>
    <n v="0"/>
    <s v="DBU/Field Ops O&amp;M"/>
    <x v="4"/>
  </r>
  <r>
    <s v="9588-700 - DBU Admin"/>
    <s v="2730 Office Supplies"/>
    <n v="401.24"/>
    <m/>
    <n v="0"/>
    <n v="0"/>
    <n v="0"/>
    <n v="401.24"/>
    <n v="0"/>
    <n v="401.24"/>
    <n v="0"/>
    <s v="DBU/Field Ops O&amp;M"/>
    <x v="0"/>
  </r>
  <r>
    <s v="9588-910 - Vac/Sick/Hol"/>
    <s v="1200 ST Union Lbr"/>
    <n v="139510.9"/>
    <m/>
    <n v="139510.9"/>
    <n v="0"/>
    <n v="0"/>
    <n v="0"/>
    <n v="0"/>
    <n v="139510.9"/>
    <n v="0"/>
    <s v="DBU/Field Ops O&amp;M"/>
    <x v="4"/>
  </r>
  <r>
    <s v="277E-400 - OandM Dist Expenses"/>
    <s v="1300 OT Union Lbr"/>
    <n v="19.87"/>
    <m/>
    <n v="0"/>
    <n v="0"/>
    <n v="0"/>
    <n v="0"/>
    <n v="19.87"/>
    <n v="19.87"/>
    <n v="0"/>
    <s v="Asset Management"/>
    <x v="4"/>
  </r>
  <r>
    <s v="4603-100 - Expenses"/>
    <s v="2700 Postage/Delivery"/>
    <n v="800"/>
    <m/>
    <n v="0"/>
    <n v="0"/>
    <n v="0"/>
    <n v="0"/>
    <n v="800"/>
    <n v="800"/>
    <n v="0"/>
    <s v="DBU/Fleet"/>
    <x v="0"/>
  </r>
  <r>
    <s v="4603-100 - Expenses"/>
    <s v="2730 Office Supplies"/>
    <n v="103"/>
    <m/>
    <n v="0"/>
    <n v="0"/>
    <n v="0"/>
    <n v="0"/>
    <n v="103"/>
    <n v="103"/>
    <n v="0"/>
    <s v="DBU/Fleet"/>
    <x v="0"/>
  </r>
  <r>
    <s v="4603-300 - BHE Testing"/>
    <s v="1200 ST Union Lbr"/>
    <n v="113784.7660272268"/>
    <m/>
    <n v="0"/>
    <n v="0"/>
    <n v="0"/>
    <n v="0"/>
    <n v="113784.7660272268"/>
    <n v="113784.7660272268"/>
    <n v="0"/>
    <s v="DBU/Fleet"/>
    <x v="4"/>
  </r>
  <r>
    <s v="4603-300 - BHE Testing"/>
    <s v="1400 Adj Union Lbr"/>
    <n v="1098.48"/>
    <m/>
    <n v="0"/>
    <n v="0"/>
    <n v="0"/>
    <n v="0"/>
    <n v="1098.48"/>
    <n v="1098.48"/>
    <n v="0"/>
    <s v="DBU/Fleet"/>
    <x v="4"/>
  </r>
  <r>
    <s v="4603-300 - BHE Testing"/>
    <s v="2320 Travel Exp AR"/>
    <n v="560"/>
    <m/>
    <n v="0"/>
    <n v="0"/>
    <n v="0"/>
    <n v="0"/>
    <n v="560"/>
    <n v="560"/>
    <n v="0"/>
    <s v="DBU/Fleet"/>
    <x v="1"/>
  </r>
  <r>
    <s v="4603-300 - BHE Testing"/>
    <s v="2320 Travel Exp Supp Inv"/>
    <n v="880.72"/>
    <m/>
    <n v="0"/>
    <n v="0"/>
    <n v="0"/>
    <n v="0"/>
    <n v="880.72"/>
    <n v="880.72"/>
    <n v="0"/>
    <s v="DBU/Fleet"/>
    <x v="0"/>
  </r>
  <r>
    <s v="4603-300 - BHE Testing"/>
    <s v="2330 Meals Exp Supp Inv"/>
    <n v="66.03"/>
    <m/>
    <n v="0"/>
    <n v="0"/>
    <n v="0"/>
    <n v="0"/>
    <n v="66.03"/>
    <n v="66.03"/>
    <n v="0"/>
    <s v="DBU/Fleet"/>
    <x v="0"/>
  </r>
  <r>
    <s v="4603-300 - BHE Testing"/>
    <s v="2330 Meals Payroll"/>
    <n v="609"/>
    <m/>
    <n v="0"/>
    <n v="0"/>
    <n v="0"/>
    <n v="0"/>
    <n v="609"/>
    <n v="609"/>
    <n v="0"/>
    <s v="DBU/Fleet"/>
    <x v="0"/>
  </r>
  <r>
    <s v="4603-300 - BHE Testing"/>
    <s v="2400 Inventory Issue"/>
    <n v="1332.6599999999999"/>
    <m/>
    <n v="0"/>
    <n v="0"/>
    <n v="0"/>
    <n v="0"/>
    <n v="1332.6599999999999"/>
    <n v="1332.6599999999999"/>
    <n v="0"/>
    <s v="DBU/Fleet"/>
    <x v="3"/>
  </r>
  <r>
    <s v="4603-300 - BHE Testing"/>
    <s v="2410 Direct Purchase"/>
    <n v="8115.0599999999995"/>
    <m/>
    <n v="0"/>
    <n v="0"/>
    <n v="0"/>
    <n v="0"/>
    <n v="8115.0599999999995"/>
    <n v="8115.0599999999995"/>
    <n v="0"/>
    <s v="DBU/Fleet"/>
    <x v="0"/>
  </r>
  <r>
    <s v="4603-300 - BHE Testing"/>
    <s v="1300 OT Union Lbr"/>
    <n v="19961.36"/>
    <m/>
    <n v="0"/>
    <n v="0"/>
    <n v="0"/>
    <n v="0"/>
    <n v="19961.36"/>
    <n v="19961.36"/>
    <n v="0"/>
    <s v="DBU/Fleet"/>
    <x v="4"/>
  </r>
  <r>
    <s v="4603-910 - Vac/Sick/Hol"/>
    <s v="1200 ST Union Lbr"/>
    <n v="24877.163972773211"/>
    <m/>
    <n v="24877.163972773211"/>
    <n v="0"/>
    <n v="0"/>
    <n v="0"/>
    <n v="0"/>
    <n v="24877.163972773211"/>
    <n v="0"/>
    <s v="DBU/Fleet"/>
    <x v="4"/>
  </r>
  <r>
    <s v="5024-200 - Fleet Oper"/>
    <s v="4411 Chassis/Gas/Dsl"/>
    <n v="1554639.63"/>
    <m/>
    <n v="0"/>
    <n v="1554639.63"/>
    <n v="0"/>
    <n v="0"/>
    <n v="0"/>
    <n v="1554639.63"/>
    <n v="0"/>
    <s v="DBU/Fleet"/>
    <x v="1"/>
  </r>
  <r>
    <s v="5024-200 - Fleet Oper"/>
    <s v="4412 Chassis/Eng Oil"/>
    <n v="3073.17"/>
    <m/>
    <n v="0"/>
    <n v="3073.17"/>
    <n v="0"/>
    <n v="0"/>
    <n v="0"/>
    <n v="3073.17"/>
    <n v="0"/>
    <s v="DBU/Fleet"/>
    <x v="1"/>
  </r>
  <r>
    <s v="5024-200 - Fleet Oper"/>
    <s v="4413 Chassis/Tires"/>
    <n v="83394.276666666658"/>
    <m/>
    <n v="0"/>
    <n v="83394.276666666658"/>
    <n v="0"/>
    <n v="0"/>
    <n v="0"/>
    <n v="83394.276666666658"/>
    <n v="0"/>
    <s v="DBU/Fleet"/>
    <x v="1"/>
  </r>
  <r>
    <s v="5024-200 - Fleet Oper"/>
    <s v="4414 Chassis/Vndr Lbr"/>
    <n v="691784.65666666673"/>
    <m/>
    <n v="0"/>
    <n v="691784.65666666673"/>
    <n v="0"/>
    <n v="0"/>
    <n v="0"/>
    <n v="691784.65666666673"/>
    <n v="0"/>
    <s v="DBU/Fleet"/>
    <x v="1"/>
  </r>
  <r>
    <s v="5024-200 - Fleet Oper"/>
    <s v="4415 Chassis/Other"/>
    <n v="13.71"/>
    <m/>
    <n v="0"/>
    <n v="13.71"/>
    <n v="0"/>
    <n v="0"/>
    <n v="0"/>
    <n v="13.71"/>
    <n v="0"/>
    <s v="DBU/Fleet"/>
    <x v="1"/>
  </r>
  <r>
    <s v="5024-200 - Fleet Oper"/>
    <s v="4417 Chassis/Accident"/>
    <n v="51307.676666666659"/>
    <m/>
    <n v="0"/>
    <n v="51307.676666666659"/>
    <n v="0"/>
    <n v="0"/>
    <n v="0"/>
    <n v="51307.676666666659"/>
    <n v="0"/>
    <s v="DBU/Fleet"/>
    <x v="1"/>
  </r>
  <r>
    <s v="5024-200 - Fleet Oper"/>
    <s v="4421 Chassis/Wash"/>
    <n v="1016.3333333333335"/>
    <m/>
    <n v="0"/>
    <n v="1016.3333333333335"/>
    <n v="0"/>
    <n v="0"/>
    <n v="0"/>
    <n v="1016.3333333333335"/>
    <n v="0"/>
    <s v="DBU/Fleet"/>
    <x v="1"/>
  </r>
  <r>
    <s v="5024-200 - Fleet Oper"/>
    <s v="4422 Chassis/Regis"/>
    <n v="74709.950000000012"/>
    <m/>
    <n v="0"/>
    <n v="74709.950000000012"/>
    <n v="0"/>
    <n v="0"/>
    <n v="0"/>
    <n v="74709.950000000012"/>
    <n v="0"/>
    <s v="DBU/Fleet"/>
    <x v="1"/>
  </r>
  <r>
    <s v="5024-200 - Fleet Oper"/>
    <s v="4423 Chassis/Wrecker"/>
    <n v="30124.05333333333"/>
    <m/>
    <n v="0"/>
    <n v="30124.05333333333"/>
    <n v="0"/>
    <n v="0"/>
    <n v="0"/>
    <n v="30124.05333333333"/>
    <n v="0"/>
    <s v="DBU/Fleet"/>
    <x v="1"/>
  </r>
  <r>
    <s v="5024-200 - Fleet Oper"/>
    <s v="4455 Equip/Other"/>
    <n v="20981.35"/>
    <m/>
    <n v="0"/>
    <n v="20981.35"/>
    <n v="0"/>
    <n v="0"/>
    <n v="0"/>
    <n v="20981.35"/>
    <n v="0"/>
    <s v="DBU/Fleet"/>
    <x v="1"/>
  </r>
  <r>
    <s v="5024-200 - Fleet Oper"/>
    <s v="4456 Equip/Repaint Veh"/>
    <n v="11737.713333333335"/>
    <m/>
    <n v="0"/>
    <n v="11737.713333333335"/>
    <n v="0"/>
    <n v="0"/>
    <n v="0"/>
    <n v="11737.713333333335"/>
    <n v="0"/>
    <s v="DBU/Fleet"/>
    <x v="1"/>
  </r>
  <r>
    <s v="5024-200 - Fleet Oper"/>
    <s v="2100 Outside Svcs"/>
    <n v="214.59"/>
    <m/>
    <n v="0"/>
    <n v="214.59"/>
    <n v="0"/>
    <n v="0"/>
    <n v="0"/>
    <n v="214.59"/>
    <n v="0"/>
    <s v="DBU/Fleet"/>
    <x v="0"/>
  </r>
  <r>
    <s v="5024-200 - Fleet Oper"/>
    <s v="2810 Fees/Dues/Pnlty"/>
    <n v="987.66666666666652"/>
    <m/>
    <n v="0"/>
    <n v="987.66666666666652"/>
    <n v="0"/>
    <n v="0"/>
    <n v="0"/>
    <n v="987.66666666666652"/>
    <n v="0"/>
    <s v="DBU/Fleet"/>
    <x v="0"/>
  </r>
  <r>
    <s v="5024-200 - Fleet Oper"/>
    <s v="1200 ST NonUnion Lbr"/>
    <n v="136248.63618263867"/>
    <m/>
    <n v="0"/>
    <n v="136248.63618263867"/>
    <n v="0"/>
    <n v="0"/>
    <n v="0"/>
    <n v="136248.63618263867"/>
    <n v="0"/>
    <s v="DBU/Fleet"/>
    <x v="2"/>
  </r>
  <r>
    <s v="5024-200 - Fleet Oper"/>
    <s v="1200 ST Union Lbr"/>
    <n v="465062.34775436821"/>
    <m/>
    <n v="0"/>
    <n v="465062.34775436821"/>
    <n v="0"/>
    <n v="0"/>
    <n v="0"/>
    <n v="465062.34775436821"/>
    <n v="0"/>
    <s v="DBU/Fleet"/>
    <x v="4"/>
  </r>
  <r>
    <s v="5024-200 - Fleet Oper"/>
    <s v="1400 Adj Union Lbr"/>
    <n v="15043.82"/>
    <m/>
    <n v="0"/>
    <n v="15043.82"/>
    <n v="0"/>
    <n v="0"/>
    <n v="0"/>
    <n v="15043.82"/>
    <n v="0"/>
    <s v="DBU/Fleet"/>
    <x v="4"/>
  </r>
  <r>
    <s v="5024-200 - Fleet Oper"/>
    <s v="2310 Training Mtls"/>
    <n v="11490.903333333334"/>
    <m/>
    <n v="0"/>
    <n v="11490.903333333334"/>
    <n v="0"/>
    <n v="0"/>
    <n v="0"/>
    <n v="11490.903333333334"/>
    <n v="0"/>
    <s v="DBU/Fleet"/>
    <x v="1"/>
  </r>
  <r>
    <s v="5024-200 - Fleet Oper"/>
    <s v="2320 Travel Exp Supp Inv"/>
    <n v="12944.283333333336"/>
    <m/>
    <n v="0"/>
    <n v="12944.283333333336"/>
    <n v="0"/>
    <n v="0"/>
    <n v="0"/>
    <n v="12944.283333333336"/>
    <n v="0"/>
    <s v="DBU/Fleet"/>
    <x v="0"/>
  </r>
  <r>
    <s v="5024-200 - Fleet Oper"/>
    <s v="2330 Meals Exp Supp Inv"/>
    <n v="2907.48"/>
    <m/>
    <n v="0"/>
    <n v="2907.48"/>
    <n v="0"/>
    <n v="0"/>
    <n v="0"/>
    <n v="2907.48"/>
    <n v="0"/>
    <s v="DBU/Fleet"/>
    <x v="0"/>
  </r>
  <r>
    <s v="5024-200 - Fleet Oper"/>
    <s v="2330 Meals Payroll"/>
    <n v="511.5151515151515"/>
    <m/>
    <n v="0"/>
    <n v="511.5151515151515"/>
    <n v="0"/>
    <n v="0"/>
    <n v="0"/>
    <n v="511.5151515151515"/>
    <n v="0"/>
    <s v="DBU/Fleet"/>
    <x v="0"/>
  </r>
  <r>
    <s v="5024-200 - Fleet Oper"/>
    <s v="2340 A/P Accrual"/>
    <n v="369"/>
    <m/>
    <n v="0"/>
    <n v="369"/>
    <n v="0"/>
    <n v="0"/>
    <n v="0"/>
    <n v="369"/>
    <n v="0"/>
    <s v="DBU/Fleet"/>
    <x v="1"/>
  </r>
  <r>
    <s v="5024-200 - Fleet Oper"/>
    <s v="2340 Other Emp Exp"/>
    <n v="346.73"/>
    <m/>
    <n v="0"/>
    <n v="346.73"/>
    <n v="0"/>
    <n v="0"/>
    <n v="0"/>
    <n v="346.73"/>
    <n v="0"/>
    <s v="DBU/Fleet"/>
    <x v="0"/>
  </r>
  <r>
    <s v="5024-200 - Fleet Oper"/>
    <s v="2500 Gas/Propane"/>
    <n v="545.77333333333331"/>
    <m/>
    <n v="0"/>
    <n v="545.77333333333331"/>
    <n v="0"/>
    <n v="0"/>
    <n v="0"/>
    <n v="545.77333333333331"/>
    <n v="0"/>
    <s v="DBU/Fleet"/>
    <x v="1"/>
  </r>
  <r>
    <s v="5024-200 - Fleet Oper"/>
    <s v="2400 Inventory Issue"/>
    <n v="8397.3233333333319"/>
    <m/>
    <n v="0"/>
    <n v="8397.3233333333319"/>
    <n v="0"/>
    <n v="0"/>
    <n v="0"/>
    <n v="8397.3233333333319"/>
    <n v="0"/>
    <s v="DBU/Fleet"/>
    <x v="3"/>
  </r>
  <r>
    <s v="5024-200 - Fleet Oper"/>
    <s v="2410 Direct Purchase"/>
    <n v="82614.73000000001"/>
    <m/>
    <n v="0"/>
    <n v="82614.73000000001"/>
    <n v="0"/>
    <n v="0"/>
    <n v="0"/>
    <n v="82614.73000000001"/>
    <n v="0"/>
    <s v="DBU/Fleet"/>
    <x v="0"/>
  </r>
  <r>
    <s v="5024-200 - Fleet Oper"/>
    <s v="2420 Lease/Rental"/>
    <n v="958.42"/>
    <m/>
    <n v="0"/>
    <n v="958.42"/>
    <n v="0"/>
    <n v="0"/>
    <n v="0"/>
    <n v="958.42"/>
    <n v="0"/>
    <s v="DBU/Fleet"/>
    <x v="0"/>
  </r>
  <r>
    <s v="5024-200 - Fleet Oper"/>
    <s v="2430 Other Equip Exp"/>
    <n v="369"/>
    <m/>
    <n v="0"/>
    <n v="369"/>
    <n v="0"/>
    <n v="0"/>
    <n v="0"/>
    <n v="369"/>
    <n v="0"/>
    <s v="DBU/Fleet"/>
    <x v="3"/>
  </r>
  <r>
    <s v="5024-200 - Fleet Oper"/>
    <s v="2450 Sal Proceeds AR"/>
    <n v="-3423.64"/>
    <m/>
    <n v="0"/>
    <n v="-3423.64"/>
    <n v="0"/>
    <n v="0"/>
    <n v="0"/>
    <n v="-3423.64"/>
    <n v="0"/>
    <s v="DBU/Fleet"/>
    <x v="1"/>
  </r>
  <r>
    <s v="5024-200 - Fleet Oper"/>
    <s v="2460 Inv Returned"/>
    <n v="-14.96"/>
    <m/>
    <n v="0"/>
    <n v="-14.96"/>
    <n v="0"/>
    <n v="0"/>
    <n v="0"/>
    <n v="-14.96"/>
    <n v="0"/>
    <s v="DBU/Fleet"/>
    <x v="3"/>
  </r>
  <r>
    <s v="5024-200 - Fleet Oper"/>
    <s v="1300 OT NonUnion Lbr"/>
    <n v="12501.518411185751"/>
    <m/>
    <n v="0"/>
    <n v="12501.518411185751"/>
    <n v="0"/>
    <n v="0"/>
    <n v="0"/>
    <n v="12501.518411185751"/>
    <n v="0"/>
    <s v="DBU/Fleet"/>
    <x v="2"/>
  </r>
  <r>
    <s v="5024-200 - Fleet Oper"/>
    <s v="1300 OT Union Lbr"/>
    <n v="59487.6"/>
    <m/>
    <n v="0"/>
    <n v="59487.6"/>
    <n v="0"/>
    <n v="0"/>
    <n v="0"/>
    <n v="59487.6"/>
    <n v="0"/>
    <s v="DBU/Fleet"/>
    <x v="4"/>
  </r>
  <r>
    <s v="5024-200 - Fleet Oper"/>
    <s v="2700 Postage/Delivery"/>
    <n v="18.060606060606066"/>
    <m/>
    <n v="0"/>
    <n v="18.060606060606066"/>
    <n v="0"/>
    <n v="0"/>
    <n v="0"/>
    <n v="18.060606060606066"/>
    <n v="0"/>
    <s v="DBU/Fleet"/>
    <x v="0"/>
  </r>
  <r>
    <s v="5024-200 - Fleet Oper"/>
    <s v="2730 Office Supplies"/>
    <n v="546.06333333333339"/>
    <m/>
    <n v="0"/>
    <n v="546.06333333333339"/>
    <n v="0"/>
    <n v="0"/>
    <n v="0"/>
    <n v="546.06333333333339"/>
    <n v="0"/>
    <s v="DBU/Fleet"/>
    <x v="0"/>
  </r>
  <r>
    <s v="5024-200 - Fleet Oper"/>
    <s v="2740 Genl Ref Matl"/>
    <n v="63.666666666666664"/>
    <m/>
    <n v="0"/>
    <n v="63.666666666666664"/>
    <n v="0"/>
    <n v="0"/>
    <n v="0"/>
    <n v="63.666666666666664"/>
    <n v="0"/>
    <s v="DBU/Fleet"/>
    <x v="1"/>
  </r>
  <r>
    <s v="5024-200 - Fleet Oper"/>
    <s v="2760 Info Tech Sfwr"/>
    <n v="1145.6666666666667"/>
    <m/>
    <n v="0"/>
    <n v="1145.6666666666667"/>
    <n v="0"/>
    <n v="0"/>
    <n v="0"/>
    <n v="1145.6666666666667"/>
    <n v="0"/>
    <s v="DBU/Fleet"/>
    <x v="0"/>
  </r>
  <r>
    <s v="5024-200 - Fleet Oper"/>
    <s v="6130 Misc Reimburse AR"/>
    <n v="-13944.06"/>
    <m/>
    <n v="0"/>
    <n v="-13944.06"/>
    <n v="0"/>
    <n v="0"/>
    <n v="0"/>
    <n v="-13944.06"/>
    <n v="0"/>
    <s v="DBU/Fleet"/>
    <x v="5"/>
  </r>
  <r>
    <s v="5024-300 - Fleet Maint"/>
    <s v="4413 Chassis/Tires"/>
    <n v="803.88"/>
    <m/>
    <n v="0"/>
    <n v="803.88"/>
    <n v="0"/>
    <n v="0"/>
    <n v="0"/>
    <n v="803.88"/>
    <n v="0"/>
    <s v="DBU/Fleet"/>
    <x v="1"/>
  </r>
  <r>
    <s v="5024-300 - Fleet Maint"/>
    <s v="4414 Chassis/Vndr Lbr"/>
    <n v="446.3"/>
    <m/>
    <n v="0"/>
    <n v="446.3"/>
    <n v="0"/>
    <n v="0"/>
    <n v="0"/>
    <n v="446.3"/>
    <n v="0"/>
    <s v="DBU/Fleet"/>
    <x v="1"/>
  </r>
  <r>
    <s v="5024-300 - Fleet Maint"/>
    <s v="2810 Fees/Dues/Pnlty"/>
    <n v="250"/>
    <m/>
    <n v="0"/>
    <n v="250"/>
    <n v="0"/>
    <n v="0"/>
    <n v="0"/>
    <n v="250"/>
    <n v="0"/>
    <s v="DBU/Fleet"/>
    <x v="0"/>
  </r>
  <r>
    <s v="5024-300 - Fleet Maint"/>
    <s v="2320 Travel Exp Supp Inv"/>
    <n v="2937.96"/>
    <m/>
    <n v="0"/>
    <n v="2937.96"/>
    <n v="0"/>
    <n v="0"/>
    <n v="0"/>
    <n v="2937.96"/>
    <n v="0"/>
    <s v="DBU/Fleet"/>
    <x v="0"/>
  </r>
  <r>
    <s v="5024-300 - Fleet Maint"/>
    <s v="2330 Meals Exp Supp Inv"/>
    <n v="127.66"/>
    <m/>
    <n v="0"/>
    <n v="127.66"/>
    <n v="0"/>
    <n v="0"/>
    <n v="0"/>
    <n v="127.66"/>
    <n v="0"/>
    <s v="DBU/Fleet"/>
    <x v="0"/>
  </r>
  <r>
    <s v="5024-300 - Fleet Maint"/>
    <s v="2410 Direct Purchase"/>
    <n v="27.9"/>
    <m/>
    <n v="0"/>
    <n v="27.9"/>
    <n v="0"/>
    <n v="0"/>
    <n v="0"/>
    <n v="27.9"/>
    <n v="0"/>
    <s v="DBU/Fleet"/>
    <x v="0"/>
  </r>
  <r>
    <s v="5024-300 - Fleet Maint"/>
    <s v="2730 Office Supplies"/>
    <n v="663.38"/>
    <m/>
    <n v="0"/>
    <n v="663.38"/>
    <n v="0"/>
    <n v="0"/>
    <n v="0"/>
    <n v="663.38"/>
    <n v="0"/>
    <s v="DBU/Fleet"/>
    <x v="0"/>
  </r>
  <r>
    <s v="5024-400 - Fleet Repair"/>
    <s v="4414 Chassis/Vndr Lbr"/>
    <n v="4754.3999999999996"/>
    <m/>
    <n v="0"/>
    <n v="4754.3999999999996"/>
    <n v="0"/>
    <n v="0"/>
    <n v="0"/>
    <n v="4754.3999999999996"/>
    <n v="0"/>
    <s v="DBU/Fleet"/>
    <x v="1"/>
  </r>
  <r>
    <s v="5024-400 - Fleet Repair"/>
    <s v="4455 Equip/Other"/>
    <n v="73.22"/>
    <m/>
    <n v="0"/>
    <n v="73.22"/>
    <n v="0"/>
    <n v="0"/>
    <n v="0"/>
    <n v="73.22"/>
    <n v="0"/>
    <s v="DBU/Fleet"/>
    <x v="1"/>
  </r>
  <r>
    <s v="5024-400 - Fleet Repair"/>
    <s v="4455 Equp/Other for Usage"/>
    <n v="60904.210000000006"/>
    <m/>
    <n v="0"/>
    <n v="60904.210000000006"/>
    <n v="0"/>
    <n v="0"/>
    <n v="0"/>
    <n v="60904.210000000006"/>
    <n v="0"/>
    <s v="DBU/Fleet"/>
    <x v="1"/>
  </r>
  <r>
    <s v="5024-500 - Fleet Services"/>
    <s v="2410 Direct Purchase"/>
    <n v="-152.94"/>
    <m/>
    <n v="0"/>
    <n v="-152.94"/>
    <n v="0"/>
    <n v="0"/>
    <n v="0"/>
    <n v="-152.94"/>
    <n v="0"/>
    <s v="DBU/Fleet"/>
    <x v="0"/>
  </r>
  <r>
    <s v="5024-910 - Vac/Sick/Holiday"/>
    <s v="1200 ST NonUnion Lbr"/>
    <n v="20509.138540829983"/>
    <m/>
    <n v="20509.138540829983"/>
    <n v="0"/>
    <n v="0"/>
    <n v="0"/>
    <n v="0"/>
    <n v="20509.138540829983"/>
    <n v="0"/>
    <s v="DBU/Fleet"/>
    <x v="2"/>
  </r>
  <r>
    <s v="5024-910 - Vac/Sick/Holiday"/>
    <s v="1200 ST Union Lbr"/>
    <n v="80946.512522647128"/>
    <m/>
    <n v="80946.512522647128"/>
    <n v="0"/>
    <n v="0"/>
    <n v="0"/>
    <n v="0"/>
    <n v="80946.512522647128"/>
    <n v="0"/>
    <s v="DBU/Fleet"/>
    <x v="4"/>
  </r>
  <r>
    <s v="593D-900 - Distribution OandM"/>
    <s v="1200 ST NonUnion Lbr"/>
    <n v="291.95"/>
    <m/>
    <n v="0"/>
    <n v="0"/>
    <n v="0"/>
    <n v="0"/>
    <n v="291.95"/>
    <n v="291.95"/>
    <n v="0"/>
    <s v="Asset Management"/>
    <x v="2"/>
  </r>
  <r>
    <s v="642D-900 - Distribution OandM"/>
    <s v="2100 Outside Svcs"/>
    <n v="1665"/>
    <m/>
    <n v="0"/>
    <n v="0"/>
    <n v="0"/>
    <n v="0"/>
    <n v="1665"/>
    <n v="1665"/>
    <n v="0"/>
    <s v="Asset Management"/>
    <x v="0"/>
  </r>
  <r>
    <s v="643D-900 - Distribution OandM"/>
    <s v="2170 Outside Svcs Veg Mgmt"/>
    <n v="3815"/>
    <m/>
    <n v="0"/>
    <n v="0"/>
    <n v="0"/>
    <n v="0"/>
    <n v="3815"/>
    <n v="3815"/>
    <n v="0"/>
    <s v="Asset Management"/>
    <x v="0"/>
  </r>
  <r>
    <s v="668C-100 - Customer Experience"/>
    <s v="2100 AP Accrual"/>
    <n v="-2170"/>
    <m/>
    <n v="0"/>
    <n v="0"/>
    <n v="0"/>
    <n v="0"/>
    <n v="-2170"/>
    <n v="-2170"/>
    <n v="0"/>
    <s v="DBU/Generation Interconnect"/>
    <x v="0"/>
  </r>
  <r>
    <s v="668C-100 - Customer Experience"/>
    <s v="2100 Outside Svcs"/>
    <n v="104260.75"/>
    <m/>
    <n v="0"/>
    <n v="0"/>
    <n v="0"/>
    <n v="0"/>
    <n v="104260.75"/>
    <n v="104260.75"/>
    <n v="0"/>
    <s v="DBU/Generation Interconnect"/>
    <x v="0"/>
  </r>
  <r>
    <s v="668C-100 - Customer Experience"/>
    <s v="2110 Outside Svcs Eng"/>
    <n v="145279.75037593988"/>
    <m/>
    <n v="0"/>
    <n v="0"/>
    <n v="0"/>
    <n v="0"/>
    <n v="145279.75037593988"/>
    <n v="145279.75037593988"/>
    <n v="0"/>
    <s v="DBU/Generation Interconnect"/>
    <x v="0"/>
  </r>
  <r>
    <s v="668C-100 - Customer Experience"/>
    <s v="2160 Legal Services Accrual"/>
    <n v="-30843.5"/>
    <m/>
    <n v="0"/>
    <n v="0"/>
    <n v="0"/>
    <n v="0"/>
    <n v="-30843.5"/>
    <n v="-30843.5"/>
    <n v="0"/>
    <s v="DBU/Generation Interconnect"/>
    <x v="0"/>
  </r>
  <r>
    <s v="668C-100 - Customer Experience"/>
    <s v="1200 DG Deferral"/>
    <n v="-163873"/>
    <m/>
    <n v="0"/>
    <n v="0"/>
    <n v="0"/>
    <n v="0"/>
    <n v="-163873"/>
    <n v="-163873"/>
    <n v="0"/>
    <s v="DBU/Generation Interconnect"/>
    <x v="1"/>
  </r>
  <r>
    <s v="668C-100 - Customer Experience"/>
    <s v="1200 Labor Allocation"/>
    <n v="-202073.32"/>
    <m/>
    <n v="0"/>
    <n v="0"/>
    <n v="0"/>
    <n v="0"/>
    <n v="-202073.32"/>
    <n v="-202073.32"/>
    <n v="0"/>
    <s v="DBU/Generation Interconnect"/>
    <x v="1"/>
  </r>
  <r>
    <s v="668C-100 - Customer Experience"/>
    <s v="1200 ST NonUnion Lbr"/>
    <n v="270028.81029495836"/>
    <m/>
    <n v="0"/>
    <n v="0"/>
    <n v="0"/>
    <n v="0"/>
    <n v="270028.81029495836"/>
    <n v="270028.81029495836"/>
    <n v="0"/>
    <s v="DBU/Generation Interconnect"/>
    <x v="2"/>
  </r>
  <r>
    <s v="668C-100 - Customer Experience"/>
    <s v="1400 Adj NonUnion Lbr"/>
    <n v="750"/>
    <m/>
    <n v="0"/>
    <n v="0"/>
    <n v="0"/>
    <n v="0"/>
    <n v="750"/>
    <n v="750"/>
    <n v="0"/>
    <s v="DBU/Generation Interconnect"/>
    <x v="2"/>
  </r>
  <r>
    <s v="668C-100 - Customer Experience"/>
    <s v="8975 Adj Labor"/>
    <n v="16798.36"/>
    <m/>
    <n v="0"/>
    <n v="0"/>
    <n v="0"/>
    <n v="0"/>
    <n v="16798.36"/>
    <n v="16798.36"/>
    <n v="0"/>
    <s v="DBU/Generation Interconnect"/>
    <x v="2"/>
  </r>
  <r>
    <s v="668C-100 - Customer Experience"/>
    <s v="2320 Travel Exp Supp Inv"/>
    <n v="967.04"/>
    <m/>
    <n v="0"/>
    <n v="0"/>
    <n v="0"/>
    <n v="0"/>
    <n v="967.04"/>
    <n v="967.04"/>
    <n v="0"/>
    <s v="DBU/Generation Interconnect"/>
    <x v="0"/>
  </r>
  <r>
    <s v="668C-100 - Customer Experience"/>
    <s v="2400 Inventory Issue"/>
    <n v="621.11"/>
    <m/>
    <n v="0"/>
    <n v="0"/>
    <n v="0"/>
    <n v="0"/>
    <n v="621.11"/>
    <n v="621.11"/>
    <n v="0"/>
    <s v="DBU/Generation Interconnect"/>
    <x v="3"/>
  </r>
  <r>
    <s v="668C-100 - Customer Experience"/>
    <s v="2410 Nonlabor Allocation"/>
    <n v="-257475"/>
    <m/>
    <n v="0"/>
    <n v="0"/>
    <n v="0"/>
    <n v="0"/>
    <n v="-257475"/>
    <n v="-257475"/>
    <n v="0"/>
    <s v="DBU/Generation Interconnect"/>
    <x v="1"/>
  </r>
  <r>
    <s v="668C-100 - Customer Experience"/>
    <s v="1300 OT NonUnion Lbr"/>
    <n v="10622.9"/>
    <m/>
    <n v="0"/>
    <n v="0"/>
    <n v="0"/>
    <n v="0"/>
    <n v="10622.9"/>
    <n v="10622.9"/>
    <n v="0"/>
    <s v="DBU/Generation Interconnect"/>
    <x v="2"/>
  </r>
  <r>
    <s v="668C-100 - Customer Experience"/>
    <s v="6130 Misc Reimburse AR"/>
    <n v="-800"/>
    <m/>
    <n v="0"/>
    <n v="0"/>
    <n v="0"/>
    <n v="0"/>
    <n v="-800"/>
    <n v="-800"/>
    <n v="0"/>
    <s v="DBU/Generation Interconnect"/>
    <x v="5"/>
  </r>
  <r>
    <s v="668C-100 - Customer Experience"/>
    <s v="6130 Proceed Allocation"/>
    <n v="800"/>
    <m/>
    <n v="0"/>
    <n v="0"/>
    <n v="0"/>
    <n v="0"/>
    <n v="800"/>
    <n v="800"/>
    <n v="0"/>
    <s v="DBU/Generation Interconnect"/>
    <x v="1"/>
  </r>
  <r>
    <s v="668C-100 - Customer Experience"/>
    <s v="8950 Misc CWIP Adj"/>
    <n v="995.5"/>
    <m/>
    <n v="0"/>
    <n v="0"/>
    <n v="0"/>
    <n v="0"/>
    <n v="995.5"/>
    <n v="995.5"/>
    <n v="0"/>
    <s v="DBU/Generation Interconnect"/>
    <x v="1"/>
  </r>
  <r>
    <s v="668C-200 - Accounting and Rates"/>
    <s v="2100 Outside Svcs"/>
    <n v="48877.5"/>
    <m/>
    <n v="0"/>
    <n v="0"/>
    <n v="0"/>
    <n v="0"/>
    <n v="48877.5"/>
    <n v="48877.5"/>
    <n v="0"/>
    <s v="DBU/Generation Interconnect"/>
    <x v="0"/>
  </r>
  <r>
    <s v="668C-200 - Accounting and Rates"/>
    <s v="2140 Outside Svcs IT"/>
    <n v="10247.06"/>
    <m/>
    <n v="0"/>
    <n v="0"/>
    <n v="0"/>
    <n v="0"/>
    <n v="10247.06"/>
    <n v="10247.06"/>
    <n v="0"/>
    <s v="DBU/Generation Interconnect"/>
    <x v="0"/>
  </r>
  <r>
    <s v="668C-200 - Accounting and Rates"/>
    <s v="1200 Labor Allocation"/>
    <n v="-23820.42"/>
    <m/>
    <n v="0"/>
    <n v="0"/>
    <n v="0"/>
    <n v="0"/>
    <n v="-23820.42"/>
    <n v="-23820.42"/>
    <n v="0"/>
    <s v="DBU/Generation Interconnect"/>
    <x v="1"/>
  </r>
  <r>
    <s v="668C-200 - Accounting and Rates"/>
    <s v="1200 ST NonUnion Lbr"/>
    <n v="29209.059000497266"/>
    <m/>
    <n v="0"/>
    <n v="0"/>
    <n v="0"/>
    <n v="0"/>
    <n v="29209.059000497266"/>
    <n v="29209.059000497266"/>
    <n v="0"/>
    <s v="DBU/Generation Interconnect"/>
    <x v="2"/>
  </r>
  <r>
    <s v="668C-200 - Accounting and Rates"/>
    <s v="2410 Nonlabor Allocation"/>
    <n v="-53186.81"/>
    <m/>
    <n v="0"/>
    <n v="0"/>
    <n v="0"/>
    <n v="0"/>
    <n v="-53186.81"/>
    <n v="-53186.81"/>
    <n v="0"/>
    <s v="DBU/Generation Interconnect"/>
    <x v="1"/>
  </r>
  <r>
    <s v="668C-300 - Asset Mgmt and CP"/>
    <s v="2100 AP Accrual"/>
    <n v="-3330"/>
    <m/>
    <n v="0"/>
    <n v="0"/>
    <n v="0"/>
    <n v="0"/>
    <n v="-3330"/>
    <n v="-3330"/>
    <n v="0"/>
    <s v="DBU/Generation Interconnect"/>
    <x v="0"/>
  </r>
  <r>
    <s v="668C-300 - Asset Mgmt and CP"/>
    <s v="2100 Outside Svcs"/>
    <n v="21208.75"/>
    <m/>
    <n v="0"/>
    <n v="0"/>
    <n v="0"/>
    <n v="0"/>
    <n v="21208.75"/>
    <n v="21208.75"/>
    <n v="0"/>
    <s v="DBU/Generation Interconnect"/>
    <x v="0"/>
  </r>
  <r>
    <s v="668C-300 - Asset Mgmt and CP"/>
    <s v="2110 Outside Svcs Eng"/>
    <n v="514199.31451612897"/>
    <m/>
    <n v="0"/>
    <n v="0"/>
    <n v="0"/>
    <n v="0"/>
    <n v="514199.31451612897"/>
    <n v="514199.31451612897"/>
    <n v="0"/>
    <s v="DBU/Generation Interconnect"/>
    <x v="0"/>
  </r>
  <r>
    <s v="668C-300 - Asset Mgmt and CP"/>
    <s v="1200 Labor Allocation"/>
    <n v="-197518.12"/>
    <m/>
    <n v="0"/>
    <n v="0"/>
    <n v="0"/>
    <n v="0"/>
    <n v="-197518.12"/>
    <n v="-197518.12"/>
    <n v="0"/>
    <s v="DBU/Generation Interconnect"/>
    <x v="1"/>
  </r>
  <r>
    <s v="668C-300 - Asset Mgmt and CP"/>
    <s v="1200 ST NonUnion Lbr"/>
    <n v="226864.53835383209"/>
    <m/>
    <n v="0"/>
    <n v="0"/>
    <n v="0"/>
    <n v="0"/>
    <n v="226864.53835383209"/>
    <n v="226864.53835383209"/>
    <n v="0"/>
    <s v="DBU/Generation Interconnect"/>
    <x v="2"/>
  </r>
  <r>
    <s v="668C-300 - Asset Mgmt and CP"/>
    <s v="1200 ST Union Lbr"/>
    <n v="595.54"/>
    <m/>
    <n v="0"/>
    <n v="0"/>
    <n v="0"/>
    <n v="0"/>
    <n v="595.54"/>
    <n v="595.54"/>
    <n v="0"/>
    <s v="DBU/Generation Interconnect"/>
    <x v="4"/>
  </r>
  <r>
    <s v="668C-300 - Asset Mgmt and CP"/>
    <s v="2320 Travel Exp Supp Inv"/>
    <n v="467.43"/>
    <m/>
    <n v="0"/>
    <n v="0"/>
    <n v="0"/>
    <n v="0"/>
    <n v="467.43"/>
    <n v="467.43"/>
    <n v="0"/>
    <s v="DBU/Generation Interconnect"/>
    <x v="0"/>
  </r>
  <r>
    <s v="668C-300 - Asset Mgmt and CP"/>
    <s v="2330 Meals Exp Supp Inv"/>
    <n v="35.79"/>
    <m/>
    <n v="0"/>
    <n v="0"/>
    <n v="0"/>
    <n v="0"/>
    <n v="35.79"/>
    <n v="35.79"/>
    <n v="0"/>
    <s v="DBU/Generation Interconnect"/>
    <x v="0"/>
  </r>
  <r>
    <s v="668C-300 - Asset Mgmt and CP"/>
    <s v="2410 Nonlabor Allocation"/>
    <n v="-470693.04000000004"/>
    <m/>
    <n v="0"/>
    <n v="0"/>
    <n v="0"/>
    <n v="0"/>
    <n v="-470693.04000000004"/>
    <n v="-470693.04000000004"/>
    <n v="0"/>
    <s v="DBU/Generation Interconnect"/>
    <x v="1"/>
  </r>
  <r>
    <s v="668C-300 - Asset Mgmt and CP"/>
    <s v="1300 OT Union Lbr"/>
    <n v="114.94"/>
    <m/>
    <n v="0"/>
    <n v="0"/>
    <n v="0"/>
    <n v="0"/>
    <n v="114.94"/>
    <n v="114.94"/>
    <n v="0"/>
    <s v="DBU/Generation Interconnect"/>
    <x v="4"/>
  </r>
  <r>
    <s v="668C-400 - Legal and Regulatory"/>
    <s v="2160 Legal Services Accrual"/>
    <n v="-9819"/>
    <m/>
    <n v="0"/>
    <n v="0"/>
    <n v="0"/>
    <n v="0"/>
    <n v="-9819"/>
    <n v="-9819"/>
    <n v="0"/>
    <s v="DBU/Generation Interconnect"/>
    <x v="0"/>
  </r>
  <r>
    <s v="668C-400 - Legal and Regulatory"/>
    <s v="2160 Outside Svcs Legal"/>
    <n v="56128.7"/>
    <m/>
    <n v="0"/>
    <n v="0"/>
    <n v="0"/>
    <n v="0"/>
    <n v="56128.7"/>
    <n v="56128.7"/>
    <n v="0"/>
    <s v="DBU/Generation Interconnect"/>
    <x v="0"/>
  </r>
  <r>
    <s v="668C-400 - Legal and Regulatory"/>
    <s v="1200 Labor Allocation"/>
    <n v="-55651.109999999993"/>
    <m/>
    <n v="0"/>
    <n v="0"/>
    <n v="0"/>
    <n v="0"/>
    <n v="-55651.109999999993"/>
    <n v="-55651.109999999993"/>
    <n v="0"/>
    <s v="DBU/Generation Interconnect"/>
    <x v="1"/>
  </r>
  <r>
    <s v="668C-400 - Legal and Regulatory"/>
    <s v="1200 ST NonUnion Lbr"/>
    <n v="73176.258978432859"/>
    <m/>
    <n v="0"/>
    <n v="0"/>
    <n v="0"/>
    <n v="0"/>
    <n v="73176.258978432859"/>
    <n v="73176.258978432859"/>
    <n v="0"/>
    <s v="DBU/Generation Interconnect"/>
    <x v="2"/>
  </r>
  <r>
    <s v="668C-400 - Legal and Regulatory"/>
    <s v="2410 Nonlabor Allocation"/>
    <n v="-23261.200000000001"/>
    <m/>
    <n v="0"/>
    <n v="0"/>
    <n v="0"/>
    <n v="0"/>
    <n v="-23261.200000000001"/>
    <n v="-23261.200000000001"/>
    <n v="0"/>
    <s v="DBU/Generation Interconnect"/>
    <x v="1"/>
  </r>
  <r>
    <s v="668C-400 - Legal and Regulatory"/>
    <s v="6130 Misc Reimburse AR"/>
    <n v="-500"/>
    <m/>
    <n v="0"/>
    <n v="0"/>
    <n v="0"/>
    <n v="0"/>
    <n v="-500"/>
    <n v="-500"/>
    <n v="0"/>
    <s v="DBU/Generation Interconnect"/>
    <x v="5"/>
  </r>
  <r>
    <s v="668C-400 - Legal and Regulatory"/>
    <s v="6130 Proceed Allocation"/>
    <n v="500"/>
    <m/>
    <n v="0"/>
    <n v="0"/>
    <n v="0"/>
    <n v="0"/>
    <n v="500"/>
    <n v="500"/>
    <n v="0"/>
    <s v="DBU/Generation Interconnect"/>
    <x v="1"/>
  </r>
  <r>
    <s v="668C-500 - Project Management"/>
    <s v="2100 AP Accrual"/>
    <n v="-1690"/>
    <m/>
    <n v="0"/>
    <n v="0"/>
    <n v="0"/>
    <n v="0"/>
    <n v="-1690"/>
    <n v="-1690"/>
    <n v="0"/>
    <s v="DBU/Generation Interconnect"/>
    <x v="0"/>
  </r>
  <r>
    <s v="668C-500 - Project Management"/>
    <s v="2100 Outside Svcs"/>
    <n v="243708.41"/>
    <m/>
    <n v="0"/>
    <n v="0"/>
    <n v="0"/>
    <n v="0"/>
    <n v="243708.41"/>
    <n v="243708.41"/>
    <n v="0"/>
    <s v="DBU/Generation Interconnect"/>
    <x v="0"/>
  </r>
  <r>
    <s v="668C-500 - Project Management"/>
    <s v="2110 Outside Svcs Eng"/>
    <n v="128462.1276595745"/>
    <m/>
    <n v="0"/>
    <n v="0"/>
    <n v="0"/>
    <n v="0"/>
    <n v="128462.1276595745"/>
    <n v="128462.1276595745"/>
    <n v="0"/>
    <s v="DBU/Generation Interconnect"/>
    <x v="0"/>
  </r>
  <r>
    <s v="668C-500 - Project Management"/>
    <s v="1200 Labor Allocation"/>
    <n v="-276074.27"/>
    <m/>
    <n v="0"/>
    <n v="0"/>
    <n v="0"/>
    <n v="0"/>
    <n v="-276074.27"/>
    <n v="-276074.27"/>
    <n v="0"/>
    <s v="DBU/Generation Interconnect"/>
    <x v="1"/>
  </r>
  <r>
    <s v="668C-500 - Project Management"/>
    <s v="1200 ST NonUnion Lbr"/>
    <n v="305233.14384589478"/>
    <m/>
    <n v="0"/>
    <n v="0"/>
    <n v="0"/>
    <n v="0"/>
    <n v="305233.14384589478"/>
    <n v="305233.14384589478"/>
    <n v="0"/>
    <s v="DBU/Generation Interconnect"/>
    <x v="2"/>
  </r>
  <r>
    <s v="668C-500 - Project Management"/>
    <s v="1200 ST Union Lbr"/>
    <n v="11230"/>
    <m/>
    <n v="0"/>
    <n v="0"/>
    <n v="0"/>
    <n v="0"/>
    <n v="11230"/>
    <n v="11230"/>
    <n v="0"/>
    <s v="DBU/Generation Interconnect"/>
    <x v="4"/>
  </r>
  <r>
    <s v="668C-500 - Project Management"/>
    <s v="1400 Adj NonUnion Lbr"/>
    <n v="500"/>
    <m/>
    <n v="0"/>
    <n v="0"/>
    <n v="0"/>
    <n v="0"/>
    <n v="500"/>
    <n v="500"/>
    <n v="0"/>
    <s v="DBU/Generation Interconnect"/>
    <x v="2"/>
  </r>
  <r>
    <s v="668C-500 - Project Management"/>
    <s v="2320 Travel Exp Supp Inv"/>
    <n v="79.199999999999989"/>
    <m/>
    <n v="0"/>
    <n v="0"/>
    <n v="0"/>
    <n v="0"/>
    <n v="79.199999999999989"/>
    <n v="79.199999999999989"/>
    <n v="0"/>
    <s v="DBU/Generation Interconnect"/>
    <x v="0"/>
  </r>
  <r>
    <s v="668C-500 - Project Management"/>
    <s v="2330 Meals Exp Supp Inv"/>
    <n v="1301.1199999999999"/>
    <m/>
    <n v="0"/>
    <n v="0"/>
    <n v="0"/>
    <n v="0"/>
    <n v="1301.1199999999999"/>
    <n v="1301.1199999999999"/>
    <n v="0"/>
    <s v="DBU/Generation Interconnect"/>
    <x v="0"/>
  </r>
  <r>
    <s v="668C-500 - Project Management"/>
    <s v="2330 Meals Payroll"/>
    <n v="260"/>
    <m/>
    <n v="0"/>
    <n v="0"/>
    <n v="0"/>
    <n v="0"/>
    <n v="260"/>
    <n v="260"/>
    <n v="0"/>
    <s v="DBU/Generation Interconnect"/>
    <x v="0"/>
  </r>
  <r>
    <s v="668C-500 - Project Management"/>
    <s v="2340 Other Emp Exp"/>
    <n v="425"/>
    <m/>
    <n v="0"/>
    <n v="0"/>
    <n v="0"/>
    <n v="0"/>
    <n v="425"/>
    <n v="425"/>
    <n v="0"/>
    <s v="DBU/Generation Interconnect"/>
    <x v="0"/>
  </r>
  <r>
    <s v="668C-500 - Project Management"/>
    <s v="2400 Inventory Issue"/>
    <n v="340.28"/>
    <m/>
    <n v="0"/>
    <n v="0"/>
    <n v="0"/>
    <n v="0"/>
    <n v="340.28"/>
    <n v="340.28"/>
    <n v="0"/>
    <s v="DBU/Generation Interconnect"/>
    <x v="3"/>
  </r>
  <r>
    <s v="668C-500 - Project Management"/>
    <s v="2410 Direct Purchase"/>
    <n v="4314.25"/>
    <m/>
    <n v="0"/>
    <n v="0"/>
    <n v="0"/>
    <n v="0"/>
    <n v="4314.25"/>
    <n v="4314.25"/>
    <n v="0"/>
    <s v="DBU/Generation Interconnect"/>
    <x v="0"/>
  </r>
  <r>
    <s v="668C-500 - Project Management"/>
    <s v="2410 Nonlabor Allocation"/>
    <n v="-377017.7"/>
    <m/>
    <n v="0"/>
    <n v="0"/>
    <n v="0"/>
    <n v="0"/>
    <n v="-377017.7"/>
    <n v="-377017.7"/>
    <n v="0"/>
    <s v="DBU/Generation Interconnect"/>
    <x v="1"/>
  </r>
  <r>
    <s v="668C-500 - Project Management"/>
    <s v="1300 OT Union Lbr"/>
    <n v="5546.34"/>
    <m/>
    <n v="0"/>
    <n v="0"/>
    <n v="0"/>
    <n v="0"/>
    <n v="5546.34"/>
    <n v="5546.34"/>
    <n v="0"/>
    <s v="DBU/Generation Interconnect"/>
    <x v="4"/>
  </r>
  <r>
    <s v="668C-500 - Project Management"/>
    <s v="6130 Misc Reimburse AR"/>
    <n v="-5531.3700000000008"/>
    <m/>
    <n v="0"/>
    <n v="0"/>
    <n v="0"/>
    <n v="0"/>
    <n v="-5531.3700000000008"/>
    <n v="-5531.3700000000008"/>
    <n v="0"/>
    <s v="DBU/Generation Interconnect"/>
    <x v="5"/>
  </r>
  <r>
    <s v="668C-500 - Project Management"/>
    <s v="6130 Proceed Allocation"/>
    <n v="5531.3700000000008"/>
    <m/>
    <n v="0"/>
    <n v="0"/>
    <n v="0"/>
    <n v="0"/>
    <n v="5531.3700000000008"/>
    <n v="5531.3700000000008"/>
    <n v="0"/>
    <s v="DBU/Generation Interconnect"/>
    <x v="1"/>
  </r>
  <r>
    <s v="668C-500 - Project Management"/>
    <s v="8950 Misc CWIP Adj"/>
    <n v="678.44"/>
    <m/>
    <n v="0"/>
    <n v="0"/>
    <n v="0"/>
    <n v="0"/>
    <n v="678.44"/>
    <n v="678.44"/>
    <n v="0"/>
    <s v="DBU/Generation Interconnect"/>
    <x v="1"/>
  </r>
  <r>
    <s v="668C-700 - Billing and Payments"/>
    <s v="1200 DG Deferral"/>
    <n v="-67474.73"/>
    <m/>
    <n v="0"/>
    <n v="0"/>
    <n v="0"/>
    <n v="-67474.73"/>
    <n v="0"/>
    <n v="-67474.73"/>
    <n v="0"/>
    <s v="DBU/Generation Interconnect"/>
    <x v="1"/>
  </r>
  <r>
    <s v="668C-700 - Billing and Payments"/>
    <s v="1200 ST NonUnion Lbr"/>
    <n v="67816.639999999999"/>
    <m/>
    <n v="0"/>
    <n v="0"/>
    <n v="0"/>
    <n v="67816.639999999999"/>
    <n v="0"/>
    <n v="67816.639999999999"/>
    <n v="0"/>
    <s v="DBU/Generation Interconnect"/>
    <x v="2"/>
  </r>
  <r>
    <s v="668C-700 - Billing and Payments"/>
    <s v="1200 ST Union Lbr"/>
    <n v="619.5"/>
    <m/>
    <n v="0"/>
    <n v="0"/>
    <n v="0"/>
    <n v="619.5"/>
    <n v="0"/>
    <n v="619.5"/>
    <n v="0"/>
    <s v="DBU/Generation Interconnect"/>
    <x v="4"/>
  </r>
  <r>
    <s v="668C-700 - Billing and Payments"/>
    <s v="2330 Meals Payroll"/>
    <n v="10"/>
    <m/>
    <n v="0"/>
    <n v="0"/>
    <n v="0"/>
    <n v="10"/>
    <n v="0"/>
    <n v="10"/>
    <n v="0"/>
    <s v="DBU/Generation Interconnect"/>
    <x v="0"/>
  </r>
  <r>
    <s v="668C-700 - Billing and Payments"/>
    <s v="1300 OT NonUnion Lbr"/>
    <n v="20.170000000000002"/>
    <m/>
    <n v="0"/>
    <n v="0"/>
    <n v="0"/>
    <n v="20.170000000000002"/>
    <n v="0"/>
    <n v="20.170000000000002"/>
    <n v="0"/>
    <s v="DBU/Generation Interconnect"/>
    <x v="2"/>
  </r>
  <r>
    <s v="668C-700 - Billing and Payments"/>
    <s v="1300 OT Union Lbr"/>
    <n v="108.75"/>
    <m/>
    <n v="0"/>
    <n v="0"/>
    <n v="0"/>
    <n v="108.75"/>
    <n v="0"/>
    <n v="108.75"/>
    <n v="0"/>
    <s v="DBU/Generation Interconnect"/>
    <x v="4"/>
  </r>
  <r>
    <s v="668C-910 - Sick/Vac/Hol"/>
    <s v="1200 Labor Allocation"/>
    <n v="-79370.789999999994"/>
    <m/>
    <n v="-79370.789999999994"/>
    <n v="0"/>
    <n v="0"/>
    <n v="0"/>
    <n v="0"/>
    <n v="-79370.789999999994"/>
    <n v="0"/>
    <s v="DBU/Generation Interconnect"/>
    <x v="1"/>
  </r>
  <r>
    <s v="668C-910 - Sick/Vac/Hol"/>
    <s v="1200 ST NonUnion Lbr"/>
    <n v="99301.222645315924"/>
    <m/>
    <n v="99301.222645315924"/>
    <n v="0"/>
    <n v="0"/>
    <n v="0"/>
    <n v="0"/>
    <n v="99301.222645315924"/>
    <n v="0"/>
    <s v="DBU/Generation Interconnect"/>
    <x v="2"/>
  </r>
  <r>
    <s v="2211-400 - OandM Work"/>
    <s v="2450 Sal Adjustment"/>
    <n v="-806"/>
    <m/>
    <n v="0"/>
    <n v="0"/>
    <n v="0"/>
    <n v="0"/>
    <n v="-806"/>
    <n v="-806"/>
    <n v="0"/>
    <s v="Asset Management"/>
    <x v="1"/>
  </r>
  <r>
    <s v="2332-400 - OandM Expenses"/>
    <s v="2440 Sal Inventory"/>
    <n v="-4431.75"/>
    <m/>
    <n v="0"/>
    <n v="0"/>
    <n v="0"/>
    <n v="0"/>
    <n v="-4431.75"/>
    <n v="-4431.75"/>
    <n v="0"/>
    <s v="Asset Management"/>
    <x v="3"/>
  </r>
  <r>
    <s v="2332-400 - OandM Expenses"/>
    <s v="8950 Misc CWIP Adj"/>
    <n v="11187.66"/>
    <m/>
    <n v="0"/>
    <n v="0"/>
    <n v="0"/>
    <n v="0"/>
    <n v="11187.66"/>
    <n v="11187.66"/>
    <n v="0"/>
    <s v="Asset Management"/>
    <x v="1"/>
  </r>
  <r>
    <s v="2187-600 - OandM Expenses"/>
    <s v="1200 ST Union Lbr"/>
    <n v="6180"/>
    <m/>
    <n v="0"/>
    <n v="0"/>
    <n v="0"/>
    <n v="0"/>
    <n v="6180"/>
    <n v="6180"/>
    <n v="0"/>
    <s v="Asset Management"/>
    <x v="4"/>
  </r>
  <r>
    <s v="2155-550 - Trans Line Clr R/S"/>
    <s v="1200 ST NonUnion Lbr"/>
    <n v="3416.666666666667"/>
    <m/>
    <n v="0"/>
    <n v="0"/>
    <n v="0"/>
    <n v="0"/>
    <n v="3416.666666666667"/>
    <n v="3416.666666666667"/>
    <n v="0"/>
    <s v="DBU/Line Clearance"/>
    <x v="2"/>
  </r>
  <r>
    <s v="2155-551 - Trans Spray ROW"/>
    <s v="2170 Outside Svcs Veg Mgmt"/>
    <n v="81500"/>
    <m/>
    <n v="0"/>
    <n v="0"/>
    <n v="0"/>
    <n v="0"/>
    <n v="81500"/>
    <n v="81500"/>
    <n v="0"/>
    <s v="DBU/Line Clearance"/>
    <x v="0"/>
  </r>
  <r>
    <s v="2155-551 - Trans Spray ROW"/>
    <s v="2170 Veg Mngmt Accrual"/>
    <n v="238743"/>
    <m/>
    <n v="0"/>
    <n v="0"/>
    <n v="0"/>
    <n v="0"/>
    <n v="238743"/>
    <n v="238743"/>
    <n v="0"/>
    <s v="DBU/Line Clearance"/>
    <x v="1"/>
  </r>
  <r>
    <s v="2155-552 - Trans ROW Clear"/>
    <s v="2170 Outside Svcs Veg Mgmt"/>
    <n v="153197.93"/>
    <m/>
    <n v="0"/>
    <n v="0"/>
    <n v="0"/>
    <n v="0"/>
    <n v="153197.93"/>
    <n v="153197.93"/>
    <n v="0"/>
    <s v="DBU/Line Clearance"/>
    <x v="0"/>
  </r>
  <r>
    <s v="2155-552 - Trans ROW Clear"/>
    <s v="2170 Veg Mngmt Accrual"/>
    <n v="108000"/>
    <m/>
    <n v="0"/>
    <n v="0"/>
    <n v="0"/>
    <n v="0"/>
    <n v="108000"/>
    <n v="108000"/>
    <n v="0"/>
    <s v="DBU/Line Clearance"/>
    <x v="1"/>
  </r>
  <r>
    <s v="2155-552 - Trans ROW Clear"/>
    <s v="1200 ST NonUnion Lbr"/>
    <n v="13021.583333333336"/>
    <m/>
    <n v="0"/>
    <n v="0"/>
    <n v="0"/>
    <n v="0"/>
    <n v="13021.583333333336"/>
    <n v="13021.583333333336"/>
    <n v="0"/>
    <s v="DBU/Line Clearance"/>
    <x v="2"/>
  </r>
  <r>
    <s v="2155-553 - Misc Trans Expenses"/>
    <s v="2310 Training Mtls"/>
    <n v="750"/>
    <m/>
    <n v="0"/>
    <n v="0"/>
    <n v="0"/>
    <n v="0"/>
    <n v="750"/>
    <n v="750"/>
    <n v="0"/>
    <s v="DBU/Line Clearance"/>
    <x v="1"/>
  </r>
  <r>
    <s v="2155-553 - Misc Trans Expenses"/>
    <s v="2320 Travel Exp Supp Inv"/>
    <n v="1317.27"/>
    <m/>
    <n v="0"/>
    <n v="0"/>
    <n v="0"/>
    <n v="0"/>
    <n v="1317.27"/>
    <n v="1317.27"/>
    <n v="0"/>
    <s v="DBU/Line Clearance"/>
    <x v="0"/>
  </r>
  <r>
    <s v="2155-553 - Misc Trans Expenses"/>
    <s v="2330 Meals Exp Supp Inv"/>
    <n v="104.04"/>
    <m/>
    <n v="0"/>
    <n v="0"/>
    <n v="0"/>
    <n v="0"/>
    <n v="104.04"/>
    <n v="104.04"/>
    <n v="0"/>
    <s v="DBU/Line Clearance"/>
    <x v="0"/>
  </r>
  <r>
    <s v="2155-553 - Misc Trans Expenses"/>
    <s v="2420 Lease/Rental"/>
    <n v="297.64999999999998"/>
    <m/>
    <n v="0"/>
    <n v="0"/>
    <n v="0"/>
    <n v="0"/>
    <n v="297.64999999999998"/>
    <n v="297.64999999999998"/>
    <n v="0"/>
    <s v="DBU/Line Clearance"/>
    <x v="0"/>
  </r>
  <r>
    <s v="2155-553 - Misc Trans Expenses"/>
    <s v="2430 Other Equip Exp"/>
    <n v="40.03"/>
    <m/>
    <n v="0"/>
    <n v="0"/>
    <n v="0"/>
    <n v="0"/>
    <n v="40.03"/>
    <n v="40.03"/>
    <n v="0"/>
    <s v="DBU/Line Clearance"/>
    <x v="3"/>
  </r>
  <r>
    <s v="2155-556 - NRI Buffer Maint"/>
    <s v="2170 Outside Svcs Veg Mgmt"/>
    <n v="7500"/>
    <m/>
    <n v="0"/>
    <n v="0"/>
    <n v="0"/>
    <n v="0"/>
    <n v="7500"/>
    <n v="7500"/>
    <n v="0"/>
    <s v="DBU/Line Clearance"/>
    <x v="0"/>
  </r>
  <r>
    <s v="2155-650 - Dist Line Clear"/>
    <s v="2170 Outside Svcs Veg Mgmt"/>
    <n v="1161412.3411551793"/>
    <m/>
    <n v="0"/>
    <n v="0"/>
    <n v="0"/>
    <n v="0"/>
    <n v="1161412.3411551793"/>
    <n v="1161412.3411551793"/>
    <n v="0"/>
    <s v="DBU/Line Clearance"/>
    <x v="0"/>
  </r>
  <r>
    <s v="2155-650 - Dist Line Clear"/>
    <s v="2170 Veg Mngmt Accrual"/>
    <n v="423391.05000000005"/>
    <m/>
    <n v="0"/>
    <n v="0"/>
    <n v="0"/>
    <n v="0"/>
    <n v="423391.05000000005"/>
    <n v="423391.05000000005"/>
    <n v="0"/>
    <s v="DBU/Line Clearance"/>
    <x v="1"/>
  </r>
  <r>
    <s v="2155-650 - Dist Line Clear"/>
    <s v="1200 ST NonUnion Lbr"/>
    <n v="45730.744838709681"/>
    <m/>
    <n v="0"/>
    <n v="0"/>
    <n v="0"/>
    <n v="0"/>
    <n v="45730.744838709681"/>
    <n v="45730.744838709681"/>
    <n v="0"/>
    <s v="DBU/Line Clearance"/>
    <x v="2"/>
  </r>
  <r>
    <s v="2155-650 - Dist Line Clear"/>
    <s v="2320 Travel Exp Supp Inv"/>
    <n v="1387.1100000000001"/>
    <m/>
    <n v="0"/>
    <n v="0"/>
    <n v="0"/>
    <n v="0"/>
    <n v="1387.1100000000001"/>
    <n v="1387.1100000000001"/>
    <n v="0"/>
    <s v="DBU/Line Clearance"/>
    <x v="0"/>
  </r>
  <r>
    <s v="2155-650 - Dist Line Clear"/>
    <s v="2330 Meals Exp Supp Inv"/>
    <n v="13.74"/>
    <m/>
    <n v="0"/>
    <n v="0"/>
    <n v="0"/>
    <n v="0"/>
    <n v="13.74"/>
    <n v="13.74"/>
    <n v="0"/>
    <s v="DBU/Line Clearance"/>
    <x v="0"/>
  </r>
  <r>
    <s v="2155-651 - Service Requests"/>
    <s v="2170 Outside Svcs Veg Mgmt"/>
    <n v="153462.28912038001"/>
    <m/>
    <n v="0"/>
    <n v="0"/>
    <n v="0"/>
    <n v="0"/>
    <n v="153462.28912038001"/>
    <n v="153462.28912038001"/>
    <n v="0"/>
    <s v="DBU/Line Clearance"/>
    <x v="0"/>
  </r>
  <r>
    <s v="2155-651 - Service Requests"/>
    <s v="2170 Veg Mngmt Accrual"/>
    <n v="24000"/>
    <m/>
    <n v="0"/>
    <n v="0"/>
    <n v="0"/>
    <n v="0"/>
    <n v="24000"/>
    <n v="24000"/>
    <n v="0"/>
    <s v="DBU/Line Clearance"/>
    <x v="1"/>
  </r>
  <r>
    <s v="2155-651 - Service Requests"/>
    <s v="1200 ST NonUnion Lbr"/>
    <n v="7456.3009090909072"/>
    <m/>
    <n v="0"/>
    <n v="0"/>
    <n v="0"/>
    <n v="0"/>
    <n v="7456.3009090909072"/>
    <n v="7456.3009090909072"/>
    <n v="0"/>
    <s v="DBU/Line Clearance"/>
    <x v="2"/>
  </r>
  <r>
    <s v="2155-655 - Dist Hazard Tree"/>
    <s v="2170 Outside Svcs Veg Mgmt"/>
    <n v="107896.33261342969"/>
    <m/>
    <n v="0"/>
    <n v="0"/>
    <n v="0"/>
    <n v="0"/>
    <n v="107896.33261342969"/>
    <n v="107896.33261342969"/>
    <n v="0"/>
    <s v="DBU/Line Clearance"/>
    <x v="0"/>
  </r>
  <r>
    <s v="2155-655 - Dist Hazard Tree"/>
    <s v="2170 Veg Mngmt Accrual"/>
    <n v="-5400"/>
    <m/>
    <n v="0"/>
    <n v="0"/>
    <n v="0"/>
    <n v="0"/>
    <n v="-5400"/>
    <n v="-5400"/>
    <n v="0"/>
    <s v="DBU/Line Clearance"/>
    <x v="1"/>
  </r>
  <r>
    <s v="2155-655 - Dist Hazard Tree"/>
    <s v="1200 ST NonUnion Lbr"/>
    <n v="8331.9352380952369"/>
    <m/>
    <n v="0"/>
    <n v="0"/>
    <n v="0"/>
    <n v="0"/>
    <n v="8331.9352380952369"/>
    <n v="8331.9352380952369"/>
    <n v="0"/>
    <s v="DBU/Line Clearance"/>
    <x v="2"/>
  </r>
  <r>
    <s v="2155-656 - Dist ROW Clear"/>
    <s v="2170 Outside Svcs Veg Mgmt"/>
    <n v="42000"/>
    <m/>
    <n v="0"/>
    <n v="0"/>
    <n v="0"/>
    <n v="0"/>
    <n v="42000"/>
    <n v="42000"/>
    <n v="0"/>
    <s v="DBU/Line Clearance"/>
    <x v="0"/>
  </r>
  <r>
    <s v="2155-910 - Vac/Sick/Hol"/>
    <s v="1200 ST NonUnion Lbr"/>
    <n v="4316.84"/>
    <m/>
    <n v="4316.84"/>
    <n v="0"/>
    <n v="0"/>
    <n v="0"/>
    <n v="0"/>
    <n v="4316.84"/>
    <n v="0"/>
    <s v="DBU/Line Clearance"/>
    <x v="2"/>
  </r>
  <r>
    <s v="4683-550 - Trans Line Clr R/S"/>
    <s v="2170 Outside Svcs Veg Mgmt"/>
    <n v="105060"/>
    <m/>
    <n v="0"/>
    <n v="0"/>
    <n v="0"/>
    <n v="0"/>
    <n v="105060"/>
    <n v="105060"/>
    <n v="0"/>
    <s v="DBU/Line Clearance"/>
    <x v="0"/>
  </r>
  <r>
    <s v="4683-550 - Trans Line Clr R/S"/>
    <s v="1200 ST NonUnion Lbr"/>
    <n v="6000"/>
    <m/>
    <n v="0"/>
    <n v="0"/>
    <n v="0"/>
    <n v="0"/>
    <n v="6000"/>
    <n v="6000"/>
    <n v="0"/>
    <s v="DBU/Line Clearance"/>
    <x v="2"/>
  </r>
  <r>
    <s v="4683-551 - Trans Spray ROW"/>
    <s v="2170 Outside Svcs Veg Mgmt"/>
    <n v="60000"/>
    <m/>
    <n v="0"/>
    <n v="0"/>
    <n v="0"/>
    <n v="0"/>
    <n v="60000"/>
    <n v="60000"/>
    <n v="0"/>
    <s v="DBU/Line Clearance"/>
    <x v="0"/>
  </r>
  <r>
    <s v="4683-551 - Trans Spray ROW"/>
    <s v="2170 Veg Mngmt Accrual"/>
    <n v="308402"/>
    <m/>
    <n v="0"/>
    <n v="0"/>
    <n v="0"/>
    <n v="0"/>
    <n v="308402"/>
    <n v="308402"/>
    <n v="0"/>
    <s v="DBU/Line Clearance"/>
    <x v="1"/>
  </r>
  <r>
    <s v="4683-552 - Trans ROW Clear"/>
    <s v="2170 Outside Svcs Veg Mgmt"/>
    <n v="942381.59814887773"/>
    <m/>
    <n v="0"/>
    <n v="0"/>
    <n v="0"/>
    <n v="0"/>
    <n v="942381.59814887773"/>
    <n v="942381.59814887773"/>
    <n v="0"/>
    <s v="DBU/Line Clearance"/>
    <x v="0"/>
  </r>
  <r>
    <s v="4683-552 - Trans ROW Clear"/>
    <s v="2170 Veg Mngmt Accrual"/>
    <n v="91500"/>
    <m/>
    <n v="0"/>
    <n v="0"/>
    <n v="0"/>
    <n v="0"/>
    <n v="91500"/>
    <n v="91500"/>
    <n v="0"/>
    <s v="DBU/Line Clearance"/>
    <x v="1"/>
  </r>
  <r>
    <s v="4683-552 - Trans ROW Clear"/>
    <s v="1200 ST NonUnion Lbr"/>
    <n v="30214.35"/>
    <m/>
    <n v="0"/>
    <n v="0"/>
    <n v="0"/>
    <n v="0"/>
    <n v="30214.35"/>
    <n v="30214.35"/>
    <n v="0"/>
    <s v="DBU/Line Clearance"/>
    <x v="2"/>
  </r>
  <r>
    <s v="4683-552 - Trans ROW Clear"/>
    <s v="2320 Travel Exp Supp Inv"/>
    <n v="36.299999999999997"/>
    <m/>
    <n v="0"/>
    <n v="0"/>
    <n v="0"/>
    <n v="0"/>
    <n v="36.299999999999997"/>
    <n v="36.299999999999997"/>
    <n v="0"/>
    <s v="DBU/Line Clearance"/>
    <x v="0"/>
  </r>
  <r>
    <s v="4683-650 - Dist Line Clear"/>
    <s v="2170 Outside Svcs Veg Mgmt"/>
    <n v="3976825.2457306371"/>
    <m/>
    <n v="0"/>
    <n v="0"/>
    <n v="0"/>
    <n v="0"/>
    <n v="3976825.2457306371"/>
    <n v="3976825.2457306371"/>
    <n v="0"/>
    <s v="DBU/Line Clearance"/>
    <x v="0"/>
  </r>
  <r>
    <s v="4683-650 - Dist Line Clear"/>
    <s v="2170 Veg Mngmt Accrual"/>
    <n v="600078"/>
    <m/>
    <n v="0"/>
    <n v="0"/>
    <n v="0"/>
    <n v="0"/>
    <n v="600078"/>
    <n v="600078"/>
    <n v="0"/>
    <s v="DBU/Line Clearance"/>
    <x v="1"/>
  </r>
  <r>
    <s v="4683-650 - Dist Line Clear"/>
    <s v="1200 ST NonUnion Lbr"/>
    <n v="130873.32636363636"/>
    <m/>
    <n v="0"/>
    <n v="0"/>
    <n v="0"/>
    <n v="0"/>
    <n v="130873.32636363636"/>
    <n v="130873.32636363636"/>
    <n v="0"/>
    <s v="DBU/Line Clearance"/>
    <x v="2"/>
  </r>
  <r>
    <s v="4683-650 - Dist Line Clear"/>
    <s v="1400 Adj NonUnion Lbr"/>
    <n v="10000"/>
    <m/>
    <n v="0"/>
    <n v="0"/>
    <n v="0"/>
    <n v="0"/>
    <n v="10000"/>
    <n v="10000"/>
    <n v="0"/>
    <s v="DBU/Line Clearance"/>
    <x v="2"/>
  </r>
  <r>
    <s v="4683-650 - Dist Line Clear"/>
    <s v="2320 Travel Exp Supp Inv"/>
    <n v="69.2"/>
    <m/>
    <n v="0"/>
    <n v="0"/>
    <n v="0"/>
    <n v="0"/>
    <n v="69.2"/>
    <n v="69.2"/>
    <n v="0"/>
    <s v="DBU/Line Clearance"/>
    <x v="0"/>
  </r>
  <r>
    <s v="4683-650 - Dist Line Clear"/>
    <s v="2330 Meals Exp Supp Inv"/>
    <n v="141.88"/>
    <m/>
    <n v="0"/>
    <n v="0"/>
    <n v="0"/>
    <n v="0"/>
    <n v="141.88"/>
    <n v="141.88"/>
    <n v="0"/>
    <s v="DBU/Line Clearance"/>
    <x v="0"/>
  </r>
  <r>
    <s v="4683-650 - Dist Line Clear"/>
    <s v="2400 Inventory Issue"/>
    <n v="594.73"/>
    <m/>
    <n v="0"/>
    <n v="0"/>
    <n v="0"/>
    <n v="0"/>
    <n v="594.73"/>
    <n v="594.73"/>
    <n v="0"/>
    <s v="DBU/Line Clearance"/>
    <x v="3"/>
  </r>
  <r>
    <s v="4683-650 - Dist Line Clear"/>
    <s v="2410 Direct Purchase"/>
    <n v="80"/>
    <m/>
    <n v="0"/>
    <n v="0"/>
    <n v="0"/>
    <n v="0"/>
    <n v="80"/>
    <n v="80"/>
    <n v="0"/>
    <s v="DBU/Line Clearance"/>
    <x v="0"/>
  </r>
  <r>
    <s v="4683-650 - Dist Line Clear"/>
    <s v="1300 OT NonUnion Lbr"/>
    <n v="333.33333333333331"/>
    <m/>
    <n v="0"/>
    <n v="0"/>
    <n v="0"/>
    <n v="0"/>
    <n v="333.33333333333331"/>
    <n v="333.33333333333331"/>
    <n v="0"/>
    <s v="DBU/Line Clearance"/>
    <x v="2"/>
  </r>
  <r>
    <s v="4683-651 - Service Requests"/>
    <s v="2170 Outside Svcs Veg Mgmt"/>
    <n v="463686.34333333327"/>
    <m/>
    <n v="0"/>
    <n v="0"/>
    <n v="0"/>
    <n v="0"/>
    <n v="463686.34333333327"/>
    <n v="463686.34333333327"/>
    <n v="0"/>
    <s v="DBU/Line Clearance"/>
    <x v="0"/>
  </r>
  <r>
    <s v="4683-651 - Service Requests"/>
    <s v="2170 Veg Mngmt Accrual"/>
    <n v="47000"/>
    <m/>
    <n v="0"/>
    <n v="0"/>
    <n v="0"/>
    <n v="0"/>
    <n v="47000"/>
    <n v="47000"/>
    <n v="0"/>
    <s v="DBU/Line Clearance"/>
    <x v="1"/>
  </r>
  <r>
    <s v="4683-651 - Service Requests"/>
    <s v="1200 ST NonUnion Lbr"/>
    <n v="15192.672765957448"/>
    <m/>
    <n v="0"/>
    <n v="0"/>
    <n v="0"/>
    <n v="0"/>
    <n v="15192.672765957448"/>
    <n v="15192.672765957448"/>
    <n v="0"/>
    <s v="DBU/Line Clearance"/>
    <x v="2"/>
  </r>
  <r>
    <s v="4683-655 - Dist Hazard Tree"/>
    <s v="2100 Outside Svcs"/>
    <n v="560.26"/>
    <m/>
    <n v="0"/>
    <n v="0"/>
    <n v="0"/>
    <n v="0"/>
    <n v="560.26"/>
    <n v="560.26"/>
    <n v="0"/>
    <s v="DBU/Line Clearance"/>
    <x v="0"/>
  </r>
  <r>
    <s v="4683-655 - Dist Hazard Tree"/>
    <s v="2170 Outside Svcs Veg Mgmt"/>
    <n v="360910.18163234863"/>
    <m/>
    <n v="0"/>
    <n v="0"/>
    <n v="0"/>
    <n v="0"/>
    <n v="360910.18163234863"/>
    <n v="360910.18163234863"/>
    <n v="0"/>
    <s v="DBU/Line Clearance"/>
    <x v="0"/>
  </r>
  <r>
    <s v="4683-655 - Dist Hazard Tree"/>
    <s v="2170 Veg Mngmt Accrual"/>
    <n v="402818"/>
    <m/>
    <n v="0"/>
    <n v="0"/>
    <n v="0"/>
    <n v="0"/>
    <n v="402818"/>
    <n v="402818"/>
    <n v="0"/>
    <s v="DBU/Line Clearance"/>
    <x v="1"/>
  </r>
  <r>
    <s v="4683-655 - Dist Hazard Tree"/>
    <s v="1200 ST NonUnion Lbr"/>
    <n v="46673.140701935452"/>
    <m/>
    <n v="0"/>
    <n v="0"/>
    <n v="0"/>
    <n v="0"/>
    <n v="46673.140701935452"/>
    <n v="46673.140701935452"/>
    <n v="0"/>
    <s v="DBU/Line Clearance"/>
    <x v="2"/>
  </r>
  <r>
    <s v="4683-655 - Dist Hazard Tree"/>
    <s v="1200 ST Union Lbr"/>
    <n v="7141.2100000000009"/>
    <m/>
    <n v="0"/>
    <n v="0"/>
    <n v="0"/>
    <n v="0"/>
    <n v="7141.2100000000009"/>
    <n v="7141.2100000000009"/>
    <n v="0"/>
    <s v="DBU/Line Clearance"/>
    <x v="4"/>
  </r>
  <r>
    <s v="4683-655 - Dist Hazard Tree"/>
    <s v="2310 Training Mtls"/>
    <n v="125"/>
    <m/>
    <n v="0"/>
    <n v="0"/>
    <n v="0"/>
    <n v="0"/>
    <n v="125"/>
    <n v="125"/>
    <n v="0"/>
    <s v="DBU/Line Clearance"/>
    <x v="1"/>
  </r>
  <r>
    <s v="4683-655 - Dist Hazard Tree"/>
    <s v="2320 Travel Exp Supp Inv"/>
    <n v="139.06"/>
    <m/>
    <n v="0"/>
    <n v="0"/>
    <n v="0"/>
    <n v="0"/>
    <n v="139.06"/>
    <n v="139.06"/>
    <n v="0"/>
    <s v="DBU/Line Clearance"/>
    <x v="0"/>
  </r>
  <r>
    <s v="4683-655 - Dist Hazard Tree"/>
    <s v="2330 Meals Exp Supp Inv"/>
    <n v="10.19"/>
    <m/>
    <n v="0"/>
    <n v="0"/>
    <n v="0"/>
    <n v="0"/>
    <n v="10.19"/>
    <n v="10.19"/>
    <n v="0"/>
    <s v="DBU/Line Clearance"/>
    <x v="0"/>
  </r>
  <r>
    <s v="4683-655 - Dist Hazard Tree"/>
    <s v="2330 Meals Payroll"/>
    <n v="1360"/>
    <m/>
    <n v="0"/>
    <n v="0"/>
    <n v="0"/>
    <n v="0"/>
    <n v="1360"/>
    <n v="1360"/>
    <n v="0"/>
    <s v="DBU/Line Clearance"/>
    <x v="0"/>
  </r>
  <r>
    <s v="4683-655 - Dist Hazard Tree"/>
    <s v="2410 Direct Purchase"/>
    <n v="377.92"/>
    <m/>
    <n v="0"/>
    <n v="0"/>
    <n v="0"/>
    <n v="0"/>
    <n v="377.92"/>
    <n v="377.92"/>
    <n v="0"/>
    <s v="DBU/Line Clearance"/>
    <x v="0"/>
  </r>
  <r>
    <s v="4683-655 - Dist Hazard Tree"/>
    <s v="1300 OT Union Lbr"/>
    <n v="25615"/>
    <m/>
    <n v="0"/>
    <n v="0"/>
    <n v="0"/>
    <n v="0"/>
    <n v="25615"/>
    <n v="25615"/>
    <n v="0"/>
    <s v="DBU/Line Clearance"/>
    <x v="4"/>
  </r>
  <r>
    <s v="4683-656 - Dist ROW Clear"/>
    <s v="2170 Outside Svcs Veg Mgmt"/>
    <n v="117.7239256220238"/>
    <m/>
    <n v="0"/>
    <n v="0"/>
    <n v="0"/>
    <n v="0"/>
    <n v="117.7239256220238"/>
    <n v="117.7239256220238"/>
    <n v="0"/>
    <s v="DBU/Line Clearance"/>
    <x v="0"/>
  </r>
  <r>
    <s v="4683-910 - Vac/Sick/Hol"/>
    <s v="1200 ST NonUnion Lbr"/>
    <n v="25099.61"/>
    <m/>
    <n v="25099.61"/>
    <n v="0"/>
    <n v="0"/>
    <n v="0"/>
    <n v="0"/>
    <n v="25099.61"/>
    <n v="0"/>
    <s v="DBU/Line Clearance"/>
    <x v="2"/>
  </r>
  <r>
    <s v="820A-500 - OandM Expenses"/>
    <s v="6130 Misc Reimburse AR"/>
    <n v="-25.17"/>
    <m/>
    <n v="0"/>
    <n v="0"/>
    <n v="0"/>
    <n v="0"/>
    <n v="-25.17"/>
    <n v="-25.17"/>
    <n v="0"/>
    <s v="Asset Management"/>
    <x v="5"/>
  </r>
  <r>
    <s v="7353-618 - Dist OandM Expense"/>
    <s v="2100 Outside Svcs"/>
    <n v="571741.45454545447"/>
    <m/>
    <n v="0"/>
    <n v="0"/>
    <n v="0"/>
    <n v="0"/>
    <n v="571741.45454545447"/>
    <n v="571741.45454545447"/>
    <n v="0"/>
    <s v="DBU/Major Storms"/>
    <x v="0"/>
  </r>
  <r>
    <s v="7353-618 - Dist OandM Expense"/>
    <s v="1200 ST Union Lbr"/>
    <n v="214758.90909090903"/>
    <m/>
    <n v="0"/>
    <n v="0"/>
    <n v="0"/>
    <n v="0"/>
    <n v="214758.90909090903"/>
    <n v="214758.90909090903"/>
    <n v="0"/>
    <s v="DBU/Major Storms"/>
    <x v="4"/>
  </r>
  <r>
    <s v="7353-618 - Dist OandM Expense"/>
    <s v="1300 OT Union Lbr"/>
    <n v="330563.63636363635"/>
    <m/>
    <n v="0"/>
    <n v="0"/>
    <n v="0"/>
    <n v="0"/>
    <n v="330563.63636363635"/>
    <n v="330563.63636363635"/>
    <n v="0"/>
    <s v="DBU/Major Storms"/>
    <x v="4"/>
  </r>
  <r>
    <s v="988A-100 - Storm Management"/>
    <s v="1200 ST NonUnion Lbr"/>
    <n v="701.12999999999988"/>
    <m/>
    <n v="0"/>
    <n v="0"/>
    <n v="0"/>
    <n v="0"/>
    <n v="701.12999999999988"/>
    <n v="701.12999999999988"/>
    <n v="0"/>
    <s v="DBU/Major Storms"/>
    <x v="2"/>
  </r>
  <r>
    <s v="988A-100 - Storm Management"/>
    <s v="1200 ST Union Lbr"/>
    <n v="136.56"/>
    <m/>
    <n v="0"/>
    <n v="0"/>
    <n v="0"/>
    <n v="0"/>
    <n v="136.56"/>
    <n v="136.56"/>
    <n v="0"/>
    <s v="DBU/Major Storms"/>
    <x v="4"/>
  </r>
  <r>
    <s v="988A-100 - Storm Management"/>
    <s v="1400 Adj Union Lbr"/>
    <n v="125.76"/>
    <m/>
    <n v="0"/>
    <n v="0"/>
    <n v="0"/>
    <n v="0"/>
    <n v="125.76"/>
    <n v="125.76"/>
    <n v="0"/>
    <s v="DBU/Major Storms"/>
    <x v="4"/>
  </r>
  <r>
    <s v="988A-100 - Storm Management"/>
    <s v="2320 Travel Exp Supp Inv"/>
    <n v="403.3"/>
    <m/>
    <n v="0"/>
    <n v="0"/>
    <n v="0"/>
    <n v="0"/>
    <n v="403.3"/>
    <n v="403.3"/>
    <n v="0"/>
    <s v="DBU/Major Storms"/>
    <x v="0"/>
  </r>
  <r>
    <s v="988A-100 - Storm Management"/>
    <s v="2330 Meals Exp Supp Inv"/>
    <n v="152.69"/>
    <m/>
    <n v="0"/>
    <n v="0"/>
    <n v="0"/>
    <n v="0"/>
    <n v="152.69"/>
    <n v="152.69"/>
    <n v="0"/>
    <s v="DBU/Major Storms"/>
    <x v="0"/>
  </r>
  <r>
    <s v="988A-100 - Storm Management"/>
    <s v="1300 OT NonUnion Lbr"/>
    <n v="159.91"/>
    <m/>
    <n v="0"/>
    <n v="0"/>
    <n v="0"/>
    <n v="0"/>
    <n v="159.91"/>
    <n v="159.91"/>
    <n v="0"/>
    <s v="DBU/Major Storms"/>
    <x v="2"/>
  </r>
  <r>
    <s v="988A-100 - Storm Management"/>
    <s v="1300 OT Union Lbr"/>
    <n v="208.94"/>
    <m/>
    <n v="0"/>
    <n v="0"/>
    <n v="0"/>
    <n v="0"/>
    <n v="208.94"/>
    <n v="208.94"/>
    <n v="0"/>
    <s v="DBU/Major Storms"/>
    <x v="4"/>
  </r>
  <r>
    <s v="988A-101 - Media Management"/>
    <s v="1200 ST NonUnion Lbr"/>
    <n v="74.8"/>
    <m/>
    <n v="0"/>
    <n v="0"/>
    <n v="0"/>
    <n v="0"/>
    <n v="74.8"/>
    <n v="74.8"/>
    <n v="0"/>
    <s v="DBU/Major Storms"/>
    <x v="2"/>
  </r>
  <r>
    <s v="988A-105 - Resource Management"/>
    <s v="1200 ST NonUnion Lbr"/>
    <n v="83.29"/>
    <m/>
    <n v="0"/>
    <n v="0"/>
    <n v="0"/>
    <n v="0"/>
    <n v="83.29"/>
    <n v="83.29"/>
    <n v="0"/>
    <s v="DBU/Major Storms"/>
    <x v="2"/>
  </r>
  <r>
    <s v="988A-105 - Resource Management"/>
    <s v="2320 Travel Exp Supp Inv"/>
    <n v="165.84"/>
    <m/>
    <n v="0"/>
    <n v="0"/>
    <n v="0"/>
    <n v="0"/>
    <n v="165.84"/>
    <n v="165.84"/>
    <n v="0"/>
    <s v="DBU/Major Storms"/>
    <x v="0"/>
  </r>
  <r>
    <s v="988A-105 - Resource Management"/>
    <s v="2330 Meals Exp Supp Inv"/>
    <n v="26.24"/>
    <m/>
    <n v="0"/>
    <n v="0"/>
    <n v="0"/>
    <n v="0"/>
    <n v="26.24"/>
    <n v="26.24"/>
    <n v="0"/>
    <s v="DBU/Major Storms"/>
    <x v="0"/>
  </r>
  <r>
    <s v="988A-110 - Dispatching"/>
    <s v="1200 ST NonUnion Lbr"/>
    <n v="373.21000000000004"/>
    <m/>
    <n v="0"/>
    <n v="0"/>
    <n v="0"/>
    <n v="0"/>
    <n v="373.21000000000004"/>
    <n v="373.21000000000004"/>
    <n v="0"/>
    <s v="DBU/Major Storms"/>
    <x v="2"/>
  </r>
  <r>
    <s v="988A-110 - Dispatching"/>
    <s v="1400 Adj NonUnion Lbr"/>
    <n v="473.37"/>
    <m/>
    <n v="0"/>
    <n v="0"/>
    <n v="0"/>
    <n v="0"/>
    <n v="473.37"/>
    <n v="473.37"/>
    <n v="0"/>
    <s v="DBU/Major Storms"/>
    <x v="2"/>
  </r>
  <r>
    <s v="988A-110 - Dispatching"/>
    <s v="1400 Adj Union Lbr"/>
    <n v="2600"/>
    <m/>
    <n v="0"/>
    <n v="0"/>
    <n v="0"/>
    <n v="0"/>
    <n v="2600"/>
    <n v="2600"/>
    <n v="0"/>
    <s v="DBU/Major Storms"/>
    <x v="4"/>
  </r>
  <r>
    <s v="988A-110 - Dispatching"/>
    <s v="1300 OT NonUnion Lbr"/>
    <n v="282.13"/>
    <m/>
    <n v="0"/>
    <n v="0"/>
    <n v="0"/>
    <n v="0"/>
    <n v="282.13"/>
    <n v="282.13"/>
    <n v="0"/>
    <s v="DBU/Major Storms"/>
    <x v="2"/>
  </r>
  <r>
    <s v="988A-116 - Call Handling"/>
    <s v="1200 ST NonUnion Lbr"/>
    <n v="352.70000000000005"/>
    <m/>
    <n v="0"/>
    <n v="0"/>
    <n v="0"/>
    <n v="0"/>
    <n v="352.70000000000005"/>
    <n v="352.70000000000005"/>
    <n v="0"/>
    <s v="DBU/Major Storms"/>
    <x v="2"/>
  </r>
  <r>
    <s v="988A-116 - Call Handling"/>
    <s v="1200 ST Union Lbr"/>
    <n v="1094.19"/>
    <m/>
    <n v="0"/>
    <n v="0"/>
    <n v="0"/>
    <n v="0"/>
    <n v="1094.19"/>
    <n v="1094.19"/>
    <n v="0"/>
    <s v="DBU/Major Storms"/>
    <x v="4"/>
  </r>
  <r>
    <s v="988A-116 - Call Handling"/>
    <s v="1400 Adj Union Lbr"/>
    <n v="127.86"/>
    <m/>
    <n v="0"/>
    <n v="0"/>
    <n v="0"/>
    <n v="0"/>
    <n v="127.86"/>
    <n v="127.86"/>
    <n v="0"/>
    <s v="DBU/Major Storms"/>
    <x v="4"/>
  </r>
  <r>
    <s v="988A-116 - Call Handling"/>
    <s v="1300 OT NonUnion Lbr"/>
    <n v="208.17000000000002"/>
    <m/>
    <n v="0"/>
    <n v="0"/>
    <n v="0"/>
    <n v="0"/>
    <n v="208.17000000000002"/>
    <n v="208.17000000000002"/>
    <n v="0"/>
    <s v="DBU/Major Storms"/>
    <x v="2"/>
  </r>
  <r>
    <s v="988A-116 - Call Handling"/>
    <s v="1300 OT Union Lbr"/>
    <n v="236.39"/>
    <m/>
    <n v="0"/>
    <n v="0"/>
    <n v="0"/>
    <n v="0"/>
    <n v="236.39"/>
    <n v="236.39"/>
    <n v="0"/>
    <s v="DBU/Major Storms"/>
    <x v="4"/>
  </r>
  <r>
    <s v="988A-618 - Dist OandM Expense"/>
    <s v="2170 Outside Svcs Veg Mgmt"/>
    <n v="9388.42"/>
    <m/>
    <n v="0"/>
    <n v="0"/>
    <n v="0"/>
    <n v="0"/>
    <n v="9388.42"/>
    <n v="9388.42"/>
    <n v="0"/>
    <s v="DBU/Major Storms"/>
    <x v="0"/>
  </r>
  <r>
    <s v="988A-618 - Dist OandM Expense"/>
    <s v="1200 ST NonUnion Lbr"/>
    <n v="1258.29"/>
    <m/>
    <n v="0"/>
    <n v="0"/>
    <n v="0"/>
    <n v="0"/>
    <n v="1258.29"/>
    <n v="1258.29"/>
    <n v="0"/>
    <s v="DBU/Major Storms"/>
    <x v="2"/>
  </r>
  <r>
    <s v="988A-618 - Dist OandM Expense"/>
    <s v="1200 ST Union Lbr"/>
    <n v="6924.77"/>
    <m/>
    <n v="0"/>
    <n v="0"/>
    <n v="0"/>
    <n v="0"/>
    <n v="6924.77"/>
    <n v="6924.77"/>
    <n v="0"/>
    <s v="DBU/Major Storms"/>
    <x v="4"/>
  </r>
  <r>
    <s v="988A-618 - Dist OandM Expense"/>
    <s v="1400 Adj NonUnion Lbr"/>
    <n v="2461.81"/>
    <m/>
    <n v="0"/>
    <n v="0"/>
    <n v="0"/>
    <n v="0"/>
    <n v="2461.81"/>
    <n v="2461.81"/>
    <n v="0"/>
    <s v="DBU/Major Storms"/>
    <x v="2"/>
  </r>
  <r>
    <s v="988A-618 - Dist OandM Expense"/>
    <s v="1400 Adj Union Lbr"/>
    <n v="6046.64"/>
    <m/>
    <n v="0"/>
    <n v="0"/>
    <n v="0"/>
    <n v="0"/>
    <n v="6046.64"/>
    <n v="6046.64"/>
    <n v="0"/>
    <s v="DBU/Major Storms"/>
    <x v="4"/>
  </r>
  <r>
    <s v="988A-618 - Dist OandM Expense"/>
    <s v="2330 Meals Exp Supp Inv"/>
    <n v="231.63000000000002"/>
    <m/>
    <n v="0"/>
    <n v="0"/>
    <n v="0"/>
    <n v="0"/>
    <n v="231.63000000000002"/>
    <n v="231.63000000000002"/>
    <n v="0"/>
    <s v="DBU/Major Storms"/>
    <x v="0"/>
  </r>
  <r>
    <s v="988A-618 - Dist OandM Expense"/>
    <s v="2330 Meals Payroll"/>
    <n v="300"/>
    <m/>
    <n v="0"/>
    <n v="0"/>
    <n v="0"/>
    <n v="0"/>
    <n v="300"/>
    <n v="300"/>
    <n v="0"/>
    <s v="DBU/Major Storms"/>
    <x v="0"/>
  </r>
  <r>
    <s v="988A-618 - Dist OandM Expense"/>
    <s v="1300 OT NonUnion Lbr"/>
    <n v="394.18"/>
    <m/>
    <n v="0"/>
    <n v="0"/>
    <n v="0"/>
    <n v="0"/>
    <n v="394.18"/>
    <n v="394.18"/>
    <n v="0"/>
    <s v="DBU/Major Storms"/>
    <x v="2"/>
  </r>
  <r>
    <s v="988A-618 - Dist OandM Expense"/>
    <s v="1300 OT Union Lbr"/>
    <n v="25841.1"/>
    <m/>
    <n v="0"/>
    <n v="0"/>
    <n v="0"/>
    <n v="0"/>
    <n v="25841.1"/>
    <n v="25841.1"/>
    <n v="0"/>
    <s v="DBU/Major Storms"/>
    <x v="4"/>
  </r>
  <r>
    <s v="988B-100 - Storm Management"/>
    <s v="2100 Outside Svcs"/>
    <n v="7883.9"/>
    <m/>
    <n v="0"/>
    <n v="0"/>
    <n v="0"/>
    <n v="0"/>
    <n v="7883.9"/>
    <n v="7883.9"/>
    <n v="0"/>
    <s v="DBU/Major Storms"/>
    <x v="0"/>
  </r>
  <r>
    <s v="988B-100 - Storm Management"/>
    <s v="1200 ST NonUnion Lbr"/>
    <n v="15129.709999999997"/>
    <m/>
    <n v="0"/>
    <n v="0"/>
    <n v="0"/>
    <n v="0"/>
    <n v="15129.709999999997"/>
    <n v="15129.709999999997"/>
    <n v="0"/>
    <s v="DBU/Major Storms"/>
    <x v="2"/>
  </r>
  <r>
    <s v="988B-100 - Storm Management"/>
    <s v="1200 ST Union Lbr"/>
    <n v="844.06000000000006"/>
    <m/>
    <n v="0"/>
    <n v="0"/>
    <n v="0"/>
    <n v="0"/>
    <n v="844.06000000000006"/>
    <n v="844.06000000000006"/>
    <n v="0"/>
    <s v="DBU/Major Storms"/>
    <x v="4"/>
  </r>
  <r>
    <s v="988B-100 - Storm Management"/>
    <s v="1400 Adj NonUnion Lbr"/>
    <n v="563.03"/>
    <m/>
    <n v="0"/>
    <n v="0"/>
    <n v="0"/>
    <n v="0"/>
    <n v="563.03"/>
    <n v="563.03"/>
    <n v="0"/>
    <s v="DBU/Major Storms"/>
    <x v="2"/>
  </r>
  <r>
    <s v="988B-100 - Storm Management"/>
    <s v="1400 Adj Union Lbr"/>
    <n v="757.93000000000006"/>
    <m/>
    <n v="0"/>
    <n v="0"/>
    <n v="0"/>
    <n v="0"/>
    <n v="757.93000000000006"/>
    <n v="757.93000000000006"/>
    <n v="0"/>
    <s v="DBU/Major Storms"/>
    <x v="4"/>
  </r>
  <r>
    <s v="988B-100 - Storm Management"/>
    <s v="2330 Meals Exp Supp Inv"/>
    <n v="4452.5499999999993"/>
    <m/>
    <n v="0"/>
    <n v="0"/>
    <n v="0"/>
    <n v="0"/>
    <n v="4452.5499999999993"/>
    <n v="4452.5499999999993"/>
    <n v="0"/>
    <s v="DBU/Major Storms"/>
    <x v="0"/>
  </r>
  <r>
    <s v="988B-100 - Storm Management"/>
    <s v="1300 OT NonUnion Lbr"/>
    <n v="10649.329999999998"/>
    <m/>
    <n v="0"/>
    <n v="0"/>
    <n v="0"/>
    <n v="0"/>
    <n v="10649.329999999998"/>
    <n v="10649.329999999998"/>
    <n v="0"/>
    <s v="DBU/Major Storms"/>
    <x v="2"/>
  </r>
  <r>
    <s v="988B-100 - Storm Management"/>
    <s v="1300 OT Union Lbr"/>
    <n v="151.59"/>
    <m/>
    <n v="0"/>
    <n v="0"/>
    <n v="0"/>
    <n v="0"/>
    <n v="151.59"/>
    <n v="151.59"/>
    <n v="0"/>
    <s v="DBU/Major Storms"/>
    <x v="4"/>
  </r>
  <r>
    <s v="988B-101 - Media Management"/>
    <s v="1200 ST NonUnion Lbr"/>
    <n v="193.29"/>
    <m/>
    <n v="0"/>
    <n v="0"/>
    <n v="0"/>
    <n v="0"/>
    <n v="193.29"/>
    <n v="193.29"/>
    <n v="0"/>
    <s v="DBU/Major Storms"/>
    <x v="2"/>
  </r>
  <r>
    <s v="988B-105 - Resource Management"/>
    <s v="1200 ST NonUnion Lbr"/>
    <n v="3368.5200000000004"/>
    <m/>
    <n v="0"/>
    <n v="0"/>
    <n v="0"/>
    <n v="0"/>
    <n v="3368.5200000000004"/>
    <n v="3368.5200000000004"/>
    <n v="0"/>
    <s v="DBU/Major Storms"/>
    <x v="2"/>
  </r>
  <r>
    <s v="988B-105 - Resource Management"/>
    <s v="2310 Training Mtls"/>
    <n v="1945.65"/>
    <m/>
    <n v="0"/>
    <n v="0"/>
    <n v="0"/>
    <n v="0"/>
    <n v="1945.65"/>
    <n v="1945.65"/>
    <n v="0"/>
    <s v="DBU/Major Storms"/>
    <x v="1"/>
  </r>
  <r>
    <s v="988B-105 - Resource Management"/>
    <s v="2320 Travel Exp Supp Inv"/>
    <n v="6768.9"/>
    <m/>
    <n v="0"/>
    <n v="0"/>
    <n v="0"/>
    <n v="0"/>
    <n v="6768.9"/>
    <n v="6768.9"/>
    <n v="0"/>
    <s v="DBU/Major Storms"/>
    <x v="0"/>
  </r>
  <r>
    <s v="988B-105 - Resource Management"/>
    <s v="2330 Meals Exp AR"/>
    <n v="1429.4"/>
    <m/>
    <n v="0"/>
    <n v="0"/>
    <n v="0"/>
    <n v="0"/>
    <n v="1429.4"/>
    <n v="1429.4"/>
    <n v="0"/>
    <s v="DBU/Major Storms"/>
    <x v="0"/>
  </r>
  <r>
    <s v="988B-105 - Resource Management"/>
    <s v="2330 Meals Exp Supp Inv"/>
    <n v="385.24"/>
    <m/>
    <n v="0"/>
    <n v="0"/>
    <n v="0"/>
    <n v="0"/>
    <n v="385.24"/>
    <n v="385.24"/>
    <n v="0"/>
    <s v="DBU/Major Storms"/>
    <x v="0"/>
  </r>
  <r>
    <s v="988B-105 - Resource Management"/>
    <s v="2500 Gas/Propane"/>
    <n v="1955.97"/>
    <m/>
    <n v="0"/>
    <n v="0"/>
    <n v="0"/>
    <n v="0"/>
    <n v="1955.97"/>
    <n v="1955.97"/>
    <n v="0"/>
    <s v="DBU/Major Storms"/>
    <x v="1"/>
  </r>
  <r>
    <s v="988B-105 - Resource Management"/>
    <s v="1300 OT NonUnion Lbr"/>
    <n v="1802.35"/>
    <m/>
    <n v="0"/>
    <n v="0"/>
    <n v="0"/>
    <n v="0"/>
    <n v="1802.35"/>
    <n v="1802.35"/>
    <n v="0"/>
    <s v="DBU/Major Storms"/>
    <x v="2"/>
  </r>
  <r>
    <s v="988B-110 - Dispatching"/>
    <s v="1200 ST NonUnion Lbr"/>
    <n v="2408.11"/>
    <m/>
    <n v="0"/>
    <n v="0"/>
    <n v="0"/>
    <n v="0"/>
    <n v="2408.11"/>
    <n v="2408.11"/>
    <n v="0"/>
    <s v="DBU/Major Storms"/>
    <x v="2"/>
  </r>
  <r>
    <s v="988B-110 - Dispatching"/>
    <s v="1400 Adj NonUnion Lbr"/>
    <n v="2807.16"/>
    <m/>
    <n v="0"/>
    <n v="0"/>
    <n v="0"/>
    <n v="0"/>
    <n v="2807.16"/>
    <n v="2807.16"/>
    <n v="0"/>
    <s v="DBU/Major Storms"/>
    <x v="2"/>
  </r>
  <r>
    <s v="988B-110 - Dispatching"/>
    <s v="1400 Adj Union Lbr"/>
    <n v="1600"/>
    <m/>
    <n v="0"/>
    <n v="0"/>
    <n v="0"/>
    <n v="0"/>
    <n v="1600"/>
    <n v="1600"/>
    <n v="0"/>
    <s v="DBU/Major Storms"/>
    <x v="4"/>
  </r>
  <r>
    <s v="988B-110 - Dispatching"/>
    <s v="2330 Meals Exp Supp Inv"/>
    <n v="197.43"/>
    <m/>
    <n v="0"/>
    <n v="0"/>
    <n v="0"/>
    <n v="0"/>
    <n v="197.43"/>
    <n v="197.43"/>
    <n v="0"/>
    <s v="DBU/Major Storms"/>
    <x v="0"/>
  </r>
  <r>
    <s v="988B-110 - Dispatching"/>
    <s v="1300 OT NonUnion Lbr"/>
    <n v="1994.55"/>
    <m/>
    <n v="0"/>
    <n v="0"/>
    <n v="0"/>
    <n v="0"/>
    <n v="1994.55"/>
    <n v="1994.55"/>
    <n v="0"/>
    <s v="DBU/Major Storms"/>
    <x v="2"/>
  </r>
  <r>
    <s v="988B-116 - Call Handling"/>
    <s v="1200 ST NonUnion Lbr"/>
    <n v="842.46999999999991"/>
    <m/>
    <n v="0"/>
    <n v="0"/>
    <n v="0"/>
    <n v="0"/>
    <n v="842.46999999999991"/>
    <n v="842.46999999999991"/>
    <n v="0"/>
    <s v="DBU/Major Storms"/>
    <x v="2"/>
  </r>
  <r>
    <s v="988B-116 - Call Handling"/>
    <s v="1200 ST Union Lbr"/>
    <n v="3766.0999999999995"/>
    <m/>
    <n v="0"/>
    <n v="0"/>
    <n v="0"/>
    <n v="0"/>
    <n v="3766.0999999999995"/>
    <n v="3766.0999999999995"/>
    <n v="0"/>
    <s v="DBU/Major Storms"/>
    <x v="4"/>
  </r>
  <r>
    <s v="988B-116 - Call Handling"/>
    <s v="1300 OT NonUnion Lbr"/>
    <n v="1046.98"/>
    <m/>
    <n v="0"/>
    <n v="0"/>
    <n v="0"/>
    <n v="0"/>
    <n v="1046.98"/>
    <n v="1046.98"/>
    <n v="0"/>
    <s v="DBU/Major Storms"/>
    <x v="2"/>
  </r>
  <r>
    <s v="988B-116 - Call Handling"/>
    <s v="1300 OT Union Lbr"/>
    <n v="984.82999999999993"/>
    <m/>
    <n v="0"/>
    <n v="0"/>
    <n v="0"/>
    <n v="0"/>
    <n v="984.82999999999993"/>
    <n v="984.82999999999993"/>
    <n v="0"/>
    <s v="DBU/Major Storms"/>
    <x v="4"/>
  </r>
  <r>
    <s v="988B-618 - Dist OandM Expense"/>
    <s v="4455 Equip/Other"/>
    <n v="6.95"/>
    <m/>
    <n v="0"/>
    <n v="0"/>
    <n v="0"/>
    <n v="0"/>
    <n v="6.95"/>
    <n v="6.95"/>
    <n v="0"/>
    <s v="DBU/Major Storms"/>
    <x v="1"/>
  </r>
  <r>
    <s v="988B-618 - Dist OandM Expense"/>
    <s v="2100 Outside Svcs"/>
    <n v="89572.430000000008"/>
    <m/>
    <n v="0"/>
    <n v="0"/>
    <n v="0"/>
    <n v="0"/>
    <n v="89572.430000000008"/>
    <n v="89572.430000000008"/>
    <n v="0"/>
    <s v="DBU/Major Storms"/>
    <x v="0"/>
  </r>
  <r>
    <s v="988B-618 - Dist OandM Expense"/>
    <s v="2130 Outside Svs Const"/>
    <n v="5999.85"/>
    <m/>
    <n v="0"/>
    <n v="0"/>
    <n v="0"/>
    <n v="0"/>
    <n v="5999.85"/>
    <n v="5999.85"/>
    <n v="0"/>
    <s v="DBU/Major Storms"/>
    <x v="0"/>
  </r>
  <r>
    <s v="988B-618 - Dist OandM Expense"/>
    <s v="2170 Outside Svcs Veg Mgmt"/>
    <n v="96058.41"/>
    <m/>
    <n v="0"/>
    <n v="0"/>
    <n v="0"/>
    <n v="0"/>
    <n v="96058.41"/>
    <n v="96058.41"/>
    <n v="0"/>
    <s v="DBU/Major Storms"/>
    <x v="0"/>
  </r>
  <r>
    <s v="988B-618 - Dist OandM Expense"/>
    <s v="1200 ST NonUnion Lbr"/>
    <n v="12411.54"/>
    <m/>
    <n v="0"/>
    <n v="0"/>
    <n v="0"/>
    <n v="0"/>
    <n v="12411.54"/>
    <n v="12411.54"/>
    <n v="0"/>
    <s v="DBU/Major Storms"/>
    <x v="2"/>
  </r>
  <r>
    <s v="988B-618 - Dist OandM Expense"/>
    <s v="1200 ST Union Lbr"/>
    <n v="49532.270000000004"/>
    <m/>
    <n v="0"/>
    <n v="0"/>
    <n v="0"/>
    <n v="0"/>
    <n v="49532.270000000004"/>
    <n v="49532.270000000004"/>
    <n v="0"/>
    <s v="DBU/Major Storms"/>
    <x v="4"/>
  </r>
  <r>
    <s v="988B-618 - Dist OandM Expense"/>
    <s v="1400 Adj NonUnion Lbr"/>
    <n v="4859.6200000000008"/>
    <m/>
    <n v="0"/>
    <n v="0"/>
    <n v="0"/>
    <n v="0"/>
    <n v="4859.6200000000008"/>
    <n v="4859.6200000000008"/>
    <n v="0"/>
    <s v="DBU/Major Storms"/>
    <x v="2"/>
  </r>
  <r>
    <s v="988B-618 - Dist OandM Expense"/>
    <s v="1400 Adj Union Lbr"/>
    <n v="31605.989999999998"/>
    <m/>
    <n v="0"/>
    <n v="0"/>
    <n v="0"/>
    <n v="0"/>
    <n v="31605.989999999998"/>
    <n v="31605.989999999998"/>
    <n v="0"/>
    <s v="DBU/Major Storms"/>
    <x v="4"/>
  </r>
  <r>
    <s v="988B-618 - Dist OandM Expense"/>
    <s v="2320 Travel Exp Supp Inv"/>
    <n v="132.66"/>
    <m/>
    <n v="0"/>
    <n v="0"/>
    <n v="0"/>
    <n v="0"/>
    <n v="132.66"/>
    <n v="132.66"/>
    <n v="0"/>
    <s v="DBU/Major Storms"/>
    <x v="0"/>
  </r>
  <r>
    <s v="988B-618 - Dist OandM Expense"/>
    <s v="2330 Meals Exp Supp Inv"/>
    <n v="811.8599999999999"/>
    <m/>
    <n v="0"/>
    <n v="0"/>
    <n v="0"/>
    <n v="0"/>
    <n v="811.8599999999999"/>
    <n v="811.8599999999999"/>
    <n v="0"/>
    <s v="DBU/Major Storms"/>
    <x v="0"/>
  </r>
  <r>
    <s v="988B-618 - Dist OandM Expense"/>
    <s v="2330 Meals Payroll"/>
    <n v="1730"/>
    <m/>
    <n v="0"/>
    <n v="0"/>
    <n v="0"/>
    <n v="0"/>
    <n v="1730"/>
    <n v="1730"/>
    <n v="0"/>
    <s v="DBU/Major Storms"/>
    <x v="0"/>
  </r>
  <r>
    <s v="988B-618 - Dist OandM Expense"/>
    <s v="7065 Lobby Stk Bgr"/>
    <n v="28.08"/>
    <m/>
    <n v="0"/>
    <n v="0"/>
    <n v="0"/>
    <n v="0"/>
    <n v="28.08"/>
    <n v="28.08"/>
    <n v="0"/>
    <s v="DBU/Major Storms"/>
    <x v="3"/>
  </r>
  <r>
    <s v="988B-618 - Dist OandM Expense"/>
    <s v="2400 Inventory Issue"/>
    <n v="561.63"/>
    <m/>
    <n v="0"/>
    <n v="0"/>
    <n v="0"/>
    <n v="0"/>
    <n v="561.63"/>
    <n v="561.63"/>
    <n v="0"/>
    <s v="DBU/Major Storms"/>
    <x v="3"/>
  </r>
  <r>
    <s v="988B-618 - Dist OandM Expense"/>
    <s v="1300 OT NonUnion Lbr"/>
    <n v="8860.7099999999991"/>
    <m/>
    <n v="0"/>
    <n v="0"/>
    <n v="0"/>
    <n v="0"/>
    <n v="8860.7099999999991"/>
    <n v="8860.7099999999991"/>
    <n v="0"/>
    <s v="DBU/Major Storms"/>
    <x v="2"/>
  </r>
  <r>
    <s v="988B-618 - Dist OandM Expense"/>
    <s v="1300 OT Union Lbr"/>
    <n v="162166.32999999999"/>
    <m/>
    <n v="0"/>
    <n v="0"/>
    <n v="0"/>
    <n v="0"/>
    <n v="162166.32999999999"/>
    <n v="162166.32999999999"/>
    <n v="0"/>
    <s v="DBU/Major Storms"/>
    <x v="4"/>
  </r>
  <r>
    <s v="S001-100 - Storm Management"/>
    <s v="2100 Outside Svcs"/>
    <n v="10965.05"/>
    <m/>
    <n v="0"/>
    <n v="0"/>
    <n v="0"/>
    <n v="0"/>
    <n v="10965.05"/>
    <n v="10965.05"/>
    <n v="0"/>
    <s v="Asset Management"/>
    <x v="0"/>
  </r>
  <r>
    <s v="S001-100 - Storm Management"/>
    <s v="1200 ST NonUnion Lbr"/>
    <n v="8485.380000000001"/>
    <m/>
    <n v="0"/>
    <n v="0"/>
    <n v="0"/>
    <n v="0"/>
    <n v="8485.380000000001"/>
    <n v="8485.380000000001"/>
    <n v="0"/>
    <s v="Asset Management"/>
    <x v="2"/>
  </r>
  <r>
    <s v="S001-100 - Storm Management"/>
    <s v="2410 Direct Purchase"/>
    <n v="154.22999999999999"/>
    <m/>
    <n v="0"/>
    <n v="0"/>
    <n v="0"/>
    <n v="0"/>
    <n v="154.22999999999999"/>
    <n v="154.22999999999999"/>
    <n v="0"/>
    <s v="Asset Management"/>
    <x v="0"/>
  </r>
  <r>
    <s v="S001-100 - Storm Management"/>
    <s v="1300 OT NonUnion Lbr"/>
    <n v="8452.3499999999985"/>
    <m/>
    <n v="0"/>
    <n v="0"/>
    <n v="0"/>
    <n v="0"/>
    <n v="8452.3499999999985"/>
    <n v="8452.3499999999985"/>
    <n v="0"/>
    <s v="Asset Management"/>
    <x v="2"/>
  </r>
  <r>
    <s v="S001-101 - Media Management"/>
    <s v="1200 ST NonUnion Lbr"/>
    <n v="615.38"/>
    <m/>
    <n v="0"/>
    <n v="0"/>
    <n v="0"/>
    <n v="0"/>
    <n v="615.38"/>
    <n v="615.38"/>
    <n v="0"/>
    <s v="Asset Management"/>
    <x v="2"/>
  </r>
  <r>
    <s v="S001-101 - Media Management"/>
    <s v="1300 OT NonUnion Lbr"/>
    <n v="139.51"/>
    <m/>
    <n v="0"/>
    <n v="0"/>
    <n v="0"/>
    <n v="0"/>
    <n v="139.51"/>
    <n v="139.51"/>
    <n v="0"/>
    <s v="Asset Management"/>
    <x v="2"/>
  </r>
  <r>
    <s v="S001-105 - Resource Management"/>
    <s v="1200 ST NonUnion Lbr"/>
    <n v="2308"/>
    <m/>
    <n v="0"/>
    <n v="0"/>
    <n v="0"/>
    <n v="0"/>
    <n v="2308"/>
    <n v="2308"/>
    <n v="0"/>
    <s v="Asset Management"/>
    <x v="2"/>
  </r>
  <r>
    <s v="S001-105 - Resource Management"/>
    <s v="2320 Travel Exp Supp Inv"/>
    <n v="767.55"/>
    <m/>
    <n v="0"/>
    <n v="0"/>
    <n v="0"/>
    <n v="0"/>
    <n v="767.55"/>
    <n v="767.55"/>
    <n v="0"/>
    <s v="Asset Management"/>
    <x v="0"/>
  </r>
  <r>
    <s v="S001-105 - Resource Management"/>
    <s v="2330 Meals Exp AR"/>
    <n v="3102.32"/>
    <m/>
    <n v="0"/>
    <n v="0"/>
    <n v="0"/>
    <n v="0"/>
    <n v="3102.32"/>
    <n v="3102.32"/>
    <n v="0"/>
    <s v="Asset Management"/>
    <x v="0"/>
  </r>
  <r>
    <s v="S001-105 - Resource Management"/>
    <s v="2330 Meals Exp Supp Inv"/>
    <n v="117.17"/>
    <m/>
    <n v="0"/>
    <n v="0"/>
    <n v="0"/>
    <n v="0"/>
    <n v="117.17"/>
    <n v="117.17"/>
    <n v="0"/>
    <s v="Asset Management"/>
    <x v="0"/>
  </r>
  <r>
    <s v="S001-105 - Resource Management"/>
    <s v="1300 OT NonUnion Lbr"/>
    <n v="1107.6300000000001"/>
    <m/>
    <n v="0"/>
    <n v="0"/>
    <n v="0"/>
    <n v="0"/>
    <n v="1107.6300000000001"/>
    <n v="1107.6300000000001"/>
    <n v="0"/>
    <s v="Asset Management"/>
    <x v="2"/>
  </r>
  <r>
    <s v="S001-110 - Dispatching"/>
    <s v="1200 ST NonUnion Lbr"/>
    <n v="2712.15"/>
    <m/>
    <n v="0"/>
    <n v="0"/>
    <n v="0"/>
    <n v="0"/>
    <n v="2712.15"/>
    <n v="2712.15"/>
    <n v="0"/>
    <s v="Asset Management"/>
    <x v="2"/>
  </r>
  <r>
    <s v="S001-110 - Dispatching"/>
    <s v="1300 OT NonUnion Lbr"/>
    <n v="1656.17"/>
    <m/>
    <n v="0"/>
    <n v="0"/>
    <n v="0"/>
    <n v="0"/>
    <n v="1656.17"/>
    <n v="1656.17"/>
    <n v="0"/>
    <s v="Asset Management"/>
    <x v="2"/>
  </r>
  <r>
    <s v="S001-116 - Call Handling"/>
    <s v="1200 ST Union Lbr"/>
    <n v="694.23"/>
    <m/>
    <n v="0"/>
    <n v="0"/>
    <n v="0"/>
    <n v="0"/>
    <n v="694.23"/>
    <n v="694.23"/>
    <n v="0"/>
    <s v="Asset Management"/>
    <x v="4"/>
  </r>
  <r>
    <s v="S001-116 - Call Handling"/>
    <s v="1300 OT Union Lbr"/>
    <n v="434.34"/>
    <m/>
    <n v="0"/>
    <n v="0"/>
    <n v="0"/>
    <n v="0"/>
    <n v="434.34"/>
    <n v="434.34"/>
    <n v="0"/>
    <s v="Asset Management"/>
    <x v="4"/>
  </r>
  <r>
    <s v="S001-518 - Trans OandM Expense"/>
    <s v="1200 ST Union Lbr"/>
    <n v="426.9"/>
    <m/>
    <n v="0"/>
    <n v="0"/>
    <n v="0"/>
    <n v="0"/>
    <n v="426.9"/>
    <n v="426.9"/>
    <n v="0"/>
    <s v="Asset Management"/>
    <x v="4"/>
  </r>
  <r>
    <s v="S001-618 - Dist OandM Expense"/>
    <s v="2100 Outside Svcs"/>
    <n v="66186.12"/>
    <m/>
    <n v="0"/>
    <n v="0"/>
    <n v="0"/>
    <n v="0"/>
    <n v="66186.12"/>
    <n v="66186.12"/>
    <n v="0"/>
    <s v="Asset Management"/>
    <x v="0"/>
  </r>
  <r>
    <s v="S001-618 - Dist OandM Expense"/>
    <s v="2130 Outside Svs Const"/>
    <n v="63386.5"/>
    <m/>
    <n v="0"/>
    <n v="0"/>
    <n v="0"/>
    <n v="0"/>
    <n v="63386.5"/>
    <n v="63386.5"/>
    <n v="0"/>
    <s v="Asset Management"/>
    <x v="0"/>
  </r>
  <r>
    <s v="S001-618 - Dist OandM Expense"/>
    <s v="2170 Outside Svcs Veg Mgmt"/>
    <n v="50897.420000000006"/>
    <m/>
    <n v="0"/>
    <n v="0"/>
    <n v="0"/>
    <n v="0"/>
    <n v="50897.420000000006"/>
    <n v="50897.420000000006"/>
    <n v="0"/>
    <s v="Asset Management"/>
    <x v="0"/>
  </r>
  <r>
    <s v="S001-618 - Dist OandM Expense"/>
    <s v="1200 ST NonUnion Lbr"/>
    <n v="3420.09"/>
    <m/>
    <n v="0"/>
    <n v="0"/>
    <n v="0"/>
    <n v="0"/>
    <n v="3420.09"/>
    <n v="3420.09"/>
    <n v="0"/>
    <s v="Asset Management"/>
    <x v="2"/>
  </r>
  <r>
    <s v="S001-618 - Dist OandM Expense"/>
    <s v="1200 ST Union Lbr"/>
    <n v="32694.47"/>
    <m/>
    <n v="0"/>
    <n v="0"/>
    <n v="0"/>
    <n v="0"/>
    <n v="32694.47"/>
    <n v="32694.47"/>
    <n v="0"/>
    <s v="Asset Management"/>
    <x v="4"/>
  </r>
  <r>
    <s v="S001-618 - Dist OandM Expense"/>
    <s v="1400 Adj NonUnion Lbr"/>
    <n v="350.12"/>
    <m/>
    <n v="0"/>
    <n v="0"/>
    <n v="0"/>
    <n v="0"/>
    <n v="350.12"/>
    <n v="350.12"/>
    <n v="0"/>
    <s v="Asset Management"/>
    <x v="2"/>
  </r>
  <r>
    <s v="S001-618 - Dist OandM Expense"/>
    <s v="1400 Adj Union Lbr"/>
    <n v="5388.38"/>
    <m/>
    <n v="0"/>
    <n v="0"/>
    <n v="0"/>
    <n v="0"/>
    <n v="5388.38"/>
    <n v="5388.38"/>
    <n v="0"/>
    <s v="Asset Management"/>
    <x v="4"/>
  </r>
  <r>
    <s v="S001-618 - Dist OandM Expense"/>
    <s v="2320 Travel Exp Supp Inv"/>
    <n v="276.87"/>
    <m/>
    <n v="0"/>
    <n v="0"/>
    <n v="0"/>
    <n v="0"/>
    <n v="276.87"/>
    <n v="276.87"/>
    <n v="0"/>
    <s v="Asset Management"/>
    <x v="0"/>
  </r>
  <r>
    <s v="S001-618 - Dist OandM Expense"/>
    <s v="2330 Meals Payroll"/>
    <n v="40"/>
    <m/>
    <n v="0"/>
    <n v="0"/>
    <n v="0"/>
    <n v="0"/>
    <n v="40"/>
    <n v="40"/>
    <n v="0"/>
    <s v="Asset Management"/>
    <x v="0"/>
  </r>
  <r>
    <s v="S001-618 - Dist OandM Expense"/>
    <s v="1300 OT NonUnion Lbr"/>
    <n v="3378.14"/>
    <m/>
    <n v="0"/>
    <n v="0"/>
    <n v="0"/>
    <n v="0"/>
    <n v="3378.14"/>
    <n v="3378.14"/>
    <n v="0"/>
    <s v="Asset Management"/>
    <x v="2"/>
  </r>
  <r>
    <s v="S001-618 - Dist OandM Expense"/>
    <s v="1300 OT Union Lbr"/>
    <n v="56568.130000000005"/>
    <m/>
    <n v="0"/>
    <n v="0"/>
    <n v="0"/>
    <n v="0"/>
    <n v="56568.130000000005"/>
    <n v="56568.130000000005"/>
    <n v="0"/>
    <s v="Asset Management"/>
    <x v="4"/>
  </r>
  <r>
    <s v="2178-400 - Transfer Line"/>
    <s v="1200 ST Union Lbr"/>
    <n v="824"/>
    <m/>
    <n v="0"/>
    <n v="0"/>
    <n v="0"/>
    <n v="0"/>
    <n v="824"/>
    <n v="824"/>
    <n v="0"/>
    <s v="Asset Management"/>
    <x v="4"/>
  </r>
  <r>
    <s v="2346-400 - OandM Expenses"/>
    <s v="2440 Sal Inventory"/>
    <n v="-100.91"/>
    <m/>
    <n v="0"/>
    <n v="0"/>
    <n v="0"/>
    <n v="0"/>
    <n v="-100.91"/>
    <n v="-100.91"/>
    <n v="0"/>
    <s v="Asset Management"/>
    <x v="3"/>
  </r>
  <r>
    <s v="2346-400 - OandM Expenses"/>
    <s v="8950 Misc CWIP Adj"/>
    <n v="2906.6"/>
    <m/>
    <n v="0"/>
    <n v="0"/>
    <n v="0"/>
    <n v="0"/>
    <n v="2906.6"/>
    <n v="2906.6"/>
    <n v="0"/>
    <s v="Asset Management"/>
    <x v="1"/>
  </r>
  <r>
    <s v="466E-400 - OandM Dist Expense"/>
    <s v="1200 ST NonUnion Lbr"/>
    <n v="92.91"/>
    <m/>
    <n v="0"/>
    <n v="0"/>
    <n v="0"/>
    <n v="0"/>
    <n v="92.91"/>
    <n v="92.91"/>
    <n v="0"/>
    <s v="Asset Management"/>
    <x v="2"/>
  </r>
  <r>
    <s v="466E-400 - OandM Dist Expense"/>
    <s v="1200 ST Union Lbr"/>
    <n v="71.930000000000007"/>
    <m/>
    <n v="0"/>
    <n v="0"/>
    <n v="0"/>
    <n v="0"/>
    <n v="71.930000000000007"/>
    <n v="71.930000000000007"/>
    <n v="0"/>
    <s v="Asset Management"/>
    <x v="4"/>
  </r>
  <r>
    <s v="471E-400 - OandM Dist Expense"/>
    <s v="1200 ST Union Lbr"/>
    <n v="830.33999999999992"/>
    <m/>
    <n v="0"/>
    <n v="0"/>
    <n v="0"/>
    <n v="0"/>
    <n v="830.33999999999992"/>
    <n v="830.33999999999992"/>
    <n v="0"/>
    <s v="Asset Management"/>
    <x v="4"/>
  </r>
  <r>
    <s v="471E-400 - OandM Dist Expense"/>
    <s v="2320 Travel Exp Supp Inv"/>
    <n v="55.81"/>
    <m/>
    <n v="0"/>
    <n v="0"/>
    <n v="0"/>
    <n v="0"/>
    <n v="55.81"/>
    <n v="55.81"/>
    <n v="0"/>
    <s v="Asset Management"/>
    <x v="0"/>
  </r>
  <r>
    <s v="471E-400 - OandM Dist Expense"/>
    <s v="1300 OT Union Lbr"/>
    <n v="94.41"/>
    <m/>
    <n v="0"/>
    <n v="0"/>
    <n v="0"/>
    <n v="0"/>
    <n v="94.41"/>
    <n v="94.41"/>
    <n v="0"/>
    <s v="Asset Management"/>
    <x v="4"/>
  </r>
  <r>
    <s v="478E-400 - OandM Dist Expense"/>
    <s v="1200 ST NonUnion Lbr"/>
    <n v="5110.1000000000004"/>
    <m/>
    <n v="0"/>
    <n v="0"/>
    <n v="0"/>
    <n v="0"/>
    <n v="5110.1000000000004"/>
    <n v="5110.1000000000004"/>
    <n v="0"/>
    <s v="Asset Management"/>
    <x v="2"/>
  </r>
  <r>
    <s v="478E-400 - OandM Dist Expense"/>
    <s v="1200 ST Union Lbr"/>
    <n v="1368.9199999999998"/>
    <m/>
    <n v="0"/>
    <n v="0"/>
    <n v="0"/>
    <n v="0"/>
    <n v="1368.9199999999998"/>
    <n v="1368.9199999999998"/>
    <n v="0"/>
    <s v="Asset Management"/>
    <x v="4"/>
  </r>
  <r>
    <s v="478E-400 - OandM Dist Expense"/>
    <s v="2320 Travel Exp Supp Inv"/>
    <n v="49.72"/>
    <m/>
    <n v="0"/>
    <n v="0"/>
    <n v="0"/>
    <n v="0"/>
    <n v="49.72"/>
    <n v="49.72"/>
    <n v="0"/>
    <s v="Asset Management"/>
    <x v="0"/>
  </r>
  <r>
    <s v="478E-400 - OandM Dist Expense"/>
    <s v="1300 OT Union Lbr"/>
    <n v="341.46999999999997"/>
    <m/>
    <n v="0"/>
    <n v="0"/>
    <n v="0"/>
    <n v="0"/>
    <n v="341.46999999999997"/>
    <n v="341.46999999999997"/>
    <n v="0"/>
    <s v="Asset Management"/>
    <x v="4"/>
  </r>
  <r>
    <s v="483E-400 - OandM Dist Expense"/>
    <s v="1200 ST NonUnion Lbr"/>
    <n v="278.73"/>
    <m/>
    <n v="0"/>
    <n v="0"/>
    <n v="0"/>
    <n v="0"/>
    <n v="278.73"/>
    <n v="278.73"/>
    <n v="0"/>
    <s v="Asset Management"/>
    <x v="2"/>
  </r>
  <r>
    <s v="483E-400 - OandM Dist Expense"/>
    <s v="1200 ST Union Lbr"/>
    <n v="2990.46"/>
    <m/>
    <n v="0"/>
    <n v="0"/>
    <n v="0"/>
    <n v="0"/>
    <n v="2990.46"/>
    <n v="2990.46"/>
    <n v="0"/>
    <s v="Asset Management"/>
    <x v="4"/>
  </r>
  <r>
    <s v="483E-400 - OandM Dist Expense"/>
    <s v="1300 OT Union Lbr"/>
    <n v="508.32"/>
    <m/>
    <n v="0"/>
    <n v="0"/>
    <n v="0"/>
    <n v="0"/>
    <n v="508.32"/>
    <n v="508.32"/>
    <n v="0"/>
    <s v="Asset Management"/>
    <x v="4"/>
  </r>
  <r>
    <s v="503E-400 - OandM Dist Expenses"/>
    <s v="1200 ST Union Lbr"/>
    <n v="7250.4"/>
    <m/>
    <n v="0"/>
    <n v="0"/>
    <n v="0"/>
    <n v="0"/>
    <n v="7250.4"/>
    <n v="7250.4"/>
    <n v="0"/>
    <s v="Asset Management"/>
    <x v="4"/>
  </r>
  <r>
    <s v="503E-400 - OandM Dist Expenses"/>
    <s v="1300 OT Union Lbr"/>
    <n v="4911.26"/>
    <m/>
    <n v="0"/>
    <n v="0"/>
    <n v="0"/>
    <n v="0"/>
    <n v="4911.26"/>
    <n v="4911.26"/>
    <n v="0"/>
    <s v="Asset Management"/>
    <x v="4"/>
  </r>
  <r>
    <s v="539E-400 - OandM Dist Expenses"/>
    <s v="1200 ST NonUnion Lbr"/>
    <n v="92.91"/>
    <m/>
    <n v="0"/>
    <n v="0"/>
    <n v="0"/>
    <n v="0"/>
    <n v="92.91"/>
    <n v="92.91"/>
    <n v="0"/>
    <s v="Asset Management"/>
    <x v="2"/>
  </r>
  <r>
    <s v="539E-400 - OandM Dist Expenses"/>
    <s v="1200 ST Union Lbr"/>
    <n v="458.44"/>
    <m/>
    <n v="0"/>
    <n v="0"/>
    <n v="0"/>
    <n v="0"/>
    <n v="458.44"/>
    <n v="458.44"/>
    <n v="0"/>
    <s v="Asset Management"/>
    <x v="4"/>
  </r>
  <r>
    <s v="539E-400 - OandM Dist Expenses"/>
    <s v="1300 OT Union Lbr"/>
    <n v="11"/>
    <m/>
    <n v="0"/>
    <n v="0"/>
    <n v="0"/>
    <n v="0"/>
    <n v="11"/>
    <n v="11"/>
    <n v="0"/>
    <s v="Asset Management"/>
    <x v="4"/>
  </r>
  <r>
    <s v="540E-400 - OandM Dist Expenses"/>
    <s v="1200 ST Union Lbr"/>
    <n v="124.85"/>
    <m/>
    <n v="0"/>
    <n v="0"/>
    <n v="0"/>
    <n v="0"/>
    <n v="124.85"/>
    <n v="124.85"/>
    <n v="0"/>
    <s v="Asset Management"/>
    <x v="4"/>
  </r>
  <r>
    <s v="540E-400 - OandM Dist Expenses"/>
    <s v="1300 OT Union Lbr"/>
    <n v="52.03"/>
    <m/>
    <n v="0"/>
    <n v="0"/>
    <n v="0"/>
    <n v="0"/>
    <n v="52.03"/>
    <n v="52.03"/>
    <n v="0"/>
    <s v="Asset Management"/>
    <x v="4"/>
  </r>
  <r>
    <s v="547E-400 - OandM Dist Expenses"/>
    <s v="1200 ST Union Lbr"/>
    <n v="231.42"/>
    <m/>
    <n v="0"/>
    <n v="0"/>
    <n v="0"/>
    <n v="0"/>
    <n v="231.42"/>
    <n v="231.42"/>
    <n v="0"/>
    <s v="Asset Management"/>
    <x v="4"/>
  </r>
  <r>
    <s v="547E-400 - OandM Dist Expenses"/>
    <s v="1300 OT Union Lbr"/>
    <n v="76.239999999999995"/>
    <m/>
    <n v="0"/>
    <n v="0"/>
    <n v="0"/>
    <n v="0"/>
    <n v="76.239999999999995"/>
    <n v="76.239999999999995"/>
    <n v="0"/>
    <s v="Asset Management"/>
    <x v="4"/>
  </r>
  <r>
    <s v="624E-400 - OandM Dist Expenses"/>
    <s v="1200 ST NonUnion Lbr"/>
    <n v="185.81"/>
    <m/>
    <n v="0"/>
    <n v="0"/>
    <n v="0"/>
    <n v="0"/>
    <n v="185.81"/>
    <n v="185.81"/>
    <n v="0"/>
    <s v="Asset Management"/>
    <x v="2"/>
  </r>
  <r>
    <s v="624E-400 - OandM Dist Expenses"/>
    <s v="1200 ST Union Lbr"/>
    <n v="8.83"/>
    <m/>
    <n v="0"/>
    <n v="0"/>
    <n v="0"/>
    <n v="0"/>
    <n v="8.83"/>
    <n v="8.83"/>
    <n v="0"/>
    <s v="Asset Management"/>
    <x v="4"/>
  </r>
  <r>
    <s v="624E-400 - OandM Dist Expenses"/>
    <s v="1300 OT Union Lbr"/>
    <n v="3.31"/>
    <m/>
    <n v="0"/>
    <n v="0"/>
    <n v="0"/>
    <n v="0"/>
    <n v="3.31"/>
    <n v="3.31"/>
    <n v="0"/>
    <s v="Asset Management"/>
    <x v="4"/>
  </r>
  <r>
    <s v="977D-400 - OandM Dist Expenses"/>
    <s v="1200 ST Union Lbr"/>
    <n v="3.01"/>
    <m/>
    <n v="0"/>
    <n v="0"/>
    <n v="0"/>
    <n v="0"/>
    <n v="3.01"/>
    <n v="3.01"/>
    <n v="0"/>
    <s v="Asset Management"/>
    <x v="4"/>
  </r>
  <r>
    <s v="980D-400 - OandM Dist Expenses"/>
    <s v="1200 ST Union Lbr"/>
    <n v="18.87"/>
    <m/>
    <n v="0"/>
    <n v="0"/>
    <n v="0"/>
    <n v="0"/>
    <n v="18.87"/>
    <n v="18.87"/>
    <n v="0"/>
    <s v="Asset Management"/>
    <x v="4"/>
  </r>
  <r>
    <s v="980D-400 - OandM Dist Expenses"/>
    <s v="1300 OT Union Lbr"/>
    <n v="6.92"/>
    <m/>
    <n v="0"/>
    <n v="0"/>
    <n v="0"/>
    <n v="0"/>
    <n v="6.92"/>
    <n v="6.92"/>
    <n v="0"/>
    <s v="Asset Management"/>
    <x v="4"/>
  </r>
  <r>
    <s v="991D-400 - OandM Dist Expenses"/>
    <s v="1200 ST Union Lbr"/>
    <n v="79"/>
    <m/>
    <n v="0"/>
    <n v="0"/>
    <n v="0"/>
    <n v="0"/>
    <n v="79"/>
    <n v="79"/>
    <n v="0"/>
    <s v="Asset Management"/>
    <x v="4"/>
  </r>
  <r>
    <s v="991D-400 - OandM Dist Expenses"/>
    <s v="1300 OT Union Lbr"/>
    <n v="16.920000000000002"/>
    <m/>
    <n v="0"/>
    <n v="0"/>
    <n v="0"/>
    <n v="0"/>
    <n v="16.920000000000002"/>
    <n v="16.920000000000002"/>
    <n v="0"/>
    <s v="Asset Management"/>
    <x v="4"/>
  </r>
  <r>
    <s v="7083-400 - Transfer Line"/>
    <s v="1200 ST Union Lbr"/>
    <n v="6180"/>
    <m/>
    <n v="0"/>
    <n v="0"/>
    <n v="0"/>
    <n v="0"/>
    <n v="6180"/>
    <n v="6180"/>
    <n v="0"/>
    <s v="Asset Management"/>
    <x v="4"/>
  </r>
  <r>
    <s v="549E-400 - OandM Dist Expenses"/>
    <s v="1200 ST Union Lbr"/>
    <n v="105.03"/>
    <m/>
    <n v="0"/>
    <n v="0"/>
    <n v="0"/>
    <n v="0"/>
    <n v="105.03"/>
    <n v="105.03"/>
    <n v="0"/>
    <s v="Asset Management"/>
    <x v="4"/>
  </r>
  <r>
    <s v="549E-400 - OandM Dist Expenses"/>
    <s v="1300 OT Union Lbr"/>
    <n v="38.89"/>
    <m/>
    <n v="0"/>
    <n v="0"/>
    <n v="0"/>
    <n v="0"/>
    <n v="38.89"/>
    <n v="38.89"/>
    <n v="0"/>
    <s v="Asset Management"/>
    <x v="4"/>
  </r>
  <r>
    <s v="2000-700 - Support of DBU"/>
    <s v="2100 Outside Svcs"/>
    <n v="1446.9500000000003"/>
    <m/>
    <n v="0"/>
    <n v="0"/>
    <n v="0"/>
    <n v="1446.9500000000003"/>
    <n v="0"/>
    <n v="1446.9500000000003"/>
    <n v="0"/>
    <s v="DBU/Power Systems Tech"/>
    <x v="0"/>
  </r>
  <r>
    <s v="2000-700 - Support of DBU"/>
    <s v="1200 ST NonUnion Lbr"/>
    <n v="69600.110000000015"/>
    <m/>
    <n v="0"/>
    <n v="0"/>
    <n v="0"/>
    <n v="69600.110000000015"/>
    <n v="0"/>
    <n v="69600.110000000015"/>
    <n v="0"/>
    <s v="DBU/Power Systems Tech"/>
    <x v="2"/>
  </r>
  <r>
    <s v="2000-700 - Support of DBU"/>
    <s v="1200 ST Union Lbr"/>
    <n v="12525.659999999996"/>
    <m/>
    <n v="0"/>
    <n v="0"/>
    <n v="0"/>
    <n v="12525.659999999996"/>
    <n v="0"/>
    <n v="12525.659999999996"/>
    <n v="0"/>
    <s v="DBU/Power Systems Tech"/>
    <x v="4"/>
  </r>
  <r>
    <s v="2000-700 - Support of DBU"/>
    <s v="1400 Adj NonUnion Lbr"/>
    <n v="2004"/>
    <m/>
    <n v="0"/>
    <n v="0"/>
    <n v="0"/>
    <n v="2004"/>
    <n v="0"/>
    <n v="2004"/>
    <n v="0"/>
    <s v="DBU/Power Systems Tech"/>
    <x v="2"/>
  </r>
  <r>
    <s v="2000-700 - Support of DBU"/>
    <s v="1400 Adj Union Lbr"/>
    <n v="35194.12200000001"/>
    <m/>
    <n v="0"/>
    <n v="0"/>
    <n v="0"/>
    <n v="35194.12200000001"/>
    <n v="0"/>
    <n v="35194.12200000001"/>
    <n v="0"/>
    <s v="DBU/Power Systems Tech"/>
    <x v="4"/>
  </r>
  <r>
    <s v="2000-700 - Support of DBU"/>
    <s v="2300 Emp Benefit"/>
    <n v="-68.199999999999903"/>
    <m/>
    <n v="0"/>
    <n v="0"/>
    <n v="0"/>
    <n v="-68.199999999999903"/>
    <n v="0"/>
    <n v="-68.199999999999903"/>
    <n v="0"/>
    <s v="DBU/Power Systems Tech"/>
    <x v="1"/>
  </r>
  <r>
    <s v="2000-700 - Support of DBU"/>
    <s v="2320 Travel Exp Supp Inv"/>
    <n v="3.6020000000000021"/>
    <m/>
    <n v="0"/>
    <n v="0"/>
    <n v="0"/>
    <n v="3.6020000000000021"/>
    <n v="0"/>
    <n v="3.6020000000000021"/>
    <n v="0"/>
    <s v="DBU/Power Systems Tech"/>
    <x v="0"/>
  </r>
  <r>
    <s v="2000-700 - Support of DBU"/>
    <s v="2330 Meals Exp Supp Inv"/>
    <n v="195.87200000000001"/>
    <m/>
    <n v="0"/>
    <n v="0"/>
    <n v="0"/>
    <n v="195.87200000000001"/>
    <n v="0"/>
    <n v="195.87200000000001"/>
    <n v="0"/>
    <s v="DBU/Power Systems Tech"/>
    <x v="0"/>
  </r>
  <r>
    <s v="2000-700 - Support of DBU"/>
    <s v="2330 Meals Payroll"/>
    <n v="5361.6"/>
    <m/>
    <n v="0"/>
    <n v="0"/>
    <n v="0"/>
    <n v="5361.6"/>
    <n v="0"/>
    <n v="5361.6"/>
    <n v="0"/>
    <s v="DBU/Power Systems Tech"/>
    <x v="0"/>
  </r>
  <r>
    <s v="2000-700 - Support of DBU"/>
    <s v="2340 Other Emp Exp"/>
    <n v="180"/>
    <m/>
    <n v="0"/>
    <n v="0"/>
    <n v="0"/>
    <n v="180"/>
    <n v="0"/>
    <n v="180"/>
    <n v="0"/>
    <s v="DBU/Power Systems Tech"/>
    <x v="0"/>
  </r>
  <r>
    <s v="2000-700 - Support of DBU"/>
    <s v="2400 Inventory Issue"/>
    <n v="1779.0440000000008"/>
    <m/>
    <n v="0"/>
    <n v="0"/>
    <n v="0"/>
    <n v="1779.0440000000008"/>
    <n v="0"/>
    <n v="1779.0440000000008"/>
    <n v="0"/>
    <s v="DBU/Power Systems Tech"/>
    <x v="3"/>
  </r>
  <r>
    <s v="2000-700 - Support of DBU"/>
    <s v="2410 Direct Purchase"/>
    <n v="12592.086000000001"/>
    <m/>
    <n v="0"/>
    <n v="0"/>
    <n v="0"/>
    <n v="12592.086000000001"/>
    <n v="0"/>
    <n v="12592.086000000001"/>
    <n v="0"/>
    <s v="DBU/Power Systems Tech"/>
    <x v="0"/>
  </r>
  <r>
    <s v="2000-700 - Support of DBU"/>
    <s v="2460 Inv Returned"/>
    <n v="-117.78599999999999"/>
    <m/>
    <n v="0"/>
    <n v="0"/>
    <n v="0"/>
    <n v="-117.78599999999999"/>
    <n v="0"/>
    <n v="-117.78599999999999"/>
    <n v="0"/>
    <s v="DBU/Power Systems Tech"/>
    <x v="3"/>
  </r>
  <r>
    <s v="2000-700 - Support of DBU"/>
    <s v="1300 OT NonUnion Lbr"/>
    <n v="1004"/>
    <m/>
    <n v="0"/>
    <n v="0"/>
    <n v="0"/>
    <n v="1004"/>
    <n v="0"/>
    <n v="1004"/>
    <n v="0"/>
    <s v="DBU/Power Systems Tech"/>
    <x v="2"/>
  </r>
  <r>
    <s v="2000-700 - Support of DBU"/>
    <s v="1300 OT Union Lbr"/>
    <n v="5675.2260000000006"/>
    <m/>
    <n v="0"/>
    <n v="0"/>
    <n v="0"/>
    <n v="5675.2260000000006"/>
    <n v="0"/>
    <n v="5675.2260000000006"/>
    <n v="0"/>
    <s v="DBU/Power Systems Tech"/>
    <x v="4"/>
  </r>
  <r>
    <s v="2000-700 - Support of DBU"/>
    <s v="2700 Postage/Delivery"/>
    <n v="9.6319999999999784"/>
    <m/>
    <n v="0"/>
    <n v="0"/>
    <n v="0"/>
    <n v="9.6319999999999784"/>
    <n v="0"/>
    <n v="9.6319999999999784"/>
    <n v="0"/>
    <s v="DBU/Power Systems Tech"/>
    <x v="0"/>
  </r>
  <r>
    <s v="2000-700 - Support of DBU"/>
    <s v="2730 Office Supplies"/>
    <n v="1156.3019999999999"/>
    <m/>
    <n v="0"/>
    <n v="0"/>
    <n v="0"/>
    <n v="1156.3019999999999"/>
    <n v="0"/>
    <n v="1156.3019999999999"/>
    <n v="0"/>
    <s v="DBU/Power Systems Tech"/>
    <x v="0"/>
  </r>
  <r>
    <s v="2000-750 - Transmission"/>
    <s v="1200 ST NonUnion Lbr"/>
    <n v="19754.580000000005"/>
    <m/>
    <n v="0"/>
    <n v="0"/>
    <n v="0"/>
    <n v="19754.580000000005"/>
    <n v="0"/>
    <n v="19754.580000000005"/>
    <n v="0"/>
    <s v="DBU/Power Systems Tech"/>
    <x v="2"/>
  </r>
  <r>
    <s v="2000-770 - Professional Devl"/>
    <s v="1300 OT Union Lbr"/>
    <n v="7.6319999999999899"/>
    <m/>
    <n v="0"/>
    <n v="0"/>
    <n v="0"/>
    <n v="7.6319999999999899"/>
    <n v="0"/>
    <n v="7.6319999999999899"/>
    <n v="0"/>
    <s v="DBU/Power Systems Tech"/>
    <x v="4"/>
  </r>
  <r>
    <s v="2000-910 - Vac/Hol/Sick"/>
    <s v="1200 ST NonUnion Lbr"/>
    <n v="16148.502"/>
    <m/>
    <n v="16148.502"/>
    <n v="0"/>
    <n v="0"/>
    <n v="0"/>
    <n v="0"/>
    <n v="16148.502"/>
    <n v="0"/>
    <s v="DBU/Power Systems Tech"/>
    <x v="2"/>
  </r>
  <r>
    <s v="2000-910 - Vac/Hol/Sick"/>
    <s v="1200 ST Union Lbr"/>
    <n v="94816.842000000004"/>
    <m/>
    <n v="94816.842000000004"/>
    <n v="0"/>
    <n v="0"/>
    <n v="0"/>
    <n v="0"/>
    <n v="94816.842000000004"/>
    <n v="0"/>
    <s v="DBU/Power Systems Tech"/>
    <x v="4"/>
  </r>
  <r>
    <s v="2000-910 - Vac/Hol/Sick"/>
    <s v="1400 Adj Union Lbr"/>
    <n v="266.67999999999989"/>
    <m/>
    <n v="266.67999999999989"/>
    <n v="0"/>
    <n v="0"/>
    <n v="0"/>
    <n v="0"/>
    <n v="266.67999999999989"/>
    <n v="0"/>
    <s v="DBU/Power Systems Tech"/>
    <x v="4"/>
  </r>
  <r>
    <s v="2000-960 - Telephone"/>
    <s v="2710 Telephone Usage"/>
    <n v="285.60000000000002"/>
    <m/>
    <n v="0"/>
    <n v="0"/>
    <n v="0"/>
    <n v="285.60000000000002"/>
    <n v="0"/>
    <n v="285.60000000000002"/>
    <n v="0"/>
    <s v="DBU/Power Systems Tech"/>
    <x v="0"/>
  </r>
  <r>
    <s v="2134-620 - Planned Maintenance"/>
    <s v="1200 ST Union Lbr"/>
    <n v="16024.402000000004"/>
    <m/>
    <n v="0"/>
    <n v="0"/>
    <n v="0"/>
    <n v="0"/>
    <n v="16024.402000000004"/>
    <n v="16024.402000000004"/>
    <n v="0"/>
    <s v="DBU/Power Systems Tech"/>
    <x v="4"/>
  </r>
  <r>
    <s v="2134-620 - Planned Maintenance"/>
    <s v="2410 Direct Purchase"/>
    <n v="5701.3779999999997"/>
    <m/>
    <n v="0"/>
    <n v="0"/>
    <n v="0"/>
    <n v="0"/>
    <n v="5701.3779999999997"/>
    <n v="5701.3779999999997"/>
    <n v="0"/>
    <s v="DBU/Power Systems Tech"/>
    <x v="0"/>
  </r>
  <r>
    <s v="2134-620 - Planned Maintenance"/>
    <s v="1300 OT Union Lbr"/>
    <n v="5853.0799999999981"/>
    <m/>
    <n v="0"/>
    <n v="0"/>
    <n v="0"/>
    <n v="0"/>
    <n v="5853.0799999999981"/>
    <n v="5853.0799999999981"/>
    <n v="0"/>
    <s v="DBU/Power Systems Tech"/>
    <x v="4"/>
  </r>
  <r>
    <s v="2135-520 - Trans. Plan Maint"/>
    <s v="1300 OT Union Lbr"/>
    <n v="47.947999999999986"/>
    <m/>
    <n v="0"/>
    <n v="0"/>
    <n v="0"/>
    <n v="0"/>
    <n v="47.947999999999986"/>
    <n v="47.947999999999986"/>
    <n v="0"/>
    <s v="DBU/Power Systems Tech"/>
    <x v="4"/>
  </r>
  <r>
    <s v="2136-520 - Trans. Plan Maint"/>
    <s v="1200 ST Union Lbr"/>
    <n v="9567.6039999999994"/>
    <m/>
    <n v="0"/>
    <n v="0"/>
    <n v="0"/>
    <n v="0"/>
    <n v="9567.6039999999994"/>
    <n v="9567.6039999999994"/>
    <n v="0"/>
    <s v="DBU/Power Systems Tech"/>
    <x v="4"/>
  </r>
  <r>
    <s v="2136-520 - Trans. Plan Maint"/>
    <s v="2320 Travel Exp Supp Inv"/>
    <n v="37.069999999999951"/>
    <m/>
    <n v="0"/>
    <n v="0"/>
    <n v="0"/>
    <n v="0"/>
    <n v="37.069999999999951"/>
    <n v="37.069999999999951"/>
    <n v="0"/>
    <s v="DBU/Power Systems Tech"/>
    <x v="0"/>
  </r>
  <r>
    <s v="2136-520 - Trans. Plan Maint"/>
    <s v="2330 Meals Payroll"/>
    <n v="8.8000000000000007"/>
    <m/>
    <n v="0"/>
    <n v="0"/>
    <n v="0"/>
    <n v="0"/>
    <n v="8.8000000000000007"/>
    <n v="8.8000000000000007"/>
    <n v="0"/>
    <s v="DBU/Power Systems Tech"/>
    <x v="0"/>
  </r>
  <r>
    <s v="2136-520 - Trans. Plan Maint"/>
    <s v="2410 Direct Purchase"/>
    <n v="2630.5300000000007"/>
    <m/>
    <n v="0"/>
    <n v="0"/>
    <n v="0"/>
    <n v="0"/>
    <n v="2630.5300000000007"/>
    <n v="2630.5300000000007"/>
    <n v="0"/>
    <s v="DBU/Power Systems Tech"/>
    <x v="0"/>
  </r>
  <r>
    <s v="2136-520 - Trans. Plan Maint"/>
    <s v="1300 OT Union Lbr"/>
    <n v="3770.2540000000004"/>
    <m/>
    <n v="0"/>
    <n v="0"/>
    <n v="0"/>
    <n v="0"/>
    <n v="3770.2540000000004"/>
    <n v="3770.2540000000004"/>
    <n v="0"/>
    <s v="DBU/Power Systems Tech"/>
    <x v="4"/>
  </r>
  <r>
    <s v="2136-520 - Trans. Plan Maint"/>
    <s v="6130 Misc Reimburse AR"/>
    <n v="-4.2759999999999989"/>
    <m/>
    <n v="0"/>
    <n v="0"/>
    <n v="0"/>
    <n v="0"/>
    <n v="-4.2759999999999989"/>
    <n v="-4.2759999999999989"/>
    <n v="0"/>
    <s v="DBU/Power Systems Tech"/>
    <x v="5"/>
  </r>
  <r>
    <s v="2136-620 - Dist. Plan Maint"/>
    <s v="1200 ST Union Lbr"/>
    <n v="114.74199999999996"/>
    <m/>
    <n v="0"/>
    <n v="0"/>
    <n v="0"/>
    <n v="0"/>
    <n v="114.74199999999996"/>
    <n v="114.74199999999996"/>
    <n v="0"/>
    <s v="DBU/Power Systems Tech"/>
    <x v="4"/>
  </r>
  <r>
    <s v="2136-620 - Dist. Plan Maint"/>
    <s v="2410 Direct Purchase"/>
    <n v="12.400000000000007"/>
    <m/>
    <n v="0"/>
    <n v="0"/>
    <n v="0"/>
    <n v="0"/>
    <n v="12.400000000000007"/>
    <n v="12.400000000000007"/>
    <n v="0"/>
    <s v="DBU/Power Systems Tech"/>
    <x v="0"/>
  </r>
  <r>
    <s v="2136-620 - Dist. Plan Maint"/>
    <s v="1300 OT Union Lbr"/>
    <n v="30.27000000000001"/>
    <m/>
    <n v="0"/>
    <n v="0"/>
    <n v="0"/>
    <n v="0"/>
    <n v="30.27000000000001"/>
    <n v="30.27000000000001"/>
    <n v="0"/>
    <s v="DBU/Power Systems Tech"/>
    <x v="4"/>
  </r>
  <r>
    <s v="2137-510 - Trans. Restore Serv"/>
    <s v="2400 Inventory Issue"/>
    <n v="915.96400000000006"/>
    <m/>
    <n v="0"/>
    <n v="0"/>
    <n v="0"/>
    <n v="0"/>
    <n v="915.96400000000006"/>
    <n v="915.96400000000006"/>
    <n v="0"/>
    <s v="DBU/Power Systems Tech"/>
    <x v="3"/>
  </r>
  <r>
    <s v="2137-520 - Trans. Pln Maint."/>
    <s v="1200 ST Union Lbr"/>
    <n v="9106.9559999999983"/>
    <m/>
    <n v="0"/>
    <n v="0"/>
    <n v="0"/>
    <n v="0"/>
    <n v="9106.9559999999983"/>
    <n v="9106.9559999999983"/>
    <n v="0"/>
    <s v="DBU/Power Systems Tech"/>
    <x v="4"/>
  </r>
  <r>
    <s v="2137-520 - Trans. Pln Maint."/>
    <s v="2400 Inventory Issue"/>
    <n v="586.76600000000076"/>
    <m/>
    <n v="0"/>
    <n v="0"/>
    <n v="0"/>
    <n v="0"/>
    <n v="586.76600000000076"/>
    <n v="586.76600000000076"/>
    <n v="0"/>
    <s v="DBU/Power Systems Tech"/>
    <x v="3"/>
  </r>
  <r>
    <s v="2137-520 - Trans. Pln Maint."/>
    <s v="1300 OT Union Lbr"/>
    <n v="4966.4000000000005"/>
    <m/>
    <n v="0"/>
    <n v="0"/>
    <n v="0"/>
    <n v="0"/>
    <n v="4966.4000000000005"/>
    <n v="4966.4000000000005"/>
    <n v="0"/>
    <s v="DBU/Power Systems Tech"/>
    <x v="4"/>
  </r>
  <r>
    <s v="2137-620 - Dist. Planned Maint."/>
    <s v="2100 Outside Svcs"/>
    <n v="180"/>
    <m/>
    <n v="0"/>
    <n v="0"/>
    <n v="0"/>
    <n v="0"/>
    <n v="180"/>
    <n v="180"/>
    <n v="0"/>
    <s v="DBU/Power Systems Tech"/>
    <x v="0"/>
  </r>
  <r>
    <s v="2137-620 - Dist. Planned Maint."/>
    <s v="1200 ST NonUnion Lbr"/>
    <n v="268.09999999999951"/>
    <m/>
    <n v="0"/>
    <n v="0"/>
    <n v="0"/>
    <n v="0"/>
    <n v="268.09999999999951"/>
    <n v="268.09999999999951"/>
    <n v="0"/>
    <s v="DBU/Power Systems Tech"/>
    <x v="2"/>
  </r>
  <r>
    <s v="2137-620 - Dist. Planned Maint."/>
    <s v="1200 ST Union Lbr"/>
    <n v="2362.0980000000004"/>
    <m/>
    <n v="0"/>
    <n v="0"/>
    <n v="0"/>
    <n v="0"/>
    <n v="2362.0980000000004"/>
    <n v="2362.0980000000004"/>
    <n v="0"/>
    <s v="DBU/Power Systems Tech"/>
    <x v="4"/>
  </r>
  <r>
    <s v="2137-620 - Dist. Planned Maint."/>
    <s v="1400 Adj Union Lbr"/>
    <n v="13.277999999999979"/>
    <m/>
    <n v="0"/>
    <n v="0"/>
    <n v="0"/>
    <n v="0"/>
    <n v="13.277999999999979"/>
    <n v="13.277999999999979"/>
    <n v="0"/>
    <s v="DBU/Power Systems Tech"/>
    <x v="4"/>
  </r>
  <r>
    <s v="2137-620 - Dist. Planned Maint."/>
    <s v="2330 Meals Payroll"/>
    <n v="8.7999999999999829"/>
    <m/>
    <n v="0"/>
    <n v="0"/>
    <n v="0"/>
    <n v="0"/>
    <n v="8.7999999999999829"/>
    <n v="8.7999999999999829"/>
    <n v="0"/>
    <s v="DBU/Power Systems Tech"/>
    <x v="0"/>
  </r>
  <r>
    <s v="2137-620 - Dist. Planned Maint."/>
    <s v="2400 Inventory Issue"/>
    <n v="48.496000000000059"/>
    <m/>
    <n v="0"/>
    <n v="0"/>
    <n v="0"/>
    <n v="0"/>
    <n v="48.496000000000059"/>
    <n v="48.496000000000059"/>
    <n v="0"/>
    <s v="DBU/Power Systems Tech"/>
    <x v="3"/>
  </r>
  <r>
    <s v="2137-620 - Dist. Planned Maint."/>
    <s v="2410 Direct Purchase"/>
    <n v="15257.599999999999"/>
    <m/>
    <n v="0"/>
    <n v="0"/>
    <n v="0"/>
    <n v="0"/>
    <n v="15257.599999999999"/>
    <n v="15257.599999999999"/>
    <n v="0"/>
    <s v="DBU/Power Systems Tech"/>
    <x v="0"/>
  </r>
  <r>
    <s v="2137-620 - Dist. Planned Maint."/>
    <s v="1300 OT Union Lbr"/>
    <n v="726.12999999999965"/>
    <m/>
    <n v="0"/>
    <n v="0"/>
    <n v="0"/>
    <n v="0"/>
    <n v="726.12999999999965"/>
    <n v="726.12999999999965"/>
    <n v="0"/>
    <s v="DBU/Power Systems Tech"/>
    <x v="4"/>
  </r>
  <r>
    <s v="2138-510 - Trans. Rest Svc"/>
    <s v="2400 Inventory Issue"/>
    <n v="216.82399999999964"/>
    <m/>
    <n v="0"/>
    <n v="0"/>
    <n v="0"/>
    <n v="0"/>
    <n v="216.82399999999964"/>
    <n v="216.82399999999964"/>
    <n v="0"/>
    <s v="DBU/Power Systems Tech"/>
    <x v="3"/>
  </r>
  <r>
    <s v="2138-520 - Trans. Plan Maintq"/>
    <s v="2100 Outside Svcs"/>
    <n v="23949.161999999997"/>
    <m/>
    <n v="0"/>
    <n v="0"/>
    <n v="0"/>
    <n v="0"/>
    <n v="23949.161999999997"/>
    <n v="23949.161999999997"/>
    <n v="0"/>
    <s v="DBU/Power Systems Tech"/>
    <x v="0"/>
  </r>
  <r>
    <s v="2138-520 - Trans. Plan Maintq"/>
    <s v="1200 ST Union Lbr"/>
    <n v="15201.236000000001"/>
    <m/>
    <n v="0"/>
    <n v="0"/>
    <n v="0"/>
    <n v="0"/>
    <n v="15201.236000000001"/>
    <n v="15201.236000000001"/>
    <n v="0"/>
    <s v="DBU/Power Systems Tech"/>
    <x v="4"/>
  </r>
  <r>
    <s v="2138-520 - Trans. Plan Maintq"/>
    <s v="2330 Meals Payroll"/>
    <n v="12.800000000000011"/>
    <m/>
    <n v="0"/>
    <n v="0"/>
    <n v="0"/>
    <n v="0"/>
    <n v="12.800000000000011"/>
    <n v="12.800000000000011"/>
    <n v="0"/>
    <s v="DBU/Power Systems Tech"/>
    <x v="0"/>
  </r>
  <r>
    <s v="2138-520 - Trans. Plan Maintq"/>
    <s v="2410 Direct Purchase"/>
    <n v="9227.9679999999971"/>
    <m/>
    <n v="0"/>
    <n v="0"/>
    <n v="0"/>
    <n v="0"/>
    <n v="9227.9679999999971"/>
    <n v="9227.9679999999971"/>
    <n v="0"/>
    <s v="DBU/Power Systems Tech"/>
    <x v="0"/>
  </r>
  <r>
    <s v="2138-520 - Trans. Plan Maintq"/>
    <s v="2420 Lease/Rental"/>
    <n v="9.9679999999999893"/>
    <m/>
    <n v="0"/>
    <n v="0"/>
    <n v="0"/>
    <n v="0"/>
    <n v="9.9679999999999893"/>
    <n v="9.9679999999999893"/>
    <n v="0"/>
    <s v="DBU/Power Systems Tech"/>
    <x v="0"/>
  </r>
  <r>
    <s v="2138-520 - Trans. Plan Maintq"/>
    <s v="2460 Inv Returned"/>
    <n v="-77.739999999999952"/>
    <m/>
    <n v="0"/>
    <n v="0"/>
    <n v="0"/>
    <n v="0"/>
    <n v="-77.739999999999952"/>
    <n v="-77.739999999999952"/>
    <n v="0"/>
    <s v="DBU/Power Systems Tech"/>
    <x v="3"/>
  </r>
  <r>
    <s v="2138-520 - Trans. Plan Maintq"/>
    <s v="1300 OT Union Lbr"/>
    <n v="4328.4879999999994"/>
    <m/>
    <n v="0"/>
    <n v="0"/>
    <n v="0"/>
    <n v="0"/>
    <n v="4328.4879999999994"/>
    <n v="4328.4879999999994"/>
    <n v="0"/>
    <s v="DBU/Power Systems Tech"/>
    <x v="4"/>
  </r>
  <r>
    <s v="2138-530 - Trans. Unplan Maint"/>
    <s v="2400 Inventory Issue"/>
    <n v="7.4339999999999842"/>
    <m/>
    <n v="0"/>
    <n v="0"/>
    <n v="0"/>
    <n v="0"/>
    <n v="7.4339999999999842"/>
    <n v="7.4339999999999842"/>
    <n v="0"/>
    <s v="DBU/Power Systems Tech"/>
    <x v="3"/>
  </r>
  <r>
    <s v="2138-530 - Trans. Unplan Maint"/>
    <s v="2410 Direct Purchase"/>
    <n v="1109.7335841035247"/>
    <m/>
    <n v="0"/>
    <n v="0"/>
    <n v="0"/>
    <n v="0"/>
    <n v="1109.7335841035247"/>
    <n v="1109.7335841035247"/>
    <n v="0"/>
    <s v="DBU/Power Systems Tech"/>
    <x v="0"/>
  </r>
  <r>
    <s v="2138-620 - Dist. Plan Maint"/>
    <s v="2100 Outside Svcs"/>
    <n v="22041.825999999997"/>
    <m/>
    <n v="0"/>
    <n v="0"/>
    <n v="0"/>
    <n v="0"/>
    <n v="22041.825999999997"/>
    <n v="22041.825999999997"/>
    <n v="0"/>
    <s v="DBU/Power Systems Tech"/>
    <x v="0"/>
  </r>
  <r>
    <s v="2138-620 - Dist. Plan Maint"/>
    <s v="1200 ST Union Lbr"/>
    <n v="15525.202000000001"/>
    <m/>
    <n v="0"/>
    <n v="0"/>
    <n v="0"/>
    <n v="0"/>
    <n v="15525.202000000001"/>
    <n v="15525.202000000001"/>
    <n v="0"/>
    <s v="DBU/Power Systems Tech"/>
    <x v="4"/>
  </r>
  <r>
    <s v="2138-620 - Dist. Plan Maint"/>
    <s v="2330 Meals Payroll"/>
    <n v="6.799999999999998"/>
    <m/>
    <n v="0"/>
    <n v="0"/>
    <n v="0"/>
    <n v="0"/>
    <n v="6.799999999999998"/>
    <n v="6.799999999999998"/>
    <n v="0"/>
    <s v="DBU/Power Systems Tech"/>
    <x v="0"/>
  </r>
  <r>
    <s v="2138-620 - Dist. Plan Maint"/>
    <s v="2400 Inventory Issue"/>
    <n v="187.65200000000002"/>
    <m/>
    <n v="0"/>
    <n v="0"/>
    <n v="0"/>
    <n v="0"/>
    <n v="187.65200000000002"/>
    <n v="187.65200000000002"/>
    <n v="0"/>
    <s v="DBU/Power Systems Tech"/>
    <x v="3"/>
  </r>
  <r>
    <s v="2138-620 - Dist. Plan Maint"/>
    <s v="2410 Direct Purchase"/>
    <n v="5819.1359999999986"/>
    <m/>
    <n v="0"/>
    <n v="0"/>
    <n v="0"/>
    <n v="0"/>
    <n v="5819.1359999999986"/>
    <n v="5819.1359999999986"/>
    <n v="0"/>
    <s v="DBU/Power Systems Tech"/>
    <x v="0"/>
  </r>
  <r>
    <s v="2138-620 - Dist. Plan Maint"/>
    <s v="2460 Inv Returned"/>
    <n v="-787.91199999999935"/>
    <m/>
    <n v="0"/>
    <n v="0"/>
    <n v="0"/>
    <n v="0"/>
    <n v="-787.91199999999935"/>
    <n v="-787.91199999999935"/>
    <n v="0"/>
    <s v="DBU/Power Systems Tech"/>
    <x v="3"/>
  </r>
  <r>
    <s v="2138-620 - Dist. Plan Maint"/>
    <s v="1300 OT Union Lbr"/>
    <n v="8981.5300000000007"/>
    <m/>
    <n v="0"/>
    <n v="0"/>
    <n v="0"/>
    <n v="0"/>
    <n v="8981.5300000000007"/>
    <n v="8981.5300000000007"/>
    <n v="0"/>
    <s v="DBU/Power Systems Tech"/>
    <x v="4"/>
  </r>
  <r>
    <s v="2138-630 - Dist. Unplan Maint."/>
    <s v="2400 Inventory Issue"/>
    <n v="24.053999999999988"/>
    <m/>
    <n v="0"/>
    <n v="0"/>
    <n v="0"/>
    <n v="0"/>
    <n v="24.053999999999988"/>
    <n v="24.053999999999988"/>
    <n v="0"/>
    <s v="DBU/Power Systems Tech"/>
    <x v="3"/>
  </r>
  <r>
    <s v="2139-520 - Trans. Plan Maint"/>
    <s v="1200 ST Union Lbr"/>
    <n v="3250.9120000000007"/>
    <m/>
    <n v="0"/>
    <n v="0"/>
    <n v="0"/>
    <n v="0"/>
    <n v="3250.9120000000007"/>
    <n v="3250.9120000000007"/>
    <n v="0"/>
    <s v="DBU/Power Systems Tech"/>
    <x v="4"/>
  </r>
  <r>
    <s v="2139-520 - Trans. Plan Maint"/>
    <s v="2410 Direct Purchase"/>
    <n v="296.41999999999996"/>
    <m/>
    <n v="0"/>
    <n v="0"/>
    <n v="0"/>
    <n v="0"/>
    <n v="296.41999999999996"/>
    <n v="296.41999999999996"/>
    <n v="0"/>
    <s v="DBU/Power Systems Tech"/>
    <x v="0"/>
  </r>
  <r>
    <s v="2139-520 - Trans. Plan Maint"/>
    <s v="1300 OT Union Lbr"/>
    <n v="1177.5639999999999"/>
    <m/>
    <n v="0"/>
    <n v="0"/>
    <n v="0"/>
    <n v="0"/>
    <n v="1177.5639999999999"/>
    <n v="1177.5639999999999"/>
    <n v="0"/>
    <s v="DBU/Power Systems Tech"/>
    <x v="4"/>
  </r>
  <r>
    <s v="2139-620 - Dist. Plan Maint"/>
    <s v="2410 Direct Purchase"/>
    <n v="291.2"/>
    <m/>
    <n v="0"/>
    <n v="0"/>
    <n v="0"/>
    <n v="0"/>
    <n v="291.2"/>
    <n v="291.2"/>
    <n v="0"/>
    <s v="DBU/Power Systems Tech"/>
    <x v="0"/>
  </r>
  <r>
    <s v="2140-520 - Trans. Plan Maintq"/>
    <s v="1200 ST Union Lbr"/>
    <n v="238.60799999999969"/>
    <m/>
    <n v="0"/>
    <n v="0"/>
    <n v="0"/>
    <n v="0"/>
    <n v="238.60799999999969"/>
    <n v="238.60799999999969"/>
    <n v="0"/>
    <s v="DBU/Power Systems Tech"/>
    <x v="4"/>
  </r>
  <r>
    <s v="2140-520 - Trans. Plan Maintq"/>
    <s v="1300 OT Union Lbr"/>
    <n v="57.17999999999995"/>
    <m/>
    <n v="0"/>
    <n v="0"/>
    <n v="0"/>
    <n v="0"/>
    <n v="57.17999999999995"/>
    <n v="57.17999999999995"/>
    <n v="0"/>
    <s v="DBU/Power Systems Tech"/>
    <x v="4"/>
  </r>
  <r>
    <s v="2140-620 - Dist. Plan Maint"/>
    <s v="2100 Outside Svcs"/>
    <n v="93.215999999999966"/>
    <m/>
    <n v="0"/>
    <n v="0"/>
    <n v="0"/>
    <n v="0"/>
    <n v="93.215999999999966"/>
    <n v="93.215999999999966"/>
    <n v="0"/>
    <s v="DBU/Power Systems Tech"/>
    <x v="0"/>
  </r>
  <r>
    <s v="2140-620 - Dist. Plan Maint"/>
    <s v="1200 ST NonUnion Lbr"/>
    <n v="6.4219999999995316"/>
    <m/>
    <n v="0"/>
    <n v="0"/>
    <n v="0"/>
    <n v="0"/>
    <n v="6.4219999999995316"/>
    <n v="6.4219999999995316"/>
    <n v="0"/>
    <s v="DBU/Power Systems Tech"/>
    <x v="2"/>
  </r>
  <r>
    <s v="2140-620 - Dist. Plan Maint"/>
    <s v="1200 ST Union Lbr"/>
    <n v="12363.980000000001"/>
    <m/>
    <n v="0"/>
    <n v="0"/>
    <n v="0"/>
    <n v="0"/>
    <n v="12363.980000000001"/>
    <n v="12363.980000000001"/>
    <n v="0"/>
    <s v="DBU/Power Systems Tech"/>
    <x v="4"/>
  </r>
  <r>
    <s v="2140-620 - Dist. Plan Maint"/>
    <s v="1400 Adj Union Lbr"/>
    <n v="36.000000000000007"/>
    <m/>
    <n v="0"/>
    <n v="0"/>
    <n v="0"/>
    <n v="0"/>
    <n v="36.000000000000007"/>
    <n v="36.000000000000007"/>
    <n v="0"/>
    <s v="DBU/Power Systems Tech"/>
    <x v="4"/>
  </r>
  <r>
    <s v="2140-620 - Dist. Plan Maint"/>
    <s v="2400 Inventory Issue"/>
    <n v="166.42400000000004"/>
    <m/>
    <n v="0"/>
    <n v="0"/>
    <n v="0"/>
    <n v="0"/>
    <n v="166.42400000000004"/>
    <n v="166.42400000000004"/>
    <n v="0"/>
    <s v="DBU/Power Systems Tech"/>
    <x v="3"/>
  </r>
  <r>
    <s v="2140-620 - Dist. Plan Maint"/>
    <s v="2410 Direct Purchase"/>
    <n v="1433.3219999999997"/>
    <m/>
    <n v="0"/>
    <n v="0"/>
    <n v="0"/>
    <n v="0"/>
    <n v="1433.3219999999997"/>
    <n v="1433.3219999999997"/>
    <n v="0"/>
    <s v="DBU/Power Systems Tech"/>
    <x v="0"/>
  </r>
  <r>
    <s v="2140-620 - Dist. Plan Maint"/>
    <s v="1300 OT Union Lbr"/>
    <n v="4939.1720000000005"/>
    <m/>
    <n v="0"/>
    <n v="0"/>
    <n v="0"/>
    <n v="0"/>
    <n v="4939.1720000000005"/>
    <n v="4939.1720000000005"/>
    <n v="0"/>
    <s v="DBU/Power Systems Tech"/>
    <x v="4"/>
  </r>
  <r>
    <s v="2140-620 - Dist. Plan Maint"/>
    <s v="2700 Postage/Delivery"/>
    <n v="8.0339999999999918"/>
    <m/>
    <n v="0"/>
    <n v="0"/>
    <n v="0"/>
    <n v="0"/>
    <n v="8.0339999999999918"/>
    <n v="8.0339999999999918"/>
    <n v="0"/>
    <s v="DBU/Power Systems Tech"/>
    <x v="0"/>
  </r>
  <r>
    <s v="2141-520 - Trans. Plan Maint"/>
    <s v="1200 ST Union Lbr"/>
    <n v="355.69999999999982"/>
    <m/>
    <n v="0"/>
    <n v="0"/>
    <n v="0"/>
    <n v="0"/>
    <n v="355.69999999999982"/>
    <n v="355.69999999999982"/>
    <n v="0"/>
    <s v="DBU/Power Systems Tech"/>
    <x v="4"/>
  </r>
  <r>
    <s v="2141-520 - Trans. Plan Maint"/>
    <s v="1300 OT Union Lbr"/>
    <n v="90.140000000000043"/>
    <m/>
    <n v="0"/>
    <n v="0"/>
    <n v="0"/>
    <n v="0"/>
    <n v="90.140000000000043"/>
    <n v="90.140000000000043"/>
    <n v="0"/>
    <s v="DBU/Power Systems Tech"/>
    <x v="4"/>
  </r>
  <r>
    <s v="2141-620 - Dist. Plan Maint"/>
    <s v="1200 ST Union Lbr"/>
    <n v="3741.48"/>
    <m/>
    <n v="0"/>
    <n v="0"/>
    <n v="0"/>
    <n v="0"/>
    <n v="3741.48"/>
    <n v="3741.48"/>
    <n v="0"/>
    <s v="DBU/Power Systems Tech"/>
    <x v="4"/>
  </r>
  <r>
    <s v="2141-620 - Dist. Plan Maint"/>
    <s v="2410 Direct Purchase"/>
    <n v="553.3900000000001"/>
    <m/>
    <n v="0"/>
    <n v="0"/>
    <n v="0"/>
    <n v="0"/>
    <n v="553.3900000000001"/>
    <n v="553.3900000000001"/>
    <n v="0"/>
    <s v="DBU/Power Systems Tech"/>
    <x v="0"/>
  </r>
  <r>
    <s v="2141-620 - Dist. Plan Maint"/>
    <s v="1300 OT Union Lbr"/>
    <n v="1666.096"/>
    <m/>
    <n v="0"/>
    <n v="0"/>
    <n v="0"/>
    <n v="0"/>
    <n v="1666.096"/>
    <n v="1666.096"/>
    <n v="0"/>
    <s v="DBU/Power Systems Tech"/>
    <x v="4"/>
  </r>
  <r>
    <s v="2142-610 - Restore Service"/>
    <s v="1200 ST Union Lbr"/>
    <n v="293.76"/>
    <m/>
    <n v="0"/>
    <n v="0"/>
    <n v="0"/>
    <n v="0"/>
    <n v="293.76"/>
    <n v="293.76"/>
    <n v="0"/>
    <s v="DBU/Power Systems Tech"/>
    <x v="4"/>
  </r>
  <r>
    <s v="2142-610 - Restore Service"/>
    <s v="2400 Inventory Issue"/>
    <n v="13.245999999999988"/>
    <m/>
    <n v="0"/>
    <n v="0"/>
    <n v="0"/>
    <n v="0"/>
    <n v="13.245999999999988"/>
    <n v="13.245999999999988"/>
    <n v="0"/>
    <s v="DBU/Power Systems Tech"/>
    <x v="3"/>
  </r>
  <r>
    <s v="2142-610 - Restore Service"/>
    <s v="1300 OT Union Lbr"/>
    <n v="122.4"/>
    <m/>
    <n v="0"/>
    <n v="0"/>
    <n v="0"/>
    <n v="0"/>
    <n v="122.4"/>
    <n v="122.4"/>
    <n v="0"/>
    <s v="DBU/Power Systems Tech"/>
    <x v="4"/>
  </r>
  <r>
    <s v="2142-620 - Planned Maintenance"/>
    <s v="1200 ST Union Lbr"/>
    <n v="28554.071999999993"/>
    <m/>
    <n v="0"/>
    <n v="0"/>
    <n v="0"/>
    <n v="0"/>
    <n v="28554.071999999993"/>
    <n v="28554.071999999993"/>
    <n v="0"/>
    <s v="DBU/Power Systems Tech"/>
    <x v="4"/>
  </r>
  <r>
    <s v="2142-620 - Planned Maintenance"/>
    <s v="2410 Direct Purchase"/>
    <n v="2915.5499999999997"/>
    <m/>
    <n v="0"/>
    <n v="0"/>
    <n v="0"/>
    <n v="0"/>
    <n v="2915.5499999999997"/>
    <n v="2915.5499999999997"/>
    <n v="0"/>
    <s v="DBU/Power Systems Tech"/>
    <x v="0"/>
  </r>
  <r>
    <s v="2142-620 - Planned Maintenance"/>
    <s v="1300 OT Union Lbr"/>
    <n v="10626.17"/>
    <m/>
    <n v="0"/>
    <n v="0"/>
    <n v="0"/>
    <n v="0"/>
    <n v="10626.17"/>
    <n v="10626.17"/>
    <n v="0"/>
    <s v="DBU/Power Systems Tech"/>
    <x v="4"/>
  </r>
  <r>
    <s v="2144-700 - DBU Support"/>
    <s v="2100 Outside Svcs"/>
    <n v="499.80200000000059"/>
    <m/>
    <n v="0"/>
    <n v="0"/>
    <n v="0"/>
    <n v="499.80200000000059"/>
    <n v="0"/>
    <n v="499.80200000000059"/>
    <n v="0"/>
    <s v="DBU/Power Systems Tech"/>
    <x v="0"/>
  </r>
  <r>
    <s v="2144-700 - DBU Support"/>
    <s v="1200 ST NonUnion Lbr"/>
    <n v="117.60000000000001"/>
    <m/>
    <n v="0"/>
    <n v="0"/>
    <n v="0"/>
    <n v="117.60000000000001"/>
    <n v="0"/>
    <n v="117.60000000000001"/>
    <n v="0"/>
    <s v="DBU/Power Systems Tech"/>
    <x v="2"/>
  </r>
  <r>
    <s v="2144-700 - DBU Support"/>
    <s v="1200 ST Union Lbr"/>
    <n v="9105.021999999999"/>
    <m/>
    <n v="0"/>
    <n v="0"/>
    <n v="0"/>
    <n v="9105.021999999999"/>
    <n v="0"/>
    <n v="9105.021999999999"/>
    <n v="0"/>
    <s v="DBU/Power Systems Tech"/>
    <x v="4"/>
  </r>
  <r>
    <s v="2144-700 - DBU Support"/>
    <s v="1400 Adj Union Lbr"/>
    <n v="168.79999999999973"/>
    <m/>
    <n v="0"/>
    <n v="0"/>
    <n v="0"/>
    <n v="168.79999999999973"/>
    <n v="0"/>
    <n v="168.79999999999973"/>
    <n v="0"/>
    <s v="DBU/Power Systems Tech"/>
    <x v="4"/>
  </r>
  <r>
    <s v="2144-700 - DBU Support"/>
    <s v="2320 Travel Exp Supp Inv"/>
    <n v="523.20000000000005"/>
    <m/>
    <n v="0"/>
    <n v="0"/>
    <n v="0"/>
    <n v="523.20000000000005"/>
    <n v="0"/>
    <n v="523.20000000000005"/>
    <n v="0"/>
    <s v="DBU/Power Systems Tech"/>
    <x v="0"/>
  </r>
  <r>
    <s v="2144-700 - DBU Support"/>
    <s v="2330 Meals Exp Supp Inv"/>
    <n v="6.4479999999999977"/>
    <m/>
    <n v="0"/>
    <n v="0"/>
    <n v="0"/>
    <n v="6.4479999999999977"/>
    <n v="0"/>
    <n v="6.4479999999999977"/>
    <n v="0"/>
    <s v="DBU/Power Systems Tech"/>
    <x v="0"/>
  </r>
  <r>
    <s v="2144-700 - DBU Support"/>
    <s v="2330 Meals Payroll"/>
    <n v="334.79999999999995"/>
    <m/>
    <n v="0"/>
    <n v="0"/>
    <n v="0"/>
    <n v="334.79999999999995"/>
    <n v="0"/>
    <n v="334.79999999999995"/>
    <n v="0"/>
    <s v="DBU/Power Systems Tech"/>
    <x v="0"/>
  </r>
  <r>
    <s v="2144-700 - DBU Support"/>
    <s v="2340 Other Emp Exp"/>
    <n v="150"/>
    <m/>
    <n v="0"/>
    <n v="0"/>
    <n v="0"/>
    <n v="150"/>
    <n v="0"/>
    <n v="150"/>
    <n v="0"/>
    <s v="DBU/Power Systems Tech"/>
    <x v="0"/>
  </r>
  <r>
    <s v="2144-700 - DBU Support"/>
    <s v="2410 Direct Purchase"/>
    <n v="1066.4000000000001"/>
    <m/>
    <n v="0"/>
    <n v="0"/>
    <n v="0"/>
    <n v="1066.4000000000001"/>
    <n v="0"/>
    <n v="1066.4000000000001"/>
    <n v="0"/>
    <s v="DBU/Power Systems Tech"/>
    <x v="0"/>
  </r>
  <r>
    <s v="2144-700 - DBU Support"/>
    <s v="1300 OT Union Lbr"/>
    <n v="2430.8319999999994"/>
    <m/>
    <n v="0"/>
    <n v="0"/>
    <n v="0"/>
    <n v="2430.8319999999994"/>
    <n v="0"/>
    <n v="2430.8319999999994"/>
    <n v="0"/>
    <s v="DBU/Power Systems Tech"/>
    <x v="4"/>
  </r>
  <r>
    <s v="2145-520 - Trans. Plan Maint"/>
    <s v="2100 Outside Svcs"/>
    <n v="9.369999999999985"/>
    <m/>
    <n v="0"/>
    <n v="0"/>
    <n v="0"/>
    <n v="0"/>
    <n v="9.369999999999985"/>
    <n v="9.369999999999985"/>
    <n v="0"/>
    <s v="DBU/Power Systems Tech"/>
    <x v="0"/>
  </r>
  <r>
    <s v="2145-520 - Trans. Plan Maint"/>
    <s v="2400 Inventory Issue"/>
    <n v="216.82399999999964"/>
    <m/>
    <n v="0"/>
    <n v="0"/>
    <n v="0"/>
    <n v="0"/>
    <n v="216.82399999999964"/>
    <n v="216.82399999999964"/>
    <n v="0"/>
    <s v="DBU/Power Systems Tech"/>
    <x v="3"/>
  </r>
  <r>
    <s v="2145-620 - Dist. Plan Maint"/>
    <s v="1200 ST Union Lbr"/>
    <n v="3710.1660000000002"/>
    <m/>
    <n v="0"/>
    <n v="0"/>
    <n v="0"/>
    <n v="0"/>
    <n v="3710.1660000000002"/>
    <n v="3710.1660000000002"/>
    <n v="0"/>
    <s v="DBU/Power Systems Tech"/>
    <x v="4"/>
  </r>
  <r>
    <s v="2145-620 - Dist. Plan Maint"/>
    <s v="2400 Inventory Issue"/>
    <n v="1462.3740000000014"/>
    <m/>
    <n v="0"/>
    <n v="0"/>
    <n v="0"/>
    <n v="0"/>
    <n v="1462.3740000000014"/>
    <n v="1462.3740000000014"/>
    <n v="0"/>
    <s v="DBU/Power Systems Tech"/>
    <x v="3"/>
  </r>
  <r>
    <s v="2145-620 - Dist. Plan Maint"/>
    <s v="2410 Direct Purchase"/>
    <n v="432"/>
    <m/>
    <n v="0"/>
    <n v="0"/>
    <n v="0"/>
    <n v="0"/>
    <n v="432"/>
    <n v="432"/>
    <n v="0"/>
    <s v="DBU/Power Systems Tech"/>
    <x v="0"/>
  </r>
  <r>
    <s v="2145-620 - Dist. Plan Maint"/>
    <s v="1300 OT Union Lbr"/>
    <n v="1055.442"/>
    <m/>
    <n v="0"/>
    <n v="0"/>
    <n v="0"/>
    <n v="0"/>
    <n v="1055.442"/>
    <n v="1055.442"/>
    <n v="0"/>
    <s v="DBU/Power Systems Tech"/>
    <x v="4"/>
  </r>
  <r>
    <s v="2146-520 - Trans. Plan Maint"/>
    <s v="2100 Outside Svcs"/>
    <n v="28.800000000000054"/>
    <m/>
    <n v="0"/>
    <n v="0"/>
    <n v="0"/>
    <n v="0"/>
    <n v="28.800000000000054"/>
    <n v="28.800000000000054"/>
    <n v="0"/>
    <s v="DBU/Power Systems Tech"/>
    <x v="0"/>
  </r>
  <r>
    <s v="2146-520 - Trans. Plan Maint"/>
    <s v="1200 ST Union Lbr"/>
    <n v="337.45799999999997"/>
    <m/>
    <n v="0"/>
    <n v="0"/>
    <n v="0"/>
    <n v="0"/>
    <n v="337.45799999999997"/>
    <n v="337.45799999999997"/>
    <n v="0"/>
    <s v="DBU/Power Systems Tech"/>
    <x v="4"/>
  </r>
  <r>
    <s v="2146-520 - Trans. Plan Maint"/>
    <s v="2410 Direct Purchase"/>
    <n v="874.59999999999991"/>
    <m/>
    <n v="0"/>
    <n v="0"/>
    <n v="0"/>
    <n v="0"/>
    <n v="874.59999999999991"/>
    <n v="874.59999999999991"/>
    <n v="0"/>
    <s v="DBU/Power Systems Tech"/>
    <x v="0"/>
  </r>
  <r>
    <s v="2146-520 - Trans. Plan Maint"/>
    <s v="1300 OT Union Lbr"/>
    <n v="494.40000000000003"/>
    <m/>
    <n v="0"/>
    <n v="0"/>
    <n v="0"/>
    <n v="0"/>
    <n v="494.40000000000003"/>
    <n v="494.40000000000003"/>
    <n v="0"/>
    <s v="DBU/Power Systems Tech"/>
    <x v="4"/>
  </r>
  <r>
    <s v="2146-620 - Dist. Plan Maint"/>
    <s v="2100 Outside Svcs"/>
    <n v="582.60000000000048"/>
    <m/>
    <n v="0"/>
    <n v="0"/>
    <n v="0"/>
    <n v="0"/>
    <n v="582.60000000000048"/>
    <n v="582.60000000000048"/>
    <n v="0"/>
    <s v="DBU/Power Systems Tech"/>
    <x v="0"/>
  </r>
  <r>
    <s v="2146-620 - Dist. Plan Maint"/>
    <s v="1200 ST NonUnion Lbr"/>
    <n v="18.839999999999989"/>
    <m/>
    <n v="0"/>
    <n v="0"/>
    <n v="0"/>
    <n v="0"/>
    <n v="18.839999999999989"/>
    <n v="18.839999999999989"/>
    <n v="0"/>
    <s v="DBU/Power Systems Tech"/>
    <x v="2"/>
  </r>
  <r>
    <s v="2146-620 - Dist. Plan Maint"/>
    <s v="1200 ST Union Lbr"/>
    <n v="3788.2200000000007"/>
    <m/>
    <n v="0"/>
    <n v="0"/>
    <n v="0"/>
    <n v="0"/>
    <n v="3788.2200000000007"/>
    <n v="3788.2200000000007"/>
    <n v="0"/>
    <s v="DBU/Power Systems Tech"/>
    <x v="4"/>
  </r>
  <r>
    <s v="2146-620 - Dist. Plan Maint"/>
    <s v="2410 Direct Purchase"/>
    <n v="4274.3999999999996"/>
    <m/>
    <n v="0"/>
    <n v="0"/>
    <n v="0"/>
    <n v="0"/>
    <n v="4274.3999999999996"/>
    <n v="4274.3999999999996"/>
    <n v="0"/>
    <s v="DBU/Power Systems Tech"/>
    <x v="0"/>
  </r>
  <r>
    <s v="2146-620 - Dist. Plan Maint"/>
    <s v="1300 OT Union Lbr"/>
    <n v="576.9140000000001"/>
    <m/>
    <n v="0"/>
    <n v="0"/>
    <n v="0"/>
    <n v="0"/>
    <n v="576.9140000000001"/>
    <n v="576.9140000000001"/>
    <n v="0"/>
    <s v="DBU/Power Systems Tech"/>
    <x v="4"/>
  </r>
  <r>
    <s v="2146-620 - Dist. Plan Maint"/>
    <s v="2700 Postage/Delivery"/>
    <n v="83.747999999999905"/>
    <m/>
    <n v="0"/>
    <n v="0"/>
    <n v="0"/>
    <n v="0"/>
    <n v="83.747999999999905"/>
    <n v="83.747999999999905"/>
    <n v="0"/>
    <s v="DBU/Power Systems Tech"/>
    <x v="0"/>
  </r>
  <r>
    <s v="2147-700 - Support of DBU"/>
    <s v="1200 ST Union Lbr"/>
    <n v="1456.11"/>
    <m/>
    <n v="0"/>
    <n v="0"/>
    <n v="0"/>
    <n v="1456.11"/>
    <n v="0"/>
    <n v="1456.11"/>
    <n v="0"/>
    <s v="DBU/Power Systems Tech"/>
    <x v="4"/>
  </r>
  <r>
    <s v="2147-700 - Support of DBU"/>
    <s v="2410 Direct Purchase"/>
    <n v="51.260000000000005"/>
    <m/>
    <n v="0"/>
    <n v="0"/>
    <n v="0"/>
    <n v="51.260000000000005"/>
    <n v="0"/>
    <n v="51.260000000000005"/>
    <n v="0"/>
    <s v="DBU/Power Systems Tech"/>
    <x v="0"/>
  </r>
  <r>
    <s v="2147-700 - Support of DBU"/>
    <s v="1300 OT Union Lbr"/>
    <n v="593.6"/>
    <m/>
    <n v="0"/>
    <n v="0"/>
    <n v="0"/>
    <n v="593.6"/>
    <n v="0"/>
    <n v="593.6"/>
    <n v="0"/>
    <s v="DBU/Power Systems Tech"/>
    <x v="4"/>
  </r>
  <r>
    <s v="2148-720 - Dist Expense Tas"/>
    <s v="1200 ST Union Lbr"/>
    <n v="534.59999999999991"/>
    <m/>
    <n v="0"/>
    <n v="0"/>
    <n v="0"/>
    <n v="0"/>
    <n v="534.59999999999991"/>
    <n v="534.59999999999991"/>
    <n v="0"/>
    <s v="DBU/Power Systems Tech"/>
    <x v="4"/>
  </r>
  <r>
    <s v="2148-720 - Dist Expense Tas"/>
    <s v="1400 Adj Union Lbr"/>
    <n v="48.296000000000021"/>
    <m/>
    <n v="0"/>
    <n v="0"/>
    <n v="0"/>
    <n v="0"/>
    <n v="48.296000000000021"/>
    <n v="48.296000000000021"/>
    <n v="0"/>
    <s v="DBU/Power Systems Tech"/>
    <x v="4"/>
  </r>
  <r>
    <s v="2148-720 - Dist Expense Tas"/>
    <s v="2400 Inventory Issue"/>
    <n v="17.109999999999996"/>
    <m/>
    <n v="0"/>
    <n v="0"/>
    <n v="0"/>
    <n v="0"/>
    <n v="17.109999999999996"/>
    <n v="17.109999999999996"/>
    <n v="0"/>
    <s v="DBU/Power Systems Tech"/>
    <x v="3"/>
  </r>
  <r>
    <s v="2148-720 - Dist Expense Tas"/>
    <s v="2460 Inv Returned"/>
    <n v="-13.224000000000016"/>
    <m/>
    <n v="0"/>
    <n v="0"/>
    <n v="0"/>
    <n v="0"/>
    <n v="-13.224000000000016"/>
    <n v="-13.224000000000016"/>
    <n v="0"/>
    <s v="DBU/Power Systems Tech"/>
    <x v="3"/>
  </r>
  <r>
    <s v="2148-720 - Dist Expense Tas"/>
    <s v="1300 OT Union Lbr"/>
    <n v="360.03000000000009"/>
    <m/>
    <n v="0"/>
    <n v="0"/>
    <n v="0"/>
    <n v="0"/>
    <n v="360.03000000000009"/>
    <n v="360.03000000000009"/>
    <n v="0"/>
    <s v="DBU/Power Systems Tech"/>
    <x v="4"/>
  </r>
  <r>
    <s v="2148-720 - Dist Expense Tas"/>
    <s v="6130 Misc Reimburse AR"/>
    <n v="-342.39999999999986"/>
    <m/>
    <n v="0"/>
    <n v="0"/>
    <n v="0"/>
    <n v="0"/>
    <n v="-342.39999999999986"/>
    <n v="-342.39999999999986"/>
    <n v="0"/>
    <s v="DBU/Power Systems Tech"/>
    <x v="5"/>
  </r>
  <r>
    <s v="2153-520 - Trans. Plan Maint"/>
    <s v="1200 ST Union Lbr"/>
    <n v="1715.432"/>
    <m/>
    <n v="0"/>
    <n v="0"/>
    <n v="0"/>
    <n v="0"/>
    <n v="1715.432"/>
    <n v="1715.432"/>
    <n v="0"/>
    <s v="DBU/Power Systems Tech"/>
    <x v="4"/>
  </r>
  <r>
    <s v="2153-520 - Trans. Plan Maint"/>
    <s v="2410 Direct Purchase"/>
    <n v="1681.6"/>
    <m/>
    <n v="0"/>
    <n v="0"/>
    <n v="0"/>
    <n v="0"/>
    <n v="1681.6"/>
    <n v="1681.6"/>
    <n v="0"/>
    <s v="DBU/Power Systems Tech"/>
    <x v="0"/>
  </r>
  <r>
    <s v="2153-520 - Trans. Plan Maint"/>
    <s v="1300 OT Union Lbr"/>
    <n v="671.2"/>
    <m/>
    <n v="0"/>
    <n v="0"/>
    <n v="0"/>
    <n v="0"/>
    <n v="671.2"/>
    <n v="671.2"/>
    <n v="0"/>
    <s v="DBU/Power Systems Tech"/>
    <x v="4"/>
  </r>
  <r>
    <s v="2153-620 - Dist. Plan Maint"/>
    <s v="1200 ST Union Lbr"/>
    <n v="1249.2000000000007"/>
    <m/>
    <n v="0"/>
    <n v="0"/>
    <n v="0"/>
    <n v="0"/>
    <n v="1249.2000000000007"/>
    <n v="1249.2000000000007"/>
    <n v="0"/>
    <s v="DBU/Power Systems Tech"/>
    <x v="4"/>
  </r>
  <r>
    <s v="2153-620 - Dist. Plan Maint"/>
    <s v="1300 OT Union Lbr"/>
    <n v="537.1099999999999"/>
    <m/>
    <n v="0"/>
    <n v="0"/>
    <n v="0"/>
    <n v="0"/>
    <n v="537.1099999999999"/>
    <n v="537.1099999999999"/>
    <n v="0"/>
    <s v="DBU/Power Systems Tech"/>
    <x v="4"/>
  </r>
  <r>
    <s v="2154-520 - Trans. Plan Maint"/>
    <s v="2100 Outside Svcs"/>
    <n v="24.99000000000002"/>
    <m/>
    <n v="0"/>
    <n v="0"/>
    <n v="0"/>
    <n v="0"/>
    <n v="24.99000000000002"/>
    <n v="24.99000000000002"/>
    <n v="0"/>
    <s v="DBU/Power Systems Tech"/>
    <x v="0"/>
  </r>
  <r>
    <s v="2154-520 - Trans. Plan Maint"/>
    <s v="1200 ST Union Lbr"/>
    <n v="3993.0080000000012"/>
    <m/>
    <n v="0"/>
    <n v="0"/>
    <n v="0"/>
    <n v="0"/>
    <n v="3993.0080000000012"/>
    <n v="3993.0080000000012"/>
    <n v="0"/>
    <s v="DBU/Power Systems Tech"/>
    <x v="4"/>
  </r>
  <r>
    <s v="2154-520 - Trans. Plan Maint"/>
    <s v="2330 Meals Payroll"/>
    <n v="12.800000000000011"/>
    <m/>
    <n v="0"/>
    <n v="0"/>
    <n v="0"/>
    <n v="0"/>
    <n v="12.800000000000011"/>
    <n v="12.800000000000011"/>
    <n v="0"/>
    <s v="DBU/Power Systems Tech"/>
    <x v="0"/>
  </r>
  <r>
    <s v="2154-520 - Trans. Plan Maint"/>
    <s v="2410 Direct Purchase"/>
    <n v="2629.4859999999985"/>
    <m/>
    <n v="0"/>
    <n v="0"/>
    <n v="0"/>
    <n v="0"/>
    <n v="2629.4859999999985"/>
    <n v="2629.4859999999985"/>
    <n v="0"/>
    <s v="DBU/Power Systems Tech"/>
    <x v="0"/>
  </r>
  <r>
    <s v="2154-520 - Trans. Plan Maint"/>
    <s v="1300 OT Union Lbr"/>
    <n v="2257.3239999999996"/>
    <m/>
    <n v="0"/>
    <n v="0"/>
    <n v="0"/>
    <n v="0"/>
    <n v="2257.3239999999996"/>
    <n v="2257.3239999999996"/>
    <n v="0"/>
    <s v="DBU/Power Systems Tech"/>
    <x v="4"/>
  </r>
  <r>
    <s v="2154-620 - Dist. Plan Maint"/>
    <s v="1200 ST Union Lbr"/>
    <n v="3711.8199999999997"/>
    <m/>
    <n v="0"/>
    <n v="0"/>
    <n v="0"/>
    <n v="0"/>
    <n v="3711.8199999999997"/>
    <n v="3711.8199999999997"/>
    <n v="0"/>
    <s v="DBU/Power Systems Tech"/>
    <x v="4"/>
  </r>
  <r>
    <s v="2154-620 - Dist. Plan Maint"/>
    <s v="2410 Direct Purchase"/>
    <n v="1290.4000000000001"/>
    <m/>
    <n v="0"/>
    <n v="0"/>
    <n v="0"/>
    <n v="0"/>
    <n v="1290.4000000000001"/>
    <n v="1290.4000000000001"/>
    <n v="0"/>
    <s v="DBU/Power Systems Tech"/>
    <x v="0"/>
  </r>
  <r>
    <s v="2154-620 - Dist. Plan Maint"/>
    <s v="1300 OT Union Lbr"/>
    <n v="247.2000000000001"/>
    <m/>
    <n v="0"/>
    <n v="0"/>
    <n v="0"/>
    <n v="0"/>
    <n v="247.2000000000001"/>
    <n v="247.2000000000001"/>
    <n v="0"/>
    <s v="DBU/Power Systems Tech"/>
    <x v="4"/>
  </r>
  <r>
    <s v="2156-620 - Planned Maintenance"/>
    <s v="1200 ST NonUnion Lbr"/>
    <n v="6.4219999999999962"/>
    <m/>
    <n v="0"/>
    <n v="0"/>
    <n v="0"/>
    <n v="0"/>
    <n v="6.4219999999999962"/>
    <n v="6.4219999999999962"/>
    <n v="0"/>
    <s v="DBU/Power Systems Tech"/>
    <x v="2"/>
  </r>
  <r>
    <s v="2156-620 - Planned Maintenance"/>
    <s v="1200 ST Union Lbr"/>
    <n v="7103.38"/>
    <m/>
    <n v="0"/>
    <n v="0"/>
    <n v="0"/>
    <n v="0"/>
    <n v="7103.38"/>
    <n v="7103.38"/>
    <n v="0"/>
    <s v="DBU/Power Systems Tech"/>
    <x v="4"/>
  </r>
  <r>
    <s v="2156-620 - Planned Maintenance"/>
    <s v="2410 Direct Purchase"/>
    <n v="101.67999999999996"/>
    <m/>
    <n v="0"/>
    <n v="0"/>
    <n v="0"/>
    <n v="0"/>
    <n v="101.67999999999996"/>
    <n v="101.67999999999996"/>
    <n v="0"/>
    <s v="DBU/Power Systems Tech"/>
    <x v="0"/>
  </r>
  <r>
    <s v="2156-620 - Planned Maintenance"/>
    <s v="1300 OT Union Lbr"/>
    <n v="2876.44"/>
    <m/>
    <n v="0"/>
    <n v="0"/>
    <n v="0"/>
    <n v="0"/>
    <n v="2876.44"/>
    <n v="2876.44"/>
    <n v="0"/>
    <s v="DBU/Power Systems Tech"/>
    <x v="4"/>
  </r>
  <r>
    <s v="2164-520 - Trans Plan Maint"/>
    <s v="1200 ST Union Lbr"/>
    <n v="2178.1580000000004"/>
    <m/>
    <n v="0"/>
    <n v="0"/>
    <n v="0"/>
    <n v="0"/>
    <n v="2178.1580000000004"/>
    <n v="2178.1580000000004"/>
    <n v="0"/>
    <s v="DBU/Power Systems Tech"/>
    <x v="4"/>
  </r>
  <r>
    <s v="2164-520 - Trans Plan Maint"/>
    <s v="2410 Direct Purchase"/>
    <n v="486.4"/>
    <m/>
    <n v="0"/>
    <n v="0"/>
    <n v="0"/>
    <n v="0"/>
    <n v="486.4"/>
    <n v="486.4"/>
    <n v="0"/>
    <s v="DBU/Power Systems Tech"/>
    <x v="0"/>
  </r>
  <r>
    <s v="2164-520 - Trans Plan Maint"/>
    <s v="1300 OT Union Lbr"/>
    <n v="1447.4560000000004"/>
    <m/>
    <n v="0"/>
    <n v="0"/>
    <n v="0"/>
    <n v="0"/>
    <n v="1447.4560000000004"/>
    <n v="1447.4560000000004"/>
    <n v="0"/>
    <s v="DBU/Power Systems Tech"/>
    <x v="4"/>
  </r>
  <r>
    <s v="2164-620 - Dist Plan Maint"/>
    <s v="1200 ST Union Lbr"/>
    <n v="1984.8900000000003"/>
    <m/>
    <n v="0"/>
    <n v="0"/>
    <n v="0"/>
    <n v="0"/>
    <n v="1984.8900000000003"/>
    <n v="1984.8900000000003"/>
    <n v="0"/>
    <s v="DBU/Power Systems Tech"/>
    <x v="4"/>
  </r>
  <r>
    <s v="2164-620 - Dist Plan Maint"/>
    <s v="2410 Direct Purchase"/>
    <n v="467.2"/>
    <m/>
    <n v="0"/>
    <n v="0"/>
    <n v="0"/>
    <n v="0"/>
    <n v="467.2"/>
    <n v="467.2"/>
    <n v="0"/>
    <s v="DBU/Power Systems Tech"/>
    <x v="0"/>
  </r>
  <r>
    <s v="2164-620 - Dist Plan Maint"/>
    <s v="1300 OT Union Lbr"/>
    <n v="1469.0559999999998"/>
    <m/>
    <n v="0"/>
    <n v="0"/>
    <n v="0"/>
    <n v="0"/>
    <n v="1469.0559999999998"/>
    <n v="1469.0559999999998"/>
    <n v="0"/>
    <s v="DBU/Power Systems Tech"/>
    <x v="4"/>
  </r>
  <r>
    <s v="2166-520 - Trans Plan Maint"/>
    <s v="1200 ST Union Lbr"/>
    <n v="7386.148000000001"/>
    <m/>
    <n v="0"/>
    <n v="0"/>
    <n v="0"/>
    <n v="0"/>
    <n v="7386.148000000001"/>
    <n v="7386.148000000001"/>
    <n v="0"/>
    <s v="DBU/Power Systems Tech"/>
    <x v="4"/>
  </r>
  <r>
    <s v="2166-520 - Trans Plan Maint"/>
    <s v="1300 OT Union Lbr"/>
    <n v="2263.672"/>
    <m/>
    <n v="0"/>
    <n v="0"/>
    <n v="0"/>
    <n v="0"/>
    <n v="2263.672"/>
    <n v="2263.672"/>
    <n v="0"/>
    <s v="DBU/Power Systems Tech"/>
    <x v="4"/>
  </r>
  <r>
    <s v="2166-620 - Dist Plan Maint"/>
    <s v="1200 ST Union Lbr"/>
    <n v="9794.4659999999985"/>
    <m/>
    <n v="0"/>
    <n v="0"/>
    <n v="0"/>
    <n v="0"/>
    <n v="9794.4659999999985"/>
    <n v="9794.4659999999985"/>
    <n v="0"/>
    <s v="DBU/Power Systems Tech"/>
    <x v="4"/>
  </r>
  <r>
    <s v="2166-620 - Dist Plan Maint"/>
    <s v="1300 OT Union Lbr"/>
    <n v="1134.0200000000002"/>
    <m/>
    <n v="0"/>
    <n v="0"/>
    <n v="0"/>
    <n v="0"/>
    <n v="1134.0200000000002"/>
    <n v="1134.0200000000002"/>
    <n v="0"/>
    <s v="DBU/Power Systems Tech"/>
    <x v="4"/>
  </r>
  <r>
    <s v="2167-700 - Safety Meeting"/>
    <s v="1200 ST NonUnion Lbr"/>
    <n v="2201.9499999999998"/>
    <m/>
    <n v="0"/>
    <n v="0"/>
    <n v="0"/>
    <n v="2201.9499999999998"/>
    <n v="0"/>
    <n v="2201.9499999999998"/>
    <n v="0"/>
    <s v="DBU/Power Systems Tech"/>
    <x v="2"/>
  </r>
  <r>
    <s v="2167-700 - Safety Meeting"/>
    <s v="1200 ST Union Lbr"/>
    <n v="11087.754000000003"/>
    <m/>
    <n v="0"/>
    <n v="0"/>
    <n v="0"/>
    <n v="11087.754000000003"/>
    <n v="0"/>
    <n v="11087.754000000003"/>
    <n v="0"/>
    <s v="DBU/Power Systems Tech"/>
    <x v="4"/>
  </r>
  <r>
    <s v="2167-700 - Safety Meeting"/>
    <s v="2330 Meals Exp Supp Inv"/>
    <n v="12.551999999999985"/>
    <m/>
    <n v="0"/>
    <n v="0"/>
    <n v="0"/>
    <n v="12.551999999999985"/>
    <n v="0"/>
    <n v="12.551999999999985"/>
    <n v="0"/>
    <s v="DBU/Power Systems Tech"/>
    <x v="0"/>
  </r>
  <r>
    <s v="2167-700 - Safety Meeting"/>
    <s v="2330 Meals Payroll"/>
    <n v="4.8000000000000025"/>
    <m/>
    <n v="0"/>
    <n v="0"/>
    <n v="0"/>
    <n v="4.8000000000000025"/>
    <n v="0"/>
    <n v="4.8000000000000025"/>
    <n v="0"/>
    <s v="DBU/Power Systems Tech"/>
    <x v="0"/>
  </r>
  <r>
    <s v="2167-700 - Safety Meeting"/>
    <s v="2410 Direct Purchase"/>
    <n v="406.4"/>
    <m/>
    <n v="0"/>
    <n v="0"/>
    <n v="0"/>
    <n v="406.4"/>
    <n v="0"/>
    <n v="406.4"/>
    <n v="0"/>
    <s v="DBU/Power Systems Tech"/>
    <x v="0"/>
  </r>
  <r>
    <s v="2167-700 - Safety Meeting"/>
    <s v="1300 OT Union Lbr"/>
    <n v="7834.4240000000018"/>
    <m/>
    <n v="0"/>
    <n v="0"/>
    <n v="0"/>
    <n v="7834.4240000000018"/>
    <n v="0"/>
    <n v="7834.4240000000018"/>
    <n v="0"/>
    <s v="DBU/Power Systems Tech"/>
    <x v="4"/>
  </r>
  <r>
    <s v="2171-678 - Field Metering"/>
    <s v="2100 Outside Svcs"/>
    <n v="2968.7999999999993"/>
    <m/>
    <n v="0"/>
    <n v="0"/>
    <n v="0"/>
    <n v="0"/>
    <n v="2968.7999999999993"/>
    <n v="2968.7999999999993"/>
    <n v="0"/>
    <s v="DBU/Power Systems Tech"/>
    <x v="0"/>
  </r>
  <r>
    <s v="2171-678 - Field Metering"/>
    <s v="1200 ST Union Lbr"/>
    <n v="24447.20800000001"/>
    <m/>
    <n v="0"/>
    <n v="0"/>
    <n v="0"/>
    <n v="0"/>
    <n v="24447.20800000001"/>
    <n v="24447.20800000001"/>
    <n v="0"/>
    <s v="DBU/Power Systems Tech"/>
    <x v="4"/>
  </r>
  <r>
    <s v="2171-678 - Field Metering"/>
    <s v="2410 Direct Purchase"/>
    <n v="1007.3680000000001"/>
    <m/>
    <n v="0"/>
    <n v="0"/>
    <n v="0"/>
    <n v="0"/>
    <n v="1007.3680000000001"/>
    <n v="1007.3680000000001"/>
    <n v="0"/>
    <s v="DBU/Power Systems Tech"/>
    <x v="0"/>
  </r>
  <r>
    <s v="2171-678 - Field Metering"/>
    <s v="1300 OT Union Lbr"/>
    <n v="10499.419999999998"/>
    <m/>
    <n v="0"/>
    <n v="0"/>
    <n v="0"/>
    <n v="0"/>
    <n v="10499.419999999998"/>
    <n v="10499.419999999998"/>
    <n v="0"/>
    <s v="DBU/Power Systems Tech"/>
    <x v="4"/>
  </r>
  <r>
    <s v="2230-620 - Dist Planmed Maint"/>
    <s v="1200 ST Union Lbr"/>
    <n v="10124.800000000001"/>
    <m/>
    <n v="0"/>
    <n v="0"/>
    <n v="0"/>
    <n v="0"/>
    <n v="10124.800000000001"/>
    <n v="10124.800000000001"/>
    <n v="0"/>
    <s v="DBU/Power Systems Tech"/>
    <x v="4"/>
  </r>
  <r>
    <s v="2230-620 - Dist Planmed Maint"/>
    <s v="2410 Direct Purchase"/>
    <n v="588.80000000000007"/>
    <m/>
    <n v="0"/>
    <n v="0"/>
    <n v="0"/>
    <n v="0"/>
    <n v="588.80000000000007"/>
    <n v="588.80000000000007"/>
    <n v="0"/>
    <s v="DBU/Power Systems Tech"/>
    <x v="0"/>
  </r>
  <r>
    <s v="2230-620 - Dist Planmed Maint"/>
    <s v="1300 OT Union Lbr"/>
    <n v="2770.4"/>
    <m/>
    <n v="0"/>
    <n v="0"/>
    <n v="0"/>
    <n v="0"/>
    <n v="2770.4"/>
    <n v="2770.4"/>
    <n v="0"/>
    <s v="DBU/Power Systems Tech"/>
    <x v="4"/>
  </r>
  <r>
    <s v="2231-620 - Distribution OandM"/>
    <s v="1200 ST Union Lbr"/>
    <n v="4451.9160000000002"/>
    <m/>
    <n v="0"/>
    <n v="0"/>
    <n v="0"/>
    <n v="0"/>
    <n v="4451.9160000000002"/>
    <n v="4451.9160000000002"/>
    <n v="0"/>
    <s v="DBU/Power Systems Tech"/>
    <x v="4"/>
  </r>
  <r>
    <s v="2231-620 - Distribution OandM"/>
    <s v="2410 Direct Purchase"/>
    <n v="123.56800000000001"/>
    <m/>
    <n v="0"/>
    <n v="0"/>
    <n v="0"/>
    <n v="0"/>
    <n v="123.56800000000001"/>
    <n v="123.56800000000001"/>
    <n v="0"/>
    <s v="DBU/Power Systems Tech"/>
    <x v="0"/>
  </r>
  <r>
    <s v="2231-620 - Distribution OandM"/>
    <s v="1300 OT Union Lbr"/>
    <n v="581.90399999999988"/>
    <m/>
    <n v="0"/>
    <n v="0"/>
    <n v="0"/>
    <n v="0"/>
    <n v="581.90399999999988"/>
    <n v="581.90399999999988"/>
    <n v="0"/>
    <s v="DBU/Power Systems Tech"/>
    <x v="4"/>
  </r>
  <r>
    <s v="2231-740 - Other Gen"/>
    <s v="1200 ST Union Lbr"/>
    <n v="0.8"/>
    <m/>
    <n v="0"/>
    <n v="0"/>
    <n v="0"/>
    <n v="0"/>
    <n v="0.8"/>
    <n v="0.8"/>
    <n v="0"/>
    <s v="DBU/Power Systems Tech"/>
    <x v="4"/>
  </r>
  <r>
    <s v="2231-740 - Other Gen"/>
    <s v="2410 Direct Purchase"/>
    <n v="0.79999999999999993"/>
    <m/>
    <n v="0"/>
    <n v="0"/>
    <n v="0"/>
    <n v="0"/>
    <n v="0.79999999999999993"/>
    <n v="0.79999999999999993"/>
    <n v="0"/>
    <s v="DBU/Power Systems Tech"/>
    <x v="0"/>
  </r>
  <r>
    <s v="2231-740 - Other Gen"/>
    <s v="1300 OT Union Lbr"/>
    <n v="0.80000000000000016"/>
    <m/>
    <n v="0"/>
    <n v="0"/>
    <n v="0"/>
    <n v="0"/>
    <n v="0.80000000000000016"/>
    <n v="0.80000000000000016"/>
    <n v="0"/>
    <s v="DBU/Power Systems Tech"/>
    <x v="4"/>
  </r>
  <r>
    <s v="4631-610 - Restore Service"/>
    <s v="2400 Inventory Issue"/>
    <n v="17.179999999999982"/>
    <m/>
    <n v="0"/>
    <n v="0"/>
    <n v="0"/>
    <n v="0"/>
    <n v="17.179999999999982"/>
    <n v="17.179999999999982"/>
    <n v="0"/>
    <s v="DBU/Power Systems Tech"/>
    <x v="3"/>
  </r>
  <r>
    <s v="4631-620 - Planned Maintenance"/>
    <s v="2100 Outside Svcs"/>
    <n v="953.428"/>
    <m/>
    <n v="0"/>
    <n v="0"/>
    <n v="0"/>
    <n v="0"/>
    <n v="953.428"/>
    <n v="953.428"/>
    <n v="0"/>
    <s v="DBU/Power Systems Tech"/>
    <x v="0"/>
  </r>
  <r>
    <s v="4631-620 - Planned Maintenance"/>
    <s v="1200 ST Union Lbr"/>
    <n v="74929.043999999994"/>
    <m/>
    <n v="0"/>
    <n v="0"/>
    <n v="0"/>
    <n v="0"/>
    <n v="74929.043999999994"/>
    <n v="74929.043999999994"/>
    <n v="0"/>
    <s v="DBU/Power Systems Tech"/>
    <x v="4"/>
  </r>
  <r>
    <s v="4631-620 - Planned Maintenance"/>
    <s v="1400 Adj Union Lbr"/>
    <n v="699.0199999999993"/>
    <m/>
    <n v="0"/>
    <n v="0"/>
    <n v="0"/>
    <n v="0"/>
    <n v="699.0199999999993"/>
    <n v="699.0199999999993"/>
    <n v="0"/>
    <s v="DBU/Power Systems Tech"/>
    <x v="4"/>
  </r>
  <r>
    <s v="4631-620 - Planned Maintenance"/>
    <s v="2330 Meals Payroll"/>
    <n v="104.79999999999998"/>
    <m/>
    <n v="0"/>
    <n v="0"/>
    <n v="0"/>
    <n v="0"/>
    <n v="104.79999999999998"/>
    <n v="104.79999999999998"/>
    <n v="0"/>
    <s v="DBU/Power Systems Tech"/>
    <x v="0"/>
  </r>
  <r>
    <s v="4631-620 - Planned Maintenance"/>
    <s v="2400 Inventory Issue"/>
    <n v="348.76199999999977"/>
    <m/>
    <n v="0"/>
    <n v="0"/>
    <n v="0"/>
    <n v="0"/>
    <n v="348.76199999999977"/>
    <n v="348.76199999999977"/>
    <n v="0"/>
    <s v="DBU/Power Systems Tech"/>
    <x v="3"/>
  </r>
  <r>
    <s v="4631-620 - Planned Maintenance"/>
    <s v="2410 Direct Purchase"/>
    <n v="27770.355999999996"/>
    <m/>
    <n v="0"/>
    <n v="0"/>
    <n v="0"/>
    <n v="0"/>
    <n v="27770.355999999996"/>
    <n v="27770.355999999996"/>
    <n v="0"/>
    <s v="DBU/Power Systems Tech"/>
    <x v="0"/>
  </r>
  <r>
    <s v="4631-620 - Planned Maintenance"/>
    <s v="2460 Inv Returned"/>
    <n v="-6.962000000000014"/>
    <m/>
    <n v="0"/>
    <n v="0"/>
    <n v="0"/>
    <n v="0"/>
    <n v="-6.962000000000014"/>
    <n v="-6.962000000000014"/>
    <n v="0"/>
    <s v="DBU/Power Systems Tech"/>
    <x v="3"/>
  </r>
  <r>
    <s v="4631-620 - Planned Maintenance"/>
    <s v="1300 OT Union Lbr"/>
    <n v="29874.474000000002"/>
    <m/>
    <n v="0"/>
    <n v="0"/>
    <n v="0"/>
    <n v="0"/>
    <n v="29874.474000000002"/>
    <n v="29874.474000000002"/>
    <n v="0"/>
    <s v="DBU/Power Systems Tech"/>
    <x v="4"/>
  </r>
  <r>
    <s v="4631-620 - Planned Maintenance"/>
    <s v="2730 Office Supplies"/>
    <n v="63.768000000000058"/>
    <m/>
    <n v="0"/>
    <n v="0"/>
    <n v="0"/>
    <n v="0"/>
    <n v="63.768000000000058"/>
    <n v="63.768000000000058"/>
    <n v="0"/>
    <s v="DBU/Power Systems Tech"/>
    <x v="0"/>
  </r>
  <r>
    <s v="4631-640 - Drain Oil"/>
    <s v="1200 ST Union Lbr"/>
    <n v="1950.5520000000004"/>
    <m/>
    <n v="0"/>
    <n v="0"/>
    <n v="0"/>
    <n v="0"/>
    <n v="1950.5520000000004"/>
    <n v="1950.5520000000004"/>
    <n v="0"/>
    <s v="DBU/Power Systems Tech"/>
    <x v="4"/>
  </r>
  <r>
    <s v="4631-640 - Drain Oil"/>
    <s v="2410 Direct Purchase"/>
    <n v="23.11799999999997"/>
    <m/>
    <n v="0"/>
    <n v="0"/>
    <n v="0"/>
    <n v="0"/>
    <n v="23.11799999999997"/>
    <n v="23.11799999999997"/>
    <n v="0"/>
    <s v="DBU/Power Systems Tech"/>
    <x v="0"/>
  </r>
  <r>
    <s v="4631-640 - Drain Oil"/>
    <s v="1300 OT Union Lbr"/>
    <n v="2712.8339999999998"/>
    <m/>
    <n v="0"/>
    <n v="0"/>
    <n v="0"/>
    <n v="0"/>
    <n v="2712.8339999999998"/>
    <n v="2712.8339999999998"/>
    <n v="0"/>
    <s v="DBU/Power Systems Tech"/>
    <x v="4"/>
  </r>
  <r>
    <s v="4632-520 - Trans. Plan Maint"/>
    <s v="1200 ST Union Lbr"/>
    <n v="7729.0859999999993"/>
    <m/>
    <n v="0"/>
    <n v="0"/>
    <n v="0"/>
    <n v="0"/>
    <n v="7729.0859999999993"/>
    <n v="7729.0859999999993"/>
    <n v="0"/>
    <s v="DBU/Power Systems Tech"/>
    <x v="4"/>
  </r>
  <r>
    <s v="4632-520 - Trans. Plan Maint"/>
    <s v="1400 Adj Union Lbr"/>
    <n v="22.213999999999995"/>
    <m/>
    <n v="0"/>
    <n v="0"/>
    <n v="0"/>
    <n v="0"/>
    <n v="22.213999999999995"/>
    <n v="22.213999999999995"/>
    <n v="0"/>
    <s v="DBU/Power Systems Tech"/>
    <x v="4"/>
  </r>
  <r>
    <s v="4632-520 - Trans. Plan Maint"/>
    <s v="2410 Direct Purchase"/>
    <n v="4629.8879999999999"/>
    <m/>
    <n v="0"/>
    <n v="0"/>
    <n v="0"/>
    <n v="0"/>
    <n v="4629.8879999999999"/>
    <n v="4629.8879999999999"/>
    <n v="0"/>
    <s v="DBU/Power Systems Tech"/>
    <x v="0"/>
  </r>
  <r>
    <s v="4632-520 - Trans. Plan Maint"/>
    <s v="1300 OT Union Lbr"/>
    <n v="2271.8240000000001"/>
    <m/>
    <n v="0"/>
    <n v="0"/>
    <n v="0"/>
    <n v="0"/>
    <n v="2271.8240000000001"/>
    <n v="2271.8240000000001"/>
    <n v="0"/>
    <s v="DBU/Power Systems Tech"/>
    <x v="4"/>
  </r>
  <r>
    <s v="4632-620 - Dist. Plan Maint"/>
    <s v="1200 ST Union Lbr"/>
    <n v="4999.8939999999984"/>
    <m/>
    <n v="0"/>
    <n v="0"/>
    <n v="0"/>
    <n v="0"/>
    <n v="4999.8939999999984"/>
    <n v="4999.8939999999984"/>
    <n v="0"/>
    <s v="DBU/Power Systems Tech"/>
    <x v="4"/>
  </r>
  <r>
    <s v="4632-620 - Dist. Plan Maint"/>
    <s v="1400 Adj Union Lbr"/>
    <n v="30.330000000000055"/>
    <m/>
    <n v="0"/>
    <n v="0"/>
    <n v="0"/>
    <n v="0"/>
    <n v="30.330000000000055"/>
    <n v="30.330000000000055"/>
    <n v="0"/>
    <s v="DBU/Power Systems Tech"/>
    <x v="4"/>
  </r>
  <r>
    <s v="4632-620 - Dist. Plan Maint"/>
    <s v="2410 Direct Purchase"/>
    <n v="3508.8"/>
    <m/>
    <n v="0"/>
    <n v="0"/>
    <n v="0"/>
    <n v="0"/>
    <n v="3508.8"/>
    <n v="3508.8"/>
    <n v="0"/>
    <s v="DBU/Power Systems Tech"/>
    <x v="0"/>
  </r>
  <r>
    <s v="4632-620 - Dist. Plan Maint"/>
    <s v="1300 OT Union Lbr"/>
    <n v="2675.4359999999997"/>
    <m/>
    <n v="0"/>
    <n v="0"/>
    <n v="0"/>
    <n v="0"/>
    <n v="2675.4359999999997"/>
    <n v="2675.4359999999997"/>
    <n v="0"/>
    <s v="DBU/Power Systems Tech"/>
    <x v="4"/>
  </r>
  <r>
    <s v="4633-520 - Trans. Plan Maint"/>
    <s v="2100 Outside Svcs"/>
    <n v="135.45800000000011"/>
    <m/>
    <n v="0"/>
    <n v="0"/>
    <n v="0"/>
    <n v="0"/>
    <n v="135.45800000000011"/>
    <n v="135.45800000000011"/>
    <n v="0"/>
    <s v="DBU/Power Systems Tech"/>
    <x v="0"/>
  </r>
  <r>
    <s v="4633-520 - Trans. Plan Maint"/>
    <s v="1200 ST Union Lbr"/>
    <n v="19048.746000000003"/>
    <m/>
    <n v="0"/>
    <n v="0"/>
    <n v="0"/>
    <n v="0"/>
    <n v="19048.746000000003"/>
    <n v="19048.746000000003"/>
    <n v="0"/>
    <s v="DBU/Power Systems Tech"/>
    <x v="4"/>
  </r>
  <r>
    <s v="4633-520 - Trans. Plan Maint"/>
    <s v="2330 Meals Payroll"/>
    <n v="16.800000000000011"/>
    <m/>
    <n v="0"/>
    <n v="0"/>
    <n v="0"/>
    <n v="0"/>
    <n v="16.800000000000011"/>
    <n v="16.800000000000011"/>
    <n v="0"/>
    <s v="DBU/Power Systems Tech"/>
    <x v="0"/>
  </r>
  <r>
    <s v="4633-520 - Trans. Plan Maint"/>
    <s v="2410 Direct Purchase"/>
    <n v="978.86999999999989"/>
    <m/>
    <n v="0"/>
    <n v="0"/>
    <n v="0"/>
    <n v="0"/>
    <n v="978.86999999999989"/>
    <n v="978.86999999999989"/>
    <n v="0"/>
    <s v="DBU/Power Systems Tech"/>
    <x v="0"/>
  </r>
  <r>
    <s v="4633-520 - Trans. Plan Maint"/>
    <s v="1300 OT Union Lbr"/>
    <n v="5999.5119999999997"/>
    <m/>
    <n v="0"/>
    <n v="0"/>
    <n v="0"/>
    <n v="0"/>
    <n v="5999.5119999999997"/>
    <n v="5999.5119999999997"/>
    <n v="0"/>
    <s v="DBU/Power Systems Tech"/>
    <x v="4"/>
  </r>
  <r>
    <s v="4633-620 - Dist. Plan Maint"/>
    <s v="2100 Outside Svcs"/>
    <n v="1077.4839999999988"/>
    <m/>
    <n v="0"/>
    <n v="0"/>
    <n v="0"/>
    <n v="0"/>
    <n v="1077.4839999999988"/>
    <n v="1077.4839999999988"/>
    <n v="0"/>
    <s v="DBU/Power Systems Tech"/>
    <x v="0"/>
  </r>
  <r>
    <s v="4633-620 - Dist. Plan Maint"/>
    <s v="1200 ST Union Lbr"/>
    <n v="15191.519999999997"/>
    <m/>
    <n v="0"/>
    <n v="0"/>
    <n v="0"/>
    <n v="0"/>
    <n v="15191.519999999997"/>
    <n v="15191.519999999997"/>
    <n v="0"/>
    <s v="DBU/Power Systems Tech"/>
    <x v="4"/>
  </r>
  <r>
    <s v="4633-620 - Dist. Plan Maint"/>
    <s v="2410 Direct Purchase"/>
    <n v="5872.0000000000009"/>
    <m/>
    <n v="0"/>
    <n v="0"/>
    <n v="0"/>
    <n v="0"/>
    <n v="5872.0000000000009"/>
    <n v="5872.0000000000009"/>
    <n v="0"/>
    <s v="DBU/Power Systems Tech"/>
    <x v="0"/>
  </r>
  <r>
    <s v="4633-620 - Dist. Plan Maint"/>
    <s v="1300 OT Union Lbr"/>
    <n v="4776.398000000001"/>
    <m/>
    <n v="0"/>
    <n v="0"/>
    <n v="0"/>
    <n v="0"/>
    <n v="4776.398000000001"/>
    <n v="4776.398000000001"/>
    <n v="0"/>
    <s v="DBU/Power Systems Tech"/>
    <x v="4"/>
  </r>
  <r>
    <s v="4635-520 - Trans. Pln Maint."/>
    <s v="1200 ST Union Lbr"/>
    <n v="7349.1100000000015"/>
    <m/>
    <n v="0"/>
    <n v="0"/>
    <n v="0"/>
    <n v="0"/>
    <n v="7349.1100000000015"/>
    <n v="7349.1100000000015"/>
    <n v="0"/>
    <s v="DBU/Power Systems Tech"/>
    <x v="4"/>
  </r>
  <r>
    <s v="4635-520 - Trans. Pln Maint."/>
    <s v="1300 OT Union Lbr"/>
    <n v="3621.8200000000011"/>
    <m/>
    <n v="0"/>
    <n v="0"/>
    <n v="0"/>
    <n v="0"/>
    <n v="3621.8200000000011"/>
    <n v="3621.8200000000011"/>
    <n v="0"/>
    <s v="DBU/Power Systems Tech"/>
    <x v="4"/>
  </r>
  <r>
    <s v="4635-620 - Dist. Planned Maint."/>
    <s v="1200 ST Union Lbr"/>
    <n v="10273.640000000001"/>
    <m/>
    <n v="0"/>
    <n v="0"/>
    <n v="0"/>
    <n v="0"/>
    <n v="10273.640000000001"/>
    <n v="10273.640000000001"/>
    <n v="0"/>
    <s v="DBU/Power Systems Tech"/>
    <x v="4"/>
  </r>
  <r>
    <s v="4635-620 - Dist. Planned Maint."/>
    <s v="1400 Adj Union Lbr"/>
    <n v="20.749999999999996"/>
    <m/>
    <n v="0"/>
    <n v="0"/>
    <n v="0"/>
    <n v="0"/>
    <n v="20.749999999999996"/>
    <n v="20.749999999999996"/>
    <n v="0"/>
    <s v="DBU/Power Systems Tech"/>
    <x v="4"/>
  </r>
  <r>
    <s v="4635-620 - Dist. Planned Maint."/>
    <s v="2330 Meals Payroll"/>
    <n v="4.8000000000000025"/>
    <m/>
    <n v="0"/>
    <n v="0"/>
    <n v="0"/>
    <n v="0"/>
    <n v="4.8000000000000025"/>
    <n v="4.8000000000000025"/>
    <n v="0"/>
    <s v="DBU/Power Systems Tech"/>
    <x v="0"/>
  </r>
  <r>
    <s v="4635-620 - Dist. Planned Maint."/>
    <s v="2410 Direct Purchase"/>
    <n v="15903.786"/>
    <m/>
    <n v="0"/>
    <n v="0"/>
    <n v="0"/>
    <n v="0"/>
    <n v="15903.786"/>
    <n v="15903.786"/>
    <n v="0"/>
    <s v="DBU/Power Systems Tech"/>
    <x v="0"/>
  </r>
  <r>
    <s v="4635-620 - Dist. Planned Maint."/>
    <s v="1300 OT Union Lbr"/>
    <n v="3919.2959999999994"/>
    <m/>
    <n v="0"/>
    <n v="0"/>
    <n v="0"/>
    <n v="0"/>
    <n v="3919.2959999999994"/>
    <n v="3919.2959999999994"/>
    <n v="0"/>
    <s v="DBU/Power Systems Tech"/>
    <x v="4"/>
  </r>
  <r>
    <s v="4636-520 - Trans. Plan Maintq"/>
    <s v="2100 Outside Svcs"/>
    <n v="54411.272000000012"/>
    <m/>
    <n v="0"/>
    <n v="0"/>
    <n v="0"/>
    <n v="0"/>
    <n v="54411.272000000012"/>
    <n v="54411.272000000012"/>
    <n v="0"/>
    <s v="DBU/Power Systems Tech"/>
    <x v="0"/>
  </r>
  <r>
    <s v="4636-520 - Trans. Plan Maintq"/>
    <s v="1200 ST Union Lbr"/>
    <n v="52606.851999999999"/>
    <m/>
    <n v="0"/>
    <n v="0"/>
    <n v="0"/>
    <n v="0"/>
    <n v="52606.851999999999"/>
    <n v="52606.851999999999"/>
    <n v="0"/>
    <s v="DBU/Power Systems Tech"/>
    <x v="4"/>
  </r>
  <r>
    <s v="4636-520 - Trans. Plan Maintq"/>
    <s v="1400 Adj Union Lbr"/>
    <n v="322.19999999999976"/>
    <m/>
    <n v="0"/>
    <n v="0"/>
    <n v="0"/>
    <n v="0"/>
    <n v="322.19999999999976"/>
    <n v="322.19999999999976"/>
    <n v="0"/>
    <s v="DBU/Power Systems Tech"/>
    <x v="4"/>
  </r>
  <r>
    <s v="4636-520 - Trans. Plan Maintq"/>
    <s v="2330 Meals Payroll"/>
    <n v="142.80000000000001"/>
    <m/>
    <n v="0"/>
    <n v="0"/>
    <n v="0"/>
    <n v="0"/>
    <n v="142.80000000000001"/>
    <n v="142.80000000000001"/>
    <n v="0"/>
    <s v="DBU/Power Systems Tech"/>
    <x v="0"/>
  </r>
  <r>
    <s v="4636-520 - Trans. Plan Maintq"/>
    <s v="2400 Inventory Issue"/>
    <n v="258.22599999999989"/>
    <m/>
    <n v="0"/>
    <n v="0"/>
    <n v="0"/>
    <n v="0"/>
    <n v="258.22599999999989"/>
    <n v="258.22599999999989"/>
    <n v="0"/>
    <s v="DBU/Power Systems Tech"/>
    <x v="3"/>
  </r>
  <r>
    <s v="4636-520 - Trans. Plan Maintq"/>
    <s v="2410 Direct Purchase"/>
    <n v="13919.544"/>
    <m/>
    <n v="0"/>
    <n v="0"/>
    <n v="0"/>
    <n v="0"/>
    <n v="13919.544"/>
    <n v="13919.544"/>
    <n v="0"/>
    <s v="DBU/Power Systems Tech"/>
    <x v="0"/>
  </r>
  <r>
    <s v="4636-520 - Trans. Plan Maintq"/>
    <s v="2420 Lease/Rental"/>
    <n v="240.80000000000007"/>
    <m/>
    <n v="0"/>
    <n v="0"/>
    <n v="0"/>
    <n v="0"/>
    <n v="240.80000000000007"/>
    <n v="240.80000000000007"/>
    <n v="0"/>
    <s v="DBU/Power Systems Tech"/>
    <x v="0"/>
  </r>
  <r>
    <s v="4636-520 - Trans. Plan Maintq"/>
    <s v="1300 OT Union Lbr"/>
    <n v="21033.556"/>
    <m/>
    <n v="0"/>
    <n v="0"/>
    <n v="0"/>
    <n v="0"/>
    <n v="21033.556"/>
    <n v="21033.556"/>
    <n v="0"/>
    <s v="DBU/Power Systems Tech"/>
    <x v="4"/>
  </r>
  <r>
    <s v="4636-520 - Trans. Plan Maintq"/>
    <s v="2700 Postage/Delivery"/>
    <n v="13.397999999999989"/>
    <m/>
    <n v="0"/>
    <n v="0"/>
    <n v="0"/>
    <n v="0"/>
    <n v="13.397999999999989"/>
    <n v="13.397999999999989"/>
    <n v="0"/>
    <s v="DBU/Power Systems Tech"/>
    <x v="0"/>
  </r>
  <r>
    <s v="4636-620 - Dist. Plan Maint"/>
    <s v="2100 Outside Svcs"/>
    <n v="69497.291999999987"/>
    <m/>
    <n v="0"/>
    <n v="0"/>
    <n v="0"/>
    <n v="0"/>
    <n v="69497.291999999987"/>
    <n v="69497.291999999987"/>
    <n v="0"/>
    <s v="DBU/Power Systems Tech"/>
    <x v="0"/>
  </r>
  <r>
    <s v="4636-620 - Dist. Plan Maint"/>
    <s v="2170 Outside Svcs Veg Mgmt"/>
    <n v="495.60000000000042"/>
    <m/>
    <n v="0"/>
    <n v="0"/>
    <n v="0"/>
    <n v="0"/>
    <n v="495.60000000000042"/>
    <n v="495.60000000000042"/>
    <n v="0"/>
    <s v="DBU/Power Systems Tech"/>
    <x v="0"/>
  </r>
  <r>
    <s v="4636-620 - Dist. Plan Maint"/>
    <s v="2810 Fees/Dues/Pnlty"/>
    <n v="25.599999999999969"/>
    <m/>
    <n v="0"/>
    <n v="0"/>
    <n v="0"/>
    <n v="0"/>
    <n v="25.599999999999969"/>
    <n v="25.599999999999969"/>
    <n v="0"/>
    <s v="DBU/Power Systems Tech"/>
    <x v="0"/>
  </r>
  <r>
    <s v="4636-620 - Dist. Plan Maint"/>
    <s v="1200 ST Union Lbr"/>
    <n v="55997.481999999989"/>
    <m/>
    <n v="0"/>
    <n v="0"/>
    <n v="0"/>
    <n v="0"/>
    <n v="55997.481999999989"/>
    <n v="55997.481999999989"/>
    <n v="0"/>
    <s v="DBU/Power Systems Tech"/>
    <x v="4"/>
  </r>
  <r>
    <s v="4636-620 - Dist. Plan Maint"/>
    <s v="1400 Adj Union Lbr"/>
    <n v="294.16799999999972"/>
    <m/>
    <n v="0"/>
    <n v="0"/>
    <n v="0"/>
    <n v="0"/>
    <n v="294.16799999999972"/>
    <n v="294.16799999999972"/>
    <n v="0"/>
    <s v="DBU/Power Systems Tech"/>
    <x v="4"/>
  </r>
  <r>
    <s v="4636-620 - Dist. Plan Maint"/>
    <s v="2330 Meals Payroll"/>
    <n v="76.799999999999969"/>
    <m/>
    <n v="0"/>
    <n v="0"/>
    <n v="0"/>
    <n v="0"/>
    <n v="76.799999999999969"/>
    <n v="76.799999999999969"/>
    <n v="0"/>
    <s v="DBU/Power Systems Tech"/>
    <x v="0"/>
  </r>
  <r>
    <s v="4636-620 - Dist. Plan Maint"/>
    <s v="2400 Inventory Issue"/>
    <n v="77.455999999999989"/>
    <m/>
    <n v="0"/>
    <n v="0"/>
    <n v="0"/>
    <n v="0"/>
    <n v="77.455999999999989"/>
    <n v="77.455999999999989"/>
    <n v="0"/>
    <s v="DBU/Power Systems Tech"/>
    <x v="3"/>
  </r>
  <r>
    <s v="4636-620 - Dist. Plan Maint"/>
    <s v="2410 Direct Purchase"/>
    <n v="18536.668000000001"/>
    <m/>
    <n v="0"/>
    <n v="0"/>
    <n v="0"/>
    <n v="0"/>
    <n v="18536.668000000001"/>
    <n v="18536.668000000001"/>
    <n v="0"/>
    <s v="DBU/Power Systems Tech"/>
    <x v="0"/>
  </r>
  <r>
    <s v="4636-620 - Dist. Plan Maint"/>
    <s v="2460 Inv Returned"/>
    <n v="-870.7859999999996"/>
    <m/>
    <n v="0"/>
    <n v="0"/>
    <n v="0"/>
    <n v="0"/>
    <n v="-870.7859999999996"/>
    <n v="-870.7859999999996"/>
    <n v="0"/>
    <s v="DBU/Power Systems Tech"/>
    <x v="3"/>
  </r>
  <r>
    <s v="4636-620 - Dist. Plan Maint"/>
    <s v="1300 OT Union Lbr"/>
    <n v="20368.13"/>
    <m/>
    <n v="0"/>
    <n v="0"/>
    <n v="0"/>
    <n v="0"/>
    <n v="20368.13"/>
    <n v="20368.13"/>
    <n v="0"/>
    <s v="DBU/Power Systems Tech"/>
    <x v="4"/>
  </r>
  <r>
    <s v="4638-520 - Trans. Plan Maint"/>
    <s v="1200 ST Union Lbr"/>
    <n v="13610.265999999994"/>
    <m/>
    <n v="0"/>
    <n v="0"/>
    <n v="0"/>
    <n v="0"/>
    <n v="13610.265999999994"/>
    <n v="13610.265999999994"/>
    <n v="0"/>
    <s v="DBU/Power Systems Tech"/>
    <x v="4"/>
  </r>
  <r>
    <s v="4638-520 - Trans. Plan Maint"/>
    <s v="2410 Direct Purchase"/>
    <n v="1146.1200000000003"/>
    <m/>
    <n v="0"/>
    <n v="0"/>
    <n v="0"/>
    <n v="0"/>
    <n v="1146.1200000000003"/>
    <n v="1146.1200000000003"/>
    <n v="0"/>
    <s v="DBU/Power Systems Tech"/>
    <x v="0"/>
  </r>
  <r>
    <s v="4638-520 - Trans. Plan Maint"/>
    <s v="1300 OT Union Lbr"/>
    <n v="4210.7640000000001"/>
    <m/>
    <n v="0"/>
    <n v="0"/>
    <n v="0"/>
    <n v="0"/>
    <n v="4210.7640000000001"/>
    <n v="4210.7640000000001"/>
    <n v="0"/>
    <s v="DBU/Power Systems Tech"/>
    <x v="4"/>
  </r>
  <r>
    <s v="4638-620 - Dist. Plan Maint"/>
    <s v="1200 ST Union Lbr"/>
    <n v="5425.308"/>
    <m/>
    <n v="0"/>
    <n v="0"/>
    <n v="0"/>
    <n v="0"/>
    <n v="5425.308"/>
    <n v="5425.308"/>
    <n v="0"/>
    <s v="DBU/Power Systems Tech"/>
    <x v="4"/>
  </r>
  <r>
    <s v="4638-620 - Dist. Plan Maint"/>
    <s v="2400 Inventory Issue"/>
    <n v="11.449999999999989"/>
    <m/>
    <n v="0"/>
    <n v="0"/>
    <n v="0"/>
    <n v="0"/>
    <n v="11.449999999999989"/>
    <n v="11.449999999999989"/>
    <n v="0"/>
    <s v="DBU/Power Systems Tech"/>
    <x v="3"/>
  </r>
  <r>
    <s v="4638-620 - Dist. Plan Maint"/>
    <s v="2410 Direct Purchase"/>
    <n v="2027.226000000001"/>
    <m/>
    <n v="0"/>
    <n v="0"/>
    <n v="0"/>
    <n v="0"/>
    <n v="2027.226000000001"/>
    <n v="2027.226000000001"/>
    <n v="0"/>
    <s v="DBU/Power Systems Tech"/>
    <x v="0"/>
  </r>
  <r>
    <s v="4638-620 - Dist. Plan Maint"/>
    <s v="1300 OT Union Lbr"/>
    <n v="2802.6759999999999"/>
    <m/>
    <n v="0"/>
    <n v="0"/>
    <n v="0"/>
    <n v="0"/>
    <n v="2802.6759999999999"/>
    <n v="2802.6759999999999"/>
    <n v="0"/>
    <s v="DBU/Power Systems Tech"/>
    <x v="4"/>
  </r>
  <r>
    <s v="4639-520 - Trans. Plan Maintq"/>
    <s v="1200 ST NonUnion Lbr"/>
    <n v="28.954000000000036"/>
    <m/>
    <n v="0"/>
    <n v="0"/>
    <n v="0"/>
    <n v="0"/>
    <n v="28.954000000000036"/>
    <n v="28.954000000000036"/>
    <n v="0"/>
    <s v="DBU/Power Systems Tech"/>
    <x v="2"/>
  </r>
  <r>
    <s v="4639-520 - Trans. Plan Maintq"/>
    <s v="1200 ST Union Lbr"/>
    <n v="624.49200000000087"/>
    <m/>
    <n v="0"/>
    <n v="0"/>
    <n v="0"/>
    <n v="0"/>
    <n v="624.49200000000087"/>
    <n v="624.49200000000087"/>
    <n v="0"/>
    <s v="DBU/Power Systems Tech"/>
    <x v="4"/>
  </r>
  <r>
    <s v="4639-520 - Trans. Plan Maintq"/>
    <s v="2330 Meals Payroll"/>
    <n v="4.8000000000000025"/>
    <m/>
    <n v="0"/>
    <n v="0"/>
    <n v="0"/>
    <n v="0"/>
    <n v="4.8000000000000025"/>
    <n v="4.8000000000000025"/>
    <n v="0"/>
    <s v="DBU/Power Systems Tech"/>
    <x v="0"/>
  </r>
  <r>
    <s v="4639-520 - Trans. Plan Maintq"/>
    <s v="1300 OT Union Lbr"/>
    <n v="194.49399999999991"/>
    <m/>
    <n v="0"/>
    <n v="0"/>
    <n v="0"/>
    <n v="0"/>
    <n v="194.49399999999991"/>
    <n v="194.49399999999991"/>
    <n v="0"/>
    <s v="DBU/Power Systems Tech"/>
    <x v="4"/>
  </r>
  <r>
    <s v="4639-620 - Dist. Plan Maint"/>
    <s v="2100 Outside Svcs"/>
    <n v="1942.6799999999976"/>
    <m/>
    <n v="0"/>
    <n v="0"/>
    <n v="0"/>
    <n v="0"/>
    <n v="1942.6799999999976"/>
    <n v="1942.6799999999976"/>
    <n v="0"/>
    <s v="DBU/Power Systems Tech"/>
    <x v="0"/>
  </r>
  <r>
    <s v="4639-620 - Dist. Plan Maint"/>
    <s v="1200 ST NonUnion Lbr"/>
    <n v="19.023999999999997"/>
    <m/>
    <n v="0"/>
    <n v="0"/>
    <n v="0"/>
    <n v="0"/>
    <n v="19.023999999999997"/>
    <n v="19.023999999999997"/>
    <n v="0"/>
    <s v="DBU/Power Systems Tech"/>
    <x v="2"/>
  </r>
  <r>
    <s v="4639-620 - Dist. Plan Maint"/>
    <s v="1200 ST Union Lbr"/>
    <n v="56957.812000000013"/>
    <m/>
    <n v="0"/>
    <n v="0"/>
    <n v="0"/>
    <n v="0"/>
    <n v="56957.812000000013"/>
    <n v="56957.812000000013"/>
    <n v="0"/>
    <s v="DBU/Power Systems Tech"/>
    <x v="4"/>
  </r>
  <r>
    <s v="4639-620 - Dist. Plan Maint"/>
    <s v="1400 Adj Union Lbr"/>
    <n v="30.812000000000054"/>
    <m/>
    <n v="0"/>
    <n v="0"/>
    <n v="0"/>
    <n v="0"/>
    <n v="30.812000000000054"/>
    <n v="30.812000000000054"/>
    <n v="0"/>
    <s v="DBU/Power Systems Tech"/>
    <x v="4"/>
  </r>
  <r>
    <s v="4639-620 - Dist. Plan Maint"/>
    <s v="2330 Meals Payroll"/>
    <n v="10.799999999999983"/>
    <m/>
    <n v="0"/>
    <n v="0"/>
    <n v="0"/>
    <n v="0"/>
    <n v="10.799999999999983"/>
    <n v="10.799999999999983"/>
    <n v="0"/>
    <s v="DBU/Power Systems Tech"/>
    <x v="0"/>
  </r>
  <r>
    <s v="4639-620 - Dist. Plan Maint"/>
    <s v="2400 Inventory Issue"/>
    <n v="4434.6920000000009"/>
    <m/>
    <n v="0"/>
    <n v="0"/>
    <n v="0"/>
    <n v="0"/>
    <n v="4434.6920000000009"/>
    <n v="4434.6920000000009"/>
    <n v="0"/>
    <s v="DBU/Power Systems Tech"/>
    <x v="3"/>
  </r>
  <r>
    <s v="4639-620 - Dist. Plan Maint"/>
    <s v="2410 Direct Purchase"/>
    <n v="15124.286"/>
    <m/>
    <n v="0"/>
    <n v="0"/>
    <n v="0"/>
    <n v="0"/>
    <n v="15124.286"/>
    <n v="15124.286"/>
    <n v="0"/>
    <s v="DBU/Power Systems Tech"/>
    <x v="0"/>
  </r>
  <r>
    <s v="4639-620 - Dist. Plan Maint"/>
    <s v="2460 Inv Returned"/>
    <n v="-465.28399999999942"/>
    <m/>
    <n v="0"/>
    <n v="0"/>
    <n v="0"/>
    <n v="0"/>
    <n v="-465.28399999999942"/>
    <n v="-465.28399999999942"/>
    <n v="0"/>
    <s v="DBU/Power Systems Tech"/>
    <x v="3"/>
  </r>
  <r>
    <s v="4639-620 - Dist. Plan Maint"/>
    <s v="1300 OT Union Lbr"/>
    <n v="16348.104000000001"/>
    <m/>
    <n v="0"/>
    <n v="0"/>
    <n v="0"/>
    <n v="0"/>
    <n v="16348.104000000001"/>
    <n v="16348.104000000001"/>
    <n v="0"/>
    <s v="DBU/Power Systems Tech"/>
    <x v="4"/>
  </r>
  <r>
    <s v="4640-520 - Trans. Plan Maint"/>
    <s v="2410 Direct Purchase"/>
    <n v="150.38199999999975"/>
    <m/>
    <n v="0"/>
    <n v="0"/>
    <n v="0"/>
    <n v="0"/>
    <n v="150.38199999999975"/>
    <n v="150.38199999999975"/>
    <n v="0"/>
    <s v="DBU/Power Systems Tech"/>
    <x v="0"/>
  </r>
  <r>
    <s v="4640-620 - Dist. Plan Maint"/>
    <s v="1200 ST Union Lbr"/>
    <n v="9974.6660000000029"/>
    <m/>
    <n v="0"/>
    <n v="0"/>
    <n v="0"/>
    <n v="0"/>
    <n v="9974.6660000000029"/>
    <n v="9974.6660000000029"/>
    <n v="0"/>
    <s v="DBU/Power Systems Tech"/>
    <x v="4"/>
  </r>
  <r>
    <s v="4640-620 - Dist. Plan Maint"/>
    <s v="2410 Direct Purchase"/>
    <n v="11196.871999999999"/>
    <m/>
    <n v="0"/>
    <n v="0"/>
    <n v="0"/>
    <n v="0"/>
    <n v="11196.871999999999"/>
    <n v="11196.871999999999"/>
    <n v="0"/>
    <s v="DBU/Power Systems Tech"/>
    <x v="0"/>
  </r>
  <r>
    <s v="4640-620 - Dist. Plan Maint"/>
    <s v="1300 OT Union Lbr"/>
    <n v="2582.3319999999999"/>
    <m/>
    <n v="0"/>
    <n v="0"/>
    <n v="0"/>
    <n v="0"/>
    <n v="2582.3319999999999"/>
    <n v="2582.3319999999999"/>
    <n v="0"/>
    <s v="DBU/Power Systems Tech"/>
    <x v="4"/>
  </r>
  <r>
    <s v="4641-620 - Planned Maintenance"/>
    <s v="2100 Outside Svcs"/>
    <n v="1985.4319999999998"/>
    <m/>
    <n v="0"/>
    <n v="0"/>
    <n v="0"/>
    <n v="0"/>
    <n v="1985.4319999999998"/>
    <n v="1985.4319999999998"/>
    <n v="0"/>
    <s v="DBU/Power Systems Tech"/>
    <x v="0"/>
  </r>
  <r>
    <s v="4641-620 - Planned Maintenance"/>
    <s v="1200 ST Union Lbr"/>
    <n v="48806.681999999993"/>
    <m/>
    <n v="0"/>
    <n v="0"/>
    <n v="0"/>
    <n v="0"/>
    <n v="48806.681999999993"/>
    <n v="48806.681999999993"/>
    <n v="0"/>
    <s v="DBU/Power Systems Tech"/>
    <x v="4"/>
  </r>
  <r>
    <s v="4641-620 - Planned Maintenance"/>
    <s v="1400 Adj Union Lbr"/>
    <n v="7.4499999999999886"/>
    <m/>
    <n v="0"/>
    <n v="0"/>
    <n v="0"/>
    <n v="0"/>
    <n v="7.4499999999999886"/>
    <n v="7.4499999999999886"/>
    <n v="0"/>
    <s v="DBU/Power Systems Tech"/>
    <x v="4"/>
  </r>
  <r>
    <s v="4641-620 - Planned Maintenance"/>
    <s v="2330 Meals Payroll"/>
    <n v="28.800000000000054"/>
    <m/>
    <n v="0"/>
    <n v="0"/>
    <n v="0"/>
    <n v="0"/>
    <n v="28.800000000000054"/>
    <n v="28.800000000000054"/>
    <n v="0"/>
    <s v="DBU/Power Systems Tech"/>
    <x v="0"/>
  </r>
  <r>
    <s v="4641-620 - Planned Maintenance"/>
    <s v="2410 Direct Purchase"/>
    <n v="8016.3539999999948"/>
    <m/>
    <n v="0"/>
    <n v="0"/>
    <n v="0"/>
    <n v="0"/>
    <n v="8016.3539999999948"/>
    <n v="8016.3539999999948"/>
    <n v="0"/>
    <s v="DBU/Power Systems Tech"/>
    <x v="0"/>
  </r>
  <r>
    <s v="4641-620 - Planned Maintenance"/>
    <s v="1300 OT Union Lbr"/>
    <n v="16497.746000000003"/>
    <m/>
    <n v="0"/>
    <n v="0"/>
    <n v="0"/>
    <n v="0"/>
    <n v="16497.746000000003"/>
    <n v="16497.746000000003"/>
    <n v="0"/>
    <s v="DBU/Power Systems Tech"/>
    <x v="4"/>
  </r>
  <r>
    <s v="4642-700 - DBU Support"/>
    <s v="1200 ST Union Lbr"/>
    <n v="1052.8"/>
    <m/>
    <n v="0"/>
    <n v="0"/>
    <n v="0"/>
    <n v="1052.8"/>
    <n v="0"/>
    <n v="1052.8"/>
    <n v="0"/>
    <s v="DBU/Power Systems Tech"/>
    <x v="4"/>
  </r>
  <r>
    <s v="4642-700 - DBU Support"/>
    <s v="1300 OT Union Lbr"/>
    <n v="17.63199999999998"/>
    <m/>
    <n v="0"/>
    <n v="0"/>
    <n v="0"/>
    <n v="17.63199999999998"/>
    <n v="0"/>
    <n v="17.63199999999998"/>
    <n v="0"/>
    <s v="DBU/Power Systems Tech"/>
    <x v="4"/>
  </r>
  <r>
    <s v="4643-700 - DBU Support"/>
    <s v="1200 ST NonUnion Lbr"/>
    <n v="424"/>
    <m/>
    <n v="0"/>
    <n v="0"/>
    <n v="0"/>
    <n v="424"/>
    <n v="0"/>
    <n v="424"/>
    <n v="0"/>
    <s v="DBU/Power Systems Tech"/>
    <x v="2"/>
  </r>
  <r>
    <s v="4643-700 - DBU Support"/>
    <s v="1200 ST Union Lbr"/>
    <n v="25237.243999999999"/>
    <m/>
    <n v="0"/>
    <n v="0"/>
    <n v="0"/>
    <n v="25237.243999999999"/>
    <n v="0"/>
    <n v="25237.243999999999"/>
    <n v="0"/>
    <s v="DBU/Power Systems Tech"/>
    <x v="4"/>
  </r>
  <r>
    <s v="4643-700 - DBU Support"/>
    <s v="1400 Adj Union Lbr"/>
    <n v="250"/>
    <m/>
    <n v="0"/>
    <n v="0"/>
    <n v="0"/>
    <n v="250"/>
    <n v="0"/>
    <n v="250"/>
    <n v="0"/>
    <s v="DBU/Power Systems Tech"/>
    <x v="4"/>
  </r>
  <r>
    <s v="4643-700 - DBU Support"/>
    <s v="2320 Travel Exp Supp Inv"/>
    <n v="2170.3999999999996"/>
    <m/>
    <n v="0"/>
    <n v="0"/>
    <n v="0"/>
    <n v="2170.3999999999996"/>
    <n v="0"/>
    <n v="2170.3999999999996"/>
    <n v="0"/>
    <s v="DBU/Power Systems Tech"/>
    <x v="0"/>
  </r>
  <r>
    <s v="4643-700 - DBU Support"/>
    <s v="2330 Meals Exp Supp Inv"/>
    <n v="984.05599999999981"/>
    <m/>
    <n v="0"/>
    <n v="0"/>
    <n v="0"/>
    <n v="984.05599999999981"/>
    <n v="0"/>
    <n v="984.05599999999981"/>
    <n v="0"/>
    <s v="DBU/Power Systems Tech"/>
    <x v="0"/>
  </r>
  <r>
    <s v="4643-700 - DBU Support"/>
    <s v="2330 Meals Payroll"/>
    <n v="326.80000000000018"/>
    <m/>
    <n v="0"/>
    <n v="0"/>
    <n v="0"/>
    <n v="326.80000000000018"/>
    <n v="0"/>
    <n v="326.80000000000018"/>
    <n v="0"/>
    <s v="DBU/Power Systems Tech"/>
    <x v="0"/>
  </r>
  <r>
    <s v="4643-700 - DBU Support"/>
    <s v="2410 Direct Purchase"/>
    <n v="3140.3999999999996"/>
    <m/>
    <n v="0"/>
    <n v="0"/>
    <n v="0"/>
    <n v="3140.3999999999996"/>
    <n v="0"/>
    <n v="3140.3999999999996"/>
    <n v="0"/>
    <s v="DBU/Power Systems Tech"/>
    <x v="0"/>
  </r>
  <r>
    <s v="4643-700 - DBU Support"/>
    <s v="1300 OT Union Lbr"/>
    <n v="6835.2419999999975"/>
    <m/>
    <n v="0"/>
    <n v="0"/>
    <n v="0"/>
    <n v="6835.2419999999975"/>
    <n v="0"/>
    <n v="6835.2419999999975"/>
    <n v="0"/>
    <s v="DBU/Power Systems Tech"/>
    <x v="4"/>
  </r>
  <r>
    <s v="4644-520 - Trans. Plan Maint"/>
    <s v="1200 ST Union Lbr"/>
    <n v="6848.308"/>
    <m/>
    <n v="0"/>
    <n v="0"/>
    <n v="0"/>
    <n v="0"/>
    <n v="6848.308"/>
    <n v="6848.308"/>
    <n v="0"/>
    <s v="DBU/Power Systems Tech"/>
    <x v="4"/>
  </r>
  <r>
    <s v="4644-520 - Trans. Plan Maint"/>
    <s v="1400 Adj Union Lbr"/>
    <n v="33.986000000000047"/>
    <m/>
    <n v="0"/>
    <n v="0"/>
    <n v="0"/>
    <n v="0"/>
    <n v="33.986000000000047"/>
    <n v="33.986000000000047"/>
    <n v="0"/>
    <s v="DBU/Power Systems Tech"/>
    <x v="4"/>
  </r>
  <r>
    <s v="4644-520 - Trans. Plan Maint"/>
    <s v="2330 Meals Payroll"/>
    <n v="12.799999999999983"/>
    <m/>
    <n v="0"/>
    <n v="0"/>
    <n v="0"/>
    <n v="0"/>
    <n v="12.799999999999983"/>
    <n v="12.799999999999983"/>
    <n v="0"/>
    <s v="DBU/Power Systems Tech"/>
    <x v="0"/>
  </r>
  <r>
    <s v="4644-520 - Trans. Plan Maint"/>
    <s v="2410 Direct Purchase"/>
    <n v="5245.9879999999994"/>
    <m/>
    <n v="0"/>
    <n v="0"/>
    <n v="0"/>
    <n v="0"/>
    <n v="5245.9879999999994"/>
    <n v="5245.9879999999994"/>
    <n v="0"/>
    <s v="DBU/Power Systems Tech"/>
    <x v="0"/>
  </r>
  <r>
    <s v="4644-520 - Trans. Plan Maint"/>
    <s v="1300 OT Union Lbr"/>
    <n v="2699.8979999999997"/>
    <m/>
    <n v="0"/>
    <n v="0"/>
    <n v="0"/>
    <n v="0"/>
    <n v="2699.8979999999997"/>
    <n v="2699.8979999999997"/>
    <n v="0"/>
    <s v="DBU/Power Systems Tech"/>
    <x v="4"/>
  </r>
  <r>
    <s v="4644-620 - Dist. Plan Maint"/>
    <s v="1200 ST Union Lbr"/>
    <n v="5498.6159999999963"/>
    <m/>
    <n v="0"/>
    <n v="0"/>
    <n v="0"/>
    <n v="0"/>
    <n v="5498.6159999999963"/>
    <n v="5498.6159999999963"/>
    <n v="0"/>
    <s v="DBU/Power Systems Tech"/>
    <x v="4"/>
  </r>
  <r>
    <s v="4644-620 - Dist. Plan Maint"/>
    <s v="1400 Adj Union Lbr"/>
    <n v="600.96800000000076"/>
    <m/>
    <n v="0"/>
    <n v="0"/>
    <n v="0"/>
    <n v="0"/>
    <n v="600.96800000000076"/>
    <n v="600.96800000000076"/>
    <n v="0"/>
    <s v="DBU/Power Systems Tech"/>
    <x v="4"/>
  </r>
  <r>
    <s v="4644-620 - Dist. Plan Maint"/>
    <s v="2330 Meals Payroll"/>
    <n v="18.799999999999976"/>
    <m/>
    <n v="0"/>
    <n v="0"/>
    <n v="0"/>
    <n v="0"/>
    <n v="18.799999999999976"/>
    <n v="18.799999999999976"/>
    <n v="0"/>
    <s v="DBU/Power Systems Tech"/>
    <x v="0"/>
  </r>
  <r>
    <s v="4644-620 - Dist. Plan Maint"/>
    <s v="2410 Direct Purchase"/>
    <n v="3717.5659999999998"/>
    <m/>
    <n v="0"/>
    <n v="0"/>
    <n v="0"/>
    <n v="0"/>
    <n v="3717.5659999999998"/>
    <n v="3717.5659999999998"/>
    <n v="0"/>
    <s v="DBU/Power Systems Tech"/>
    <x v="0"/>
  </r>
  <r>
    <s v="4644-620 - Dist. Plan Maint"/>
    <s v="1300 OT Union Lbr"/>
    <n v="1577.8639999999996"/>
    <m/>
    <n v="0"/>
    <n v="0"/>
    <n v="0"/>
    <n v="0"/>
    <n v="1577.8639999999996"/>
    <n v="1577.8639999999996"/>
    <n v="0"/>
    <s v="DBU/Power Systems Tech"/>
    <x v="4"/>
  </r>
  <r>
    <s v="4651-520 - Trans. Plan Maint"/>
    <s v="2100 Outside Svcs"/>
    <n v="6532.8900000000012"/>
    <m/>
    <n v="0"/>
    <n v="0"/>
    <n v="0"/>
    <n v="0"/>
    <n v="6532.8900000000012"/>
    <n v="6532.8900000000012"/>
    <n v="0"/>
    <s v="DBU/Power Systems Tech"/>
    <x v="0"/>
  </r>
  <r>
    <s v="4651-520 - Trans. Plan Maint"/>
    <s v="1200 ST Union Lbr"/>
    <n v="4360.5120000000015"/>
    <m/>
    <n v="0"/>
    <n v="0"/>
    <n v="0"/>
    <n v="0"/>
    <n v="4360.5120000000015"/>
    <n v="4360.5120000000015"/>
    <n v="0"/>
    <s v="DBU/Power Systems Tech"/>
    <x v="4"/>
  </r>
  <r>
    <s v="4651-520 - Trans. Plan Maint"/>
    <s v="2330 Meals Payroll"/>
    <n v="10"/>
    <m/>
    <n v="0"/>
    <n v="0"/>
    <n v="0"/>
    <n v="0"/>
    <n v="10"/>
    <n v="10"/>
    <n v="0"/>
    <s v="DBU/Power Systems Tech"/>
    <x v="0"/>
  </r>
  <r>
    <s v="4651-520 - Trans. Plan Maint"/>
    <s v="1300 OT Union Lbr"/>
    <n v="1998.454"/>
    <m/>
    <n v="0"/>
    <n v="0"/>
    <n v="0"/>
    <n v="0"/>
    <n v="1998.454"/>
    <n v="1998.454"/>
    <n v="0"/>
    <s v="DBU/Power Systems Tech"/>
    <x v="4"/>
  </r>
  <r>
    <s v="4651-520 - Trans. Plan Maint"/>
    <s v="2700 Postage/Delivery"/>
    <n v="14.949999999999989"/>
    <m/>
    <n v="0"/>
    <n v="0"/>
    <n v="0"/>
    <n v="0"/>
    <n v="14.949999999999989"/>
    <n v="14.949999999999989"/>
    <n v="0"/>
    <s v="DBU/Power Systems Tech"/>
    <x v="0"/>
  </r>
  <r>
    <s v="4651-620 - Dist. Plan Maint"/>
    <s v="2100 Outside Svcs"/>
    <n v="10277.342000000001"/>
    <m/>
    <n v="0"/>
    <n v="0"/>
    <n v="0"/>
    <n v="0"/>
    <n v="10277.342000000001"/>
    <n v="10277.342000000001"/>
    <n v="0"/>
    <s v="DBU/Power Systems Tech"/>
    <x v="0"/>
  </r>
  <r>
    <s v="4651-620 - Dist. Plan Maint"/>
    <s v="1200 ST Union Lbr"/>
    <n v="7026.1540000000014"/>
    <m/>
    <n v="0"/>
    <n v="0"/>
    <n v="0"/>
    <n v="0"/>
    <n v="7026.1540000000014"/>
    <n v="7026.1540000000014"/>
    <n v="0"/>
    <s v="DBU/Power Systems Tech"/>
    <x v="4"/>
  </r>
  <r>
    <s v="4651-620 - Dist. Plan Maint"/>
    <s v="2410 Direct Purchase"/>
    <n v="18.345999999999989"/>
    <m/>
    <n v="0"/>
    <n v="0"/>
    <n v="0"/>
    <n v="0"/>
    <n v="18.345999999999989"/>
    <n v="18.345999999999989"/>
    <n v="0"/>
    <s v="DBU/Power Systems Tech"/>
    <x v="0"/>
  </r>
  <r>
    <s v="4651-620 - Dist. Plan Maint"/>
    <s v="1300 OT Union Lbr"/>
    <n v="2119.9399999999996"/>
    <m/>
    <n v="0"/>
    <n v="0"/>
    <n v="0"/>
    <n v="0"/>
    <n v="2119.9399999999996"/>
    <n v="2119.9399999999996"/>
    <n v="0"/>
    <s v="DBU/Power Systems Tech"/>
    <x v="4"/>
  </r>
  <r>
    <s v="4652-700 - Support of DBU"/>
    <s v="4411 Chassis/Gas/Dsl"/>
    <n v="41.402000000000044"/>
    <m/>
    <n v="0"/>
    <n v="0"/>
    <n v="0"/>
    <n v="41.402000000000044"/>
    <n v="0"/>
    <n v="41.402000000000044"/>
    <n v="0"/>
    <s v="DBU/Power Systems Tech"/>
    <x v="1"/>
  </r>
  <r>
    <s v="4652-700 - Support of DBU"/>
    <s v="1200 ST Union Lbr"/>
    <n v="7349.1819999999989"/>
    <m/>
    <n v="0"/>
    <n v="0"/>
    <n v="0"/>
    <n v="7349.1819999999989"/>
    <n v="0"/>
    <n v="7349.1819999999989"/>
    <n v="0"/>
    <s v="DBU/Power Systems Tech"/>
    <x v="4"/>
  </r>
  <r>
    <s v="4652-700 - Support of DBU"/>
    <s v="2410 Direct Purchase"/>
    <n v="2662.7979999999993"/>
    <m/>
    <n v="0"/>
    <n v="0"/>
    <n v="0"/>
    <n v="2662.7979999999993"/>
    <n v="0"/>
    <n v="2662.7979999999993"/>
    <n v="0"/>
    <s v="DBU/Power Systems Tech"/>
    <x v="0"/>
  </r>
  <r>
    <s v="4652-700 - Support of DBU"/>
    <s v="1300 OT Union Lbr"/>
    <n v="2353.5140000000001"/>
    <m/>
    <n v="0"/>
    <n v="0"/>
    <n v="0"/>
    <n v="2353.5140000000001"/>
    <n v="0"/>
    <n v="2353.5140000000001"/>
    <n v="0"/>
    <s v="DBU/Power Systems Tech"/>
    <x v="4"/>
  </r>
  <r>
    <s v="4652-700 - Support of DBU"/>
    <s v="6120 Sale of Services AR"/>
    <n v="-103.60000000000014"/>
    <m/>
    <n v="0"/>
    <n v="0"/>
    <n v="0"/>
    <n v="-103.60000000000014"/>
    <n v="0"/>
    <n v="-103.60000000000014"/>
    <n v="0"/>
    <s v="DBU/Power Systems Tech"/>
    <x v="1"/>
  </r>
  <r>
    <s v="4653-720 - Dist Expense Tas"/>
    <s v="1200 ST Union Lbr"/>
    <n v="748.10199999999986"/>
    <m/>
    <n v="0"/>
    <n v="0"/>
    <n v="0"/>
    <n v="0"/>
    <n v="748.10199999999986"/>
    <n v="748.10199999999986"/>
    <n v="0"/>
    <s v="DBU/Power Systems Tech"/>
    <x v="4"/>
  </r>
  <r>
    <s v="4653-720 - Dist Expense Tas"/>
    <s v="2410 Direct Purchase"/>
    <n v="1407.366"/>
    <m/>
    <n v="0"/>
    <n v="0"/>
    <n v="0"/>
    <n v="0"/>
    <n v="1407.366"/>
    <n v="1407.366"/>
    <n v="0"/>
    <s v="DBU/Power Systems Tech"/>
    <x v="0"/>
  </r>
  <r>
    <s v="4653-720 - Dist Expense Tas"/>
    <s v="1300 OT Union Lbr"/>
    <n v="817.82599999999979"/>
    <m/>
    <n v="0"/>
    <n v="0"/>
    <n v="0"/>
    <n v="0"/>
    <n v="817.82599999999979"/>
    <n v="817.82599999999979"/>
    <n v="0"/>
    <s v="DBU/Power Systems Tech"/>
    <x v="4"/>
  </r>
  <r>
    <s v="4653-720 - Dist Expense Tas"/>
    <s v="6110 Sale of Goods AR"/>
    <n v="-360.6400000000001"/>
    <m/>
    <n v="0"/>
    <n v="0"/>
    <n v="0"/>
    <n v="0"/>
    <n v="-360.6400000000001"/>
    <n v="-360.6400000000001"/>
    <n v="0"/>
    <s v="DBU/Power Systems Tech"/>
    <x v="5"/>
  </r>
  <r>
    <s v="4653-720 - Dist Expense Tas"/>
    <s v="6120 Sale of Services AR"/>
    <n v="-699.99999999999955"/>
    <m/>
    <n v="0"/>
    <n v="0"/>
    <n v="0"/>
    <n v="0"/>
    <n v="-699.99999999999955"/>
    <n v="-699.99999999999955"/>
    <n v="0"/>
    <s v="DBU/Power Systems Tech"/>
    <x v="1"/>
  </r>
  <r>
    <s v="4653-720 - Dist Expense Tas"/>
    <s v="6130 Misc Reimburse AR"/>
    <n v="-1401.9999999999998"/>
    <m/>
    <n v="0"/>
    <n v="0"/>
    <n v="0"/>
    <n v="0"/>
    <n v="-1401.9999999999998"/>
    <n v="-1401.9999999999998"/>
    <n v="0"/>
    <s v="DBU/Power Systems Tech"/>
    <x v="5"/>
  </r>
  <r>
    <s v="4656-620 - Planned Maintenance"/>
    <s v="1200 ST Union Lbr"/>
    <n v="3487.3379999999997"/>
    <m/>
    <n v="0"/>
    <n v="0"/>
    <n v="0"/>
    <n v="0"/>
    <n v="3487.3379999999997"/>
    <n v="3487.3379999999997"/>
    <n v="0"/>
    <s v="DBU/Power Systems Tech"/>
    <x v="4"/>
  </r>
  <r>
    <s v="4656-620 - Planned Maintenance"/>
    <s v="2330 Meals Payroll"/>
    <n v="16.799999999999976"/>
    <m/>
    <n v="0"/>
    <n v="0"/>
    <n v="0"/>
    <n v="0"/>
    <n v="16.799999999999976"/>
    <n v="16.799999999999976"/>
    <n v="0"/>
    <s v="DBU/Power Systems Tech"/>
    <x v="0"/>
  </r>
  <r>
    <s v="4656-620 - Planned Maintenance"/>
    <s v="2410 Direct Purchase"/>
    <n v="881.47800000000018"/>
    <m/>
    <n v="0"/>
    <n v="0"/>
    <n v="0"/>
    <n v="0"/>
    <n v="881.47800000000018"/>
    <n v="881.47800000000018"/>
    <n v="0"/>
    <s v="DBU/Power Systems Tech"/>
    <x v="0"/>
  </r>
  <r>
    <s v="4656-620 - Planned Maintenance"/>
    <s v="1300 OT Union Lbr"/>
    <n v="3336.2360000000008"/>
    <m/>
    <n v="0"/>
    <n v="0"/>
    <n v="0"/>
    <n v="0"/>
    <n v="3336.2360000000008"/>
    <n v="3336.2360000000008"/>
    <n v="0"/>
    <s v="DBU/Power Systems Tech"/>
    <x v="4"/>
  </r>
  <r>
    <s v="4657-620 - Dist. Plan Maint"/>
    <s v="2100 Outside Svcs"/>
    <n v="1155.2000000000003"/>
    <m/>
    <n v="0"/>
    <n v="0"/>
    <n v="0"/>
    <n v="0"/>
    <n v="1155.2000000000003"/>
    <n v="1155.2000000000003"/>
    <n v="0"/>
    <s v="DBU/Power Systems Tech"/>
    <x v="0"/>
  </r>
  <r>
    <s v="4657-620 - Dist. Plan Maint"/>
    <s v="1200 ST Union Lbr"/>
    <n v="2121.5800000000004"/>
    <m/>
    <n v="0"/>
    <n v="0"/>
    <n v="0"/>
    <n v="0"/>
    <n v="2121.5800000000004"/>
    <n v="2121.5800000000004"/>
    <n v="0"/>
    <s v="DBU/Power Systems Tech"/>
    <x v="4"/>
  </r>
  <r>
    <s v="4657-620 - Dist. Plan Maint"/>
    <s v="2410 Direct Purchase"/>
    <n v="2207.1999999999998"/>
    <m/>
    <n v="0"/>
    <n v="0"/>
    <n v="0"/>
    <n v="0"/>
    <n v="2207.1999999999998"/>
    <n v="2207.1999999999998"/>
    <n v="0"/>
    <s v="DBU/Power Systems Tech"/>
    <x v="0"/>
  </r>
  <r>
    <s v="4657-620 - Dist. Plan Maint"/>
    <s v="1300 OT Union Lbr"/>
    <n v="328.7999999999999"/>
    <m/>
    <n v="0"/>
    <n v="0"/>
    <n v="0"/>
    <n v="0"/>
    <n v="328.7999999999999"/>
    <n v="328.7999999999999"/>
    <n v="0"/>
    <s v="DBU/Power Systems Tech"/>
    <x v="4"/>
  </r>
  <r>
    <s v="4660-700 - Support of DBU"/>
    <s v="2100 Outside Svcs"/>
    <n v="13244.610000000004"/>
    <m/>
    <n v="0"/>
    <n v="0"/>
    <n v="0"/>
    <n v="13244.610000000004"/>
    <n v="0"/>
    <n v="13244.610000000004"/>
    <n v="0"/>
    <s v="DBU/Power Systems Tech"/>
    <x v="0"/>
  </r>
  <r>
    <s v="4660-700 - Support of DBU"/>
    <s v="1200 ST NonUnion Lbr"/>
    <n v="349994.22000000003"/>
    <m/>
    <n v="0"/>
    <n v="0"/>
    <n v="0"/>
    <n v="349994.22000000003"/>
    <n v="0"/>
    <n v="349994.22000000003"/>
    <n v="0"/>
    <s v="DBU/Power Systems Tech"/>
    <x v="2"/>
  </r>
  <r>
    <s v="4660-700 - Support of DBU"/>
    <s v="1200 ST Union Lbr"/>
    <n v="35550.212"/>
    <m/>
    <n v="0"/>
    <n v="0"/>
    <n v="0"/>
    <n v="35550.212"/>
    <n v="0"/>
    <n v="35550.212"/>
    <n v="0"/>
    <s v="DBU/Power Systems Tech"/>
    <x v="4"/>
  </r>
  <r>
    <s v="4660-700 - Support of DBU"/>
    <s v="1400 Adj NonUnion Lbr"/>
    <n v="2472"/>
    <m/>
    <n v="0"/>
    <n v="0"/>
    <n v="0"/>
    <n v="2472"/>
    <n v="0"/>
    <n v="2472"/>
    <n v="0"/>
    <s v="DBU/Power Systems Tech"/>
    <x v="2"/>
  </r>
  <r>
    <s v="4660-700 - Support of DBU"/>
    <s v="1400 Adj Union Lbr"/>
    <n v="34933.208000000006"/>
    <m/>
    <n v="0"/>
    <n v="0"/>
    <n v="0"/>
    <n v="34933.208000000006"/>
    <n v="0"/>
    <n v="34933.208000000006"/>
    <n v="0"/>
    <s v="DBU/Power Systems Tech"/>
    <x v="4"/>
  </r>
  <r>
    <s v="4660-700 - Support of DBU"/>
    <s v="2310 Training Mtls"/>
    <n v="119.79999999999974"/>
    <m/>
    <n v="0"/>
    <n v="0"/>
    <n v="0"/>
    <n v="119.79999999999974"/>
    <n v="0"/>
    <n v="119.79999999999974"/>
    <n v="0"/>
    <s v="DBU/Power Systems Tech"/>
    <x v="1"/>
  </r>
  <r>
    <s v="4660-700 - Support of DBU"/>
    <s v="2320 Travel Exp Supp Inv"/>
    <n v="137.61799999999999"/>
    <m/>
    <n v="0"/>
    <n v="0"/>
    <n v="0"/>
    <n v="137.61799999999999"/>
    <n v="0"/>
    <n v="137.61799999999999"/>
    <n v="0"/>
    <s v="DBU/Power Systems Tech"/>
    <x v="0"/>
  </r>
  <r>
    <s v="4660-700 - Support of DBU"/>
    <s v="2330 Meals Exp AR"/>
    <n v="-2.461999999999998"/>
    <m/>
    <n v="0"/>
    <n v="0"/>
    <n v="0"/>
    <n v="-2.461999999999998"/>
    <n v="0"/>
    <n v="-2.461999999999998"/>
    <n v="0"/>
    <s v="DBU/Power Systems Tech"/>
    <x v="0"/>
  </r>
  <r>
    <s v="4660-700 - Support of DBU"/>
    <s v="2330 Meals Exp Supp Inv"/>
    <n v="713.48599999999999"/>
    <m/>
    <n v="0"/>
    <n v="0"/>
    <n v="0"/>
    <n v="713.48599999999999"/>
    <n v="0"/>
    <n v="713.48599999999999"/>
    <n v="0"/>
    <s v="DBU/Power Systems Tech"/>
    <x v="0"/>
  </r>
  <r>
    <s v="4660-700 - Support of DBU"/>
    <s v="2330 Meals Payroll"/>
    <n v="6500"/>
    <m/>
    <n v="0"/>
    <n v="0"/>
    <n v="0"/>
    <n v="6500"/>
    <n v="0"/>
    <n v="6500"/>
    <n v="0"/>
    <s v="DBU/Power Systems Tech"/>
    <x v="0"/>
  </r>
  <r>
    <s v="4660-700 - Support of DBU"/>
    <s v="2340 Other Emp Exp"/>
    <n v="373.87999999999977"/>
    <m/>
    <n v="0"/>
    <n v="0"/>
    <n v="0"/>
    <n v="373.87999999999977"/>
    <n v="0"/>
    <n v="373.87999999999977"/>
    <n v="0"/>
    <s v="DBU/Power Systems Tech"/>
    <x v="0"/>
  </r>
  <r>
    <s v="4660-700 - Support of DBU"/>
    <s v="2400 Inventory Issue"/>
    <n v="9361.6179999999986"/>
    <m/>
    <n v="0"/>
    <n v="0"/>
    <n v="0"/>
    <n v="9361.6179999999986"/>
    <n v="0"/>
    <n v="9361.6179999999986"/>
    <n v="0"/>
    <s v="DBU/Power Systems Tech"/>
    <x v="3"/>
  </r>
  <r>
    <s v="4660-700 - Support of DBU"/>
    <s v="2410 Direct Purchase"/>
    <n v="89237.90800000001"/>
    <m/>
    <n v="0"/>
    <n v="0"/>
    <n v="0"/>
    <n v="89237.90800000001"/>
    <n v="0"/>
    <n v="89237.90800000001"/>
    <n v="0"/>
    <s v="DBU/Power Systems Tech"/>
    <x v="0"/>
  </r>
  <r>
    <s v="4660-700 - Support of DBU"/>
    <s v="2450 Sal Proceeds AR"/>
    <n v="-116.20000000000022"/>
    <m/>
    <n v="0"/>
    <n v="0"/>
    <n v="0"/>
    <n v="-116.20000000000022"/>
    <n v="0"/>
    <n v="-116.20000000000022"/>
    <n v="0"/>
    <s v="DBU/Power Systems Tech"/>
    <x v="1"/>
  </r>
  <r>
    <s v="4660-700 - Support of DBU"/>
    <s v="2460 Inv Returned"/>
    <n v="-914.29800000000057"/>
    <m/>
    <n v="0"/>
    <n v="0"/>
    <n v="0"/>
    <n v="-914.29800000000057"/>
    <n v="0"/>
    <n v="-914.29800000000057"/>
    <n v="0"/>
    <s v="DBU/Power Systems Tech"/>
    <x v="3"/>
  </r>
  <r>
    <s v="4660-700 - Support of DBU"/>
    <s v="1300 OT NonUnion Lbr"/>
    <n v="747.2879999999999"/>
    <m/>
    <n v="0"/>
    <n v="0"/>
    <n v="0"/>
    <n v="747.2879999999999"/>
    <n v="0"/>
    <n v="747.2879999999999"/>
    <n v="0"/>
    <s v="DBU/Power Systems Tech"/>
    <x v="2"/>
  </r>
  <r>
    <s v="4660-700 - Support of DBU"/>
    <s v="1300 OT Union Lbr"/>
    <n v="16187.874000000002"/>
    <m/>
    <n v="0"/>
    <n v="0"/>
    <n v="0"/>
    <n v="16187.874000000002"/>
    <n v="0"/>
    <n v="16187.874000000002"/>
    <n v="0"/>
    <s v="DBU/Power Systems Tech"/>
    <x v="4"/>
  </r>
  <r>
    <s v="4660-700 - Support of DBU"/>
    <s v="6130 Misc Reimburse AR"/>
    <n v="-14.200000000000015"/>
    <m/>
    <n v="0"/>
    <n v="0"/>
    <n v="0"/>
    <n v="-14.200000000000015"/>
    <n v="0"/>
    <n v="-14.200000000000015"/>
    <n v="0"/>
    <s v="DBU/Power Systems Tech"/>
    <x v="5"/>
  </r>
  <r>
    <s v="4660-700 - Support of DBU"/>
    <s v="8950 Misc CWIP Adj"/>
    <n v="56.02"/>
    <m/>
    <n v="0"/>
    <n v="0"/>
    <n v="0"/>
    <n v="56.02"/>
    <n v="0"/>
    <n v="56.02"/>
    <n v="0"/>
    <s v="DBU/Power Systems Tech"/>
    <x v="1"/>
  </r>
  <r>
    <s v="4660-750 - Transmission"/>
    <s v="1200 ST NonUnion Lbr"/>
    <n v="88217.508000000002"/>
    <m/>
    <n v="0"/>
    <n v="0"/>
    <n v="0"/>
    <n v="0"/>
    <n v="88217.508000000002"/>
    <n v="88217.508000000002"/>
    <n v="0"/>
    <s v="DBU/Power Systems Tech"/>
    <x v="2"/>
  </r>
  <r>
    <s v="4660-750 - Transmission"/>
    <s v="2410 Direct Purchase"/>
    <n v="20.845999999999989"/>
    <m/>
    <n v="0"/>
    <n v="0"/>
    <n v="0"/>
    <n v="0"/>
    <n v="20.845999999999989"/>
    <n v="20.845999999999989"/>
    <n v="0"/>
    <s v="DBU/Power Systems Tech"/>
    <x v="0"/>
  </r>
  <r>
    <s v="4660-770 - Professional Devl"/>
    <s v="1200 ST Union Lbr"/>
    <n v="622.95800000000077"/>
    <m/>
    <n v="0"/>
    <n v="0"/>
    <n v="0"/>
    <n v="622.95800000000077"/>
    <n v="0"/>
    <n v="622.95800000000077"/>
    <n v="0"/>
    <s v="DBU/Power Systems Tech"/>
    <x v="4"/>
  </r>
  <r>
    <s v="4660-770 - Professional Devl"/>
    <s v="1300 OT Union Lbr"/>
    <n v="142.52199999999974"/>
    <m/>
    <n v="0"/>
    <n v="0"/>
    <n v="0"/>
    <n v="142.52199999999974"/>
    <n v="0"/>
    <n v="142.52199999999974"/>
    <n v="0"/>
    <s v="DBU/Power Systems Tech"/>
    <x v="4"/>
  </r>
  <r>
    <s v="4660-910 - Vac/Hol/Sick"/>
    <s v="1200 ST NonUnion Lbr"/>
    <n v="88933.111999999979"/>
    <m/>
    <n v="88933.111999999979"/>
    <n v="0"/>
    <n v="0"/>
    <n v="0"/>
    <n v="0"/>
    <n v="88933.111999999979"/>
    <n v="0"/>
    <s v="DBU/Power Systems Tech"/>
    <x v="2"/>
  </r>
  <r>
    <s v="4660-910 - Vac/Hol/Sick"/>
    <s v="1200 ST Union Lbr"/>
    <n v="332264.27199999988"/>
    <m/>
    <n v="332264.27199999988"/>
    <n v="0"/>
    <n v="0"/>
    <n v="0"/>
    <n v="0"/>
    <n v="332264.27199999988"/>
    <n v="0"/>
    <s v="DBU/Power Systems Tech"/>
    <x v="4"/>
  </r>
  <r>
    <s v="4660-910 - Vac/Hol/Sick"/>
    <s v="1400 Adj Union Lbr"/>
    <n v="689.25"/>
    <m/>
    <n v="689.25"/>
    <n v="0"/>
    <n v="0"/>
    <n v="0"/>
    <n v="0"/>
    <n v="689.25"/>
    <n v="0"/>
    <s v="DBU/Power Systems Tech"/>
    <x v="4"/>
  </r>
  <r>
    <s v="4660-950 - Safety"/>
    <s v="1200 ST NonUnion Lbr"/>
    <n v="19.023999999999997"/>
    <m/>
    <n v="0"/>
    <n v="0"/>
    <n v="0"/>
    <n v="19.023999999999997"/>
    <n v="0"/>
    <n v="19.023999999999997"/>
    <n v="0"/>
    <s v="DBU/Power Systems Tech"/>
    <x v="2"/>
  </r>
  <r>
    <s v="4660-950 - Safety"/>
    <s v="1200 ST Union Lbr"/>
    <n v="15.015999999999979"/>
    <m/>
    <n v="0"/>
    <n v="0"/>
    <n v="0"/>
    <n v="15.015999999999979"/>
    <n v="0"/>
    <n v="15.015999999999979"/>
    <n v="0"/>
    <s v="DBU/Power Systems Tech"/>
    <x v="4"/>
  </r>
  <r>
    <s v="4660-950 - Safety"/>
    <s v="1300 OT Union Lbr"/>
    <n v="22.12399999999997"/>
    <m/>
    <n v="0"/>
    <n v="0"/>
    <n v="0"/>
    <n v="22.12399999999997"/>
    <n v="0"/>
    <n v="22.12399999999997"/>
    <n v="0"/>
    <s v="DBU/Power Systems Tech"/>
    <x v="4"/>
  </r>
  <r>
    <s v="4669-520 - Trans. Plan Maint"/>
    <s v="1200 ST Union Lbr"/>
    <n v="5713.24"/>
    <m/>
    <n v="0"/>
    <n v="0"/>
    <n v="0"/>
    <n v="0"/>
    <n v="5713.24"/>
    <n v="5713.24"/>
    <n v="0"/>
    <s v="DBU/Power Systems Tech"/>
    <x v="4"/>
  </r>
  <r>
    <s v="4669-520 - Trans. Plan Maint"/>
    <s v="1300 OT Union Lbr"/>
    <n v="1898.5360000000001"/>
    <m/>
    <n v="0"/>
    <n v="0"/>
    <n v="0"/>
    <n v="0"/>
    <n v="1898.5360000000001"/>
    <n v="1898.5360000000001"/>
    <n v="0"/>
    <s v="DBU/Power Systems Tech"/>
    <x v="4"/>
  </r>
  <r>
    <s v="4669-620 - Dist. Plan Maint"/>
    <s v="1200 ST Union Lbr"/>
    <n v="6516.5679999999993"/>
    <m/>
    <n v="0"/>
    <n v="0"/>
    <n v="0"/>
    <n v="0"/>
    <n v="6516.5679999999993"/>
    <n v="6516.5679999999993"/>
    <n v="0"/>
    <s v="DBU/Power Systems Tech"/>
    <x v="4"/>
  </r>
  <r>
    <s v="4669-620 - Dist. Plan Maint"/>
    <s v="2410 Direct Purchase"/>
    <n v="2206.4"/>
    <m/>
    <n v="0"/>
    <n v="0"/>
    <n v="0"/>
    <n v="0"/>
    <n v="2206.4"/>
    <n v="2206.4"/>
    <n v="0"/>
    <s v="DBU/Power Systems Tech"/>
    <x v="0"/>
  </r>
  <r>
    <s v="4669-620 - Dist. Plan Maint"/>
    <s v="1300 OT Union Lbr"/>
    <n v="1723.7039999999997"/>
    <m/>
    <n v="0"/>
    <n v="0"/>
    <n v="0"/>
    <n v="0"/>
    <n v="1723.7039999999997"/>
    <n v="1723.7039999999997"/>
    <n v="0"/>
    <s v="DBU/Power Systems Tech"/>
    <x v="4"/>
  </r>
  <r>
    <s v="4672-520 - Trans. Plan Maint"/>
    <s v="2100 Outside Svcs"/>
    <n v="304.6399999999997"/>
    <m/>
    <n v="0"/>
    <n v="0"/>
    <n v="0"/>
    <n v="0"/>
    <n v="304.6399999999997"/>
    <n v="304.6399999999997"/>
    <n v="0"/>
    <s v="DBU/Power Systems Tech"/>
    <x v="0"/>
  </r>
  <r>
    <s v="4672-520 - Trans. Plan Maint"/>
    <s v="1200 ST Union Lbr"/>
    <n v="36620.072"/>
    <m/>
    <n v="0"/>
    <n v="0"/>
    <n v="0"/>
    <n v="0"/>
    <n v="36620.072"/>
    <n v="36620.072"/>
    <n v="0"/>
    <s v="DBU/Power Systems Tech"/>
    <x v="4"/>
  </r>
  <r>
    <s v="4672-520 - Trans. Plan Maint"/>
    <s v="2330 Meals Payroll"/>
    <n v="22.800000000000011"/>
    <m/>
    <n v="0"/>
    <n v="0"/>
    <n v="0"/>
    <n v="0"/>
    <n v="22.800000000000011"/>
    <n v="22.800000000000011"/>
    <n v="0"/>
    <s v="DBU/Power Systems Tech"/>
    <x v="0"/>
  </r>
  <r>
    <s v="4672-520 - Trans. Plan Maint"/>
    <s v="2410 Direct Purchase"/>
    <n v="20471.084000000003"/>
    <m/>
    <n v="0"/>
    <n v="0"/>
    <n v="0"/>
    <n v="0"/>
    <n v="20471.084000000003"/>
    <n v="20471.084000000003"/>
    <n v="0"/>
    <s v="DBU/Power Systems Tech"/>
    <x v="0"/>
  </r>
  <r>
    <s v="4672-520 - Trans. Plan Maint"/>
    <s v="1300 OT Union Lbr"/>
    <n v="19026.047999999999"/>
    <m/>
    <n v="0"/>
    <n v="0"/>
    <n v="0"/>
    <n v="0"/>
    <n v="19026.047999999999"/>
    <n v="19026.047999999999"/>
    <n v="0"/>
    <s v="DBU/Power Systems Tech"/>
    <x v="4"/>
  </r>
  <r>
    <s v="4672-620 - Dist. Plan Maint"/>
    <s v="1200 ST Union Lbr"/>
    <n v="23032.232000000004"/>
    <m/>
    <n v="0"/>
    <n v="0"/>
    <n v="0"/>
    <n v="0"/>
    <n v="23032.232000000004"/>
    <n v="23032.232000000004"/>
    <n v="0"/>
    <s v="DBU/Power Systems Tech"/>
    <x v="4"/>
  </r>
  <r>
    <s v="4672-620 - Dist. Plan Maint"/>
    <s v="2330 Meals Payroll"/>
    <n v="4.8000000000000025"/>
    <m/>
    <n v="0"/>
    <n v="0"/>
    <n v="0"/>
    <n v="0"/>
    <n v="4.8000000000000025"/>
    <n v="4.8000000000000025"/>
    <n v="0"/>
    <s v="DBU/Power Systems Tech"/>
    <x v="0"/>
  </r>
  <r>
    <s v="4672-620 - Dist. Plan Maint"/>
    <s v="2410 Direct Purchase"/>
    <n v="4338.4759999999997"/>
    <m/>
    <n v="0"/>
    <n v="0"/>
    <n v="0"/>
    <n v="0"/>
    <n v="4338.4759999999997"/>
    <n v="4338.4759999999997"/>
    <n v="0"/>
    <s v="DBU/Power Systems Tech"/>
    <x v="0"/>
  </r>
  <r>
    <s v="4672-620 - Dist. Plan Maint"/>
    <s v="1300 OT Union Lbr"/>
    <n v="2142.5659999999993"/>
    <m/>
    <n v="0"/>
    <n v="0"/>
    <n v="0"/>
    <n v="0"/>
    <n v="2142.5659999999993"/>
    <n v="2142.5659999999993"/>
    <n v="0"/>
    <s v="DBU/Power Systems Tech"/>
    <x v="4"/>
  </r>
  <r>
    <s v="4726-620 - Planned Maintenance"/>
    <s v="1200 ST Union Lbr"/>
    <n v="15231.251999999997"/>
    <m/>
    <n v="0"/>
    <n v="0"/>
    <n v="0"/>
    <n v="0"/>
    <n v="15231.251999999997"/>
    <n v="15231.251999999997"/>
    <n v="0"/>
    <s v="DBU/Power Systems Tech"/>
    <x v="4"/>
  </r>
  <r>
    <s v="4726-620 - Planned Maintenance"/>
    <s v="1400 Adj Union Lbr"/>
    <n v="21.177999999999976"/>
    <m/>
    <n v="0"/>
    <n v="0"/>
    <n v="0"/>
    <n v="0"/>
    <n v="21.177999999999976"/>
    <n v="21.177999999999976"/>
    <n v="0"/>
    <s v="DBU/Power Systems Tech"/>
    <x v="4"/>
  </r>
  <r>
    <s v="4726-620 - Planned Maintenance"/>
    <s v="2330 Meals Payroll"/>
    <n v="8.8000000000000007"/>
    <m/>
    <n v="0"/>
    <n v="0"/>
    <n v="0"/>
    <n v="0"/>
    <n v="8.8000000000000007"/>
    <n v="8.8000000000000007"/>
    <n v="0"/>
    <s v="DBU/Power Systems Tech"/>
    <x v="0"/>
  </r>
  <r>
    <s v="4726-620 - Planned Maintenance"/>
    <s v="2400 Inventory Issue"/>
    <n v="607.88"/>
    <m/>
    <n v="0"/>
    <n v="0"/>
    <n v="0"/>
    <n v="0"/>
    <n v="607.88"/>
    <n v="607.88"/>
    <n v="0"/>
    <s v="DBU/Power Systems Tech"/>
    <x v="3"/>
  </r>
  <r>
    <s v="4726-620 - Planned Maintenance"/>
    <s v="2410 Direct Purchase"/>
    <n v="4115.8960000000006"/>
    <m/>
    <n v="0"/>
    <n v="0"/>
    <n v="0"/>
    <n v="0"/>
    <n v="4115.8960000000006"/>
    <n v="4115.8960000000006"/>
    <n v="0"/>
    <s v="DBU/Power Systems Tech"/>
    <x v="0"/>
  </r>
  <r>
    <s v="4726-620 - Planned Maintenance"/>
    <s v="2460 Inv Returned"/>
    <n v="-607.88"/>
    <m/>
    <n v="0"/>
    <n v="0"/>
    <n v="0"/>
    <n v="0"/>
    <n v="-607.88"/>
    <n v="-607.88"/>
    <n v="0"/>
    <s v="DBU/Power Systems Tech"/>
    <x v="3"/>
  </r>
  <r>
    <s v="4726-620 - Planned Maintenance"/>
    <s v="1300 OT Union Lbr"/>
    <n v="5360.072000000001"/>
    <m/>
    <n v="0"/>
    <n v="0"/>
    <n v="0"/>
    <n v="0"/>
    <n v="5360.072000000001"/>
    <n v="5360.072000000001"/>
    <n v="0"/>
    <s v="DBU/Power Systems Tech"/>
    <x v="4"/>
  </r>
  <r>
    <s v="4726-630 - Unplanned Maint"/>
    <s v="1200 ST Union Lbr"/>
    <n v="126.52799999999985"/>
    <m/>
    <n v="0"/>
    <n v="0"/>
    <n v="0"/>
    <n v="0"/>
    <n v="126.52799999999985"/>
    <n v="126.52799999999985"/>
    <n v="0"/>
    <s v="DBU/Power Systems Tech"/>
    <x v="4"/>
  </r>
  <r>
    <s v="4726-630 - Unplanned Maint"/>
    <s v="1300 OT Union Lbr"/>
    <n v="36.164000000000044"/>
    <m/>
    <n v="0"/>
    <n v="0"/>
    <n v="0"/>
    <n v="0"/>
    <n v="36.164000000000044"/>
    <n v="36.164000000000044"/>
    <n v="0"/>
    <s v="DBU/Power Systems Tech"/>
    <x v="4"/>
  </r>
  <r>
    <s v="5817-520 - Trans Plan Maint"/>
    <s v="2100 Outside Svcs"/>
    <n v="4255.2"/>
    <m/>
    <n v="0"/>
    <n v="0"/>
    <n v="0"/>
    <n v="0"/>
    <n v="4255.2"/>
    <n v="4255.2"/>
    <n v="0"/>
    <s v="DBU/Power Systems Tech"/>
    <x v="0"/>
  </r>
  <r>
    <s v="5817-520 - Trans Plan Maint"/>
    <s v="1200 ST Union Lbr"/>
    <n v="1377.6"/>
    <m/>
    <n v="0"/>
    <n v="0"/>
    <n v="0"/>
    <n v="0"/>
    <n v="1377.6"/>
    <n v="1377.6"/>
    <n v="0"/>
    <s v="DBU/Power Systems Tech"/>
    <x v="4"/>
  </r>
  <r>
    <s v="5817-520 - Trans Plan Maint"/>
    <s v="1300 OT Union Lbr"/>
    <n v="187.20000000000002"/>
    <m/>
    <n v="0"/>
    <n v="0"/>
    <n v="0"/>
    <n v="0"/>
    <n v="187.20000000000002"/>
    <n v="187.20000000000002"/>
    <n v="0"/>
    <s v="DBU/Power Systems Tech"/>
    <x v="4"/>
  </r>
  <r>
    <s v="5817-620 - Dist Plan Maint"/>
    <s v="2100 Outside Svcs"/>
    <n v="4255.2"/>
    <m/>
    <n v="0"/>
    <n v="0"/>
    <n v="0"/>
    <n v="0"/>
    <n v="4255.2"/>
    <n v="4255.2"/>
    <n v="0"/>
    <s v="DBU/Power Systems Tech"/>
    <x v="0"/>
  </r>
  <r>
    <s v="5817-620 - Dist Plan Maint"/>
    <s v="1200 ST Union Lbr"/>
    <n v="544.40200000000004"/>
    <m/>
    <n v="0"/>
    <n v="0"/>
    <n v="0"/>
    <n v="0"/>
    <n v="544.40200000000004"/>
    <n v="544.40200000000004"/>
    <n v="0"/>
    <s v="DBU/Power Systems Tech"/>
    <x v="4"/>
  </r>
  <r>
    <s v="5817-620 - Dist Plan Maint"/>
    <s v="1300 OT Union Lbr"/>
    <n v="256.202"/>
    <m/>
    <n v="0"/>
    <n v="0"/>
    <n v="0"/>
    <n v="0"/>
    <n v="256.202"/>
    <n v="256.202"/>
    <n v="0"/>
    <s v="DBU/Power Systems Tech"/>
    <x v="4"/>
  </r>
  <r>
    <s v="6112-520 - Trans Plan Maint"/>
    <s v="1200 ST Union Lbr"/>
    <n v="4258.5840000000007"/>
    <m/>
    <n v="0"/>
    <n v="0"/>
    <n v="0"/>
    <n v="0"/>
    <n v="4258.5840000000007"/>
    <n v="4258.5840000000007"/>
    <n v="0"/>
    <s v="DBU/Power Systems Tech"/>
    <x v="4"/>
  </r>
  <r>
    <s v="6112-520 - Trans Plan Maint"/>
    <s v="1400 Adj Union Lbr"/>
    <n v="47.948000000000064"/>
    <m/>
    <n v="0"/>
    <n v="0"/>
    <n v="0"/>
    <n v="0"/>
    <n v="47.948000000000064"/>
    <n v="47.948000000000064"/>
    <n v="0"/>
    <s v="DBU/Power Systems Tech"/>
    <x v="4"/>
  </r>
  <r>
    <s v="6112-520 - Trans Plan Maint"/>
    <s v="2330 Meals Payroll"/>
    <n v="10.799999999999983"/>
    <m/>
    <n v="0"/>
    <n v="0"/>
    <n v="0"/>
    <n v="0"/>
    <n v="10.799999999999983"/>
    <n v="10.799999999999983"/>
    <n v="0"/>
    <s v="DBU/Power Systems Tech"/>
    <x v="0"/>
  </r>
  <r>
    <s v="6112-520 - Trans Plan Maint"/>
    <s v="2410 Direct Purchase"/>
    <n v="2245.9960000000001"/>
    <m/>
    <n v="0"/>
    <n v="0"/>
    <n v="0"/>
    <n v="0"/>
    <n v="2245.9960000000001"/>
    <n v="2245.9960000000001"/>
    <n v="0"/>
    <s v="DBU/Power Systems Tech"/>
    <x v="0"/>
  </r>
  <r>
    <s v="6112-520 - Trans Plan Maint"/>
    <s v="1300 OT Union Lbr"/>
    <n v="2081.116"/>
    <m/>
    <n v="0"/>
    <n v="0"/>
    <n v="0"/>
    <n v="0"/>
    <n v="2081.116"/>
    <n v="2081.116"/>
    <n v="0"/>
    <s v="DBU/Power Systems Tech"/>
    <x v="4"/>
  </r>
  <r>
    <s v="6112-530 - Trans Unplan Maint"/>
    <s v="1200 ST Union Lbr"/>
    <n v="57.664000000000037"/>
    <m/>
    <n v="0"/>
    <n v="0"/>
    <n v="0"/>
    <n v="0"/>
    <n v="57.664000000000037"/>
    <n v="57.664000000000037"/>
    <n v="0"/>
    <s v="DBU/Power Systems Tech"/>
    <x v="4"/>
  </r>
  <r>
    <s v="6112-530 - Trans Unplan Maint"/>
    <s v="1300 OT Union Lbr"/>
    <n v="11.461999999999989"/>
    <m/>
    <n v="0"/>
    <n v="0"/>
    <n v="0"/>
    <n v="0"/>
    <n v="11.461999999999989"/>
    <n v="11.461999999999989"/>
    <n v="0"/>
    <s v="DBU/Power Systems Tech"/>
    <x v="4"/>
  </r>
  <r>
    <s v="6112-620 - Dist Plan Maint"/>
    <s v="1200 ST Union Lbr"/>
    <n v="4503.3599999999997"/>
    <m/>
    <n v="0"/>
    <n v="0"/>
    <n v="0"/>
    <n v="0"/>
    <n v="4503.3599999999997"/>
    <n v="4503.3599999999997"/>
    <n v="0"/>
    <s v="DBU/Power Systems Tech"/>
    <x v="4"/>
  </r>
  <r>
    <s v="6112-620 - Dist Plan Maint"/>
    <s v="2330 Meals Payroll"/>
    <n v="6.799999999999998"/>
    <m/>
    <n v="0"/>
    <n v="0"/>
    <n v="0"/>
    <n v="0"/>
    <n v="6.799999999999998"/>
    <n v="6.799999999999998"/>
    <n v="0"/>
    <s v="DBU/Power Systems Tech"/>
    <x v="0"/>
  </r>
  <r>
    <s v="6112-620 - Dist Plan Maint"/>
    <s v="2410 Direct Purchase"/>
    <n v="1534.4"/>
    <m/>
    <n v="0"/>
    <n v="0"/>
    <n v="0"/>
    <n v="0"/>
    <n v="1534.4"/>
    <n v="1534.4"/>
    <n v="0"/>
    <s v="DBU/Power Systems Tech"/>
    <x v="0"/>
  </r>
  <r>
    <s v="6112-620 - Dist Plan Maint"/>
    <s v="1300 OT Union Lbr"/>
    <n v="2090.9959999999996"/>
    <m/>
    <n v="0"/>
    <n v="0"/>
    <n v="0"/>
    <n v="0"/>
    <n v="2090.9959999999996"/>
    <n v="2090.9959999999996"/>
    <n v="0"/>
    <s v="DBU/Power Systems Tech"/>
    <x v="4"/>
  </r>
  <r>
    <s v="6112-630 - Dist Unplan Maint"/>
    <s v="1300 OT Union Lbr"/>
    <n v="6.1319999999999943"/>
    <m/>
    <n v="0"/>
    <n v="0"/>
    <n v="0"/>
    <n v="0"/>
    <n v="6.1319999999999943"/>
    <n v="6.1319999999999943"/>
    <n v="0"/>
    <s v="DBU/Power Systems Tech"/>
    <x v="4"/>
  </r>
  <r>
    <s v="6113-520 - Trans Plan Maint"/>
    <s v="2100 Outside Svcs"/>
    <n v="4198.9000000000015"/>
    <m/>
    <n v="0"/>
    <n v="0"/>
    <n v="0"/>
    <n v="0"/>
    <n v="4198.9000000000015"/>
    <n v="4198.9000000000015"/>
    <n v="0"/>
    <s v="DBU/Power Systems Tech"/>
    <x v="0"/>
  </r>
  <r>
    <s v="6113-520 - Trans Plan Maint"/>
    <s v="1200 ST Union Lbr"/>
    <n v="4134.7340000000004"/>
    <m/>
    <n v="0"/>
    <n v="0"/>
    <n v="0"/>
    <n v="0"/>
    <n v="4134.7340000000004"/>
    <n v="4134.7340000000004"/>
    <n v="0"/>
    <s v="DBU/Power Systems Tech"/>
    <x v="4"/>
  </r>
  <r>
    <s v="6113-520 - Trans Plan Maint"/>
    <s v="2400 Inventory Issue"/>
    <n v="255.45"/>
    <m/>
    <n v="0"/>
    <n v="0"/>
    <n v="0"/>
    <n v="0"/>
    <n v="255.45"/>
    <n v="255.45"/>
    <n v="0"/>
    <s v="DBU/Power Systems Tech"/>
    <x v="3"/>
  </r>
  <r>
    <s v="6113-520 - Trans Plan Maint"/>
    <s v="1300 OT Union Lbr"/>
    <n v="565.06999999999994"/>
    <m/>
    <n v="0"/>
    <n v="0"/>
    <n v="0"/>
    <n v="0"/>
    <n v="565.06999999999994"/>
    <n v="565.06999999999994"/>
    <n v="0"/>
    <s v="DBU/Power Systems Tech"/>
    <x v="4"/>
  </r>
  <r>
    <s v="6113-620 - Dist Plan Maint"/>
    <s v="2100 Outside Svcs"/>
    <n v="4496.5999999999995"/>
    <m/>
    <n v="0"/>
    <n v="0"/>
    <n v="0"/>
    <n v="0"/>
    <n v="4496.5999999999995"/>
    <n v="4496.5999999999995"/>
    <n v="0"/>
    <s v="DBU/Power Systems Tech"/>
    <x v="0"/>
  </r>
  <r>
    <s v="6113-620 - Dist Plan Maint"/>
    <s v="1200 ST Union Lbr"/>
    <n v="5356.232"/>
    <m/>
    <n v="0"/>
    <n v="0"/>
    <n v="0"/>
    <n v="0"/>
    <n v="5356.232"/>
    <n v="5356.232"/>
    <n v="0"/>
    <s v="DBU/Power Systems Tech"/>
    <x v="4"/>
  </r>
  <r>
    <s v="6113-620 - Dist Plan Maint"/>
    <s v="1300 OT Union Lbr"/>
    <n v="334.69399999999996"/>
    <m/>
    <n v="0"/>
    <n v="0"/>
    <n v="0"/>
    <n v="0"/>
    <n v="334.69399999999996"/>
    <n v="334.69399999999996"/>
    <n v="0"/>
    <s v="DBU/Power Systems Tech"/>
    <x v="4"/>
  </r>
  <r>
    <s v="6114-520 - Trans Plan Maint"/>
    <s v="1200 ST Union Lbr"/>
    <n v="35404.573999999993"/>
    <m/>
    <n v="0"/>
    <n v="0"/>
    <n v="0"/>
    <n v="0"/>
    <n v="35404.573999999993"/>
    <n v="35404.573999999993"/>
    <n v="0"/>
    <s v="DBU/Power Systems Tech"/>
    <x v="4"/>
  </r>
  <r>
    <s v="6114-520 - Trans Plan Maint"/>
    <s v="1400 Adj Union Lbr"/>
    <n v="59.388000000000034"/>
    <m/>
    <n v="0"/>
    <n v="0"/>
    <n v="0"/>
    <n v="0"/>
    <n v="59.388000000000034"/>
    <n v="59.388000000000034"/>
    <n v="0"/>
    <s v="DBU/Power Systems Tech"/>
    <x v="4"/>
  </r>
  <r>
    <s v="6114-520 - Trans Plan Maint"/>
    <s v="1300 OT Union Lbr"/>
    <n v="11472.254000000001"/>
    <m/>
    <n v="0"/>
    <n v="0"/>
    <n v="0"/>
    <n v="0"/>
    <n v="11472.254000000001"/>
    <n v="11472.254000000001"/>
    <n v="0"/>
    <s v="DBU/Power Systems Tech"/>
    <x v="4"/>
  </r>
  <r>
    <s v="6114-620 - Dist Plan Maint"/>
    <s v="1200 ST Union Lbr"/>
    <n v="30869.423999999999"/>
    <m/>
    <n v="0"/>
    <n v="0"/>
    <n v="0"/>
    <n v="0"/>
    <n v="30869.423999999999"/>
    <n v="30869.423999999999"/>
    <n v="0"/>
    <s v="DBU/Power Systems Tech"/>
    <x v="4"/>
  </r>
  <r>
    <s v="6114-620 - Dist Plan Maint"/>
    <s v="1400 Adj Union Lbr"/>
    <n v="259.45400000000001"/>
    <m/>
    <n v="0"/>
    <n v="0"/>
    <n v="0"/>
    <n v="0"/>
    <n v="259.45400000000001"/>
    <n v="259.45400000000001"/>
    <n v="0"/>
    <s v="DBU/Power Systems Tech"/>
    <x v="4"/>
  </r>
  <r>
    <s v="6114-620 - Dist Plan Maint"/>
    <s v="2330 Meals Payroll"/>
    <n v="10.799999999999983"/>
    <m/>
    <n v="0"/>
    <n v="0"/>
    <n v="0"/>
    <n v="0"/>
    <n v="10.799999999999983"/>
    <n v="10.799999999999983"/>
    <n v="0"/>
    <s v="DBU/Power Systems Tech"/>
    <x v="0"/>
  </r>
  <r>
    <s v="6114-620 - Dist Plan Maint"/>
    <s v="2410 Direct Purchase"/>
    <n v="1121.3900000000008"/>
    <m/>
    <n v="0"/>
    <n v="0"/>
    <n v="0"/>
    <n v="0"/>
    <n v="1121.3900000000008"/>
    <n v="1121.3900000000008"/>
    <n v="0"/>
    <s v="DBU/Power Systems Tech"/>
    <x v="0"/>
  </r>
  <r>
    <s v="6114-620 - Dist Plan Maint"/>
    <s v="1300 OT Union Lbr"/>
    <n v="6738"/>
    <m/>
    <n v="0"/>
    <n v="0"/>
    <n v="0"/>
    <n v="0"/>
    <n v="6738"/>
    <n v="6738"/>
    <n v="0"/>
    <s v="DBU/Power Systems Tech"/>
    <x v="4"/>
  </r>
  <r>
    <s v="6115-700 - Safety Meeting"/>
    <s v="1200 ST NonUnion Lbr"/>
    <n v="13461.168"/>
    <m/>
    <n v="0"/>
    <n v="0"/>
    <n v="0"/>
    <n v="13461.168"/>
    <n v="0"/>
    <n v="13461.168"/>
    <n v="0"/>
    <s v="DBU/Power Systems Tech"/>
    <x v="2"/>
  </r>
  <r>
    <s v="6115-700 - Safety Meeting"/>
    <s v="1200 ST Union Lbr"/>
    <n v="39862.637999999992"/>
    <m/>
    <n v="0"/>
    <n v="0"/>
    <n v="0"/>
    <n v="39862.637999999992"/>
    <n v="0"/>
    <n v="39862.637999999992"/>
    <n v="0"/>
    <s v="DBU/Power Systems Tech"/>
    <x v="4"/>
  </r>
  <r>
    <s v="6115-700 - Safety Meeting"/>
    <s v="2330 Meals Exp Supp Inv"/>
    <n v="36.954000000000057"/>
    <m/>
    <n v="0"/>
    <n v="0"/>
    <n v="0"/>
    <n v="36.954000000000057"/>
    <n v="0"/>
    <n v="36.954000000000057"/>
    <n v="0"/>
    <s v="DBU/Power Systems Tech"/>
    <x v="0"/>
  </r>
  <r>
    <s v="6115-700 - Safety Meeting"/>
    <s v="2330 Meals Payroll"/>
    <n v="18.799999999999983"/>
    <m/>
    <n v="0"/>
    <n v="0"/>
    <n v="0"/>
    <n v="18.799999999999983"/>
    <n v="0"/>
    <n v="18.799999999999983"/>
    <n v="0"/>
    <s v="DBU/Power Systems Tech"/>
    <x v="0"/>
  </r>
  <r>
    <s v="6115-700 - Safety Meeting"/>
    <s v="2400 Inventory Issue"/>
    <n v="772.94600000000037"/>
    <m/>
    <n v="0"/>
    <n v="0"/>
    <n v="0"/>
    <n v="772.94600000000037"/>
    <n v="0"/>
    <n v="772.94600000000037"/>
    <n v="0"/>
    <s v="DBU/Power Systems Tech"/>
    <x v="3"/>
  </r>
  <r>
    <s v="6115-700 - Safety Meeting"/>
    <s v="2410 Direct Purchase"/>
    <n v="6143.8340000000007"/>
    <m/>
    <n v="0"/>
    <n v="0"/>
    <n v="0"/>
    <n v="6143.8340000000007"/>
    <n v="0"/>
    <n v="6143.8340000000007"/>
    <n v="0"/>
    <s v="DBU/Power Systems Tech"/>
    <x v="0"/>
  </r>
  <r>
    <s v="6115-700 - Safety Meeting"/>
    <s v="1300 OT Union Lbr"/>
    <n v="18252.794000000002"/>
    <m/>
    <n v="0"/>
    <n v="0"/>
    <n v="0"/>
    <n v="18252.794000000002"/>
    <n v="0"/>
    <n v="18252.794000000002"/>
    <n v="0"/>
    <s v="DBU/Power Systems Tech"/>
    <x v="4"/>
  </r>
  <r>
    <s v="6402-674 - Meter Diversion"/>
    <s v="1200 ST Union Lbr"/>
    <n v="63.664000000000044"/>
    <m/>
    <n v="0"/>
    <n v="0"/>
    <n v="0"/>
    <n v="0"/>
    <n v="63.664000000000044"/>
    <n v="63.664000000000044"/>
    <n v="0"/>
    <s v="DBU/Power Systems Tech"/>
    <x v="4"/>
  </r>
  <r>
    <s v="6402-678 - Field Metering"/>
    <s v="2100 Outside Svcs"/>
    <n v="4440.8"/>
    <m/>
    <n v="0"/>
    <n v="0"/>
    <n v="0"/>
    <n v="0"/>
    <n v="4440.8"/>
    <n v="4440.8"/>
    <n v="0"/>
    <s v="DBU/Power Systems Tech"/>
    <x v="0"/>
  </r>
  <r>
    <s v="6402-678 - Field Metering"/>
    <s v="1200 ST NonUnion Lbr"/>
    <n v="309.92000000000047"/>
    <m/>
    <n v="0"/>
    <n v="0"/>
    <n v="0"/>
    <n v="0"/>
    <n v="309.92000000000047"/>
    <n v="309.92000000000047"/>
    <n v="0"/>
    <s v="DBU/Power Systems Tech"/>
    <x v="2"/>
  </r>
  <r>
    <s v="6402-678 - Field Metering"/>
    <s v="1200 ST Union Lbr"/>
    <n v="28087.634000000009"/>
    <m/>
    <n v="0"/>
    <n v="0"/>
    <n v="0"/>
    <n v="0"/>
    <n v="28087.634000000009"/>
    <n v="28087.634000000009"/>
    <n v="0"/>
    <s v="DBU/Power Systems Tech"/>
    <x v="4"/>
  </r>
  <r>
    <s v="6402-678 - Field Metering"/>
    <s v="2330 Meals Payroll"/>
    <n v="82.799999999999969"/>
    <m/>
    <n v="0"/>
    <n v="0"/>
    <n v="0"/>
    <n v="0"/>
    <n v="82.799999999999969"/>
    <n v="82.799999999999969"/>
    <n v="0"/>
    <s v="DBU/Power Systems Tech"/>
    <x v="0"/>
  </r>
  <r>
    <s v="6402-678 - Field Metering"/>
    <s v="2400 Inventory Issue"/>
    <n v="2026.4"/>
    <m/>
    <n v="0"/>
    <n v="0"/>
    <n v="0"/>
    <n v="0"/>
    <n v="2026.4"/>
    <n v="2026.4"/>
    <n v="0"/>
    <s v="DBU/Power Systems Tech"/>
    <x v="3"/>
  </r>
  <r>
    <s v="6402-678 - Field Metering"/>
    <s v="2410 Direct Purchase"/>
    <n v="11.588000000000021"/>
    <m/>
    <n v="0"/>
    <n v="0"/>
    <n v="0"/>
    <n v="0"/>
    <n v="11.588000000000021"/>
    <n v="11.588000000000021"/>
    <n v="0"/>
    <s v="DBU/Power Systems Tech"/>
    <x v="0"/>
  </r>
  <r>
    <s v="6402-678 - Field Metering"/>
    <s v="1300 OT Union Lbr"/>
    <n v="7388.3420000000006"/>
    <m/>
    <n v="0"/>
    <n v="0"/>
    <n v="0"/>
    <n v="0"/>
    <n v="7388.3420000000006"/>
    <n v="7388.3420000000006"/>
    <n v="0"/>
    <s v="DBU/Power Systems Tech"/>
    <x v="4"/>
  </r>
  <r>
    <s v="6402-678 - Field Metering"/>
    <s v="2710 Telephone Usage"/>
    <n v="8043.9999999999991"/>
    <m/>
    <n v="0"/>
    <n v="0"/>
    <n v="0"/>
    <n v="0"/>
    <n v="8043.9999999999991"/>
    <n v="8043.9999999999991"/>
    <n v="0"/>
    <s v="DBU/Power Systems Tech"/>
    <x v="0"/>
  </r>
  <r>
    <s v="6452-520 - Trans Planned Maint"/>
    <s v="2100 Outside Svcs"/>
    <n v="558"/>
    <m/>
    <n v="0"/>
    <n v="0"/>
    <n v="0"/>
    <n v="0"/>
    <n v="558"/>
    <n v="558"/>
    <n v="0"/>
    <s v="DBU/Power Systems Tech"/>
    <x v="0"/>
  </r>
  <r>
    <s v="6452-520 - Trans Planned Maint"/>
    <s v="1200 ST Union Lbr"/>
    <n v="5712.0540000000001"/>
    <m/>
    <n v="0"/>
    <n v="0"/>
    <n v="0"/>
    <n v="0"/>
    <n v="5712.0540000000001"/>
    <n v="5712.0540000000001"/>
    <n v="0"/>
    <s v="DBU/Power Systems Tech"/>
    <x v="4"/>
  </r>
  <r>
    <s v="6452-520 - Trans Planned Maint"/>
    <s v="2330 Meals Payroll"/>
    <n v="6.799999999999998"/>
    <m/>
    <n v="0"/>
    <n v="0"/>
    <n v="0"/>
    <n v="0"/>
    <n v="6.799999999999998"/>
    <n v="6.799999999999998"/>
    <n v="0"/>
    <s v="DBU/Power Systems Tech"/>
    <x v="0"/>
  </r>
  <r>
    <s v="6452-520 - Trans Planned Maint"/>
    <s v="1300 OT Union Lbr"/>
    <n v="2068.2059999999997"/>
    <m/>
    <n v="0"/>
    <n v="0"/>
    <n v="0"/>
    <n v="0"/>
    <n v="2068.2059999999997"/>
    <n v="2068.2059999999997"/>
    <n v="0"/>
    <s v="DBU/Power Systems Tech"/>
    <x v="4"/>
  </r>
  <r>
    <s v="6830-520 - Planned Maint"/>
    <s v="2100 Outside Svcs"/>
    <n v="100.79999999999997"/>
    <m/>
    <n v="0"/>
    <n v="0"/>
    <n v="0"/>
    <n v="0"/>
    <n v="100.79999999999997"/>
    <n v="100.79999999999997"/>
    <n v="0"/>
    <s v="DBU/Power Systems Tech"/>
    <x v="0"/>
  </r>
  <r>
    <s v="6830-520 - Planned Maint"/>
    <s v="1200 ST Union Lbr"/>
    <n v="883.82399999999961"/>
    <m/>
    <n v="0"/>
    <n v="0"/>
    <n v="0"/>
    <n v="0"/>
    <n v="883.82399999999961"/>
    <n v="883.82399999999961"/>
    <n v="0"/>
    <s v="DBU/Power Systems Tech"/>
    <x v="4"/>
  </r>
  <r>
    <s v="6830-520 - Planned Maint"/>
    <s v="1300 OT Union Lbr"/>
    <n v="606.95800000000008"/>
    <m/>
    <n v="0"/>
    <n v="0"/>
    <n v="0"/>
    <n v="0"/>
    <n v="606.95800000000008"/>
    <n v="606.95800000000008"/>
    <n v="0"/>
    <s v="DBU/Power Systems Tech"/>
    <x v="4"/>
  </r>
  <r>
    <s v="701B-552 - Transmiss Sub Maint"/>
    <s v="2100 Outside Svcs"/>
    <n v="148.79999999999976"/>
    <m/>
    <n v="0"/>
    <n v="0"/>
    <n v="0"/>
    <n v="0"/>
    <n v="148.79999999999976"/>
    <n v="148.79999999999976"/>
    <n v="0"/>
    <s v="DBU/Power Systems Tech"/>
    <x v="0"/>
  </r>
  <r>
    <s v="701B-552 - Transmiss Sub Maint"/>
    <s v="6120 Sale of Services AR"/>
    <n v="-9.2000000000000153"/>
    <m/>
    <n v="0"/>
    <n v="0"/>
    <n v="0"/>
    <n v="0"/>
    <n v="-9.2000000000000153"/>
    <n v="-9.2000000000000153"/>
    <n v="0"/>
    <s v="DBU/Power Systems Tech"/>
    <x v="1"/>
  </r>
  <r>
    <s v="701B-560 - Breaker Maint"/>
    <s v="6120 Sale of Services AR"/>
    <n v="-283.19999999999982"/>
    <m/>
    <n v="0"/>
    <n v="0"/>
    <n v="0"/>
    <n v="0"/>
    <n v="-283.19999999999982"/>
    <n v="-283.19999999999982"/>
    <n v="0"/>
    <s v="DBU/Power Systems Tech"/>
    <x v="1"/>
  </r>
  <r>
    <s v="701B-563 - Sub Inspections"/>
    <s v="1200 ST Union Lbr"/>
    <n v="96.104000000000042"/>
    <m/>
    <n v="0"/>
    <n v="0"/>
    <n v="0"/>
    <n v="0"/>
    <n v="96.104000000000042"/>
    <n v="96.104000000000042"/>
    <n v="0"/>
    <s v="DBU/Power Systems Tech"/>
    <x v="4"/>
  </r>
  <r>
    <s v="701B-563 - Sub Inspections"/>
    <s v="6120 Sale of Services AR"/>
    <n v="-21.100000000000019"/>
    <m/>
    <n v="0"/>
    <n v="0"/>
    <n v="0"/>
    <n v="0"/>
    <n v="-21.100000000000019"/>
    <n v="-21.100000000000019"/>
    <n v="0"/>
    <s v="DBU/Power Systems Tech"/>
    <x v="1"/>
  </r>
  <r>
    <s v="7269-620 - Dist Maint Planned"/>
    <s v="1200 ST Union Lbr"/>
    <n v="6642.0680000000011"/>
    <m/>
    <n v="0"/>
    <n v="0"/>
    <n v="0"/>
    <n v="0"/>
    <n v="6642.0680000000011"/>
    <n v="6642.0680000000011"/>
    <n v="0"/>
    <s v="DBU/Power Systems Tech"/>
    <x v="4"/>
  </r>
  <r>
    <s v="7269-620 - Dist Maint Planned"/>
    <s v="2330 Meals Payroll"/>
    <n v="14.800000000000002"/>
    <m/>
    <n v="0"/>
    <n v="0"/>
    <n v="0"/>
    <n v="0"/>
    <n v="14.800000000000002"/>
    <n v="14.800000000000002"/>
    <n v="0"/>
    <s v="DBU/Power Systems Tech"/>
    <x v="0"/>
  </r>
  <r>
    <s v="7269-620 - Dist Maint Planned"/>
    <s v="2410 Direct Purchase"/>
    <n v="69.099999999999994"/>
    <m/>
    <n v="0"/>
    <n v="0"/>
    <n v="0"/>
    <n v="0"/>
    <n v="69.099999999999994"/>
    <n v="69.099999999999994"/>
    <n v="0"/>
    <s v="DBU/Power Systems Tech"/>
    <x v="0"/>
  </r>
  <r>
    <s v="7269-620 - Dist Maint Planned"/>
    <s v="1300 OT Union Lbr"/>
    <n v="2807.7999999999997"/>
    <m/>
    <n v="0"/>
    <n v="0"/>
    <n v="0"/>
    <n v="0"/>
    <n v="2807.7999999999997"/>
    <n v="2807.7999999999997"/>
    <n v="0"/>
    <s v="DBU/Power Systems Tech"/>
    <x v="4"/>
  </r>
  <r>
    <s v="7269-630 - Dist Maint Unplanned"/>
    <s v="2410 Direct Purchase"/>
    <n v="8867.2000000000007"/>
    <m/>
    <n v="0"/>
    <n v="0"/>
    <n v="0"/>
    <n v="0"/>
    <n v="8867.2000000000007"/>
    <n v="8867.2000000000007"/>
    <n v="0"/>
    <s v="DBU/Power Systems Tech"/>
    <x v="0"/>
  </r>
  <r>
    <s v="936B-420 - OandM Office Expense"/>
    <s v="2410 Direct Purchase"/>
    <n v="54.8"/>
    <m/>
    <n v="0"/>
    <n v="0"/>
    <n v="0"/>
    <n v="0"/>
    <n v="54.8"/>
    <n v="54.8"/>
    <n v="0"/>
    <s v="Asset Management"/>
    <x v="0"/>
  </r>
  <r>
    <s v="9230-400 - OandM Distribution"/>
    <s v="8950 Misc CWIP Adj"/>
    <n v="6425.67"/>
    <m/>
    <n v="0"/>
    <n v="0"/>
    <n v="0"/>
    <n v="0"/>
    <n v="6425.67"/>
    <n v="6425.67"/>
    <n v="0"/>
    <s v="Asset Management"/>
    <x v="1"/>
  </r>
  <r>
    <s v="2279-400 - Transfer Line"/>
    <s v="1200 ST Union Lbr"/>
    <n v="2472"/>
    <m/>
    <n v="0"/>
    <n v="0"/>
    <n v="0"/>
    <n v="0"/>
    <n v="2472"/>
    <n v="2472"/>
    <n v="0"/>
    <s v="Asset Management"/>
    <x v="4"/>
  </r>
  <r>
    <s v="422E-400 - OandM Dist Expenses"/>
    <s v="1200 ST Union Lbr"/>
    <n v="762.25"/>
    <m/>
    <n v="0"/>
    <n v="0"/>
    <n v="0"/>
    <n v="0"/>
    <n v="762.25"/>
    <n v="762.25"/>
    <n v="0"/>
    <s v="Asset Management"/>
    <x v="4"/>
  </r>
  <r>
    <s v="422E-400 - OandM Dist Expenses"/>
    <s v="1300 OT Union Lbr"/>
    <n v="243.91000000000003"/>
    <m/>
    <n v="0"/>
    <n v="0"/>
    <n v="0"/>
    <n v="0"/>
    <n v="243.91000000000003"/>
    <n v="243.91000000000003"/>
    <n v="0"/>
    <s v="Asset Management"/>
    <x v="4"/>
  </r>
  <r>
    <s v="422E-410 - OandM Trans Expense"/>
    <s v="1200 ST NonUnion Lbr"/>
    <n v="66.33"/>
    <m/>
    <n v="0"/>
    <n v="0"/>
    <n v="0"/>
    <n v="0"/>
    <n v="66.33"/>
    <n v="66.33"/>
    <n v="0"/>
    <s v="Asset Management"/>
    <x v="2"/>
  </r>
  <r>
    <s v="502E-410 - OandM Trans Expense"/>
    <s v="1200 ST Union Lbr"/>
    <n v="32.99"/>
    <m/>
    <n v="0"/>
    <n v="0"/>
    <n v="0"/>
    <n v="0"/>
    <n v="32.99"/>
    <n v="32.99"/>
    <n v="0"/>
    <s v="Asset Management"/>
    <x v="4"/>
  </r>
  <r>
    <s v="502E-410 - OandM Trans Expense"/>
    <s v="1300 OT Union Lbr"/>
    <n v="37.57"/>
    <m/>
    <n v="0"/>
    <n v="0"/>
    <n v="0"/>
    <n v="0"/>
    <n v="37.57"/>
    <n v="37.57"/>
    <n v="0"/>
    <s v="Asset Management"/>
    <x v="4"/>
  </r>
  <r>
    <s v="625E-400 - OandM Dist Expense"/>
    <s v="1200 ST Union Lbr"/>
    <n v="354.53"/>
    <m/>
    <n v="0"/>
    <n v="0"/>
    <n v="0"/>
    <n v="0"/>
    <n v="354.53"/>
    <n v="354.53"/>
    <n v="0"/>
    <s v="Asset Management"/>
    <x v="4"/>
  </r>
  <r>
    <s v="625E-400 - OandM Dist Expense"/>
    <s v="1300 OT Union Lbr"/>
    <n v="214.17"/>
    <m/>
    <n v="0"/>
    <n v="0"/>
    <n v="0"/>
    <n v="0"/>
    <n v="214.17"/>
    <n v="214.17"/>
    <n v="0"/>
    <s v="Asset Management"/>
    <x v="4"/>
  </r>
  <r>
    <s v="625E-410 - OandM Trans Expense"/>
    <s v="1200 ST NonUnion Lbr"/>
    <n v="969.63000000000011"/>
    <m/>
    <n v="0"/>
    <n v="0"/>
    <n v="0"/>
    <n v="0"/>
    <n v="969.63000000000011"/>
    <n v="969.63000000000011"/>
    <n v="0"/>
    <s v="Asset Management"/>
    <x v="2"/>
  </r>
  <r>
    <s v="626E-400 - OandM Dist Expenses"/>
    <s v="1200 ST Union Lbr"/>
    <n v="127.06"/>
    <m/>
    <n v="0"/>
    <n v="0"/>
    <n v="0"/>
    <n v="0"/>
    <n v="127.06"/>
    <n v="127.06"/>
    <n v="0"/>
    <s v="Asset Management"/>
    <x v="4"/>
  </r>
  <r>
    <s v="698D-410 - OandM Trans Expense"/>
    <s v="1200 ST NonUnion Lbr"/>
    <n v="77.569999999999993"/>
    <m/>
    <n v="0"/>
    <n v="0"/>
    <n v="0"/>
    <n v="0"/>
    <n v="77.569999999999993"/>
    <n v="77.569999999999993"/>
    <n v="0"/>
    <s v="Asset Management"/>
    <x v="2"/>
  </r>
  <r>
    <s v="904E-400 - OandM Dist Expenses"/>
    <s v="1300 OT Union Lbr"/>
    <n v="2.4300000000000002"/>
    <m/>
    <n v="0"/>
    <n v="0"/>
    <n v="0"/>
    <n v="0"/>
    <n v="2.4300000000000002"/>
    <n v="2.4300000000000002"/>
    <n v="0"/>
    <s v="Asset Management"/>
    <x v="4"/>
  </r>
  <r>
    <s v="904E-410 - OandM Trans Expense"/>
    <s v="1200 ST NonUnion Lbr"/>
    <n v="862.25"/>
    <m/>
    <n v="0"/>
    <n v="0"/>
    <n v="0"/>
    <n v="0"/>
    <n v="862.25"/>
    <n v="862.25"/>
    <n v="0"/>
    <s v="Asset Management"/>
    <x v="2"/>
  </r>
  <r>
    <s v="104E-400 - OandM Dist Expense"/>
    <s v="6120 Sale of Services AR"/>
    <n v="-4"/>
    <m/>
    <n v="0"/>
    <n v="0"/>
    <n v="0"/>
    <n v="0"/>
    <n v="-4"/>
    <n v="-4"/>
    <n v="0"/>
    <s v="Asset Management"/>
    <x v="1"/>
  </r>
  <r>
    <s v="5025-100 - Manage Physical Inv"/>
    <s v="2110 Outside Svcs Eng"/>
    <n v="556.16"/>
    <m/>
    <n v="0"/>
    <n v="0"/>
    <n v="556.16"/>
    <n v="0"/>
    <n v="0"/>
    <n v="556.16"/>
    <n v="0"/>
    <s v="DBU/Stockroom"/>
    <x v="0"/>
  </r>
  <r>
    <s v="5025-100 - Manage Physical Inv"/>
    <s v="1200 ST NonUnion Lbr"/>
    <n v="122692.19"/>
    <m/>
    <n v="0"/>
    <n v="0"/>
    <n v="122692.19"/>
    <n v="0"/>
    <n v="0"/>
    <n v="122692.19"/>
    <n v="0"/>
    <s v="DBU/Stockroom"/>
    <x v="2"/>
  </r>
  <r>
    <s v="5025-100 - Manage Physical Inv"/>
    <s v="1200 ST Union Lbr"/>
    <n v="292324.15999999997"/>
    <m/>
    <n v="0"/>
    <n v="0"/>
    <n v="292324.15999999997"/>
    <n v="0"/>
    <n v="0"/>
    <n v="292324.15999999997"/>
    <n v="0"/>
    <s v="DBU/Stockroom"/>
    <x v="4"/>
  </r>
  <r>
    <s v="5025-100 - Manage Physical Inv"/>
    <s v="2320 Travel Exp Supp Inv"/>
    <n v="1787.31"/>
    <m/>
    <n v="0"/>
    <n v="0"/>
    <n v="1787.31"/>
    <n v="0"/>
    <n v="0"/>
    <n v="1787.31"/>
    <n v="0"/>
    <s v="DBU/Stockroom"/>
    <x v="0"/>
  </r>
  <r>
    <s v="5025-100 - Manage Physical Inv"/>
    <s v="2330 Meals Exp Supp Inv"/>
    <n v="1583.6"/>
    <m/>
    <n v="0"/>
    <n v="0"/>
    <n v="1583.6"/>
    <n v="0"/>
    <n v="0"/>
    <n v="1583.6"/>
    <n v="0"/>
    <s v="DBU/Stockroom"/>
    <x v="0"/>
  </r>
  <r>
    <s v="5025-100 - Manage Physical Inv"/>
    <s v="2330 Meals Payroll"/>
    <n v="130"/>
    <m/>
    <n v="0"/>
    <n v="0"/>
    <n v="130"/>
    <n v="0"/>
    <n v="0"/>
    <n v="130"/>
    <n v="0"/>
    <s v="DBU/Stockroom"/>
    <x v="0"/>
  </r>
  <r>
    <s v="5025-100 - Manage Physical Inv"/>
    <s v="2340 Other Emp Exp"/>
    <n v="158.22"/>
    <m/>
    <n v="0"/>
    <n v="0"/>
    <n v="158.22"/>
    <n v="0"/>
    <n v="0"/>
    <n v="158.22"/>
    <n v="0"/>
    <s v="DBU/Stockroom"/>
    <x v="0"/>
  </r>
  <r>
    <s v="5025-100 - Manage Physical Inv"/>
    <s v="2400 Inventory Issue"/>
    <n v="5741.119999999999"/>
    <m/>
    <n v="0"/>
    <n v="0"/>
    <n v="5741.119999999999"/>
    <n v="0"/>
    <n v="0"/>
    <n v="5741.119999999999"/>
    <n v="0"/>
    <s v="DBU/Stockroom"/>
    <x v="3"/>
  </r>
  <r>
    <s v="5025-100 - Manage Physical Inv"/>
    <s v="2410 Direct Purchase"/>
    <n v="4729.21"/>
    <m/>
    <n v="0"/>
    <n v="0"/>
    <n v="4729.21"/>
    <n v="0"/>
    <n v="0"/>
    <n v="4729.21"/>
    <n v="0"/>
    <s v="DBU/Stockroom"/>
    <x v="0"/>
  </r>
  <r>
    <s v="5025-100 - Manage Physical Inv"/>
    <s v="2450 Sal Proceeds AR"/>
    <n v="-3423.64"/>
    <m/>
    <n v="0"/>
    <n v="0"/>
    <n v="-3423.64"/>
    <n v="0"/>
    <n v="0"/>
    <n v="-3423.64"/>
    <n v="0"/>
    <s v="DBU/Stockroom"/>
    <x v="1"/>
  </r>
  <r>
    <s v="5025-100 - Manage Physical Inv"/>
    <s v="2460 Inv Returned"/>
    <n v="-291.75"/>
    <m/>
    <n v="0"/>
    <n v="0"/>
    <n v="-291.75"/>
    <n v="0"/>
    <n v="0"/>
    <n v="-291.75"/>
    <n v="0"/>
    <s v="DBU/Stockroom"/>
    <x v="3"/>
  </r>
  <r>
    <s v="5025-100 - Manage Physical Inv"/>
    <s v="1300 OT Union Lbr"/>
    <n v="7472.78"/>
    <m/>
    <n v="0"/>
    <n v="0"/>
    <n v="7472.78"/>
    <n v="0"/>
    <n v="0"/>
    <n v="7472.78"/>
    <n v="0"/>
    <s v="DBU/Stockroom"/>
    <x v="4"/>
  </r>
  <r>
    <s v="5025-100 - Manage Physical Inv"/>
    <s v="2700 Postage/Delivery"/>
    <n v="3254.47"/>
    <m/>
    <n v="0"/>
    <n v="0"/>
    <n v="3254.47"/>
    <n v="0"/>
    <n v="0"/>
    <n v="3254.47"/>
    <n v="0"/>
    <s v="DBU/Stockroom"/>
    <x v="0"/>
  </r>
  <r>
    <s v="5025-100 - Manage Physical Inv"/>
    <s v="2730 Office Supplies"/>
    <n v="168.63"/>
    <m/>
    <n v="0"/>
    <n v="0"/>
    <n v="168.63"/>
    <n v="0"/>
    <n v="0"/>
    <n v="168.63"/>
    <n v="0"/>
    <s v="DBU/Stockroom"/>
    <x v="0"/>
  </r>
  <r>
    <s v="5025-100 - Manage Physical Inv"/>
    <s v="6130 Misc Reimburse AR"/>
    <n v="-124743.26000000001"/>
    <m/>
    <n v="0"/>
    <n v="0"/>
    <n v="-124743.26000000001"/>
    <n v="0"/>
    <n v="0"/>
    <n v="-124743.26000000001"/>
    <n v="0"/>
    <s v="DBU/Stockroom"/>
    <x v="5"/>
  </r>
  <r>
    <s v="5025-910 - Vac/Sick/Holiday"/>
    <s v="1200 ST NonUnion Lbr"/>
    <n v="16572.45"/>
    <m/>
    <n v="16572.45"/>
    <n v="0"/>
    <n v="0"/>
    <n v="0"/>
    <n v="0"/>
    <n v="16572.45"/>
    <n v="0"/>
    <s v="DBU/Stockroom"/>
    <x v="2"/>
  </r>
  <r>
    <s v="5025-910 - Vac/Sick/Holiday"/>
    <s v="1200 ST Union Lbr"/>
    <n v="64865.06"/>
    <m/>
    <n v="64865.06"/>
    <n v="0"/>
    <n v="0"/>
    <n v="0"/>
    <n v="0"/>
    <n v="64865.06"/>
    <n v="0"/>
    <s v="DBU/Stockroom"/>
    <x v="4"/>
  </r>
  <r>
    <s v="479E-400 - OandM Dist Expense"/>
    <s v="1200 ST Union Lbr"/>
    <n v="1573.3"/>
    <m/>
    <n v="0"/>
    <n v="0"/>
    <n v="0"/>
    <n v="0"/>
    <n v="1573.3"/>
    <n v="1573.3"/>
    <n v="0"/>
    <s v="Asset Management"/>
    <x v="4"/>
  </r>
  <r>
    <s v="479E-400 - OandM Dist Expense"/>
    <s v="1300 OT Union Lbr"/>
    <n v="637.17999999999972"/>
    <m/>
    <n v="0"/>
    <n v="0"/>
    <n v="0"/>
    <n v="0"/>
    <n v="637.17999999999972"/>
    <n v="637.17999999999972"/>
    <n v="0"/>
    <s v="Asset Management"/>
    <x v="4"/>
  </r>
  <r>
    <s v="481E-400 - OandM Dist Expenses"/>
    <s v="1200 ST Union Lbr"/>
    <n v="1087.6400000000001"/>
    <m/>
    <n v="0"/>
    <n v="0"/>
    <n v="0"/>
    <n v="0"/>
    <n v="1087.6400000000001"/>
    <n v="1087.6400000000001"/>
    <n v="0"/>
    <s v="Asset Management"/>
    <x v="4"/>
  </r>
  <r>
    <s v="481E-400 - OandM Dist Expenses"/>
    <s v="1300 OT Union Lbr"/>
    <n v="209.78"/>
    <m/>
    <n v="0"/>
    <n v="0"/>
    <n v="0"/>
    <n v="0"/>
    <n v="209.78"/>
    <n v="209.78"/>
    <n v="0"/>
    <s v="Asset Management"/>
    <x v="4"/>
  </r>
  <r>
    <s v="2002-540 - Trans Load Dispatch"/>
    <s v="2100 O&amp;M Accruals"/>
    <n v="-3899.2000000000039"/>
    <m/>
    <n v="0"/>
    <n v="0"/>
    <n v="0"/>
    <n v="-3899.2000000000039"/>
    <n v="0"/>
    <n v="-3899.2000000000039"/>
    <n v="0"/>
    <s v="DBU/Sys Ops"/>
    <x v="0"/>
  </r>
  <r>
    <s v="2002-540 - Trans Load Dispatch"/>
    <s v="2100 Outside Svcs"/>
    <n v="381975.95000000007"/>
    <m/>
    <n v="0"/>
    <n v="0"/>
    <n v="0"/>
    <n v="381975.95000000007"/>
    <n v="0"/>
    <n v="381975.95000000007"/>
    <n v="0"/>
    <s v="DBU/Sys Ops"/>
    <x v="0"/>
  </r>
  <r>
    <s v="2002-540 - Trans Load Dispatch"/>
    <s v="2810 Fees/Dues/Pnlty"/>
    <n v="3080"/>
    <m/>
    <n v="0"/>
    <n v="0"/>
    <n v="0"/>
    <n v="3080"/>
    <n v="0"/>
    <n v="3080"/>
    <n v="0"/>
    <s v="DBU/Sys Ops"/>
    <x v="0"/>
  </r>
  <r>
    <s v="2002-540 - Trans Load Dispatch"/>
    <s v="1200 ST NonUnion Lbr"/>
    <n v="55618.079999999994"/>
    <m/>
    <n v="0"/>
    <n v="0"/>
    <n v="0"/>
    <n v="55618.079999999994"/>
    <n v="0"/>
    <n v="55618.079999999994"/>
    <n v="0"/>
    <s v="DBU/Sys Ops"/>
    <x v="2"/>
  </r>
  <r>
    <s v="2002-540 - Trans Load Dispatch"/>
    <s v="1200 ST Union Lbr"/>
    <n v="250623.69599999997"/>
    <m/>
    <n v="0"/>
    <n v="0"/>
    <n v="0"/>
    <n v="250623.69599999997"/>
    <n v="0"/>
    <n v="250623.69599999997"/>
    <n v="0"/>
    <s v="DBU/Sys Ops"/>
    <x v="4"/>
  </r>
  <r>
    <s v="2002-540 - Trans Load Dispatch"/>
    <s v="1400 Adj Union Lbr"/>
    <n v="1105.5999999999999"/>
    <m/>
    <n v="0"/>
    <n v="0"/>
    <n v="0"/>
    <n v="1105.5999999999999"/>
    <n v="0"/>
    <n v="1105.5999999999999"/>
    <n v="0"/>
    <s v="DBU/Sys Ops"/>
    <x v="4"/>
  </r>
  <r>
    <s v="2002-540 - Trans Load Dispatch"/>
    <s v="2310 Training Mtls"/>
    <n v="11272.199999999997"/>
    <m/>
    <n v="0"/>
    <n v="0"/>
    <n v="0"/>
    <n v="11272.199999999997"/>
    <n v="0"/>
    <n v="11272.199999999997"/>
    <n v="0"/>
    <s v="DBU/Sys Ops"/>
    <x v="1"/>
  </r>
  <r>
    <s v="2002-540 - Trans Load Dispatch"/>
    <s v="2320 Travel Exp Supp Inv"/>
    <n v="2315.46"/>
    <m/>
    <n v="0"/>
    <n v="0"/>
    <n v="0"/>
    <n v="2315.46"/>
    <n v="0"/>
    <n v="2315.46"/>
    <n v="0"/>
    <s v="DBU/Sys Ops"/>
    <x v="0"/>
  </r>
  <r>
    <s v="2002-540 - Trans Load Dispatch"/>
    <s v="2330 Meals Exp Supp Inv"/>
    <n v="630.91200000000003"/>
    <m/>
    <n v="0"/>
    <n v="0"/>
    <n v="0"/>
    <n v="630.91200000000003"/>
    <n v="0"/>
    <n v="630.91200000000003"/>
    <n v="0"/>
    <s v="DBU/Sys Ops"/>
    <x v="0"/>
  </r>
  <r>
    <s v="2002-540 - Trans Load Dispatch"/>
    <s v="2340 Other Emp Exp"/>
    <n v="1166.3000000000002"/>
    <m/>
    <n v="0"/>
    <n v="0"/>
    <n v="0"/>
    <n v="1166.3000000000002"/>
    <n v="0"/>
    <n v="1166.3000000000002"/>
    <n v="0"/>
    <s v="DBU/Sys Ops"/>
    <x v="0"/>
  </r>
  <r>
    <s v="2002-540 - Trans Load Dispatch"/>
    <s v="2410 Direct Purchase"/>
    <n v="477.16399999999982"/>
    <m/>
    <n v="0"/>
    <n v="0"/>
    <n v="0"/>
    <n v="477.16399999999982"/>
    <n v="0"/>
    <n v="477.16399999999982"/>
    <n v="0"/>
    <s v="DBU/Sys Ops"/>
    <x v="0"/>
  </r>
  <r>
    <s v="2002-540 - Trans Load Dispatch"/>
    <s v="2420 Lease/Rental"/>
    <n v="12226.735999999999"/>
    <m/>
    <n v="0"/>
    <n v="0"/>
    <n v="0"/>
    <n v="12226.735999999999"/>
    <n v="0"/>
    <n v="12226.735999999999"/>
    <n v="0"/>
    <s v="DBU/Sys Ops"/>
    <x v="0"/>
  </r>
  <r>
    <s v="2002-540 - Trans Load Dispatch"/>
    <s v="1300 OT Union Lbr"/>
    <n v="28412.998"/>
    <m/>
    <n v="0"/>
    <n v="0"/>
    <n v="0"/>
    <n v="28412.998"/>
    <n v="0"/>
    <n v="28412.998"/>
    <n v="0"/>
    <s v="DBU/Sys Ops"/>
    <x v="4"/>
  </r>
  <r>
    <s v="2002-540 - Trans Load Dispatch"/>
    <s v="2730 Office Supplies"/>
    <n v="343.15"/>
    <m/>
    <n v="0"/>
    <n v="0"/>
    <n v="0"/>
    <n v="343.15"/>
    <n v="0"/>
    <n v="343.15"/>
    <n v="0"/>
    <s v="DBU/Sys Ops"/>
    <x v="0"/>
  </r>
  <r>
    <s v="2002-640 - Dist Load Dispatch"/>
    <s v="1200 ST NonUnion Lbr"/>
    <n v="955.71443827561916"/>
    <m/>
    <n v="0"/>
    <n v="0"/>
    <n v="0"/>
    <n v="955.71443827561916"/>
    <n v="0"/>
    <n v="955.71443827561916"/>
    <n v="0"/>
    <s v="DBU/Sys Ops"/>
    <x v="2"/>
  </r>
  <r>
    <s v="2002-640 - Dist Load Dispatch"/>
    <s v="1200 ST Union Lbr"/>
    <n v="1715.0544598164872"/>
    <m/>
    <n v="0"/>
    <n v="0"/>
    <n v="0"/>
    <n v="1715.0544598164872"/>
    <n v="0"/>
    <n v="1715.0544598164872"/>
    <n v="0"/>
    <s v="DBU/Sys Ops"/>
    <x v="4"/>
  </r>
  <r>
    <s v="2002-640 - Dist Load Dispatch"/>
    <s v="2330 Meals Exp Supp Inv"/>
    <n v="1.8071019078899826"/>
    <m/>
    <n v="0"/>
    <n v="0"/>
    <n v="0"/>
    <n v="1.8071019078899826"/>
    <n v="0"/>
    <n v="1.8071019078899826"/>
    <n v="0"/>
    <s v="DBU/Sys Ops"/>
    <x v="0"/>
  </r>
  <r>
    <s v="2002-910 - Sick/Vac/Hol"/>
    <s v="1200 ST Union Lbr"/>
    <n v="16080.152000000007"/>
    <m/>
    <n v="16080.152000000007"/>
    <n v="0"/>
    <n v="0"/>
    <n v="0"/>
    <n v="0"/>
    <n v="16080.152000000007"/>
    <n v="0"/>
    <s v="DBU/Sys Ops"/>
    <x v="4"/>
  </r>
  <r>
    <s v="2002-950 - Safety"/>
    <s v="2410 Direct Purchase"/>
    <n v="441.6"/>
    <m/>
    <n v="0"/>
    <n v="0"/>
    <n v="0"/>
    <n v="441.6"/>
    <n v="0"/>
    <n v="441.6"/>
    <n v="0"/>
    <s v="DBU/Sys Ops"/>
    <x v="0"/>
  </r>
  <r>
    <s v="2151-540 - Trans Load Dispatch"/>
    <s v="1200 ST NonUnion Lbr"/>
    <n v="7601.7999999999975"/>
    <m/>
    <n v="0"/>
    <n v="0"/>
    <n v="0"/>
    <n v="0"/>
    <n v="7601.7999999999975"/>
    <n v="7601.7999999999975"/>
    <n v="0"/>
    <s v="DBU/Sys Ops"/>
    <x v="2"/>
  </r>
  <r>
    <s v="2151-540 - Trans Load Dispatch"/>
    <s v="1200 ST Union Lbr"/>
    <n v="37818.044000000002"/>
    <m/>
    <n v="0"/>
    <n v="0"/>
    <n v="0"/>
    <n v="0"/>
    <n v="37818.044000000002"/>
    <n v="37818.044000000002"/>
    <n v="0"/>
    <s v="DBU/Sys Ops"/>
    <x v="4"/>
  </r>
  <r>
    <s v="4664-540 - Trans Load Dispatch"/>
    <s v="1200 ST NonUnion Lbr"/>
    <n v="7576.6260000000002"/>
    <m/>
    <n v="0"/>
    <n v="0"/>
    <n v="0"/>
    <n v="0"/>
    <n v="7576.6260000000002"/>
    <n v="7576.6260000000002"/>
    <n v="0"/>
    <s v="DBU/Sys Ops"/>
    <x v="2"/>
  </r>
  <r>
    <s v="4664-540 - Trans Load Dispatch"/>
    <s v="1200 ST Union Lbr"/>
    <n v="36779.09399999999"/>
    <m/>
    <n v="0"/>
    <n v="0"/>
    <n v="0"/>
    <n v="0"/>
    <n v="36779.09399999999"/>
    <n v="36779.09399999999"/>
    <n v="0"/>
    <s v="DBU/Sys Ops"/>
    <x v="4"/>
  </r>
  <r>
    <s v="4664-540 - Trans Load Dispatch"/>
    <s v="1300 OT Union Lbr"/>
    <n v="919.95"/>
    <m/>
    <n v="0"/>
    <n v="0"/>
    <n v="0"/>
    <n v="0"/>
    <n v="919.95"/>
    <n v="919.95"/>
    <n v="0"/>
    <s v="DBU/Sys Ops"/>
    <x v="4"/>
  </r>
  <r>
    <s v="4667-540 - Trans Load Dispatch"/>
    <s v="4455 Equip/Other"/>
    <n v="80.799999999999955"/>
    <m/>
    <n v="0"/>
    <n v="0"/>
    <n v="0"/>
    <n v="80.799999999999955"/>
    <n v="0"/>
    <n v="80.799999999999955"/>
    <n v="0"/>
    <s v="DBU/Sys Ops"/>
    <x v="1"/>
  </r>
  <r>
    <s v="4667-540 - Trans Load Dispatch"/>
    <s v="2100 O&amp;M Accruals"/>
    <n v="-3362.6179999999981"/>
    <m/>
    <n v="0"/>
    <n v="0"/>
    <n v="0"/>
    <n v="-3362.6179999999981"/>
    <n v="0"/>
    <n v="-3362.6179999999981"/>
    <n v="0"/>
    <s v="DBU/Sys Ops"/>
    <x v="0"/>
  </r>
  <r>
    <s v="4667-540 - Trans Load Dispatch"/>
    <s v="2100 Outside Svcs"/>
    <n v="203910.63"/>
    <m/>
    <n v="0"/>
    <n v="0"/>
    <n v="0"/>
    <n v="203910.63"/>
    <n v="0"/>
    <n v="203910.63"/>
    <n v="0"/>
    <s v="DBU/Sys Ops"/>
    <x v="0"/>
  </r>
  <r>
    <s v="4667-540 - Trans Load Dispatch"/>
    <s v="2810 Fees/Dues/Pnlty"/>
    <n v="3400"/>
    <m/>
    <n v="0"/>
    <n v="0"/>
    <n v="0"/>
    <n v="3400"/>
    <n v="0"/>
    <n v="3400"/>
    <n v="0"/>
    <s v="DBU/Sys Ops"/>
    <x v="0"/>
  </r>
  <r>
    <s v="4667-540 - Trans Load Dispatch"/>
    <s v="1200 ST NonUnion Lbr"/>
    <n v="106463.75799999999"/>
    <m/>
    <n v="0"/>
    <n v="0"/>
    <n v="0"/>
    <n v="106463.75799999999"/>
    <n v="0"/>
    <n v="106463.75799999999"/>
    <n v="0"/>
    <s v="DBU/Sys Ops"/>
    <x v="2"/>
  </r>
  <r>
    <s v="4667-540 - Trans Load Dispatch"/>
    <s v="1200 ST Union Lbr"/>
    <n v="610135.43000000005"/>
    <m/>
    <n v="0"/>
    <n v="0"/>
    <n v="0"/>
    <n v="610135.43000000005"/>
    <n v="0"/>
    <n v="610135.43000000005"/>
    <n v="0"/>
    <s v="DBU/Sys Ops"/>
    <x v="4"/>
  </r>
  <r>
    <s v="4667-540 - Trans Load Dispatch"/>
    <s v="1400 Adj Union Lbr"/>
    <n v="2720"/>
    <m/>
    <n v="0"/>
    <n v="0"/>
    <n v="0"/>
    <n v="2720"/>
    <n v="0"/>
    <n v="2720"/>
    <n v="0"/>
    <s v="DBU/Sys Ops"/>
    <x v="4"/>
  </r>
  <r>
    <s v="4667-540 - Trans Load Dispatch"/>
    <s v="2310 Training Mtls"/>
    <n v="14794.364000000001"/>
    <m/>
    <n v="0"/>
    <n v="0"/>
    <n v="0"/>
    <n v="14794.364000000001"/>
    <n v="0"/>
    <n v="14794.364000000001"/>
    <n v="0"/>
    <s v="DBU/Sys Ops"/>
    <x v="1"/>
  </r>
  <r>
    <s v="4667-540 - Trans Load Dispatch"/>
    <s v="2320 Travel Exp Supp Inv"/>
    <n v="2716.2380000000007"/>
    <m/>
    <n v="0"/>
    <n v="0"/>
    <n v="0"/>
    <n v="2716.2380000000007"/>
    <n v="0"/>
    <n v="2716.2380000000007"/>
    <n v="0"/>
    <s v="DBU/Sys Ops"/>
    <x v="0"/>
  </r>
  <r>
    <s v="4667-540 - Trans Load Dispatch"/>
    <s v="2330 Meals Exp Supp Inv"/>
    <n v="1628.6580000000004"/>
    <m/>
    <n v="0"/>
    <n v="0"/>
    <n v="0"/>
    <n v="1628.6580000000004"/>
    <n v="0"/>
    <n v="1628.6580000000004"/>
    <n v="0"/>
    <s v="DBU/Sys Ops"/>
    <x v="0"/>
  </r>
  <r>
    <s v="4667-540 - Trans Load Dispatch"/>
    <s v="2340 Other Emp Exp"/>
    <n v="2248.0000000000005"/>
    <m/>
    <n v="0"/>
    <n v="0"/>
    <n v="0"/>
    <n v="2248.0000000000005"/>
    <n v="0"/>
    <n v="2248.0000000000005"/>
    <n v="0"/>
    <s v="DBU/Sys Ops"/>
    <x v="0"/>
  </r>
  <r>
    <s v="4667-540 - Trans Load Dispatch"/>
    <s v="2400 Inventory Issue"/>
    <n v="179.33200000000011"/>
    <m/>
    <n v="0"/>
    <n v="0"/>
    <n v="0"/>
    <n v="179.33200000000011"/>
    <n v="0"/>
    <n v="179.33200000000011"/>
    <n v="0"/>
    <s v="DBU/Sys Ops"/>
    <x v="3"/>
  </r>
  <r>
    <s v="4667-540 - Trans Load Dispatch"/>
    <s v="2410 Direct Purchase"/>
    <n v="1060.3120000000004"/>
    <m/>
    <n v="0"/>
    <n v="0"/>
    <n v="0"/>
    <n v="1060.3120000000004"/>
    <n v="0"/>
    <n v="1060.3120000000004"/>
    <n v="0"/>
    <s v="DBU/Sys Ops"/>
    <x v="0"/>
  </r>
  <r>
    <s v="4667-540 - Trans Load Dispatch"/>
    <s v="1300 OT Union Lbr"/>
    <n v="80676.024000000005"/>
    <m/>
    <n v="0"/>
    <n v="0"/>
    <n v="0"/>
    <n v="80676.024000000005"/>
    <n v="0"/>
    <n v="80676.024000000005"/>
    <n v="0"/>
    <s v="DBU/Sys Ops"/>
    <x v="4"/>
  </r>
  <r>
    <s v="4667-540 - Trans Load Dispatch"/>
    <s v="2730 Office Supplies"/>
    <n v="1000.5019999999998"/>
    <m/>
    <n v="0"/>
    <n v="0"/>
    <n v="0"/>
    <n v="1000.5019999999998"/>
    <n v="0"/>
    <n v="1000.5019999999998"/>
    <n v="0"/>
    <s v="DBU/Sys Ops"/>
    <x v="0"/>
  </r>
  <r>
    <s v="4667-540 - Trans Load Dispatch"/>
    <s v="2790 Office Equip"/>
    <n v="84.39"/>
    <m/>
    <n v="0"/>
    <n v="0"/>
    <n v="0"/>
    <n v="84.39"/>
    <n v="0"/>
    <n v="84.39"/>
    <n v="0"/>
    <s v="DBU/Sys Ops"/>
    <x v="0"/>
  </r>
  <r>
    <s v="4667-640 - Dist Load Dispatch"/>
    <s v="4455 Equip/Other"/>
    <n v="0.8"/>
    <m/>
    <n v="0"/>
    <n v="0"/>
    <n v="0"/>
    <n v="0.8"/>
    <n v="0"/>
    <n v="0.8"/>
    <n v="0"/>
    <s v="DBU/Sys Ops"/>
    <x v="1"/>
  </r>
  <r>
    <s v="4667-640 - Dist Load Dispatch"/>
    <s v="2100 O&amp;M Accruals"/>
    <n v="0.79999999999999993"/>
    <m/>
    <n v="0"/>
    <n v="0"/>
    <n v="0"/>
    <n v="0.79999999999999993"/>
    <n v="0"/>
    <n v="0.79999999999999993"/>
    <n v="0"/>
    <s v="DBU/Sys Ops"/>
    <x v="0"/>
  </r>
  <r>
    <s v="4667-640 - Dist Load Dispatch"/>
    <s v="2810 Fees/Dues/Pnlty"/>
    <n v="670"/>
    <m/>
    <n v="0"/>
    <n v="0"/>
    <n v="0"/>
    <n v="670"/>
    <n v="0"/>
    <n v="670"/>
    <n v="0"/>
    <s v="DBU/Sys Ops"/>
    <x v="0"/>
  </r>
  <r>
    <s v="4667-640 - Dist Load Dispatch"/>
    <s v="1200 ST NonUnion Lbr"/>
    <n v="37924.769999999997"/>
    <m/>
    <n v="0"/>
    <n v="0"/>
    <n v="0"/>
    <n v="37924.769999999997"/>
    <n v="0"/>
    <n v="37924.769999999997"/>
    <n v="0"/>
    <s v="DBU/Sys Ops"/>
    <x v="2"/>
  </r>
  <r>
    <s v="4667-640 - Dist Load Dispatch"/>
    <s v="1200 ST Union Lbr"/>
    <n v="797274.71799999988"/>
    <m/>
    <n v="0"/>
    <n v="0"/>
    <n v="0"/>
    <n v="797274.71799999988"/>
    <n v="0"/>
    <n v="797274.71799999988"/>
    <n v="0"/>
    <s v="DBU/Sys Ops"/>
    <x v="4"/>
  </r>
  <r>
    <s v="4667-640 - Dist Load Dispatch"/>
    <s v="1400 Adj Union Lbr"/>
    <n v="415.64799999999991"/>
    <m/>
    <n v="0"/>
    <n v="0"/>
    <n v="0"/>
    <n v="415.64799999999991"/>
    <n v="0"/>
    <n v="415.64799999999991"/>
    <n v="0"/>
    <s v="DBU/Sys Ops"/>
    <x v="4"/>
  </r>
  <r>
    <s v="4667-640 - Dist Load Dispatch"/>
    <s v="2310 Training Mtls"/>
    <n v="6399.9999999999991"/>
    <m/>
    <n v="0"/>
    <n v="0"/>
    <n v="0"/>
    <n v="6399.9999999999991"/>
    <n v="0"/>
    <n v="6399.9999999999991"/>
    <n v="0"/>
    <s v="DBU/Sys Ops"/>
    <x v="1"/>
  </r>
  <r>
    <s v="4667-640 - Dist Load Dispatch"/>
    <s v="2320 Travel Exp Supp Inv"/>
    <n v="38.950000000000003"/>
    <m/>
    <n v="0"/>
    <n v="0"/>
    <n v="0"/>
    <n v="38.950000000000003"/>
    <n v="0"/>
    <n v="38.950000000000003"/>
    <n v="0"/>
    <s v="DBU/Sys Ops"/>
    <x v="0"/>
  </r>
  <r>
    <s v="4667-640 - Dist Load Dispatch"/>
    <s v="2330 Meals Exp Supp Inv"/>
    <n v="1488.0000000000002"/>
    <m/>
    <n v="0"/>
    <n v="0"/>
    <n v="0"/>
    <n v="1488.0000000000002"/>
    <n v="0"/>
    <n v="1488.0000000000002"/>
    <n v="0"/>
    <s v="DBU/Sys Ops"/>
    <x v="0"/>
  </r>
  <r>
    <s v="4667-640 - Dist Load Dispatch"/>
    <s v="2400 Inventory Issue"/>
    <n v="48.739999999999981"/>
    <m/>
    <n v="0"/>
    <n v="0"/>
    <n v="0"/>
    <n v="48.739999999999981"/>
    <n v="0"/>
    <n v="48.739999999999981"/>
    <n v="0"/>
    <s v="DBU/Sys Ops"/>
    <x v="3"/>
  </r>
  <r>
    <s v="4667-640 - Dist Load Dispatch"/>
    <s v="2410 Direct Purchase"/>
    <n v="1236.6479999999999"/>
    <m/>
    <n v="0"/>
    <n v="0"/>
    <n v="0"/>
    <n v="1236.6479999999999"/>
    <n v="0"/>
    <n v="1236.6479999999999"/>
    <n v="0"/>
    <s v="DBU/Sys Ops"/>
    <x v="0"/>
  </r>
  <r>
    <s v="4667-640 - Dist Load Dispatch"/>
    <s v="1300 OT Union Lbr"/>
    <n v="41605.557999999997"/>
    <m/>
    <n v="0"/>
    <n v="0"/>
    <n v="0"/>
    <n v="41605.557999999997"/>
    <n v="0"/>
    <n v="41605.557999999997"/>
    <n v="0"/>
    <s v="DBU/Sys Ops"/>
    <x v="4"/>
  </r>
  <r>
    <s v="4667-640 - Dist Load Dispatch"/>
    <s v="2730 Office Supplies"/>
    <n v="1104"/>
    <m/>
    <n v="0"/>
    <n v="0"/>
    <n v="0"/>
    <n v="1104"/>
    <n v="0"/>
    <n v="1104"/>
    <n v="0"/>
    <s v="DBU/Sys Ops"/>
    <x v="0"/>
  </r>
  <r>
    <s v="4667-700 - Proceeds"/>
    <s v="4455 Equip/Other"/>
    <n v="0.8"/>
    <m/>
    <n v="0"/>
    <n v="0"/>
    <n v="0"/>
    <n v="0.8"/>
    <n v="0"/>
    <n v="0.8"/>
    <n v="0"/>
    <s v="DBU/Sys Ops"/>
    <x v="1"/>
  </r>
  <r>
    <s v="4667-700 - Proceeds"/>
    <s v="2100 O&amp;M Accruals"/>
    <n v="0.79999999999999993"/>
    <m/>
    <n v="0"/>
    <n v="0"/>
    <n v="0"/>
    <n v="0.79999999999999993"/>
    <n v="0"/>
    <n v="0.79999999999999993"/>
    <n v="0"/>
    <s v="DBU/Sys Ops"/>
    <x v="0"/>
  </r>
  <r>
    <s v="4667-770 - Professional Devl"/>
    <s v="4455 Equip/Other"/>
    <n v="0.8"/>
    <m/>
    <n v="0"/>
    <n v="0"/>
    <n v="0"/>
    <n v="0.8"/>
    <n v="0"/>
    <n v="0.8"/>
    <n v="0"/>
    <s v="DBU/Sys Ops"/>
    <x v="1"/>
  </r>
  <r>
    <s v="4667-770 - Professional Devl"/>
    <s v="2100 O&amp;M Accruals"/>
    <n v="0.79999999999999993"/>
    <m/>
    <n v="0"/>
    <n v="0"/>
    <n v="0"/>
    <n v="0.79999999999999993"/>
    <n v="0"/>
    <n v="0.79999999999999993"/>
    <n v="0"/>
    <s v="DBU/Sys Ops"/>
    <x v="0"/>
  </r>
  <r>
    <s v="4667-910 - Sick/Vac/Hol"/>
    <s v="4455 Equip/Other"/>
    <n v="0.8"/>
    <m/>
    <n v="0.8"/>
    <n v="0"/>
    <n v="0"/>
    <n v="0"/>
    <n v="0"/>
    <n v="0.8"/>
    <n v="0"/>
    <s v="DBU/Sys Ops"/>
    <x v="1"/>
  </r>
  <r>
    <s v="4667-910 - Sick/Vac/Hol"/>
    <s v="2100 O&amp;M Accruals"/>
    <n v="0.79999999999999993"/>
    <m/>
    <n v="0.79999999999999993"/>
    <n v="0"/>
    <n v="0"/>
    <n v="0"/>
    <n v="0"/>
    <n v="0.79999999999999993"/>
    <n v="0"/>
    <s v="DBU/Sys Ops"/>
    <x v="0"/>
  </r>
  <r>
    <s v="4667-910 - Sick/Vac/Hol"/>
    <s v="1200 ST NonUnion Lbr"/>
    <n v="49355.645999999986"/>
    <m/>
    <n v="49355.645999999986"/>
    <n v="0"/>
    <n v="0"/>
    <n v="0"/>
    <n v="0"/>
    <n v="49355.645999999986"/>
    <n v="0"/>
    <s v="DBU/Sys Ops"/>
    <x v="2"/>
  </r>
  <r>
    <s v="4667-910 - Sick/Vac/Hol"/>
    <s v="1200 ST Union Lbr"/>
    <n v="297504.04599999997"/>
    <m/>
    <n v="297504.04599999997"/>
    <n v="0"/>
    <n v="0"/>
    <n v="0"/>
    <n v="0"/>
    <n v="297504.04599999997"/>
    <n v="0"/>
    <s v="DBU/Sys Ops"/>
    <x v="4"/>
  </r>
  <r>
    <s v="4667-920 - Corporate Management"/>
    <s v="4455 Equip/Other"/>
    <n v="0.8"/>
    <m/>
    <n v="0"/>
    <n v="0"/>
    <n v="0"/>
    <n v="0.8"/>
    <n v="0"/>
    <n v="0.8"/>
    <n v="0"/>
    <s v="DBU/Sys Ops"/>
    <x v="1"/>
  </r>
  <r>
    <s v="4667-920 - Corporate Management"/>
    <s v="2100 O&amp;M Accruals"/>
    <n v="0.79999999999999993"/>
    <m/>
    <n v="0"/>
    <n v="0"/>
    <n v="0"/>
    <n v="0.79999999999999993"/>
    <n v="0"/>
    <n v="0.79999999999999993"/>
    <n v="0"/>
    <s v="DBU/Sys Ops"/>
    <x v="0"/>
  </r>
  <r>
    <s v="4667-920 - Corporate Management"/>
    <s v="1200 ST NonUnion Lbr"/>
    <n v="48491.031999999977"/>
    <m/>
    <n v="0"/>
    <n v="0"/>
    <n v="0"/>
    <n v="48491.031999999977"/>
    <n v="0"/>
    <n v="48491.031999999977"/>
    <n v="0"/>
    <s v="DBU/Sys Ops"/>
    <x v="2"/>
  </r>
  <r>
    <s v="4667-930 - Employee Management"/>
    <s v="4455 Equip/Other"/>
    <n v="0.8"/>
    <m/>
    <n v="0"/>
    <n v="0"/>
    <n v="0"/>
    <n v="0.8"/>
    <n v="0"/>
    <n v="0.8"/>
    <n v="0"/>
    <s v="DBU/Sys Ops"/>
    <x v="1"/>
  </r>
  <r>
    <s v="4667-930 - Employee Management"/>
    <s v="2100 O&amp;M Accruals"/>
    <n v="0.79999999999999993"/>
    <m/>
    <n v="0"/>
    <n v="0"/>
    <n v="0"/>
    <n v="0.79999999999999993"/>
    <n v="0"/>
    <n v="0.79999999999999993"/>
    <n v="0"/>
    <s v="DBU/Sys Ops"/>
    <x v="0"/>
  </r>
  <r>
    <s v="4667-950 - Safety"/>
    <s v="4455 Equip/Other"/>
    <n v="0.8"/>
    <m/>
    <n v="0"/>
    <n v="0"/>
    <n v="0"/>
    <n v="0.8"/>
    <n v="0"/>
    <n v="0.8"/>
    <n v="0"/>
    <s v="DBU/Sys Ops"/>
    <x v="1"/>
  </r>
  <r>
    <s v="4667-950 - Safety"/>
    <s v="2100 O&amp;M Accruals"/>
    <n v="0.79999999999999993"/>
    <m/>
    <n v="0"/>
    <n v="0"/>
    <n v="0"/>
    <n v="0.79999999999999993"/>
    <n v="0"/>
    <n v="0.79999999999999993"/>
    <n v="0"/>
    <s v="DBU/Sys Ops"/>
    <x v="0"/>
  </r>
  <r>
    <s v="4667-950 - Safety"/>
    <s v="2320 Travel Exp Supp Inv"/>
    <n v="11.915999999999983"/>
    <m/>
    <n v="0"/>
    <n v="0"/>
    <n v="0"/>
    <n v="11.915999999999983"/>
    <n v="0"/>
    <n v="11.915999999999983"/>
    <n v="0"/>
    <s v="DBU/Sys Ops"/>
    <x v="0"/>
  </r>
  <r>
    <s v="4667-950 - Safety"/>
    <s v="2410 Direct Purchase"/>
    <n v="864"/>
    <m/>
    <n v="0"/>
    <n v="0"/>
    <n v="0"/>
    <n v="864"/>
    <n v="0"/>
    <n v="864"/>
    <n v="0"/>
    <s v="DBU/Sys Ops"/>
    <x v="0"/>
  </r>
  <r>
    <s v="4667-960 - Telephone"/>
    <s v="4455 Equip/Other"/>
    <n v="0.8"/>
    <m/>
    <n v="0"/>
    <n v="0"/>
    <n v="0"/>
    <n v="0.8"/>
    <n v="0"/>
    <n v="0.8"/>
    <n v="0"/>
    <s v="DBU/Sys Ops"/>
    <x v="1"/>
  </r>
  <r>
    <s v="4667-960 - Telephone"/>
    <s v="2100 O&amp;M Accruals"/>
    <n v="0.79999999999999993"/>
    <m/>
    <n v="0"/>
    <n v="0"/>
    <n v="0"/>
    <n v="0.79999999999999993"/>
    <n v="0"/>
    <n v="0.79999999999999993"/>
    <n v="0"/>
    <s v="DBU/Sys Ops"/>
    <x v="0"/>
  </r>
  <r>
    <s v="4667-990 - MAM Merger"/>
    <s v="4455 Equip/Other"/>
    <n v="0.8"/>
    <m/>
    <n v="0"/>
    <n v="0"/>
    <n v="0"/>
    <n v="0.8"/>
    <n v="0"/>
    <n v="0.8"/>
    <n v="0"/>
    <s v="DBU/Sys Ops"/>
    <x v="1"/>
  </r>
  <r>
    <s v="4667-990 - MAM Merger"/>
    <s v="2100 O&amp;M Accruals"/>
    <n v="0.79999999999999993"/>
    <m/>
    <n v="0"/>
    <n v="0"/>
    <n v="0"/>
    <n v="0.79999999999999993"/>
    <n v="0"/>
    <n v="0.79999999999999993"/>
    <n v="0"/>
    <s v="DBU/Sys Ops"/>
    <x v="0"/>
  </r>
  <r>
    <s v="4667-BGT - Budget Task"/>
    <s v="4455 Equip/Other"/>
    <n v="0.8"/>
    <m/>
    <n v="0"/>
    <n v="0"/>
    <n v="0"/>
    <n v="0.8"/>
    <n v="0"/>
    <n v="0.8"/>
    <n v="0"/>
    <s v="DBU/Sys Ops"/>
    <x v="1"/>
  </r>
  <r>
    <s v="4667-BGT - Budget Task"/>
    <s v="2100 O&amp;M Accruals"/>
    <n v="0.79999999999999993"/>
    <m/>
    <n v="0"/>
    <n v="0"/>
    <n v="0"/>
    <n v="0.79999999999999993"/>
    <n v="0"/>
    <n v="0.79999999999999993"/>
    <n v="0"/>
    <s v="DBU/Sys Ops"/>
    <x v="0"/>
  </r>
  <r>
    <s v="4667-940 - Community Rel"/>
    <s v="4455 Equip/Other"/>
    <n v="0.8"/>
    <m/>
    <n v="0"/>
    <n v="0"/>
    <n v="0"/>
    <n v="0.8"/>
    <n v="0"/>
    <n v="0.8"/>
    <n v="0"/>
    <s v="DBU/Sys Ops"/>
    <x v="1"/>
  </r>
  <r>
    <s v="4667-940 - Community Rel"/>
    <s v="2100 O&amp;M Accruals"/>
    <n v="0.79999999999999993"/>
    <m/>
    <n v="0"/>
    <n v="0"/>
    <n v="0"/>
    <n v="0.79999999999999993"/>
    <n v="0"/>
    <n v="0.79999999999999993"/>
    <n v="0"/>
    <s v="DBU/Sys Ops"/>
    <x v="0"/>
  </r>
  <r>
    <s v="4645-500 - Trans Exp"/>
    <s v="2100 Affiliated Svcs Enmax"/>
    <n v="134658.01999999999"/>
    <m/>
    <n v="0"/>
    <n v="0"/>
    <n v="0"/>
    <n v="134658.01999999999"/>
    <n v="0"/>
    <n v="134658.01999999999"/>
    <n v="0"/>
    <s v="Asset Management"/>
    <x v="1"/>
  </r>
  <r>
    <s v="4645-500 - Trans Exp"/>
    <s v="6130 Misc Reimburse AR"/>
    <n v="-2304"/>
    <m/>
    <n v="0"/>
    <n v="0"/>
    <n v="0"/>
    <n v="-2304"/>
    <n v="0"/>
    <n v="-2304"/>
    <n v="0"/>
    <s v="Asset Management"/>
    <x v="5"/>
  </r>
  <r>
    <s v="4645-600 - Distribution Expense"/>
    <s v="2100 Affiliated Svcs Enmax"/>
    <n v="134658.07"/>
    <m/>
    <n v="0"/>
    <n v="0"/>
    <n v="0"/>
    <n v="134658.07"/>
    <n v="0"/>
    <n v="134658.07"/>
    <n v="0"/>
    <s v="Asset Management"/>
    <x v="1"/>
  </r>
  <r>
    <s v="6178-700 - Trans OandM Exp"/>
    <s v="8145 MIS Increm Cst Bill"/>
    <n v="-13465.72"/>
    <m/>
    <n v="0"/>
    <n v="0"/>
    <n v="0"/>
    <n v="-13465.72"/>
    <n v="0"/>
    <n v="-13465.72"/>
    <n v="0"/>
    <s v="Asset Management"/>
    <x v="1"/>
  </r>
  <r>
    <s v="6178-710 - Trans AandG Expe"/>
    <s v="8145 MIS Increm Cst Bill"/>
    <n v="-15189.84"/>
    <m/>
    <n v="0"/>
    <n v="0"/>
    <n v="0"/>
    <n v="0"/>
    <n v="-15189.84"/>
    <n v="-15189.84"/>
    <n v="0"/>
    <s v="Asset Management"/>
    <x v="1"/>
  </r>
  <r>
    <s v="6178-720 - Property Taxes"/>
    <s v="8145 MIS Increm Cst Bill"/>
    <n v="-27735.400000000005"/>
    <m/>
    <n v="0"/>
    <n v="0"/>
    <n v="0"/>
    <n v="0"/>
    <n v="-27735.400000000005"/>
    <n v="-27735.400000000005"/>
    <n v="0"/>
    <s v="Asset Management"/>
    <x v="1"/>
  </r>
  <r>
    <s v="6178-730 - Payroll Taxes"/>
    <s v="8145 MIS Increm Cst Bill"/>
    <n v="-1638.12"/>
    <m/>
    <n v="0"/>
    <n v="0"/>
    <n v="0"/>
    <n v="0"/>
    <n v="-1638.12"/>
    <n v="-1638.12"/>
    <n v="0"/>
    <s v="Asset Management"/>
    <x v="1"/>
  </r>
  <r>
    <s v="216D-600 - OandM Expenses"/>
    <s v="1200 ST NonUnion Lbr"/>
    <n v="301.32"/>
    <m/>
    <n v="0"/>
    <n v="0"/>
    <n v="0"/>
    <n v="0"/>
    <n v="301.32"/>
    <n v="301.32"/>
    <n v="0"/>
    <s v="Asset Management"/>
    <x v="2"/>
  </r>
  <r>
    <s v="4666-500 - Trans Task"/>
    <s v="2100 Outside Svcs"/>
    <n v="1427.5199999999998"/>
    <m/>
    <n v="0"/>
    <n v="0"/>
    <n v="0"/>
    <n v="1427.5199999999998"/>
    <n v="0"/>
    <n v="1427.5199999999998"/>
    <n v="0"/>
    <s v="Transmission Development"/>
    <x v="0"/>
  </r>
  <r>
    <s v="4666-500 - Trans Task"/>
    <s v="2810 Fees/Dues/Pnlty"/>
    <n v="38272.1"/>
    <m/>
    <n v="0"/>
    <n v="0"/>
    <n v="0"/>
    <n v="38272.1"/>
    <n v="0"/>
    <n v="38272.1"/>
    <n v="0"/>
    <s v="Transmission Development"/>
    <x v="0"/>
  </r>
  <r>
    <s v="4666-500 - Trans Task"/>
    <s v="1200 ST NonUnion Lbr"/>
    <n v="3014.23"/>
    <m/>
    <n v="0"/>
    <n v="0"/>
    <n v="0"/>
    <n v="3014.23"/>
    <n v="0"/>
    <n v="3014.23"/>
    <n v="0"/>
    <s v="Transmission Development"/>
    <x v="2"/>
  </r>
  <r>
    <s v="4666-550 - Voltage Mitigation"/>
    <s v="2100 O&amp;M Accruals"/>
    <n v="-3750"/>
    <m/>
    <n v="0"/>
    <n v="0"/>
    <n v="0"/>
    <n v="-3750"/>
    <n v="0"/>
    <n v="-3750"/>
    <n v="0"/>
    <s v="Transmission Development"/>
    <x v="0"/>
  </r>
  <r>
    <s v="4666-550 - Voltage Mitigation"/>
    <s v="2100 Outside Svcs"/>
    <n v="237397.5"/>
    <m/>
    <n v="0"/>
    <n v="0"/>
    <n v="0"/>
    <n v="237397.5"/>
    <n v="0"/>
    <n v="237397.5"/>
    <n v="0"/>
    <s v="Transmission Development"/>
    <x v="0"/>
  </r>
  <r>
    <s v="4666-550 - Voltage Mitigation"/>
    <s v="1200 ST NonUnion Lbr"/>
    <n v="7251.28"/>
    <m/>
    <n v="0"/>
    <n v="0"/>
    <n v="0"/>
    <n v="7251.28"/>
    <n v="0"/>
    <n v="7251.28"/>
    <n v="0"/>
    <s v="Transmission Development"/>
    <x v="2"/>
  </r>
  <r>
    <s v="4666-550 - Voltage Mitigation"/>
    <s v="1200 ST Union Lbr"/>
    <n v="2053.4"/>
    <m/>
    <n v="0"/>
    <n v="0"/>
    <n v="0"/>
    <n v="2053.4"/>
    <n v="0"/>
    <n v="2053.4"/>
    <n v="0"/>
    <s v="Transmission Development"/>
    <x v="4"/>
  </r>
  <r>
    <s v="4666-550 - Voltage Mitigation"/>
    <s v="1400 Adj Union Lbr"/>
    <n v="21.15"/>
    <m/>
    <n v="0"/>
    <n v="0"/>
    <n v="0"/>
    <n v="21.15"/>
    <n v="0"/>
    <n v="21.15"/>
    <n v="0"/>
    <s v="Transmission Development"/>
    <x v="4"/>
  </r>
  <r>
    <s v="4666-550 - Voltage Mitigation"/>
    <s v="2320 Travel Exp Supp Inv"/>
    <n v="76.38"/>
    <m/>
    <n v="0"/>
    <n v="0"/>
    <n v="0"/>
    <n v="76.38"/>
    <n v="0"/>
    <n v="76.38"/>
    <n v="0"/>
    <s v="Transmission Development"/>
    <x v="0"/>
  </r>
  <r>
    <s v="4666-550 - Voltage Mitigation"/>
    <s v="2410 Direct Purchase"/>
    <n v="1331.51"/>
    <m/>
    <n v="0"/>
    <n v="0"/>
    <n v="0"/>
    <n v="1331.51"/>
    <n v="0"/>
    <n v="1331.51"/>
    <n v="0"/>
    <s v="Transmission Development"/>
    <x v="0"/>
  </r>
  <r>
    <s v="4666-550 - Voltage Mitigation"/>
    <s v="1300 OT Union Lbr"/>
    <n v="387.37"/>
    <m/>
    <n v="0"/>
    <n v="0"/>
    <n v="0"/>
    <n v="387.37"/>
    <n v="0"/>
    <n v="387.37"/>
    <n v="0"/>
    <s v="Transmission Development"/>
    <x v="4"/>
  </r>
  <r>
    <s v="4666-600 - Dist Task"/>
    <s v="2100 Outside Svcs"/>
    <n v="1200"/>
    <m/>
    <n v="0"/>
    <n v="0"/>
    <n v="0"/>
    <n v="1200"/>
    <n v="0"/>
    <n v="1200"/>
    <n v="0"/>
    <s v="Transmission Development"/>
    <x v="0"/>
  </r>
  <r>
    <s v="4666-600 - Dist Task"/>
    <s v="2810 Fees/Dues/Pnlty"/>
    <n v="34159.019999999997"/>
    <m/>
    <n v="0"/>
    <n v="0"/>
    <n v="0"/>
    <n v="34159.019999999997"/>
    <n v="0"/>
    <n v="34159.019999999997"/>
    <n v="0"/>
    <s v="Transmission Development"/>
    <x v="0"/>
  </r>
  <r>
    <s v="4666-600 - Dist Task"/>
    <s v="1200 ST NonUnion Lbr"/>
    <n v="4303.88"/>
    <m/>
    <n v="0"/>
    <n v="0"/>
    <n v="0"/>
    <n v="4303.88"/>
    <n v="0"/>
    <n v="4303.88"/>
    <n v="0"/>
    <s v="Transmission Development"/>
    <x v="2"/>
  </r>
  <r>
    <s v="4666-600 - Dist Task"/>
    <s v="2550 Easements/ROW"/>
    <n v="292.5"/>
    <m/>
    <n v="0"/>
    <n v="0"/>
    <n v="0"/>
    <n v="292.5"/>
    <n v="0"/>
    <n v="292.5"/>
    <n v="0"/>
    <s v="Transmission Development"/>
    <x v="0"/>
  </r>
  <r>
    <s v="4666-600 - Dist Task"/>
    <s v="2700 Postage/Delivery"/>
    <n v="174"/>
    <m/>
    <n v="0"/>
    <n v="0"/>
    <n v="0"/>
    <n v="174"/>
    <n v="0"/>
    <n v="174"/>
    <n v="0"/>
    <s v="Transmission Development"/>
    <x v="0"/>
  </r>
  <r>
    <s v="4666-780 - R E Mgmt"/>
    <s v="2100 Outside Svcs"/>
    <n v="27144.600000000002"/>
    <m/>
    <n v="0"/>
    <n v="0"/>
    <n v="0"/>
    <n v="27144.600000000002"/>
    <n v="0"/>
    <n v="27144.600000000002"/>
    <n v="0"/>
    <s v="Transmission Development"/>
    <x v="0"/>
  </r>
  <r>
    <s v="4666-780 - R E Mgmt"/>
    <s v="2160 Outside Svcs Legal"/>
    <n v="1810"/>
    <m/>
    <n v="0"/>
    <n v="0"/>
    <n v="0"/>
    <n v="1810"/>
    <n v="0"/>
    <n v="1810"/>
    <n v="0"/>
    <s v="Transmission Development"/>
    <x v="0"/>
  </r>
  <r>
    <s v="4666-780 - R E Mgmt"/>
    <s v="2810 Fees/Dues/Pnlty"/>
    <n v="455"/>
    <m/>
    <n v="0"/>
    <n v="0"/>
    <n v="0"/>
    <n v="455"/>
    <n v="0"/>
    <n v="455"/>
    <n v="0"/>
    <s v="Transmission Development"/>
    <x v="0"/>
  </r>
  <r>
    <s v="4666-780 - R E Mgmt"/>
    <s v="1200 ST NonUnion Lbr"/>
    <n v="22210.94"/>
    <m/>
    <n v="0"/>
    <n v="0"/>
    <n v="0"/>
    <n v="22210.94"/>
    <n v="0"/>
    <n v="22210.94"/>
    <n v="0"/>
    <s v="Transmission Development"/>
    <x v="2"/>
  </r>
  <r>
    <s v="4666-780 - R E Mgmt"/>
    <s v="1400 Adj NonUnion Lbr"/>
    <n v="750"/>
    <m/>
    <n v="0"/>
    <n v="0"/>
    <n v="0"/>
    <n v="750"/>
    <n v="0"/>
    <n v="750"/>
    <n v="0"/>
    <s v="Transmission Development"/>
    <x v="2"/>
  </r>
  <r>
    <s v="4666-780 - R E Mgmt"/>
    <s v="2310 Training Mtls"/>
    <n v="1469.97"/>
    <m/>
    <n v="0"/>
    <n v="0"/>
    <n v="0"/>
    <n v="1469.97"/>
    <n v="0"/>
    <n v="1469.97"/>
    <n v="0"/>
    <s v="Transmission Development"/>
    <x v="1"/>
  </r>
  <r>
    <s v="4666-780 - R E Mgmt"/>
    <s v="2320 Travel Exp Supp Inv"/>
    <n v="1150.72"/>
    <m/>
    <n v="0"/>
    <n v="0"/>
    <n v="0"/>
    <n v="1150.72"/>
    <n v="0"/>
    <n v="1150.72"/>
    <n v="0"/>
    <s v="Transmission Development"/>
    <x v="0"/>
  </r>
  <r>
    <s v="4666-780 - R E Mgmt"/>
    <s v="2330 Meals Exp Supp Inv"/>
    <n v="795.58666666666659"/>
    <m/>
    <n v="0"/>
    <n v="0"/>
    <n v="0"/>
    <n v="795.58666666666659"/>
    <n v="0"/>
    <n v="795.58666666666659"/>
    <n v="0"/>
    <s v="Transmission Development"/>
    <x v="0"/>
  </r>
  <r>
    <s v="4666-780 - R E Mgmt"/>
    <s v="2530 Water/Sewer"/>
    <n v="183"/>
    <m/>
    <n v="0"/>
    <n v="0"/>
    <n v="0"/>
    <n v="183"/>
    <n v="0"/>
    <n v="183"/>
    <n v="0"/>
    <s v="Transmission Development"/>
    <x v="1"/>
  </r>
  <r>
    <s v="4666-780 - R E Mgmt"/>
    <s v="2550 Easements/ROW"/>
    <n v="28.666666666666668"/>
    <m/>
    <n v="0"/>
    <n v="0"/>
    <n v="0"/>
    <n v="28.666666666666668"/>
    <n v="0"/>
    <n v="28.666666666666668"/>
    <n v="0"/>
    <s v="Transmission Development"/>
    <x v="0"/>
  </r>
  <r>
    <s v="4666-780 - R E Mgmt"/>
    <s v="2400 Inventory Issue"/>
    <n v="1039.67"/>
    <m/>
    <n v="0"/>
    <n v="0"/>
    <n v="0"/>
    <n v="1039.67"/>
    <n v="0"/>
    <n v="1039.67"/>
    <n v="0"/>
    <s v="Transmission Development"/>
    <x v="3"/>
  </r>
  <r>
    <s v="4666-780 - R E Mgmt"/>
    <s v="2410 Direct Purchase"/>
    <n v="4303.9400000000005"/>
    <m/>
    <n v="0"/>
    <n v="0"/>
    <n v="0"/>
    <n v="4303.9400000000005"/>
    <n v="0"/>
    <n v="4303.9400000000005"/>
    <n v="0"/>
    <s v="Transmission Development"/>
    <x v="0"/>
  </r>
  <r>
    <s v="4666-780 - R E Mgmt"/>
    <s v="2430 Other Equip Exp"/>
    <n v="73.83"/>
    <m/>
    <n v="0"/>
    <n v="0"/>
    <n v="0"/>
    <n v="73.83"/>
    <n v="0"/>
    <n v="73.83"/>
    <n v="0"/>
    <s v="Transmission Development"/>
    <x v="3"/>
  </r>
  <r>
    <s v="4666-780 - R E Mgmt"/>
    <s v="2700 Postage/Delivery"/>
    <n v="-34.86"/>
    <m/>
    <n v="0"/>
    <n v="0"/>
    <n v="0"/>
    <n v="-34.86"/>
    <n v="0"/>
    <n v="-34.86"/>
    <n v="0"/>
    <s v="Transmission Development"/>
    <x v="0"/>
  </r>
  <r>
    <s v="4666-780 - R E Mgmt"/>
    <s v="2730 Office Supplies"/>
    <n v="79.33"/>
    <m/>
    <n v="0"/>
    <n v="0"/>
    <n v="0"/>
    <n v="79.33"/>
    <n v="0"/>
    <n v="79.33"/>
    <n v="0"/>
    <s v="Transmission Development"/>
    <x v="0"/>
  </r>
  <r>
    <s v="4666-780 - R E Mgmt"/>
    <s v="6120 Sale of Services AR"/>
    <n v="-2500"/>
    <m/>
    <n v="0"/>
    <n v="0"/>
    <n v="0"/>
    <n v="-2500"/>
    <n v="0"/>
    <n v="-2500"/>
    <n v="0"/>
    <s v="Transmission Development"/>
    <x v="1"/>
  </r>
  <r>
    <s v="4666-910 - Vac/Sick/Hol"/>
    <s v="1200 ST NonUnion Lbr"/>
    <n v="37207.01666666667"/>
    <m/>
    <n v="37207.01666666667"/>
    <n v="0"/>
    <n v="0"/>
    <n v="0"/>
    <n v="0"/>
    <n v="37207.01666666667"/>
    <n v="0"/>
    <s v="Transmission Development"/>
    <x v="2"/>
  </r>
  <r>
    <s v="4666-910 - Vac/Sick/Hol"/>
    <s v="1400 Adj NonUnion Lbr"/>
    <n v="250"/>
    <m/>
    <n v="250"/>
    <n v="0"/>
    <n v="0"/>
    <n v="0"/>
    <n v="0"/>
    <n v="250"/>
    <n v="0"/>
    <s v="Transmission Development"/>
    <x v="2"/>
  </r>
  <r>
    <s v="599E-100 - General Mtgs/Admin"/>
    <s v="1200 ST NonUnion Lbr"/>
    <n v="272180.88"/>
    <m/>
    <n v="0"/>
    <n v="0"/>
    <n v="0"/>
    <n v="0"/>
    <n v="272180.88"/>
    <n v="272180.88"/>
    <n v="0"/>
    <s v="Asset Management"/>
    <x v="2"/>
  </r>
  <r>
    <s v="599E-100 - General Mtgs/Admin"/>
    <s v="2320 Travel Exp Supp Inv"/>
    <n v="13259.75288153682"/>
    <m/>
    <n v="0"/>
    <n v="0"/>
    <n v="0"/>
    <n v="0"/>
    <n v="13259.75288153682"/>
    <n v="13259.75288153682"/>
    <n v="0"/>
    <s v="Asset Management"/>
    <x v="0"/>
  </r>
  <r>
    <s v="599E-100 - General Mtgs/Admin"/>
    <s v="2330 Meals Exp Supp Inv"/>
    <n v="1899.166666666667"/>
    <m/>
    <n v="0"/>
    <n v="0"/>
    <n v="0"/>
    <n v="0"/>
    <n v="1899.166666666667"/>
    <n v="1899.166666666667"/>
    <n v="0"/>
    <s v="Asset Management"/>
    <x v="0"/>
  </r>
  <r>
    <s v="599E-100 - General Mtgs/Admin"/>
    <s v="2340 Other Emp Exp"/>
    <n v="40"/>
    <m/>
    <n v="0"/>
    <n v="0"/>
    <n v="0"/>
    <n v="0"/>
    <n v="40"/>
    <n v="40"/>
    <n v="0"/>
    <s v="Asset Management"/>
    <x v="0"/>
  </r>
  <r>
    <s v="599E-100 - General Mtgs/Admin"/>
    <s v="2400 Inventory Issue"/>
    <n v="335.2409090909083"/>
    <m/>
    <n v="0"/>
    <n v="0"/>
    <n v="0"/>
    <n v="0"/>
    <n v="335.2409090909083"/>
    <n v="335.2409090909083"/>
    <n v="0"/>
    <s v="Asset Management"/>
    <x v="3"/>
  </r>
  <r>
    <s v="599E-100 - General Mtgs/Admin"/>
    <s v="2410 Direct Purchase"/>
    <n v="2013.5260000000001"/>
    <m/>
    <n v="0"/>
    <n v="0"/>
    <n v="0"/>
    <n v="0"/>
    <n v="2013.5260000000001"/>
    <n v="2013.5260000000001"/>
    <n v="0"/>
    <s v="Asset Management"/>
    <x v="0"/>
  </r>
  <r>
    <s v="599E-120 - Employee Mgmt"/>
    <s v="1200 ST NonUnion Lbr"/>
    <n v="5260.1390909090924"/>
    <m/>
    <n v="0"/>
    <n v="0"/>
    <n v="0"/>
    <n v="0"/>
    <n v="5260.1390909090924"/>
    <n v="5260.1390909090924"/>
    <n v="0"/>
    <s v="Asset Management"/>
    <x v="2"/>
  </r>
  <r>
    <s v="599E-200 - AMI Op Support"/>
    <s v="1200 ST NonUnion Lbr"/>
    <n v="7934.9599999999991"/>
    <m/>
    <n v="0"/>
    <n v="0"/>
    <n v="0"/>
    <n v="0"/>
    <n v="7934.9599999999991"/>
    <n v="7934.9599999999991"/>
    <n v="0"/>
    <s v="Asset Management"/>
    <x v="2"/>
  </r>
  <r>
    <s v="599E-210 - TNS Op Support"/>
    <s v="1200 ST NonUnion Lbr"/>
    <n v="51467.013636363627"/>
    <m/>
    <n v="0"/>
    <n v="0"/>
    <n v="0"/>
    <n v="0"/>
    <n v="51467.013636363627"/>
    <n v="51467.013636363627"/>
    <n v="0"/>
    <s v="Asset Management"/>
    <x v="2"/>
  </r>
  <r>
    <s v="599E-220 - Command Ctr Support"/>
    <s v="1200 ST NonUnion Lbr"/>
    <n v="151.44999999999999"/>
    <m/>
    <n v="0"/>
    <n v="0"/>
    <n v="0"/>
    <n v="0"/>
    <n v="151.44999999999999"/>
    <n v="151.44999999999999"/>
    <n v="0"/>
    <s v="Asset Management"/>
    <x v="2"/>
  </r>
  <r>
    <s v="599E-230 - MV90 Op Support"/>
    <s v="1200 ST NonUnion Lbr"/>
    <n v="31455.890000000003"/>
    <m/>
    <n v="0"/>
    <n v="0"/>
    <n v="0"/>
    <n v="0"/>
    <n v="31455.890000000003"/>
    <n v="31455.890000000003"/>
    <n v="0"/>
    <s v="Asset Management"/>
    <x v="2"/>
  </r>
  <r>
    <s v="599E-240 - MDM Op/VEE"/>
    <s v="1200 ST NonUnion Lbr"/>
    <n v="1606.0872727272729"/>
    <m/>
    <n v="0"/>
    <n v="0"/>
    <n v="0"/>
    <n v="0"/>
    <n v="1606.0872727272729"/>
    <n v="1606.0872727272729"/>
    <n v="0"/>
    <s v="Asset Management"/>
    <x v="2"/>
  </r>
  <r>
    <s v="599E-300 - Data Integrity"/>
    <s v="1200 ST NonUnion Lbr"/>
    <n v="28941.069090909084"/>
    <m/>
    <n v="0"/>
    <n v="0"/>
    <n v="0"/>
    <n v="0"/>
    <n v="28941.069090909084"/>
    <n v="28941.069090909084"/>
    <n v="0"/>
    <s v="Asset Management"/>
    <x v="2"/>
  </r>
  <r>
    <s v="599E-310 - Web Presmt Support"/>
    <s v="1200 ST NonUnion Lbr"/>
    <n v="127.29"/>
    <m/>
    <n v="0"/>
    <n v="0"/>
    <n v="0"/>
    <n v="0"/>
    <n v="127.29"/>
    <n v="127.29"/>
    <n v="0"/>
    <s v="Asset Management"/>
    <x v="2"/>
  </r>
  <r>
    <s v="599E-320 - MDM Programs Support"/>
    <s v="1200 ST NonUnion Lbr"/>
    <n v="161.70090909090908"/>
    <m/>
    <n v="0"/>
    <n v="0"/>
    <n v="0"/>
    <n v="0"/>
    <n v="161.70090909090908"/>
    <n v="161.70090909090908"/>
    <n v="0"/>
    <s v="Asset Management"/>
    <x v="2"/>
  </r>
  <r>
    <s v="599E-400 - AMI Network Support"/>
    <s v="1200 ST NonUnion Lbr"/>
    <n v="27598.059999999998"/>
    <m/>
    <n v="0"/>
    <n v="0"/>
    <n v="0"/>
    <n v="0"/>
    <n v="27598.059999999998"/>
    <n v="27598.059999999998"/>
    <n v="0"/>
    <s v="Asset Management"/>
    <x v="2"/>
  </r>
  <r>
    <s v="599E-500 - Reporting-Analytics"/>
    <s v="1200 ST NonUnion Lbr"/>
    <n v="9219.83"/>
    <m/>
    <n v="0"/>
    <n v="0"/>
    <n v="0"/>
    <n v="0"/>
    <n v="9219.83"/>
    <n v="9219.83"/>
    <n v="0"/>
    <s v="Asset Management"/>
    <x v="2"/>
  </r>
  <r>
    <s v="599E-520 - Business Support"/>
    <s v="1200 ST NonUnion Lbr"/>
    <n v="7458.7900000000009"/>
    <m/>
    <n v="0"/>
    <n v="0"/>
    <n v="0"/>
    <n v="0"/>
    <n v="7458.7900000000009"/>
    <n v="7458.7900000000009"/>
    <n v="0"/>
    <s v="Asset Management"/>
    <x v="2"/>
  </r>
  <r>
    <s v="599E-600 - Training Devl/Maint"/>
    <s v="1200 ST NonUnion Lbr"/>
    <n v="5218.5890909090904"/>
    <m/>
    <n v="0"/>
    <n v="0"/>
    <n v="0"/>
    <n v="0"/>
    <n v="5218.5890909090904"/>
    <n v="5218.5890909090904"/>
    <n v="0"/>
    <s v="Asset Management"/>
    <x v="2"/>
  </r>
  <r>
    <s v="599E-700 - Audit Support"/>
    <s v="1200 ST Union Lbr"/>
    <n v="137.65"/>
    <m/>
    <n v="0"/>
    <n v="0"/>
    <n v="0"/>
    <n v="137.65"/>
    <n v="0"/>
    <n v="137.65"/>
    <n v="0"/>
    <s v="Asset Management"/>
    <x v="4"/>
  </r>
  <r>
    <s v="599E-910 - Vac/Sick/Holiday"/>
    <s v="1200 ST NonUnion Lbr"/>
    <n v="98810.854618644094"/>
    <m/>
    <n v="98810.854618644094"/>
    <n v="0"/>
    <n v="0"/>
    <n v="0"/>
    <n v="0"/>
    <n v="98810.854618644094"/>
    <n v="0"/>
    <s v="Asset Management"/>
    <x v="2"/>
  </r>
  <r>
    <s v="599E-910 - Vac/Sick/Holiday"/>
    <s v="1200 ST Union Lbr"/>
    <n v="34563.53616579753"/>
    <m/>
    <n v="34563.53616579753"/>
    <n v="0"/>
    <n v="0"/>
    <n v="0"/>
    <n v="0"/>
    <n v="34563.53616579753"/>
    <n v="0"/>
    <s v="Asset Management"/>
    <x v="4"/>
  </r>
  <r>
    <s v="599E-999 - Call Duty"/>
    <s v="1400 Adj NonUnion Lbr"/>
    <n v="10400"/>
    <m/>
    <n v="0"/>
    <n v="0"/>
    <n v="0"/>
    <n v="0"/>
    <n v="10400"/>
    <n v="10400"/>
    <n v="0"/>
    <s v="Asset Management"/>
    <x v="2"/>
  </r>
  <r>
    <s v="6181-700 - Trans OandM Exp"/>
    <s v="8145 MIS Increm Cst Bill"/>
    <n v="-15903.28"/>
    <m/>
    <n v="0"/>
    <n v="0"/>
    <n v="0"/>
    <n v="-15903.28"/>
    <n v="0"/>
    <n v="-15903.28"/>
    <n v="0"/>
    <s v="Asset Management"/>
    <x v="1"/>
  </r>
  <r>
    <s v="6181-710 - Trans AandG Expense"/>
    <s v="8145 MIS Increm Cst Bill"/>
    <n v="-19328.159999999996"/>
    <m/>
    <n v="0"/>
    <n v="0"/>
    <n v="0"/>
    <n v="0"/>
    <n v="-19328.159999999996"/>
    <n v="-19328.159999999996"/>
    <n v="0"/>
    <s v="Asset Management"/>
    <x v="1"/>
  </r>
  <r>
    <s v="6181-720 - Property Tax"/>
    <s v="8145 MIS Increm Cst Bill"/>
    <n v="-51299.6"/>
    <m/>
    <n v="0"/>
    <n v="0"/>
    <n v="0"/>
    <n v="0"/>
    <n v="-51299.6"/>
    <n v="-51299.6"/>
    <n v="0"/>
    <s v="Asset Management"/>
    <x v="1"/>
  </r>
  <r>
    <s v="6181-730 - Payroll Taxes"/>
    <s v="8145 MIS Increm Cst Bill"/>
    <n v="-3272.88"/>
    <m/>
    <n v="0"/>
    <n v="0"/>
    <n v="0"/>
    <n v="0"/>
    <n v="-3272.88"/>
    <n v="-3272.88"/>
    <n v="0"/>
    <s v="Asset Management"/>
    <x v="1"/>
  </r>
  <r>
    <s v="7114-026 - Field Ops OandM Nonlbr"/>
    <s v="6100 CIAC"/>
    <n v="-970.76"/>
    <m/>
    <n v="0"/>
    <n v="0"/>
    <n v="0"/>
    <n v="-970.76"/>
    <n v="0"/>
    <n v="-970.76"/>
    <n v="0"/>
    <s v="Transmission Development"/>
    <x v="1"/>
  </r>
  <r>
    <s v="7114-026 - Field Ops OandM Nonlbr"/>
    <s v="2100 Outside Svcs"/>
    <n v="90.82"/>
    <m/>
    <n v="0"/>
    <n v="0"/>
    <n v="0"/>
    <n v="90.82"/>
    <n v="0"/>
    <n v="90.82"/>
    <n v="0"/>
    <s v="Transmission Development"/>
    <x v="0"/>
  </r>
  <r>
    <s v="7114-026 - Field Ops OandM Nonlbr"/>
    <s v="1200 ST NonUnion Lbr"/>
    <n v="393.04"/>
    <m/>
    <n v="0"/>
    <n v="0"/>
    <n v="0"/>
    <n v="393.04"/>
    <n v="0"/>
    <n v="393.04"/>
    <n v="0"/>
    <s v="Transmission Development"/>
    <x v="2"/>
  </r>
  <r>
    <s v="7114-026 - Field Ops OandM Nonlbr"/>
    <s v="2320 Travel Exp Supp Inv"/>
    <n v="14893.06"/>
    <m/>
    <n v="0"/>
    <n v="0"/>
    <n v="0"/>
    <n v="14893.06"/>
    <n v="0"/>
    <n v="14893.06"/>
    <n v="0"/>
    <s v="Transmission Development"/>
    <x v="0"/>
  </r>
  <r>
    <s v="7114-026 - Field Ops OandM Nonlbr"/>
    <s v="2330 Meals Exp Supp Inv"/>
    <n v="733.29"/>
    <m/>
    <n v="0"/>
    <n v="0"/>
    <n v="0"/>
    <n v="733.29"/>
    <n v="0"/>
    <n v="733.29"/>
    <n v="0"/>
    <s v="Transmission Development"/>
    <x v="0"/>
  </r>
  <r>
    <s v="7114-026 - Field Ops OandM Nonlbr"/>
    <s v="2410 Direct Purchase"/>
    <n v="1220.9099999999999"/>
    <m/>
    <n v="0"/>
    <n v="0"/>
    <n v="0"/>
    <n v="1220.9099999999999"/>
    <n v="0"/>
    <n v="1220.9099999999999"/>
    <n v="0"/>
    <s v="Transmission Development"/>
    <x v="0"/>
  </r>
  <r>
    <s v="7114-026 - Field Ops OandM Nonlbr"/>
    <s v="1300 OT NonUnion Lbr"/>
    <n v="180.66"/>
    <m/>
    <n v="0"/>
    <n v="0"/>
    <n v="0"/>
    <n v="180.66"/>
    <n v="0"/>
    <n v="180.66"/>
    <n v="0"/>
    <s v="Transmission Development"/>
    <x v="2"/>
  </r>
  <r>
    <s v="7114-026 - Field Ops OandM Nonlbr"/>
    <s v="2700 Postage/Delivery"/>
    <n v="773.40000000000009"/>
    <m/>
    <n v="0"/>
    <n v="0"/>
    <n v="0"/>
    <n v="773.40000000000009"/>
    <n v="0"/>
    <n v="773.40000000000009"/>
    <n v="0"/>
    <s v="Transmission Development"/>
    <x v="0"/>
  </r>
  <r>
    <s v="7114-300 - Customer Service"/>
    <s v="1200 ST NonUnion Lbr"/>
    <n v="289597.2007032804"/>
    <m/>
    <n v="0"/>
    <n v="0"/>
    <n v="0"/>
    <n v="289597.2007032804"/>
    <n v="0"/>
    <n v="289597.2007032804"/>
    <n v="0"/>
    <s v="Transmission Development"/>
    <x v="2"/>
  </r>
  <r>
    <s v="7114-300 - Customer Service"/>
    <s v="1400 Adj NonUnion Lbr"/>
    <n v="1709.6799999999998"/>
    <m/>
    <n v="0"/>
    <n v="0"/>
    <n v="0"/>
    <n v="1709.6799999999998"/>
    <n v="0"/>
    <n v="1709.6799999999998"/>
    <n v="0"/>
    <s v="Transmission Development"/>
    <x v="2"/>
  </r>
  <r>
    <s v="7114-300 - Customer Service"/>
    <s v="2320 Travel Exp Supp Inv"/>
    <n v="111.28999999999999"/>
    <m/>
    <n v="0"/>
    <n v="0"/>
    <n v="0"/>
    <n v="111.28999999999999"/>
    <n v="0"/>
    <n v="111.28999999999999"/>
    <n v="0"/>
    <s v="Transmission Development"/>
    <x v="0"/>
  </r>
  <r>
    <s v="7114-300 - Customer Service"/>
    <s v="2330 Meals Exp Supp Inv"/>
    <n v="82.73"/>
    <m/>
    <n v="0"/>
    <n v="0"/>
    <n v="0"/>
    <n v="82.73"/>
    <n v="0"/>
    <n v="82.73"/>
    <n v="0"/>
    <s v="Transmission Development"/>
    <x v="0"/>
  </r>
  <r>
    <s v="7114-300 - Customer Service"/>
    <s v="2400 Inventory Issue"/>
    <n v="6.76"/>
    <m/>
    <n v="0"/>
    <n v="0"/>
    <n v="0"/>
    <n v="6.76"/>
    <n v="0"/>
    <n v="6.76"/>
    <n v="0"/>
    <s v="Transmission Development"/>
    <x v="3"/>
  </r>
  <r>
    <s v="7114-300 - Customer Service"/>
    <s v="2410 Direct Purchase"/>
    <n v="463.02"/>
    <m/>
    <n v="0"/>
    <n v="0"/>
    <n v="0"/>
    <n v="463.02"/>
    <n v="0"/>
    <n v="463.02"/>
    <n v="0"/>
    <s v="Transmission Development"/>
    <x v="0"/>
  </r>
  <r>
    <s v="7114-300 - Customer Service"/>
    <s v="2460 Inv Returned"/>
    <n v="-0.74"/>
    <m/>
    <n v="0"/>
    <n v="0"/>
    <n v="0"/>
    <n v="-0.74"/>
    <n v="0"/>
    <n v="-0.74"/>
    <n v="0"/>
    <s v="Transmission Development"/>
    <x v="3"/>
  </r>
  <r>
    <s v="7114-300 - Customer Service"/>
    <s v="1300 OT NonUnion Lbr"/>
    <n v="13273.68"/>
    <m/>
    <n v="0"/>
    <n v="0"/>
    <n v="0"/>
    <n v="13273.68"/>
    <n v="0"/>
    <n v="13273.68"/>
    <n v="0"/>
    <s v="Transmission Development"/>
    <x v="2"/>
  </r>
  <r>
    <s v="7114-618 - Restore Service"/>
    <s v="1200 ST NonUnion Lbr"/>
    <n v="113058.06999999999"/>
    <m/>
    <n v="0"/>
    <n v="0"/>
    <n v="0"/>
    <n v="113058.06999999999"/>
    <n v="0"/>
    <n v="113058.06999999999"/>
    <n v="0"/>
    <s v="Transmission Development"/>
    <x v="2"/>
  </r>
  <r>
    <s v="7114-618 - Restore Service"/>
    <s v="1400 Adj NonUnion Lbr"/>
    <n v="1996"/>
    <m/>
    <n v="0"/>
    <n v="0"/>
    <n v="0"/>
    <n v="1996"/>
    <n v="0"/>
    <n v="1996"/>
    <n v="0"/>
    <s v="Transmission Development"/>
    <x v="2"/>
  </r>
  <r>
    <s v="7114-618 - Restore Service"/>
    <s v="1300 OT NonUnion Lbr"/>
    <n v="11101.509999999998"/>
    <m/>
    <n v="0"/>
    <n v="0"/>
    <n v="0"/>
    <n v="11101.509999999998"/>
    <n v="0"/>
    <n v="11101.509999999998"/>
    <n v="0"/>
    <s v="Transmission Development"/>
    <x v="2"/>
  </r>
  <r>
    <s v="7114-618 - Restore Service"/>
    <s v="2700 Postage/Delivery"/>
    <n v="34.799999999999997"/>
    <m/>
    <n v="0"/>
    <n v="0"/>
    <n v="0"/>
    <n v="34.799999999999997"/>
    <n v="0"/>
    <n v="34.799999999999997"/>
    <n v="0"/>
    <s v="Transmission Development"/>
    <x v="0"/>
  </r>
  <r>
    <s v="7114-620 - Svc Line Maintenance"/>
    <s v="1200 ST NonUnion Lbr"/>
    <n v="89012.87000000001"/>
    <m/>
    <n v="0"/>
    <n v="0"/>
    <n v="0"/>
    <n v="89012.87000000001"/>
    <n v="0"/>
    <n v="89012.87000000001"/>
    <n v="0"/>
    <s v="Transmission Development"/>
    <x v="2"/>
  </r>
  <r>
    <s v="7114-620 - Svc Line Maintenance"/>
    <s v="1300 OT NonUnion Lbr"/>
    <n v="17139.120000000003"/>
    <m/>
    <n v="0"/>
    <n v="0"/>
    <n v="0"/>
    <n v="17139.120000000003"/>
    <n v="0"/>
    <n v="17139.120000000003"/>
    <n v="0"/>
    <s v="Transmission Development"/>
    <x v="2"/>
  </r>
  <r>
    <s v="7114-700 - DBU Admin"/>
    <s v="1200 ST NonUnion Lbr"/>
    <n v="27165.809640634412"/>
    <m/>
    <n v="0"/>
    <n v="0"/>
    <n v="0"/>
    <n v="27165.809640634412"/>
    <n v="0"/>
    <n v="27165.809640634412"/>
    <n v="0"/>
    <s v="Transmission Development"/>
    <x v="2"/>
  </r>
  <r>
    <s v="7114-700 - DBU Admin"/>
    <s v="1400 Adj NonUnion Lbr"/>
    <n v="2492.6800000000003"/>
    <m/>
    <n v="0"/>
    <n v="0"/>
    <n v="0"/>
    <n v="2492.6800000000003"/>
    <n v="0"/>
    <n v="2492.6800000000003"/>
    <n v="0"/>
    <s v="Transmission Development"/>
    <x v="2"/>
  </r>
  <r>
    <s v="7114-700 - DBU Admin"/>
    <s v="2320 Travel Exp Supp Inv"/>
    <n v="508.01"/>
    <m/>
    <n v="0"/>
    <n v="0"/>
    <n v="0"/>
    <n v="508.01"/>
    <n v="0"/>
    <n v="508.01"/>
    <n v="0"/>
    <s v="Transmission Development"/>
    <x v="0"/>
  </r>
  <r>
    <s v="7114-700 - DBU Admin"/>
    <s v="2330 Meals Exp Supp Inv"/>
    <n v="154.99"/>
    <m/>
    <n v="0"/>
    <n v="0"/>
    <n v="0"/>
    <n v="154.99"/>
    <n v="0"/>
    <n v="154.99"/>
    <n v="0"/>
    <s v="Transmission Development"/>
    <x v="0"/>
  </r>
  <r>
    <s v="7114-700 - DBU Admin"/>
    <s v="2340 Other Emp Exp"/>
    <n v="146.85000000000002"/>
    <m/>
    <n v="0"/>
    <n v="0"/>
    <n v="0"/>
    <n v="146.85000000000002"/>
    <n v="0"/>
    <n v="146.85000000000002"/>
    <n v="0"/>
    <s v="Transmission Development"/>
    <x v="0"/>
  </r>
  <r>
    <s v="7114-700 - DBU Admin"/>
    <s v="2410 Direct Purchase"/>
    <n v="562.87"/>
    <m/>
    <n v="0"/>
    <n v="0"/>
    <n v="0"/>
    <n v="562.87"/>
    <n v="0"/>
    <n v="562.87"/>
    <n v="0"/>
    <s v="Transmission Development"/>
    <x v="0"/>
  </r>
  <r>
    <s v="7114-700 - DBU Admin"/>
    <s v="2430 Other Equip Exp"/>
    <n v="2801.27"/>
    <m/>
    <n v="0"/>
    <n v="0"/>
    <n v="0"/>
    <n v="2801.27"/>
    <n v="0"/>
    <n v="2801.27"/>
    <n v="0"/>
    <s v="Transmission Development"/>
    <x v="3"/>
  </r>
  <r>
    <s v="7114-700 - DBU Admin"/>
    <s v="1300 OT NonUnion Lbr"/>
    <n v="3463.1000000000004"/>
    <m/>
    <n v="0"/>
    <n v="0"/>
    <n v="0"/>
    <n v="3463.1000000000004"/>
    <n v="0"/>
    <n v="3463.1000000000004"/>
    <n v="0"/>
    <s v="Transmission Development"/>
    <x v="2"/>
  </r>
  <r>
    <s v="7114-700 - DBU Admin"/>
    <s v="2730 Office Supplies"/>
    <n v="10.75"/>
    <m/>
    <n v="0"/>
    <n v="0"/>
    <n v="0"/>
    <n v="10.75"/>
    <n v="0"/>
    <n v="10.75"/>
    <n v="0"/>
    <s v="Transmission Development"/>
    <x v="0"/>
  </r>
  <r>
    <s v="7114-910 - Vac/Sick/Holiday"/>
    <s v="1200 ST NonUnion Lbr"/>
    <n v="99898.78"/>
    <m/>
    <n v="99898.78"/>
    <n v="0"/>
    <n v="0"/>
    <n v="0"/>
    <n v="0"/>
    <n v="99898.78"/>
    <n v="0"/>
    <s v="Transmission Development"/>
    <x v="2"/>
  </r>
  <r>
    <s v="7114-910 - Vac/Sick/Holiday"/>
    <s v="1400 Adj NonUnion Lbr"/>
    <n v="157.79"/>
    <m/>
    <n v="157.79"/>
    <n v="0"/>
    <n v="0"/>
    <n v="0"/>
    <n v="0"/>
    <n v="157.79"/>
    <n v="0"/>
    <s v="Transmission Development"/>
    <x v="2"/>
  </r>
  <r>
    <s v="7114-910 - Vac/Sick/Holiday"/>
    <s v="2320 Travel Exp Supp Inv"/>
    <n v="334.62"/>
    <m/>
    <n v="334.62"/>
    <n v="0"/>
    <n v="0"/>
    <n v="0"/>
    <n v="0"/>
    <n v="334.62"/>
    <n v="0"/>
    <s v="Transmission Development"/>
    <x v="0"/>
  </r>
  <r>
    <s v="7900-500 - Transmission"/>
    <s v="2710 Telephone Usage"/>
    <n v="366.66666666666669"/>
    <m/>
    <n v="0"/>
    <n v="0"/>
    <n v="0"/>
    <n v="0"/>
    <n v="366.66666666666669"/>
    <n v="366.66666666666669"/>
    <n v="0"/>
    <s v="Transmission Development"/>
    <x v="0"/>
  </r>
  <r>
    <s v="7900-700 - General"/>
    <s v="2100 Outside Svcs"/>
    <n v="751.66666666666663"/>
    <m/>
    <n v="0"/>
    <n v="0"/>
    <n v="0"/>
    <n v="0"/>
    <n v="751.66666666666663"/>
    <n v="751.66666666666663"/>
    <n v="0"/>
    <s v="Transmission Development"/>
    <x v="0"/>
  </r>
  <r>
    <s v="7900-700 - General"/>
    <s v="1200 ST NonUnion Lbr"/>
    <n v="26303.4"/>
    <m/>
    <n v="0"/>
    <n v="0"/>
    <n v="0"/>
    <n v="0"/>
    <n v="26303.4"/>
    <n v="26303.4"/>
    <n v="0"/>
    <s v="Transmission Development"/>
    <x v="2"/>
  </r>
  <r>
    <s v="7900-700 - General"/>
    <s v="1200 ST Union Lbr"/>
    <n v="845.6400000000001"/>
    <m/>
    <n v="0"/>
    <n v="0"/>
    <n v="0"/>
    <n v="0"/>
    <n v="845.6400000000001"/>
    <n v="845.6400000000001"/>
    <n v="0"/>
    <s v="Transmission Development"/>
    <x v="4"/>
  </r>
  <r>
    <s v="7900-700 - General"/>
    <s v="2310 Training Mtls"/>
    <n v="107.72"/>
    <m/>
    <n v="0"/>
    <n v="0"/>
    <n v="0"/>
    <n v="0"/>
    <n v="107.72"/>
    <n v="107.72"/>
    <n v="0"/>
    <s v="Transmission Development"/>
    <x v="1"/>
  </r>
  <r>
    <s v="7900-700 - General"/>
    <s v="2320 Travel Exp Supp Inv"/>
    <n v="258.58"/>
    <m/>
    <n v="0"/>
    <n v="0"/>
    <n v="0"/>
    <n v="0"/>
    <n v="258.58"/>
    <n v="258.58"/>
    <n v="0"/>
    <s v="Transmission Development"/>
    <x v="0"/>
  </r>
  <r>
    <s v="7900-700 - General"/>
    <s v="2330 Meals Exp Supp Inv"/>
    <n v="3770.253333333334"/>
    <m/>
    <n v="0"/>
    <n v="0"/>
    <n v="0"/>
    <n v="0"/>
    <n v="3770.253333333334"/>
    <n v="3770.253333333334"/>
    <n v="0"/>
    <s v="Transmission Development"/>
    <x v="0"/>
  </r>
  <r>
    <s v="7900-700 - General"/>
    <s v="2330 Meals Payroll"/>
    <n v="10"/>
    <m/>
    <n v="0"/>
    <n v="0"/>
    <n v="0"/>
    <n v="0"/>
    <n v="10"/>
    <n v="10"/>
    <n v="0"/>
    <s v="Transmission Development"/>
    <x v="0"/>
  </r>
  <r>
    <s v="7900-700 - General"/>
    <s v="2340 Other Emp Exp"/>
    <n v="481.95"/>
    <m/>
    <n v="0"/>
    <n v="0"/>
    <n v="0"/>
    <n v="0"/>
    <n v="481.95"/>
    <n v="481.95"/>
    <n v="0"/>
    <s v="Transmission Development"/>
    <x v="0"/>
  </r>
  <r>
    <s v="7900-700 - General"/>
    <s v="2400 Inventory Issue"/>
    <n v="1400.7133333333331"/>
    <m/>
    <n v="0"/>
    <n v="0"/>
    <n v="0"/>
    <n v="0"/>
    <n v="1400.7133333333331"/>
    <n v="1400.7133333333331"/>
    <n v="0"/>
    <s v="Transmission Development"/>
    <x v="3"/>
  </r>
  <r>
    <s v="7900-700 - General"/>
    <s v="2410 Direct Purchase"/>
    <n v="2787.5866666666661"/>
    <m/>
    <n v="0"/>
    <n v="0"/>
    <n v="0"/>
    <n v="0"/>
    <n v="2787.5866666666661"/>
    <n v="2787.5866666666661"/>
    <n v="0"/>
    <s v="Transmission Development"/>
    <x v="0"/>
  </r>
  <r>
    <s v="7900-700 - General"/>
    <s v="1300 OT Union Lbr"/>
    <n v="274.73"/>
    <m/>
    <n v="0"/>
    <n v="0"/>
    <n v="0"/>
    <n v="0"/>
    <n v="274.73"/>
    <n v="274.73"/>
    <n v="0"/>
    <s v="Transmission Development"/>
    <x v="4"/>
  </r>
  <r>
    <s v="7900-700 - General"/>
    <s v="2710 Telephone Usage"/>
    <n v="80"/>
    <m/>
    <n v="0"/>
    <n v="0"/>
    <n v="0"/>
    <n v="0"/>
    <n v="80"/>
    <n v="80"/>
    <n v="0"/>
    <s v="Transmission Development"/>
    <x v="0"/>
  </r>
  <r>
    <s v="7900-700 - General"/>
    <s v="2730 Office Supplies"/>
    <n v="591.5300000000002"/>
    <m/>
    <n v="0"/>
    <n v="0"/>
    <n v="0"/>
    <n v="0"/>
    <n v="591.5300000000002"/>
    <n v="591.5300000000002"/>
    <n v="0"/>
    <s v="Transmission Development"/>
    <x v="0"/>
  </r>
  <r>
    <s v="7900-700 - General"/>
    <s v="2770 Info Tech Supply"/>
    <n v="31.64"/>
    <m/>
    <n v="0"/>
    <n v="0"/>
    <n v="0"/>
    <n v="0"/>
    <n v="31.64"/>
    <n v="31.64"/>
    <n v="0"/>
    <s v="Transmission Development"/>
    <x v="1"/>
  </r>
  <r>
    <s v="7900-910 - Sick, Vac, Holiday"/>
    <s v="1200 ST NonUnion Lbr"/>
    <n v="130319.35333333332"/>
    <m/>
    <n v="130319.35333333332"/>
    <n v="0"/>
    <n v="0"/>
    <n v="0"/>
    <n v="0"/>
    <n v="130319.35333333332"/>
    <n v="0"/>
    <s v="Transmission Development"/>
    <x v="2"/>
  </r>
  <r>
    <s v="7900-910 - Sick, Vac, Holiday"/>
    <s v="1200 ST Union Lbr"/>
    <n v="46773.43"/>
    <m/>
    <n v="46773.43"/>
    <n v="0"/>
    <n v="0"/>
    <n v="0"/>
    <n v="0"/>
    <n v="46773.43"/>
    <n v="0"/>
    <s v="Transmission Development"/>
    <x v="4"/>
  </r>
  <r>
    <s v="126E-400 - OandM Dist Expense"/>
    <s v="1200 ST Union Lbr"/>
    <n v="139.35"/>
    <m/>
    <n v="0"/>
    <n v="0"/>
    <n v="0"/>
    <n v="0"/>
    <n v="139.35"/>
    <n v="139.35"/>
    <n v="0"/>
    <s v="Asset Management"/>
    <x v="4"/>
  </r>
  <r>
    <s v="126E-400 - OandM Dist Expense"/>
    <s v="1300 OT Union Lbr"/>
    <n v="36.049999999999997"/>
    <m/>
    <n v="0"/>
    <n v="0"/>
    <n v="0"/>
    <n v="0"/>
    <n v="36.049999999999997"/>
    <n v="36.049999999999997"/>
    <n v="0"/>
    <s v="Asset Management"/>
    <x v="4"/>
  </r>
  <r>
    <s v="127E-400 - OandM Dist Expense"/>
    <s v="1200 ST Union Lbr"/>
    <n v="589.17000000000007"/>
    <m/>
    <n v="0"/>
    <n v="0"/>
    <n v="0"/>
    <n v="0"/>
    <n v="589.17000000000007"/>
    <n v="589.17000000000007"/>
    <n v="0"/>
    <s v="Asset Management"/>
    <x v="4"/>
  </r>
  <r>
    <s v="127E-400 - OandM Dist Expense"/>
    <s v="1300 OT Union Lbr"/>
    <n v="78.42"/>
    <m/>
    <n v="0"/>
    <n v="0"/>
    <n v="0"/>
    <n v="0"/>
    <n v="78.42"/>
    <n v="78.42"/>
    <n v="0"/>
    <s v="Asset Management"/>
    <x v="4"/>
  </r>
  <r>
    <s v="2182-100 - General Admin"/>
    <s v="1200 ST NonUnion Lbr"/>
    <n v="1897.0199999999998"/>
    <m/>
    <n v="0"/>
    <n v="0"/>
    <n v="0"/>
    <n v="0"/>
    <n v="1897.0199999999998"/>
    <n v="1897.0199999999998"/>
    <n v="0"/>
    <s v="Asset Management"/>
    <x v="2"/>
  </r>
  <r>
    <s v="2182-100 - General Admin"/>
    <s v="2400 Inventory Issue"/>
    <n v="3.32"/>
    <m/>
    <n v="0"/>
    <n v="0"/>
    <n v="0"/>
    <n v="0"/>
    <n v="3.32"/>
    <n v="3.32"/>
    <n v="0"/>
    <s v="Asset Management"/>
    <x v="3"/>
  </r>
  <r>
    <s v="2182-100 - General Admin"/>
    <s v="2430 Other Equip Exp"/>
    <n v="19.63"/>
    <m/>
    <n v="0"/>
    <n v="0"/>
    <n v="0"/>
    <n v="0"/>
    <n v="19.63"/>
    <n v="19.63"/>
    <n v="0"/>
    <s v="Asset Management"/>
    <x v="3"/>
  </r>
  <r>
    <s v="2182-100 - General Admin"/>
    <s v="1300 OT NonUnion Lbr"/>
    <n v="182.76"/>
    <m/>
    <n v="0"/>
    <n v="0"/>
    <n v="0"/>
    <n v="0"/>
    <n v="182.76"/>
    <n v="182.76"/>
    <n v="0"/>
    <s v="Asset Management"/>
    <x v="2"/>
  </r>
  <r>
    <s v="2182-600 - OandM Expenses"/>
    <s v="1200 ST NonUnion Lbr"/>
    <n v="30590.04"/>
    <m/>
    <n v="0"/>
    <n v="0"/>
    <n v="0"/>
    <n v="0"/>
    <n v="30590.04"/>
    <n v="30590.04"/>
    <n v="0"/>
    <s v="Asset Management"/>
    <x v="2"/>
  </r>
  <r>
    <s v="2182-600 - OandM Expenses"/>
    <s v="2340 Other Emp Exp"/>
    <n v="70.14"/>
    <m/>
    <n v="0"/>
    <n v="0"/>
    <n v="0"/>
    <n v="0"/>
    <n v="70.14"/>
    <n v="70.14"/>
    <n v="0"/>
    <s v="Asset Management"/>
    <x v="0"/>
  </r>
  <r>
    <s v="2182-600 - OandM Expenses"/>
    <s v="2400 Inventory Issue"/>
    <n v="1745.62"/>
    <m/>
    <n v="0"/>
    <n v="0"/>
    <n v="0"/>
    <n v="0"/>
    <n v="1745.62"/>
    <n v="1745.62"/>
    <n v="0"/>
    <s v="Asset Management"/>
    <x v="3"/>
  </r>
  <r>
    <s v="2182-600 - OandM Expenses"/>
    <s v="1300 OT NonUnion Lbr"/>
    <n v="9021.18"/>
    <m/>
    <n v="0"/>
    <n v="0"/>
    <n v="0"/>
    <n v="0"/>
    <n v="9021.18"/>
    <n v="9021.18"/>
    <n v="0"/>
    <s v="Asset Management"/>
    <x v="2"/>
  </r>
  <r>
    <s v="2182-610 - Groundline"/>
    <s v="2100 Outside Svcs"/>
    <n v="1167"/>
    <m/>
    <n v="0"/>
    <n v="0"/>
    <n v="0"/>
    <n v="0"/>
    <n v="1167"/>
    <n v="1167"/>
    <n v="0"/>
    <s v="Asset Management"/>
    <x v="0"/>
  </r>
  <r>
    <s v="2182-610 - Groundline"/>
    <s v="1200 ST NonUnion Lbr"/>
    <n v="11714.39"/>
    <m/>
    <n v="0"/>
    <n v="0"/>
    <n v="0"/>
    <n v="0"/>
    <n v="11714.39"/>
    <n v="11714.39"/>
    <n v="0"/>
    <s v="Asset Management"/>
    <x v="2"/>
  </r>
  <r>
    <s v="2182-610 - Groundline"/>
    <s v="2340 Other Emp Exp"/>
    <n v="314.39999999999998"/>
    <m/>
    <n v="0"/>
    <n v="0"/>
    <n v="0"/>
    <n v="0"/>
    <n v="314.39999999999998"/>
    <n v="314.39999999999998"/>
    <n v="0"/>
    <s v="Asset Management"/>
    <x v="0"/>
  </r>
  <r>
    <s v="2182-610 - Groundline"/>
    <s v="1300 OT NonUnion Lbr"/>
    <n v="3147.7400000000007"/>
    <m/>
    <n v="0"/>
    <n v="0"/>
    <n v="0"/>
    <n v="0"/>
    <n v="3147.7400000000007"/>
    <n v="3147.7400000000007"/>
    <n v="0"/>
    <s v="Asset Management"/>
    <x v="2"/>
  </r>
  <r>
    <s v="2182-610 - Groundline"/>
    <s v="2700 Postage/Delivery"/>
    <n v="67.27"/>
    <m/>
    <n v="0"/>
    <n v="0"/>
    <n v="0"/>
    <n v="0"/>
    <n v="67.27"/>
    <n v="67.27"/>
    <n v="0"/>
    <s v="Asset Management"/>
    <x v="0"/>
  </r>
  <r>
    <s v="2182-620 - Infrared and Ultrasoni"/>
    <s v="1200 ST NonUnion Lbr"/>
    <n v="3561.8999999999996"/>
    <m/>
    <n v="0"/>
    <n v="0"/>
    <n v="0"/>
    <n v="0"/>
    <n v="3561.8999999999996"/>
    <n v="3561.8999999999996"/>
    <n v="0"/>
    <s v="Asset Management"/>
    <x v="2"/>
  </r>
  <r>
    <s v="2182-620 - Infrared and Ultrasoni"/>
    <s v="2310 Training Mtls"/>
    <n v="477.42"/>
    <m/>
    <n v="0"/>
    <n v="0"/>
    <n v="0"/>
    <n v="0"/>
    <n v="477.42"/>
    <n v="477.42"/>
    <n v="0"/>
    <s v="Asset Management"/>
    <x v="1"/>
  </r>
  <r>
    <s v="2182-620 - Infrared and Ultrasoni"/>
    <s v="2320 Travel Exp Supp Inv"/>
    <n v="941.92"/>
    <m/>
    <n v="0"/>
    <n v="0"/>
    <n v="0"/>
    <n v="0"/>
    <n v="941.92"/>
    <n v="941.92"/>
    <n v="0"/>
    <s v="Asset Management"/>
    <x v="0"/>
  </r>
  <r>
    <s v="2182-620 - Infrared and Ultrasoni"/>
    <s v="2330 Meals Exp Supp Inv"/>
    <n v="146.33000000000001"/>
    <m/>
    <n v="0"/>
    <n v="0"/>
    <n v="0"/>
    <n v="0"/>
    <n v="146.33000000000001"/>
    <n v="146.33000000000001"/>
    <n v="0"/>
    <s v="Asset Management"/>
    <x v="0"/>
  </r>
  <r>
    <s v="2182-620 - Infrared and Ultrasoni"/>
    <s v="1300 OT NonUnion Lbr"/>
    <n v="1560.6399999999999"/>
    <m/>
    <n v="0"/>
    <n v="0"/>
    <n v="0"/>
    <n v="0"/>
    <n v="1560.6399999999999"/>
    <n v="1560.6399999999999"/>
    <n v="0"/>
    <s v="Asset Management"/>
    <x v="2"/>
  </r>
  <r>
    <s v="298E-400 - OandM Dist Expense"/>
    <s v="1200 ST Union Lbr"/>
    <n v="388.63"/>
    <m/>
    <n v="0"/>
    <n v="0"/>
    <n v="0"/>
    <n v="0"/>
    <n v="388.63"/>
    <n v="388.63"/>
    <n v="0"/>
    <s v="Asset Management"/>
    <x v="4"/>
  </r>
  <r>
    <s v="298E-400 - OandM Dist Expense"/>
    <s v="1300 OT Union Lbr"/>
    <n v="23.96"/>
    <m/>
    <n v="0"/>
    <n v="0"/>
    <n v="0"/>
    <n v="0"/>
    <n v="23.96"/>
    <n v="23.96"/>
    <n v="0"/>
    <s v="Asset Management"/>
    <x v="4"/>
  </r>
  <r>
    <s v="328E-400 - OandM Dist Expense"/>
    <s v="1300 OT Union Lbr"/>
    <n v="64.739999999999995"/>
    <m/>
    <n v="0"/>
    <n v="0"/>
    <n v="0"/>
    <n v="0"/>
    <n v="64.739999999999995"/>
    <n v="64.739999999999995"/>
    <n v="0"/>
    <s v="Asset Management"/>
    <x v="4"/>
  </r>
  <r>
    <s v="329E-400 - OandM Dist Expense"/>
    <s v="2320 Travel Exp Supp Inv"/>
    <n v="23.4"/>
    <m/>
    <n v="0"/>
    <n v="0"/>
    <n v="0"/>
    <n v="0"/>
    <n v="23.4"/>
    <n v="23.4"/>
    <n v="0"/>
    <s v="Asset Management"/>
    <x v="0"/>
  </r>
  <r>
    <s v="329E-400 - OandM Dist Expense"/>
    <s v="1300 OT Union Lbr"/>
    <n v="10.18"/>
    <m/>
    <n v="0"/>
    <n v="0"/>
    <n v="0"/>
    <n v="0"/>
    <n v="10.18"/>
    <n v="10.18"/>
    <n v="0"/>
    <s v="Asset Management"/>
    <x v="4"/>
  </r>
  <r>
    <s v="355E-400 - OandM Dist Expense"/>
    <s v="1200 ST Union Lbr"/>
    <n v="414.29"/>
    <m/>
    <n v="0"/>
    <n v="0"/>
    <n v="0"/>
    <n v="0"/>
    <n v="414.29"/>
    <n v="414.29"/>
    <n v="0"/>
    <s v="Asset Management"/>
    <x v="4"/>
  </r>
  <r>
    <s v="355E-400 - OandM Dist Expense"/>
    <s v="1300 OT Union Lbr"/>
    <n v="438.05"/>
    <m/>
    <n v="0"/>
    <n v="0"/>
    <n v="0"/>
    <n v="0"/>
    <n v="438.05"/>
    <n v="438.05"/>
    <n v="0"/>
    <s v="Asset Management"/>
    <x v="4"/>
  </r>
  <r>
    <s v="405E-400 - OandM Dist Expenses"/>
    <s v="1200 ST Union Lbr"/>
    <n v="397.46"/>
    <m/>
    <n v="0"/>
    <n v="0"/>
    <n v="0"/>
    <n v="0"/>
    <n v="397.46"/>
    <n v="397.46"/>
    <n v="0"/>
    <s v="Asset Management"/>
    <x v="4"/>
  </r>
  <r>
    <s v="405E-400 - OandM Dist Expenses"/>
    <s v="1300 OT Union Lbr"/>
    <n v="163.32"/>
    <m/>
    <n v="0"/>
    <n v="0"/>
    <n v="0"/>
    <n v="0"/>
    <n v="163.32"/>
    <n v="163.32"/>
    <n v="0"/>
    <s v="Asset Management"/>
    <x v="4"/>
  </r>
  <r>
    <s v="425E-400 - OandM Dist Expense"/>
    <s v="1200 ST Union Lbr"/>
    <n v="326.41000000000003"/>
    <m/>
    <n v="0"/>
    <n v="0"/>
    <n v="0"/>
    <n v="0"/>
    <n v="326.41000000000003"/>
    <n v="326.41000000000003"/>
    <n v="0"/>
    <s v="Asset Management"/>
    <x v="4"/>
  </r>
  <r>
    <s v="425E-400 - OandM Dist Expense"/>
    <s v="1300 OT Union Lbr"/>
    <n v="35.69"/>
    <m/>
    <n v="0"/>
    <n v="0"/>
    <n v="0"/>
    <n v="0"/>
    <n v="35.69"/>
    <n v="35.69"/>
    <n v="0"/>
    <s v="Asset Management"/>
    <x v="4"/>
  </r>
  <r>
    <s v="542E-400 - OandM Dist Expense"/>
    <s v="1200 ST NonUnion Lbr"/>
    <n v="520.92999999999995"/>
    <m/>
    <n v="0"/>
    <n v="0"/>
    <n v="0"/>
    <n v="0"/>
    <n v="520.92999999999995"/>
    <n v="520.92999999999995"/>
    <n v="0"/>
    <s v="Asset Management"/>
    <x v="2"/>
  </r>
  <r>
    <s v="542E-400 - OandM Dist Expense"/>
    <s v="1200 ST Union Lbr"/>
    <n v="390.98"/>
    <m/>
    <n v="0"/>
    <n v="0"/>
    <n v="0"/>
    <n v="0"/>
    <n v="390.98"/>
    <n v="390.98"/>
    <n v="0"/>
    <s v="Asset Management"/>
    <x v="4"/>
  </r>
  <r>
    <s v="542E-400 - OandM Dist Expense"/>
    <s v="1300 OT Union Lbr"/>
    <n v="229.56000000000003"/>
    <m/>
    <n v="0"/>
    <n v="0"/>
    <n v="0"/>
    <n v="0"/>
    <n v="229.56000000000003"/>
    <n v="229.56000000000003"/>
    <n v="0"/>
    <s v="Asset Management"/>
    <x v="4"/>
  </r>
  <r>
    <s v="548E-400 - OandM Dist Expenses"/>
    <s v="1200 ST NonUnion Lbr"/>
    <n v="147.74"/>
    <m/>
    <n v="0"/>
    <n v="0"/>
    <n v="0"/>
    <n v="0"/>
    <n v="147.74"/>
    <n v="147.74"/>
    <n v="0"/>
    <s v="Asset Management"/>
    <x v="2"/>
  </r>
  <r>
    <s v="548E-400 - OandM Dist Expenses"/>
    <s v="1200 ST Union Lbr"/>
    <n v="594.53"/>
    <m/>
    <n v="0"/>
    <n v="0"/>
    <n v="0"/>
    <n v="0"/>
    <n v="594.53"/>
    <n v="594.53"/>
    <n v="0"/>
    <s v="Asset Management"/>
    <x v="4"/>
  </r>
  <r>
    <s v="548E-400 - OandM Dist Expenses"/>
    <s v="1300 OT Union Lbr"/>
    <n v="100.37"/>
    <m/>
    <n v="0"/>
    <n v="0"/>
    <n v="0"/>
    <n v="0"/>
    <n v="100.37"/>
    <n v="100.37"/>
    <n v="0"/>
    <s v="Asset Management"/>
    <x v="4"/>
  </r>
  <r>
    <s v="571D-400 - OandM Dist Expenses"/>
    <s v="1200 ST NonUnion Lbr"/>
    <n v="122.84"/>
    <m/>
    <n v="0"/>
    <n v="0"/>
    <n v="0"/>
    <n v="0"/>
    <n v="122.84"/>
    <n v="122.84"/>
    <n v="0"/>
    <s v="Asset Management"/>
    <x v="2"/>
  </r>
  <r>
    <s v="652E-400 - OandM Dist Expenses"/>
    <s v="1200 ST Union Lbr"/>
    <n v="107.12"/>
    <m/>
    <n v="0"/>
    <n v="0"/>
    <n v="0"/>
    <n v="0"/>
    <n v="107.12"/>
    <n v="107.12"/>
    <n v="0"/>
    <s v="Asset Management"/>
    <x v="4"/>
  </r>
  <r>
    <s v="652E-400 - OandM Dist Expenses"/>
    <s v="1300 OT Union Lbr"/>
    <n v="121.35"/>
    <m/>
    <n v="0"/>
    <n v="0"/>
    <n v="0"/>
    <n v="0"/>
    <n v="121.35"/>
    <n v="121.35"/>
    <n v="0"/>
    <s v="Asset Management"/>
    <x v="4"/>
  </r>
  <r>
    <s v="653E-400 - OandM Dist Expenses"/>
    <s v="1200 ST NonUnion Lbr"/>
    <n v="90.64"/>
    <m/>
    <n v="0"/>
    <n v="0"/>
    <n v="0"/>
    <n v="0"/>
    <n v="90.64"/>
    <n v="90.64"/>
    <n v="0"/>
    <s v="Asset Management"/>
    <x v="2"/>
  </r>
  <r>
    <s v="653E-400 - OandM Dist Expenses"/>
    <s v="1200 ST Union Lbr"/>
    <n v="478.98"/>
    <m/>
    <n v="0"/>
    <n v="0"/>
    <n v="0"/>
    <n v="0"/>
    <n v="478.98"/>
    <n v="478.98"/>
    <n v="0"/>
    <s v="Asset Management"/>
    <x v="4"/>
  </r>
  <r>
    <s v="653E-400 - OandM Dist Expenses"/>
    <s v="1300 OT Union Lbr"/>
    <n v="124.97"/>
    <m/>
    <n v="0"/>
    <n v="0"/>
    <n v="0"/>
    <n v="0"/>
    <n v="124.97"/>
    <n v="124.97"/>
    <n v="0"/>
    <s v="Asset Management"/>
    <x v="4"/>
  </r>
  <r>
    <s v="717E-400 - OandM Dist Expense"/>
    <s v="1200 ST Union Lbr"/>
    <n v="525.67000000000007"/>
    <m/>
    <n v="0"/>
    <n v="0"/>
    <n v="0"/>
    <n v="0"/>
    <n v="525.67000000000007"/>
    <n v="525.67000000000007"/>
    <n v="0"/>
    <s v="Asset Management"/>
    <x v="4"/>
  </r>
  <r>
    <s v="717E-400 - OandM Dist Expense"/>
    <s v="1300 OT Union Lbr"/>
    <n v="57.93"/>
    <m/>
    <n v="0"/>
    <n v="0"/>
    <n v="0"/>
    <n v="0"/>
    <n v="57.93"/>
    <n v="57.93"/>
    <n v="0"/>
    <s v="Asset Management"/>
    <x v="4"/>
  </r>
  <r>
    <s v="728E-400 - OandM Dist Expenses"/>
    <s v="1200 ST Union Lbr"/>
    <n v="199.72000000000003"/>
    <m/>
    <n v="0"/>
    <n v="0"/>
    <n v="0"/>
    <n v="0"/>
    <n v="199.72000000000003"/>
    <n v="199.72000000000003"/>
    <n v="0"/>
    <s v="Asset Management"/>
    <x v="4"/>
  </r>
  <r>
    <s v="728E-400 - OandM Dist Expenses"/>
    <s v="1300 OT Union Lbr"/>
    <n v="60.449999999999996"/>
    <m/>
    <n v="0"/>
    <n v="0"/>
    <n v="0"/>
    <n v="0"/>
    <n v="60.449999999999996"/>
    <n v="60.449999999999996"/>
    <n v="0"/>
    <s v="Asset Management"/>
    <x v="4"/>
  </r>
  <r>
    <s v="729E-400 - OandM Dist Expenses"/>
    <s v="1200 ST Union Lbr"/>
    <n v="731.62"/>
    <m/>
    <n v="0"/>
    <n v="0"/>
    <n v="0"/>
    <n v="0"/>
    <n v="731.62"/>
    <n v="731.62"/>
    <n v="0"/>
    <s v="Asset Management"/>
    <x v="4"/>
  </r>
  <r>
    <s v="729E-400 - OandM Dist Expenses"/>
    <s v="1300 OT Union Lbr"/>
    <n v="62.36"/>
    <m/>
    <n v="0"/>
    <n v="0"/>
    <n v="0"/>
    <n v="0"/>
    <n v="62.36"/>
    <n v="62.36"/>
    <n v="0"/>
    <s v="Asset Management"/>
    <x v="4"/>
  </r>
  <r>
    <s v="7366-100 - General Admin"/>
    <s v="1200 ST NonUnion Lbr"/>
    <n v="9190.6799999999985"/>
    <m/>
    <n v="0"/>
    <n v="0"/>
    <n v="0"/>
    <n v="0"/>
    <n v="9190.6799999999985"/>
    <n v="9190.6799999999985"/>
    <n v="0"/>
    <s v="Asset Management"/>
    <x v="2"/>
  </r>
  <r>
    <s v="7366-600 - OandM Expenses"/>
    <s v="1200 ST NonUnion Lbr"/>
    <n v="88229.06"/>
    <m/>
    <n v="0"/>
    <n v="0"/>
    <n v="0"/>
    <n v="0"/>
    <n v="88229.06"/>
    <n v="88229.06"/>
    <n v="0"/>
    <s v="Asset Management"/>
    <x v="2"/>
  </r>
  <r>
    <s v="7366-600 - OandM Expenses"/>
    <s v="2400 Inventory Issue"/>
    <n v="1838.16"/>
    <m/>
    <n v="0"/>
    <n v="0"/>
    <n v="0"/>
    <n v="0"/>
    <n v="1838.16"/>
    <n v="1838.16"/>
    <n v="0"/>
    <s v="Asset Management"/>
    <x v="3"/>
  </r>
  <r>
    <s v="7366-600 - OandM Expenses"/>
    <s v="1300 OT NonUnion Lbr"/>
    <n v="2086.2800000000002"/>
    <m/>
    <n v="0"/>
    <n v="0"/>
    <n v="0"/>
    <n v="0"/>
    <n v="2086.2800000000002"/>
    <n v="2086.2800000000002"/>
    <n v="0"/>
    <s v="Asset Management"/>
    <x v="2"/>
  </r>
  <r>
    <s v="7366-610 - Groundline"/>
    <s v="2100 Outside Svcs"/>
    <n v="2549.84"/>
    <m/>
    <n v="0"/>
    <n v="0"/>
    <n v="0"/>
    <n v="0"/>
    <n v="2549.84"/>
    <n v="2549.84"/>
    <n v="0"/>
    <s v="Asset Management"/>
    <x v="0"/>
  </r>
  <r>
    <s v="7366-610 - Groundline"/>
    <s v="1200 ST NonUnion Lbr"/>
    <n v="26463.91"/>
    <m/>
    <n v="0"/>
    <n v="0"/>
    <n v="0"/>
    <n v="0"/>
    <n v="26463.91"/>
    <n v="26463.91"/>
    <n v="0"/>
    <s v="Asset Management"/>
    <x v="2"/>
  </r>
  <r>
    <s v="7366-610 - Groundline"/>
    <s v="2410 Direct Purchase"/>
    <n v="3500"/>
    <m/>
    <n v="0"/>
    <n v="0"/>
    <n v="0"/>
    <n v="0"/>
    <n v="3500"/>
    <n v="3500"/>
    <n v="0"/>
    <s v="Asset Management"/>
    <x v="0"/>
  </r>
  <r>
    <s v="7366-610 - Groundline"/>
    <s v="2430 Other Equip Exp"/>
    <n v="11.36"/>
    <m/>
    <n v="0"/>
    <n v="0"/>
    <n v="0"/>
    <n v="0"/>
    <n v="11.36"/>
    <n v="11.36"/>
    <n v="0"/>
    <s v="Asset Management"/>
    <x v="3"/>
  </r>
  <r>
    <s v="7366-610 - Groundline"/>
    <s v="1300 OT NonUnion Lbr"/>
    <n v="2835.06"/>
    <m/>
    <n v="0"/>
    <n v="0"/>
    <n v="0"/>
    <n v="0"/>
    <n v="2835.06"/>
    <n v="2835.06"/>
    <n v="0"/>
    <s v="Asset Management"/>
    <x v="2"/>
  </r>
  <r>
    <s v="7366-610 - Groundline"/>
    <s v="2700 Postage/Delivery"/>
    <n v="466.96999999999997"/>
    <m/>
    <n v="0"/>
    <n v="0"/>
    <n v="0"/>
    <n v="0"/>
    <n v="466.96999999999997"/>
    <n v="466.96999999999997"/>
    <n v="0"/>
    <s v="Asset Management"/>
    <x v="0"/>
  </r>
  <r>
    <s v="7366-620 - Infrared and Ultrasoni"/>
    <s v="1200 ST NonUnion Lbr"/>
    <n v="16897.45"/>
    <m/>
    <n v="0"/>
    <n v="0"/>
    <n v="0"/>
    <n v="0"/>
    <n v="16897.45"/>
    <n v="16897.45"/>
    <n v="0"/>
    <s v="Asset Management"/>
    <x v="2"/>
  </r>
  <r>
    <s v="7366-620 - Infrared and Ultrasoni"/>
    <s v="2420 Lease/Rental"/>
    <n v="5738"/>
    <m/>
    <n v="0"/>
    <n v="0"/>
    <n v="0"/>
    <n v="0"/>
    <n v="5738"/>
    <n v="5738"/>
    <n v="0"/>
    <s v="Asset Management"/>
    <x v="0"/>
  </r>
  <r>
    <s v="7366-620 - Infrared and Ultrasoni"/>
    <s v="1300 OT NonUnion Lbr"/>
    <n v="968.14"/>
    <m/>
    <n v="0"/>
    <n v="0"/>
    <n v="0"/>
    <n v="0"/>
    <n v="968.14"/>
    <n v="968.14"/>
    <n v="0"/>
    <s v="Asset Management"/>
    <x v="2"/>
  </r>
  <r>
    <s v="7366-620 - Infrared and Ultrasoni"/>
    <s v="2700 Postage/Delivery"/>
    <n v="533.35"/>
    <m/>
    <n v="0"/>
    <n v="0"/>
    <n v="0"/>
    <n v="0"/>
    <n v="533.35"/>
    <n v="533.35"/>
    <n v="0"/>
    <s v="Asset Management"/>
    <x v="0"/>
  </r>
  <r>
    <s v="746E-400 - OandM Dist Expense"/>
    <s v="1200 ST Union Lbr"/>
    <n v="199.32"/>
    <m/>
    <n v="0"/>
    <n v="0"/>
    <n v="0"/>
    <n v="0"/>
    <n v="199.32"/>
    <n v="199.32"/>
    <n v="0"/>
    <s v="Asset Management"/>
    <x v="4"/>
  </r>
  <r>
    <s v="746E-400 - OandM Dist Expense"/>
    <s v="1300 OT Union Lbr"/>
    <n v="14.6"/>
    <m/>
    <n v="0"/>
    <n v="0"/>
    <n v="0"/>
    <n v="0"/>
    <n v="14.6"/>
    <n v="14.6"/>
    <n v="0"/>
    <s v="Asset Management"/>
    <x v="4"/>
  </r>
  <r>
    <s v="751E-400 - OandM Dist Expenses"/>
    <s v="1200 ST Union Lbr"/>
    <n v="19.18"/>
    <m/>
    <n v="0"/>
    <n v="0"/>
    <n v="0"/>
    <n v="0"/>
    <n v="19.18"/>
    <n v="19.18"/>
    <n v="0"/>
    <s v="Asset Management"/>
    <x v="4"/>
  </r>
  <r>
    <s v="752E-400 - OandM Dist Expenses"/>
    <s v="1200 ST Union Lbr"/>
    <n v="212.28000000000003"/>
    <m/>
    <n v="0"/>
    <n v="0"/>
    <n v="0"/>
    <n v="0"/>
    <n v="212.28000000000003"/>
    <n v="212.28000000000003"/>
    <n v="0"/>
    <s v="Asset Management"/>
    <x v="4"/>
  </r>
  <r>
    <s v="752E-400 - OandM Dist Expenses"/>
    <s v="1300 OT Union Lbr"/>
    <n v="91.6"/>
    <m/>
    <n v="0"/>
    <n v="0"/>
    <n v="0"/>
    <n v="0"/>
    <n v="91.6"/>
    <n v="91.6"/>
    <n v="0"/>
    <s v="Asset Management"/>
    <x v="4"/>
  </r>
  <r>
    <s v="787E-400 - OandM Dist Expenses"/>
    <s v="1200 ST Union Lbr"/>
    <n v="106.27000000000001"/>
    <m/>
    <n v="0"/>
    <n v="0"/>
    <n v="0"/>
    <n v="0"/>
    <n v="106.27000000000001"/>
    <n v="106.27000000000001"/>
    <n v="0"/>
    <s v="Asset Management"/>
    <x v="4"/>
  </r>
  <r>
    <s v="787E-400 - OandM Dist Expenses"/>
    <s v="1300 OT Union Lbr"/>
    <n v="73.83"/>
    <m/>
    <n v="0"/>
    <n v="0"/>
    <n v="0"/>
    <n v="0"/>
    <n v="73.83"/>
    <n v="73.83"/>
    <n v="0"/>
    <s v="Asset Management"/>
    <x v="4"/>
  </r>
  <r>
    <s v="788E-400 - OandM Dist Expenses"/>
    <s v="1200 ST Union Lbr"/>
    <n v="529.11"/>
    <m/>
    <n v="0"/>
    <n v="0"/>
    <n v="0"/>
    <n v="0"/>
    <n v="529.11"/>
    <n v="529.11"/>
    <n v="0"/>
    <s v="Asset Management"/>
    <x v="4"/>
  </r>
  <r>
    <s v="788E-400 - OandM Dist Expenses"/>
    <s v="1300 OT Union Lbr"/>
    <n v="125.88"/>
    <m/>
    <n v="0"/>
    <n v="0"/>
    <n v="0"/>
    <n v="0"/>
    <n v="125.88"/>
    <n v="125.88"/>
    <n v="0"/>
    <s v="Asset Management"/>
    <x v="4"/>
  </r>
  <r>
    <s v="822E-400 - OandM Dist Expenses"/>
    <s v="1200 ST Union Lbr"/>
    <n v="166.16"/>
    <m/>
    <n v="0"/>
    <n v="0"/>
    <n v="0"/>
    <n v="0"/>
    <n v="166.16"/>
    <n v="166.16"/>
    <n v="0"/>
    <s v="Asset Management"/>
    <x v="4"/>
  </r>
  <r>
    <s v="822E-400 - OandM Dist Expenses"/>
    <s v="1300 OT Union Lbr"/>
    <n v="27.85"/>
    <m/>
    <n v="0"/>
    <n v="0"/>
    <n v="0"/>
    <n v="0"/>
    <n v="27.85"/>
    <n v="27.85"/>
    <n v="0"/>
    <s v="Asset Management"/>
    <x v="4"/>
  </r>
  <r>
    <s v="845E-400 - OandM Dist Expense"/>
    <s v="1200 ST Union Lbr"/>
    <n v="113.25"/>
    <m/>
    <n v="0"/>
    <n v="0"/>
    <n v="0"/>
    <n v="0"/>
    <n v="113.25"/>
    <n v="113.25"/>
    <n v="0"/>
    <s v="Asset Management"/>
    <x v="4"/>
  </r>
  <r>
    <s v="845E-400 - OandM Dist Expense"/>
    <s v="1300 OT Union Lbr"/>
    <n v="32.18"/>
    <m/>
    <n v="0"/>
    <n v="0"/>
    <n v="0"/>
    <n v="0"/>
    <n v="32.18"/>
    <n v="32.18"/>
    <n v="0"/>
    <s v="Asset Management"/>
    <x v="4"/>
  </r>
  <r>
    <s v="853E-400 - OandM Dist Expenses"/>
    <s v="1200 ST Union Lbr"/>
    <n v="656.09999999999991"/>
    <m/>
    <n v="0"/>
    <n v="0"/>
    <n v="0"/>
    <n v="0"/>
    <n v="656.09999999999991"/>
    <n v="656.09999999999991"/>
    <n v="0"/>
    <s v="Asset Management"/>
    <x v="4"/>
  </r>
  <r>
    <s v="853E-400 - OandM Dist Expenses"/>
    <s v="1300 OT Union Lbr"/>
    <n v="258"/>
    <m/>
    <n v="0"/>
    <n v="0"/>
    <n v="0"/>
    <n v="0"/>
    <n v="258"/>
    <n v="258"/>
    <n v="0"/>
    <s v="Asset Management"/>
    <x v="4"/>
  </r>
  <r>
    <s v="854E-400 - OandM Dist Expenses"/>
    <s v="1200 ST NonUnion Lbr"/>
    <n v="45.32"/>
    <m/>
    <n v="0"/>
    <n v="0"/>
    <n v="0"/>
    <n v="0"/>
    <n v="45.32"/>
    <n v="45.32"/>
    <n v="0"/>
    <s v="Asset Management"/>
    <x v="2"/>
  </r>
  <r>
    <s v="854E-400 - OandM Dist Expenses"/>
    <s v="1200 ST Union Lbr"/>
    <n v="233.70000000000002"/>
    <m/>
    <n v="0"/>
    <n v="0"/>
    <n v="0"/>
    <n v="0"/>
    <n v="233.70000000000002"/>
    <n v="233.70000000000002"/>
    <n v="0"/>
    <s v="Asset Management"/>
    <x v="4"/>
  </r>
  <r>
    <s v="854E-400 - OandM Dist Expenses"/>
    <s v="1300 OT Union Lbr"/>
    <n v="98.42"/>
    <m/>
    <n v="0"/>
    <n v="0"/>
    <n v="0"/>
    <n v="0"/>
    <n v="98.42"/>
    <n v="98.42"/>
    <n v="0"/>
    <s v="Asset Management"/>
    <x v="4"/>
  </r>
  <r>
    <s v="856E-420 - OandM Office Expense"/>
    <s v="2170 Outside Svcs Veg Mgmt"/>
    <n v="9863.25"/>
    <m/>
    <n v="0"/>
    <n v="0"/>
    <n v="0"/>
    <n v="0"/>
    <n v="9863.25"/>
    <n v="9863.25"/>
    <n v="0"/>
    <s v="Asset Management"/>
    <x v="0"/>
  </r>
  <r>
    <s v="856E-420 - OandM Office Expense"/>
    <s v="2320 Travel Exp Supp Inv"/>
    <n v="118.81"/>
    <m/>
    <n v="0"/>
    <n v="0"/>
    <n v="0"/>
    <n v="0"/>
    <n v="118.81"/>
    <n v="118.81"/>
    <n v="0"/>
    <s v="Asset Management"/>
    <x v="0"/>
  </r>
  <r>
    <s v="866D-400 - OandM Dist Expense"/>
    <s v="1200 ST Union Lbr"/>
    <n v="96.07"/>
    <m/>
    <n v="0"/>
    <n v="0"/>
    <n v="0"/>
    <n v="0"/>
    <n v="96.07"/>
    <n v="96.07"/>
    <n v="0"/>
    <s v="Asset Management"/>
    <x v="4"/>
  </r>
  <r>
    <s v="2183-500 - OandM Expenses"/>
    <s v="2100 Outside Svcs"/>
    <n v="152984.16999999998"/>
    <m/>
    <n v="0"/>
    <n v="0"/>
    <n v="0"/>
    <n v="0"/>
    <n v="152984.16999999998"/>
    <n v="152984.16999999998"/>
    <n v="0"/>
    <s v="Asset Management"/>
    <x v="0"/>
  </r>
  <r>
    <s v="2183-500 - OandM Expenses"/>
    <s v="2810 Fees/Dues/Pnlty"/>
    <n v="175"/>
    <m/>
    <n v="0"/>
    <n v="0"/>
    <n v="0"/>
    <n v="0"/>
    <n v="175"/>
    <n v="175"/>
    <n v="0"/>
    <s v="Asset Management"/>
    <x v="0"/>
  </r>
  <r>
    <s v="2183-500 - OandM Expenses"/>
    <s v="1200 ST NonUnion Lbr"/>
    <n v="5309.3600000000006"/>
    <m/>
    <n v="0"/>
    <n v="0"/>
    <n v="0"/>
    <n v="0"/>
    <n v="5309.3600000000006"/>
    <n v="5309.3600000000006"/>
    <n v="0"/>
    <s v="Asset Management"/>
    <x v="2"/>
  </r>
  <r>
    <s v="2183-500 - OandM Expenses"/>
    <s v="2320 Travel Exp Supp Inv"/>
    <n v="156.58000000000001"/>
    <m/>
    <n v="0"/>
    <n v="0"/>
    <n v="0"/>
    <n v="0"/>
    <n v="156.58000000000001"/>
    <n v="156.58000000000001"/>
    <n v="0"/>
    <s v="Asset Management"/>
    <x v="0"/>
  </r>
  <r>
    <s v="2183-500 - OandM Expenses"/>
    <s v="2330 Meals Exp Supp Inv"/>
    <n v="94.59"/>
    <m/>
    <n v="0"/>
    <n v="0"/>
    <n v="0"/>
    <n v="0"/>
    <n v="94.59"/>
    <n v="94.59"/>
    <n v="0"/>
    <s v="Asset Management"/>
    <x v="0"/>
  </r>
  <r>
    <s v="2183-500 - OandM Expenses"/>
    <s v="2340 Other Emp Exp"/>
    <n v="12.17"/>
    <m/>
    <n v="0"/>
    <n v="0"/>
    <n v="0"/>
    <n v="0"/>
    <n v="12.17"/>
    <n v="12.17"/>
    <n v="0"/>
    <s v="Asset Management"/>
    <x v="0"/>
  </r>
  <r>
    <s v="2183-500 - OandM Expenses"/>
    <s v="2430 Other Equip Exp"/>
    <n v="98.09"/>
    <m/>
    <n v="0"/>
    <n v="0"/>
    <n v="0"/>
    <n v="0"/>
    <n v="98.09"/>
    <n v="98.09"/>
    <n v="0"/>
    <s v="Asset Management"/>
    <x v="3"/>
  </r>
  <r>
    <s v="2183-500 - OandM Expenses"/>
    <s v="1300 OT NonUnion Lbr"/>
    <n v="1975.8600000000001"/>
    <m/>
    <n v="0"/>
    <n v="0"/>
    <n v="0"/>
    <n v="0"/>
    <n v="1975.8600000000001"/>
    <n v="1975.8600000000001"/>
    <n v="0"/>
    <s v="Asset Management"/>
    <x v="2"/>
  </r>
  <r>
    <s v="7367-500 - OandM Expenses"/>
    <s v="4455 Equip/Other"/>
    <n v="1165.03"/>
    <m/>
    <n v="0"/>
    <n v="0"/>
    <n v="0"/>
    <n v="0"/>
    <n v="1165.03"/>
    <n v="1165.03"/>
    <n v="0"/>
    <s v="Asset Management"/>
    <x v="1"/>
  </r>
  <r>
    <s v="7367-500 - OandM Expenses"/>
    <s v="2100 Outside Svcs"/>
    <n v="368760.43"/>
    <m/>
    <n v="0"/>
    <n v="0"/>
    <n v="0"/>
    <n v="0"/>
    <n v="368760.43"/>
    <n v="368760.43"/>
    <n v="0"/>
    <s v="Asset Management"/>
    <x v="0"/>
  </r>
  <r>
    <s v="7367-500 - OandM Expenses"/>
    <s v="1200 ST NonUnion Lbr"/>
    <n v="27983.91"/>
    <m/>
    <n v="0"/>
    <n v="0"/>
    <n v="0"/>
    <n v="0"/>
    <n v="27983.91"/>
    <n v="27983.91"/>
    <n v="0"/>
    <s v="Asset Management"/>
    <x v="2"/>
  </r>
  <r>
    <s v="7367-500 - OandM Expenses"/>
    <s v="2330 Meals Exp Supp Inv"/>
    <n v="299.77"/>
    <m/>
    <n v="0"/>
    <n v="0"/>
    <n v="0"/>
    <n v="0"/>
    <n v="299.77"/>
    <n v="299.77"/>
    <n v="0"/>
    <s v="Asset Management"/>
    <x v="0"/>
  </r>
  <r>
    <s v="7367-500 - OandM Expenses"/>
    <s v="2400 Inventory Issue"/>
    <n v="46.21"/>
    <m/>
    <n v="0"/>
    <n v="0"/>
    <n v="0"/>
    <n v="0"/>
    <n v="46.21"/>
    <n v="46.21"/>
    <n v="0"/>
    <s v="Asset Management"/>
    <x v="3"/>
  </r>
  <r>
    <s v="7367-500 - OandM Expenses"/>
    <s v="2430 Other Equip Exp"/>
    <n v="1274.1199999999999"/>
    <m/>
    <n v="0"/>
    <n v="0"/>
    <n v="0"/>
    <n v="0"/>
    <n v="1274.1199999999999"/>
    <n v="1274.1199999999999"/>
    <n v="0"/>
    <s v="Asset Management"/>
    <x v="3"/>
  </r>
  <r>
    <s v="7367-500 - OandM Expenses"/>
    <s v="1300 OT NonUnion Lbr"/>
    <n v="3059.1800000000003"/>
    <m/>
    <n v="0"/>
    <n v="0"/>
    <n v="0"/>
    <n v="0"/>
    <n v="3059.1800000000003"/>
    <n v="3059.1800000000003"/>
    <n v="0"/>
    <s v="Asset Management"/>
    <x v="2"/>
  </r>
  <r>
    <s v="541E-400 - OandM Dist Expense"/>
    <s v="1200 ST NonUnion Lbr"/>
    <n v="90.64"/>
    <m/>
    <n v="0"/>
    <n v="0"/>
    <n v="0"/>
    <n v="0"/>
    <n v="90.64"/>
    <n v="90.64"/>
    <n v="0"/>
    <s v="Asset Management"/>
    <x v="2"/>
  </r>
  <r>
    <s v="541E-400 - OandM Dist Expense"/>
    <s v="1200 ST Union Lbr"/>
    <n v="278.14"/>
    <m/>
    <n v="0"/>
    <n v="0"/>
    <n v="0"/>
    <n v="0"/>
    <n v="278.14"/>
    <n v="278.14"/>
    <n v="0"/>
    <s v="Asset Management"/>
    <x v="4"/>
  </r>
  <r>
    <s v="541E-400 - OandM Dist Expense"/>
    <s v="1300 OT Union Lbr"/>
    <n v="127.88"/>
    <m/>
    <n v="0"/>
    <n v="0"/>
    <n v="0"/>
    <n v="0"/>
    <n v="127.88"/>
    <n v="127.88"/>
    <n v="0"/>
    <s v="Asset Management"/>
    <x v="4"/>
  </r>
  <r>
    <s v="551E-400 - OandM Dist Expenses"/>
    <s v="1200 ST Union Lbr"/>
    <n v="131.25"/>
    <m/>
    <n v="0"/>
    <n v="0"/>
    <n v="0"/>
    <n v="0"/>
    <n v="131.25"/>
    <n v="131.25"/>
    <n v="0"/>
    <s v="Asset Management"/>
    <x v="4"/>
  </r>
  <r>
    <s v="988D-400 - OandM Dist Expenses"/>
    <s v="1300 OT Union Lbr"/>
    <n v="2.0099999999999998"/>
    <m/>
    <n v="0"/>
    <n v="0"/>
    <n v="0"/>
    <n v="0"/>
    <n v="2.0099999999999998"/>
    <n v="2.0099999999999998"/>
    <n v="0"/>
    <s v="Asset Management"/>
    <x v="4"/>
  </r>
  <r>
    <s v="142D-500 - OandM Expenses"/>
    <s v="1200 ST Union Lbr"/>
    <n v="10519.34"/>
    <m/>
    <n v="0"/>
    <n v="0"/>
    <n v="0"/>
    <n v="0"/>
    <n v="10519.34"/>
    <n v="10519.34"/>
    <n v="0"/>
    <s v="Asset Management"/>
    <x v="4"/>
  </r>
  <r>
    <s v="142D-500 - OandM Expenses"/>
    <s v="2330 Meals Payroll"/>
    <n v="830"/>
    <m/>
    <n v="0"/>
    <n v="0"/>
    <n v="0"/>
    <n v="0"/>
    <n v="830"/>
    <n v="830"/>
    <n v="0"/>
    <s v="Asset Management"/>
    <x v="0"/>
  </r>
  <r>
    <s v="142D-500 - OandM Expenses"/>
    <s v="1300 OT Union Lbr"/>
    <n v="13705.98"/>
    <m/>
    <n v="0"/>
    <n v="0"/>
    <n v="0"/>
    <n v="0"/>
    <n v="13705.98"/>
    <n v="13705.98"/>
    <n v="0"/>
    <s v="Asset Management"/>
    <x v="4"/>
  </r>
  <r>
    <s v="255E-500 - OandM Expenses"/>
    <s v="1200 ST Union Lbr"/>
    <n v="101.75"/>
    <m/>
    <n v="0"/>
    <n v="0"/>
    <n v="0"/>
    <n v="0"/>
    <n v="101.75"/>
    <n v="101.75"/>
    <n v="0"/>
    <s v="Asset Management"/>
    <x v="4"/>
  </r>
  <r>
    <s v="255E-500 - OandM Expenses"/>
    <s v="1300 OT Union Lbr"/>
    <n v="30.53"/>
    <m/>
    <n v="0"/>
    <n v="0"/>
    <n v="0"/>
    <n v="0"/>
    <n v="30.53"/>
    <n v="30.53"/>
    <n v="0"/>
    <s v="Asset Management"/>
    <x v="4"/>
  </r>
  <r>
    <s v="319E-500 - OandM Expenses"/>
    <s v="1200 ST Union Lbr"/>
    <n v="632.16"/>
    <m/>
    <n v="0"/>
    <n v="0"/>
    <n v="0"/>
    <n v="0"/>
    <n v="632.16"/>
    <n v="632.16"/>
    <n v="0"/>
    <s v="Asset Management"/>
    <x v="4"/>
  </r>
  <r>
    <s v="319E-500 - OandM Expenses"/>
    <s v="2330 Meals Payroll"/>
    <n v="40"/>
    <m/>
    <n v="0"/>
    <n v="0"/>
    <n v="0"/>
    <n v="0"/>
    <n v="40"/>
    <n v="40"/>
    <n v="0"/>
    <s v="Asset Management"/>
    <x v="0"/>
  </r>
  <r>
    <s v="319E-500 - OandM Expenses"/>
    <s v="1300 OT Union Lbr"/>
    <n v="829.71"/>
    <m/>
    <n v="0"/>
    <n v="0"/>
    <n v="0"/>
    <n v="0"/>
    <n v="829.71"/>
    <n v="829.71"/>
    <n v="0"/>
    <s v="Asset Management"/>
    <x v="4"/>
  </r>
  <r>
    <s v="325E-500 - OandM Expenses"/>
    <s v="1200 ST Union Lbr"/>
    <n v="333.04"/>
    <m/>
    <n v="0"/>
    <n v="0"/>
    <n v="0"/>
    <n v="0"/>
    <n v="333.04"/>
    <n v="333.04"/>
    <n v="0"/>
    <s v="Asset Management"/>
    <x v="4"/>
  </r>
  <r>
    <s v="488E-410 - OandM Trans Expense"/>
    <s v="1200 ST NonUnion Lbr"/>
    <n v="1435.05"/>
    <m/>
    <n v="0"/>
    <n v="0"/>
    <n v="0"/>
    <n v="0"/>
    <n v="1435.05"/>
    <n v="1435.05"/>
    <n v="0"/>
    <s v="Asset Management"/>
    <x v="2"/>
  </r>
  <r>
    <s v="495E-410 - OandM Trans Expense"/>
    <s v="1200 ST NonUnion Lbr"/>
    <n v="349.07"/>
    <m/>
    <n v="0"/>
    <n v="0"/>
    <n v="0"/>
    <n v="0"/>
    <n v="349.07"/>
    <n v="349.07"/>
    <n v="0"/>
    <s v="Asset Management"/>
    <x v="2"/>
  </r>
  <r>
    <s v="497E-400 - OandM Dist Expense"/>
    <s v="1200 ST NonUnion Lbr"/>
    <n v="453.2"/>
    <m/>
    <n v="0"/>
    <n v="0"/>
    <n v="0"/>
    <n v="0"/>
    <n v="453.2"/>
    <n v="453.2"/>
    <n v="0"/>
    <s v="Asset Management"/>
    <x v="2"/>
  </r>
  <r>
    <s v="497E-400 - OandM Dist Expense"/>
    <s v="1200 ST Union Lbr"/>
    <n v="1251.05"/>
    <m/>
    <n v="0"/>
    <n v="0"/>
    <n v="0"/>
    <n v="0"/>
    <n v="1251.05"/>
    <n v="1251.05"/>
    <n v="0"/>
    <s v="Asset Management"/>
    <x v="4"/>
  </r>
  <r>
    <s v="497E-400 - OandM Dist Expense"/>
    <s v="1300 OT Union Lbr"/>
    <n v="397.88"/>
    <m/>
    <n v="0"/>
    <n v="0"/>
    <n v="0"/>
    <n v="0"/>
    <n v="397.88"/>
    <n v="397.88"/>
    <n v="0"/>
    <s v="Asset Management"/>
    <x v="4"/>
  </r>
  <r>
    <s v="498E-400 - OandM Dist Expense"/>
    <s v="1200 ST NonUnion Lbr"/>
    <n v="5639.79"/>
    <m/>
    <n v="0"/>
    <n v="0"/>
    <n v="0"/>
    <n v="0"/>
    <n v="5639.79"/>
    <n v="5639.79"/>
    <n v="0"/>
    <s v="Asset Management"/>
    <x v="2"/>
  </r>
  <r>
    <s v="498E-400 - OandM Dist Expense"/>
    <s v="1200 ST Union Lbr"/>
    <n v="4.8600000000000003"/>
    <m/>
    <n v="0"/>
    <n v="0"/>
    <n v="0"/>
    <n v="0"/>
    <n v="4.8600000000000003"/>
    <n v="4.8600000000000003"/>
    <n v="0"/>
    <s v="Asset Management"/>
    <x v="4"/>
  </r>
  <r>
    <s v="500E-400 - OandM Dist Expense"/>
    <s v="1200 ST Union Lbr"/>
    <n v="1856.4900000000002"/>
    <m/>
    <n v="0"/>
    <n v="0"/>
    <n v="0"/>
    <n v="0"/>
    <n v="1856.4900000000002"/>
    <n v="1856.4900000000002"/>
    <n v="0"/>
    <s v="Asset Management"/>
    <x v="4"/>
  </r>
  <r>
    <s v="500E-400 - OandM Dist Expense"/>
    <s v="1300 OT Union Lbr"/>
    <n v="653.20000000000005"/>
    <m/>
    <n v="0"/>
    <n v="0"/>
    <n v="0"/>
    <n v="0"/>
    <n v="653.20000000000005"/>
    <n v="653.20000000000005"/>
    <n v="0"/>
    <s v="Asset Management"/>
    <x v="4"/>
  </r>
  <r>
    <s v="5030-500 - Nepool Expenses"/>
    <s v="6130 Misc Reimburse AR"/>
    <n v="-28386"/>
    <m/>
    <n v="0"/>
    <n v="0"/>
    <n v="0"/>
    <n v="0"/>
    <n v="-28386"/>
    <n v="-28386"/>
    <n v="0"/>
    <s v="Asset Management"/>
    <x v="5"/>
  </r>
  <r>
    <s v="5030-550 - Transmission OandM"/>
    <s v="2810 Fees/Dues/Pnlty"/>
    <n v="235.2"/>
    <m/>
    <n v="0"/>
    <n v="0"/>
    <n v="0"/>
    <n v="0"/>
    <n v="235.2"/>
    <n v="235.2"/>
    <n v="0"/>
    <s v="Asset Management"/>
    <x v="0"/>
  </r>
  <r>
    <s v="5030-550 - Transmission OandM"/>
    <s v="2310 Training Mtls"/>
    <n v="849"/>
    <m/>
    <n v="0"/>
    <n v="0"/>
    <n v="0"/>
    <n v="0"/>
    <n v="849"/>
    <n v="849"/>
    <n v="0"/>
    <s v="Asset Management"/>
    <x v="1"/>
  </r>
  <r>
    <s v="5030-550 - Transmission OandM"/>
    <s v="2320 Travel Exp Supp Inv"/>
    <n v="6423.7"/>
    <m/>
    <n v="0"/>
    <n v="0"/>
    <n v="0"/>
    <n v="0"/>
    <n v="6423.7"/>
    <n v="6423.7"/>
    <n v="0"/>
    <s v="Asset Management"/>
    <x v="0"/>
  </r>
  <r>
    <s v="5030-550 - Transmission OandM"/>
    <s v="2330 Meals Exp AR"/>
    <n v="-7.97"/>
    <m/>
    <n v="0"/>
    <n v="0"/>
    <n v="0"/>
    <n v="0"/>
    <n v="-7.97"/>
    <n v="-7.97"/>
    <n v="0"/>
    <s v="Asset Management"/>
    <x v="0"/>
  </r>
  <r>
    <s v="5030-550 - Transmission OandM"/>
    <s v="2330 Meals Exp Supp Inv"/>
    <n v="237.61"/>
    <m/>
    <n v="0"/>
    <n v="0"/>
    <n v="0"/>
    <n v="0"/>
    <n v="237.61"/>
    <n v="237.61"/>
    <n v="0"/>
    <s v="Asset Management"/>
    <x v="0"/>
  </r>
  <r>
    <s v="5030-550 - Transmission OandM"/>
    <s v="2410 Direct Purchase"/>
    <n v="709.45"/>
    <m/>
    <n v="0"/>
    <n v="0"/>
    <n v="0"/>
    <n v="0"/>
    <n v="709.45"/>
    <n v="709.45"/>
    <n v="0"/>
    <s v="Asset Management"/>
    <x v="0"/>
  </r>
  <r>
    <s v="658E-400 - OandM Dist Expense"/>
    <s v="1200 ST Union Lbr"/>
    <n v="198.98"/>
    <m/>
    <n v="0"/>
    <n v="0"/>
    <n v="0"/>
    <n v="0"/>
    <n v="198.98"/>
    <n v="198.98"/>
    <n v="0"/>
    <s v="Asset Management"/>
    <x v="4"/>
  </r>
  <r>
    <s v="658E-400 - OandM Dist Expense"/>
    <s v="1300 OT Union Lbr"/>
    <n v="7.56"/>
    <m/>
    <n v="0"/>
    <n v="0"/>
    <n v="0"/>
    <n v="0"/>
    <n v="7.56"/>
    <n v="7.56"/>
    <n v="0"/>
    <s v="Asset Management"/>
    <x v="4"/>
  </r>
  <r>
    <s v="691E-410 - OandM Trans Expense"/>
    <s v="1200 ST Union Lbr"/>
    <n v="616.57000000000005"/>
    <m/>
    <n v="0"/>
    <n v="0"/>
    <n v="0"/>
    <n v="0"/>
    <n v="616.57000000000005"/>
    <n v="616.57000000000005"/>
    <n v="0"/>
    <s v="Asset Management"/>
    <x v="4"/>
  </r>
  <r>
    <s v="691E-410 - OandM Trans Expense"/>
    <s v="1300 OT Union Lbr"/>
    <n v="72.86"/>
    <m/>
    <n v="0"/>
    <n v="0"/>
    <n v="0"/>
    <n v="0"/>
    <n v="72.86"/>
    <n v="72.86"/>
    <n v="0"/>
    <s v="Asset Management"/>
    <x v="4"/>
  </r>
  <r>
    <s v="875E-500 - OandM Expenses"/>
    <s v="1200 ST Union Lbr"/>
    <n v="1312.47"/>
    <m/>
    <n v="0"/>
    <n v="0"/>
    <n v="0"/>
    <n v="0"/>
    <n v="1312.47"/>
    <n v="1312.47"/>
    <n v="0"/>
    <s v="Asset Management"/>
    <x v="4"/>
  </r>
  <r>
    <s v="875E-500 - OandM Expenses"/>
    <s v="2330 Meals Payroll"/>
    <n v="100"/>
    <m/>
    <n v="0"/>
    <n v="0"/>
    <n v="0"/>
    <n v="0"/>
    <n v="100"/>
    <n v="100"/>
    <n v="0"/>
    <s v="Asset Management"/>
    <x v="0"/>
  </r>
  <r>
    <s v="875E-500 - OandM Expenses"/>
    <s v="1300 OT Union Lbr"/>
    <n v="1713.51"/>
    <m/>
    <n v="0"/>
    <n v="0"/>
    <n v="0"/>
    <n v="0"/>
    <n v="1713.51"/>
    <n v="1713.51"/>
    <n v="0"/>
    <s v="Asset Management"/>
    <x v="4"/>
  </r>
  <r>
    <s v="876E-500 - OandM Expenses"/>
    <s v="1200 ST Union Lbr"/>
    <n v="1555.52"/>
    <m/>
    <n v="0"/>
    <n v="0"/>
    <n v="0"/>
    <n v="0"/>
    <n v="1555.52"/>
    <n v="1555.52"/>
    <n v="0"/>
    <s v="Asset Management"/>
    <x v="4"/>
  </r>
  <r>
    <s v="876E-500 - OandM Expenses"/>
    <s v="2330 Meals Payroll"/>
    <n v="90"/>
    <m/>
    <n v="0"/>
    <n v="0"/>
    <n v="0"/>
    <n v="0"/>
    <n v="90"/>
    <n v="90"/>
    <n v="0"/>
    <s v="Asset Management"/>
    <x v="0"/>
  </r>
  <r>
    <s v="876E-500 - OandM Expenses"/>
    <s v="1300 OT Union Lbr"/>
    <n v="1130.19"/>
    <m/>
    <n v="0"/>
    <n v="0"/>
    <n v="0"/>
    <n v="0"/>
    <n v="1130.19"/>
    <n v="1130.19"/>
    <n v="0"/>
    <s v="Asset Management"/>
    <x v="4"/>
  </r>
  <r>
    <s v="341D-100 - Planning"/>
    <s v="2810 Fees/Dues/Pnlty"/>
    <n v="665"/>
    <m/>
    <n v="0"/>
    <n v="0"/>
    <n v="0"/>
    <n v="0"/>
    <n v="665"/>
    <n v="665"/>
    <n v="0"/>
    <s v="Asset Management"/>
    <x v="0"/>
  </r>
  <r>
    <s v="341D-100 - Planning"/>
    <s v="1200 ST NonUnion Lbr"/>
    <n v="7328.7000000000007"/>
    <m/>
    <n v="0"/>
    <n v="0"/>
    <n v="0"/>
    <n v="0"/>
    <n v="7328.7000000000007"/>
    <n v="7328.7000000000007"/>
    <n v="0"/>
    <s v="Asset Management"/>
    <x v="2"/>
  </r>
  <r>
    <s v="341D-100 - Planning"/>
    <s v="1300 OT NonUnion Lbr"/>
    <n v="276.38"/>
    <m/>
    <n v="0"/>
    <n v="0"/>
    <n v="0"/>
    <n v="0"/>
    <n v="276.38"/>
    <n v="276.38"/>
    <n v="0"/>
    <s v="Asset Management"/>
    <x v="2"/>
  </r>
  <r>
    <s v="341D-100 - Planning"/>
    <s v="2730 Office Supplies"/>
    <n v="89.36"/>
    <m/>
    <n v="0"/>
    <n v="0"/>
    <n v="0"/>
    <n v="0"/>
    <n v="89.36"/>
    <n v="89.36"/>
    <n v="0"/>
    <s v="Asset Management"/>
    <x v="0"/>
  </r>
  <r>
    <s v="341D-510 - Maint Planning Trans"/>
    <s v="1200 ST NonUnion Lbr"/>
    <n v="370.91400000000004"/>
    <m/>
    <n v="0"/>
    <n v="0"/>
    <n v="0"/>
    <n v="0"/>
    <n v="370.91400000000004"/>
    <n v="370.91400000000004"/>
    <n v="0"/>
    <s v="Asset Management"/>
    <x v="2"/>
  </r>
  <r>
    <s v="341D-520 - Trans System Plannin"/>
    <s v="1200 ST NonUnion Lbr"/>
    <n v="20256.651999999998"/>
    <m/>
    <n v="0"/>
    <n v="0"/>
    <n v="0"/>
    <n v="0"/>
    <n v="20256.651999999998"/>
    <n v="20256.651999999998"/>
    <n v="0"/>
    <s v="Asset Management"/>
    <x v="2"/>
  </r>
  <r>
    <s v="341D-520 - Trans System Plannin"/>
    <s v="2410 Direct Purchase"/>
    <n v="6578.98"/>
    <m/>
    <n v="0"/>
    <n v="0"/>
    <n v="0"/>
    <n v="0"/>
    <n v="6578.98"/>
    <n v="6578.98"/>
    <n v="0"/>
    <s v="Asset Management"/>
    <x v="0"/>
  </r>
  <r>
    <s v="341D-520 - Trans System Plannin"/>
    <s v="2430 Other Equip Exp"/>
    <n v="22.16"/>
    <m/>
    <n v="0"/>
    <n v="0"/>
    <n v="0"/>
    <n v="0"/>
    <n v="22.16"/>
    <n v="22.16"/>
    <n v="0"/>
    <s v="Asset Management"/>
    <x v="3"/>
  </r>
  <r>
    <s v="341D-530 - Trans Regulatory"/>
    <s v="1200 ST NonUnion Lbr"/>
    <n v="11228.672"/>
    <m/>
    <n v="0"/>
    <n v="0"/>
    <n v="0"/>
    <n v="0"/>
    <n v="11228.672"/>
    <n v="11228.672"/>
    <n v="0"/>
    <s v="Asset Management"/>
    <x v="2"/>
  </r>
  <r>
    <s v="341D-530 - Trans Regulatory"/>
    <s v="2320 Travel Exp Supp Inv"/>
    <n v="173.31"/>
    <m/>
    <n v="0"/>
    <n v="0"/>
    <n v="0"/>
    <n v="0"/>
    <n v="173.31"/>
    <n v="173.31"/>
    <n v="0"/>
    <s v="Asset Management"/>
    <x v="0"/>
  </r>
  <r>
    <s v="341D-530 - Trans Regulatory"/>
    <s v="2330 Meals Exp Supp Inv"/>
    <n v="28.54"/>
    <m/>
    <n v="0"/>
    <n v="0"/>
    <n v="0"/>
    <n v="0"/>
    <n v="28.54"/>
    <n v="28.54"/>
    <n v="0"/>
    <s v="Asset Management"/>
    <x v="0"/>
  </r>
  <r>
    <s v="341D-610 - Maint Planning Dist"/>
    <s v="1200 ST NonUnion Lbr"/>
    <n v="265.54000000000002"/>
    <m/>
    <n v="0"/>
    <n v="0"/>
    <n v="0"/>
    <n v="0"/>
    <n v="265.54000000000002"/>
    <n v="265.54000000000002"/>
    <n v="0"/>
    <s v="Asset Management"/>
    <x v="2"/>
  </r>
  <r>
    <s v="341D-620 - Dist System Planning"/>
    <s v="1200 ST NonUnion Lbr"/>
    <n v="39545.787999999993"/>
    <m/>
    <n v="0"/>
    <n v="0"/>
    <n v="0"/>
    <n v="0"/>
    <n v="39545.787999999993"/>
    <n v="39545.787999999993"/>
    <n v="0"/>
    <s v="Asset Management"/>
    <x v="2"/>
  </r>
  <r>
    <s v="341D-620 - Dist System Planning"/>
    <s v="2330 Meals Exp Supp Inv"/>
    <n v="72.72727272727272"/>
    <m/>
    <n v="0"/>
    <n v="0"/>
    <n v="0"/>
    <n v="0"/>
    <n v="72.72727272727272"/>
    <n v="72.72727272727272"/>
    <n v="0"/>
    <s v="Asset Management"/>
    <x v="0"/>
  </r>
  <r>
    <s v="341D-620 - Dist System Planning"/>
    <s v="2410 Direct Purchase"/>
    <n v="5000"/>
    <m/>
    <n v="0"/>
    <n v="0"/>
    <n v="0"/>
    <n v="0"/>
    <n v="5000"/>
    <n v="5000"/>
    <n v="0"/>
    <s v="Asset Management"/>
    <x v="0"/>
  </r>
  <r>
    <s v="341D-620 - Dist System Planning"/>
    <s v="2430 Other Equip Exp"/>
    <n v="12.64"/>
    <m/>
    <n v="0"/>
    <n v="0"/>
    <n v="0"/>
    <n v="0"/>
    <n v="12.64"/>
    <n v="12.64"/>
    <n v="0"/>
    <s v="Asset Management"/>
    <x v="3"/>
  </r>
  <r>
    <s v="341D-630 - Dist Regulatory"/>
    <s v="1200 ST NonUnion Lbr"/>
    <n v="5674.9300000000012"/>
    <m/>
    <n v="0"/>
    <n v="0"/>
    <n v="0"/>
    <n v="0"/>
    <n v="5674.9300000000012"/>
    <n v="5674.9300000000012"/>
    <n v="0"/>
    <s v="Asset Management"/>
    <x v="2"/>
  </r>
  <r>
    <s v="341D-700 - Tech/Training Conf"/>
    <s v="2810 Fees/Dues/Pnlty"/>
    <n v="95"/>
    <m/>
    <n v="0"/>
    <n v="0"/>
    <n v="0"/>
    <n v="0"/>
    <n v="95"/>
    <n v="95"/>
    <n v="0"/>
    <s v="Asset Management"/>
    <x v="0"/>
  </r>
  <r>
    <s v="341D-700 - Tech/Training Conf"/>
    <s v="1200 ST NonUnion Lbr"/>
    <n v="1184.5579999999998"/>
    <m/>
    <n v="0"/>
    <n v="0"/>
    <n v="0"/>
    <n v="0"/>
    <n v="1184.5579999999998"/>
    <n v="1184.5579999999998"/>
    <n v="0"/>
    <s v="Asset Management"/>
    <x v="2"/>
  </r>
  <r>
    <s v="341D-700 - Tech/Training Conf"/>
    <s v="2310 Training Mtls"/>
    <n v="181.81818181818187"/>
    <m/>
    <n v="0"/>
    <n v="0"/>
    <n v="0"/>
    <n v="0"/>
    <n v="181.81818181818187"/>
    <n v="181.81818181818187"/>
    <n v="0"/>
    <s v="Asset Management"/>
    <x v="1"/>
  </r>
  <r>
    <s v="341D-700 - Tech/Training Conf"/>
    <s v="2330 Meals Exp Supp Inv"/>
    <n v="28.12"/>
    <m/>
    <n v="0"/>
    <n v="0"/>
    <n v="0"/>
    <n v="0"/>
    <n v="28.12"/>
    <n v="28.12"/>
    <n v="0"/>
    <s v="Asset Management"/>
    <x v="0"/>
  </r>
  <r>
    <s v="341D-910 - Vac/Sick/Hol"/>
    <s v="1200 ST NonUnion Lbr"/>
    <n v="31944.783999999996"/>
    <m/>
    <n v="31944.783999999996"/>
    <n v="0"/>
    <n v="0"/>
    <n v="0"/>
    <n v="0"/>
    <n v="31944.783999999996"/>
    <n v="0"/>
    <s v="Asset Management"/>
    <x v="2"/>
  </r>
  <r>
    <s v="341D-950 - Safety"/>
    <s v="1200 ST NonUnion Lbr"/>
    <n v="1233.3399999999999"/>
    <m/>
    <n v="0"/>
    <n v="0"/>
    <n v="0"/>
    <n v="1233.3399999999999"/>
    <n v="0"/>
    <n v="1233.3399999999999"/>
    <n v="0"/>
    <s v="Asset Management"/>
    <x v="2"/>
  </r>
  <r>
    <s v="6575-100 - Planning"/>
    <s v="2100 Outside Svcs"/>
    <n v="69.510000000000005"/>
    <m/>
    <n v="0"/>
    <n v="0"/>
    <n v="0"/>
    <n v="0"/>
    <n v="69.510000000000005"/>
    <n v="69.510000000000005"/>
    <n v="0"/>
    <s v="Asset Management"/>
    <x v="0"/>
  </r>
  <r>
    <s v="6575-100 - Planning"/>
    <s v="2810 Fees/Dues/Pnlty"/>
    <n v="450.90909090909099"/>
    <m/>
    <n v="0"/>
    <n v="0"/>
    <n v="0"/>
    <n v="0"/>
    <n v="450.90909090909099"/>
    <n v="450.90909090909099"/>
    <n v="0"/>
    <s v="Asset Management"/>
    <x v="0"/>
  </r>
  <r>
    <s v="6575-100 - Planning"/>
    <s v="1200 ST NonUnion Lbr"/>
    <n v="224410.97599999997"/>
    <m/>
    <n v="0"/>
    <n v="0"/>
    <n v="0"/>
    <n v="0"/>
    <n v="224410.97599999997"/>
    <n v="224410.97599999997"/>
    <n v="0"/>
    <s v="Asset Management"/>
    <x v="2"/>
  </r>
  <r>
    <s v="6575-100 - Planning"/>
    <s v="1400 Adj NonUnion Lbr"/>
    <n v="426.90999999999997"/>
    <m/>
    <n v="0"/>
    <n v="0"/>
    <n v="0"/>
    <n v="0"/>
    <n v="426.90999999999997"/>
    <n v="426.90999999999997"/>
    <n v="0"/>
    <s v="Asset Management"/>
    <x v="2"/>
  </r>
  <r>
    <s v="6575-100 - Planning"/>
    <s v="2330 Meals Exp Supp Inv"/>
    <n v="530.1"/>
    <m/>
    <n v="0"/>
    <n v="0"/>
    <n v="0"/>
    <n v="0"/>
    <n v="530.1"/>
    <n v="530.1"/>
    <n v="0"/>
    <s v="Asset Management"/>
    <x v="0"/>
  </r>
  <r>
    <s v="6575-100 - Planning"/>
    <s v="2400 Inventory Issue"/>
    <n v="2243.7918181818181"/>
    <m/>
    <n v="0"/>
    <n v="0"/>
    <n v="0"/>
    <n v="0"/>
    <n v="2243.7918181818181"/>
    <n v="2243.7918181818181"/>
    <n v="0"/>
    <s v="Asset Management"/>
    <x v="3"/>
  </r>
  <r>
    <s v="6575-100 - Planning"/>
    <s v="2410 Direct Purchase"/>
    <n v="145"/>
    <m/>
    <n v="0"/>
    <n v="0"/>
    <n v="0"/>
    <n v="0"/>
    <n v="145"/>
    <n v="145"/>
    <n v="0"/>
    <s v="Asset Management"/>
    <x v="0"/>
  </r>
  <r>
    <s v="6575-510 - Tran Gen Intercnct"/>
    <s v="1200 ST NonUnion Lbr"/>
    <n v="3750.25"/>
    <m/>
    <n v="0"/>
    <n v="0"/>
    <n v="0"/>
    <n v="0"/>
    <n v="3750.25"/>
    <n v="3750.25"/>
    <n v="0"/>
    <s v="Asset Management"/>
    <x v="2"/>
  </r>
  <r>
    <s v="6575-520 - Tran System Planning"/>
    <s v="2100 Outside Svcs"/>
    <n v="2215.7399999999998"/>
    <m/>
    <n v="0"/>
    <n v="0"/>
    <n v="0"/>
    <n v="0"/>
    <n v="2215.7399999999998"/>
    <n v="2215.7399999999998"/>
    <n v="0"/>
    <s v="Asset Management"/>
    <x v="0"/>
  </r>
  <r>
    <s v="6575-520 - Tran System Planning"/>
    <s v="1200 ST NonUnion Lbr"/>
    <n v="99648.940000000046"/>
    <m/>
    <n v="0"/>
    <n v="0"/>
    <n v="0"/>
    <n v="0"/>
    <n v="99648.940000000046"/>
    <n v="99648.940000000046"/>
    <n v="0"/>
    <s v="Asset Management"/>
    <x v="2"/>
  </r>
  <r>
    <s v="6575-520 - Tran System Planning"/>
    <s v="2410 Direct Purchase"/>
    <n v="6578.98"/>
    <m/>
    <n v="0"/>
    <n v="0"/>
    <n v="0"/>
    <n v="0"/>
    <n v="6578.98"/>
    <n v="6578.98"/>
    <n v="0"/>
    <s v="Asset Management"/>
    <x v="0"/>
  </r>
  <r>
    <s v="6575-530 - Trans Regulatory"/>
    <s v="1200 ST NonUnion Lbr"/>
    <n v="21693.355999999996"/>
    <m/>
    <n v="0"/>
    <n v="0"/>
    <n v="0"/>
    <n v="0"/>
    <n v="21693.355999999996"/>
    <n v="21693.355999999996"/>
    <n v="0"/>
    <s v="Asset Management"/>
    <x v="2"/>
  </r>
  <r>
    <s v="6575-610 - Dist Gen Intercnct"/>
    <s v="1200 ST NonUnion Lbr"/>
    <n v="1648.6280000000002"/>
    <m/>
    <n v="0"/>
    <n v="0"/>
    <n v="0"/>
    <n v="0"/>
    <n v="1648.6280000000002"/>
    <n v="1648.6280000000002"/>
    <n v="0"/>
    <s v="Asset Management"/>
    <x v="2"/>
  </r>
  <r>
    <s v="6575-620 - Dist System Planning"/>
    <s v="1200 ST NonUnion Lbr"/>
    <n v="208068.76399999997"/>
    <m/>
    <n v="0"/>
    <n v="0"/>
    <n v="0"/>
    <n v="0"/>
    <n v="208068.76399999997"/>
    <n v="208068.76399999997"/>
    <n v="0"/>
    <s v="Asset Management"/>
    <x v="2"/>
  </r>
  <r>
    <s v="6575-620 - Dist System Planning"/>
    <s v="2320 Travel Exp Supp Inv"/>
    <n v="261.02545454545452"/>
    <m/>
    <n v="0"/>
    <n v="0"/>
    <n v="0"/>
    <n v="0"/>
    <n v="261.02545454545452"/>
    <n v="261.02545454545452"/>
    <n v="0"/>
    <s v="Asset Management"/>
    <x v="0"/>
  </r>
  <r>
    <s v="6575-620 - Dist System Planning"/>
    <s v="2410 Direct Purchase"/>
    <n v="181.81818181818184"/>
    <m/>
    <n v="0"/>
    <n v="0"/>
    <n v="0"/>
    <n v="0"/>
    <n v="181.81818181818184"/>
    <n v="181.81818181818184"/>
    <n v="0"/>
    <s v="Asset Management"/>
    <x v="0"/>
  </r>
  <r>
    <s v="6575-620 - Dist System Planning"/>
    <s v="1300 OT NonUnion Lbr"/>
    <n v="54"/>
    <m/>
    <n v="0"/>
    <n v="0"/>
    <n v="0"/>
    <n v="0"/>
    <n v="54"/>
    <n v="54"/>
    <n v="0"/>
    <s v="Asset Management"/>
    <x v="2"/>
  </r>
  <r>
    <s v="6575-620 - Dist System Planning"/>
    <s v="2780 Info Tech Maint"/>
    <n v="28549.040000000001"/>
    <m/>
    <n v="0"/>
    <n v="0"/>
    <n v="0"/>
    <n v="0"/>
    <n v="28549.040000000001"/>
    <n v="28549.040000000001"/>
    <n v="0"/>
    <s v="Asset Management"/>
    <x v="1"/>
  </r>
  <r>
    <s v="6575-630 - Dist Regulatory"/>
    <s v="1200 ST NonUnion Lbr"/>
    <n v="12089.761999999999"/>
    <m/>
    <n v="0"/>
    <n v="0"/>
    <n v="0"/>
    <n v="0"/>
    <n v="12089.761999999999"/>
    <n v="12089.761999999999"/>
    <n v="0"/>
    <s v="Asset Management"/>
    <x v="2"/>
  </r>
  <r>
    <s v="6575-700 - Tech Train/Conf"/>
    <s v="2100 Outside Svcs"/>
    <n v="3268.35"/>
    <m/>
    <n v="0"/>
    <n v="0"/>
    <n v="0"/>
    <n v="0"/>
    <n v="3268.35"/>
    <n v="3268.35"/>
    <n v="0"/>
    <s v="Asset Management"/>
    <x v="0"/>
  </r>
  <r>
    <s v="6575-700 - Tech Train/Conf"/>
    <s v="1200 ST NonUnion Lbr"/>
    <n v="35497.195999999996"/>
    <m/>
    <n v="0"/>
    <n v="0"/>
    <n v="0"/>
    <n v="0"/>
    <n v="35497.195999999996"/>
    <n v="35497.195999999996"/>
    <n v="0"/>
    <s v="Asset Management"/>
    <x v="2"/>
  </r>
  <r>
    <s v="6575-700 - Tech Train/Conf"/>
    <s v="2310 Training Mtls"/>
    <n v="1370"/>
    <m/>
    <n v="0"/>
    <n v="0"/>
    <n v="0"/>
    <n v="0"/>
    <n v="1370"/>
    <n v="1370"/>
    <n v="0"/>
    <s v="Asset Management"/>
    <x v="1"/>
  </r>
  <r>
    <s v="6575-700 - Tech Train/Conf"/>
    <s v="2320 Travel Exp Supp Inv"/>
    <n v="1047.52"/>
    <m/>
    <n v="0"/>
    <n v="0"/>
    <n v="0"/>
    <n v="0"/>
    <n v="1047.52"/>
    <n v="1047.52"/>
    <n v="0"/>
    <s v="Asset Management"/>
    <x v="0"/>
  </r>
  <r>
    <s v="6575-700 - Tech Train/Conf"/>
    <s v="2740 Genl Ref Matl"/>
    <n v="181.81818181818184"/>
    <m/>
    <n v="0"/>
    <n v="0"/>
    <n v="0"/>
    <n v="0"/>
    <n v="181.81818181818184"/>
    <n v="181.81818181818184"/>
    <n v="0"/>
    <s v="Asset Management"/>
    <x v="1"/>
  </r>
  <r>
    <s v="6575-700 - Tech Train/Conf"/>
    <s v="2750 Info Tech Hdwr"/>
    <n v="182.52"/>
    <m/>
    <n v="0"/>
    <n v="0"/>
    <n v="0"/>
    <n v="0"/>
    <n v="182.52"/>
    <n v="182.52"/>
    <n v="0"/>
    <s v="Asset Management"/>
    <x v="0"/>
  </r>
  <r>
    <s v="6575-910 - Vac/Sick/Holiday"/>
    <s v="1200 ST NonUnion Lbr"/>
    <n v="170845.78200000001"/>
    <m/>
    <n v="170845.78200000001"/>
    <n v="0"/>
    <n v="0"/>
    <n v="0"/>
    <n v="0"/>
    <n v="170845.78200000001"/>
    <n v="0"/>
    <s v="Asset Management"/>
    <x v="2"/>
  </r>
  <r>
    <s v="6575-950 - Safety"/>
    <s v="1200 ST NonUnion Lbr"/>
    <n v="7413.9160000000011"/>
    <m/>
    <n v="0"/>
    <n v="0"/>
    <n v="0"/>
    <n v="7413.9160000000011"/>
    <n v="0"/>
    <n v="7413.9160000000011"/>
    <n v="0"/>
    <s v="Asset Management"/>
    <x v="2"/>
  </r>
  <r>
    <s v="324E-400 - OandM Dist Expense"/>
    <s v="1200 ST Union Lbr"/>
    <n v="37.380000000000003"/>
    <m/>
    <n v="0"/>
    <n v="0"/>
    <n v="0"/>
    <n v="0"/>
    <n v="37.380000000000003"/>
    <n v="37.380000000000003"/>
    <n v="0"/>
    <s v="Asset Management"/>
    <x v="4"/>
  </r>
  <r>
    <s v="324E-400 - OandM Dist Expense"/>
    <s v="1300 OT Union Lbr"/>
    <n v="88.93"/>
    <m/>
    <n v="0"/>
    <n v="0"/>
    <n v="0"/>
    <n v="0"/>
    <n v="88.93"/>
    <n v="88.93"/>
    <n v="0"/>
    <s v="Asset Management"/>
    <x v="4"/>
  </r>
  <r>
    <s v="2013-100 - Gen Admin"/>
    <s v="2100 Outside Svcs"/>
    <n v="90515.14"/>
    <m/>
    <n v="0"/>
    <n v="0"/>
    <n v="0"/>
    <n v="0"/>
    <n v="90515.14"/>
    <n v="90515.14"/>
    <n v="0"/>
    <s v="RBU/CSC"/>
    <x v="0"/>
  </r>
  <r>
    <s v="2013-100 - Gen Admin"/>
    <s v="2140 Outside Svcs IT"/>
    <n v="111000"/>
    <m/>
    <n v="0"/>
    <n v="0"/>
    <n v="0"/>
    <n v="0"/>
    <n v="111000"/>
    <n v="111000"/>
    <n v="0"/>
    <s v="RBU/CSC"/>
    <x v="0"/>
  </r>
  <r>
    <s v="2013-100 - Gen Admin"/>
    <s v="2810 Fees/Dues/Pnlty"/>
    <n v="156.44"/>
    <m/>
    <n v="0"/>
    <n v="0"/>
    <n v="0"/>
    <n v="0"/>
    <n v="156.44"/>
    <n v="156.44"/>
    <n v="0"/>
    <s v="RBU/CSC"/>
    <x v="0"/>
  </r>
  <r>
    <s v="2013-100 - Gen Admin"/>
    <s v="1200 ST NonUnion Lbr"/>
    <n v="833925.44000000006"/>
    <m/>
    <n v="0"/>
    <n v="0"/>
    <n v="0"/>
    <n v="0"/>
    <n v="833925.44000000006"/>
    <n v="833925.44000000006"/>
    <n v="0"/>
    <s v="RBU/CSC"/>
    <x v="2"/>
  </r>
  <r>
    <s v="2013-100 - Gen Admin"/>
    <s v="1200 ST Union Lbr"/>
    <n v="2216610.6800000002"/>
    <m/>
    <n v="0"/>
    <n v="0"/>
    <n v="0"/>
    <n v="0"/>
    <n v="2216610.6800000002"/>
    <n v="2216610.6800000002"/>
    <n v="0"/>
    <s v="RBU/CSC"/>
    <x v="4"/>
  </r>
  <r>
    <s v="2013-100 - Gen Admin"/>
    <s v="1400 Adj Union Lbr"/>
    <n v="17405.490000000002"/>
    <m/>
    <n v="0"/>
    <n v="0"/>
    <n v="0"/>
    <n v="0"/>
    <n v="17405.490000000002"/>
    <n v="17405.490000000002"/>
    <n v="0"/>
    <s v="RBU/CSC"/>
    <x v="4"/>
  </r>
  <r>
    <s v="2013-100 - Gen Admin"/>
    <s v="2320 Travel Exp Supp Inv"/>
    <n v="17997.759999999998"/>
    <m/>
    <n v="0"/>
    <n v="0"/>
    <n v="0"/>
    <n v="0"/>
    <n v="17997.759999999998"/>
    <n v="17997.759999999998"/>
    <n v="0"/>
    <s v="RBU/CSC"/>
    <x v="0"/>
  </r>
  <r>
    <s v="2013-100 - Gen Admin"/>
    <s v="2330 Meals Exp Supp Inv"/>
    <n v="9479.43"/>
    <m/>
    <n v="0"/>
    <n v="0"/>
    <n v="0"/>
    <n v="0"/>
    <n v="9479.43"/>
    <n v="9479.43"/>
    <n v="0"/>
    <s v="RBU/CSC"/>
    <x v="0"/>
  </r>
  <r>
    <s v="2013-100 - Gen Admin"/>
    <s v="2340 Other Emp Exp"/>
    <n v="13774.260000000002"/>
    <m/>
    <n v="0"/>
    <n v="0"/>
    <n v="0"/>
    <n v="0"/>
    <n v="13774.260000000002"/>
    <n v="13774.260000000002"/>
    <n v="0"/>
    <s v="RBU/CSC"/>
    <x v="0"/>
  </r>
  <r>
    <s v="2013-100 - Gen Admin"/>
    <s v="2400 Inventory Issue"/>
    <n v="2172.0300000000002"/>
    <m/>
    <n v="0"/>
    <n v="0"/>
    <n v="0"/>
    <n v="0"/>
    <n v="2172.0300000000002"/>
    <n v="2172.0300000000002"/>
    <n v="0"/>
    <s v="RBU/CSC"/>
    <x v="3"/>
  </r>
  <r>
    <s v="2013-100 - Gen Admin"/>
    <s v="2410 Direct Purchase"/>
    <n v="990.74000000000012"/>
    <m/>
    <n v="0"/>
    <n v="0"/>
    <n v="0"/>
    <n v="0"/>
    <n v="990.74000000000012"/>
    <n v="990.74000000000012"/>
    <n v="0"/>
    <s v="RBU/CSC"/>
    <x v="0"/>
  </r>
  <r>
    <s v="2013-100 - Gen Admin"/>
    <s v="2430 Other Equip Exp"/>
    <n v="105.49"/>
    <m/>
    <n v="0"/>
    <n v="0"/>
    <n v="0"/>
    <n v="0"/>
    <n v="105.49"/>
    <n v="105.49"/>
    <n v="0"/>
    <s v="RBU/CSC"/>
    <x v="3"/>
  </r>
  <r>
    <s v="2013-100 - Gen Admin"/>
    <s v="2460 Inv Returned"/>
    <n v="-114.5"/>
    <m/>
    <n v="0"/>
    <n v="0"/>
    <n v="0"/>
    <n v="0"/>
    <n v="-114.5"/>
    <n v="-114.5"/>
    <n v="0"/>
    <s v="RBU/CSC"/>
    <x v="3"/>
  </r>
  <r>
    <s v="2013-100 - Gen Admin"/>
    <s v="1300 OT NonUnion Lbr"/>
    <n v="963.8599999999999"/>
    <m/>
    <n v="0"/>
    <n v="0"/>
    <n v="0"/>
    <n v="0"/>
    <n v="963.8599999999999"/>
    <n v="963.8599999999999"/>
    <n v="0"/>
    <s v="RBU/CSC"/>
    <x v="2"/>
  </r>
  <r>
    <s v="2013-100 - Gen Admin"/>
    <s v="1300 OT Union Lbr"/>
    <n v="348027.98"/>
    <m/>
    <n v="0"/>
    <n v="0"/>
    <n v="0"/>
    <n v="0"/>
    <n v="348027.98"/>
    <n v="348027.98"/>
    <n v="0"/>
    <s v="RBU/CSC"/>
    <x v="4"/>
  </r>
  <r>
    <s v="2013-100 - Gen Admin"/>
    <s v="2700 Postage/Delivery"/>
    <n v="1098.47"/>
    <m/>
    <n v="0"/>
    <n v="0"/>
    <n v="0"/>
    <n v="0"/>
    <n v="1098.47"/>
    <n v="1098.47"/>
    <n v="0"/>
    <s v="RBU/CSC"/>
    <x v="0"/>
  </r>
  <r>
    <s v="2013-100 - Gen Admin"/>
    <s v="2710 Telephone Usage"/>
    <n v="692.37"/>
    <m/>
    <n v="0"/>
    <n v="0"/>
    <n v="0"/>
    <n v="0"/>
    <n v="692.37"/>
    <n v="692.37"/>
    <n v="0"/>
    <s v="RBU/CSC"/>
    <x v="0"/>
  </r>
  <r>
    <s v="2013-100 - Gen Admin"/>
    <s v="2730 Office Supplies"/>
    <n v="3388.1400000000003"/>
    <m/>
    <n v="0"/>
    <n v="0"/>
    <n v="0"/>
    <n v="0"/>
    <n v="3388.1400000000003"/>
    <n v="3388.1400000000003"/>
    <n v="0"/>
    <s v="RBU/CSC"/>
    <x v="0"/>
  </r>
  <r>
    <s v="2013-100 - Gen Admin"/>
    <s v="2750 Info Tech Hdwr"/>
    <n v="223.55"/>
    <m/>
    <n v="0"/>
    <n v="0"/>
    <n v="0"/>
    <n v="0"/>
    <n v="223.55"/>
    <n v="223.55"/>
    <n v="0"/>
    <s v="RBU/CSC"/>
    <x v="0"/>
  </r>
  <r>
    <s v="2013-100 - Gen Admin"/>
    <s v="6120 Sale of Services BN"/>
    <n v="5675.17"/>
    <m/>
    <n v="0"/>
    <n v="0"/>
    <n v="0"/>
    <n v="0"/>
    <n v="5675.17"/>
    <n v="5675.17"/>
    <n v="0"/>
    <s v="RBU/CSC"/>
    <x v="5"/>
  </r>
  <r>
    <s v="2013-800 - Training"/>
    <s v="1200 ST Union Lbr"/>
    <n v="120548.20999999999"/>
    <m/>
    <n v="0"/>
    <n v="0"/>
    <n v="0"/>
    <n v="0"/>
    <n v="120548.20999999999"/>
    <n v="120548.20999999999"/>
    <n v="0"/>
    <s v="RBU/CSC"/>
    <x v="4"/>
  </r>
  <r>
    <s v="2013-800 - Training"/>
    <s v="1400 Adj Union Lbr"/>
    <n v="0.75"/>
    <m/>
    <n v="0"/>
    <n v="0"/>
    <n v="0"/>
    <n v="0"/>
    <n v="0.75"/>
    <n v="0.75"/>
    <n v="0"/>
    <s v="RBU/CSC"/>
    <x v="4"/>
  </r>
  <r>
    <s v="2013-800 - Training"/>
    <s v="1300 OT Union Lbr"/>
    <n v="23307.09"/>
    <m/>
    <n v="0"/>
    <n v="0"/>
    <n v="0"/>
    <n v="0"/>
    <n v="23307.09"/>
    <n v="23307.09"/>
    <n v="0"/>
    <s v="RBU/CSC"/>
    <x v="4"/>
  </r>
  <r>
    <s v="2013-910 - Vac/Sick/Holiday"/>
    <s v="1200 ST NonUnion Lbr"/>
    <n v="149126.32999999999"/>
    <m/>
    <n v="149126.32999999999"/>
    <n v="0"/>
    <n v="0"/>
    <n v="0"/>
    <n v="0"/>
    <n v="149126.32999999999"/>
    <n v="0"/>
    <s v="RBU/CSC"/>
    <x v="2"/>
  </r>
  <r>
    <s v="2013-910 - Vac/Sick/Holiday"/>
    <s v="1200 ST Union Lbr"/>
    <n v="441291.47"/>
    <m/>
    <n v="441291.47"/>
    <n v="0"/>
    <n v="0"/>
    <n v="0"/>
    <n v="0"/>
    <n v="441291.47"/>
    <n v="0"/>
    <s v="RBU/CSC"/>
    <x v="4"/>
  </r>
  <r>
    <s v="2012-100 - Genl. Admin."/>
    <s v="1200 ST Union Lbr"/>
    <n v="472"/>
    <m/>
    <n v="0"/>
    <n v="0"/>
    <n v="0"/>
    <n v="0"/>
    <n v="472"/>
    <n v="472"/>
    <n v="0"/>
    <s v="RBU/Support Operations"/>
    <x v="4"/>
  </r>
  <r>
    <s v="5037-100 - Genl. Admin."/>
    <s v="2100 Outside Svcs"/>
    <n v="1522076.58"/>
    <m/>
    <n v="0"/>
    <n v="0"/>
    <n v="0"/>
    <n v="0"/>
    <n v="1522076.58"/>
    <n v="1522076.58"/>
    <n v="0"/>
    <s v="RBU/Support Operations"/>
    <x v="0"/>
  </r>
  <r>
    <s v="5037-100 - Genl. Admin."/>
    <s v="1200 ST NonUnion Lbr"/>
    <n v="160087.54999999999"/>
    <m/>
    <n v="0"/>
    <n v="0"/>
    <n v="0"/>
    <n v="0"/>
    <n v="160087.54999999999"/>
    <n v="160087.54999999999"/>
    <n v="0"/>
    <s v="RBU/Support Operations"/>
    <x v="2"/>
  </r>
  <r>
    <s v="5037-100 - Genl. Admin."/>
    <s v="1200 ST Union Lbr"/>
    <n v="252132.38"/>
    <m/>
    <n v="0"/>
    <n v="0"/>
    <n v="0"/>
    <n v="0"/>
    <n v="252132.38"/>
    <n v="252132.38"/>
    <n v="0"/>
    <s v="RBU/Support Operations"/>
    <x v="4"/>
  </r>
  <r>
    <s v="5037-100 - Genl. Admin."/>
    <s v="2310 Training Mtls"/>
    <n v="2068.14"/>
    <m/>
    <n v="0"/>
    <n v="0"/>
    <n v="0"/>
    <n v="0"/>
    <n v="2068.14"/>
    <n v="2068.14"/>
    <n v="0"/>
    <s v="RBU/Support Operations"/>
    <x v="1"/>
  </r>
  <r>
    <s v="5037-100 - Genl. Admin."/>
    <s v="2320 Travel Exp Supp Inv"/>
    <n v="3825.91"/>
    <m/>
    <n v="0"/>
    <n v="0"/>
    <n v="0"/>
    <n v="0"/>
    <n v="3825.91"/>
    <n v="3825.91"/>
    <n v="0"/>
    <s v="RBU/Support Operations"/>
    <x v="0"/>
  </r>
  <r>
    <s v="5037-100 - Genl. Admin."/>
    <s v="2330 Meals Exp Supp Inv"/>
    <n v="1587.6999999999998"/>
    <m/>
    <n v="0"/>
    <n v="0"/>
    <n v="0"/>
    <n v="0"/>
    <n v="1587.6999999999998"/>
    <n v="1587.6999999999998"/>
    <n v="0"/>
    <s v="RBU/Support Operations"/>
    <x v="0"/>
  </r>
  <r>
    <s v="5037-100 - Genl. Admin."/>
    <s v="2340 Other Emp Exp"/>
    <n v="617.01"/>
    <m/>
    <n v="0"/>
    <n v="0"/>
    <n v="0"/>
    <n v="0"/>
    <n v="617.01"/>
    <n v="617.01"/>
    <n v="0"/>
    <s v="RBU/Support Operations"/>
    <x v="0"/>
  </r>
  <r>
    <s v="5037-100 - Genl. Admin."/>
    <s v="8250 Cash in Bank"/>
    <n v="22093.5"/>
    <m/>
    <n v="0"/>
    <n v="0"/>
    <n v="0"/>
    <n v="0"/>
    <n v="22093.5"/>
    <n v="22093.5"/>
    <n v="0"/>
    <s v="RBU/Support Operations"/>
    <x v="1"/>
  </r>
  <r>
    <s v="5037-100 - Genl. Admin."/>
    <s v="2400 Inventory Issue"/>
    <n v="399.97"/>
    <m/>
    <n v="0"/>
    <n v="0"/>
    <n v="0"/>
    <n v="0"/>
    <n v="399.97"/>
    <n v="399.97"/>
    <n v="0"/>
    <s v="RBU/Support Operations"/>
    <x v="3"/>
  </r>
  <r>
    <s v="5037-100 - Genl. Admin."/>
    <s v="2410 Direct Purchase"/>
    <n v="13684.89"/>
    <m/>
    <n v="0"/>
    <n v="0"/>
    <n v="0"/>
    <n v="0"/>
    <n v="13684.89"/>
    <n v="13684.89"/>
    <n v="0"/>
    <s v="RBU/Support Operations"/>
    <x v="0"/>
  </r>
  <r>
    <s v="5037-100 - Genl. Admin."/>
    <s v="1300 OT NonUnion Lbr"/>
    <n v="1435.6499999999999"/>
    <m/>
    <n v="0"/>
    <n v="0"/>
    <n v="0"/>
    <n v="0"/>
    <n v="1435.6499999999999"/>
    <n v="1435.6499999999999"/>
    <n v="0"/>
    <s v="RBU/Support Operations"/>
    <x v="2"/>
  </r>
  <r>
    <s v="5037-100 - Genl. Admin."/>
    <s v="1300 OT Union Lbr"/>
    <n v="70382.05"/>
    <m/>
    <n v="0"/>
    <n v="0"/>
    <n v="0"/>
    <n v="0"/>
    <n v="70382.05"/>
    <n v="70382.05"/>
    <n v="0"/>
    <s v="RBU/Support Operations"/>
    <x v="4"/>
  </r>
  <r>
    <s v="5037-100 - Genl. Admin."/>
    <s v="2700 Postage/Delivery"/>
    <n v="5367.95"/>
    <m/>
    <n v="0"/>
    <n v="0"/>
    <n v="0"/>
    <n v="0"/>
    <n v="5367.95"/>
    <n v="5367.95"/>
    <n v="0"/>
    <s v="RBU/Support Operations"/>
    <x v="0"/>
  </r>
  <r>
    <s v="5037-100 - Genl. Admin."/>
    <s v="2730 Office Supplies"/>
    <n v="17297.82"/>
    <m/>
    <n v="0"/>
    <n v="0"/>
    <n v="0"/>
    <n v="0"/>
    <n v="17297.82"/>
    <n v="17297.82"/>
    <n v="0"/>
    <s v="RBU/Support Operations"/>
    <x v="0"/>
  </r>
  <r>
    <s v="5037-100 - Genl. Admin."/>
    <s v="6120 Sale of Services AR"/>
    <n v="-269.77"/>
    <m/>
    <n v="0"/>
    <n v="0"/>
    <n v="0"/>
    <n v="0"/>
    <n v="-269.77"/>
    <n v="-269.77"/>
    <n v="0"/>
    <s v="RBU/Support Operations"/>
    <x v="1"/>
  </r>
  <r>
    <s v="5037-320 - Final Collect"/>
    <s v="6140 Banner Other"/>
    <n v="-0.16"/>
    <m/>
    <n v="0"/>
    <n v="0"/>
    <n v="0"/>
    <n v="0"/>
    <n v="-0.16"/>
    <n v="-0.16"/>
    <n v="0"/>
    <s v="RBU/Support Operations"/>
    <x v="1"/>
  </r>
  <r>
    <s v="5037-520 - EDI Prod Ops Support"/>
    <s v="1200 ST NonUnion Lbr"/>
    <n v="40300.909999999996"/>
    <m/>
    <n v="0"/>
    <n v="0"/>
    <n v="0"/>
    <n v="0"/>
    <n v="40300.909999999996"/>
    <n v="40300.909999999996"/>
    <n v="0"/>
    <s v="RBU/Support Operations"/>
    <x v="2"/>
  </r>
  <r>
    <s v="5037-600 - Training"/>
    <s v="2310 Training Mtls"/>
    <n v="99"/>
    <m/>
    <n v="0"/>
    <n v="0"/>
    <n v="0"/>
    <n v="0"/>
    <n v="99"/>
    <n v="99"/>
    <n v="0"/>
    <s v="RBU/Support Operations"/>
    <x v="1"/>
  </r>
  <r>
    <s v="5037-730 - Reg Mailings"/>
    <s v="1200 ST NonUnion Lbr"/>
    <n v="16732.38"/>
    <m/>
    <n v="0"/>
    <n v="0"/>
    <n v="0"/>
    <n v="0"/>
    <n v="16732.38"/>
    <n v="16732.38"/>
    <n v="0"/>
    <s v="RBU/Support Operations"/>
    <x v="2"/>
  </r>
  <r>
    <s v="5037-730 - Reg Mailings"/>
    <s v="2410 Direct Purchase"/>
    <n v="27262.67"/>
    <m/>
    <n v="0"/>
    <n v="0"/>
    <n v="0"/>
    <n v="0"/>
    <n v="27262.67"/>
    <n v="27262.67"/>
    <n v="0"/>
    <s v="RBU/Support Operations"/>
    <x v="0"/>
  </r>
  <r>
    <s v="5037-730 - Reg Mailings"/>
    <s v="2700 Postage/Delivery"/>
    <n v="3572.0900000000006"/>
    <m/>
    <n v="0"/>
    <n v="0"/>
    <n v="0"/>
    <n v="0"/>
    <n v="3572.0900000000006"/>
    <n v="3572.0900000000006"/>
    <n v="0"/>
    <s v="RBU/Support Operations"/>
    <x v="0"/>
  </r>
  <r>
    <s v="5037-910 - Vac/Sick/Holiday"/>
    <s v="1200 ST NonUnion Lbr"/>
    <n v="87354.76"/>
    <m/>
    <n v="87354.76"/>
    <n v="0"/>
    <n v="0"/>
    <n v="0"/>
    <n v="0"/>
    <n v="87354.76"/>
    <n v="0"/>
    <s v="RBU/Support Operations"/>
    <x v="2"/>
  </r>
  <r>
    <s v="5037-910 - Vac/Sick/Holiday"/>
    <s v="1200 ST Union Lbr"/>
    <n v="68635.14"/>
    <m/>
    <n v="68635.14"/>
    <n v="0"/>
    <n v="0"/>
    <n v="0"/>
    <n v="0"/>
    <n v="68635.14"/>
    <n v="0"/>
    <s v="RBU/Support Operations"/>
    <x v="4"/>
  </r>
  <r>
    <s v="7526-100 - General Admin"/>
    <s v="2100 Outside Svcs"/>
    <n v="619700.95000000007"/>
    <m/>
    <n v="0"/>
    <n v="0"/>
    <n v="0"/>
    <n v="0"/>
    <n v="619700.95000000007"/>
    <n v="619700.95000000007"/>
    <n v="0"/>
    <s v="RBU/Support Operations"/>
    <x v="0"/>
  </r>
  <r>
    <s v="7526-100 - General Admin"/>
    <s v="2160 Outside Svcs Legal"/>
    <n v="46.5"/>
    <m/>
    <n v="0"/>
    <n v="0"/>
    <n v="0"/>
    <n v="0"/>
    <n v="46.5"/>
    <n v="46.5"/>
    <n v="0"/>
    <s v="RBU/Support Operations"/>
    <x v="0"/>
  </r>
  <r>
    <s v="7526-100 - General Admin"/>
    <s v="1200 ST NonUnion Lbr"/>
    <n v="199841.62999999998"/>
    <m/>
    <n v="0"/>
    <n v="0"/>
    <n v="0"/>
    <n v="0"/>
    <n v="199841.62999999998"/>
    <n v="199841.62999999998"/>
    <n v="0"/>
    <s v="RBU/Support Operations"/>
    <x v="2"/>
  </r>
  <r>
    <s v="7526-100 - General Admin"/>
    <s v="2320 Travel Exp Supp Inv"/>
    <n v="1890.79"/>
    <m/>
    <n v="0"/>
    <n v="0"/>
    <n v="0"/>
    <n v="0"/>
    <n v="1890.79"/>
    <n v="1890.79"/>
    <n v="0"/>
    <s v="RBU/Support Operations"/>
    <x v="0"/>
  </r>
  <r>
    <s v="7526-100 - General Admin"/>
    <s v="2410 Direct Purchase"/>
    <n v="3532.34"/>
    <m/>
    <n v="0"/>
    <n v="0"/>
    <n v="0"/>
    <n v="0"/>
    <n v="3532.34"/>
    <n v="3532.34"/>
    <n v="0"/>
    <s v="RBU/Support Operations"/>
    <x v="0"/>
  </r>
  <r>
    <s v="7526-100 - General Admin"/>
    <s v="1300 OT NonUnion Lbr"/>
    <n v="3761.9500000000003"/>
    <m/>
    <n v="0"/>
    <n v="0"/>
    <n v="0"/>
    <n v="0"/>
    <n v="3761.9500000000003"/>
    <n v="3761.9500000000003"/>
    <n v="0"/>
    <s v="RBU/Support Operations"/>
    <x v="2"/>
  </r>
  <r>
    <s v="7526-100 - General Admin"/>
    <s v="6120 Sale of Services BN"/>
    <n v="156838.91"/>
    <m/>
    <n v="0"/>
    <n v="0"/>
    <n v="0"/>
    <n v="0"/>
    <n v="156838.91"/>
    <n v="156838.91"/>
    <n v="0"/>
    <s v="RBU/Support Operations"/>
    <x v="5"/>
  </r>
  <r>
    <s v="7526-500 - Bad Debt Expense"/>
    <s v="8845 14402 Bad Debt Exp"/>
    <n v="73960.88"/>
    <m/>
    <n v="0"/>
    <n v="0"/>
    <n v="0"/>
    <n v="0"/>
    <n v="73960.88"/>
    <n v="73960.88"/>
    <n v="0"/>
    <s v="RBU/Support Operations"/>
    <x v="1"/>
  </r>
  <r>
    <s v="7526-500 - Bad Debt Expense"/>
    <s v="8845 Bad Debt Expense"/>
    <n v="2551429.5100000007"/>
    <m/>
    <n v="0"/>
    <n v="0"/>
    <n v="0"/>
    <n v="0"/>
    <n v="2551429.5100000007"/>
    <n v="2551429.5100000007"/>
    <n v="0"/>
    <s v="RBU/Support Operations"/>
    <x v="1"/>
  </r>
  <r>
    <s v="7526-500 - Bad Debt Expense"/>
    <s v="6130 Misc Reimburse AR"/>
    <n v="-302.02999999999997"/>
    <m/>
    <n v="0"/>
    <n v="0"/>
    <n v="0"/>
    <n v="0"/>
    <n v="-302.02999999999997"/>
    <n v="-302.02999999999997"/>
    <n v="0"/>
    <s v="RBU/Support Operations"/>
    <x v="5"/>
  </r>
  <r>
    <s v="7526-910 - Vac/Hol/Sick"/>
    <s v="1200 ST NonUnion Lbr"/>
    <n v="32469.940000000002"/>
    <m/>
    <n v="32469.940000000002"/>
    <n v="0"/>
    <n v="0"/>
    <n v="0"/>
    <n v="0"/>
    <n v="32469.940000000002"/>
    <n v="0"/>
    <s v="RBU/Support Operations"/>
    <x v="2"/>
  </r>
  <r>
    <s v="820E-400 - OandM Costs"/>
    <s v="2410 Direct Purchase"/>
    <n v="437.73"/>
    <m/>
    <n v="0"/>
    <n v="0"/>
    <n v="0"/>
    <n v="0"/>
    <n v="437.73"/>
    <n v="437.73"/>
    <n v="0"/>
    <s v="Asset Management"/>
    <x v="0"/>
  </r>
  <r>
    <s v="883E-400 - OandM Costs"/>
    <s v="2410 Direct Purchase"/>
    <n v="37584.379999999997"/>
    <m/>
    <n v="0"/>
    <n v="0"/>
    <n v="0"/>
    <n v="0"/>
    <n v="37584.379999999997"/>
    <n v="37584.379999999997"/>
    <n v="0"/>
    <s v="Asset Management"/>
    <x v="0"/>
  </r>
  <r>
    <s v="263E-400 - OandM Dist Expense"/>
    <s v="6120 Sale of Service Accrual"/>
    <n v="-252"/>
    <m/>
    <n v="0"/>
    <n v="0"/>
    <n v="0"/>
    <n v="0"/>
    <n v="-252"/>
    <n v="-252"/>
    <n v="0"/>
    <s v="Asset Management"/>
    <x v="1"/>
  </r>
  <r>
    <s v="4822-100 - Genl Admin"/>
    <s v="2100 Outside Svcs"/>
    <n v="77591.240000000005"/>
    <m/>
    <n v="0"/>
    <n v="0"/>
    <n v="0"/>
    <n v="77591.240000000005"/>
    <n v="0"/>
    <n v="77591.240000000005"/>
    <n v="0"/>
    <s v="SBU/Facility"/>
    <x v="0"/>
  </r>
  <r>
    <s v="4822-100 - Genl Admin"/>
    <s v="1200 ST NonUnion Lbr"/>
    <n v="159185.09"/>
    <m/>
    <n v="0"/>
    <n v="0"/>
    <n v="0"/>
    <n v="159185.09"/>
    <n v="0"/>
    <n v="159185.09"/>
    <n v="0"/>
    <s v="SBU/Facility"/>
    <x v="2"/>
  </r>
  <r>
    <s v="4822-100 - Genl Admin"/>
    <s v="1400 Adj NonUnion Lbr"/>
    <n v="2050"/>
    <m/>
    <n v="0"/>
    <n v="0"/>
    <n v="0"/>
    <n v="2050"/>
    <n v="0"/>
    <n v="2050"/>
    <n v="0"/>
    <s v="SBU/Facility"/>
    <x v="2"/>
  </r>
  <r>
    <s v="4822-100 - Genl Admin"/>
    <s v="2310 Training Mtls"/>
    <n v="1236"/>
    <m/>
    <n v="0"/>
    <n v="0"/>
    <n v="0"/>
    <n v="1236"/>
    <n v="0"/>
    <n v="1236"/>
    <n v="0"/>
    <s v="SBU/Facility"/>
    <x v="1"/>
  </r>
  <r>
    <s v="4822-100 - Genl Admin"/>
    <s v="2320 Travel Exp Supp Inv"/>
    <n v="2736.42"/>
    <m/>
    <n v="0"/>
    <n v="0"/>
    <n v="0"/>
    <n v="2736.42"/>
    <n v="0"/>
    <n v="2736.42"/>
    <n v="0"/>
    <s v="SBU/Facility"/>
    <x v="0"/>
  </r>
  <r>
    <s v="4822-100 - Genl Admin"/>
    <s v="2330 Meals Exp Supp Inv"/>
    <n v="1722.73"/>
    <m/>
    <n v="0"/>
    <n v="0"/>
    <n v="0"/>
    <n v="1722.73"/>
    <n v="0"/>
    <n v="1722.73"/>
    <n v="0"/>
    <s v="SBU/Facility"/>
    <x v="0"/>
  </r>
  <r>
    <s v="4822-100 - Genl Admin"/>
    <s v="2400 Inventory Issue"/>
    <n v="8799.33"/>
    <m/>
    <n v="0"/>
    <n v="0"/>
    <n v="0"/>
    <n v="8799.33"/>
    <n v="0"/>
    <n v="8799.33"/>
    <n v="0"/>
    <s v="SBU/Facility"/>
    <x v="3"/>
  </r>
  <r>
    <s v="4822-100 - Genl Admin"/>
    <s v="2410 Direct Purchase"/>
    <n v="5697.1299999999992"/>
    <m/>
    <n v="0"/>
    <n v="0"/>
    <n v="0"/>
    <n v="5697.1299999999992"/>
    <n v="0"/>
    <n v="5697.1299999999992"/>
    <n v="0"/>
    <s v="SBU/Facility"/>
    <x v="0"/>
  </r>
  <r>
    <s v="4822-100 - Genl Admin"/>
    <s v="2460 Inv Returned"/>
    <n v="-272.83"/>
    <m/>
    <n v="0"/>
    <n v="0"/>
    <n v="0"/>
    <n v="-272.83"/>
    <n v="0"/>
    <n v="-272.83"/>
    <n v="0"/>
    <s v="SBU/Facility"/>
    <x v="3"/>
  </r>
  <r>
    <s v="4822-100 - Genl Admin"/>
    <s v="1300 OT NonUnion Lbr"/>
    <n v="4452.76"/>
    <m/>
    <n v="0"/>
    <n v="0"/>
    <n v="0"/>
    <n v="4452.76"/>
    <n v="0"/>
    <n v="4452.76"/>
    <n v="0"/>
    <s v="SBU/Facility"/>
    <x v="2"/>
  </r>
  <r>
    <s v="4822-100 - Genl Admin"/>
    <s v="2700 Postage/Delivery"/>
    <n v="22362.19"/>
    <m/>
    <n v="0"/>
    <n v="0"/>
    <n v="0"/>
    <n v="22362.19"/>
    <n v="0"/>
    <n v="22362.19"/>
    <n v="0"/>
    <s v="SBU/Facility"/>
    <x v="0"/>
  </r>
  <r>
    <s v="4822-100 - Genl Admin"/>
    <s v="2730 Office Supplies"/>
    <n v="37584.880000000005"/>
    <m/>
    <n v="0"/>
    <n v="0"/>
    <n v="0"/>
    <n v="37584.880000000005"/>
    <n v="0"/>
    <n v="37584.880000000005"/>
    <n v="0"/>
    <s v="SBU/Facility"/>
    <x v="0"/>
  </r>
  <r>
    <s v="4822-210 - Structure"/>
    <s v="2100 Outside Svcs"/>
    <n v="81130.846666666679"/>
    <m/>
    <n v="0"/>
    <n v="0"/>
    <n v="0"/>
    <n v="81130.846666666679"/>
    <n v="0"/>
    <n v="81130.846666666679"/>
    <n v="0"/>
    <s v="SBU/Facility"/>
    <x v="0"/>
  </r>
  <r>
    <s v="4822-210 - Structure"/>
    <s v="2410 Direct Purchase"/>
    <n v="5123.996666666666"/>
    <m/>
    <n v="0"/>
    <n v="0"/>
    <n v="0"/>
    <n v="5123.996666666666"/>
    <n v="0"/>
    <n v="5123.996666666666"/>
    <n v="0"/>
    <s v="SBU/Facility"/>
    <x v="0"/>
  </r>
  <r>
    <s v="4822-210 - Structure"/>
    <s v="2420 Lease/Rental"/>
    <n v="10217.75"/>
    <m/>
    <n v="0"/>
    <n v="0"/>
    <n v="0"/>
    <n v="10217.75"/>
    <n v="0"/>
    <n v="10217.75"/>
    <n v="0"/>
    <s v="SBU/Facility"/>
    <x v="0"/>
  </r>
  <r>
    <s v="4822-210 - Structure"/>
    <s v="1300 OT NonUnion Lbr"/>
    <n v="75"/>
    <m/>
    <n v="0"/>
    <n v="0"/>
    <n v="0"/>
    <n v="75"/>
    <n v="0"/>
    <n v="75"/>
    <n v="0"/>
    <s v="SBU/Facility"/>
    <x v="2"/>
  </r>
  <r>
    <s v="4822-220 - Electrical"/>
    <s v="2100 Outside Svcs"/>
    <n v="65080.55"/>
    <m/>
    <n v="0"/>
    <n v="0"/>
    <n v="0"/>
    <n v="65080.55"/>
    <n v="0"/>
    <n v="65080.55"/>
    <n v="0"/>
    <s v="SBU/Facility"/>
    <x v="0"/>
  </r>
  <r>
    <s v="4822-220 - Electrical"/>
    <s v="1200 ST Union Lbr"/>
    <n v="1272.68"/>
    <m/>
    <n v="0"/>
    <n v="0"/>
    <n v="0"/>
    <n v="1272.68"/>
    <n v="0"/>
    <n v="1272.68"/>
    <n v="0"/>
    <s v="SBU/Facility"/>
    <x v="4"/>
  </r>
  <r>
    <s v="4822-220 - Electrical"/>
    <s v="2330 Meals Payroll"/>
    <n v="10"/>
    <m/>
    <n v="0"/>
    <n v="0"/>
    <n v="0"/>
    <n v="10"/>
    <n v="0"/>
    <n v="10"/>
    <n v="0"/>
    <s v="SBU/Facility"/>
    <x v="0"/>
  </r>
  <r>
    <s v="4822-220 - Electrical"/>
    <s v="2410 Direct Purchase"/>
    <n v="2896.65"/>
    <m/>
    <n v="0"/>
    <n v="0"/>
    <n v="0"/>
    <n v="2896.65"/>
    <n v="0"/>
    <n v="2896.65"/>
    <n v="0"/>
    <s v="SBU/Facility"/>
    <x v="0"/>
  </r>
  <r>
    <s v="4822-220 - Electrical"/>
    <s v="1300 OT Union Lbr"/>
    <n v="966.48"/>
    <m/>
    <n v="0"/>
    <n v="0"/>
    <n v="0"/>
    <n v="966.48"/>
    <n v="0"/>
    <n v="966.48"/>
    <n v="0"/>
    <s v="SBU/Facility"/>
    <x v="4"/>
  </r>
  <r>
    <s v="4822-230 - HVAC"/>
    <s v="2100 Outside Svcs"/>
    <n v="95642.446666666685"/>
    <m/>
    <n v="0"/>
    <n v="0"/>
    <n v="0"/>
    <n v="95642.446666666685"/>
    <n v="0"/>
    <n v="95642.446666666685"/>
    <n v="0"/>
    <s v="SBU/Facility"/>
    <x v="0"/>
  </r>
  <r>
    <s v="4822-230 - HVAC"/>
    <s v="2410 Direct Purchase"/>
    <n v="412"/>
    <m/>
    <n v="0"/>
    <n v="0"/>
    <n v="0"/>
    <n v="412"/>
    <n v="0"/>
    <n v="412"/>
    <n v="0"/>
    <s v="SBU/Facility"/>
    <x v="0"/>
  </r>
  <r>
    <s v="4822-240 - Plumbing"/>
    <s v="2100 Outside Svcs"/>
    <n v="19469.5"/>
    <m/>
    <n v="0"/>
    <n v="0"/>
    <n v="0"/>
    <n v="19469.5"/>
    <n v="0"/>
    <n v="19469.5"/>
    <n v="0"/>
    <s v="SBU/Facility"/>
    <x v="0"/>
  </r>
  <r>
    <s v="4822-240 - Plumbing"/>
    <s v="2330 Meals Exp Supp Inv"/>
    <n v="15.97"/>
    <m/>
    <n v="0"/>
    <n v="0"/>
    <n v="0"/>
    <n v="15.97"/>
    <n v="0"/>
    <n v="15.97"/>
    <n v="0"/>
    <s v="SBU/Facility"/>
    <x v="0"/>
  </r>
  <r>
    <s v="4822-240 - Plumbing"/>
    <s v="2530 Water/Sewer"/>
    <n v="65"/>
    <m/>
    <n v="0"/>
    <n v="0"/>
    <n v="0"/>
    <n v="65"/>
    <n v="0"/>
    <n v="65"/>
    <n v="0"/>
    <s v="SBU/Facility"/>
    <x v="1"/>
  </r>
  <r>
    <s v="4822-240 - Plumbing"/>
    <s v="2410 Direct Purchase"/>
    <n v="1525.98"/>
    <m/>
    <n v="0"/>
    <n v="0"/>
    <n v="0"/>
    <n v="1525.98"/>
    <n v="0"/>
    <n v="1525.98"/>
    <n v="0"/>
    <s v="SBU/Facility"/>
    <x v="0"/>
  </r>
  <r>
    <s v="4822-240 - Plumbing"/>
    <s v="2430 Other Equip Exp"/>
    <n v="295.55"/>
    <m/>
    <n v="0"/>
    <n v="0"/>
    <n v="0"/>
    <n v="295.55"/>
    <n v="0"/>
    <n v="295.55"/>
    <n v="0"/>
    <s v="SBU/Facility"/>
    <x v="3"/>
  </r>
  <r>
    <s v="4822-240 - Plumbing"/>
    <s v="2700 Postage/Delivery"/>
    <n v="151.85999999999999"/>
    <m/>
    <n v="0"/>
    <n v="0"/>
    <n v="0"/>
    <n v="151.85999999999999"/>
    <n v="0"/>
    <n v="151.85999999999999"/>
    <n v="0"/>
    <s v="SBU/Facility"/>
    <x v="0"/>
  </r>
  <r>
    <s v="4822-250 - Security"/>
    <s v="2100 Outside Svcs"/>
    <n v="22666.46333333333"/>
    <m/>
    <n v="0"/>
    <n v="0"/>
    <n v="0"/>
    <n v="22666.46333333333"/>
    <n v="0"/>
    <n v="22666.46333333333"/>
    <n v="0"/>
    <s v="SBU/Facility"/>
    <x v="0"/>
  </r>
  <r>
    <s v="4822-250 - Security"/>
    <s v="2410 Direct Purchase"/>
    <n v="412"/>
    <m/>
    <n v="0"/>
    <n v="0"/>
    <n v="0"/>
    <n v="412"/>
    <n v="0"/>
    <n v="412"/>
    <n v="0"/>
    <s v="SBU/Facility"/>
    <x v="0"/>
  </r>
  <r>
    <s v="4822-250 - Security"/>
    <s v="2430 Other Equip Exp"/>
    <n v="361.9"/>
    <m/>
    <n v="0"/>
    <n v="0"/>
    <n v="0"/>
    <n v="361.9"/>
    <n v="0"/>
    <n v="361.9"/>
    <n v="0"/>
    <s v="SBU/Facility"/>
    <x v="3"/>
  </r>
  <r>
    <s v="4822-250 - Security"/>
    <s v="6130 Misc Reimburse AR"/>
    <n v="-6264.68"/>
    <m/>
    <n v="0"/>
    <n v="0"/>
    <n v="0"/>
    <n v="-6264.68"/>
    <n v="0"/>
    <n v="-6264.68"/>
    <n v="0"/>
    <s v="SBU/Facility"/>
    <x v="5"/>
  </r>
  <r>
    <s v="4822-260 - Aux Generator"/>
    <s v="2100 Outside Svcs"/>
    <n v="15779.186666666665"/>
    <m/>
    <n v="0"/>
    <n v="0"/>
    <n v="0"/>
    <n v="15779.186666666665"/>
    <n v="0"/>
    <n v="15779.186666666665"/>
    <n v="0"/>
    <s v="SBU/Facility"/>
    <x v="0"/>
  </r>
  <r>
    <s v="4822-260 - Aux Generator"/>
    <s v="2410 Direct Purchase"/>
    <n v="1030"/>
    <m/>
    <n v="0"/>
    <n v="0"/>
    <n v="0"/>
    <n v="1030"/>
    <n v="0"/>
    <n v="1030"/>
    <n v="0"/>
    <s v="SBU/Facility"/>
    <x v="0"/>
  </r>
  <r>
    <s v="4822-310 - Grounds"/>
    <s v="2100 Outside Svcs"/>
    <n v="370249.79666666675"/>
    <m/>
    <n v="0"/>
    <n v="0"/>
    <n v="0"/>
    <n v="370249.79666666675"/>
    <n v="0"/>
    <n v="370249.79666666675"/>
    <n v="0"/>
    <s v="SBU/Facility"/>
    <x v="0"/>
  </r>
  <r>
    <s v="4822-310 - Grounds"/>
    <s v="1200 ST Union Lbr"/>
    <n v="325.60000000000002"/>
    <m/>
    <n v="0"/>
    <n v="0"/>
    <n v="0"/>
    <n v="325.60000000000002"/>
    <n v="0"/>
    <n v="325.60000000000002"/>
    <n v="0"/>
    <s v="SBU/Facility"/>
    <x v="4"/>
  </r>
  <r>
    <s v="4822-310 - Grounds"/>
    <s v="1400 Adj Union Lbr"/>
    <n v="5.25"/>
    <m/>
    <n v="0"/>
    <n v="0"/>
    <n v="0"/>
    <n v="5.25"/>
    <n v="0"/>
    <n v="5.25"/>
    <n v="0"/>
    <s v="SBU/Facility"/>
    <x v="4"/>
  </r>
  <r>
    <s v="4822-310 - Grounds"/>
    <s v="2330 Meals Payroll"/>
    <n v="40"/>
    <m/>
    <n v="0"/>
    <n v="0"/>
    <n v="0"/>
    <n v="40"/>
    <n v="0"/>
    <n v="40"/>
    <n v="0"/>
    <s v="SBU/Facility"/>
    <x v="0"/>
  </r>
  <r>
    <s v="4822-310 - Grounds"/>
    <s v="2400 Inventory Issue"/>
    <n v="12798.980000000001"/>
    <m/>
    <n v="0"/>
    <n v="0"/>
    <n v="0"/>
    <n v="12798.980000000001"/>
    <n v="0"/>
    <n v="12798.980000000001"/>
    <n v="0"/>
    <s v="SBU/Facility"/>
    <x v="3"/>
  </r>
  <r>
    <s v="4822-310 - Grounds"/>
    <s v="2410 Direct Purchase"/>
    <n v="4112.5"/>
    <m/>
    <n v="0"/>
    <n v="0"/>
    <n v="0"/>
    <n v="4112.5"/>
    <n v="0"/>
    <n v="4112.5"/>
    <n v="0"/>
    <s v="SBU/Facility"/>
    <x v="0"/>
  </r>
  <r>
    <s v="4822-310 - Grounds"/>
    <s v="2460 Inv Returned"/>
    <n v="-1016.9"/>
    <m/>
    <n v="0"/>
    <n v="0"/>
    <n v="0"/>
    <n v="-1016.9"/>
    <n v="0"/>
    <n v="-1016.9"/>
    <n v="0"/>
    <s v="SBU/Facility"/>
    <x v="3"/>
  </r>
  <r>
    <s v="4822-310 - Grounds"/>
    <s v="1300 OT Union Lbr"/>
    <n v="334.96"/>
    <m/>
    <n v="0"/>
    <n v="0"/>
    <n v="0"/>
    <n v="334.96"/>
    <n v="0"/>
    <n v="334.96"/>
    <n v="0"/>
    <s v="SBU/Facility"/>
    <x v="4"/>
  </r>
  <r>
    <s v="4822-320 - Utilities"/>
    <s v="2100 Outside Svcs"/>
    <n v="3603.13"/>
    <m/>
    <n v="0"/>
    <n v="0"/>
    <n v="0"/>
    <n v="3603.13"/>
    <n v="0"/>
    <n v="3603.13"/>
    <n v="0"/>
    <s v="SBU/Facility"/>
    <x v="0"/>
  </r>
  <r>
    <s v="4822-320 - Utilities"/>
    <s v="2500 Gas/Propane"/>
    <n v="73009.633333333346"/>
    <m/>
    <n v="0"/>
    <n v="0"/>
    <n v="0"/>
    <n v="73009.633333333346"/>
    <n v="0"/>
    <n v="73009.633333333346"/>
    <n v="0"/>
    <s v="SBU/Facility"/>
    <x v="1"/>
  </r>
  <r>
    <s v="4822-320 - Utilities"/>
    <s v="2510 Electricity"/>
    <n v="604551.06000000006"/>
    <m/>
    <n v="0"/>
    <n v="0"/>
    <n v="0"/>
    <n v="604551.06000000006"/>
    <n v="0"/>
    <n v="604551.06000000006"/>
    <n v="0"/>
    <s v="SBU/Facility"/>
    <x v="1"/>
  </r>
  <r>
    <s v="4822-320 - Utilities"/>
    <s v="2520 Heating Oil"/>
    <n v="6424.8566666666675"/>
    <m/>
    <n v="0"/>
    <n v="0"/>
    <n v="0"/>
    <n v="6424.8566666666675"/>
    <n v="0"/>
    <n v="6424.8566666666675"/>
    <n v="0"/>
    <s v="SBU/Facility"/>
    <x v="1"/>
  </r>
  <r>
    <s v="4822-320 - Utilities"/>
    <s v="2530 Water/Sewer"/>
    <n v="23332.719999999998"/>
    <m/>
    <n v="0"/>
    <n v="0"/>
    <n v="0"/>
    <n v="23332.719999999998"/>
    <n v="0"/>
    <n v="23332.719999999998"/>
    <n v="0"/>
    <s v="SBU/Facility"/>
    <x v="1"/>
  </r>
  <r>
    <s v="4822-320 - Utilities"/>
    <s v="2400 Inventory Issue"/>
    <n v="9.61"/>
    <m/>
    <n v="0"/>
    <n v="0"/>
    <n v="0"/>
    <n v="9.61"/>
    <n v="0"/>
    <n v="9.61"/>
    <n v="0"/>
    <s v="SBU/Facility"/>
    <x v="3"/>
  </r>
  <r>
    <s v="4822-320 - Utilities"/>
    <s v="6130 Misc Reimburse AR"/>
    <n v="-96.12"/>
    <m/>
    <n v="0"/>
    <n v="0"/>
    <n v="0"/>
    <n v="-96.12"/>
    <n v="0"/>
    <n v="-96.12"/>
    <n v="0"/>
    <s v="SBU/Facility"/>
    <x v="5"/>
  </r>
  <r>
    <s v="4822-330 - Inspections"/>
    <s v="2100 Outside Svcs"/>
    <n v="27700.486666666671"/>
    <m/>
    <n v="0"/>
    <n v="0"/>
    <n v="0"/>
    <n v="27700.486666666671"/>
    <n v="0"/>
    <n v="27700.486666666671"/>
    <n v="0"/>
    <s v="SBU/Facility"/>
    <x v="0"/>
  </r>
  <r>
    <s v="4822-330 - Inspections"/>
    <s v="1200 ST Union Lbr"/>
    <n v="162.01999999999998"/>
    <m/>
    <n v="0"/>
    <n v="0"/>
    <n v="0"/>
    <n v="162.01999999999998"/>
    <n v="0"/>
    <n v="162.01999999999998"/>
    <n v="0"/>
    <s v="SBU/Facility"/>
    <x v="4"/>
  </r>
  <r>
    <s v="4822-330 - Inspections"/>
    <s v="2410 Direct Purchase"/>
    <n v="121.6"/>
    <m/>
    <n v="0"/>
    <n v="0"/>
    <n v="0"/>
    <n v="121.6"/>
    <n v="0"/>
    <n v="121.6"/>
    <n v="0"/>
    <s v="SBU/Facility"/>
    <x v="0"/>
  </r>
  <r>
    <s v="4822-340 - Janitorial"/>
    <s v="2100 Outside Svcs"/>
    <n v="214243.95333333337"/>
    <m/>
    <n v="0"/>
    <n v="0"/>
    <n v="0"/>
    <n v="214243.95333333337"/>
    <n v="0"/>
    <n v="214243.95333333337"/>
    <n v="0"/>
    <s v="SBU/Facility"/>
    <x v="0"/>
  </r>
  <r>
    <s v="4822-340 - Janitorial"/>
    <s v="2400 Inventory Issue"/>
    <n v="12465.699999999999"/>
    <m/>
    <n v="0"/>
    <n v="0"/>
    <n v="0"/>
    <n v="12465.699999999999"/>
    <n v="0"/>
    <n v="12465.699999999999"/>
    <n v="0"/>
    <s v="SBU/Facility"/>
    <x v="3"/>
  </r>
  <r>
    <s v="4822-340 - Janitorial"/>
    <s v="2410 Direct Purchase"/>
    <n v="6251.8633333333337"/>
    <m/>
    <n v="0"/>
    <n v="0"/>
    <n v="0"/>
    <n v="6251.8633333333337"/>
    <n v="0"/>
    <n v="6251.8633333333337"/>
    <n v="0"/>
    <s v="SBU/Facility"/>
    <x v="0"/>
  </r>
  <r>
    <s v="4822-340 - Janitorial"/>
    <s v="2460 Inv Returned"/>
    <n v="-158.07"/>
    <m/>
    <n v="0"/>
    <n v="0"/>
    <n v="0"/>
    <n v="-158.07"/>
    <n v="0"/>
    <n v="-158.07"/>
    <n v="0"/>
    <s v="SBU/Facility"/>
    <x v="3"/>
  </r>
  <r>
    <s v="4822-350 - Trash Disposal"/>
    <s v="2100 Outside Svcs"/>
    <n v="47089.666666666664"/>
    <m/>
    <n v="0"/>
    <n v="0"/>
    <n v="0"/>
    <n v="47089.666666666664"/>
    <n v="0"/>
    <n v="47089.666666666664"/>
    <n v="0"/>
    <s v="SBU/Facility"/>
    <x v="0"/>
  </r>
  <r>
    <s v="4822-350 - Trash Disposal"/>
    <s v="2450 Sal Proceeds AR"/>
    <n v="-31.2"/>
    <m/>
    <n v="0"/>
    <n v="0"/>
    <n v="0"/>
    <n v="-31.2"/>
    <n v="0"/>
    <n v="-31.2"/>
    <n v="0"/>
    <s v="SBU/Facility"/>
    <x v="1"/>
  </r>
  <r>
    <s v="4822-500 - Facility Leases"/>
    <s v="2100 Outside Svcs"/>
    <n v="5424"/>
    <m/>
    <n v="0"/>
    <n v="0"/>
    <n v="0"/>
    <n v="5424"/>
    <n v="0"/>
    <n v="5424"/>
    <n v="0"/>
    <s v="SBU/Facility"/>
    <x v="0"/>
  </r>
  <r>
    <s v="4822-500 - Facility Leases"/>
    <s v="2420 Lease/Rental"/>
    <n v="303577.76333333331"/>
    <m/>
    <n v="0"/>
    <n v="0"/>
    <n v="0"/>
    <n v="303577.76333333331"/>
    <n v="0"/>
    <n v="303577.76333333331"/>
    <n v="0"/>
    <s v="SBU/Facility"/>
    <x v="0"/>
  </r>
  <r>
    <s v="4822-510 - Mthly Maint Fee"/>
    <s v="2420 Lease/Rental"/>
    <n v="27680"/>
    <m/>
    <n v="0"/>
    <n v="0"/>
    <n v="0"/>
    <n v="27680"/>
    <n v="0"/>
    <n v="27680"/>
    <n v="0"/>
    <s v="SBU/Facility"/>
    <x v="0"/>
  </r>
  <r>
    <s v="4822-520 - Coffee Supply"/>
    <s v="2100 Outside Svcs"/>
    <n v="323.63"/>
    <m/>
    <n v="0"/>
    <n v="0"/>
    <n v="0"/>
    <n v="323.63"/>
    <n v="0"/>
    <n v="323.63"/>
    <n v="0"/>
    <s v="SBU/Facility"/>
    <x v="0"/>
  </r>
  <r>
    <s v="4822-520 - Coffee Supply"/>
    <s v="2330 Meals Exp AR"/>
    <n v="79.03"/>
    <m/>
    <n v="0"/>
    <n v="0"/>
    <n v="0"/>
    <n v="79.03"/>
    <n v="0"/>
    <n v="79.03"/>
    <n v="0"/>
    <s v="SBU/Facility"/>
    <x v="0"/>
  </r>
  <r>
    <s v="4822-520 - Coffee Supply"/>
    <s v="2330 Meals Exp Supp Inv"/>
    <n v="119.63"/>
    <m/>
    <n v="0"/>
    <n v="0"/>
    <n v="0"/>
    <n v="119.63"/>
    <n v="0"/>
    <n v="119.63"/>
    <n v="0"/>
    <s v="SBU/Facility"/>
    <x v="0"/>
  </r>
  <r>
    <s v="4822-520 - Coffee Supply"/>
    <s v="2410 Direct Purchase"/>
    <n v="386.71000000000004"/>
    <m/>
    <n v="0"/>
    <n v="0"/>
    <n v="0"/>
    <n v="386.71000000000004"/>
    <n v="0"/>
    <n v="386.71000000000004"/>
    <n v="0"/>
    <s v="SBU/Facility"/>
    <x v="0"/>
  </r>
  <r>
    <s v="4822-520 - Coffee Supply"/>
    <s v="2730 Office Supplies"/>
    <n v="34647.593333333331"/>
    <m/>
    <n v="0"/>
    <n v="0"/>
    <n v="0"/>
    <n v="34647.593333333331"/>
    <n v="0"/>
    <n v="34647.593333333331"/>
    <n v="0"/>
    <s v="SBU/Facility"/>
    <x v="0"/>
  </r>
  <r>
    <s v="4822-910 - Vac/Sick/Holiday"/>
    <s v="1200 ST NonUnion Lbr"/>
    <n v="25934.080000000002"/>
    <m/>
    <n v="25934.080000000002"/>
    <n v="0"/>
    <n v="0"/>
    <n v="0"/>
    <n v="0"/>
    <n v="25934.080000000002"/>
    <n v="0"/>
    <s v="SBU/Facility"/>
    <x v="2"/>
  </r>
  <r>
    <s v="888D-400 - OandM Dist Expenses"/>
    <s v="1200 ST Union Lbr"/>
    <n v="10.01"/>
    <m/>
    <n v="0"/>
    <n v="0"/>
    <n v="0"/>
    <n v="0"/>
    <n v="10.01"/>
    <n v="10.01"/>
    <n v="0"/>
    <s v="Asset Management"/>
    <x v="4"/>
  </r>
  <r>
    <s v="2036-100 - FASB 106"/>
    <s v="1400 Adj NonUnion Lbr"/>
    <n v="199.99"/>
    <m/>
    <n v="0"/>
    <n v="0"/>
    <n v="0"/>
    <n v="0"/>
    <n v="199.99"/>
    <n v="199.99"/>
    <n v="0"/>
    <s v="Asset Management"/>
    <x v="2"/>
  </r>
  <r>
    <s v="6448-100 - Purchasing Admin"/>
    <s v="2100 O&amp;M Accruals"/>
    <n v="-25000"/>
    <m/>
    <n v="0"/>
    <n v="0"/>
    <n v="0"/>
    <n v="-25000"/>
    <n v="0"/>
    <n v="-25000"/>
    <n v="0"/>
    <s v="Tax &amp; Procurement"/>
    <x v="0"/>
  </r>
  <r>
    <s v="6448-100 - Purchasing Admin"/>
    <s v="2100 Outside Svcs"/>
    <n v="418604.88"/>
    <m/>
    <n v="0"/>
    <n v="0"/>
    <n v="0"/>
    <n v="418604.88"/>
    <n v="0"/>
    <n v="418604.88"/>
    <n v="0"/>
    <s v="Tax &amp; Procurement"/>
    <x v="0"/>
  </r>
  <r>
    <s v="6448-100 - Purchasing Admin"/>
    <s v="2160 Outside Svcs Legal"/>
    <n v="8873"/>
    <m/>
    <n v="0"/>
    <n v="0"/>
    <n v="0"/>
    <n v="8873"/>
    <n v="0"/>
    <n v="8873"/>
    <n v="0"/>
    <s v="Tax &amp; Procurement"/>
    <x v="0"/>
  </r>
  <r>
    <s v="6448-100 - Purchasing Admin"/>
    <s v="2810 Fees/Dues/Pnlty"/>
    <n v="385"/>
    <m/>
    <n v="0"/>
    <n v="0"/>
    <n v="0"/>
    <n v="385"/>
    <n v="0"/>
    <n v="385"/>
    <n v="0"/>
    <s v="Tax &amp; Procurement"/>
    <x v="0"/>
  </r>
  <r>
    <s v="6448-100 - Purchasing Admin"/>
    <s v="1200 ST NonUnion Lbr"/>
    <n v="327211.40999999997"/>
    <m/>
    <n v="0"/>
    <n v="0"/>
    <n v="0"/>
    <n v="327211.40999999997"/>
    <n v="0"/>
    <n v="327211.40999999997"/>
    <n v="0"/>
    <s v="Tax &amp; Procurement"/>
    <x v="2"/>
  </r>
  <r>
    <s v="6448-100 - Purchasing Admin"/>
    <s v="1400 Adj NonUnion Lbr"/>
    <n v="247.02"/>
    <m/>
    <n v="0"/>
    <n v="0"/>
    <n v="0"/>
    <n v="247.02"/>
    <n v="0"/>
    <n v="247.02"/>
    <n v="0"/>
    <s v="Tax &amp; Procurement"/>
    <x v="2"/>
  </r>
  <r>
    <s v="6448-100 - Purchasing Admin"/>
    <s v="2310 Training Mtls"/>
    <n v="6434.52"/>
    <m/>
    <n v="0"/>
    <n v="0"/>
    <n v="0"/>
    <n v="6434.52"/>
    <n v="0"/>
    <n v="6434.52"/>
    <n v="0"/>
    <s v="Tax &amp; Procurement"/>
    <x v="1"/>
  </r>
  <r>
    <s v="6448-100 - Purchasing Admin"/>
    <s v="2320 Travel Exp Supp Inv"/>
    <n v="31543.24"/>
    <m/>
    <n v="0"/>
    <n v="0"/>
    <n v="0"/>
    <n v="31543.24"/>
    <n v="0"/>
    <n v="31543.24"/>
    <n v="0"/>
    <s v="Tax &amp; Procurement"/>
    <x v="0"/>
  </r>
  <r>
    <s v="6448-100 - Purchasing Admin"/>
    <s v="2330 Meals Exp Supp Inv"/>
    <n v="1313.6599999999999"/>
    <m/>
    <n v="0"/>
    <n v="0"/>
    <n v="0"/>
    <n v="1313.6599999999999"/>
    <n v="0"/>
    <n v="1313.6599999999999"/>
    <n v="0"/>
    <s v="Tax &amp; Procurement"/>
    <x v="0"/>
  </r>
  <r>
    <s v="6448-100 - Purchasing Admin"/>
    <s v="2330 Meals Payroll"/>
    <n v="2400"/>
    <m/>
    <n v="0"/>
    <n v="0"/>
    <n v="0"/>
    <n v="2400"/>
    <n v="0"/>
    <n v="2400"/>
    <n v="0"/>
    <s v="Tax &amp; Procurement"/>
    <x v="0"/>
  </r>
  <r>
    <s v="6448-100 - Purchasing Admin"/>
    <s v="2340 Other Emp Exp"/>
    <n v="975.1"/>
    <m/>
    <n v="0"/>
    <n v="0"/>
    <n v="0"/>
    <n v="975.1"/>
    <n v="0"/>
    <n v="975.1"/>
    <n v="0"/>
    <s v="Tax &amp; Procurement"/>
    <x v="0"/>
  </r>
  <r>
    <s v="6448-100 - Purchasing Admin"/>
    <s v="2400 Inventory Issue"/>
    <n v="54.67"/>
    <m/>
    <n v="0"/>
    <n v="0"/>
    <n v="0"/>
    <n v="54.67"/>
    <n v="0"/>
    <n v="54.67"/>
    <n v="0"/>
    <s v="Tax &amp; Procurement"/>
    <x v="3"/>
  </r>
  <r>
    <s v="6448-100 - Purchasing Admin"/>
    <s v="2410 Direct Purchase"/>
    <n v="68.47"/>
    <m/>
    <n v="0"/>
    <n v="0"/>
    <n v="0"/>
    <n v="68.47"/>
    <n v="0"/>
    <n v="68.47"/>
    <n v="0"/>
    <s v="Tax &amp; Procurement"/>
    <x v="0"/>
  </r>
  <r>
    <s v="6448-100 - Purchasing Admin"/>
    <s v="2430 Other Equip Exp"/>
    <n v="960"/>
    <m/>
    <n v="0"/>
    <n v="0"/>
    <n v="0"/>
    <n v="960"/>
    <n v="0"/>
    <n v="960"/>
    <n v="0"/>
    <s v="Tax &amp; Procurement"/>
    <x v="3"/>
  </r>
  <r>
    <s v="6448-100 - Purchasing Admin"/>
    <s v="1300 OT NonUnion Lbr"/>
    <n v="994.5"/>
    <m/>
    <n v="0"/>
    <n v="0"/>
    <n v="0"/>
    <n v="994.5"/>
    <n v="0"/>
    <n v="994.5"/>
    <n v="0"/>
    <s v="Tax &amp; Procurement"/>
    <x v="2"/>
  </r>
  <r>
    <s v="6448-100 - Purchasing Admin"/>
    <s v="2700 Postage/Delivery"/>
    <n v="508.23"/>
    <m/>
    <n v="0"/>
    <n v="0"/>
    <n v="0"/>
    <n v="508.23"/>
    <n v="0"/>
    <n v="508.23"/>
    <n v="0"/>
    <s v="Tax &amp; Procurement"/>
    <x v="0"/>
  </r>
  <r>
    <s v="6448-100 - Purchasing Admin"/>
    <s v="2730 Office Supplies"/>
    <n v="240"/>
    <m/>
    <n v="0"/>
    <n v="0"/>
    <n v="0"/>
    <n v="240"/>
    <n v="0"/>
    <n v="240"/>
    <n v="0"/>
    <s v="Tax &amp; Procurement"/>
    <x v="0"/>
  </r>
  <r>
    <s v="6448-100 - Purchasing Admin"/>
    <s v="2740 Genl Ref Matl"/>
    <n v="14568.59"/>
    <m/>
    <n v="0"/>
    <n v="0"/>
    <n v="0"/>
    <n v="14568.59"/>
    <n v="0"/>
    <n v="14568.59"/>
    <n v="0"/>
    <s v="Tax &amp; Procurement"/>
    <x v="1"/>
  </r>
  <r>
    <s v="6448-420 - Insurance Certificat"/>
    <s v="1200 ST NonUnion Lbr"/>
    <n v="1631.2299999999998"/>
    <m/>
    <n v="0"/>
    <n v="0"/>
    <n v="0"/>
    <n v="1631.2299999999998"/>
    <n v="0"/>
    <n v="1631.2299999999998"/>
    <n v="0"/>
    <s v="Tax &amp; Procurement"/>
    <x v="2"/>
  </r>
  <r>
    <s v="6448-910 - Vac/Sick/Holiday"/>
    <s v="1200 ST NonUnion Lbr"/>
    <n v="41369.83"/>
    <m/>
    <n v="41369.83"/>
    <n v="0"/>
    <n v="0"/>
    <n v="0"/>
    <n v="0"/>
    <n v="41369.83"/>
    <n v="0"/>
    <s v="Tax &amp; Procurement"/>
    <x v="2"/>
  </r>
  <r>
    <s v="8864-100 - Accounting"/>
    <s v="2100 O&amp;M Accruals"/>
    <n v="24081.150000000012"/>
    <m/>
    <n v="0"/>
    <n v="0"/>
    <n v="0"/>
    <n v="24081.150000000012"/>
    <n v="0"/>
    <n v="24081.150000000012"/>
    <n v="0"/>
    <s v="Accounting"/>
    <x v="0"/>
  </r>
  <r>
    <s v="8864-100 - Accounting"/>
    <s v="2100 Outside Svcs"/>
    <n v="31024.2"/>
    <m/>
    <n v="0"/>
    <n v="0"/>
    <n v="0"/>
    <n v="31024.2"/>
    <n v="0"/>
    <n v="31024.2"/>
    <n v="0"/>
    <s v="Accounting"/>
    <x v="0"/>
  </r>
  <r>
    <s v="8864-100 - Accounting"/>
    <s v="2140 Outside Svcs IT"/>
    <n v="77832.5"/>
    <m/>
    <n v="0"/>
    <n v="0"/>
    <n v="0"/>
    <n v="77832.5"/>
    <n v="0"/>
    <n v="77832.5"/>
    <n v="0"/>
    <s v="Accounting"/>
    <x v="0"/>
  </r>
  <r>
    <s v="8864-100 - Accounting"/>
    <s v="2180 Outside Svcs Finance"/>
    <n v="307789.62"/>
    <m/>
    <n v="0"/>
    <n v="0"/>
    <n v="0"/>
    <n v="307789.62"/>
    <n v="0"/>
    <n v="307789.62"/>
    <n v="0"/>
    <s v="Accounting"/>
    <x v="1"/>
  </r>
  <r>
    <s v="8864-100 - Accounting"/>
    <s v="2100 Affiliated Svcs Enmax"/>
    <n v="518893.73"/>
    <m/>
    <n v="0"/>
    <n v="0"/>
    <n v="0"/>
    <n v="518893.73"/>
    <n v="0"/>
    <n v="518893.73"/>
    <n v="0"/>
    <s v="Accounting"/>
    <x v="1"/>
  </r>
  <r>
    <s v="8864-100 - Accounting"/>
    <s v="2810 Fees/Dues/Pnlty"/>
    <n v="93756.62000000001"/>
    <m/>
    <n v="0"/>
    <n v="0"/>
    <n v="0"/>
    <n v="93756.62000000001"/>
    <n v="0"/>
    <n v="93756.62000000001"/>
    <n v="0"/>
    <s v="Accounting"/>
    <x v="0"/>
  </r>
  <r>
    <s v="8864-100 - Accounting"/>
    <s v="1200 ST NonUnion Lbr"/>
    <n v="928147.54"/>
    <m/>
    <n v="0"/>
    <n v="0"/>
    <n v="0"/>
    <n v="928147.54"/>
    <n v="0"/>
    <n v="928147.54"/>
    <n v="0"/>
    <s v="Accounting"/>
    <x v="2"/>
  </r>
  <r>
    <s v="8864-100 - Accounting"/>
    <s v="2310 Training Mtls"/>
    <n v="6875"/>
    <m/>
    <n v="0"/>
    <n v="0"/>
    <n v="0"/>
    <n v="6875"/>
    <n v="0"/>
    <n v="6875"/>
    <n v="0"/>
    <s v="Accounting"/>
    <x v="1"/>
  </r>
  <r>
    <s v="8864-100 - Accounting"/>
    <s v="2320 Travel Exp Supp Inv"/>
    <n v="1628.08"/>
    <m/>
    <n v="0"/>
    <n v="0"/>
    <n v="0"/>
    <n v="1628.08"/>
    <n v="0"/>
    <n v="1628.08"/>
    <n v="0"/>
    <s v="Accounting"/>
    <x v="0"/>
  </r>
  <r>
    <s v="8864-100 - Accounting"/>
    <s v="2330 Meals Exp Supp Inv"/>
    <n v="824.92000000000007"/>
    <m/>
    <n v="0"/>
    <n v="0"/>
    <n v="0"/>
    <n v="824.92000000000007"/>
    <n v="0"/>
    <n v="824.92000000000007"/>
    <n v="0"/>
    <s v="Accounting"/>
    <x v="0"/>
  </r>
  <r>
    <s v="8864-100 - Accounting"/>
    <s v="2340 Other Emp Exp"/>
    <n v="2900"/>
    <m/>
    <n v="0"/>
    <n v="0"/>
    <n v="0"/>
    <n v="2900"/>
    <n v="0"/>
    <n v="2900"/>
    <n v="0"/>
    <s v="Accounting"/>
    <x v="0"/>
  </r>
  <r>
    <s v="8864-100 - Accounting"/>
    <s v="2410 Direct Purchase"/>
    <n v="1557.25"/>
    <m/>
    <n v="0"/>
    <n v="0"/>
    <n v="0"/>
    <n v="1557.25"/>
    <n v="0"/>
    <n v="1557.25"/>
    <n v="0"/>
    <s v="Accounting"/>
    <x v="0"/>
  </r>
  <r>
    <s v="8864-100 - Accounting"/>
    <s v="1300 OT NonUnion Lbr"/>
    <n v="3994.16"/>
    <m/>
    <n v="0"/>
    <n v="0"/>
    <n v="0"/>
    <n v="3994.16"/>
    <n v="0"/>
    <n v="3994.16"/>
    <n v="0"/>
    <s v="Accounting"/>
    <x v="2"/>
  </r>
  <r>
    <s v="8864-100 - Accounting"/>
    <s v="2700 Postage/Delivery"/>
    <n v="285.86"/>
    <m/>
    <n v="0"/>
    <n v="0"/>
    <n v="0"/>
    <n v="285.86"/>
    <n v="0"/>
    <n v="285.86"/>
    <n v="0"/>
    <s v="Accounting"/>
    <x v="0"/>
  </r>
  <r>
    <s v="8864-100 - Accounting"/>
    <s v="2730 Office Supplies"/>
    <n v="1050"/>
    <m/>
    <n v="0"/>
    <n v="0"/>
    <n v="0"/>
    <n v="1050"/>
    <n v="0"/>
    <n v="1050"/>
    <n v="0"/>
    <s v="Accounting"/>
    <x v="0"/>
  </r>
  <r>
    <s v="8864-100 - Accounting"/>
    <s v="2760 Info Tech Sfwr"/>
    <n v="496"/>
    <m/>
    <n v="0"/>
    <n v="0"/>
    <n v="0"/>
    <n v="496"/>
    <n v="0"/>
    <n v="496"/>
    <n v="0"/>
    <s v="Accounting"/>
    <x v="0"/>
  </r>
  <r>
    <s v="8864-250 - Lease Obligations"/>
    <s v="2425 Lease Obligation"/>
    <n v="8222.8799999999992"/>
    <m/>
    <n v="0"/>
    <n v="0"/>
    <n v="0"/>
    <n v="8222.8799999999992"/>
    <n v="0"/>
    <n v="8222.8799999999992"/>
    <n v="0"/>
    <s v="Accounting"/>
    <x v="1"/>
  </r>
  <r>
    <s v="8864-910 - Vac/Sick/Holiday"/>
    <s v="1200 ST NonUnion Lbr"/>
    <n v="152672.82999999999"/>
    <m/>
    <n v="152672.82999999999"/>
    <n v="0"/>
    <n v="0"/>
    <n v="0"/>
    <n v="0"/>
    <n v="152672.82999999999"/>
    <n v="0"/>
    <s v="Accounting"/>
    <x v="2"/>
  </r>
  <r>
    <s v="9042-100 - Employee Benefits"/>
    <s v="2301 RSU/DSU Accrual"/>
    <n v="522958.05199999991"/>
    <m/>
    <n v="522958.05199999991"/>
    <n v="0"/>
    <n v="0"/>
    <n v="0"/>
    <n v="0"/>
    <n v="522958.05199999991"/>
    <n v="0"/>
    <s v="Corporate Expenses"/>
    <x v="1"/>
  </r>
  <r>
    <s v="9042-100 - Employee Benefits"/>
    <s v="8200 Bonus Accr"/>
    <n v="2742765.38"/>
    <m/>
    <n v="2742765.38"/>
    <n v="0"/>
    <n v="0"/>
    <n v="0"/>
    <n v="0"/>
    <n v="2742765.38"/>
    <n v="0"/>
    <s v="Corporate Expenses"/>
    <x v="1"/>
  </r>
  <r>
    <s v="9042-100 - Employee Benefits"/>
    <s v="8270 Pension"/>
    <n v="212996"/>
    <m/>
    <n v="212996"/>
    <n v="0"/>
    <n v="0"/>
    <n v="0"/>
    <n v="0"/>
    <n v="212996"/>
    <n v="0"/>
    <s v="Corporate Expenses"/>
    <x v="1"/>
  </r>
  <r>
    <s v="9042-100 - Employee Benefits"/>
    <s v="8272 MPD Pension"/>
    <n v="129264"/>
    <m/>
    <n v="129264"/>
    <n v="0"/>
    <n v="0"/>
    <n v="0"/>
    <n v="0"/>
    <n v="129264"/>
    <n v="0"/>
    <s v="Corporate Expenses"/>
    <x v="1"/>
  </r>
  <r>
    <s v="9042-100 - Employee Benefits"/>
    <s v="8280 FAS 106"/>
    <n v="1153393.3599999999"/>
    <m/>
    <n v="1153393.3599999999"/>
    <n v="0"/>
    <n v="0"/>
    <n v="0"/>
    <n v="0"/>
    <n v="1153393.3599999999"/>
    <n v="0"/>
    <s v="Corporate Expenses"/>
    <x v="1"/>
  </r>
  <r>
    <s v="9042-100 - Employee Benefits"/>
    <s v="8282 MPD FAS 106"/>
    <n v="-4825.3600000000006"/>
    <m/>
    <n v="-4825.3600000000006"/>
    <n v="0"/>
    <n v="0"/>
    <n v="0"/>
    <n v="0"/>
    <n v="-4825.3600000000006"/>
    <n v="0"/>
    <s v="Corporate Expenses"/>
    <x v="1"/>
  </r>
  <r>
    <s v="9042-100 - Employee Benefits"/>
    <s v="8290 SERP"/>
    <n v="55820"/>
    <m/>
    <n v="55820"/>
    <n v="0"/>
    <n v="0"/>
    <n v="0"/>
    <n v="0"/>
    <n v="55820"/>
    <n v="0"/>
    <s v="Corporate Expenses"/>
    <x v="1"/>
  </r>
  <r>
    <s v="9042-100 - Employee Benefits"/>
    <s v="8935 FAS87/106 Reg Asset"/>
    <n v="842134"/>
    <m/>
    <n v="842134"/>
    <n v="0"/>
    <n v="0"/>
    <n v="0"/>
    <n v="0"/>
    <n v="842134"/>
    <n v="0"/>
    <s v="Corporate Expenses"/>
    <x v="1"/>
  </r>
  <r>
    <s v="9042-100 - Employee Benefits"/>
    <s v="9035 FAS87/106 Reg Asset BHD"/>
    <n v="3327956.6400000006"/>
    <m/>
    <n v="3327956.6400000006"/>
    <n v="0"/>
    <n v="0"/>
    <n v="0"/>
    <n v="0"/>
    <n v="3327956.6400000006"/>
    <n v="0"/>
    <s v="Corporate Expenses"/>
    <x v="1"/>
  </r>
  <r>
    <s v="9042-150 - Admin Support"/>
    <s v="2100 Affiliated Svcs Enmax"/>
    <n v="-34791.369999999995"/>
    <m/>
    <n v="0"/>
    <n v="0"/>
    <n v="0"/>
    <n v="0"/>
    <n v="-34791.369999999995"/>
    <n v="-34791.369999999995"/>
    <n v="0"/>
    <s v="Corporate Expenses"/>
    <x v="1"/>
  </r>
  <r>
    <s v="9042-450 - BoD Fees"/>
    <s v="2810 Fees/Dues/Pnlty"/>
    <n v="160000"/>
    <m/>
    <n v="0"/>
    <n v="0"/>
    <n v="0"/>
    <n v="0"/>
    <n v="160000"/>
    <n v="160000"/>
    <n v="0"/>
    <s v="Corporate Expenses"/>
    <x v="0"/>
  </r>
  <r>
    <s v="9042-610 - Property Insurance"/>
    <s v="8310 Prep Insur"/>
    <n v="996984.65"/>
    <m/>
    <n v="0"/>
    <n v="0"/>
    <n v="0"/>
    <n v="996984.65"/>
    <n v="0"/>
    <n v="996984.65"/>
    <n v="0"/>
    <s v="Corporate Expenses"/>
    <x v="1"/>
  </r>
  <r>
    <s v="9042-620 - Injuries and Damage"/>
    <s v="2800 Insurance MEMIC"/>
    <n v="712884.29"/>
    <m/>
    <n v="712884.29"/>
    <n v="0"/>
    <n v="0"/>
    <n v="0"/>
    <n v="0"/>
    <n v="712884.29"/>
    <n v="0"/>
    <s v="Corporate Expenses"/>
    <x v="1"/>
  </r>
  <r>
    <s v="9042-620 - Injuries and Damage"/>
    <s v="2810 Fees/Dues/Pnlty"/>
    <n v="-7.2759576141834259E-12"/>
    <m/>
    <n v="-7.2759576141834259E-12"/>
    <n v="0"/>
    <n v="0"/>
    <n v="0"/>
    <n v="0"/>
    <n v="-7.2759576141834259E-12"/>
    <n v="0"/>
    <s v="Corporate Expenses"/>
    <x v="0"/>
  </r>
  <r>
    <s v="9042-620 - Injuries and Damage"/>
    <s v="8310 Prep Insur"/>
    <n v="1700595.85"/>
    <m/>
    <n v="0"/>
    <n v="0"/>
    <n v="0"/>
    <n v="1700595.85"/>
    <n v="0"/>
    <n v="1700595.85"/>
    <n v="0"/>
    <s v="Corporate Expenses"/>
    <x v="1"/>
  </r>
  <r>
    <s v="9042-700 - MPUC/OPA Assess Fees"/>
    <s v="8865 Prepaid Assessments"/>
    <n v="2249937.5"/>
    <m/>
    <n v="0"/>
    <n v="0"/>
    <n v="0"/>
    <n v="0"/>
    <n v="2249937.5"/>
    <n v="2249937.5"/>
    <n v="0"/>
    <s v="Corporate Expenses"/>
    <x v="1"/>
  </r>
  <r>
    <s v="9042-710 - BHD FERC Assessment"/>
    <s v="8865 Prepaid Assessments"/>
    <n v="140138.4"/>
    <m/>
    <n v="0"/>
    <n v="0"/>
    <n v="0"/>
    <n v="0"/>
    <n v="140138.4"/>
    <n v="140138.4"/>
    <n v="0"/>
    <s v="Corporate Expenses"/>
    <x v="1"/>
  </r>
  <r>
    <s v="9042-715 - MPD FERC Assessment"/>
    <s v="8865 Prepaid Assessments"/>
    <n v="13818"/>
    <m/>
    <n v="0"/>
    <n v="0"/>
    <n v="0"/>
    <n v="0"/>
    <n v="13818"/>
    <n v="13818"/>
    <n v="0"/>
    <s v="Corporate Expenses"/>
    <x v="1"/>
  </r>
  <r>
    <s v="9042-810 - OandM Distribution"/>
    <s v="8999 Alloc Labor"/>
    <n v="-212907.08000000002"/>
    <m/>
    <n v="0"/>
    <n v="0"/>
    <n v="0"/>
    <n v="0"/>
    <n v="-212907.08000000002"/>
    <n v="-212907.08000000002"/>
    <n v="0"/>
    <s v="Corporate Expenses"/>
    <x v="2"/>
  </r>
  <r>
    <s v="9042-820 - OandM Transmission"/>
    <s v="8999 Alloc Labor"/>
    <n v="-28691.579999999994"/>
    <m/>
    <n v="0"/>
    <n v="0"/>
    <n v="0"/>
    <n v="0"/>
    <n v="-28691.579999999994"/>
    <n v="-28691.579999999994"/>
    <n v="0"/>
    <s v="Corporate Expenses"/>
    <x v="2"/>
  </r>
  <r>
    <s v="9042-830 - OandM Cust Acct"/>
    <s v="8999 Alloc Labor"/>
    <n v="-63648.26999999999"/>
    <m/>
    <n v="0"/>
    <n v="0"/>
    <n v="0"/>
    <n v="0"/>
    <n v="-63648.26999999999"/>
    <n v="-63648.26999999999"/>
    <n v="0"/>
    <s v="Corporate Expenses"/>
    <x v="2"/>
  </r>
  <r>
    <s v="9042-850 - General Admin"/>
    <s v="8999 Alloc Labor"/>
    <n v="-78235.380000000019"/>
    <m/>
    <n v="0"/>
    <n v="0"/>
    <n v="0"/>
    <n v="0"/>
    <n v="-78235.380000000019"/>
    <n v="-78235.380000000019"/>
    <n v="0"/>
    <s v="Corporate Expenses"/>
    <x v="2"/>
  </r>
  <r>
    <s v="9042-850 - General Admin"/>
    <s v="1400 Adj Labor"/>
    <n v="-120116"/>
    <m/>
    <n v="0"/>
    <n v="0"/>
    <n v="0"/>
    <n v="0"/>
    <n v="-120116"/>
    <n v="-120116"/>
    <n v="0"/>
    <s v="Corporate Expenses"/>
    <x v="2"/>
  </r>
  <r>
    <s v="9042-900 - Bank Fees"/>
    <s v="8250 Cash in Bank"/>
    <n v="93212.790000000008"/>
    <m/>
    <n v="0"/>
    <n v="0"/>
    <n v="0"/>
    <n v="0"/>
    <n v="93212.790000000008"/>
    <n v="93212.790000000008"/>
    <n v="0"/>
    <s v="Corporate Expenses"/>
    <x v="1"/>
  </r>
  <r>
    <s v="9042-900 - Bank Fees"/>
    <s v="8253 Cash Key Bank"/>
    <n v="640"/>
    <m/>
    <n v="0"/>
    <n v="0"/>
    <n v="0"/>
    <n v="0"/>
    <n v="640"/>
    <n v="640"/>
    <n v="0"/>
    <s v="Corporate Expenses"/>
    <x v="1"/>
  </r>
  <r>
    <s v="9042-920 - Pandemic Costs"/>
    <s v="2100 Outside Svcs"/>
    <n v="91376.59"/>
    <m/>
    <n v="0"/>
    <n v="0"/>
    <n v="0"/>
    <n v="0"/>
    <n v="91376.59"/>
    <n v="91376.59"/>
    <n v="0"/>
    <s v="Corporate Expenses"/>
    <x v="0"/>
  </r>
  <r>
    <s v="9042-920 - Pandemic Costs"/>
    <s v="2400 Inventory Issue"/>
    <n v="2938.0699999999997"/>
    <m/>
    <n v="0"/>
    <n v="0"/>
    <n v="0"/>
    <n v="0"/>
    <n v="2938.0699999999997"/>
    <n v="2938.0699999999997"/>
    <n v="0"/>
    <s v="Corporate Expenses"/>
    <x v="3"/>
  </r>
  <r>
    <s v="9042-920 - Pandemic Costs"/>
    <s v="2410 Direct Purchase"/>
    <n v="1935.5"/>
    <m/>
    <n v="0"/>
    <n v="0"/>
    <n v="0"/>
    <n v="0"/>
    <n v="1935.5"/>
    <n v="1935.5"/>
    <n v="0"/>
    <s v="Corporate Expenses"/>
    <x v="0"/>
  </r>
  <r>
    <s v="9042-920 - Pandemic Costs"/>
    <s v="2430 Other Equip Exp"/>
    <n v="107.55"/>
    <m/>
    <n v="0"/>
    <n v="0"/>
    <n v="0"/>
    <n v="0"/>
    <n v="107.55"/>
    <n v="107.55"/>
    <n v="0"/>
    <s v="Corporate Expenses"/>
    <x v="3"/>
  </r>
  <r>
    <s v="9042-920 - Pandemic Costs"/>
    <s v="2460 Inv Returned"/>
    <n v="-1471.2"/>
    <m/>
    <n v="0"/>
    <n v="0"/>
    <n v="0"/>
    <n v="0"/>
    <n v="-1471.2"/>
    <n v="-1471.2"/>
    <n v="0"/>
    <s v="Corporate Expenses"/>
    <x v="3"/>
  </r>
  <r>
    <s v="2025-100 - Genl Admin"/>
    <s v="1200 ST Union Lbr"/>
    <n v="22.42"/>
    <m/>
    <n v="0"/>
    <n v="0"/>
    <n v="0"/>
    <n v="0"/>
    <n v="22.42"/>
    <n v="22.42"/>
    <n v="0"/>
    <s v="Asset Management"/>
    <x v="4"/>
  </r>
  <r>
    <s v="2025-100 - Genl Admin"/>
    <s v="2320 Travel Exp Supp Inv"/>
    <n v="196.26"/>
    <m/>
    <n v="0"/>
    <n v="0"/>
    <n v="0"/>
    <n v="0"/>
    <n v="196.26"/>
    <n v="196.26"/>
    <n v="0"/>
    <s v="Asset Management"/>
    <x v="0"/>
  </r>
  <r>
    <s v="2025-910 - Vac/Sick/Holiday"/>
    <s v="1200 ST Union Lbr"/>
    <n v="123.31"/>
    <m/>
    <n v="123.31"/>
    <n v="0"/>
    <n v="0"/>
    <n v="0"/>
    <n v="0"/>
    <n v="123.31"/>
    <n v="0"/>
    <s v="Asset Management"/>
    <x v="4"/>
  </r>
  <r>
    <s v="5066-100 - Genl Admin"/>
    <s v="2100 Outside Svcs"/>
    <n v="427966.25"/>
    <m/>
    <n v="0"/>
    <n v="0"/>
    <n v="0"/>
    <n v="427966.25"/>
    <n v="0"/>
    <n v="427966.25"/>
    <n v="0"/>
    <s v="SBU/Human Resources"/>
    <x v="0"/>
  </r>
  <r>
    <s v="5066-100 - Genl Admin"/>
    <s v="2140 Outside Svcs IT"/>
    <n v="66.666666666666671"/>
    <m/>
    <n v="0"/>
    <n v="0"/>
    <n v="0"/>
    <n v="66.666666666666671"/>
    <n v="0"/>
    <n v="66.666666666666671"/>
    <n v="0"/>
    <s v="SBU/Human Resources"/>
    <x v="0"/>
  </r>
  <r>
    <s v="5066-100 - Genl Admin"/>
    <s v="2100 Affiliated Svcs Enmax"/>
    <n v="319986.44"/>
    <m/>
    <n v="0"/>
    <n v="0"/>
    <n v="0"/>
    <n v="319986.44"/>
    <n v="0"/>
    <n v="319986.44"/>
    <n v="0"/>
    <s v="SBU/Human Resources"/>
    <x v="1"/>
  </r>
  <r>
    <s v="5066-100 - Genl Admin"/>
    <s v="1200 ST NonUnion Lbr"/>
    <n v="410754.94"/>
    <m/>
    <n v="0"/>
    <n v="0"/>
    <n v="0"/>
    <n v="410754.94"/>
    <n v="0"/>
    <n v="410754.94"/>
    <n v="0"/>
    <s v="SBU/Human Resources"/>
    <x v="2"/>
  </r>
  <r>
    <s v="5066-100 - Genl Admin"/>
    <s v="2310 Training Mtls"/>
    <n v="2612.5"/>
    <m/>
    <n v="0"/>
    <n v="0"/>
    <n v="0"/>
    <n v="2612.5"/>
    <n v="0"/>
    <n v="2612.5"/>
    <n v="0"/>
    <s v="SBU/Human Resources"/>
    <x v="1"/>
  </r>
  <r>
    <s v="5066-100 - Genl Admin"/>
    <s v="2320 Travel Exp Supp Inv"/>
    <n v="2231.666666666667"/>
    <m/>
    <n v="0"/>
    <n v="0"/>
    <n v="0"/>
    <n v="2231.666666666667"/>
    <n v="0"/>
    <n v="2231.666666666667"/>
    <n v="0"/>
    <s v="SBU/Human Resources"/>
    <x v="0"/>
  </r>
  <r>
    <s v="5066-100 - Genl Admin"/>
    <s v="2330 Meals Exp AR"/>
    <n v="341"/>
    <m/>
    <n v="0"/>
    <n v="0"/>
    <n v="0"/>
    <n v="341"/>
    <n v="0"/>
    <n v="341"/>
    <n v="0"/>
    <s v="SBU/Human Resources"/>
    <x v="0"/>
  </r>
  <r>
    <s v="5066-100 - Genl Admin"/>
    <s v="2330 Meals Exp Supp Inv"/>
    <n v="824"/>
    <m/>
    <n v="0"/>
    <n v="0"/>
    <n v="0"/>
    <n v="824"/>
    <n v="0"/>
    <n v="824"/>
    <n v="0"/>
    <s v="SBU/Human Resources"/>
    <x v="0"/>
  </r>
  <r>
    <s v="5066-100 - Genl Admin"/>
    <s v="2340 Other Emp Exp"/>
    <n v="1030"/>
    <m/>
    <n v="0"/>
    <n v="0"/>
    <n v="0"/>
    <n v="1030"/>
    <n v="0"/>
    <n v="1030"/>
    <n v="0"/>
    <s v="SBU/Human Resources"/>
    <x v="0"/>
  </r>
  <r>
    <s v="5066-100 - Genl Admin"/>
    <s v="2400 Inventory Issue"/>
    <n v="171.66666666666666"/>
    <m/>
    <n v="0"/>
    <n v="0"/>
    <n v="0"/>
    <n v="171.66666666666666"/>
    <n v="0"/>
    <n v="171.66666666666666"/>
    <n v="0"/>
    <s v="SBU/Human Resources"/>
    <x v="3"/>
  </r>
  <r>
    <s v="5066-100 - Genl Admin"/>
    <s v="2410 Direct Purchase"/>
    <n v="499.14"/>
    <m/>
    <n v="0"/>
    <n v="0"/>
    <n v="0"/>
    <n v="499.14"/>
    <n v="0"/>
    <n v="499.14"/>
    <n v="0"/>
    <s v="SBU/Human Resources"/>
    <x v="0"/>
  </r>
  <r>
    <s v="5066-100 - Genl Admin"/>
    <s v="2430 Other Equip Exp"/>
    <n v="171.66666666666666"/>
    <m/>
    <n v="0"/>
    <n v="0"/>
    <n v="0"/>
    <n v="171.66666666666666"/>
    <n v="0"/>
    <n v="171.66666666666666"/>
    <n v="0"/>
    <s v="SBU/Human Resources"/>
    <x v="3"/>
  </r>
  <r>
    <s v="5066-100 - Genl Admin"/>
    <s v="1300 OT NonUnion Lbr"/>
    <n v="4154.16"/>
    <m/>
    <n v="0"/>
    <n v="0"/>
    <n v="0"/>
    <n v="4154.16"/>
    <n v="0"/>
    <n v="4154.16"/>
    <n v="0"/>
    <s v="SBU/Human Resources"/>
    <x v="2"/>
  </r>
  <r>
    <s v="5066-100 - Genl Admin"/>
    <s v="2700 Postage/Delivery"/>
    <n v="174.02666666666667"/>
    <m/>
    <n v="0"/>
    <n v="0"/>
    <n v="0"/>
    <n v="174.02666666666667"/>
    <n v="0"/>
    <n v="174.02666666666667"/>
    <n v="0"/>
    <s v="SBU/Human Resources"/>
    <x v="0"/>
  </r>
  <r>
    <s v="5066-100 - Genl Admin"/>
    <s v="2730 Office Supplies"/>
    <n v="934.1099999999999"/>
    <m/>
    <n v="0"/>
    <n v="0"/>
    <n v="0"/>
    <n v="934.1099999999999"/>
    <n v="0"/>
    <n v="934.1099999999999"/>
    <n v="0"/>
    <s v="SBU/Human Resources"/>
    <x v="0"/>
  </r>
  <r>
    <s v="5066-100 - Genl Admin"/>
    <s v="2790 Office Equip"/>
    <n v="216.26"/>
    <m/>
    <n v="0"/>
    <n v="0"/>
    <n v="0"/>
    <n v="216.26"/>
    <n v="0"/>
    <n v="216.26"/>
    <n v="0"/>
    <s v="SBU/Human Resources"/>
    <x v="0"/>
  </r>
  <r>
    <s v="5066-100 - Genl Admin"/>
    <s v="6130 Misc Reimburse AR"/>
    <n v="-797.33333333333348"/>
    <m/>
    <n v="0"/>
    <n v="0"/>
    <n v="0"/>
    <n v="-797.33333333333348"/>
    <n v="0"/>
    <n v="-797.33333333333348"/>
    <n v="0"/>
    <s v="SBU/Human Resources"/>
    <x v="5"/>
  </r>
  <r>
    <s v="5066-211 - LT Disability"/>
    <s v="2300 Emp Benefit"/>
    <n v="322603.99"/>
    <m/>
    <n v="322603.99"/>
    <n v="0"/>
    <n v="0"/>
    <n v="0"/>
    <n v="0"/>
    <n v="322603.99"/>
    <n v="0"/>
    <s v="SBU/Human Resources"/>
    <x v="1"/>
  </r>
  <r>
    <s v="5066-211 - LT Disability"/>
    <s v="6130 Misc Reimburse AR"/>
    <n v="-3729.96"/>
    <m/>
    <n v="-3729.96"/>
    <n v="0"/>
    <n v="0"/>
    <n v="0"/>
    <n v="0"/>
    <n v="-3729.96"/>
    <n v="0"/>
    <s v="SBU/Human Resources"/>
    <x v="5"/>
  </r>
  <r>
    <s v="5066-212 - Life Ins"/>
    <s v="2300 Emp Benefit"/>
    <n v="170218.58"/>
    <m/>
    <n v="170218.58"/>
    <n v="0"/>
    <n v="0"/>
    <n v="0"/>
    <n v="0"/>
    <n v="170218.58"/>
    <n v="0"/>
    <s v="SBU/Human Resources"/>
    <x v="1"/>
  </r>
  <r>
    <s v="5066-222 - Active Med Plan"/>
    <s v="2800 Insurance"/>
    <n v="13722.75"/>
    <m/>
    <n v="13722.75"/>
    <n v="0"/>
    <n v="0"/>
    <n v="0"/>
    <n v="0"/>
    <n v="13722.75"/>
    <n v="0"/>
    <s v="SBU/Human Resources"/>
    <x v="1"/>
  </r>
  <r>
    <s v="5066-222 - Active Med Plan"/>
    <s v="2800 Insurance Active Med"/>
    <n v="5875993.5399999991"/>
    <m/>
    <n v="5875993.5399999991"/>
    <n v="0"/>
    <n v="0"/>
    <n v="0"/>
    <n v="0"/>
    <n v="5875993.5399999991"/>
    <n v="0"/>
    <s v="SBU/Human Resources"/>
    <x v="1"/>
  </r>
  <r>
    <s v="5066-222 - Active Med Plan"/>
    <s v="8240 Medical Rsve"/>
    <n v="57400"/>
    <m/>
    <n v="57400"/>
    <n v="0"/>
    <n v="0"/>
    <n v="0"/>
    <n v="0"/>
    <n v="57400"/>
    <n v="0"/>
    <s v="SBU/Human Resources"/>
    <x v="1"/>
  </r>
  <r>
    <s v="5066-222 - Active Med Plan"/>
    <s v="6130 Misc Reimburse AR"/>
    <n v="-316.38"/>
    <m/>
    <n v="-316.38"/>
    <n v="0"/>
    <n v="0"/>
    <n v="0"/>
    <n v="0"/>
    <n v="-316.38"/>
    <n v="0"/>
    <s v="SBU/Human Resources"/>
    <x v="5"/>
  </r>
  <r>
    <s v="5066-223 - Medical Admin"/>
    <s v="2800 Insurance Active Med"/>
    <n v="1284573.1100000001"/>
    <m/>
    <n v="1284573.1100000001"/>
    <n v="0"/>
    <n v="0"/>
    <n v="0"/>
    <n v="0"/>
    <n v="1284573.1100000001"/>
    <n v="0"/>
    <s v="SBU/Human Resources"/>
    <x v="1"/>
  </r>
  <r>
    <s v="5066-223 - Medical Admin"/>
    <s v="6130 Misc Reimburse AR"/>
    <n v="-1446249.72"/>
    <m/>
    <n v="-1446249.72"/>
    <n v="0"/>
    <n v="0"/>
    <n v="0"/>
    <n v="0"/>
    <n v="-1446249.72"/>
    <n v="0"/>
    <s v="SBU/Human Resources"/>
    <x v="5"/>
  </r>
  <r>
    <s v="5066-224 - Emp Med Contrib"/>
    <s v="8560 Empl Benefits Active Med"/>
    <n v="-1901151.59"/>
    <m/>
    <n v="-1901151.59"/>
    <n v="0"/>
    <n v="0"/>
    <n v="0"/>
    <n v="0"/>
    <n v="-1901151.59"/>
    <n v="0"/>
    <s v="SBU/Human Resources"/>
    <x v="1"/>
  </r>
  <r>
    <s v="5066-227 - Medical Buyout"/>
    <s v="1400 Adj NonUnion Lbr"/>
    <n v="40251.404494382004"/>
    <m/>
    <n v="40251.404494382004"/>
    <n v="0"/>
    <n v="0"/>
    <n v="0"/>
    <n v="0"/>
    <n v="40251.404494382004"/>
    <n v="0"/>
    <s v="SBU/Human Resources"/>
    <x v="2"/>
  </r>
  <r>
    <s v="5066-227 - Medical Buyout"/>
    <s v="1400 Adj Union Lbr"/>
    <n v="47623.595505617996"/>
    <m/>
    <n v="47623.595505617996"/>
    <n v="0"/>
    <n v="0"/>
    <n v="0"/>
    <n v="0"/>
    <n v="47623.595505617996"/>
    <n v="0"/>
    <s v="SBU/Human Resources"/>
    <x v="4"/>
  </r>
  <r>
    <s v="5066-250 - 401K"/>
    <s v="2100 Outside Svcs"/>
    <n v="109953.65666666665"/>
    <m/>
    <n v="109953.65666666665"/>
    <n v="0"/>
    <n v="0"/>
    <n v="0"/>
    <n v="0"/>
    <n v="109953.65666666665"/>
    <n v="0"/>
    <s v="SBU/Human Resources"/>
    <x v="0"/>
  </r>
  <r>
    <s v="5066-250 - 401K"/>
    <s v="2100 Affiliated Svcs Enmax"/>
    <n v="14550.55"/>
    <m/>
    <n v="14550.55"/>
    <n v="0"/>
    <n v="0"/>
    <n v="0"/>
    <n v="0"/>
    <n v="14550.55"/>
    <n v="0"/>
    <s v="SBU/Human Resources"/>
    <x v="1"/>
  </r>
  <r>
    <s v="5066-250 - 401K"/>
    <s v="8260 401K Match"/>
    <n v="1986565.22"/>
    <m/>
    <n v="1986565.22"/>
    <n v="0"/>
    <n v="0"/>
    <n v="0"/>
    <n v="0"/>
    <n v="1986565.22"/>
    <n v="0"/>
    <s v="SBU/Human Resources"/>
    <x v="1"/>
  </r>
  <r>
    <s v="5066-260 - Tuition Reimburse"/>
    <s v="8560 Empl Benefits"/>
    <n v="102973.36333333333"/>
    <m/>
    <n v="102973.36333333333"/>
    <n v="0"/>
    <n v="0"/>
    <n v="0"/>
    <n v="0"/>
    <n v="102973.36333333333"/>
    <n v="0"/>
    <s v="SBU/Human Resources"/>
    <x v="1"/>
  </r>
  <r>
    <s v="5066-270 - Misc Emp Expenses"/>
    <s v="2310 Training Mtls"/>
    <n v="835.94"/>
    <m/>
    <n v="835.94"/>
    <n v="0"/>
    <n v="0"/>
    <n v="0"/>
    <n v="0"/>
    <n v="835.94"/>
    <n v="0"/>
    <s v="SBU/Human Resources"/>
    <x v="1"/>
  </r>
  <r>
    <s v="5066-270 - Misc Emp Expenses"/>
    <s v="2330 Meals Exp Supp Inv"/>
    <n v="126.86"/>
    <m/>
    <n v="126.86"/>
    <n v="0"/>
    <n v="0"/>
    <n v="0"/>
    <n v="0"/>
    <n v="126.86"/>
    <n v="0"/>
    <s v="SBU/Human Resources"/>
    <x v="0"/>
  </r>
  <r>
    <s v="5066-280 - Genl Benefits"/>
    <s v="2100 Outside Svcs"/>
    <n v="68266.993333333317"/>
    <m/>
    <n v="68266.993333333317"/>
    <n v="0"/>
    <n v="0"/>
    <n v="0"/>
    <n v="0"/>
    <n v="68266.993333333317"/>
    <n v="0"/>
    <s v="SBU/Human Resources"/>
    <x v="0"/>
  </r>
  <r>
    <s v="5066-280 - Genl Benefits"/>
    <s v="2160 Legal Services Accrual"/>
    <n v="10090"/>
    <m/>
    <n v="10090"/>
    <n v="0"/>
    <n v="0"/>
    <n v="0"/>
    <n v="0"/>
    <n v="10090"/>
    <n v="0"/>
    <s v="SBU/Human Resources"/>
    <x v="0"/>
  </r>
  <r>
    <s v="5066-280 - Genl Benefits"/>
    <s v="2160 Outside Svcs Legal"/>
    <n v="153407.16666666669"/>
    <m/>
    <n v="153407.16666666669"/>
    <n v="0"/>
    <n v="0"/>
    <n v="0"/>
    <n v="0"/>
    <n v="153407.16666666669"/>
    <n v="0"/>
    <s v="SBU/Human Resources"/>
    <x v="0"/>
  </r>
  <r>
    <s v="5066-300 - Labor Relations"/>
    <s v="2100 Outside Svcs"/>
    <n v="2566.6666666666665"/>
    <m/>
    <n v="0"/>
    <n v="0"/>
    <n v="0"/>
    <n v="2566.6666666666665"/>
    <n v="0"/>
    <n v="2566.6666666666665"/>
    <n v="0"/>
    <s v="SBU/Human Resources"/>
    <x v="0"/>
  </r>
  <r>
    <s v="5066-300 - Labor Relations"/>
    <s v="2160 Outside Svcs Legal"/>
    <n v="29183.333333333332"/>
    <m/>
    <n v="0"/>
    <n v="0"/>
    <n v="0"/>
    <n v="29183.333333333332"/>
    <n v="0"/>
    <n v="29183.333333333332"/>
    <n v="0"/>
    <s v="SBU/Human Resources"/>
    <x v="0"/>
  </r>
  <r>
    <s v="5066-400 - Occupational Health"/>
    <s v="2100 Outside Svcs"/>
    <n v="67065.56"/>
    <m/>
    <n v="67065.56"/>
    <n v="0"/>
    <n v="0"/>
    <n v="0"/>
    <n v="0"/>
    <n v="67065.56"/>
    <n v="0"/>
    <s v="SBU/Human Resources"/>
    <x v="0"/>
  </r>
  <r>
    <s v="5066-410 - Wellness Initiative"/>
    <s v="2100 Outside Svcs"/>
    <n v="73826.47"/>
    <m/>
    <n v="73826.47"/>
    <n v="0"/>
    <n v="0"/>
    <n v="0"/>
    <n v="0"/>
    <n v="73826.47"/>
    <n v="0"/>
    <s v="SBU/Human Resources"/>
    <x v="0"/>
  </r>
  <r>
    <s v="5066-410 - Wellness Initiative"/>
    <s v="2300 Emp Benefit"/>
    <n v="100"/>
    <m/>
    <n v="100"/>
    <n v="0"/>
    <n v="0"/>
    <n v="0"/>
    <n v="0"/>
    <n v="100"/>
    <n v="0"/>
    <s v="SBU/Human Resources"/>
    <x v="1"/>
  </r>
  <r>
    <s v="5066-410 - Wellness Initiative"/>
    <s v="2320 Travel Exp Supp Inv"/>
    <n v="433.33333333333331"/>
    <m/>
    <n v="433.33333333333331"/>
    <n v="0"/>
    <n v="0"/>
    <n v="0"/>
    <n v="0"/>
    <n v="433.33333333333331"/>
    <n v="0"/>
    <s v="SBU/Human Resources"/>
    <x v="0"/>
  </r>
  <r>
    <s v="5066-410 - Wellness Initiative"/>
    <s v="2330 Meals Exp Supp Inv"/>
    <n v="9000.0000000000018"/>
    <m/>
    <n v="9000.0000000000018"/>
    <n v="0"/>
    <n v="0"/>
    <n v="0"/>
    <n v="0"/>
    <n v="9000.0000000000018"/>
    <n v="0"/>
    <s v="SBU/Human Resources"/>
    <x v="0"/>
  </r>
  <r>
    <s v="5066-910 - Vac/Sick/Holiday"/>
    <s v="1200 ST NonUnion Lbr"/>
    <n v="54953.200000000004"/>
    <m/>
    <n v="54953.200000000004"/>
    <n v="0"/>
    <n v="0"/>
    <n v="0"/>
    <n v="0"/>
    <n v="54953.200000000004"/>
    <n v="0"/>
    <s v="SBU/Human Resources"/>
    <x v="2"/>
  </r>
  <r>
    <s v="197E-400 - OandM Costs"/>
    <s v="1400 Adj Union Lbr"/>
    <n v="126.85"/>
    <m/>
    <n v="0"/>
    <n v="0"/>
    <n v="0"/>
    <n v="0"/>
    <n v="126.85"/>
    <n v="126.85"/>
    <n v="0"/>
    <s v="Asset Management"/>
    <x v="4"/>
  </r>
  <r>
    <s v="4779-110 - IT Administration"/>
    <s v="2140 Outside Svcs IT"/>
    <n v="2875331.6900000004"/>
    <m/>
    <n v="0"/>
    <n v="0"/>
    <n v="0"/>
    <n v="2875331.6900000004"/>
    <n v="0"/>
    <n v="2875331.6900000004"/>
    <n v="0"/>
    <s v="SBU/Information Technology"/>
    <x v="0"/>
  </r>
  <r>
    <s v="4779-110 - IT Administration"/>
    <s v="2100 Affiliated Svcs Enmax"/>
    <n v="48789.72"/>
    <m/>
    <n v="0"/>
    <n v="0"/>
    <n v="0"/>
    <n v="48789.72"/>
    <n v="0"/>
    <n v="48789.72"/>
    <n v="0"/>
    <s v="SBU/Information Technology"/>
    <x v="1"/>
  </r>
  <r>
    <s v="4779-110 - IT Administration"/>
    <s v="2810 Fees/Dues/Pnlty"/>
    <n v="270.39999999999998"/>
    <m/>
    <n v="0"/>
    <n v="0"/>
    <n v="0"/>
    <n v="270.39999999999998"/>
    <n v="0"/>
    <n v="270.39999999999998"/>
    <n v="0"/>
    <s v="SBU/Information Technology"/>
    <x v="0"/>
  </r>
  <r>
    <s v="4779-110 - IT Administration"/>
    <s v="8320 Prep IT Expen"/>
    <n v="2792180.5300000003"/>
    <m/>
    <n v="0"/>
    <n v="0"/>
    <n v="0"/>
    <n v="2792180.5300000003"/>
    <n v="0"/>
    <n v="2792180.5300000003"/>
    <n v="0"/>
    <s v="SBU/Information Technology"/>
    <x v="1"/>
  </r>
  <r>
    <s v="4779-110 - IT Administration"/>
    <s v="1200 ST NonUnion Lbr"/>
    <n v="1059405.171475058"/>
    <m/>
    <n v="0"/>
    <n v="0"/>
    <n v="0"/>
    <n v="1059405.171475058"/>
    <n v="0"/>
    <n v="1059405.171475058"/>
    <n v="0"/>
    <s v="SBU/Information Technology"/>
    <x v="2"/>
  </r>
  <r>
    <s v="4779-110 - IT Administration"/>
    <s v="1400 Adj NonUnion Lbr"/>
    <n v="500"/>
    <m/>
    <n v="0"/>
    <n v="0"/>
    <n v="0"/>
    <n v="500"/>
    <n v="0"/>
    <n v="500"/>
    <n v="0"/>
    <s v="SBU/Information Technology"/>
    <x v="2"/>
  </r>
  <r>
    <s v="4779-110 - IT Administration"/>
    <s v="2310 Training Mtls"/>
    <n v="21895.809999999998"/>
    <m/>
    <n v="0"/>
    <n v="0"/>
    <n v="0"/>
    <n v="21895.809999999998"/>
    <n v="0"/>
    <n v="21895.809999999998"/>
    <n v="0"/>
    <s v="SBU/Information Technology"/>
    <x v="1"/>
  </r>
  <r>
    <s v="4779-110 - IT Administration"/>
    <s v="2320 Travel Exp Supp Inv"/>
    <n v="7461.8"/>
    <m/>
    <n v="0"/>
    <n v="0"/>
    <n v="0"/>
    <n v="7461.8"/>
    <n v="0"/>
    <n v="7461.8"/>
    <n v="0"/>
    <s v="SBU/Information Technology"/>
    <x v="0"/>
  </r>
  <r>
    <s v="4779-110 - IT Administration"/>
    <s v="2330 Meals Exp Supp Inv"/>
    <n v="2172.42"/>
    <m/>
    <n v="0"/>
    <n v="0"/>
    <n v="0"/>
    <n v="2172.42"/>
    <n v="0"/>
    <n v="2172.42"/>
    <n v="0"/>
    <s v="SBU/Information Technology"/>
    <x v="0"/>
  </r>
  <r>
    <s v="4779-110 - IT Administration"/>
    <s v="2340 Other Emp Exp"/>
    <n v="1121.9499999999998"/>
    <m/>
    <n v="0"/>
    <n v="0"/>
    <n v="0"/>
    <n v="1121.9499999999998"/>
    <n v="0"/>
    <n v="1121.9499999999998"/>
    <n v="0"/>
    <s v="SBU/Information Technology"/>
    <x v="0"/>
  </r>
  <r>
    <s v="4779-110 - IT Administration"/>
    <s v="2400 Inventory Issue"/>
    <n v="330.32"/>
    <m/>
    <n v="0"/>
    <n v="0"/>
    <n v="0"/>
    <n v="330.32"/>
    <n v="0"/>
    <n v="330.32"/>
    <n v="0"/>
    <s v="SBU/Information Technology"/>
    <x v="3"/>
  </r>
  <r>
    <s v="4779-110 - IT Administration"/>
    <s v="2410 Direct Purchase"/>
    <n v="2105.0200000000004"/>
    <m/>
    <n v="0"/>
    <n v="0"/>
    <n v="0"/>
    <n v="2105.0200000000004"/>
    <n v="0"/>
    <n v="2105.0200000000004"/>
    <n v="0"/>
    <s v="SBU/Information Technology"/>
    <x v="0"/>
  </r>
  <r>
    <s v="4779-110 - IT Administration"/>
    <s v="2460 Inv Returned"/>
    <n v="-37.950000000000003"/>
    <m/>
    <n v="0"/>
    <n v="0"/>
    <n v="0"/>
    <n v="-37.950000000000003"/>
    <n v="0"/>
    <n v="-37.950000000000003"/>
    <n v="0"/>
    <s v="SBU/Information Technology"/>
    <x v="3"/>
  </r>
  <r>
    <s v="4779-110 - IT Administration"/>
    <s v="1300 OT NonUnion Lbr"/>
    <n v="1261.2599999999998"/>
    <m/>
    <n v="0"/>
    <n v="0"/>
    <n v="0"/>
    <n v="1261.2599999999998"/>
    <n v="0"/>
    <n v="1261.2599999999998"/>
    <n v="0"/>
    <s v="SBU/Information Technology"/>
    <x v="2"/>
  </r>
  <r>
    <s v="4779-110 - IT Administration"/>
    <s v="2700 Postage/Delivery"/>
    <n v="672.74"/>
    <m/>
    <n v="0"/>
    <n v="0"/>
    <n v="0"/>
    <n v="672.74"/>
    <n v="0"/>
    <n v="672.74"/>
    <n v="0"/>
    <s v="SBU/Information Technology"/>
    <x v="0"/>
  </r>
  <r>
    <s v="4779-110 - IT Administration"/>
    <s v="2710 Telephone Usage"/>
    <n v="825072.57000000007"/>
    <m/>
    <n v="0"/>
    <n v="0"/>
    <n v="0"/>
    <n v="825072.57000000007"/>
    <n v="0"/>
    <n v="825072.57000000007"/>
    <n v="0"/>
    <s v="SBU/Information Technology"/>
    <x v="0"/>
  </r>
  <r>
    <s v="4779-110 - IT Administration"/>
    <s v="2730 Office Supplies"/>
    <n v="839.49"/>
    <m/>
    <n v="0"/>
    <n v="0"/>
    <n v="0"/>
    <n v="839.49"/>
    <n v="0"/>
    <n v="839.49"/>
    <n v="0"/>
    <s v="SBU/Information Technology"/>
    <x v="0"/>
  </r>
  <r>
    <s v="4779-110 - IT Administration"/>
    <s v="2750 Info Tech Hdwr"/>
    <n v="135202.39000000001"/>
    <m/>
    <n v="0"/>
    <n v="0"/>
    <n v="0"/>
    <n v="135202.39000000001"/>
    <n v="0"/>
    <n v="135202.39000000001"/>
    <n v="0"/>
    <s v="SBU/Information Technology"/>
    <x v="0"/>
  </r>
  <r>
    <s v="4779-110 - IT Administration"/>
    <s v="2760 Info Tech Sfwr"/>
    <n v="5620.6"/>
    <m/>
    <n v="0"/>
    <n v="0"/>
    <n v="0"/>
    <n v="5620.6"/>
    <n v="0"/>
    <n v="5620.6"/>
    <n v="0"/>
    <s v="SBU/Information Technology"/>
    <x v="0"/>
  </r>
  <r>
    <s v="4779-110 - IT Administration"/>
    <s v="2770 Info Tech Supply"/>
    <n v="1200"/>
    <m/>
    <n v="0"/>
    <n v="0"/>
    <n v="0"/>
    <n v="1200"/>
    <n v="0"/>
    <n v="1200"/>
    <n v="0"/>
    <s v="SBU/Information Technology"/>
    <x v="1"/>
  </r>
  <r>
    <s v="4779-110 - IT Administration"/>
    <s v="2780 Info Tech Maint"/>
    <n v="404771.30000000005"/>
    <m/>
    <n v="0"/>
    <n v="0"/>
    <n v="0"/>
    <n v="404771.30000000005"/>
    <n v="0"/>
    <n v="404771.30000000005"/>
    <n v="0"/>
    <s v="SBU/Information Technology"/>
    <x v="1"/>
  </r>
  <r>
    <s v="4779-120 - Infra-Support"/>
    <s v="1200 ST NonUnion Lbr"/>
    <n v="97295.579999999987"/>
    <m/>
    <n v="0"/>
    <n v="0"/>
    <n v="0"/>
    <n v="97295.579999999987"/>
    <n v="0"/>
    <n v="97295.579999999987"/>
    <n v="0"/>
    <s v="SBU/Information Technology"/>
    <x v="2"/>
  </r>
  <r>
    <s v="4779-120 - Infra-Support"/>
    <s v="1400 Adj NonUnion Lbr"/>
    <n v="1000"/>
    <m/>
    <n v="0"/>
    <n v="0"/>
    <n v="0"/>
    <n v="1000"/>
    <n v="0"/>
    <n v="1000"/>
    <n v="0"/>
    <s v="SBU/Information Technology"/>
    <x v="2"/>
  </r>
  <r>
    <s v="4779-120 - Infra-Support"/>
    <s v="1300 OT NonUnion Lbr"/>
    <n v="231"/>
    <m/>
    <n v="0"/>
    <n v="0"/>
    <n v="0"/>
    <n v="231"/>
    <n v="0"/>
    <n v="231"/>
    <n v="0"/>
    <s v="SBU/Information Technology"/>
    <x v="2"/>
  </r>
  <r>
    <s v="4779-120 - Infra-Support"/>
    <s v="2750 Info Tech Hdwr"/>
    <n v="1336.0300000000002"/>
    <m/>
    <n v="0"/>
    <n v="0"/>
    <n v="0"/>
    <n v="1336.0300000000002"/>
    <n v="0"/>
    <n v="1336.0300000000002"/>
    <n v="0"/>
    <s v="SBU/Information Technology"/>
    <x v="0"/>
  </r>
  <r>
    <s v="4779-120 - Infra-Support"/>
    <s v="2760 Info Tech Sfwr"/>
    <n v="2520.65"/>
    <m/>
    <n v="0"/>
    <n v="0"/>
    <n v="0"/>
    <n v="2520.65"/>
    <n v="0"/>
    <n v="2520.65"/>
    <n v="0"/>
    <s v="SBU/Information Technology"/>
    <x v="0"/>
  </r>
  <r>
    <s v="4779-120 - Infra-Support"/>
    <s v="2770 Info Tech Supply"/>
    <n v="531.06000000000006"/>
    <m/>
    <n v="0"/>
    <n v="0"/>
    <n v="0"/>
    <n v="531.06000000000006"/>
    <n v="0"/>
    <n v="531.06000000000006"/>
    <n v="0"/>
    <s v="SBU/Information Technology"/>
    <x v="1"/>
  </r>
  <r>
    <s v="4779-120 - Infra-Support"/>
    <s v="2780 Info Tech Maint"/>
    <n v="1284.93"/>
    <m/>
    <n v="0"/>
    <n v="0"/>
    <n v="0"/>
    <n v="1284.93"/>
    <n v="0"/>
    <n v="1284.93"/>
    <n v="0"/>
    <s v="SBU/Information Technology"/>
    <x v="1"/>
  </r>
  <r>
    <s v="4779-120 - Infra-Support"/>
    <s v="2790 Office Equip"/>
    <n v="363.98"/>
    <m/>
    <n v="0"/>
    <n v="0"/>
    <n v="0"/>
    <n v="363.98"/>
    <n v="0"/>
    <n v="363.98"/>
    <n v="0"/>
    <s v="SBU/Information Technology"/>
    <x v="0"/>
  </r>
  <r>
    <s v="4779-160 - CGI OandM Contract"/>
    <s v="1200 ST NonUnion Lbr"/>
    <n v="3215.1600000000003"/>
    <m/>
    <n v="0"/>
    <n v="0"/>
    <n v="0"/>
    <n v="3215.1600000000003"/>
    <n v="0"/>
    <n v="3215.1600000000003"/>
    <n v="0"/>
    <s v="SBU/Information Technology"/>
    <x v="2"/>
  </r>
  <r>
    <s v="4779-180 - Audit Assistance"/>
    <s v="1200 ST NonUnion Lbr"/>
    <n v="2670.46"/>
    <m/>
    <n v="0"/>
    <n v="0"/>
    <n v="0"/>
    <n v="2670.46"/>
    <n v="0"/>
    <n v="2670.46"/>
    <n v="0"/>
    <s v="SBU/Information Technology"/>
    <x v="2"/>
  </r>
  <r>
    <s v="4779-185 - NERC Compliance"/>
    <s v="1200 ST NonUnion Lbr"/>
    <n v="7544.3799999999992"/>
    <m/>
    <n v="0"/>
    <n v="0"/>
    <n v="0"/>
    <n v="7544.3799999999992"/>
    <n v="0"/>
    <n v="7544.3799999999992"/>
    <n v="0"/>
    <s v="SBU/Information Technology"/>
    <x v="2"/>
  </r>
  <r>
    <s v="4779-185 - NERC Compliance"/>
    <s v="2760 Info Tech Sfwr"/>
    <n v="2675"/>
    <m/>
    <n v="0"/>
    <n v="0"/>
    <n v="0"/>
    <n v="2675"/>
    <n v="0"/>
    <n v="2675"/>
    <n v="0"/>
    <s v="SBU/Information Technology"/>
    <x v="0"/>
  </r>
  <r>
    <s v="4779-320 - CIS-Support"/>
    <s v="8320 Prep IT Expen"/>
    <n v="448869.32"/>
    <m/>
    <n v="0"/>
    <n v="0"/>
    <n v="0"/>
    <n v="448869.32"/>
    <n v="0"/>
    <n v="448869.32"/>
    <n v="0"/>
    <s v="SBU/Information Technology"/>
    <x v="1"/>
  </r>
  <r>
    <s v="4779-320 - CIS-Support"/>
    <s v="1200 ST NonUnion Lbr"/>
    <n v="393467.32"/>
    <m/>
    <n v="0"/>
    <n v="0"/>
    <n v="0"/>
    <n v="393467.32"/>
    <n v="0"/>
    <n v="393467.32"/>
    <n v="0"/>
    <s v="SBU/Information Technology"/>
    <x v="2"/>
  </r>
  <r>
    <s v="4779-320 - CIS-Support"/>
    <s v="1400 Adj NonUnion Lbr"/>
    <n v="850"/>
    <m/>
    <n v="0"/>
    <n v="0"/>
    <n v="0"/>
    <n v="850"/>
    <n v="0"/>
    <n v="850"/>
    <n v="0"/>
    <s v="SBU/Information Technology"/>
    <x v="2"/>
  </r>
  <r>
    <s v="4779-320 - CIS-Support"/>
    <s v="2330 Meals Exp Supp Inv"/>
    <n v="24.82"/>
    <m/>
    <n v="0"/>
    <n v="0"/>
    <n v="0"/>
    <n v="24.82"/>
    <n v="0"/>
    <n v="24.82"/>
    <n v="0"/>
    <s v="SBU/Information Technology"/>
    <x v="0"/>
  </r>
  <r>
    <s v="4779-320 - CIS-Support"/>
    <s v="2760 Info Tech Sfwr"/>
    <n v="253.07"/>
    <m/>
    <n v="0"/>
    <n v="0"/>
    <n v="0"/>
    <n v="253.07"/>
    <n v="0"/>
    <n v="253.07"/>
    <n v="0"/>
    <s v="SBU/Information Technology"/>
    <x v="0"/>
  </r>
  <r>
    <s v="4779-520 - Security"/>
    <s v="2140 Outside Svcs IT"/>
    <n v="23038.13"/>
    <m/>
    <n v="0"/>
    <n v="0"/>
    <n v="0"/>
    <n v="23038.13"/>
    <n v="0"/>
    <n v="23038.13"/>
    <n v="0"/>
    <s v="SBU/Information Technology"/>
    <x v="0"/>
  </r>
  <r>
    <s v="4779-520 - Security"/>
    <s v="1200 ST NonUnion Lbr"/>
    <n v="56872.909999999996"/>
    <m/>
    <n v="0"/>
    <n v="0"/>
    <n v="0"/>
    <n v="56872.909999999996"/>
    <n v="0"/>
    <n v="56872.909999999996"/>
    <n v="0"/>
    <s v="SBU/Information Technology"/>
    <x v="2"/>
  </r>
  <r>
    <s v="4779-520 - Security"/>
    <s v="1400 Adj NonUnion Lbr"/>
    <n v="250"/>
    <m/>
    <n v="0"/>
    <n v="0"/>
    <n v="0"/>
    <n v="250"/>
    <n v="0"/>
    <n v="250"/>
    <n v="0"/>
    <s v="SBU/Information Technology"/>
    <x v="2"/>
  </r>
  <r>
    <s v="4779-620 - Appl-Desktop-Support"/>
    <s v="2140 Outside Svcs IT"/>
    <n v="98454.62"/>
    <m/>
    <n v="0"/>
    <n v="0"/>
    <n v="0"/>
    <n v="98454.62"/>
    <n v="0"/>
    <n v="98454.62"/>
    <n v="0"/>
    <s v="SBU/Information Technology"/>
    <x v="0"/>
  </r>
  <r>
    <s v="4779-620 - Appl-Desktop-Support"/>
    <s v="1200 ST NonUnion Lbr"/>
    <n v="288.39999999999998"/>
    <m/>
    <n v="0"/>
    <n v="0"/>
    <n v="0"/>
    <n v="288.39999999999998"/>
    <n v="0"/>
    <n v="288.39999999999998"/>
    <n v="0"/>
    <s v="SBU/Information Technology"/>
    <x v="2"/>
  </r>
  <r>
    <s v="4779-620 - Appl-Desktop-Support"/>
    <s v="2760 Info Tech Sfwr"/>
    <n v="1056.4000000000001"/>
    <m/>
    <n v="0"/>
    <n v="0"/>
    <n v="0"/>
    <n v="1056.4000000000001"/>
    <n v="0"/>
    <n v="1056.4000000000001"/>
    <n v="0"/>
    <s v="SBU/Information Technology"/>
    <x v="0"/>
  </r>
  <r>
    <s v="4779-630 - Appl-Web Apps"/>
    <s v="1200 ST NonUnion Lbr"/>
    <n v="49885.849999999991"/>
    <m/>
    <n v="0"/>
    <n v="0"/>
    <n v="0"/>
    <n v="49885.849999999991"/>
    <n v="0"/>
    <n v="49885.849999999991"/>
    <n v="0"/>
    <s v="SBU/Information Technology"/>
    <x v="2"/>
  </r>
  <r>
    <s v="4779-630 - Appl-Web Apps"/>
    <s v="2760 Info Tech Sfwr"/>
    <n v="1931.5099999999998"/>
    <m/>
    <n v="0"/>
    <n v="0"/>
    <n v="0"/>
    <n v="1931.5099999999998"/>
    <n v="0"/>
    <n v="1931.5099999999998"/>
    <n v="0"/>
    <s v="SBU/Information Technology"/>
    <x v="0"/>
  </r>
  <r>
    <s v="4779-660 - GIS App Dev and Supp"/>
    <s v="1200 ST NonUnion Lbr"/>
    <n v="44638.009999999995"/>
    <m/>
    <n v="0"/>
    <n v="0"/>
    <n v="0"/>
    <n v="44638.009999999995"/>
    <n v="0"/>
    <n v="44638.009999999995"/>
    <n v="0"/>
    <s v="SBU/Information Technology"/>
    <x v="2"/>
  </r>
  <r>
    <s v="4779-661 - Poweron App Devl Sup"/>
    <s v="1200 ST NonUnion Lbr"/>
    <n v="40958.58"/>
    <m/>
    <n v="0"/>
    <n v="0"/>
    <n v="0"/>
    <n v="40958.58"/>
    <n v="0"/>
    <n v="40958.58"/>
    <n v="0"/>
    <s v="SBU/Information Technology"/>
    <x v="2"/>
  </r>
  <r>
    <s v="4779-668 - Training Given"/>
    <s v="1200 ST NonUnion Lbr"/>
    <n v="319.04000000000002"/>
    <m/>
    <n v="0"/>
    <n v="0"/>
    <n v="0"/>
    <n v="319.04000000000002"/>
    <n v="0"/>
    <n v="319.04000000000002"/>
    <n v="0"/>
    <s v="SBU/Information Technology"/>
    <x v="2"/>
  </r>
  <r>
    <s v="4779-710 - Appl-Other-M and E"/>
    <s v="1200 ST NonUnion Lbr"/>
    <n v="11112.36"/>
    <m/>
    <n v="0"/>
    <n v="0"/>
    <n v="0"/>
    <n v="11112.36"/>
    <n v="0"/>
    <n v="11112.36"/>
    <n v="0"/>
    <s v="SBU/Information Technology"/>
    <x v="2"/>
  </r>
  <r>
    <s v="4779-720 - Appl-Other-Support"/>
    <s v="2140 Outside Svcs IT"/>
    <n v="21866"/>
    <m/>
    <n v="0"/>
    <n v="0"/>
    <n v="0"/>
    <n v="21866"/>
    <n v="0"/>
    <n v="21866"/>
    <n v="0"/>
    <s v="SBU/Information Technology"/>
    <x v="0"/>
  </r>
  <r>
    <s v="4779-720 - Appl-Other-Support"/>
    <s v="1200 ST NonUnion Lbr"/>
    <n v="41060.590000000004"/>
    <m/>
    <n v="0"/>
    <n v="0"/>
    <n v="0"/>
    <n v="41060.590000000004"/>
    <n v="0"/>
    <n v="41060.590000000004"/>
    <n v="0"/>
    <s v="SBU/Information Technology"/>
    <x v="2"/>
  </r>
  <r>
    <s v="4779-730 - MDM Support"/>
    <s v="1200 ST NonUnion Lbr"/>
    <n v="19595.18"/>
    <m/>
    <n v="0"/>
    <n v="0"/>
    <n v="0"/>
    <n v="19595.18"/>
    <n v="0"/>
    <n v="19595.18"/>
    <n v="0"/>
    <s v="SBU/Information Technology"/>
    <x v="2"/>
  </r>
  <r>
    <s v="4779-750 - Audit Work"/>
    <s v="1200 ST NonUnion Lbr"/>
    <n v="28650.289999999997"/>
    <m/>
    <n v="0"/>
    <n v="0"/>
    <n v="0"/>
    <n v="28650.289999999997"/>
    <n v="0"/>
    <n v="28650.289999999997"/>
    <n v="0"/>
    <s v="SBU/Information Technology"/>
    <x v="2"/>
  </r>
  <r>
    <s v="4779-800 - Cellular/Pager"/>
    <s v="2340 Other Emp Exp"/>
    <n v="320"/>
    <m/>
    <n v="0"/>
    <n v="0"/>
    <n v="0"/>
    <n v="320"/>
    <n v="0"/>
    <n v="320"/>
    <n v="0"/>
    <s v="SBU/Information Technology"/>
    <x v="0"/>
  </r>
  <r>
    <s v="4779-800 - Cellular/Pager"/>
    <s v="2430 Other Equip Exp"/>
    <n v="200"/>
    <m/>
    <n v="0"/>
    <n v="0"/>
    <n v="0"/>
    <n v="200"/>
    <n v="0"/>
    <n v="200"/>
    <n v="0"/>
    <s v="SBU/Information Technology"/>
    <x v="3"/>
  </r>
  <r>
    <s v="4779-800 - Cellular/Pager"/>
    <s v="2710 Telephone Usage"/>
    <n v="80"/>
    <m/>
    <n v="0"/>
    <n v="0"/>
    <n v="0"/>
    <n v="80"/>
    <n v="0"/>
    <n v="80"/>
    <n v="0"/>
    <s v="SBU/Information Technology"/>
    <x v="0"/>
  </r>
  <r>
    <s v="4779-910 - Vac/Sick/Holiday"/>
    <s v="1200 ST NonUnion Lbr"/>
    <n v="301547.90852494189"/>
    <m/>
    <n v="301547.90852494189"/>
    <n v="0"/>
    <n v="0"/>
    <n v="0"/>
    <n v="0"/>
    <n v="301547.90852494189"/>
    <n v="0"/>
    <s v="SBU/Information Technology"/>
    <x v="2"/>
  </r>
  <r>
    <s v="4779-920 - Corporate Mgmt"/>
    <s v="1200 ST NonUnion Lbr"/>
    <n v="11416.5"/>
    <m/>
    <n v="0"/>
    <n v="0"/>
    <n v="0"/>
    <n v="11416.5"/>
    <n v="0"/>
    <n v="11416.5"/>
    <n v="0"/>
    <s v="SBU/Information Technology"/>
    <x v="2"/>
  </r>
  <r>
    <s v="4779-940 - Community Rel"/>
    <s v="1200 ST NonUnion Lbr"/>
    <n v="64.400000000000006"/>
    <m/>
    <n v="0"/>
    <n v="0"/>
    <n v="0"/>
    <n v="64.400000000000006"/>
    <n v="0"/>
    <n v="64.400000000000006"/>
    <n v="0"/>
    <s v="SBU/Information Technology"/>
    <x v="2"/>
  </r>
  <r>
    <s v="4779-940 - Community Rel"/>
    <s v="2760 Info Tech Sfwr"/>
    <n v="10.54"/>
    <m/>
    <n v="0"/>
    <n v="0"/>
    <n v="0"/>
    <n v="10.54"/>
    <n v="0"/>
    <n v="10.54"/>
    <n v="0"/>
    <s v="SBU/Information Technology"/>
    <x v="0"/>
  </r>
  <r>
    <s v="4779-950 - Safety"/>
    <s v="1200 ST NonUnion Lbr"/>
    <n v="241.44"/>
    <m/>
    <n v="0"/>
    <n v="0"/>
    <n v="0"/>
    <n v="241.44"/>
    <n v="0"/>
    <n v="241.44"/>
    <n v="0"/>
    <s v="SBU/Information Technology"/>
    <x v="2"/>
  </r>
  <r>
    <s v="4779-950 - Safety"/>
    <s v="2400 Inventory Issue"/>
    <n v="163.62"/>
    <m/>
    <n v="0"/>
    <n v="0"/>
    <n v="0"/>
    <n v="163.62"/>
    <n v="0"/>
    <n v="163.62"/>
    <n v="0"/>
    <s v="SBU/Information Technology"/>
    <x v="3"/>
  </r>
  <r>
    <s v="4779-950 - Safety"/>
    <s v="2460 Inv Returned"/>
    <n v="-78.22"/>
    <m/>
    <n v="0"/>
    <n v="0"/>
    <n v="0"/>
    <n v="-78.22"/>
    <n v="0"/>
    <n v="-78.22"/>
    <n v="0"/>
    <s v="SBU/Information Technology"/>
    <x v="3"/>
  </r>
  <r>
    <s v="4779-960 - Telephone Usage"/>
    <s v="2710 Telephone Usage"/>
    <n v="160"/>
    <m/>
    <n v="0"/>
    <n v="0"/>
    <n v="0"/>
    <n v="160"/>
    <n v="0"/>
    <n v="160"/>
    <n v="0"/>
    <s v="SBU/Information Technology"/>
    <x v="0"/>
  </r>
  <r>
    <s v="4779-970 - Training Rec/Web/Con"/>
    <s v="1200 ST NonUnion Lbr"/>
    <n v="5891.82"/>
    <m/>
    <n v="0"/>
    <n v="0"/>
    <n v="0"/>
    <n v="5891.82"/>
    <n v="0"/>
    <n v="5891.82"/>
    <n v="0"/>
    <s v="SBU/Information Technology"/>
    <x v="2"/>
  </r>
  <r>
    <s v="4779-970 - Training Rec/Web/Con"/>
    <s v="2310 Training Mtls"/>
    <n v="14116.82"/>
    <m/>
    <n v="0"/>
    <n v="0"/>
    <n v="0"/>
    <n v="14116.82"/>
    <n v="0"/>
    <n v="14116.82"/>
    <n v="0"/>
    <s v="SBU/Information Technology"/>
    <x v="1"/>
  </r>
  <r>
    <s v="4779-970 - Training Rec/Web/Con"/>
    <s v="2320 Travel Exp Supp Inv"/>
    <n v="2854.59"/>
    <m/>
    <n v="0"/>
    <n v="0"/>
    <n v="0"/>
    <n v="2854.59"/>
    <n v="0"/>
    <n v="2854.59"/>
    <n v="0"/>
    <s v="SBU/Information Technology"/>
    <x v="0"/>
  </r>
  <r>
    <s v="4779-970 - Training Rec/Web/Con"/>
    <s v="2330 Meals Exp Supp Inv"/>
    <n v="137.4"/>
    <m/>
    <n v="0"/>
    <n v="0"/>
    <n v="0"/>
    <n v="137.4"/>
    <n v="0"/>
    <n v="137.4"/>
    <n v="0"/>
    <s v="SBU/Information Technology"/>
    <x v="0"/>
  </r>
  <r>
    <s v="4779-970 - Training Rec/Web/Con"/>
    <s v="2410 Direct Purchase"/>
    <n v="44.28"/>
    <m/>
    <n v="0"/>
    <n v="0"/>
    <n v="0"/>
    <n v="44.28"/>
    <n v="0"/>
    <n v="44.28"/>
    <n v="0"/>
    <s v="SBU/Information Technology"/>
    <x v="0"/>
  </r>
  <r>
    <s v="4779-970 - Training Rec/Web/Con"/>
    <s v="2430 Other Equip Exp"/>
    <n v="60.49"/>
    <m/>
    <n v="0"/>
    <n v="0"/>
    <n v="0"/>
    <n v="60.49"/>
    <n v="0"/>
    <n v="60.49"/>
    <n v="0"/>
    <s v="SBU/Information Technology"/>
    <x v="3"/>
  </r>
  <r>
    <s v="4779-999 - Call Duty"/>
    <s v="1400 Adj NonUnion Lbr"/>
    <n v="7400"/>
    <m/>
    <n v="0"/>
    <n v="0"/>
    <n v="0"/>
    <n v="7400"/>
    <n v="0"/>
    <n v="7400"/>
    <n v="0"/>
    <s v="SBU/Information Technology"/>
    <x v="2"/>
  </r>
  <r>
    <s v="615D-400 - OandM Costs"/>
    <s v="2170 Outside Svcs Veg Mgmt"/>
    <n v="2994.6"/>
    <m/>
    <n v="0"/>
    <n v="0"/>
    <n v="0"/>
    <n v="0"/>
    <n v="2994.6"/>
    <n v="2994.6"/>
    <n v="0"/>
    <s v="SBU/Information Technology"/>
    <x v="0"/>
  </r>
  <r>
    <s v="615D-400 - OandM Costs"/>
    <s v="2330 Meals Exp Supp Inv"/>
    <n v="36.4"/>
    <m/>
    <n v="0"/>
    <n v="0"/>
    <n v="0"/>
    <n v="0"/>
    <n v="36.4"/>
    <n v="36.4"/>
    <n v="0"/>
    <s v="SBU/Information Technology"/>
    <x v="0"/>
  </r>
  <r>
    <s v="615D-400 - OandM Costs"/>
    <s v="2410 Direct Purchase"/>
    <n v="31.61"/>
    <m/>
    <n v="0"/>
    <n v="0"/>
    <n v="0"/>
    <n v="0"/>
    <n v="31.61"/>
    <n v="31.61"/>
    <n v="0"/>
    <s v="SBU/Information Technology"/>
    <x v="0"/>
  </r>
  <r>
    <s v="615D-400 - OandM Costs"/>
    <s v="2710 Telephone Usage"/>
    <n v="32278.870000000003"/>
    <m/>
    <n v="0"/>
    <n v="0"/>
    <n v="0"/>
    <n v="0"/>
    <n v="32278.870000000003"/>
    <n v="32278.870000000003"/>
    <n v="0"/>
    <s v="SBU/Information Technology"/>
    <x v="0"/>
  </r>
  <r>
    <s v="786E-420 - OandM Office Expense"/>
    <s v="2790 Office Equip"/>
    <n v="2584.6999999999998"/>
    <m/>
    <n v="0"/>
    <n v="0"/>
    <n v="0"/>
    <n v="0"/>
    <n v="2584.6999999999998"/>
    <n v="2584.6999999999998"/>
    <n v="0"/>
    <s v="Asset Management"/>
    <x v="0"/>
  </r>
  <r>
    <s v="852E-400 - OandM Costs"/>
    <s v="1200 ST Union Lbr"/>
    <n v="275.7"/>
    <m/>
    <n v="0"/>
    <n v="0"/>
    <n v="0"/>
    <n v="0"/>
    <n v="275.7"/>
    <n v="275.7"/>
    <n v="0"/>
    <s v="Asset Management"/>
    <x v="4"/>
  </r>
  <r>
    <s v="852E-400 - OandM Costs"/>
    <s v="1300 OT Union Lbr"/>
    <n v="172.32"/>
    <m/>
    <n v="0"/>
    <n v="0"/>
    <n v="0"/>
    <n v="0"/>
    <n v="172.32"/>
    <n v="172.32"/>
    <n v="0"/>
    <s v="Asset Management"/>
    <x v="4"/>
  </r>
  <r>
    <s v="959E-400 - OandM Costs"/>
    <s v="2410 Direct Purchase"/>
    <n v="156.44999999999999"/>
    <m/>
    <n v="0"/>
    <n v="0"/>
    <n v="0"/>
    <n v="0"/>
    <n v="156.44999999999999"/>
    <n v="156.44999999999999"/>
    <n v="0"/>
    <s v="Asset Management"/>
    <x v="0"/>
  </r>
  <r>
    <s v="6420-110 - Legal Administration"/>
    <s v="2100 Affiliated Svcs Enmax"/>
    <n v="12244.44"/>
    <m/>
    <n v="0"/>
    <n v="0"/>
    <n v="0"/>
    <n v="12244.44"/>
    <n v="0"/>
    <n v="12244.44"/>
    <n v="0"/>
    <s v="SBU/Legal"/>
    <x v="1"/>
  </r>
  <r>
    <s v="6420-110 - Legal Administration"/>
    <s v="1200 ST NonUnion Lbr"/>
    <n v="279246.87"/>
    <m/>
    <n v="0"/>
    <n v="0"/>
    <n v="0"/>
    <n v="279246.87"/>
    <n v="0"/>
    <n v="279246.87"/>
    <n v="0"/>
    <s v="SBU/Legal"/>
    <x v="2"/>
  </r>
  <r>
    <s v="6420-110 - Legal Administration"/>
    <s v="2310 Training Mtls"/>
    <n v="120"/>
    <m/>
    <n v="0"/>
    <n v="0"/>
    <n v="0"/>
    <n v="120"/>
    <n v="0"/>
    <n v="120"/>
    <n v="0"/>
    <s v="SBU/Legal"/>
    <x v="1"/>
  </r>
  <r>
    <s v="6420-110 - Legal Administration"/>
    <s v="2320 Travel Exp Supp Inv"/>
    <n v="159.12"/>
    <m/>
    <n v="0"/>
    <n v="0"/>
    <n v="0"/>
    <n v="159.12"/>
    <n v="0"/>
    <n v="159.12"/>
    <n v="0"/>
    <s v="SBU/Legal"/>
    <x v="0"/>
  </r>
  <r>
    <s v="6420-110 - Legal Administration"/>
    <s v="1300 OT NonUnion Lbr"/>
    <n v="389.55"/>
    <m/>
    <n v="0"/>
    <n v="0"/>
    <n v="0"/>
    <n v="389.55"/>
    <n v="0"/>
    <n v="389.55"/>
    <n v="0"/>
    <s v="SBU/Legal"/>
    <x v="2"/>
  </r>
  <r>
    <s v="6420-120 - Distribution Related"/>
    <s v="1200 ST NonUnion Lbr"/>
    <n v="308789.93"/>
    <m/>
    <n v="0"/>
    <n v="0"/>
    <n v="0"/>
    <n v="308789.93"/>
    <n v="0"/>
    <n v="308789.93"/>
    <n v="0"/>
    <s v="SBU/Legal"/>
    <x v="2"/>
  </r>
  <r>
    <s v="6420-120 - Distribution Related"/>
    <s v="1300 OT NonUnion Lbr"/>
    <n v="2817.48"/>
    <m/>
    <n v="0"/>
    <n v="0"/>
    <n v="0"/>
    <n v="2817.48"/>
    <n v="0"/>
    <n v="2817.48"/>
    <n v="0"/>
    <s v="SBU/Legal"/>
    <x v="2"/>
  </r>
  <r>
    <s v="6420-130 - BHD Transmission"/>
    <s v="1200 ST NonUnion Lbr"/>
    <n v="53892.25"/>
    <m/>
    <n v="0"/>
    <n v="0"/>
    <n v="0"/>
    <n v="53892.25"/>
    <n v="0"/>
    <n v="53892.25"/>
    <n v="0"/>
    <s v="SBU/Legal"/>
    <x v="2"/>
  </r>
  <r>
    <s v="6420-130 - BHD Transmission"/>
    <s v="2330 Meals Exp Supp Inv"/>
    <n v="32"/>
    <m/>
    <n v="0"/>
    <n v="0"/>
    <n v="0"/>
    <n v="32"/>
    <n v="0"/>
    <n v="32"/>
    <n v="0"/>
    <s v="SBU/Legal"/>
    <x v="0"/>
  </r>
  <r>
    <s v="6420-135 - MPD Transmission"/>
    <s v="1200 ST NonUnion Lbr"/>
    <n v="1849.0599999999997"/>
    <m/>
    <n v="0"/>
    <n v="0"/>
    <n v="0"/>
    <n v="1849.0599999999997"/>
    <n v="0"/>
    <n v="1849.0599999999997"/>
    <n v="0"/>
    <s v="SBU/Legal"/>
    <x v="2"/>
  </r>
  <r>
    <s v="6420-135 - MPD Transmission"/>
    <s v="2320 Travel Exp Supp Inv"/>
    <n v="8.69"/>
    <m/>
    <n v="0"/>
    <n v="0"/>
    <n v="0"/>
    <n v="8.69"/>
    <n v="0"/>
    <n v="8.69"/>
    <n v="0"/>
    <s v="SBU/Legal"/>
    <x v="0"/>
  </r>
  <r>
    <s v="6420-140 - General T Reg Exp"/>
    <s v="2160 Outside Svcs Legal FERC"/>
    <n v="3542.5"/>
    <m/>
    <n v="0"/>
    <n v="0"/>
    <n v="0"/>
    <n v="3542.5"/>
    <n v="0"/>
    <n v="3542.5"/>
    <n v="0"/>
    <s v="SBU/Legal"/>
    <x v="1"/>
  </r>
  <r>
    <s v="6420-140 - General T Reg Exp"/>
    <s v="2160 Outside Svcs Legal MPUC"/>
    <n v="25510"/>
    <m/>
    <n v="0"/>
    <n v="0"/>
    <n v="0"/>
    <n v="25510"/>
    <n v="0"/>
    <n v="25510"/>
    <n v="0"/>
    <s v="SBU/Legal"/>
    <x v="1"/>
  </r>
  <r>
    <s v="6420-140 - General T Reg Exp"/>
    <s v="1200 ST NonUnion Lbr"/>
    <n v="4295.24"/>
    <m/>
    <n v="0"/>
    <n v="0"/>
    <n v="0"/>
    <n v="4295.24"/>
    <n v="0"/>
    <n v="4295.24"/>
    <n v="0"/>
    <s v="SBU/Legal"/>
    <x v="2"/>
  </r>
  <r>
    <s v="6420-400 - Other PP Expense"/>
    <s v="1200 ST NonUnion Lbr"/>
    <n v="15.11"/>
    <m/>
    <n v="0"/>
    <n v="0"/>
    <n v="0"/>
    <n v="15.11"/>
    <n v="0"/>
    <n v="15.11"/>
    <n v="0"/>
    <s v="SBU/Legal"/>
    <x v="2"/>
  </r>
  <r>
    <s v="6420-401 - Regulatory Admin"/>
    <s v="2100 Outside Svcs"/>
    <n v="24212.43"/>
    <m/>
    <n v="0"/>
    <n v="0"/>
    <n v="0"/>
    <n v="24212.43"/>
    <n v="0"/>
    <n v="24212.43"/>
    <n v="0"/>
    <s v="SBU/Legal"/>
    <x v="0"/>
  </r>
  <r>
    <s v="6420-401 - Regulatory Admin"/>
    <s v="2810 Fees/Dues/Pnlty"/>
    <n v="9747.44"/>
    <m/>
    <n v="0"/>
    <n v="0"/>
    <n v="0"/>
    <n v="9747.44"/>
    <n v="0"/>
    <n v="9747.44"/>
    <n v="0"/>
    <s v="SBU/Legal"/>
    <x v="0"/>
  </r>
  <r>
    <s v="6420-401 - Regulatory Admin"/>
    <s v="2310 Training Mtls"/>
    <n v="15959.34"/>
    <m/>
    <n v="0"/>
    <n v="0"/>
    <n v="0"/>
    <n v="15959.34"/>
    <n v="0"/>
    <n v="15959.34"/>
    <n v="0"/>
    <s v="SBU/Legal"/>
    <x v="1"/>
  </r>
  <r>
    <s v="6420-401 - Regulatory Admin"/>
    <s v="2320 Travel Exp Supp Inv"/>
    <n v="9635.3100000000013"/>
    <m/>
    <n v="0"/>
    <n v="0"/>
    <n v="0"/>
    <n v="9635.3100000000013"/>
    <n v="0"/>
    <n v="9635.3100000000013"/>
    <n v="0"/>
    <s v="SBU/Legal"/>
    <x v="0"/>
  </r>
  <r>
    <s v="6420-401 - Regulatory Admin"/>
    <s v="2330 Meals Exp Supp Inv"/>
    <n v="2726.1"/>
    <m/>
    <n v="0"/>
    <n v="0"/>
    <n v="0"/>
    <n v="2726.1"/>
    <n v="0"/>
    <n v="2726.1"/>
    <n v="0"/>
    <s v="SBU/Legal"/>
    <x v="0"/>
  </r>
  <r>
    <s v="6420-401 - Regulatory Admin"/>
    <s v="2400 Inventory Issue"/>
    <n v="56.01"/>
    <m/>
    <n v="0"/>
    <n v="0"/>
    <n v="0"/>
    <n v="56.01"/>
    <n v="0"/>
    <n v="56.01"/>
    <n v="0"/>
    <s v="SBU/Legal"/>
    <x v="3"/>
  </r>
  <r>
    <s v="6420-401 - Regulatory Admin"/>
    <s v="2410 Direct Purchase"/>
    <n v="324.18"/>
    <m/>
    <n v="0"/>
    <n v="0"/>
    <n v="0"/>
    <n v="324.18"/>
    <n v="0"/>
    <n v="324.18"/>
    <n v="0"/>
    <s v="SBU/Legal"/>
    <x v="0"/>
  </r>
  <r>
    <s v="6420-401 - Regulatory Admin"/>
    <s v="2460 Inv Returned"/>
    <n v="-24.52"/>
    <m/>
    <n v="0"/>
    <n v="0"/>
    <n v="0"/>
    <n v="-24.52"/>
    <n v="0"/>
    <n v="-24.52"/>
    <n v="0"/>
    <s v="SBU/Legal"/>
    <x v="3"/>
  </r>
  <r>
    <s v="6420-401 - Regulatory Admin"/>
    <s v="2700 Postage/Delivery"/>
    <n v="301.26"/>
    <m/>
    <n v="0"/>
    <n v="0"/>
    <n v="0"/>
    <n v="301.26"/>
    <n v="0"/>
    <n v="301.26"/>
    <n v="0"/>
    <s v="SBU/Legal"/>
    <x v="0"/>
  </r>
  <r>
    <s v="6420-401 - Regulatory Admin"/>
    <s v="2730 Office Supplies"/>
    <n v="658.65"/>
    <m/>
    <n v="0"/>
    <n v="0"/>
    <n v="0"/>
    <n v="658.65"/>
    <n v="0"/>
    <n v="658.65"/>
    <n v="0"/>
    <s v="SBU/Legal"/>
    <x v="0"/>
  </r>
  <r>
    <s v="6420-401 - Regulatory Admin"/>
    <s v="2740 Genl Ref Matl"/>
    <n v="17100.07"/>
    <m/>
    <n v="0"/>
    <n v="0"/>
    <n v="0"/>
    <n v="17100.07"/>
    <n v="0"/>
    <n v="17100.07"/>
    <n v="0"/>
    <s v="SBU/Legal"/>
    <x v="1"/>
  </r>
  <r>
    <s v="6420-421 - FERC"/>
    <s v="2100 Outside Svcs"/>
    <n v="15355"/>
    <m/>
    <n v="0"/>
    <n v="0"/>
    <n v="0"/>
    <n v="15355"/>
    <n v="0"/>
    <n v="15355"/>
    <n v="0"/>
    <s v="SBU/Legal"/>
    <x v="0"/>
  </r>
  <r>
    <s v="6420-421 - FERC"/>
    <s v="2160 Legal Services Accrual"/>
    <n v="8494"/>
    <m/>
    <n v="0"/>
    <n v="0"/>
    <n v="0"/>
    <n v="8494"/>
    <n v="0"/>
    <n v="8494"/>
    <n v="0"/>
    <s v="SBU/Legal"/>
    <x v="0"/>
  </r>
  <r>
    <s v="6420-421 - FERC"/>
    <s v="2160 Outside Svcs Legal"/>
    <n v="47284"/>
    <m/>
    <n v="0"/>
    <n v="0"/>
    <n v="0"/>
    <n v="47284"/>
    <n v="0"/>
    <n v="47284"/>
    <n v="0"/>
    <s v="SBU/Legal"/>
    <x v="0"/>
  </r>
  <r>
    <s v="6420-421 - FERC"/>
    <s v="2160 Outside Svcs Legal FERC"/>
    <n v="447081.75"/>
    <m/>
    <n v="0"/>
    <n v="0"/>
    <n v="0"/>
    <n v="447081.75"/>
    <n v="0"/>
    <n v="447081.75"/>
    <n v="0"/>
    <s v="SBU/Legal"/>
    <x v="1"/>
  </r>
  <r>
    <s v="6420-422 - MPUC and Others"/>
    <s v="2160 Legal Services Accrual"/>
    <n v="-120810"/>
    <m/>
    <n v="0"/>
    <n v="0"/>
    <n v="0"/>
    <n v="-120810"/>
    <n v="0"/>
    <n v="-120810"/>
    <n v="0"/>
    <s v="SBU/Legal"/>
    <x v="0"/>
  </r>
  <r>
    <s v="6420-422 - MPUC and Others"/>
    <s v="2160 Outside Svcs Legal"/>
    <n v="21071"/>
    <m/>
    <n v="0"/>
    <n v="0"/>
    <n v="0"/>
    <n v="21071"/>
    <n v="0"/>
    <n v="21071"/>
    <n v="0"/>
    <s v="SBU/Legal"/>
    <x v="0"/>
  </r>
  <r>
    <s v="6420-422 - MPUC and Others"/>
    <s v="2160 Outside Svcs Legal MPUC"/>
    <n v="1117364.05"/>
    <m/>
    <n v="0"/>
    <n v="0"/>
    <n v="0"/>
    <n v="1117364.05"/>
    <n v="0"/>
    <n v="1117364.05"/>
    <n v="0"/>
    <s v="SBU/Legal"/>
    <x v="1"/>
  </r>
  <r>
    <s v="6420-425 - Non-Regulatory"/>
    <s v="2160 Legal Services Accrual"/>
    <n v="38443.5"/>
    <m/>
    <n v="0"/>
    <n v="0"/>
    <n v="0"/>
    <n v="38443.5"/>
    <n v="0"/>
    <n v="38443.5"/>
    <n v="0"/>
    <s v="SBU/Legal"/>
    <x v="0"/>
  </r>
  <r>
    <s v="6420-425 - Non-Regulatory"/>
    <s v="2160 Outside Svcs Legal"/>
    <n v="252041.99"/>
    <m/>
    <n v="0"/>
    <n v="0"/>
    <n v="0"/>
    <n v="252041.99"/>
    <n v="0"/>
    <n v="252041.99"/>
    <n v="0"/>
    <s v="SBU/Legal"/>
    <x v="0"/>
  </r>
  <r>
    <s v="6420-425 - Non-Regulatory"/>
    <s v="2320 Travel Exp Supp Inv"/>
    <n v="1076.08"/>
    <m/>
    <n v="0"/>
    <n v="0"/>
    <n v="0"/>
    <n v="1076.08"/>
    <n v="0"/>
    <n v="1076.08"/>
    <n v="0"/>
    <s v="SBU/Legal"/>
    <x v="0"/>
  </r>
  <r>
    <s v="6420-425 - Non-Regulatory"/>
    <s v="2330 Meals Exp Supp Inv"/>
    <n v="83.74"/>
    <m/>
    <n v="0"/>
    <n v="0"/>
    <n v="0"/>
    <n v="83.74"/>
    <n v="0"/>
    <n v="83.74"/>
    <n v="0"/>
    <s v="SBU/Legal"/>
    <x v="0"/>
  </r>
  <r>
    <s v="6420-500 - General Admin"/>
    <s v="1200 ST NonUnion Lbr"/>
    <n v="1400.08"/>
    <m/>
    <n v="0"/>
    <n v="0"/>
    <n v="0"/>
    <n v="1400.08"/>
    <n v="0"/>
    <n v="1400.08"/>
    <n v="0"/>
    <s v="SBU/Legal"/>
    <x v="2"/>
  </r>
  <r>
    <s v="6420-910 - Vac/Sick/Holiday"/>
    <s v="1200 ST NonUnion Lbr"/>
    <n v="109047.52000000002"/>
    <m/>
    <n v="109047.52000000002"/>
    <n v="0"/>
    <n v="0"/>
    <n v="0"/>
    <n v="0"/>
    <n v="109047.52000000002"/>
    <n v="0"/>
    <s v="SBU/Legal"/>
    <x v="2"/>
  </r>
  <r>
    <s v="918A-100 - Dist Rate Case"/>
    <s v="2140 Outside Svcs IT"/>
    <n v="2882"/>
    <m/>
    <n v="0"/>
    <n v="0"/>
    <n v="0"/>
    <n v="0"/>
    <n v="2882"/>
    <n v="2882"/>
    <n v="0"/>
    <s v="SBU/Legal"/>
    <x v="0"/>
  </r>
  <r>
    <s v="918A-100 - Dist Rate Case"/>
    <s v="2160 Legal Services Accrual"/>
    <n v="55768.5"/>
    <m/>
    <n v="0"/>
    <n v="0"/>
    <n v="0"/>
    <n v="0"/>
    <n v="55768.5"/>
    <n v="55768.5"/>
    <n v="0"/>
    <s v="SBU/Legal"/>
    <x v="0"/>
  </r>
  <r>
    <s v="918A-100 - Dist Rate Case"/>
    <s v="2160 Outside Svcs Legal"/>
    <n v="163037.5"/>
    <m/>
    <n v="0"/>
    <n v="0"/>
    <n v="0"/>
    <n v="0"/>
    <n v="163037.5"/>
    <n v="163037.5"/>
    <n v="0"/>
    <s v="SBU/Legal"/>
    <x v="0"/>
  </r>
  <r>
    <s v="918A-100 - Dist Rate Case"/>
    <s v="2160 Outside Svcs Legal MPUC"/>
    <n v="353619.5"/>
    <m/>
    <n v="0"/>
    <n v="0"/>
    <n v="0"/>
    <n v="0"/>
    <n v="353619.5"/>
    <n v="353619.5"/>
    <n v="0"/>
    <s v="SBU/Legal"/>
    <x v="1"/>
  </r>
  <r>
    <s v="918A-100 - Dist Rate Case"/>
    <s v="2320 Travel Exp Supp Inv"/>
    <n v="150"/>
    <m/>
    <n v="0"/>
    <n v="0"/>
    <n v="0"/>
    <n v="0"/>
    <n v="150"/>
    <n v="150"/>
    <n v="0"/>
    <s v="SBU/Legal"/>
    <x v="0"/>
  </r>
  <r>
    <s v="918A-100 - Dist Rate Case"/>
    <s v="2330 Meals Exp AR"/>
    <n v="500"/>
    <m/>
    <n v="0"/>
    <n v="0"/>
    <n v="0"/>
    <n v="0"/>
    <n v="500"/>
    <n v="500"/>
    <n v="0"/>
    <s v="SBU/Legal"/>
    <x v="0"/>
  </r>
  <r>
    <s v="5404-120 - Dist and State Reg"/>
    <s v="2100 Outside Svcs"/>
    <n v="7040"/>
    <m/>
    <n v="0"/>
    <n v="0"/>
    <n v="0"/>
    <n v="7040"/>
    <n v="0"/>
    <n v="7040"/>
    <n v="0"/>
    <s v="SBU/Regulatory and Rates"/>
    <x v="0"/>
  </r>
  <r>
    <s v="5404-120 - Dist and State Reg"/>
    <s v="1200 ST NonUnion Lbr"/>
    <n v="36932.35"/>
    <m/>
    <n v="0"/>
    <n v="0"/>
    <n v="0"/>
    <n v="36932.35"/>
    <n v="0"/>
    <n v="36932.35"/>
    <n v="0"/>
    <s v="SBU/Regulatory and Rates"/>
    <x v="2"/>
  </r>
  <r>
    <s v="5404-120 - Dist and State Reg"/>
    <s v="1400 Adj NonUnion Lbr"/>
    <n v="22500"/>
    <m/>
    <n v="0"/>
    <n v="0"/>
    <n v="0"/>
    <n v="22500"/>
    <n v="0"/>
    <n v="22500"/>
    <n v="0"/>
    <s v="SBU/Regulatory and Rates"/>
    <x v="2"/>
  </r>
  <r>
    <s v="5404-140 - BHD Transmission"/>
    <s v="2100 Outside Svcs"/>
    <n v="163952"/>
    <m/>
    <n v="0"/>
    <n v="0"/>
    <n v="0"/>
    <n v="163952"/>
    <n v="0"/>
    <n v="163952"/>
    <n v="0"/>
    <s v="SBU/Regulatory and Rates"/>
    <x v="0"/>
  </r>
  <r>
    <s v="5404-140 - BHD Transmission"/>
    <s v="2160 Legal Services Accrual"/>
    <n v="14143"/>
    <m/>
    <n v="0"/>
    <n v="0"/>
    <n v="0"/>
    <n v="14143"/>
    <n v="0"/>
    <n v="14143"/>
    <n v="0"/>
    <s v="SBU/Regulatory and Rates"/>
    <x v="0"/>
  </r>
  <r>
    <s v="5404-140 - BHD Transmission"/>
    <s v="2160 Outside Svcs Legal FERC"/>
    <n v="77144"/>
    <m/>
    <n v="0"/>
    <n v="0"/>
    <n v="0"/>
    <n v="77144"/>
    <n v="0"/>
    <n v="77144"/>
    <n v="0"/>
    <s v="SBU/Regulatory and Rates"/>
    <x v="1"/>
  </r>
  <r>
    <s v="5404-140 - BHD Transmission"/>
    <s v="2810 Fees/Dues/Pnlty"/>
    <n v="3775"/>
    <m/>
    <n v="0"/>
    <n v="0"/>
    <n v="0"/>
    <n v="3775"/>
    <n v="0"/>
    <n v="3775"/>
    <n v="0"/>
    <s v="SBU/Regulatory and Rates"/>
    <x v="0"/>
  </r>
  <r>
    <s v="5404-140 - BHD Transmission"/>
    <s v="1200 ST NonUnion Lbr"/>
    <n v="26381.549999999996"/>
    <m/>
    <n v="0"/>
    <n v="0"/>
    <n v="0"/>
    <n v="26381.549999999996"/>
    <n v="0"/>
    <n v="26381.549999999996"/>
    <n v="0"/>
    <s v="SBU/Regulatory and Rates"/>
    <x v="2"/>
  </r>
  <r>
    <s v="5404-140 - BHD Transmission"/>
    <s v="2410 Direct Purchase"/>
    <n v="8000"/>
    <m/>
    <n v="0"/>
    <n v="0"/>
    <n v="0"/>
    <n v="8000"/>
    <n v="0"/>
    <n v="8000"/>
    <n v="0"/>
    <s v="SBU/Regulatory and Rates"/>
    <x v="0"/>
  </r>
  <r>
    <s v="5404-140 - BHD Transmission"/>
    <s v="2760 Info Tech Sfwr"/>
    <n v="1125"/>
    <m/>
    <n v="0"/>
    <n v="0"/>
    <n v="0"/>
    <n v="1125"/>
    <n v="0"/>
    <n v="1125"/>
    <n v="0"/>
    <s v="SBU/Regulatory and Rates"/>
    <x v="0"/>
  </r>
  <r>
    <s v="5404-145 - MPD Transmission"/>
    <s v="2100 Outside Svcs"/>
    <n v="10455"/>
    <m/>
    <n v="0"/>
    <n v="0"/>
    <n v="0"/>
    <n v="10455"/>
    <n v="0"/>
    <n v="10455"/>
    <n v="0"/>
    <s v="SBU/Regulatory and Rates"/>
    <x v="0"/>
  </r>
  <r>
    <s v="5404-145 - MPD Transmission"/>
    <s v="2160 Legal Services Accrual"/>
    <n v="17482"/>
    <m/>
    <n v="0"/>
    <n v="0"/>
    <n v="0"/>
    <n v="17482"/>
    <n v="0"/>
    <n v="17482"/>
    <n v="0"/>
    <s v="SBU/Regulatory and Rates"/>
    <x v="0"/>
  </r>
  <r>
    <s v="5404-145 - MPD Transmission"/>
    <s v="2160 Outside Svcs Legal FERC"/>
    <n v="160382"/>
    <m/>
    <n v="0"/>
    <n v="0"/>
    <n v="0"/>
    <n v="160382"/>
    <n v="0"/>
    <n v="160382"/>
    <n v="0"/>
    <s v="SBU/Regulatory and Rates"/>
    <x v="1"/>
  </r>
  <r>
    <s v="5404-145 - MPD Transmission"/>
    <s v="1200 ST NonUnion Lbr"/>
    <n v="30224.65"/>
    <m/>
    <n v="0"/>
    <n v="0"/>
    <n v="0"/>
    <n v="30224.65"/>
    <n v="0"/>
    <n v="30224.65"/>
    <n v="0"/>
    <s v="SBU/Regulatory and Rates"/>
    <x v="2"/>
  </r>
  <r>
    <s v="5404-145 - MPD Transmission"/>
    <s v="2320 Travel Exp Supp Inv"/>
    <n v="396.54"/>
    <m/>
    <n v="0"/>
    <n v="0"/>
    <n v="0"/>
    <n v="396.54"/>
    <n v="0"/>
    <n v="396.54"/>
    <n v="0"/>
    <s v="SBU/Regulatory and Rates"/>
    <x v="0"/>
  </r>
  <r>
    <s v="5404-150 - Gen Trans Reg and Ctrc"/>
    <s v="1200 ST NonUnion Lbr"/>
    <n v="5494.62"/>
    <m/>
    <n v="0"/>
    <n v="0"/>
    <n v="0"/>
    <n v="5494.62"/>
    <n v="0"/>
    <n v="5494.62"/>
    <n v="0"/>
    <s v="SBU/Regulatory and Rates"/>
    <x v="2"/>
  </r>
  <r>
    <s v="5404-150 - Gen Trans Reg and Ctrc"/>
    <s v="2700 Postage/Delivery"/>
    <n v="30.31"/>
    <m/>
    <n v="0"/>
    <n v="0"/>
    <n v="0"/>
    <n v="30.31"/>
    <n v="0"/>
    <n v="30.31"/>
    <n v="0"/>
    <s v="SBU/Regulatory and Rates"/>
    <x v="0"/>
  </r>
  <r>
    <s v="5404-230 - Load Set and Mrkt Sup"/>
    <s v="2110 Outside Svcs Eng"/>
    <n v="3499.2"/>
    <m/>
    <n v="0"/>
    <n v="0"/>
    <n v="0"/>
    <n v="3499.2"/>
    <n v="0"/>
    <n v="3499.2"/>
    <n v="0"/>
    <s v="SBU/Regulatory and Rates"/>
    <x v="0"/>
  </r>
  <r>
    <s v="5404-230 - Load Set and Mrkt Sup"/>
    <s v="1200 ST NonUnion Lbr"/>
    <n v="99727.99"/>
    <m/>
    <n v="0"/>
    <n v="0"/>
    <n v="0"/>
    <n v="99727.99"/>
    <n v="0"/>
    <n v="99727.99"/>
    <n v="0"/>
    <s v="SBU/Regulatory and Rates"/>
    <x v="2"/>
  </r>
  <r>
    <s v="5404-230 - Load Set and Mrkt Sup"/>
    <s v="2200 Gen Power"/>
    <n v="2750"/>
    <m/>
    <n v="0"/>
    <n v="0"/>
    <n v="0"/>
    <n v="2750"/>
    <n v="0"/>
    <n v="2750"/>
    <n v="0"/>
    <s v="SBU/Regulatory and Rates"/>
    <x v="1"/>
  </r>
  <r>
    <s v="5404-300 - Set Pricing"/>
    <s v="2140 Outside Svcs IT"/>
    <n v="5382.51"/>
    <m/>
    <n v="0"/>
    <n v="0"/>
    <n v="0"/>
    <n v="5382.51"/>
    <n v="0"/>
    <n v="5382.51"/>
    <n v="0"/>
    <s v="SBU/Regulatory and Rates"/>
    <x v="0"/>
  </r>
  <r>
    <s v="5404-300 - Set Pricing"/>
    <s v="1200 ST NonUnion Lbr"/>
    <n v="12075.990000000002"/>
    <m/>
    <n v="0"/>
    <n v="0"/>
    <n v="0"/>
    <n v="12075.990000000002"/>
    <n v="0"/>
    <n v="12075.990000000002"/>
    <n v="0"/>
    <s v="SBU/Regulatory and Rates"/>
    <x v="2"/>
  </r>
  <r>
    <s v="5404-300 - Set Pricing"/>
    <s v="2340 Other Emp Exp"/>
    <n v="32.22"/>
    <m/>
    <n v="0"/>
    <n v="0"/>
    <n v="0"/>
    <n v="32.22"/>
    <n v="0"/>
    <n v="32.22"/>
    <n v="0"/>
    <s v="SBU/Regulatory and Rates"/>
    <x v="0"/>
  </r>
  <r>
    <s v="5404-350 - Other PP Expenses"/>
    <s v="2180 Outside Svcs Finance"/>
    <n v="225000"/>
    <m/>
    <n v="0"/>
    <n v="0"/>
    <n v="0"/>
    <n v="225000"/>
    <n v="0"/>
    <n v="225000"/>
    <n v="0"/>
    <s v="SBU/Regulatory and Rates"/>
    <x v="1"/>
  </r>
  <r>
    <s v="5404-350 - Other PP Expenses"/>
    <s v="1200 ST NonUnion Lbr"/>
    <n v="2881.53"/>
    <m/>
    <n v="0"/>
    <n v="0"/>
    <n v="0"/>
    <n v="2881.53"/>
    <n v="0"/>
    <n v="2881.53"/>
    <n v="0"/>
    <s v="SBU/Regulatory and Rates"/>
    <x v="2"/>
  </r>
  <r>
    <s v="5404-350 - Other PP Expenses"/>
    <s v="2230 Pur Pwr Energy"/>
    <n v="9839.260000000002"/>
    <m/>
    <n v="0"/>
    <n v="0"/>
    <n v="0"/>
    <n v="9839.260000000002"/>
    <n v="0"/>
    <n v="9839.260000000002"/>
    <n v="0"/>
    <s v="SBU/Regulatory and Rates"/>
    <x v="1"/>
  </r>
  <r>
    <s v="5404-420 - Forecast and Analysis"/>
    <s v="1200 ST NonUnion Lbr"/>
    <n v="32334.53"/>
    <m/>
    <n v="0"/>
    <n v="0"/>
    <n v="0"/>
    <n v="32334.53"/>
    <n v="0"/>
    <n v="32334.53"/>
    <n v="0"/>
    <s v="SBU/Regulatory and Rates"/>
    <x v="2"/>
  </r>
  <r>
    <s v="5404-500 - General Dept Admin"/>
    <s v="2100 Outside Svcs"/>
    <n v="154522.41"/>
    <m/>
    <n v="0"/>
    <n v="0"/>
    <n v="0"/>
    <n v="154522.41"/>
    <n v="0"/>
    <n v="154522.41"/>
    <n v="0"/>
    <s v="SBU/Regulatory and Rates"/>
    <x v="0"/>
  </r>
  <r>
    <s v="5404-500 - General Dept Admin"/>
    <s v="2140 Outside Svcs IT"/>
    <n v="1500"/>
    <m/>
    <n v="0"/>
    <n v="0"/>
    <n v="0"/>
    <n v="1500"/>
    <n v="0"/>
    <n v="1500"/>
    <n v="0"/>
    <s v="SBU/Regulatory and Rates"/>
    <x v="0"/>
  </r>
  <r>
    <s v="5404-500 - General Dept Admin"/>
    <s v="2810 Fees/Dues/Pnlty"/>
    <n v="790"/>
    <m/>
    <n v="0"/>
    <n v="0"/>
    <n v="0"/>
    <n v="790"/>
    <n v="0"/>
    <n v="790"/>
    <n v="0"/>
    <s v="SBU/Regulatory and Rates"/>
    <x v="0"/>
  </r>
  <r>
    <s v="5404-500 - General Dept Admin"/>
    <s v="2830 Donations"/>
    <n v="122.19"/>
    <m/>
    <n v="0"/>
    <n v="0"/>
    <n v="0"/>
    <n v="122.19"/>
    <n v="0"/>
    <n v="122.19"/>
    <n v="0"/>
    <s v="SBU/Regulatory and Rates"/>
    <x v="1"/>
  </r>
  <r>
    <s v="5404-500 - General Dept Admin"/>
    <s v="1200 ST NonUnion Lbr"/>
    <n v="263620.07926873385"/>
    <m/>
    <n v="0"/>
    <n v="0"/>
    <n v="0"/>
    <n v="263620.07926873385"/>
    <n v="0"/>
    <n v="263620.07926873385"/>
    <n v="0"/>
    <s v="SBU/Regulatory and Rates"/>
    <x v="2"/>
  </r>
  <r>
    <s v="5404-500 - General Dept Admin"/>
    <s v="2310 Training Mtls"/>
    <n v="2700"/>
    <m/>
    <n v="0"/>
    <n v="0"/>
    <n v="0"/>
    <n v="2700"/>
    <n v="0"/>
    <n v="2700"/>
    <n v="0"/>
    <s v="SBU/Regulatory and Rates"/>
    <x v="1"/>
  </r>
  <r>
    <s v="5404-500 - General Dept Admin"/>
    <s v="2320 Travel Exp Supp Inv"/>
    <n v="305.43"/>
    <m/>
    <n v="0"/>
    <n v="0"/>
    <n v="0"/>
    <n v="305.43"/>
    <n v="0"/>
    <n v="305.43"/>
    <n v="0"/>
    <s v="SBU/Regulatory and Rates"/>
    <x v="0"/>
  </r>
  <r>
    <s v="5404-500 - General Dept Admin"/>
    <s v="2330 Meals Exp Supp Inv"/>
    <n v="377.79999999999995"/>
    <m/>
    <n v="0"/>
    <n v="0"/>
    <n v="0"/>
    <n v="377.79999999999995"/>
    <n v="0"/>
    <n v="377.79999999999995"/>
    <n v="0"/>
    <s v="SBU/Regulatory and Rates"/>
    <x v="0"/>
  </r>
  <r>
    <s v="5404-500 - General Dept Admin"/>
    <s v="2340 Other Emp Exp"/>
    <n v="105.49000000000001"/>
    <m/>
    <n v="0"/>
    <n v="0"/>
    <n v="0"/>
    <n v="105.49000000000001"/>
    <n v="0"/>
    <n v="105.49000000000001"/>
    <n v="0"/>
    <s v="SBU/Regulatory and Rates"/>
    <x v="0"/>
  </r>
  <r>
    <s v="5404-500 - General Dept Admin"/>
    <s v="2400 Inventory Issue"/>
    <n v="71.040000000000006"/>
    <m/>
    <n v="0"/>
    <n v="0"/>
    <n v="0"/>
    <n v="71.040000000000006"/>
    <n v="0"/>
    <n v="71.040000000000006"/>
    <n v="0"/>
    <s v="SBU/Regulatory and Rates"/>
    <x v="3"/>
  </r>
  <r>
    <s v="5404-910 - Vac/Sick/Holiday"/>
    <s v="1200 ST NonUnion Lbr"/>
    <n v="72145.796493462054"/>
    <m/>
    <n v="72145.796493462054"/>
    <n v="0"/>
    <n v="0"/>
    <n v="0"/>
    <n v="0"/>
    <n v="72145.796493462054"/>
    <n v="0"/>
    <s v="SBU/Regulatory and Rates"/>
    <x v="2"/>
  </r>
  <r>
    <s v="2023-950 - Safety"/>
    <s v="2400 Inventory Issue"/>
    <n v="114.56"/>
    <m/>
    <n v="0"/>
    <n v="0"/>
    <n v="0"/>
    <n v="114.56"/>
    <n v="0"/>
    <n v="114.56"/>
    <n v="0"/>
    <s v="SBU/Safety"/>
    <x v="3"/>
  </r>
  <r>
    <s v="5063-100 - General Admin"/>
    <s v="4411 Chassis/Gas/Dsl"/>
    <n v="20.75"/>
    <m/>
    <n v="0"/>
    <n v="0"/>
    <n v="0"/>
    <n v="20.75"/>
    <n v="0"/>
    <n v="20.75"/>
    <n v="0"/>
    <s v="SBU/Safety"/>
    <x v="1"/>
  </r>
  <r>
    <s v="5063-100 - General Admin"/>
    <s v="2100 Outside Svcs"/>
    <n v="32299.19"/>
    <m/>
    <n v="0"/>
    <n v="0"/>
    <n v="0"/>
    <n v="32299.19"/>
    <n v="0"/>
    <n v="32299.19"/>
    <n v="0"/>
    <s v="SBU/Safety"/>
    <x v="0"/>
  </r>
  <r>
    <s v="5063-100 - General Admin"/>
    <s v="2810 Fees/Dues/Pnlty"/>
    <n v="1155"/>
    <m/>
    <n v="0"/>
    <n v="0"/>
    <n v="0"/>
    <n v="1155"/>
    <n v="0"/>
    <n v="1155"/>
    <n v="0"/>
    <s v="SBU/Safety"/>
    <x v="0"/>
  </r>
  <r>
    <s v="5063-100 - General Admin"/>
    <s v="1200 ST NonUnion Lbr"/>
    <n v="464118.21"/>
    <m/>
    <n v="0"/>
    <n v="0"/>
    <n v="0"/>
    <n v="464118.21"/>
    <n v="0"/>
    <n v="464118.21"/>
    <n v="0"/>
    <s v="SBU/Safety"/>
    <x v="2"/>
  </r>
  <r>
    <s v="5063-100 - General Admin"/>
    <s v="1400 Adj NonUnion Lbr"/>
    <n v="10829.502308876348"/>
    <m/>
    <n v="0"/>
    <n v="0"/>
    <n v="0"/>
    <n v="10829.502308876348"/>
    <n v="0"/>
    <n v="10829.502308876348"/>
    <n v="0"/>
    <s v="SBU/Safety"/>
    <x v="2"/>
  </r>
  <r>
    <s v="5063-100 - General Admin"/>
    <s v="2300 Emp Benefit"/>
    <n v="16621.07"/>
    <m/>
    <n v="0"/>
    <n v="0"/>
    <n v="0"/>
    <n v="16621.07"/>
    <n v="0"/>
    <n v="16621.07"/>
    <n v="0"/>
    <s v="SBU/Safety"/>
    <x v="1"/>
  </r>
  <r>
    <s v="5063-100 - General Admin"/>
    <s v="2310 Training Mtls"/>
    <n v="367.9"/>
    <m/>
    <n v="0"/>
    <n v="0"/>
    <n v="0"/>
    <n v="367.9"/>
    <n v="0"/>
    <n v="367.9"/>
    <n v="0"/>
    <s v="SBU/Safety"/>
    <x v="1"/>
  </r>
  <r>
    <s v="5063-100 - General Admin"/>
    <s v="2320 Travel Exp Supp Inv"/>
    <n v="9066.6200000000008"/>
    <m/>
    <n v="0"/>
    <n v="0"/>
    <n v="0"/>
    <n v="9066.6200000000008"/>
    <n v="0"/>
    <n v="9066.6200000000008"/>
    <n v="0"/>
    <s v="SBU/Safety"/>
    <x v="0"/>
  </r>
  <r>
    <s v="5063-100 - General Admin"/>
    <s v="2330 Meals Exp Supp Inv"/>
    <n v="16408.34"/>
    <m/>
    <n v="0"/>
    <n v="0"/>
    <n v="0"/>
    <n v="16408.34"/>
    <n v="0"/>
    <n v="16408.34"/>
    <n v="0"/>
    <s v="SBU/Safety"/>
    <x v="0"/>
  </r>
  <r>
    <s v="5063-100 - General Admin"/>
    <s v="2340 Other Emp Exp"/>
    <n v="156.70999999999998"/>
    <m/>
    <n v="0"/>
    <n v="0"/>
    <n v="0"/>
    <n v="156.70999999999998"/>
    <n v="0"/>
    <n v="156.70999999999998"/>
    <n v="0"/>
    <s v="SBU/Safety"/>
    <x v="0"/>
  </r>
  <r>
    <s v="5063-100 - General Admin"/>
    <s v="2400 Inventory Issue"/>
    <n v="10595.21"/>
    <m/>
    <n v="0"/>
    <n v="0"/>
    <n v="0"/>
    <n v="10595.21"/>
    <n v="0"/>
    <n v="10595.21"/>
    <n v="0"/>
    <s v="SBU/Safety"/>
    <x v="3"/>
  </r>
  <r>
    <s v="5063-100 - General Admin"/>
    <s v="2410 Direct Purchase"/>
    <n v="21078.68"/>
    <m/>
    <n v="0"/>
    <n v="0"/>
    <n v="0"/>
    <n v="21078.68"/>
    <n v="0"/>
    <n v="21078.68"/>
    <n v="0"/>
    <s v="SBU/Safety"/>
    <x v="0"/>
  </r>
  <r>
    <s v="5063-100 - General Admin"/>
    <s v="2430 Other Equip Exp"/>
    <n v="185.84"/>
    <m/>
    <n v="0"/>
    <n v="0"/>
    <n v="0"/>
    <n v="185.84"/>
    <n v="0"/>
    <n v="185.84"/>
    <n v="0"/>
    <s v="SBU/Safety"/>
    <x v="3"/>
  </r>
  <r>
    <s v="5063-100 - General Admin"/>
    <s v="2460 Inv Returned"/>
    <n v="-5719.12"/>
    <m/>
    <n v="0"/>
    <n v="0"/>
    <n v="0"/>
    <n v="-5719.12"/>
    <n v="0"/>
    <n v="-5719.12"/>
    <n v="0"/>
    <s v="SBU/Safety"/>
    <x v="3"/>
  </r>
  <r>
    <s v="5063-100 - General Admin"/>
    <s v="1300 OT NonUnion Lbr"/>
    <n v="38.46"/>
    <m/>
    <n v="0"/>
    <n v="0"/>
    <n v="0"/>
    <n v="38.46"/>
    <n v="0"/>
    <n v="38.46"/>
    <n v="0"/>
    <s v="SBU/Safety"/>
    <x v="2"/>
  </r>
  <r>
    <s v="5063-100 - General Admin"/>
    <s v="1300 OT Union Lbr"/>
    <n v="38"/>
    <m/>
    <n v="0"/>
    <n v="0"/>
    <n v="0"/>
    <n v="38"/>
    <n v="0"/>
    <n v="38"/>
    <n v="0"/>
    <s v="SBU/Safety"/>
    <x v="4"/>
  </r>
  <r>
    <s v="5063-100 - General Admin"/>
    <s v="2700 Postage/Delivery"/>
    <n v="222.31"/>
    <m/>
    <n v="0"/>
    <n v="0"/>
    <n v="0"/>
    <n v="222.31"/>
    <n v="0"/>
    <n v="222.31"/>
    <n v="0"/>
    <s v="SBU/Safety"/>
    <x v="0"/>
  </r>
  <r>
    <s v="5063-100 - General Admin"/>
    <s v="2730 Office Supplies"/>
    <n v="223.84"/>
    <m/>
    <n v="0"/>
    <n v="0"/>
    <n v="0"/>
    <n v="223.84"/>
    <n v="0"/>
    <n v="223.84"/>
    <n v="0"/>
    <s v="SBU/Safety"/>
    <x v="0"/>
  </r>
  <r>
    <s v="5063-100 - General Admin"/>
    <s v="2790 Office Equip"/>
    <n v="230.74"/>
    <m/>
    <n v="0"/>
    <n v="0"/>
    <n v="0"/>
    <n v="230.74"/>
    <n v="0"/>
    <n v="230.74"/>
    <n v="0"/>
    <s v="SBU/Safety"/>
    <x v="0"/>
  </r>
  <r>
    <s v="5063-210 - Genl Safety Training"/>
    <s v="2100 Outside Svcs"/>
    <n v="40500"/>
    <m/>
    <n v="0"/>
    <n v="0"/>
    <n v="0"/>
    <n v="40500"/>
    <n v="0"/>
    <n v="40500"/>
    <n v="0"/>
    <s v="SBU/Safety"/>
    <x v="0"/>
  </r>
  <r>
    <s v="5063-210 - Genl Safety Training"/>
    <s v="2310 Training Mtls"/>
    <n v="10063.220000000001"/>
    <m/>
    <n v="0"/>
    <n v="0"/>
    <n v="0"/>
    <n v="10063.220000000001"/>
    <n v="0"/>
    <n v="10063.220000000001"/>
    <n v="0"/>
    <s v="SBU/Safety"/>
    <x v="1"/>
  </r>
  <r>
    <s v="5063-210 - Genl Safety Training"/>
    <s v="2330 Meals Exp Supp Inv"/>
    <n v="1000"/>
    <m/>
    <n v="0"/>
    <n v="0"/>
    <n v="0"/>
    <n v="1000"/>
    <n v="0"/>
    <n v="1000"/>
    <n v="0"/>
    <s v="SBU/Safety"/>
    <x v="0"/>
  </r>
  <r>
    <s v="5063-210 - Genl Safety Training"/>
    <s v="2410 Direct Purchase"/>
    <n v="2291.5699999999997"/>
    <m/>
    <n v="0"/>
    <n v="0"/>
    <n v="0"/>
    <n v="2291.5699999999997"/>
    <n v="0"/>
    <n v="2291.5699999999997"/>
    <n v="0"/>
    <s v="SBU/Safety"/>
    <x v="0"/>
  </r>
  <r>
    <s v="5063-220 - Employee Safety Team"/>
    <s v="2320 Travel Exp Supp Inv"/>
    <n v="300"/>
    <m/>
    <n v="0"/>
    <n v="0"/>
    <n v="0"/>
    <n v="300"/>
    <n v="0"/>
    <n v="300"/>
    <n v="0"/>
    <s v="SBU/Safety"/>
    <x v="0"/>
  </r>
  <r>
    <s v="5063-220 - Employee Safety Team"/>
    <s v="2330 Meals Exp Supp Inv"/>
    <n v="2048.6"/>
    <m/>
    <n v="0"/>
    <n v="0"/>
    <n v="0"/>
    <n v="2048.6"/>
    <n v="0"/>
    <n v="2048.6"/>
    <n v="0"/>
    <s v="SBU/Safety"/>
    <x v="0"/>
  </r>
  <r>
    <s v="5063-220 - Employee Safety Team"/>
    <s v="2410 Direct Purchase"/>
    <n v="605.12"/>
    <m/>
    <n v="0"/>
    <n v="0"/>
    <n v="0"/>
    <n v="605.12"/>
    <n v="0"/>
    <n v="605.12"/>
    <n v="0"/>
    <s v="SBU/Safety"/>
    <x v="0"/>
  </r>
  <r>
    <s v="5063-240 - Safety Training"/>
    <s v="2310 Training Mtls"/>
    <n v="322.54000000000002"/>
    <m/>
    <n v="0"/>
    <n v="0"/>
    <n v="0"/>
    <n v="322.54000000000002"/>
    <n v="0"/>
    <n v="322.54000000000002"/>
    <n v="0"/>
    <s v="SBU/Safety"/>
    <x v="1"/>
  </r>
  <r>
    <s v="5063-240 - Safety Training"/>
    <s v="2320 Travel Exp Supp Inv"/>
    <n v="147.41999999999999"/>
    <m/>
    <n v="0"/>
    <n v="0"/>
    <n v="0"/>
    <n v="147.41999999999999"/>
    <n v="0"/>
    <n v="147.41999999999999"/>
    <n v="0"/>
    <s v="SBU/Safety"/>
    <x v="0"/>
  </r>
  <r>
    <s v="5063-240 - Safety Training"/>
    <s v="2400 Inventory Issue"/>
    <n v="502.37"/>
    <m/>
    <n v="0"/>
    <n v="0"/>
    <n v="0"/>
    <n v="502.37"/>
    <n v="0"/>
    <n v="502.37"/>
    <n v="0"/>
    <s v="SBU/Safety"/>
    <x v="3"/>
  </r>
  <r>
    <s v="5063-600 - Occupational Health"/>
    <s v="2400 Inventory Issue"/>
    <n v="775.7"/>
    <m/>
    <n v="0"/>
    <n v="0"/>
    <n v="0"/>
    <n v="775.7"/>
    <n v="0"/>
    <n v="775.7"/>
    <n v="0"/>
    <s v="SBU/Safety"/>
    <x v="3"/>
  </r>
  <r>
    <s v="5063-600 - Occupational Health"/>
    <s v="2460 Inv Returned"/>
    <n v="-63.67"/>
    <m/>
    <n v="0"/>
    <n v="0"/>
    <n v="0"/>
    <n v="-63.67"/>
    <n v="0"/>
    <n v="-63.67"/>
    <n v="0"/>
    <s v="SBU/Safety"/>
    <x v="3"/>
  </r>
  <r>
    <s v="5063-910 - Vac/Sick/Holiday"/>
    <s v="1200 ST NonUnion Lbr"/>
    <n v="104463.41"/>
    <m/>
    <n v="104463.41"/>
    <n v="0"/>
    <n v="0"/>
    <n v="0"/>
    <n v="0"/>
    <n v="104463.41"/>
    <n v="0"/>
    <s v="SBU/Safety"/>
    <x v="2"/>
  </r>
  <r>
    <s v="5063-950 - Safety"/>
    <s v="2330 Meals Exp Supp Inv"/>
    <n v="277.81"/>
    <m/>
    <n v="0"/>
    <n v="0"/>
    <n v="0"/>
    <n v="277.81"/>
    <n v="0"/>
    <n v="277.81"/>
    <n v="0"/>
    <s v="SBU/Safety"/>
    <x v="0"/>
  </r>
  <r>
    <s v="106F-400 - OandM Dist Expenses"/>
    <s v="1200 ST Union Lbr"/>
    <n v="407.95"/>
    <m/>
    <n v="0"/>
    <n v="0"/>
    <n v="0"/>
    <n v="0"/>
    <n v="407.95"/>
    <n v="407.95"/>
    <n v="0"/>
    <s v="Asset Management"/>
    <x v="4"/>
  </r>
  <r>
    <s v="106F-400 - OandM Dist Expenses"/>
    <s v="1300 OT Union Lbr"/>
    <n v="81.12"/>
    <m/>
    <n v="0"/>
    <n v="0"/>
    <n v="0"/>
    <n v="0"/>
    <n v="81.12"/>
    <n v="81.12"/>
    <n v="0"/>
    <s v="Asset Management"/>
    <x v="4"/>
  </r>
  <r>
    <s v="122D-400 - OandM Dist Expense"/>
    <s v="1200 ST Union Lbr"/>
    <n v="1323.2"/>
    <m/>
    <n v="0"/>
    <n v="0"/>
    <n v="0"/>
    <n v="0"/>
    <n v="1323.2"/>
    <n v="1323.2"/>
    <n v="0"/>
    <s v="Asset Management"/>
    <x v="4"/>
  </r>
  <r>
    <s v="122D-400 - OandM Dist Expense"/>
    <s v="1300 OT Union Lbr"/>
    <n v="217.15"/>
    <m/>
    <n v="0"/>
    <n v="0"/>
    <n v="0"/>
    <n v="0"/>
    <n v="217.15"/>
    <n v="217.15"/>
    <n v="0"/>
    <s v="Asset Management"/>
    <x v="4"/>
  </r>
  <r>
    <s v="144E-400 - OandM Dist Expense"/>
    <s v="1200 ST Union Lbr"/>
    <n v="6.53"/>
    <m/>
    <n v="0"/>
    <n v="0"/>
    <n v="0"/>
    <n v="0"/>
    <n v="6.53"/>
    <n v="6.53"/>
    <n v="0"/>
    <s v="Asset Management"/>
    <x v="4"/>
  </r>
  <r>
    <s v="158H-400 - OandM Dist Expenses"/>
    <s v="1200 ST Union Lbr"/>
    <n v="513.96"/>
    <m/>
    <n v="0"/>
    <n v="0"/>
    <n v="0"/>
    <n v="0"/>
    <n v="513.96"/>
    <n v="513.96"/>
    <n v="0"/>
    <s v="Asset Management"/>
    <x v="4"/>
  </r>
  <r>
    <s v="158H-400 - OandM Dist Expenses"/>
    <s v="1300 OT Union Lbr"/>
    <n v="224"/>
    <m/>
    <n v="0"/>
    <n v="0"/>
    <n v="0"/>
    <n v="0"/>
    <n v="224"/>
    <n v="224"/>
    <n v="0"/>
    <s v="Asset Management"/>
    <x v="4"/>
  </r>
  <r>
    <s v="158J-400 - OandM Dist Expense"/>
    <s v="1200 ST Union Lbr"/>
    <n v="375.33"/>
    <m/>
    <n v="0"/>
    <n v="0"/>
    <n v="0"/>
    <n v="0"/>
    <n v="375.33"/>
    <n v="375.33"/>
    <n v="0"/>
    <s v="Asset Management"/>
    <x v="4"/>
  </r>
  <r>
    <s v="158J-400 - OandM Dist Expense"/>
    <s v="1300 OT Union Lbr"/>
    <n v="178.49"/>
    <m/>
    <n v="0"/>
    <n v="0"/>
    <n v="0"/>
    <n v="0"/>
    <n v="178.49"/>
    <n v="178.49"/>
    <n v="0"/>
    <s v="Asset Management"/>
    <x v="4"/>
  </r>
  <r>
    <s v="158M-400 - OandM Dist Expense"/>
    <s v="1200 ST NonUnion Lbr"/>
    <n v="1052.32"/>
    <m/>
    <n v="0"/>
    <n v="0"/>
    <n v="0"/>
    <n v="0"/>
    <n v="1052.32"/>
    <n v="1052.32"/>
    <n v="0"/>
    <s v="Asset Management"/>
    <x v="2"/>
  </r>
  <r>
    <s v="160E-400 - OandM Dist Expense"/>
    <s v="1200 ST Union Lbr"/>
    <n v="105.05"/>
    <m/>
    <n v="0"/>
    <n v="0"/>
    <n v="0"/>
    <n v="0"/>
    <n v="105.05"/>
    <n v="105.05"/>
    <n v="0"/>
    <s v="Asset Management"/>
    <x v="4"/>
  </r>
  <r>
    <s v="160E-400 - OandM Dist Expense"/>
    <s v="1300 OT Union Lbr"/>
    <n v="26.91"/>
    <m/>
    <n v="0"/>
    <n v="0"/>
    <n v="0"/>
    <n v="0"/>
    <n v="26.91"/>
    <n v="26.91"/>
    <n v="0"/>
    <s v="Asset Management"/>
    <x v="4"/>
  </r>
  <r>
    <s v="160Q-400 - OandM Dist Expense"/>
    <s v="1200 ST Union Lbr"/>
    <n v="214.11"/>
    <m/>
    <n v="0"/>
    <n v="0"/>
    <n v="0"/>
    <n v="0"/>
    <n v="214.11"/>
    <n v="214.11"/>
    <n v="0"/>
    <s v="Asset Management"/>
    <x v="4"/>
  </r>
  <r>
    <s v="160Q-400 - OandM Dist Expense"/>
    <s v="1300 OT Union Lbr"/>
    <n v="7.73"/>
    <m/>
    <n v="0"/>
    <n v="0"/>
    <n v="0"/>
    <n v="0"/>
    <n v="7.73"/>
    <n v="7.73"/>
    <n v="0"/>
    <s v="Asset Management"/>
    <x v="4"/>
  </r>
  <r>
    <s v="160T-400 - OandM Dist Expenses"/>
    <s v="1200 ST Union Lbr"/>
    <n v="43.44"/>
    <m/>
    <n v="0"/>
    <n v="0"/>
    <n v="0"/>
    <n v="0"/>
    <n v="43.44"/>
    <n v="43.44"/>
    <n v="0"/>
    <s v="Asset Management"/>
    <x v="4"/>
  </r>
  <r>
    <s v="160T-400 - OandM Dist Expenses"/>
    <s v="1300 OT Union Lbr"/>
    <n v="12.280000000000001"/>
    <m/>
    <n v="0"/>
    <n v="0"/>
    <n v="0"/>
    <n v="0"/>
    <n v="12.280000000000001"/>
    <n v="12.280000000000001"/>
    <n v="0"/>
    <s v="Asset Management"/>
    <x v="4"/>
  </r>
  <r>
    <s v="161N-400 - OandM Dist Expenses"/>
    <s v="1200 ST Union Lbr"/>
    <n v="36.72"/>
    <m/>
    <n v="0"/>
    <n v="0"/>
    <n v="0"/>
    <n v="0"/>
    <n v="36.72"/>
    <n v="36.72"/>
    <n v="0"/>
    <s v="Asset Management"/>
    <x v="4"/>
  </r>
  <r>
    <s v="161N-400 - OandM Dist Expenses"/>
    <s v="1300 OT Union Lbr"/>
    <n v="5.87"/>
    <m/>
    <n v="0"/>
    <n v="0"/>
    <n v="0"/>
    <n v="0"/>
    <n v="5.87"/>
    <n v="5.87"/>
    <n v="0"/>
    <s v="Asset Management"/>
    <x v="4"/>
  </r>
  <r>
    <s v="161Q-400 - OandM Dist Expenses"/>
    <s v="1200 ST Union Lbr"/>
    <n v="23.93"/>
    <m/>
    <n v="0"/>
    <n v="0"/>
    <n v="0"/>
    <n v="0"/>
    <n v="23.93"/>
    <n v="23.93"/>
    <n v="0"/>
    <s v="Asset Management"/>
    <x v="4"/>
  </r>
  <r>
    <s v="161Q-400 - OandM Dist Expenses"/>
    <s v="1300 OT Union Lbr"/>
    <n v="5.66"/>
    <m/>
    <n v="0"/>
    <n v="0"/>
    <n v="0"/>
    <n v="0"/>
    <n v="5.66"/>
    <n v="5.66"/>
    <n v="0"/>
    <s v="Asset Management"/>
    <x v="4"/>
  </r>
  <r>
    <s v="161V-400 - OandM Dist Expense"/>
    <s v="1200 ST NonUnion Lbr"/>
    <n v="139.36000000000001"/>
    <m/>
    <n v="0"/>
    <n v="0"/>
    <n v="0"/>
    <n v="0"/>
    <n v="139.36000000000001"/>
    <n v="139.36000000000001"/>
    <n v="0"/>
    <s v="Asset Management"/>
    <x v="2"/>
  </r>
  <r>
    <s v="161W-400 - OandM Dist Expenses"/>
    <s v="1200 ST Union Lbr"/>
    <n v="64.84"/>
    <m/>
    <n v="0"/>
    <n v="0"/>
    <n v="0"/>
    <n v="0"/>
    <n v="64.84"/>
    <n v="64.84"/>
    <n v="0"/>
    <s v="Asset Management"/>
    <x v="4"/>
  </r>
  <r>
    <s v="161W-400 - OandM Dist Expenses"/>
    <s v="1300 OT Union Lbr"/>
    <n v="8.9700000000000006"/>
    <m/>
    <n v="0"/>
    <n v="0"/>
    <n v="0"/>
    <n v="0"/>
    <n v="8.9700000000000006"/>
    <n v="8.9700000000000006"/>
    <n v="0"/>
    <s v="Asset Management"/>
    <x v="4"/>
  </r>
  <r>
    <s v="172B-400 - OandM Dist Expense"/>
    <s v="1200 ST Union Lbr"/>
    <n v="1085.3"/>
    <m/>
    <n v="0"/>
    <n v="0"/>
    <n v="0"/>
    <n v="0"/>
    <n v="1085.3"/>
    <n v="1085.3"/>
    <n v="0"/>
    <s v="Asset Management"/>
    <x v="4"/>
  </r>
  <r>
    <s v="172B-400 - OandM Dist Expense"/>
    <s v="1300 OT Union Lbr"/>
    <n v="327.48"/>
    <m/>
    <n v="0"/>
    <n v="0"/>
    <n v="0"/>
    <n v="0"/>
    <n v="327.48"/>
    <n v="327.48"/>
    <n v="0"/>
    <s v="Asset Management"/>
    <x v="4"/>
  </r>
  <r>
    <s v="188E-400 - OandM Dist Expense"/>
    <s v="1200 ST Union Lbr"/>
    <n v="267.86"/>
    <m/>
    <n v="0"/>
    <n v="0"/>
    <n v="0"/>
    <n v="0"/>
    <n v="267.86"/>
    <n v="267.86"/>
    <n v="0"/>
    <s v="Asset Management"/>
    <x v="4"/>
  </r>
  <r>
    <s v="188E-400 - OandM Dist Expense"/>
    <s v="1300 OT Union Lbr"/>
    <n v="29.53"/>
    <m/>
    <n v="0"/>
    <n v="0"/>
    <n v="0"/>
    <n v="0"/>
    <n v="29.53"/>
    <n v="29.53"/>
    <n v="0"/>
    <s v="Asset Management"/>
    <x v="4"/>
  </r>
  <r>
    <s v="190E-400 - OandM Dist Expense"/>
    <s v="1200 ST Union Lbr"/>
    <n v="181.55"/>
    <m/>
    <n v="0"/>
    <n v="0"/>
    <n v="0"/>
    <n v="0"/>
    <n v="181.55"/>
    <n v="181.55"/>
    <n v="0"/>
    <s v="Asset Management"/>
    <x v="4"/>
  </r>
  <r>
    <s v="190E-400 - OandM Dist Expense"/>
    <s v="1300 OT Union Lbr"/>
    <n v="30.53"/>
    <m/>
    <n v="0"/>
    <n v="0"/>
    <n v="0"/>
    <n v="0"/>
    <n v="30.53"/>
    <n v="30.53"/>
    <n v="0"/>
    <s v="Asset Management"/>
    <x v="4"/>
  </r>
  <r>
    <s v="209D-400 - OandM Dist Expense"/>
    <s v="1200 ST Union Lbr"/>
    <n v="231.18"/>
    <m/>
    <n v="0"/>
    <n v="0"/>
    <n v="0"/>
    <n v="0"/>
    <n v="231.18"/>
    <n v="231.18"/>
    <n v="0"/>
    <s v="Asset Management"/>
    <x v="4"/>
  </r>
  <r>
    <s v="209D-400 - OandM Dist Expense"/>
    <s v="1300 OT Union Lbr"/>
    <n v="28.17"/>
    <m/>
    <n v="0"/>
    <n v="0"/>
    <n v="0"/>
    <n v="0"/>
    <n v="28.17"/>
    <n v="28.17"/>
    <n v="0"/>
    <s v="Asset Management"/>
    <x v="4"/>
  </r>
  <r>
    <s v="248E-400 - OandM Dist Expense"/>
    <s v="1200 ST Union Lbr"/>
    <n v="7.33"/>
    <m/>
    <n v="0"/>
    <n v="0"/>
    <n v="0"/>
    <n v="0"/>
    <n v="7.33"/>
    <n v="7.33"/>
    <n v="0"/>
    <s v="Asset Management"/>
    <x v="4"/>
  </r>
  <r>
    <s v="253D-400 - OandM Dist Expense"/>
    <s v="1200 ST Union Lbr"/>
    <n v="753.3"/>
    <m/>
    <n v="0"/>
    <n v="0"/>
    <n v="0"/>
    <n v="0"/>
    <n v="753.3"/>
    <n v="753.3"/>
    <n v="0"/>
    <s v="Asset Management"/>
    <x v="4"/>
  </r>
  <r>
    <s v="253D-400 - OandM Dist Expense"/>
    <s v="1300 OT Union Lbr"/>
    <n v="648.16"/>
    <m/>
    <n v="0"/>
    <n v="0"/>
    <n v="0"/>
    <n v="0"/>
    <n v="648.16"/>
    <n v="648.16"/>
    <n v="0"/>
    <s v="Asset Management"/>
    <x v="4"/>
  </r>
  <r>
    <s v="337E-400 - OandM Dist Expense"/>
    <s v="1200 ST NonUnion Lbr"/>
    <n v="69.680000000000007"/>
    <m/>
    <n v="0"/>
    <n v="0"/>
    <n v="0"/>
    <n v="0"/>
    <n v="69.680000000000007"/>
    <n v="69.680000000000007"/>
    <n v="0"/>
    <s v="Asset Management"/>
    <x v="2"/>
  </r>
  <r>
    <s v="375E-400 - OandM Dist Expense"/>
    <s v="1200 ST NonUnion Lbr"/>
    <n v="35.479999999999997"/>
    <m/>
    <n v="0"/>
    <n v="0"/>
    <n v="0"/>
    <n v="0"/>
    <n v="35.479999999999997"/>
    <n v="35.479999999999997"/>
    <n v="0"/>
    <s v="Asset Management"/>
    <x v="2"/>
  </r>
  <r>
    <s v="377E-400 - OandM Dist Expenses"/>
    <s v="1200 ST Union Lbr"/>
    <n v="24.37"/>
    <m/>
    <n v="0"/>
    <n v="0"/>
    <n v="0"/>
    <n v="0"/>
    <n v="24.37"/>
    <n v="24.37"/>
    <n v="0"/>
    <s v="Asset Management"/>
    <x v="4"/>
  </r>
  <r>
    <s v="384E-400 - OandM Dist Expense"/>
    <s v="1200 ST Union Lbr"/>
    <n v="49.08"/>
    <m/>
    <n v="0"/>
    <n v="0"/>
    <n v="0"/>
    <n v="0"/>
    <n v="49.08"/>
    <n v="49.08"/>
    <n v="0"/>
    <s v="Asset Management"/>
    <x v="4"/>
  </r>
  <r>
    <s v="384E-400 - OandM Dist Expense"/>
    <s v="1300 OT Union Lbr"/>
    <n v="2.83"/>
    <m/>
    <n v="0"/>
    <n v="0"/>
    <n v="0"/>
    <n v="0"/>
    <n v="2.83"/>
    <n v="2.83"/>
    <n v="0"/>
    <s v="Asset Management"/>
    <x v="4"/>
  </r>
  <r>
    <s v="395E-400 - OandM Dist Expense"/>
    <s v="1200 ST Union Lbr"/>
    <n v="261.12"/>
    <m/>
    <n v="0"/>
    <n v="0"/>
    <n v="0"/>
    <n v="0"/>
    <n v="261.12"/>
    <n v="261.12"/>
    <n v="0"/>
    <s v="Asset Management"/>
    <x v="4"/>
  </r>
  <r>
    <s v="395E-400 - OandM Dist Expense"/>
    <s v="1300 OT Union Lbr"/>
    <n v="97.92"/>
    <m/>
    <n v="0"/>
    <n v="0"/>
    <n v="0"/>
    <n v="0"/>
    <n v="97.92"/>
    <n v="97.92"/>
    <n v="0"/>
    <s v="Asset Management"/>
    <x v="4"/>
  </r>
  <r>
    <s v="404C-500 - OandM Expenses"/>
    <s v="1200 ST Union Lbr"/>
    <n v="639.67999999999995"/>
    <m/>
    <n v="0"/>
    <n v="0"/>
    <n v="0"/>
    <n v="0"/>
    <n v="639.67999999999995"/>
    <n v="639.67999999999995"/>
    <n v="0"/>
    <s v="Asset Management"/>
    <x v="4"/>
  </r>
  <r>
    <s v="404C-500 - OandM Expenses"/>
    <s v="1300 OT Union Lbr"/>
    <n v="312.8"/>
    <m/>
    <n v="0"/>
    <n v="0"/>
    <n v="0"/>
    <n v="0"/>
    <n v="312.8"/>
    <n v="312.8"/>
    <n v="0"/>
    <s v="Asset Management"/>
    <x v="4"/>
  </r>
  <r>
    <s v="406D-500 - OandM Expenses"/>
    <s v="8950 Misc CWIP Adj"/>
    <n v="3902.14"/>
    <m/>
    <n v="0"/>
    <n v="0"/>
    <n v="0"/>
    <n v="0"/>
    <n v="3902.14"/>
    <n v="3902.14"/>
    <n v="0"/>
    <s v="Asset Management"/>
    <x v="1"/>
  </r>
  <r>
    <s v="407E-400 - OandM Dist Expense"/>
    <s v="1200 ST Union Lbr"/>
    <n v="7.11"/>
    <m/>
    <n v="0"/>
    <n v="0"/>
    <n v="0"/>
    <n v="0"/>
    <n v="7.11"/>
    <n v="7.11"/>
    <n v="0"/>
    <s v="Asset Management"/>
    <x v="4"/>
  </r>
  <r>
    <s v="407E-400 - OandM Dist Expense"/>
    <s v="1300 OT Union Lbr"/>
    <n v="1.54"/>
    <m/>
    <n v="0"/>
    <n v="0"/>
    <n v="0"/>
    <n v="0"/>
    <n v="1.54"/>
    <n v="1.54"/>
    <n v="0"/>
    <s v="Asset Management"/>
    <x v="4"/>
  </r>
  <r>
    <s v="407E-410 - OandM Trans Expense"/>
    <s v="1200 ST NonUnion Lbr"/>
    <n v="455.97"/>
    <m/>
    <n v="0"/>
    <n v="0"/>
    <n v="0"/>
    <n v="0"/>
    <n v="455.97"/>
    <n v="455.97"/>
    <n v="0"/>
    <s v="Asset Management"/>
    <x v="2"/>
  </r>
  <r>
    <s v="445E-410 - OandM Trans Expense"/>
    <s v="2100 Outside Svcs"/>
    <n v="602"/>
    <m/>
    <n v="0"/>
    <n v="0"/>
    <n v="0"/>
    <n v="0"/>
    <n v="602"/>
    <n v="602"/>
    <n v="0"/>
    <s v="Asset Management"/>
    <x v="0"/>
  </r>
  <r>
    <s v="450E-410 - OandM Trans Expense"/>
    <s v="1200 ST Union Lbr"/>
    <n v="4.8600000000000003"/>
    <m/>
    <n v="0"/>
    <n v="0"/>
    <n v="0"/>
    <n v="0"/>
    <n v="4.8600000000000003"/>
    <n v="4.8600000000000003"/>
    <n v="0"/>
    <s v="Asset Management"/>
    <x v="4"/>
  </r>
  <r>
    <s v="450E-420 - OandM Office Expense"/>
    <s v="2410 Direct Purchase"/>
    <n v="72.949999999999818"/>
    <m/>
    <n v="0"/>
    <n v="0"/>
    <n v="0"/>
    <n v="0"/>
    <n v="72.949999999999818"/>
    <n v="72.949999999999818"/>
    <n v="0"/>
    <s v="Asset Management"/>
    <x v="0"/>
  </r>
  <r>
    <s v="472E-400 - OandM Dist Expense"/>
    <s v="1200 ST Union Lbr"/>
    <n v="16.28"/>
    <m/>
    <n v="0"/>
    <n v="0"/>
    <n v="0"/>
    <n v="0"/>
    <n v="16.28"/>
    <n v="16.28"/>
    <n v="0"/>
    <s v="Asset Management"/>
    <x v="4"/>
  </r>
  <r>
    <s v="482E-400 - OandM Dist Expense"/>
    <s v="1300 OT Union Lbr"/>
    <n v="2.0299999999999998"/>
    <m/>
    <n v="0"/>
    <n v="0"/>
    <n v="0"/>
    <n v="0"/>
    <n v="2.0299999999999998"/>
    <n v="2.0299999999999998"/>
    <n v="0"/>
    <s v="Asset Management"/>
    <x v="4"/>
  </r>
  <r>
    <s v="482E-410 - OandM Trans Expense"/>
    <s v="1300 OT Union Lbr"/>
    <n v="1.02"/>
    <m/>
    <n v="0"/>
    <n v="0"/>
    <n v="0"/>
    <n v="0"/>
    <n v="1.02"/>
    <n v="1.02"/>
    <n v="0"/>
    <s v="Asset Management"/>
    <x v="4"/>
  </r>
  <r>
    <s v="484E-400 - OandM Dist Expenses"/>
    <s v="1200 ST NonUnion Lbr"/>
    <n v="46.45"/>
    <m/>
    <n v="0"/>
    <n v="0"/>
    <n v="0"/>
    <n v="0"/>
    <n v="46.45"/>
    <n v="46.45"/>
    <n v="0"/>
    <s v="Asset Management"/>
    <x v="2"/>
  </r>
  <r>
    <s v="484E-400 - OandM Dist Expenses"/>
    <s v="1200 ST Union Lbr"/>
    <n v="791.22"/>
    <m/>
    <n v="0"/>
    <n v="0"/>
    <n v="0"/>
    <n v="0"/>
    <n v="791.22"/>
    <n v="791.22"/>
    <n v="0"/>
    <s v="Asset Management"/>
    <x v="4"/>
  </r>
  <r>
    <s v="484E-400 - OandM Dist Expenses"/>
    <s v="1300 OT Union Lbr"/>
    <n v="260.18"/>
    <m/>
    <n v="0"/>
    <n v="0"/>
    <n v="0"/>
    <n v="0"/>
    <n v="260.18"/>
    <n v="260.18"/>
    <n v="0"/>
    <s v="Asset Management"/>
    <x v="4"/>
  </r>
  <r>
    <s v="486E-420 - OandM Office Expense"/>
    <s v="2170 Outside Svcs Veg Mgmt"/>
    <n v="952"/>
    <m/>
    <n v="0"/>
    <n v="0"/>
    <n v="0"/>
    <n v="0"/>
    <n v="952"/>
    <n v="952"/>
    <n v="0"/>
    <s v="Asset Management"/>
    <x v="0"/>
  </r>
  <r>
    <s v="487E-410 - OandM Trans Expense"/>
    <s v="1200 ST NonUnion Lbr"/>
    <n v="461.98"/>
    <m/>
    <n v="0"/>
    <n v="0"/>
    <n v="0"/>
    <n v="0"/>
    <n v="461.98"/>
    <n v="461.98"/>
    <n v="0"/>
    <s v="Asset Management"/>
    <x v="2"/>
  </r>
  <r>
    <s v="526E-400 - OandM Dist Expense"/>
    <s v="1200 ST Union Lbr"/>
    <n v="214.48"/>
    <m/>
    <n v="0"/>
    <n v="0"/>
    <n v="0"/>
    <n v="0"/>
    <n v="214.48"/>
    <n v="214.48"/>
    <n v="0"/>
    <s v="Asset Management"/>
    <x v="4"/>
  </r>
  <r>
    <s v="526E-400 - OandM Dist Expense"/>
    <s v="1300 OT Union Lbr"/>
    <n v="2.4"/>
    <m/>
    <n v="0"/>
    <n v="0"/>
    <n v="0"/>
    <n v="0"/>
    <n v="2.4"/>
    <n v="2.4"/>
    <n v="0"/>
    <s v="Asset Management"/>
    <x v="4"/>
  </r>
  <r>
    <s v="527E-400 - OandM Dist Expense"/>
    <s v="1200 ST NonUnion Lbr"/>
    <n v="192.31"/>
    <m/>
    <n v="0"/>
    <n v="0"/>
    <n v="0"/>
    <n v="0"/>
    <n v="192.31"/>
    <n v="192.31"/>
    <n v="0"/>
    <s v="Asset Management"/>
    <x v="2"/>
  </r>
  <r>
    <s v="528E-410 - OandM Trans Expense"/>
    <s v="1200 ST NonUnion Lbr"/>
    <n v="155.13999999999999"/>
    <m/>
    <n v="0"/>
    <n v="0"/>
    <n v="0"/>
    <n v="0"/>
    <n v="155.13999999999999"/>
    <n v="155.13999999999999"/>
    <n v="0"/>
    <s v="Asset Management"/>
    <x v="2"/>
  </r>
  <r>
    <s v="528E-420 - OandM Office Expense"/>
    <s v="2130 Outside Svs Const"/>
    <n v="800"/>
    <m/>
    <n v="0"/>
    <n v="0"/>
    <n v="0"/>
    <n v="0"/>
    <n v="800"/>
    <n v="800"/>
    <n v="0"/>
    <s v="Asset Management"/>
    <x v="0"/>
  </r>
  <r>
    <s v="528E-420 - OandM Office Expense"/>
    <s v="2410 Direct Purchase"/>
    <n v="585"/>
    <m/>
    <n v="0"/>
    <n v="0"/>
    <n v="0"/>
    <n v="0"/>
    <n v="585"/>
    <n v="585"/>
    <n v="0"/>
    <s v="Asset Management"/>
    <x v="0"/>
  </r>
  <r>
    <s v="534E-400 - OandM Dist Expense"/>
    <s v="8950 Misc CWIP Adj"/>
    <n v="845.31"/>
    <m/>
    <n v="0"/>
    <n v="0"/>
    <n v="0"/>
    <n v="0"/>
    <n v="845.31"/>
    <n v="845.31"/>
    <n v="0"/>
    <s v="Asset Management"/>
    <x v="1"/>
  </r>
  <r>
    <s v="550E-400 - OandM Dist Expense"/>
    <s v="1200 ST NonUnion Lbr"/>
    <n v="1719.79"/>
    <m/>
    <n v="0"/>
    <n v="0"/>
    <n v="0"/>
    <n v="0"/>
    <n v="1719.79"/>
    <n v="1719.79"/>
    <n v="0"/>
    <s v="Asset Management"/>
    <x v="2"/>
  </r>
  <r>
    <s v="550E-400 - OandM Dist Expense"/>
    <s v="1300 OT NonUnion Lbr"/>
    <n v="122.84"/>
    <m/>
    <n v="0"/>
    <n v="0"/>
    <n v="0"/>
    <n v="0"/>
    <n v="122.84"/>
    <n v="122.84"/>
    <n v="0"/>
    <s v="Asset Management"/>
    <x v="2"/>
  </r>
  <r>
    <s v="558E-400 - OandM Dist Expense"/>
    <s v="1200 ST Union Lbr"/>
    <n v="39.15"/>
    <m/>
    <n v="0"/>
    <n v="0"/>
    <n v="0"/>
    <n v="0"/>
    <n v="39.15"/>
    <n v="39.15"/>
    <n v="0"/>
    <s v="Asset Management"/>
    <x v="4"/>
  </r>
  <r>
    <s v="558E-400 - OandM Dist Expense"/>
    <s v="1300 OT Union Lbr"/>
    <n v="4.8600000000000003"/>
    <m/>
    <n v="0"/>
    <n v="0"/>
    <n v="0"/>
    <n v="0"/>
    <n v="4.8600000000000003"/>
    <n v="4.8600000000000003"/>
    <n v="0"/>
    <s v="Asset Management"/>
    <x v="4"/>
  </r>
  <r>
    <s v="558E-410 - OandM Trans Expense"/>
    <s v="1200 ST Union Lbr"/>
    <n v="522.24"/>
    <m/>
    <n v="0"/>
    <n v="0"/>
    <n v="0"/>
    <n v="0"/>
    <n v="522.24"/>
    <n v="522.24"/>
    <n v="0"/>
    <s v="Asset Management"/>
    <x v="4"/>
  </r>
  <r>
    <s v="558E-410 - OandM Trans Expense"/>
    <s v="1300 OT Union Lbr"/>
    <n v="97.92"/>
    <m/>
    <n v="0"/>
    <n v="0"/>
    <n v="0"/>
    <n v="0"/>
    <n v="97.92"/>
    <n v="97.92"/>
    <n v="0"/>
    <s v="Asset Management"/>
    <x v="4"/>
  </r>
  <r>
    <s v="560E-400 - OandM Dist Expense"/>
    <s v="1200 ST Union Lbr"/>
    <n v="114.06"/>
    <m/>
    <n v="0"/>
    <n v="0"/>
    <n v="0"/>
    <n v="0"/>
    <n v="114.06"/>
    <n v="114.06"/>
    <n v="0"/>
    <s v="Asset Management"/>
    <x v="4"/>
  </r>
  <r>
    <s v="565E-400 - OandM Dist Expense"/>
    <s v="1200 ST Union Lbr"/>
    <n v="7.84"/>
    <m/>
    <n v="0"/>
    <n v="0"/>
    <n v="0"/>
    <n v="0"/>
    <n v="7.84"/>
    <n v="7.84"/>
    <n v="0"/>
    <s v="Asset Management"/>
    <x v="4"/>
  </r>
  <r>
    <s v="567E-400 - OandM Dist Expense"/>
    <s v="1200 ST Union Lbr"/>
    <n v="129.83000000000001"/>
    <m/>
    <n v="0"/>
    <n v="0"/>
    <n v="0"/>
    <n v="0"/>
    <n v="129.83000000000001"/>
    <n v="129.83000000000001"/>
    <n v="0"/>
    <s v="Asset Management"/>
    <x v="4"/>
  </r>
  <r>
    <s v="567E-400 - OandM Dist Expense"/>
    <s v="1300 OT Union Lbr"/>
    <n v="5.74"/>
    <m/>
    <n v="0"/>
    <n v="0"/>
    <n v="0"/>
    <n v="0"/>
    <n v="5.74"/>
    <n v="5.74"/>
    <n v="0"/>
    <s v="Asset Management"/>
    <x v="4"/>
  </r>
  <r>
    <s v="573E-400 - OandM Dist Expenses"/>
    <s v="1200 ST Union Lbr"/>
    <n v="528.14"/>
    <m/>
    <n v="0"/>
    <n v="0"/>
    <n v="0"/>
    <n v="0"/>
    <n v="528.14"/>
    <n v="528.14"/>
    <n v="0"/>
    <s v="Asset Management"/>
    <x v="4"/>
  </r>
  <r>
    <s v="620E-400 - OandM Dist Expenses"/>
    <s v="1200 ST Union Lbr"/>
    <n v="268.33999999999997"/>
    <m/>
    <n v="0"/>
    <n v="0"/>
    <n v="0"/>
    <n v="0"/>
    <n v="268.33999999999997"/>
    <n v="268.33999999999997"/>
    <n v="0"/>
    <s v="Asset Management"/>
    <x v="4"/>
  </r>
  <r>
    <s v="620E-400 - OandM Dist Expenses"/>
    <s v="1300 OT Union Lbr"/>
    <n v="24.450000000000003"/>
    <m/>
    <n v="0"/>
    <n v="0"/>
    <n v="0"/>
    <n v="0"/>
    <n v="24.450000000000003"/>
    <n v="24.450000000000003"/>
    <n v="0"/>
    <s v="Asset Management"/>
    <x v="4"/>
  </r>
  <r>
    <s v="620E-410 - OandM Trans Expense"/>
    <s v="1200 ST NonUnion Lbr"/>
    <n v="659.96"/>
    <m/>
    <n v="0"/>
    <n v="0"/>
    <n v="0"/>
    <n v="0"/>
    <n v="659.96"/>
    <n v="659.96"/>
    <n v="0"/>
    <s v="Asset Management"/>
    <x v="2"/>
  </r>
  <r>
    <s v="624D-400 - OandM Dist Expense"/>
    <s v="1200 ST Union Lbr"/>
    <n v="19.52"/>
    <m/>
    <n v="0"/>
    <n v="0"/>
    <n v="0"/>
    <n v="0"/>
    <n v="19.52"/>
    <n v="19.52"/>
    <n v="0"/>
    <s v="Asset Management"/>
    <x v="4"/>
  </r>
  <r>
    <s v="624D-400 - OandM Dist Expense"/>
    <s v="1300 OT Union Lbr"/>
    <n v="0.95"/>
    <m/>
    <n v="0"/>
    <n v="0"/>
    <n v="0"/>
    <n v="0"/>
    <n v="0.95"/>
    <n v="0.95"/>
    <n v="0"/>
    <s v="Asset Management"/>
    <x v="4"/>
  </r>
  <r>
    <s v="631A-400 - OandM TandD Expense"/>
    <s v="1200 ST NonUnion Lbr"/>
    <n v="192.3"/>
    <m/>
    <n v="0"/>
    <n v="0"/>
    <n v="0"/>
    <n v="0"/>
    <n v="192.3"/>
    <n v="192.3"/>
    <n v="0"/>
    <s v="Asset Management"/>
    <x v="2"/>
  </r>
  <r>
    <s v="631D-400 - OandM Dist Expense"/>
    <s v="1200 ST Union Lbr"/>
    <n v="2.44"/>
    <m/>
    <n v="0"/>
    <n v="0"/>
    <n v="0"/>
    <n v="0"/>
    <n v="2.44"/>
    <n v="2.44"/>
    <n v="0"/>
    <s v="Asset Management"/>
    <x v="4"/>
  </r>
  <r>
    <s v="631D-400 - OandM Dist Expense"/>
    <s v="1300 OT Union Lbr"/>
    <n v="1.02"/>
    <m/>
    <n v="0"/>
    <n v="0"/>
    <n v="0"/>
    <n v="0"/>
    <n v="1.02"/>
    <n v="1.02"/>
    <n v="0"/>
    <s v="Asset Management"/>
    <x v="4"/>
  </r>
  <r>
    <s v="633D-400 - OandM Dist Expense"/>
    <s v="1200 ST Union Lbr"/>
    <n v="29.32"/>
    <m/>
    <n v="0"/>
    <n v="0"/>
    <n v="0"/>
    <n v="0"/>
    <n v="29.32"/>
    <n v="29.32"/>
    <n v="0"/>
    <s v="Asset Management"/>
    <x v="4"/>
  </r>
  <r>
    <s v="633D-400 - OandM Dist Expense"/>
    <s v="1300 OT Union Lbr"/>
    <n v="13.75"/>
    <m/>
    <n v="0"/>
    <n v="0"/>
    <n v="0"/>
    <n v="0"/>
    <n v="13.75"/>
    <n v="13.75"/>
    <n v="0"/>
    <s v="Asset Management"/>
    <x v="4"/>
  </r>
  <r>
    <s v="634D-410 - OandM Trans Expense"/>
    <s v="1200 ST NonUnion Lbr"/>
    <n v="38.79"/>
    <m/>
    <n v="0"/>
    <n v="0"/>
    <n v="0"/>
    <n v="0"/>
    <n v="38.79"/>
    <n v="38.79"/>
    <n v="0"/>
    <s v="Asset Management"/>
    <x v="2"/>
  </r>
  <r>
    <s v="640E-400 - OandM Costs"/>
    <s v="1200 ST NonUnion Lbr"/>
    <n v="158.61000000000058"/>
    <m/>
    <n v="0"/>
    <n v="0"/>
    <n v="0"/>
    <n v="0"/>
    <n v="158.61000000000058"/>
    <n v="158.61000000000058"/>
    <n v="0"/>
    <s v="Asset Management"/>
    <x v="2"/>
  </r>
  <r>
    <s v="644E-400 - OandM Dist Expenses"/>
    <s v="1200 ST Union Lbr"/>
    <n v="93.27"/>
    <m/>
    <n v="0"/>
    <n v="0"/>
    <n v="0"/>
    <n v="0"/>
    <n v="93.27"/>
    <n v="93.27"/>
    <n v="0"/>
    <s v="Asset Management"/>
    <x v="4"/>
  </r>
  <r>
    <s v="644E-400 - OandM Dist Expenses"/>
    <s v="1300 OT Union Lbr"/>
    <n v="43.96"/>
    <m/>
    <n v="0"/>
    <n v="0"/>
    <n v="0"/>
    <n v="0"/>
    <n v="43.96"/>
    <n v="43.96"/>
    <n v="0"/>
    <s v="Asset Management"/>
    <x v="4"/>
  </r>
  <r>
    <s v="648D-400 - OandM Dist Expense"/>
    <s v="1200 ST Union Lbr"/>
    <n v="191.77"/>
    <m/>
    <n v="0"/>
    <n v="0"/>
    <n v="0"/>
    <n v="0"/>
    <n v="191.77"/>
    <n v="191.77"/>
    <n v="0"/>
    <s v="Asset Management"/>
    <x v="4"/>
  </r>
  <r>
    <s v="648D-400 - OandM Dist Expense"/>
    <s v="1300 OT Union Lbr"/>
    <n v="33.799999999999997"/>
    <m/>
    <n v="0"/>
    <n v="0"/>
    <n v="0"/>
    <n v="0"/>
    <n v="33.799999999999997"/>
    <n v="33.799999999999997"/>
    <n v="0"/>
    <s v="Asset Management"/>
    <x v="4"/>
  </r>
  <r>
    <s v="659E-400 - OandM Dist Expenses"/>
    <s v="1200 ST Union Lbr"/>
    <n v="71.09"/>
    <m/>
    <n v="0"/>
    <n v="0"/>
    <n v="0"/>
    <n v="0"/>
    <n v="71.09"/>
    <n v="71.09"/>
    <n v="0"/>
    <s v="Asset Management"/>
    <x v="4"/>
  </r>
  <r>
    <s v="659E-400 - OandM Dist Expenses"/>
    <s v="1300 OT Union Lbr"/>
    <n v="32.06"/>
    <m/>
    <n v="0"/>
    <n v="0"/>
    <n v="0"/>
    <n v="0"/>
    <n v="32.06"/>
    <n v="32.06"/>
    <n v="0"/>
    <s v="Asset Management"/>
    <x v="4"/>
  </r>
  <r>
    <s v="660E-410 - OandM Trans Expense"/>
    <s v="1200 ST NonUnion Lbr"/>
    <n v="132.65"/>
    <m/>
    <n v="0"/>
    <n v="0"/>
    <n v="0"/>
    <n v="0"/>
    <n v="132.65"/>
    <n v="132.65"/>
    <n v="0"/>
    <s v="Asset Management"/>
    <x v="2"/>
  </r>
  <r>
    <s v="675E-400 - OandM Dist Expense"/>
    <s v="1200 ST Union Lbr"/>
    <n v="60.27"/>
    <m/>
    <n v="0"/>
    <n v="0"/>
    <n v="0"/>
    <n v="0"/>
    <n v="60.27"/>
    <n v="60.27"/>
    <n v="0"/>
    <s v="Asset Management"/>
    <x v="4"/>
  </r>
  <r>
    <s v="675E-400 - OandM Dist Expense"/>
    <s v="1300 OT Union Lbr"/>
    <n v="29.85"/>
    <m/>
    <n v="0"/>
    <n v="0"/>
    <n v="0"/>
    <n v="0"/>
    <n v="29.85"/>
    <n v="29.85"/>
    <n v="0"/>
    <s v="Asset Management"/>
    <x v="4"/>
  </r>
  <r>
    <s v="677E-400 - OandM Dist Expense"/>
    <s v="1200 ST Union Lbr"/>
    <n v="3.07"/>
    <m/>
    <n v="0"/>
    <n v="0"/>
    <n v="0"/>
    <n v="0"/>
    <n v="3.07"/>
    <n v="3.07"/>
    <n v="0"/>
    <s v="Asset Management"/>
    <x v="4"/>
  </r>
  <r>
    <s v="680E-410 - OandM Trans Expense"/>
    <s v="1200 ST NonUnion Lbr"/>
    <n v="1517.91"/>
    <m/>
    <n v="0"/>
    <n v="0"/>
    <n v="0"/>
    <n v="0"/>
    <n v="1517.91"/>
    <n v="1517.91"/>
    <n v="0"/>
    <s v="Asset Management"/>
    <x v="2"/>
  </r>
  <r>
    <s v="683E-400 - OandM Dist Expenses"/>
    <s v="1200 ST Union Lbr"/>
    <n v="452.64"/>
    <m/>
    <n v="0"/>
    <n v="0"/>
    <n v="0"/>
    <n v="0"/>
    <n v="452.64"/>
    <n v="452.64"/>
    <n v="0"/>
    <s v="Asset Management"/>
    <x v="4"/>
  </r>
  <r>
    <s v="683E-400 - OandM Dist Expenses"/>
    <s v="1300 OT Union Lbr"/>
    <n v="215.11"/>
    <m/>
    <n v="0"/>
    <n v="0"/>
    <n v="0"/>
    <n v="0"/>
    <n v="215.11"/>
    <n v="215.11"/>
    <n v="0"/>
    <s v="Asset Management"/>
    <x v="4"/>
  </r>
  <r>
    <s v="689E-400 - OandM Dist Expense"/>
    <s v="1200 ST Union Lbr"/>
    <n v="61.56"/>
    <m/>
    <n v="0"/>
    <n v="0"/>
    <n v="0"/>
    <n v="0"/>
    <n v="61.56"/>
    <n v="61.56"/>
    <n v="0"/>
    <s v="Asset Management"/>
    <x v="4"/>
  </r>
  <r>
    <s v="724E-400 - OandM Dist Expense"/>
    <s v="1200 ST Union Lbr"/>
    <n v="30.2"/>
    <m/>
    <n v="0"/>
    <n v="0"/>
    <n v="0"/>
    <n v="0"/>
    <n v="30.2"/>
    <n v="30.2"/>
    <n v="0"/>
    <s v="Asset Management"/>
    <x v="4"/>
  </r>
  <r>
    <s v="724E-400 - OandM Dist Expense"/>
    <s v="1300 OT Union Lbr"/>
    <n v="649.53"/>
    <m/>
    <n v="0"/>
    <n v="0"/>
    <n v="0"/>
    <n v="0"/>
    <n v="649.53"/>
    <n v="649.53"/>
    <n v="0"/>
    <s v="Asset Management"/>
    <x v="4"/>
  </r>
  <r>
    <s v="725E-400 - OandM Dist Expense"/>
    <s v="1200 ST Union Lbr"/>
    <n v="225.76"/>
    <m/>
    <n v="0"/>
    <n v="0"/>
    <n v="0"/>
    <n v="0"/>
    <n v="225.76"/>
    <n v="225.76"/>
    <n v="0"/>
    <s v="Asset Management"/>
    <x v="4"/>
  </r>
  <r>
    <s v="725E-400 - OandM Dist Expense"/>
    <s v="1300 OT Union Lbr"/>
    <n v="148.79"/>
    <m/>
    <n v="0"/>
    <n v="0"/>
    <n v="0"/>
    <n v="0"/>
    <n v="148.79"/>
    <n v="148.79"/>
    <n v="0"/>
    <s v="Asset Management"/>
    <x v="4"/>
  </r>
  <r>
    <s v="726E-400 - OandM Dist Expense"/>
    <s v="1200 ST Union Lbr"/>
    <n v="276.27"/>
    <m/>
    <n v="0"/>
    <n v="0"/>
    <n v="0"/>
    <n v="0"/>
    <n v="276.27"/>
    <n v="276.27"/>
    <n v="0"/>
    <s v="Asset Management"/>
    <x v="4"/>
  </r>
  <r>
    <s v="726E-400 - OandM Dist Expense"/>
    <s v="1300 OT Union Lbr"/>
    <n v="28.61"/>
    <m/>
    <n v="0"/>
    <n v="0"/>
    <n v="0"/>
    <n v="0"/>
    <n v="28.61"/>
    <n v="28.61"/>
    <n v="0"/>
    <s v="Asset Management"/>
    <x v="4"/>
  </r>
  <r>
    <s v="739E-400 - OandM Dist Expense"/>
    <s v="1200 ST Union Lbr"/>
    <n v="994.19"/>
    <m/>
    <n v="0"/>
    <n v="0"/>
    <n v="0"/>
    <n v="0"/>
    <n v="994.19"/>
    <n v="994.19"/>
    <n v="0"/>
    <s v="Asset Management"/>
    <x v="4"/>
  </r>
  <r>
    <s v="739E-400 - OandM Dist Expense"/>
    <s v="1300 OT Union Lbr"/>
    <n v="45.63"/>
    <m/>
    <n v="0"/>
    <n v="0"/>
    <n v="0"/>
    <n v="0"/>
    <n v="45.63"/>
    <n v="45.63"/>
    <n v="0"/>
    <s v="Asset Management"/>
    <x v="4"/>
  </r>
  <r>
    <s v="741E-400 - OandM Dist Expense"/>
    <s v="1300 OT Union Lbr"/>
    <n v="8.14"/>
    <m/>
    <n v="0"/>
    <n v="0"/>
    <n v="0"/>
    <n v="0"/>
    <n v="8.14"/>
    <n v="8.14"/>
    <n v="0"/>
    <s v="Asset Management"/>
    <x v="4"/>
  </r>
  <r>
    <s v="743E-400 - OandM Dist Expense"/>
    <s v="1300 OT Union Lbr"/>
    <n v="1033.92"/>
    <m/>
    <n v="0"/>
    <n v="0"/>
    <n v="0"/>
    <n v="0"/>
    <n v="1033.92"/>
    <n v="1033.92"/>
    <n v="0"/>
    <s v="Asset Management"/>
    <x v="4"/>
  </r>
  <r>
    <s v="756E-400 - OandM Dist Expense"/>
    <s v="1200 ST Union Lbr"/>
    <n v="44.34"/>
    <m/>
    <n v="0"/>
    <n v="0"/>
    <n v="0"/>
    <n v="0"/>
    <n v="44.34"/>
    <n v="44.34"/>
    <n v="0"/>
    <s v="Asset Management"/>
    <x v="4"/>
  </r>
  <r>
    <s v="766E-400 - OandM Dist Expense"/>
    <s v="1300 OT Union Lbr"/>
    <n v="206.64"/>
    <m/>
    <n v="0"/>
    <n v="0"/>
    <n v="0"/>
    <n v="0"/>
    <n v="206.64"/>
    <n v="206.64"/>
    <n v="0"/>
    <s v="Asset Management"/>
    <x v="4"/>
  </r>
  <r>
    <s v="794E-400 - OandM Dist Expense"/>
    <s v="1300 OT Union Lbr"/>
    <n v="183.75"/>
    <m/>
    <n v="0"/>
    <n v="0"/>
    <n v="0"/>
    <n v="0"/>
    <n v="183.75"/>
    <n v="183.75"/>
    <n v="0"/>
    <s v="Asset Management"/>
    <x v="4"/>
  </r>
  <r>
    <s v="795E-400 - OandM Dist Expense"/>
    <s v="1200 ST Union Lbr"/>
    <n v="22.08"/>
    <m/>
    <n v="0"/>
    <n v="0"/>
    <n v="0"/>
    <n v="0"/>
    <n v="22.08"/>
    <n v="22.08"/>
    <n v="0"/>
    <s v="Asset Management"/>
    <x v="4"/>
  </r>
  <r>
    <s v="795E-400 - OandM Dist Expense"/>
    <s v="1300 OT Union Lbr"/>
    <n v="546.4"/>
    <m/>
    <n v="0"/>
    <n v="0"/>
    <n v="0"/>
    <n v="0"/>
    <n v="546.4"/>
    <n v="546.4"/>
    <n v="0"/>
    <s v="Asset Management"/>
    <x v="4"/>
  </r>
  <r>
    <s v="798E-400 - OandM Dist Expense"/>
    <s v="1200 ST Union Lbr"/>
    <n v="99.15"/>
    <m/>
    <n v="0"/>
    <n v="0"/>
    <n v="0"/>
    <n v="0"/>
    <n v="99.15"/>
    <n v="99.15"/>
    <n v="0"/>
    <s v="Asset Management"/>
    <x v="4"/>
  </r>
  <r>
    <s v="799E-400 - OandM Dist Expense"/>
    <s v="1200 ST Union Lbr"/>
    <n v="18.12"/>
    <m/>
    <n v="0"/>
    <n v="0"/>
    <n v="0"/>
    <n v="0"/>
    <n v="18.12"/>
    <n v="18.12"/>
    <n v="0"/>
    <s v="Asset Management"/>
    <x v="4"/>
  </r>
  <r>
    <s v="799E-400 - OandM Dist Expense"/>
    <s v="1300 OT Union Lbr"/>
    <n v="20.76"/>
    <m/>
    <n v="0"/>
    <n v="0"/>
    <n v="0"/>
    <n v="0"/>
    <n v="20.76"/>
    <n v="20.76"/>
    <n v="0"/>
    <s v="Asset Management"/>
    <x v="4"/>
  </r>
  <r>
    <s v="823E-400 - OandM Costs"/>
    <s v="2400 Inventory Issue"/>
    <n v="446.94"/>
    <m/>
    <n v="0"/>
    <n v="0"/>
    <n v="0"/>
    <n v="0"/>
    <n v="446.94"/>
    <n v="446.94"/>
    <n v="0"/>
    <s v="Asset Management"/>
    <x v="3"/>
  </r>
  <r>
    <s v="840D-400 - OandM Dist Expense"/>
    <s v="8950 Misc CWIP Adj"/>
    <n v="-846.14"/>
    <m/>
    <n v="0"/>
    <n v="0"/>
    <n v="0"/>
    <n v="0"/>
    <n v="-846.14"/>
    <n v="-846.14"/>
    <n v="0"/>
    <s v="Asset Management"/>
    <x v="1"/>
  </r>
  <r>
    <s v="847B-500 - OandM Expenses"/>
    <s v="1200 ST Union Lbr"/>
    <n v="5055.4400000000005"/>
    <m/>
    <n v="0"/>
    <n v="0"/>
    <n v="0"/>
    <n v="0"/>
    <n v="5055.4400000000005"/>
    <n v="5055.4400000000005"/>
    <n v="0"/>
    <s v="Asset Management"/>
    <x v="4"/>
  </r>
  <r>
    <s v="847B-500 - OandM Expenses"/>
    <s v="2330 Meals Payroll"/>
    <n v="2160"/>
    <m/>
    <n v="0"/>
    <n v="0"/>
    <n v="0"/>
    <n v="0"/>
    <n v="2160"/>
    <n v="2160"/>
    <n v="0"/>
    <s v="Asset Management"/>
    <x v="0"/>
  </r>
  <r>
    <s v="847B-500 - OandM Expenses"/>
    <s v="1300 OT Union Lbr"/>
    <n v="9357.4499999999989"/>
    <m/>
    <n v="0"/>
    <n v="0"/>
    <n v="0"/>
    <n v="0"/>
    <n v="9357.4499999999989"/>
    <n v="9357.4499999999989"/>
    <n v="0"/>
    <s v="Asset Management"/>
    <x v="4"/>
  </r>
  <r>
    <s v="862E-400 - OandM Dist Expense"/>
    <s v="1200 ST Union Lbr"/>
    <n v="118.47"/>
    <m/>
    <n v="0"/>
    <n v="0"/>
    <n v="0"/>
    <n v="0"/>
    <n v="118.47"/>
    <n v="118.47"/>
    <n v="0"/>
    <s v="Asset Management"/>
    <x v="4"/>
  </r>
  <r>
    <s v="862E-400 - OandM Dist Expense"/>
    <s v="1300 OT Union Lbr"/>
    <n v="167.79000000000002"/>
    <m/>
    <n v="0"/>
    <n v="0"/>
    <n v="0"/>
    <n v="0"/>
    <n v="167.79000000000002"/>
    <n v="167.79000000000002"/>
    <n v="0"/>
    <s v="Asset Management"/>
    <x v="4"/>
  </r>
  <r>
    <s v="866E-400 - OandM Costs"/>
    <s v="2100 Outside Svcs"/>
    <n v="1054.79"/>
    <m/>
    <n v="0"/>
    <n v="0"/>
    <n v="0"/>
    <n v="0"/>
    <n v="1054.79"/>
    <n v="1054.79"/>
    <n v="0"/>
    <s v="Asset Management"/>
    <x v="0"/>
  </r>
  <r>
    <s v="880E-400 - OandM Dist Expense"/>
    <s v="1200 ST NonUnion Lbr"/>
    <n v="92.91"/>
    <m/>
    <n v="0"/>
    <n v="0"/>
    <n v="0"/>
    <n v="0"/>
    <n v="92.91"/>
    <n v="92.91"/>
    <n v="0"/>
    <s v="Asset Management"/>
    <x v="2"/>
  </r>
  <r>
    <s v="881E-400 - OandM Dist Expense"/>
    <s v="1200 ST NonUnion Lbr"/>
    <n v="69.680000000000007"/>
    <m/>
    <n v="0"/>
    <n v="0"/>
    <n v="0"/>
    <n v="0"/>
    <n v="69.680000000000007"/>
    <n v="69.680000000000007"/>
    <n v="0"/>
    <s v="Asset Management"/>
    <x v="2"/>
  </r>
  <r>
    <s v="901D-410 - OandM Trans Expense"/>
    <s v="1200 ST NonUnion Lbr"/>
    <n v="395.97"/>
    <m/>
    <n v="0"/>
    <n v="0"/>
    <n v="0"/>
    <n v="0"/>
    <n v="395.97"/>
    <n v="395.97"/>
    <n v="0"/>
    <s v="Asset Management"/>
    <x v="2"/>
  </r>
  <r>
    <s v="910D-410 - OandM Trans Expense"/>
    <s v="1200 ST NonUnion Lbr"/>
    <n v="263.99"/>
    <m/>
    <n v="0"/>
    <n v="0"/>
    <n v="0"/>
    <n v="0"/>
    <n v="263.99"/>
    <n v="263.99"/>
    <n v="0"/>
    <s v="Asset Management"/>
    <x v="2"/>
  </r>
  <r>
    <s v="925E-400 - OandM Dist Expense"/>
    <s v="1200 ST Union Lbr"/>
    <n v="186.14"/>
    <m/>
    <n v="0"/>
    <n v="0"/>
    <n v="0"/>
    <n v="0"/>
    <n v="186.14"/>
    <n v="186.14"/>
    <n v="0"/>
    <s v="Asset Management"/>
    <x v="4"/>
  </r>
  <r>
    <s v="925E-400 - OandM Dist Expense"/>
    <s v="1300 OT Union Lbr"/>
    <n v="6.07"/>
    <m/>
    <n v="0"/>
    <n v="0"/>
    <n v="0"/>
    <n v="0"/>
    <n v="6.07"/>
    <n v="6.07"/>
    <n v="0"/>
    <s v="Asset Management"/>
    <x v="4"/>
  </r>
  <r>
    <s v="926E-400 - OandM Dist Expense"/>
    <s v="1200 ST Union Lbr"/>
    <n v="134.18"/>
    <m/>
    <n v="0"/>
    <n v="0"/>
    <n v="0"/>
    <n v="0"/>
    <n v="134.18"/>
    <n v="134.18"/>
    <n v="0"/>
    <s v="Asset Management"/>
    <x v="4"/>
  </r>
  <r>
    <s v="926E-400 - OandM Dist Expense"/>
    <s v="1300 OT Union Lbr"/>
    <n v="2.4300000000000002"/>
    <m/>
    <n v="0"/>
    <n v="0"/>
    <n v="0"/>
    <n v="0"/>
    <n v="2.4300000000000002"/>
    <n v="2.4300000000000002"/>
    <n v="0"/>
    <s v="Asset Management"/>
    <x v="4"/>
  </r>
  <r>
    <s v="936E-420 - OandM Office Expense"/>
    <s v="1200 ST Union Lbr"/>
    <n v="364.4"/>
    <m/>
    <n v="0"/>
    <n v="0"/>
    <n v="0"/>
    <n v="0"/>
    <n v="364.4"/>
    <n v="364.4"/>
    <n v="0"/>
    <s v="Asset Management"/>
    <x v="4"/>
  </r>
  <r>
    <s v="936E-420 - OandM Office Expense"/>
    <s v="1300 OT Union Lbr"/>
    <n v="68.33"/>
    <m/>
    <n v="0"/>
    <n v="0"/>
    <n v="0"/>
    <n v="0"/>
    <n v="68.33"/>
    <n v="68.33"/>
    <n v="0"/>
    <s v="Asset Management"/>
    <x v="4"/>
  </r>
  <r>
    <s v="939E-400 - OandM Dist Expense"/>
    <s v="1200 ST NonUnion Lbr"/>
    <n v="92.91"/>
    <m/>
    <n v="0"/>
    <n v="0"/>
    <n v="0"/>
    <n v="0"/>
    <n v="92.91"/>
    <n v="92.91"/>
    <n v="0"/>
    <s v="Asset Management"/>
    <x v="2"/>
  </r>
  <r>
    <s v="941E-400 - OandM Dist Expense"/>
    <s v="1200 ST Union Lbr"/>
    <n v="53.11"/>
    <m/>
    <n v="0"/>
    <n v="0"/>
    <n v="0"/>
    <n v="0"/>
    <n v="53.11"/>
    <n v="53.11"/>
    <n v="0"/>
    <s v="Asset Management"/>
    <x v="4"/>
  </r>
  <r>
    <s v="941E-400 - OandM Dist Expense"/>
    <s v="1300 OT Union Lbr"/>
    <n v="12.62"/>
    <m/>
    <n v="0"/>
    <n v="0"/>
    <n v="0"/>
    <n v="0"/>
    <n v="12.62"/>
    <n v="12.62"/>
    <n v="0"/>
    <s v="Asset Management"/>
    <x v="4"/>
  </r>
  <r>
    <s v="943E-400 - OandM Dist Expense"/>
    <s v="1200 ST Union Lbr"/>
    <n v="145.83999999999997"/>
    <m/>
    <n v="0"/>
    <n v="0"/>
    <n v="0"/>
    <n v="0"/>
    <n v="145.83999999999997"/>
    <n v="145.83999999999997"/>
    <n v="0"/>
    <s v="Asset Management"/>
    <x v="4"/>
  </r>
  <r>
    <s v="943E-400 - OandM Dist Expense"/>
    <s v="1300 OT Union Lbr"/>
    <n v="14.41"/>
    <m/>
    <n v="0"/>
    <n v="0"/>
    <n v="0"/>
    <n v="0"/>
    <n v="14.41"/>
    <n v="14.41"/>
    <n v="0"/>
    <s v="Asset Management"/>
    <x v="4"/>
  </r>
  <r>
    <s v="944E-400 - OandM Dist Expense"/>
    <s v="1200 ST Union Lbr"/>
    <n v="54.25"/>
    <m/>
    <n v="0"/>
    <n v="0"/>
    <n v="0"/>
    <n v="0"/>
    <n v="54.25"/>
    <n v="54.25"/>
    <n v="0"/>
    <s v="Asset Management"/>
    <x v="4"/>
  </r>
  <r>
    <s v="945E-400 - OandM Dist Expense"/>
    <s v="1300 OT Union Lbr"/>
    <n v="122.49"/>
    <m/>
    <n v="0"/>
    <n v="0"/>
    <n v="0"/>
    <n v="0"/>
    <n v="122.49"/>
    <n v="122.49"/>
    <n v="0"/>
    <s v="Asset Management"/>
    <x v="4"/>
  </r>
  <r>
    <s v="966E-400 - OandM Dist Expense"/>
    <s v="1200 ST Union Lbr"/>
    <n v="35.04"/>
    <m/>
    <n v="0"/>
    <n v="0"/>
    <n v="0"/>
    <n v="0"/>
    <n v="35.04"/>
    <n v="35.04"/>
    <n v="0"/>
    <s v="Asset Management"/>
    <x v="4"/>
  </r>
  <r>
    <s v="966E-400 - OandM Dist Expense"/>
    <s v="1300 OT Union Lbr"/>
    <n v="2.4300000000000002"/>
    <m/>
    <n v="0"/>
    <n v="0"/>
    <n v="0"/>
    <n v="0"/>
    <n v="2.4300000000000002"/>
    <n v="2.4300000000000002"/>
    <n v="0"/>
    <s v="Asset Management"/>
    <x v="4"/>
  </r>
  <r>
    <s v="970E-400 - OandM Dist Expenses"/>
    <s v="1200 ST NonUnion Lbr"/>
    <n v="1052.31"/>
    <m/>
    <n v="0"/>
    <n v="0"/>
    <n v="0"/>
    <n v="0"/>
    <n v="1052.31"/>
    <n v="1052.31"/>
    <n v="0"/>
    <s v="Asset Management"/>
    <x v="2"/>
  </r>
  <r>
    <s v="970E-400 - OandM Dist Expenses"/>
    <s v="1300 OT NonUnion Lbr"/>
    <n v="295.96999999999997"/>
    <m/>
    <n v="0"/>
    <n v="0"/>
    <n v="0"/>
    <n v="0"/>
    <n v="295.96999999999997"/>
    <n v="295.96999999999997"/>
    <n v="0"/>
    <s v="Asset Management"/>
    <x v="2"/>
  </r>
  <r>
    <s v="975E-400 - OandM Dist Expenses"/>
    <s v="1200 ST Union Lbr"/>
    <n v="6.62"/>
    <m/>
    <n v="0"/>
    <n v="0"/>
    <n v="0"/>
    <n v="0"/>
    <n v="6.62"/>
    <n v="6.62"/>
    <n v="0"/>
    <s v="Asset Management"/>
    <x v="4"/>
  </r>
  <r>
    <s v="975E-400 - OandM Dist Expenses"/>
    <s v="1300 OT Union Lbr"/>
    <n v="3.31"/>
    <m/>
    <n v="0"/>
    <n v="0"/>
    <n v="0"/>
    <n v="0"/>
    <n v="3.31"/>
    <n v="3.31"/>
    <n v="0"/>
    <s v="Asset Management"/>
    <x v="4"/>
  </r>
  <r>
    <s v="981E-400 - OandM Dist Expenses"/>
    <s v="1200 ST Union Lbr"/>
    <n v="8.84"/>
    <m/>
    <n v="0"/>
    <n v="0"/>
    <n v="0"/>
    <n v="0"/>
    <n v="8.84"/>
    <n v="8.84"/>
    <n v="0"/>
    <s v="Asset Management"/>
    <x v="4"/>
  </r>
  <r>
    <s v="981E-400 - OandM Dist Expenses"/>
    <s v="1300 OT Union Lbr"/>
    <n v="6.62"/>
    <m/>
    <n v="0"/>
    <n v="0"/>
    <n v="0"/>
    <n v="0"/>
    <n v="6.62"/>
    <n v="6.62"/>
    <n v="0"/>
    <s v="Asset Management"/>
    <x v="4"/>
  </r>
  <r>
    <s v="982E-400 - OandM Dist Expense"/>
    <s v="1200 ST Union Lbr"/>
    <n v="115.96"/>
    <m/>
    <n v="0"/>
    <n v="0"/>
    <n v="0"/>
    <n v="0"/>
    <n v="115.96"/>
    <n v="115.96"/>
    <n v="0"/>
    <s v="Asset Management"/>
    <x v="4"/>
  </r>
  <r>
    <s v="982E-400 - OandM Dist Expense"/>
    <s v="1300 OT Union Lbr"/>
    <n v="4.8600000000000003"/>
    <m/>
    <n v="0"/>
    <n v="0"/>
    <n v="0"/>
    <n v="0"/>
    <n v="4.8600000000000003"/>
    <n v="4.8600000000000003"/>
    <n v="0"/>
    <s v="Asset Management"/>
    <x v="4"/>
  </r>
  <r>
    <s v="985E-400 - OandM Dist Expenses"/>
    <s v="1200 ST Union Lbr"/>
    <n v="60.18"/>
    <m/>
    <n v="0"/>
    <n v="0"/>
    <n v="0"/>
    <n v="0"/>
    <n v="60.18"/>
    <n v="60.18"/>
    <n v="0"/>
    <s v="Asset Management"/>
    <x v="4"/>
  </r>
  <r>
    <s v="985E-400 - OandM Dist Expenses"/>
    <s v="1300 OT Union Lbr"/>
    <n v="5.87"/>
    <m/>
    <n v="0"/>
    <n v="0"/>
    <n v="0"/>
    <n v="0"/>
    <n v="5.87"/>
    <n v="5.87"/>
    <n v="0"/>
    <s v="Asset Management"/>
    <x v="4"/>
  </r>
  <r>
    <s v="986E-400 - OandM Dist Expense"/>
    <s v="1200 ST Union Lbr"/>
    <n v="31.57"/>
    <m/>
    <n v="0"/>
    <n v="0"/>
    <n v="0"/>
    <n v="0"/>
    <n v="31.57"/>
    <n v="31.57"/>
    <n v="0"/>
    <s v="Asset Management"/>
    <x v="4"/>
  </r>
  <r>
    <s v="986E-400 - OandM Dist Expense"/>
    <s v="1300 OT Union Lbr"/>
    <n v="5.66"/>
    <m/>
    <n v="0"/>
    <n v="0"/>
    <n v="0"/>
    <n v="0"/>
    <n v="5.66"/>
    <n v="5.66"/>
    <n v="0"/>
    <s v="Asset Management"/>
    <x v="4"/>
  </r>
  <r>
    <s v="992E-400 - OandM Dist Expenses"/>
    <s v="1200 ST Union Lbr"/>
    <n v="4.42"/>
    <m/>
    <n v="0"/>
    <n v="0"/>
    <n v="0"/>
    <n v="0"/>
    <n v="4.42"/>
    <n v="4.42"/>
    <n v="0"/>
    <s v="Asset Management"/>
    <x v="4"/>
  </r>
  <r>
    <s v="998E-400 - OandM Dist Expenses"/>
    <s v="1200 ST Union Lbr"/>
    <n v="34.380000000000003"/>
    <m/>
    <n v="0"/>
    <n v="0"/>
    <n v="0"/>
    <n v="0"/>
    <n v="34.380000000000003"/>
    <n v="34.380000000000003"/>
    <n v="0"/>
    <s v="Asset Management"/>
    <x v="4"/>
  </r>
  <r>
    <s v="998E-400 - OandM Dist Expenses"/>
    <s v="1300 OT Union Lbr"/>
    <n v="5.12"/>
    <m/>
    <n v="0"/>
    <n v="0"/>
    <n v="0"/>
    <n v="0"/>
    <n v="5.12"/>
    <n v="5.12"/>
    <n v="0"/>
    <s v="Asset Management"/>
    <x v="4"/>
  </r>
  <r>
    <s v="6396-400 - Transfer Line"/>
    <s v="1200 ST Union Lbr"/>
    <n v="4536"/>
    <m/>
    <n v="0"/>
    <n v="0"/>
    <n v="0"/>
    <n v="0"/>
    <n v="4536"/>
    <n v="4536"/>
    <n v="0"/>
    <s v="Asset Management"/>
    <x v="4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0">
  <r>
    <s v="General Property"/>
    <s v="805A-200 - Admin/ROW/Planning"/>
    <s v="2100 Outside Svcs"/>
    <n v="5826"/>
    <x v="0"/>
    <x v="0"/>
  </r>
  <r>
    <s v="Transmission"/>
    <s v="374D-300 - Construction"/>
    <s v="2100 AP Accrual"/>
    <n v="-875"/>
    <x v="0"/>
    <x v="1"/>
  </r>
  <r>
    <s v="Transmission"/>
    <s v="374D-300 - Construction"/>
    <s v="1200 ST Union Lbr"/>
    <n v="388.88"/>
    <x v="1"/>
    <x v="1"/>
  </r>
  <r>
    <s v="Transmission"/>
    <s v="374D-300 - Construction"/>
    <s v="2330 Meals Payroll"/>
    <n v="10"/>
    <x v="0"/>
    <x v="1"/>
  </r>
  <r>
    <s v="Transmission"/>
    <s v="374D-300 - Construction"/>
    <s v="1300 OT Union Lbr"/>
    <n v="401.04"/>
    <x v="1"/>
    <x v="1"/>
  </r>
  <r>
    <s v="Transmission"/>
    <s v="2332-810 - Retirement"/>
    <s v="2440 Sal Inventory"/>
    <n v="4431.75"/>
    <x v="2"/>
    <x v="0"/>
  </r>
  <r>
    <s v="Transmission"/>
    <s v="117D-120 - Engineering"/>
    <s v="2100 Outside Svcs"/>
    <n v="816.5"/>
    <x v="0"/>
    <x v="0"/>
  </r>
  <r>
    <s v="Transmission"/>
    <s v="117D-140 - Project Management"/>
    <s v="1200 ST NonUnion Lbr"/>
    <n v="883.43"/>
    <x v="3"/>
    <x v="0"/>
  </r>
  <r>
    <s v="Transmission"/>
    <s v="117D-220 - Surveying"/>
    <s v="2100 Outside Svcs"/>
    <n v="2352.5"/>
    <x v="0"/>
    <x v="0"/>
  </r>
  <r>
    <s v="Transmission"/>
    <s v="117D-230 - Administration"/>
    <s v="1200 ST NonUnion Lbr"/>
    <n v="96.32"/>
    <x v="3"/>
    <x v="0"/>
  </r>
  <r>
    <s v="Transmission"/>
    <s v="117D-321 - Civil/Sitework"/>
    <s v="2100 Outside Svcs"/>
    <n v="15000"/>
    <x v="0"/>
    <x v="0"/>
  </r>
  <r>
    <s v="Transmission"/>
    <s v="117D-450 - Environ Compliance"/>
    <s v="2100 Outside Svcs"/>
    <n v="7670.88"/>
    <x v="0"/>
    <x v="0"/>
  </r>
  <r>
    <s v="Transmission"/>
    <s v="117D-460 - Material"/>
    <s v="1200 ST Union Lbr"/>
    <n v="154.68"/>
    <x v="1"/>
    <x v="0"/>
  </r>
  <r>
    <s v="Transmission"/>
    <s v="117D-460 - Material"/>
    <s v="7082 Lobby Stk Presq"/>
    <n v="-90"/>
    <x v="2"/>
    <x v="0"/>
  </r>
  <r>
    <s v="Transmission"/>
    <s v="117D-460 - Material"/>
    <s v="2400 Inventory Issue"/>
    <n v="2816.48"/>
    <x v="2"/>
    <x v="0"/>
  </r>
  <r>
    <s v="Transmission"/>
    <s v="117D-460 - Material"/>
    <s v="2460 Inv Returned"/>
    <n v="-4424.63"/>
    <x v="2"/>
    <x v="0"/>
  </r>
  <r>
    <s v="Transmission"/>
    <s v="117D-460 - Material"/>
    <s v="1300 OT Union Lbr"/>
    <n v="58.02"/>
    <x v="1"/>
    <x v="0"/>
  </r>
  <r>
    <s v="Transmission"/>
    <s v="117D-470 - Construction"/>
    <s v="2100 AP Accrual"/>
    <n v="-1068000"/>
    <x v="0"/>
    <x v="0"/>
  </r>
  <r>
    <s v="Transmission"/>
    <s v="117D-470 - Construction"/>
    <s v="2100 Outside Svcs"/>
    <n v="1276520.3399999999"/>
    <x v="0"/>
    <x v="0"/>
  </r>
  <r>
    <s v="Transmission"/>
    <s v="117D-470 - Construction"/>
    <s v="1200 ST Union Lbr"/>
    <n v="1044.53"/>
    <x v="1"/>
    <x v="0"/>
  </r>
  <r>
    <s v="Transmission"/>
    <s v="117D-470 - Construction"/>
    <s v="2330 Meals Payroll"/>
    <n v="40"/>
    <x v="0"/>
    <x v="0"/>
  </r>
  <r>
    <s v="Transmission"/>
    <s v="117D-470 - Construction"/>
    <s v="1300 OT Union Lbr"/>
    <n v="673.47"/>
    <x v="1"/>
    <x v="0"/>
  </r>
  <r>
    <s v="Transmission"/>
    <s v="120D-120 - Engineering"/>
    <s v="1200 ST NonUnion Lbr"/>
    <n v="4331.6000000000004"/>
    <x v="3"/>
    <x v="2"/>
  </r>
  <r>
    <s v="Transmission"/>
    <s v="120D-120 - Engineering"/>
    <s v="1300 OT NonUnion Lbr"/>
    <n v="317.72000000000003"/>
    <x v="3"/>
    <x v="2"/>
  </r>
  <r>
    <s v="Transmission"/>
    <s v="120D-310 - Substation Eng"/>
    <s v="2410 Direct Purchase"/>
    <n v="36.61"/>
    <x v="0"/>
    <x v="2"/>
  </r>
  <r>
    <s v="Transmission"/>
    <s v="120D-326 - Sub Communications"/>
    <s v="2410 Direct Purchase"/>
    <n v="1848.45"/>
    <x v="0"/>
    <x v="2"/>
  </r>
  <r>
    <s v="Transmission"/>
    <s v="120D-470 - Construction"/>
    <s v="1200 ST Union Lbr"/>
    <n v="2934.69"/>
    <x v="1"/>
    <x v="2"/>
  </r>
  <r>
    <s v="Transmission"/>
    <s v="120D-470 - Construction"/>
    <s v="2330 Meals Payroll"/>
    <n v="10"/>
    <x v="0"/>
    <x v="2"/>
  </r>
  <r>
    <s v="Transmission"/>
    <s v="120D-470 - Construction"/>
    <s v="1300 OT Union Lbr"/>
    <n v="878.61"/>
    <x v="1"/>
    <x v="2"/>
  </r>
  <r>
    <s v="Transmission"/>
    <s v="123D-230 - Administration"/>
    <s v="1200 ST NonUnion Lbr"/>
    <n v="31.77"/>
    <x v="3"/>
    <x v="0"/>
  </r>
  <r>
    <s v="Transmission"/>
    <s v="127D-120 - Engineering"/>
    <s v="2100 Outside Svcs"/>
    <n v="11196.15"/>
    <x v="0"/>
    <x v="0"/>
  </r>
  <r>
    <s v="Transmission"/>
    <s v="127D-120 - Engineering"/>
    <s v="1200 ST NonUnion Lbr"/>
    <n v="831.95"/>
    <x v="3"/>
    <x v="0"/>
  </r>
  <r>
    <s v="Transmission"/>
    <s v="127D-140 - Project Management"/>
    <s v="1200 ST NonUnion Lbr"/>
    <n v="9185.06"/>
    <x v="3"/>
    <x v="0"/>
  </r>
  <r>
    <s v="Transmission"/>
    <s v="127D-210 - Land and Easement Purc"/>
    <s v="2550 Easements/ROW"/>
    <n v="5200"/>
    <x v="0"/>
    <x v="0"/>
  </r>
  <r>
    <s v="Transmission"/>
    <s v="127D-230 - Administration"/>
    <s v="2100 Outside Svcs"/>
    <n v="4875"/>
    <x v="0"/>
    <x v="0"/>
  </r>
  <r>
    <s v="Transmission"/>
    <s v="127D-230 - Administration"/>
    <s v="1200 ST NonUnion Lbr"/>
    <n v="1956.1599999999996"/>
    <x v="3"/>
    <x v="0"/>
  </r>
  <r>
    <s v="Transmission"/>
    <s v="127D-230 - Administration"/>
    <s v="2320 Travel Exp Supp Inv"/>
    <n v="590.78"/>
    <x v="0"/>
    <x v="0"/>
  </r>
  <r>
    <s v="Transmission"/>
    <s v="127D-230 - Administration"/>
    <s v="2330 Meals Exp Supp Inv"/>
    <n v="32.47"/>
    <x v="0"/>
    <x v="0"/>
  </r>
  <r>
    <s v="Transmission"/>
    <s v="127D-230 - Administration"/>
    <s v="2420 Lease/Rental"/>
    <n v="2000"/>
    <x v="0"/>
    <x v="0"/>
  </r>
  <r>
    <s v="Transmission"/>
    <s v="127D-321 - Civil/Sitework"/>
    <s v="2100 Outside Svcs"/>
    <n v="345503.47"/>
    <x v="0"/>
    <x v="0"/>
  </r>
  <r>
    <s v="Transmission"/>
    <s v="127D-321 - Civil/Sitework"/>
    <s v="2420 Lease/Rental"/>
    <n v="36000"/>
    <x v="0"/>
    <x v="0"/>
  </r>
  <r>
    <s v="Transmission"/>
    <s v="127D-450 - Environ Compliance"/>
    <s v="2100 Outside Svcs"/>
    <n v="4546.99"/>
    <x v="0"/>
    <x v="0"/>
  </r>
  <r>
    <s v="Transmission"/>
    <s v="127D-460 - Material"/>
    <s v="2100 Outside Svcs"/>
    <n v="4077"/>
    <x v="0"/>
    <x v="0"/>
  </r>
  <r>
    <s v="Transmission"/>
    <s v="127D-460 - Material"/>
    <s v="1200 ST NonUnion Lbr"/>
    <n v="60.58"/>
    <x v="3"/>
    <x v="0"/>
  </r>
  <r>
    <s v="Transmission"/>
    <s v="127D-460 - Material"/>
    <s v="1200 ST Union Lbr"/>
    <n v="1081.74"/>
    <x v="1"/>
    <x v="0"/>
  </r>
  <r>
    <s v="Transmission"/>
    <s v="127D-460 - Material"/>
    <s v="7082 Lobby Stk Presq"/>
    <n v="17262.490000000002"/>
    <x v="2"/>
    <x v="0"/>
  </r>
  <r>
    <s v="Transmission"/>
    <s v="127D-460 - Material"/>
    <s v="2400 Inventory Issue"/>
    <n v="267704.35999999993"/>
    <x v="2"/>
    <x v="0"/>
  </r>
  <r>
    <s v="Transmission"/>
    <s v="127D-460 - Material"/>
    <s v="2460 Inv Returned"/>
    <n v="-51247.600000000006"/>
    <x v="2"/>
    <x v="0"/>
  </r>
  <r>
    <s v="Transmission"/>
    <s v="127D-470 - Construction"/>
    <s v="4426 Chassis/Tools"/>
    <n v="1577.02"/>
    <x v="0"/>
    <x v="0"/>
  </r>
  <r>
    <s v="Transmission"/>
    <s v="127D-470 - Construction"/>
    <s v="2100 Outside Svcs"/>
    <n v="5239.58"/>
    <x v="0"/>
    <x v="0"/>
  </r>
  <r>
    <s v="Transmission"/>
    <s v="127D-470 - Construction"/>
    <s v="1200 ST NonUnion Lbr"/>
    <n v="8365.6"/>
    <x v="3"/>
    <x v="0"/>
  </r>
  <r>
    <s v="Transmission"/>
    <s v="127D-470 - Construction"/>
    <s v="1200 ST Union Lbr"/>
    <n v="70170.87"/>
    <x v="1"/>
    <x v="0"/>
  </r>
  <r>
    <s v="Transmission"/>
    <s v="127D-470 - Construction"/>
    <s v="1400 Adj Union Lbr"/>
    <n v="1667.43"/>
    <x v="1"/>
    <x v="0"/>
  </r>
  <r>
    <s v="Transmission"/>
    <s v="127D-470 - Construction"/>
    <s v="2330 Meals Exp Supp Inv"/>
    <n v="386.53999999999996"/>
    <x v="0"/>
    <x v="0"/>
  </r>
  <r>
    <s v="Transmission"/>
    <s v="127D-470 - Construction"/>
    <s v="2330 Meals Payroll"/>
    <n v="1770"/>
    <x v="0"/>
    <x v="0"/>
  </r>
  <r>
    <s v="Transmission"/>
    <s v="127D-470 - Construction"/>
    <s v="2410 Direct Purchase"/>
    <n v="1582.35"/>
    <x v="0"/>
    <x v="0"/>
  </r>
  <r>
    <s v="Transmission"/>
    <s v="127D-470 - Construction"/>
    <s v="1300 OT Union Lbr"/>
    <n v="33711.829999999994"/>
    <x v="1"/>
    <x v="0"/>
  </r>
  <r>
    <s v="Transmission"/>
    <s v="127D-810 - Removal Cost and Sal"/>
    <s v="1200 ST Union Lbr"/>
    <n v="5291"/>
    <x v="1"/>
    <x v="0"/>
  </r>
  <r>
    <s v="Transmission"/>
    <s v="127D-810 - Removal Cost and Sal"/>
    <s v="1300 OT Union Lbr"/>
    <n v="7468.71"/>
    <x v="1"/>
    <x v="0"/>
  </r>
  <r>
    <s v="Transmission"/>
    <s v="128D-470 - Construction"/>
    <s v="1200 ST Union Lbr"/>
    <n v="-3739.65"/>
    <x v="1"/>
    <x v="0"/>
  </r>
  <r>
    <s v="Transmission"/>
    <s v="128D-810 - Removal Cost and Sal"/>
    <s v="1200 ST Union Lbr"/>
    <n v="3739.65"/>
    <x v="1"/>
    <x v="0"/>
  </r>
  <r>
    <s v="Transmission"/>
    <s v="129D-120 - Engineering"/>
    <s v="2100 Outside Svcs"/>
    <n v="5177"/>
    <x v="0"/>
    <x v="2"/>
  </r>
  <r>
    <s v="Transmission"/>
    <s v="136E-120 - Engineering"/>
    <s v="2110 Outside Svcs Eng"/>
    <n v="25000"/>
    <x v="0"/>
    <x v="0"/>
  </r>
  <r>
    <s v="Transmission"/>
    <s v="136E-120 - Engineering"/>
    <s v="1200 ST NonUnion Lbr"/>
    <n v="4370.47"/>
    <x v="3"/>
    <x v="0"/>
  </r>
  <r>
    <s v="Transmission"/>
    <s v="136E-120 - Engineering"/>
    <s v="2320 Travel Exp Supp Inv"/>
    <n v="8.1300000000000008"/>
    <x v="0"/>
    <x v="0"/>
  </r>
  <r>
    <s v="Transmission"/>
    <s v="136E-120 - Engineering"/>
    <s v="1300 OT NonUnion Lbr"/>
    <n v="379.94"/>
    <x v="3"/>
    <x v="0"/>
  </r>
  <r>
    <s v="Transmission"/>
    <s v="136E-140 - Proj Management"/>
    <s v="1200 ST NonUnion Lbr"/>
    <n v="2480.77"/>
    <x v="3"/>
    <x v="0"/>
  </r>
  <r>
    <s v="Transmission"/>
    <s v="136E-140 - Proj Management"/>
    <s v="2320 Travel Exp Supp Inv"/>
    <n v="15.740000000000002"/>
    <x v="0"/>
    <x v="0"/>
  </r>
  <r>
    <s v="Transmission"/>
    <s v="136E-470 - Construction"/>
    <s v="2100 Outside Svcs"/>
    <n v="7825.63"/>
    <x v="0"/>
    <x v="0"/>
  </r>
  <r>
    <s v="Transmission"/>
    <s v="136E-300"/>
    <s v="2100 Outside Svcs"/>
    <n v="70000"/>
    <x v="0"/>
    <x v="0"/>
  </r>
  <r>
    <s v="Transmission"/>
    <s v="142D-120 - Engineering"/>
    <s v="2100 Outside Svcs"/>
    <n v="7712.52"/>
    <x v="0"/>
    <x v="0"/>
  </r>
  <r>
    <s v="Transmission"/>
    <s v="142D-120 - Engineering"/>
    <s v="1200 ST NonUnion Lbr"/>
    <n v="2183.8199999999997"/>
    <x v="3"/>
    <x v="0"/>
  </r>
  <r>
    <s v="Transmission"/>
    <s v="142D-120 - Engineering"/>
    <s v="2320 Travel Exp Supp Inv"/>
    <n v="155.03"/>
    <x v="0"/>
    <x v="0"/>
  </r>
  <r>
    <s v="Transmission"/>
    <s v="142D-140 - Project Management"/>
    <s v="1200 ST NonUnion Lbr"/>
    <n v="18556.810000000001"/>
    <x v="3"/>
    <x v="0"/>
  </r>
  <r>
    <s v="Transmission"/>
    <s v="142D-140 - Project Management"/>
    <s v="2320 Travel Exp Supp Inv"/>
    <n v="305.2"/>
    <x v="0"/>
    <x v="0"/>
  </r>
  <r>
    <s v="Transmission"/>
    <s v="142D-140 - Project Management"/>
    <s v="2330 Meals Exp Supp Inv"/>
    <n v="61.94"/>
    <x v="0"/>
    <x v="0"/>
  </r>
  <r>
    <s v="Transmission"/>
    <s v="142D-210 - Land and Easement Purc"/>
    <s v="2550 Easements/ROW"/>
    <n v="8300"/>
    <x v="0"/>
    <x v="0"/>
  </r>
  <r>
    <s v="Transmission"/>
    <s v="142D-220 - Surveying"/>
    <s v="2100 Outside Svcs"/>
    <n v="1165"/>
    <x v="0"/>
    <x v="0"/>
  </r>
  <r>
    <s v="Transmission"/>
    <s v="142D-230 - Administration"/>
    <s v="2100 Outside Svcs"/>
    <n v="1263.53"/>
    <x v="0"/>
    <x v="0"/>
  </r>
  <r>
    <s v="Transmission"/>
    <s v="142D-230 - Administration"/>
    <s v="1200 ST NonUnion Lbr"/>
    <n v="1372.97"/>
    <x v="3"/>
    <x v="0"/>
  </r>
  <r>
    <s v="Transmission"/>
    <s v="142D-230 - Administration"/>
    <s v="2420 Lease/Rental"/>
    <n v="285"/>
    <x v="0"/>
    <x v="0"/>
  </r>
  <r>
    <s v="Transmission"/>
    <s v="142D-321 - Civil/Sitework"/>
    <s v="2100 Outside Svcs"/>
    <n v="798331.2"/>
    <x v="0"/>
    <x v="0"/>
  </r>
  <r>
    <s v="Transmission"/>
    <s v="142D-460 - Material"/>
    <s v="1200 ST NonUnion Lbr"/>
    <n v="62.09"/>
    <x v="3"/>
    <x v="0"/>
  </r>
  <r>
    <s v="Transmission"/>
    <s v="142D-460 - Material"/>
    <s v="1200 ST Union Lbr"/>
    <n v="1687.68"/>
    <x v="1"/>
    <x v="0"/>
  </r>
  <r>
    <s v="Transmission"/>
    <s v="142D-460 - Material"/>
    <s v="2330 Meals Payroll"/>
    <n v="10"/>
    <x v="0"/>
    <x v="0"/>
  </r>
  <r>
    <s v="Transmission"/>
    <s v="142D-460 - Material"/>
    <s v="7065 Lobby Stk Bgr"/>
    <n v="2300.6899999999996"/>
    <x v="2"/>
    <x v="0"/>
  </r>
  <r>
    <s v="Transmission"/>
    <s v="142D-460 - Material"/>
    <s v="7081 Lobby Stk I Fall"/>
    <n v="177.44"/>
    <x v="2"/>
    <x v="0"/>
  </r>
  <r>
    <s v="Transmission"/>
    <s v="142D-460 - Material"/>
    <s v="7082 Lobby Stk Presq"/>
    <n v="-6682.1699999999992"/>
    <x v="2"/>
    <x v="0"/>
  </r>
  <r>
    <s v="Transmission"/>
    <s v="142D-460 - Material"/>
    <s v="2400 Inventory Issue"/>
    <n v="63777.06"/>
    <x v="2"/>
    <x v="0"/>
  </r>
  <r>
    <s v="Transmission"/>
    <s v="142D-460 - Material"/>
    <s v="2460 Inv Returned"/>
    <n v="-84129.409999999989"/>
    <x v="2"/>
    <x v="0"/>
  </r>
  <r>
    <s v="Transmission"/>
    <s v="142D-460 - Material"/>
    <s v="1300 OT Union Lbr"/>
    <n v="321.93"/>
    <x v="1"/>
    <x v="0"/>
  </r>
  <r>
    <s v="Transmission"/>
    <s v="142D-470 - Construction"/>
    <s v="1200 ST Union Lbr"/>
    <n v="4549.49"/>
    <x v="1"/>
    <x v="0"/>
  </r>
  <r>
    <s v="Transmission"/>
    <s v="142D-470 - Construction"/>
    <s v="1400 Adj Union Lbr"/>
    <n v="70.8"/>
    <x v="1"/>
    <x v="0"/>
  </r>
  <r>
    <s v="Transmission"/>
    <s v="142D-470 - Construction"/>
    <s v="2330 Meals Payroll"/>
    <n v="10"/>
    <x v="0"/>
    <x v="0"/>
  </r>
  <r>
    <s v="Transmission"/>
    <s v="142D-470 - Construction"/>
    <s v="1300 OT Union Lbr"/>
    <n v="1662.31"/>
    <x v="1"/>
    <x v="0"/>
  </r>
  <r>
    <s v="Transmission"/>
    <s v="142D-480 - Construction Mngmt"/>
    <s v="7065 Lobby Stk Bgr"/>
    <n v="693.89"/>
    <x v="2"/>
    <x v="0"/>
  </r>
  <r>
    <s v="Transmission"/>
    <s v="142D-480 - Construction Mngmt"/>
    <s v="2400 Inventory Issue"/>
    <n v="3469.47"/>
    <x v="2"/>
    <x v="0"/>
  </r>
  <r>
    <s v="Transmission"/>
    <s v="157N-210 - Land and Easement Purc"/>
    <s v="1200 ST NonUnion Lbr"/>
    <n v="34.33"/>
    <x v="3"/>
    <x v="0"/>
  </r>
  <r>
    <s v="Transmission"/>
    <s v="157N-230 - Administration"/>
    <s v="1200 ST NonUnion Lbr"/>
    <n v="101.36"/>
    <x v="3"/>
    <x v="0"/>
  </r>
  <r>
    <s v="Transmission"/>
    <s v="157N-321 - Civil/Sitework"/>
    <s v="2100 Outside Svcs"/>
    <n v="750"/>
    <x v="0"/>
    <x v="0"/>
  </r>
  <r>
    <s v="Transmission"/>
    <s v="157N-470 - Construction"/>
    <s v="2100 AP Accrual"/>
    <n v="300507.59999999998"/>
    <x v="0"/>
    <x v="0"/>
  </r>
  <r>
    <s v="Transmission"/>
    <s v="157N-300"/>
    <s v="2100 Outside Svcs"/>
    <n v="450000"/>
    <x v="0"/>
    <x v="0"/>
  </r>
  <r>
    <s v="Transmission"/>
    <s v="319E-140 - Proj Management"/>
    <s v="1200 ST NonUnion Lbr"/>
    <n v="737.1"/>
    <x v="3"/>
    <x v="0"/>
  </r>
  <r>
    <s v="Transmission"/>
    <s v="319E-230 - Administration"/>
    <s v="1200 ST NonUnion Lbr"/>
    <n v="31.77"/>
    <x v="3"/>
    <x v="0"/>
  </r>
  <r>
    <s v="Transmission"/>
    <s v="319E-230 - Administration"/>
    <s v="2330 Meals Exp Supp Inv"/>
    <n v="30.52"/>
    <x v="0"/>
    <x v="0"/>
  </r>
  <r>
    <s v="Transmission"/>
    <s v="319E-321 - Civil/Sitework"/>
    <s v="2100 Outside Svcs"/>
    <n v="7825"/>
    <x v="0"/>
    <x v="0"/>
  </r>
  <r>
    <s v="Transmission"/>
    <s v="319E-410 - Line Design"/>
    <s v="2170 Outside Svcs Veg Mgmt"/>
    <n v="1855.25"/>
    <x v="0"/>
    <x v="0"/>
  </r>
  <r>
    <s v="Transmission"/>
    <s v="319E-440 - ROW Clearing"/>
    <s v="2170 Outside Svcs Veg Mgmt"/>
    <n v="25343.68"/>
    <x v="0"/>
    <x v="0"/>
  </r>
  <r>
    <s v="Transmission"/>
    <s v="319E-470 - Construction"/>
    <s v="1200 ST Union Lbr"/>
    <n v="177.7"/>
    <x v="1"/>
    <x v="0"/>
  </r>
  <r>
    <s v="Transmission"/>
    <s v="319E-470 - Construction"/>
    <s v="1300 OT Union Lbr"/>
    <n v="53.31"/>
    <x v="1"/>
    <x v="0"/>
  </r>
  <r>
    <s v="Transmission"/>
    <s v="488E-200 - Admin/ROW/Planning"/>
    <s v="2100 Outside Svcs"/>
    <n v="2893.53"/>
    <x v="0"/>
    <x v="0"/>
  </r>
  <r>
    <s v="Transmission"/>
    <s v="488E-200 - Admin/ROW/Planning"/>
    <s v="1200 ST NonUnion Lbr"/>
    <n v="9329.630000000001"/>
    <x v="3"/>
    <x v="0"/>
  </r>
  <r>
    <s v="Transmission"/>
    <s v="488E-200 - Admin/ROW/Planning"/>
    <s v="2320 Travel Exp Supp Inv"/>
    <n v="97.5"/>
    <x v="0"/>
    <x v="0"/>
  </r>
  <r>
    <s v="Transmission"/>
    <s v="488E-300 - Const/Equip Purch"/>
    <s v="2100 Outside Svcs"/>
    <n v="443977.08999999997"/>
    <x v="0"/>
    <x v="0"/>
  </r>
  <r>
    <s v="Transmission"/>
    <s v="488E-300 - Const/Equip Purch"/>
    <s v="2130 Outside Svs Const"/>
    <n v="10000"/>
    <x v="0"/>
    <x v="0"/>
  </r>
  <r>
    <s v="Transmission"/>
    <s v="488E-300 - Const/Equip Purch"/>
    <s v="2170 Outside Svcs Veg Mgmt"/>
    <n v="15106.5"/>
    <x v="0"/>
    <x v="0"/>
  </r>
  <r>
    <s v="Transmission"/>
    <s v="488E-300 - Const/Equip Purch"/>
    <s v="1200 ST NonUnion Lbr"/>
    <n v="127.71"/>
    <x v="3"/>
    <x v="0"/>
  </r>
  <r>
    <s v="Transmission"/>
    <s v="488E-300 - Const/Equip Purch"/>
    <s v="1200 ST Union Lbr"/>
    <n v="8522.59"/>
    <x v="1"/>
    <x v="0"/>
  </r>
  <r>
    <s v="Transmission"/>
    <s v="488E-300 - Const/Equip Purch"/>
    <s v="2330 Meals Payroll"/>
    <n v="60"/>
    <x v="0"/>
    <x v="0"/>
  </r>
  <r>
    <s v="Transmission"/>
    <s v="488E-300 - Const/Equip Purch"/>
    <s v="7065 Lobby Stk Bgr"/>
    <n v="32407.090000000004"/>
    <x v="2"/>
    <x v="0"/>
  </r>
  <r>
    <s v="Transmission"/>
    <s v="488E-300 - Const/Equip Purch"/>
    <s v="7070 Lobby Stk Lincln"/>
    <n v="15.8"/>
    <x v="2"/>
    <x v="0"/>
  </r>
  <r>
    <s v="Transmission"/>
    <s v="488E-300 - Const/Equip Purch"/>
    <s v="7075 Lobby Stk Mach"/>
    <n v="84.43"/>
    <x v="2"/>
    <x v="0"/>
  </r>
  <r>
    <s v="Transmission"/>
    <s v="488E-300 - Const/Equip Purch"/>
    <s v="7080 Lobby Stk Ells"/>
    <n v="49.230000000000004"/>
    <x v="2"/>
    <x v="0"/>
  </r>
  <r>
    <s v="Transmission"/>
    <s v="488E-300 - Const/Equip Purch"/>
    <s v="2400 Inventory Issue"/>
    <n v="326790.93"/>
    <x v="2"/>
    <x v="0"/>
  </r>
  <r>
    <s v="Transmission"/>
    <s v="488E-300 - Const/Equip Purch"/>
    <s v="1300 OT Union Lbr"/>
    <n v="4684.6799999999994"/>
    <x v="1"/>
    <x v="0"/>
  </r>
  <r>
    <s v="Transmission"/>
    <s v="488E-810 - Rem Cost/Salvage"/>
    <s v="1200 ST Union Lbr"/>
    <n v="7.83"/>
    <x v="1"/>
    <x v="0"/>
  </r>
  <r>
    <s v="Transmission"/>
    <s v="488E-810 - Rem Cost/Salvage"/>
    <s v="1300 OT Union Lbr"/>
    <n v="165.85"/>
    <x v="1"/>
    <x v="0"/>
  </r>
  <r>
    <s v="Transmission"/>
    <s v="493E-200 - Admin/ROW/Planning"/>
    <s v="2100 Outside Svcs"/>
    <n v="116259.40999999999"/>
    <x v="0"/>
    <x v="0"/>
  </r>
  <r>
    <s v="Transmission"/>
    <s v="493E-200 - Admin/ROW/Planning"/>
    <s v="1200 ST NonUnion Lbr"/>
    <n v="37322.67"/>
    <x v="3"/>
    <x v="0"/>
  </r>
  <r>
    <s v="Transmission"/>
    <s v="493E-200 - Admin/ROW/Planning"/>
    <s v="2330 Meals Exp Supp Inv"/>
    <n v="84.46"/>
    <x v="0"/>
    <x v="0"/>
  </r>
  <r>
    <s v="Transmission"/>
    <s v="493E-200 - Admin/ROW/Planning"/>
    <s v="2550 Easements/ROW"/>
    <n v="8500"/>
    <x v="0"/>
    <x v="0"/>
  </r>
  <r>
    <s v="Transmission"/>
    <s v="493E-200 - Admin/ROW/Planning"/>
    <s v="2410 Direct Purchase"/>
    <n v="133.33000000000001"/>
    <x v="0"/>
    <x v="0"/>
  </r>
  <r>
    <s v="Transmission"/>
    <s v="493E-300 - Const/Equip Purch"/>
    <s v="2100 Outside Svcs"/>
    <n v="505876.24"/>
    <x v="0"/>
    <x v="0"/>
  </r>
  <r>
    <s v="Transmission"/>
    <s v="493E-300 - Const/Equip Purch"/>
    <s v="1200 ST NonUnion Lbr"/>
    <n v="3462.3799999999997"/>
    <x v="3"/>
    <x v="0"/>
  </r>
  <r>
    <s v="Transmission"/>
    <s v="493E-300 - Const/Equip Purch"/>
    <s v="1200 ST Union Lbr"/>
    <n v="13662.800000000001"/>
    <x v="1"/>
    <x v="0"/>
  </r>
  <r>
    <s v="Transmission"/>
    <s v="493E-300 - Const/Equip Purch"/>
    <s v="1400 Adj Union Lbr"/>
    <n v="40"/>
    <x v="1"/>
    <x v="0"/>
  </r>
  <r>
    <s v="Transmission"/>
    <s v="493E-300 - Const/Equip Purch"/>
    <s v="2330 Meals Payroll"/>
    <n v="180"/>
    <x v="0"/>
    <x v="0"/>
  </r>
  <r>
    <s v="Transmission"/>
    <s v="493E-300 - Const/Equip Purch"/>
    <s v="7065 Lobby Stk Bgr"/>
    <n v="1973.3600000000001"/>
    <x v="2"/>
    <x v="0"/>
  </r>
  <r>
    <s v="Transmission"/>
    <s v="493E-300 - Const/Equip Purch"/>
    <s v="2400 Inventory Issue"/>
    <n v="66624.259999999995"/>
    <x v="2"/>
    <x v="0"/>
  </r>
  <r>
    <s v="Transmission"/>
    <s v="493E-300 - Const/Equip Purch"/>
    <s v="2410 Direct Purchase"/>
    <n v="474.75"/>
    <x v="0"/>
    <x v="0"/>
  </r>
  <r>
    <s v="Transmission"/>
    <s v="493E-300 - Const/Equip Purch"/>
    <s v="2460 Inv Returned"/>
    <n v="-31.32"/>
    <x v="2"/>
    <x v="0"/>
  </r>
  <r>
    <s v="Transmission"/>
    <s v="493E-300 - Const/Equip Purch"/>
    <s v="1300 OT Union Lbr"/>
    <n v="6067.8700000000008"/>
    <x v="1"/>
    <x v="0"/>
  </r>
  <r>
    <s v="Transmission"/>
    <s v="493E-810 - Rem Cost/Salvage"/>
    <s v="1200 ST Union Lbr"/>
    <n v="28.21"/>
    <x v="1"/>
    <x v="0"/>
  </r>
  <r>
    <s v="Transmission"/>
    <s v="498E-200 - Admin/ROW/Planning"/>
    <s v="2100 Outside Svcs"/>
    <n v="213662.59"/>
    <x v="0"/>
    <x v="0"/>
  </r>
  <r>
    <s v="Transmission"/>
    <s v="498E-200 - Admin/ROW/Planning"/>
    <s v="1200 ST NonUnion Lbr"/>
    <n v="44984.63"/>
    <x v="3"/>
    <x v="0"/>
  </r>
  <r>
    <s v="Transmission"/>
    <s v="498E-200 - Admin/ROW/Planning"/>
    <s v="2320 Travel Exp Supp Inv"/>
    <n v="265.33"/>
    <x v="0"/>
    <x v="0"/>
  </r>
  <r>
    <s v="Transmission"/>
    <s v="498E-200 - Admin/ROW/Planning"/>
    <s v="2330 Meals Exp Supp Inv"/>
    <n v="203.24"/>
    <x v="0"/>
    <x v="0"/>
  </r>
  <r>
    <s v="Transmission"/>
    <s v="498E-200 - Admin/ROW/Planning"/>
    <s v="2500 Gas/Propane"/>
    <n v="3800"/>
    <x v="4"/>
    <x v="0"/>
  </r>
  <r>
    <s v="Transmission"/>
    <s v="498E-200 - Admin/ROW/Planning"/>
    <s v="2550 Easements/ROW"/>
    <n v="9000"/>
    <x v="0"/>
    <x v="0"/>
  </r>
  <r>
    <s v="Transmission"/>
    <s v="498E-300 - Const/Equip Purch"/>
    <s v="2100 Outside Svcs"/>
    <n v="1487252.72"/>
    <x v="0"/>
    <x v="0"/>
  </r>
  <r>
    <s v="Transmission"/>
    <s v="498E-300 - Const/Equip Purch"/>
    <s v="1200 ST NonUnion Lbr"/>
    <n v="4012.62"/>
    <x v="3"/>
    <x v="0"/>
  </r>
  <r>
    <s v="Transmission"/>
    <s v="498E-300 - Const/Equip Purch"/>
    <s v="1200 ST Union Lbr"/>
    <n v="14669.849999999997"/>
    <x v="1"/>
    <x v="0"/>
  </r>
  <r>
    <s v="Transmission"/>
    <s v="498E-300 - Const/Equip Purch"/>
    <s v="2330 Meals Payroll"/>
    <n v="10"/>
    <x v="0"/>
    <x v="0"/>
  </r>
  <r>
    <s v="Transmission"/>
    <s v="498E-300 - Const/Equip Purch"/>
    <s v="7065 Lobby Stk Bgr"/>
    <n v="12792.080000000002"/>
    <x v="2"/>
    <x v="0"/>
  </r>
  <r>
    <s v="Transmission"/>
    <s v="498E-300 - Const/Equip Purch"/>
    <s v="7082 Lobby Stk Presq"/>
    <n v="332.28"/>
    <x v="2"/>
    <x v="0"/>
  </r>
  <r>
    <s v="Transmission"/>
    <s v="498E-300 - Const/Equip Purch"/>
    <s v="2400 Inventory Issue"/>
    <n v="281655.39999999997"/>
    <x v="2"/>
    <x v="0"/>
  </r>
  <r>
    <s v="Transmission"/>
    <s v="498E-300 - Const/Equip Purch"/>
    <s v="2410 Direct Purchase"/>
    <n v="230000"/>
    <x v="0"/>
    <x v="0"/>
  </r>
  <r>
    <s v="Transmission"/>
    <s v="498E-300 - Const/Equip Purch"/>
    <s v="2460 Inv Returned"/>
    <n v="-13622.730000000001"/>
    <x v="2"/>
    <x v="0"/>
  </r>
  <r>
    <s v="Transmission"/>
    <s v="498E-300 - Const/Equip Purch"/>
    <s v="1300 OT Union Lbr"/>
    <n v="10540.43"/>
    <x v="1"/>
    <x v="0"/>
  </r>
  <r>
    <s v="Transmission"/>
    <s v="498E-810 - Rem Cost/Salvage"/>
    <s v="1200 ST Union Lbr"/>
    <n v="9.7200000000000006"/>
    <x v="1"/>
    <x v="0"/>
  </r>
  <r>
    <s v="Transmission"/>
    <s v="500E-200 - Admin/ROW/Planning"/>
    <s v="2100 Outside Svcs"/>
    <n v="31078.129999999997"/>
    <x v="0"/>
    <x v="0"/>
  </r>
  <r>
    <s v="Transmission"/>
    <s v="500E-200 - Admin/ROW/Planning"/>
    <s v="1200 ST NonUnion Lbr"/>
    <n v="10903.75"/>
    <x v="3"/>
    <x v="0"/>
  </r>
  <r>
    <s v="Transmission"/>
    <s v="500E-200 - Admin/ROW/Planning"/>
    <s v="2320 Travel Exp Supp Inv"/>
    <n v="64.94"/>
    <x v="0"/>
    <x v="0"/>
  </r>
  <r>
    <s v="Transmission"/>
    <s v="500E-200 - Admin/ROW/Planning"/>
    <s v="2330 Meals Exp Supp Inv"/>
    <n v="183.77"/>
    <x v="0"/>
    <x v="0"/>
  </r>
  <r>
    <s v="Transmission"/>
    <s v="500E-200 - Admin/ROW/Planning"/>
    <s v="2420 Lease/Rental"/>
    <n v="3000"/>
    <x v="0"/>
    <x v="0"/>
  </r>
  <r>
    <s v="Transmission"/>
    <s v="500E-300 - Const/Equip Purch"/>
    <s v="2100 Outside Svcs"/>
    <n v="125469.56999999999"/>
    <x v="0"/>
    <x v="0"/>
  </r>
  <r>
    <s v="Transmission"/>
    <s v="500E-300 - Const/Equip Purch"/>
    <s v="2140 Outside Svcs IT"/>
    <n v="10"/>
    <x v="0"/>
    <x v="0"/>
  </r>
  <r>
    <s v="Transmission"/>
    <s v="500E-300 - Const/Equip Purch"/>
    <s v="1200 ST NonUnion Lbr"/>
    <n v="6614.51"/>
    <x v="3"/>
    <x v="0"/>
  </r>
  <r>
    <s v="Transmission"/>
    <s v="500E-300 - Const/Equip Purch"/>
    <s v="1200 ST Union Lbr"/>
    <n v="32265.93"/>
    <x v="1"/>
    <x v="0"/>
  </r>
  <r>
    <s v="Transmission"/>
    <s v="500E-300 - Const/Equip Purch"/>
    <s v="1400 Adj Union Lbr"/>
    <n v="-90"/>
    <x v="1"/>
    <x v="0"/>
  </r>
  <r>
    <s v="Transmission"/>
    <s v="500E-300 - Const/Equip Purch"/>
    <s v="2330 Meals Exp Supp Inv"/>
    <n v="16.18"/>
    <x v="0"/>
    <x v="0"/>
  </r>
  <r>
    <s v="Transmission"/>
    <s v="500E-300 - Const/Equip Purch"/>
    <s v="2330 Meals Payroll"/>
    <n v="280"/>
    <x v="0"/>
    <x v="0"/>
  </r>
  <r>
    <s v="Transmission"/>
    <s v="500E-300 - Const/Equip Purch"/>
    <s v="7082 Lobby Stk Presq"/>
    <n v="33805.660000000003"/>
    <x v="2"/>
    <x v="0"/>
  </r>
  <r>
    <s v="Transmission"/>
    <s v="500E-300 - Const/Equip Purch"/>
    <s v="2400 Inventory Issue"/>
    <n v="113445.53000000001"/>
    <x v="2"/>
    <x v="0"/>
  </r>
  <r>
    <s v="Transmission"/>
    <s v="500E-300 - Const/Equip Purch"/>
    <s v="2410 Direct Purchase"/>
    <n v="128.47999999999999"/>
    <x v="0"/>
    <x v="0"/>
  </r>
  <r>
    <s v="Transmission"/>
    <s v="500E-300 - Const/Equip Purch"/>
    <s v="2420 Lease/Rental"/>
    <n v="12285"/>
    <x v="0"/>
    <x v="0"/>
  </r>
  <r>
    <s v="Transmission"/>
    <s v="500E-300 - Const/Equip Purch"/>
    <s v="2460 Inv Returned"/>
    <n v="-10781.96"/>
    <x v="2"/>
    <x v="0"/>
  </r>
  <r>
    <s v="Transmission"/>
    <s v="500E-300 - Const/Equip Purch"/>
    <s v="1300 OT Union Lbr"/>
    <n v="11114.06"/>
    <x v="1"/>
    <x v="0"/>
  </r>
  <r>
    <s v="Transmission"/>
    <s v="500E-810 - Rem Cost/Salvage"/>
    <s v="1200 ST Union Lbr"/>
    <n v="3341.4700000000003"/>
    <x v="1"/>
    <x v="0"/>
  </r>
  <r>
    <s v="Transmission"/>
    <s v="500E-810 - Rem Cost/Salvage"/>
    <s v="1400 Adj Union Lbr"/>
    <n v="40"/>
    <x v="1"/>
    <x v="0"/>
  </r>
  <r>
    <s v="Transmission"/>
    <s v="500E-810 - Rem Cost/Salvage"/>
    <s v="1300 OT Union Lbr"/>
    <n v="1192.78"/>
    <x v="1"/>
    <x v="0"/>
  </r>
  <r>
    <s v="Transmission"/>
    <s v="501E-200 - Admin/ROW/Planning"/>
    <s v="2100 Outside Svcs"/>
    <n v="113854.18"/>
    <x v="0"/>
    <x v="0"/>
  </r>
  <r>
    <s v="Transmission"/>
    <s v="501E-200 - Admin/ROW/Planning"/>
    <s v="1200 ST NonUnion Lbr"/>
    <n v="33883.86"/>
    <x v="3"/>
    <x v="0"/>
  </r>
  <r>
    <s v="Transmission"/>
    <s v="501E-200 - Admin/ROW/Planning"/>
    <s v="1200 ST Union Lbr"/>
    <n v="1628"/>
    <x v="1"/>
    <x v="0"/>
  </r>
  <r>
    <s v="Transmission"/>
    <s v="501E-200 - Admin/ROW/Planning"/>
    <s v="2320 Travel Exp Supp Inv"/>
    <n v="672.73"/>
    <x v="0"/>
    <x v="0"/>
  </r>
  <r>
    <s v="Transmission"/>
    <s v="501E-200 - Admin/ROW/Planning"/>
    <s v="2330 Meals Exp Supp Inv"/>
    <n v="322.14"/>
    <x v="0"/>
    <x v="0"/>
  </r>
  <r>
    <s v="Transmission"/>
    <s v="501E-200 - Admin/ROW/Planning"/>
    <s v="2330 Meals Payroll"/>
    <n v="130"/>
    <x v="0"/>
    <x v="0"/>
  </r>
  <r>
    <s v="Transmission"/>
    <s v="501E-200 - Admin/ROW/Planning"/>
    <s v="2340 Other Emp Exp"/>
    <n v="255.18"/>
    <x v="0"/>
    <x v="0"/>
  </r>
  <r>
    <s v="Transmission"/>
    <s v="501E-200 - Admin/ROW/Planning"/>
    <s v="2550 Easements/ROW"/>
    <n v="20500"/>
    <x v="0"/>
    <x v="0"/>
  </r>
  <r>
    <s v="Transmission"/>
    <s v="501E-200 - Admin/ROW/Planning"/>
    <s v="2730 Office Supplies"/>
    <n v="67.33"/>
    <x v="0"/>
    <x v="0"/>
  </r>
  <r>
    <s v="Transmission"/>
    <s v="501E-200 - Admin/ROW/Planning"/>
    <s v="1300 OT Union Lbr"/>
    <n v="1373.65"/>
    <x v="1"/>
    <x v="0"/>
  </r>
  <r>
    <s v="Transmission"/>
    <s v="501E-300 - Const/Equip Purch"/>
    <s v="2100 AP Accrual"/>
    <n v="410000"/>
    <x v="0"/>
    <x v="0"/>
  </r>
  <r>
    <s v="Transmission"/>
    <s v="501E-300 - Const/Equip Purch"/>
    <s v="2100 Outside Svcs"/>
    <n v="810691.6"/>
    <x v="0"/>
    <x v="0"/>
  </r>
  <r>
    <s v="Transmission"/>
    <s v="501E-300 - Const/Equip Purch"/>
    <s v="1200 ST NonUnion Lbr"/>
    <n v="7086.37"/>
    <x v="3"/>
    <x v="0"/>
  </r>
  <r>
    <s v="Transmission"/>
    <s v="501E-300 - Const/Equip Purch"/>
    <s v="1200 ST Union Lbr"/>
    <n v="16534.010000000002"/>
    <x v="1"/>
    <x v="0"/>
  </r>
  <r>
    <s v="Transmission"/>
    <s v="501E-300 - Const/Equip Purch"/>
    <s v="1400 Adj Union Lbr"/>
    <n v="20"/>
    <x v="1"/>
    <x v="0"/>
  </r>
  <r>
    <s v="Transmission"/>
    <s v="501E-300 - Const/Equip Purch"/>
    <s v="2320 Travel Exp Supp Inv"/>
    <n v="224.01999999999998"/>
    <x v="0"/>
    <x v="0"/>
  </r>
  <r>
    <s v="Transmission"/>
    <s v="501E-300 - Const/Equip Purch"/>
    <s v="2330 Meals Exp Supp Inv"/>
    <n v="27.72"/>
    <x v="0"/>
    <x v="0"/>
  </r>
  <r>
    <s v="Transmission"/>
    <s v="501E-300 - Const/Equip Purch"/>
    <s v="2330 Meals Payroll"/>
    <n v="480"/>
    <x v="0"/>
    <x v="0"/>
  </r>
  <r>
    <s v="Transmission"/>
    <s v="501E-300 - Const/Equip Purch"/>
    <s v="7065 Lobby Stk Bgr"/>
    <n v="22294.710000000003"/>
    <x v="2"/>
    <x v="0"/>
  </r>
  <r>
    <s v="Transmission"/>
    <s v="501E-300 - Const/Equip Purch"/>
    <s v="7082 Lobby Stk Presq"/>
    <n v="46.62"/>
    <x v="2"/>
    <x v="0"/>
  </r>
  <r>
    <s v="Transmission"/>
    <s v="501E-300 - Const/Equip Purch"/>
    <s v="2400 Inventory Issue"/>
    <n v="498987.2"/>
    <x v="2"/>
    <x v="0"/>
  </r>
  <r>
    <s v="Transmission"/>
    <s v="501E-300 - Const/Equip Purch"/>
    <s v="2410 Direct Purchase"/>
    <n v="474.75"/>
    <x v="0"/>
    <x v="0"/>
  </r>
  <r>
    <s v="Transmission"/>
    <s v="501E-300 - Const/Equip Purch"/>
    <s v="2420 Lease/Rental"/>
    <n v="28674.83"/>
    <x v="0"/>
    <x v="0"/>
  </r>
  <r>
    <s v="Transmission"/>
    <s v="501E-300 - Const/Equip Purch"/>
    <s v="2460 Inv Returned"/>
    <n v="-256789.03"/>
    <x v="2"/>
    <x v="0"/>
  </r>
  <r>
    <s v="Transmission"/>
    <s v="501E-300 - Const/Equip Purch"/>
    <s v="2710 Telephone Usage"/>
    <n v="80"/>
    <x v="0"/>
    <x v="0"/>
  </r>
  <r>
    <s v="Transmission"/>
    <s v="501E-300 - Const/Equip Purch"/>
    <s v="1300 OT Union Lbr"/>
    <n v="15576.72"/>
    <x v="1"/>
    <x v="0"/>
  </r>
  <r>
    <s v="Transmission"/>
    <s v="501E-810 - Rem Cost/Salvage"/>
    <s v="1300 OT Union Lbr"/>
    <n v="182.32999999999998"/>
    <x v="1"/>
    <x v="0"/>
  </r>
  <r>
    <s v="Transmission"/>
    <s v="663D-140 - Proj Management"/>
    <s v="1200 ST NonUnion Lbr"/>
    <n v="800.98"/>
    <x v="3"/>
    <x v="0"/>
  </r>
  <r>
    <s v="Transmission"/>
    <s v="667D-120 - Engineering"/>
    <s v="2100 Outside Svcs"/>
    <n v="4144"/>
    <x v="0"/>
    <x v="0"/>
  </r>
  <r>
    <s v="Transmission"/>
    <s v="667D-230 - Administration"/>
    <s v="1200 ST NonUnion Lbr"/>
    <n v="95.7"/>
    <x v="3"/>
    <x v="0"/>
  </r>
  <r>
    <s v="Transmission"/>
    <s v="667D-321 - Civil/Sitework"/>
    <s v="2100 Outside Svcs"/>
    <n v="528"/>
    <x v="0"/>
    <x v="0"/>
  </r>
  <r>
    <s v="Transmission"/>
    <s v="669D-120 - Engineering"/>
    <s v="1200 ST NonUnion Lbr"/>
    <n v="4125.2499999999991"/>
    <x v="3"/>
    <x v="0"/>
  </r>
  <r>
    <s v="Transmission"/>
    <s v="669D-120 - Engineering"/>
    <s v="2320 Travel Exp Supp Inv"/>
    <n v="32"/>
    <x v="0"/>
    <x v="0"/>
  </r>
  <r>
    <s v="Transmission"/>
    <s v="669D-120 - Engineering"/>
    <s v="2410 Direct Purchase"/>
    <n v="24182.379999999997"/>
    <x v="0"/>
    <x v="0"/>
  </r>
  <r>
    <s v="Transmission"/>
    <s v="669D-310 - Substation Eng"/>
    <s v="1200 ST NonUnion Lbr"/>
    <n v="2860.99"/>
    <x v="3"/>
    <x v="0"/>
  </r>
  <r>
    <s v="Transmission"/>
    <s v="669D-324 - Transf and Breakers"/>
    <s v="2410 Direct Purchase"/>
    <n v="361175.55"/>
    <x v="0"/>
    <x v="0"/>
  </r>
  <r>
    <s v="Transmission"/>
    <s v="669D-460 - Materials"/>
    <s v="2410 Direct Purchase"/>
    <n v="1644.54"/>
    <x v="0"/>
    <x v="0"/>
  </r>
  <r>
    <s v="Transmission"/>
    <s v="682D-140 - Project Management"/>
    <s v="1200 ST NonUnion Lbr"/>
    <n v="3014.1499999999996"/>
    <x v="3"/>
    <x v="0"/>
  </r>
  <r>
    <s v="Transmission"/>
    <s v="682D-210 - Land and Easement Purc"/>
    <s v="2810 Fees/Dues/Pnlty"/>
    <n v="31.25"/>
    <x v="0"/>
    <x v="0"/>
  </r>
  <r>
    <s v="Transmission"/>
    <s v="682D-230 - Administration"/>
    <s v="1200 ST NonUnion Lbr"/>
    <n v="52.95"/>
    <x v="3"/>
    <x v="0"/>
  </r>
  <r>
    <s v="Transmission"/>
    <s v="682D-450 - Environ Compliance"/>
    <s v="2100 Outside Svcs"/>
    <n v="14723"/>
    <x v="0"/>
    <x v="0"/>
  </r>
  <r>
    <s v="Transmission"/>
    <s v="682D-470 - Construction"/>
    <s v="2100 Outside Svcs"/>
    <n v="10"/>
    <x v="0"/>
    <x v="0"/>
  </r>
  <r>
    <s v="Transmission"/>
    <s v="682D-470 - Construction"/>
    <s v="1200 ST Union Lbr"/>
    <n v="-2199"/>
    <x v="1"/>
    <x v="0"/>
  </r>
  <r>
    <s v="Transmission"/>
    <s v="682D-470 - Construction"/>
    <s v="1300 OT Union Lbr"/>
    <n v="-137.43"/>
    <x v="1"/>
    <x v="0"/>
  </r>
  <r>
    <s v="Transmission"/>
    <s v="682D-810 - Removal Cost and Sal"/>
    <s v="1200 ST Union Lbr"/>
    <n v="2199"/>
    <x v="1"/>
    <x v="0"/>
  </r>
  <r>
    <s v="Transmission"/>
    <s v="682D-810 - Removal Cost and Sal"/>
    <s v="1300 OT Union Lbr"/>
    <n v="192.41"/>
    <x v="1"/>
    <x v="0"/>
  </r>
  <r>
    <s v="Transmission"/>
    <s v="780D-230 - Administration"/>
    <s v="1200 ST NonUnion Lbr"/>
    <n v="42.36"/>
    <x v="3"/>
    <x v="0"/>
  </r>
  <r>
    <s v="Transmission"/>
    <s v="780D-230 - Administration"/>
    <s v="2320 Travel Exp Supp Inv"/>
    <n v="11"/>
    <x v="0"/>
    <x v="0"/>
  </r>
  <r>
    <s v="Transmission"/>
    <s v="780D-325 - Construction Mngmnt"/>
    <s v="6130 Misc Reimburse AR"/>
    <n v="-603657.49"/>
    <x v="5"/>
    <x v="0"/>
  </r>
  <r>
    <s v="Transmission"/>
    <s v="780D-460 - Materials"/>
    <s v="7065 Lobby Stk Bgr"/>
    <n v="37.659999999999997"/>
    <x v="2"/>
    <x v="0"/>
  </r>
  <r>
    <s v="Transmission"/>
    <s v="780D-460 - Materials"/>
    <s v="2400 Inventory Issue"/>
    <n v="753.26"/>
    <x v="2"/>
    <x v="0"/>
  </r>
  <r>
    <s v="Transmission"/>
    <s v="780D-470 - Construction"/>
    <s v="2100 AP Accrual"/>
    <n v="603657"/>
    <x v="0"/>
    <x v="0"/>
  </r>
  <r>
    <s v="Transmission"/>
    <s v="224E-120 - Engineering"/>
    <s v="2110 Outside Svcs Eng"/>
    <n v="149263"/>
    <x v="0"/>
    <x v="0"/>
  </r>
  <r>
    <s v="Transmission"/>
    <s v="224E-120 - Engineering"/>
    <s v="1200 ST NonUnion Lbr"/>
    <n v="13973.339999999998"/>
    <x v="3"/>
    <x v="0"/>
  </r>
  <r>
    <s v="Transmission"/>
    <s v="224E-120 - Engineering"/>
    <s v="1300 OT NonUnion Lbr"/>
    <n v="379.94000000000005"/>
    <x v="3"/>
    <x v="0"/>
  </r>
  <r>
    <s v="Transmission"/>
    <s v="224E-134 - Environ Permitting"/>
    <s v="2100 Outside Svcs"/>
    <n v="29320.83"/>
    <x v="0"/>
    <x v="0"/>
  </r>
  <r>
    <s v="Transmission"/>
    <s v="224E-134 - Environ Permitting"/>
    <s v="1200 ST NonUnion Lbr"/>
    <n v="1384.04"/>
    <x v="3"/>
    <x v="0"/>
  </r>
  <r>
    <s v="Transmission"/>
    <s v="224E-134 - Environ Permitting"/>
    <s v="2320 Travel Exp Supp Inv"/>
    <n v="52.65"/>
    <x v="0"/>
    <x v="0"/>
  </r>
  <r>
    <s v="Transmission"/>
    <s v="224E-140 - Proj Management"/>
    <s v="1200 ST NonUnion Lbr"/>
    <n v="1009.6299999999999"/>
    <x v="3"/>
    <x v="0"/>
  </r>
  <r>
    <s v="Transmission"/>
    <s v="224E-140 - Proj Management"/>
    <s v="2320 Travel Exp Supp Inv"/>
    <n v="121.68"/>
    <x v="0"/>
    <x v="0"/>
  </r>
  <r>
    <s v="Transmission"/>
    <s v="224E-220 - Surveying"/>
    <s v="2100 Outside Svcs"/>
    <n v="13500"/>
    <x v="0"/>
    <x v="0"/>
  </r>
  <r>
    <s v="Transmission"/>
    <s v="224E-220 - Surveying"/>
    <s v="2110 Outside Svcs Eng"/>
    <n v="2000"/>
    <x v="0"/>
    <x v="0"/>
  </r>
  <r>
    <s v="Transmission"/>
    <s v="224E-230 - Administration"/>
    <s v="1200 ST NonUnion Lbr"/>
    <n v="27.14"/>
    <x v="3"/>
    <x v="0"/>
  </r>
  <r>
    <s v="Transmission"/>
    <s v="224E-470 - Construction"/>
    <s v="2100 Outside Svcs"/>
    <n v="25816.73"/>
    <x v="0"/>
    <x v="0"/>
  </r>
  <r>
    <s v="Transmission"/>
    <s v="224E-470 - Construction"/>
    <s v="1200 ST Union Lbr"/>
    <n v="423.59"/>
    <x v="1"/>
    <x v="0"/>
  </r>
  <r>
    <s v="Transmission"/>
    <s v="224E-470 - Construction"/>
    <s v="1400 Adj Union Lbr"/>
    <n v="15.3"/>
    <x v="1"/>
    <x v="0"/>
  </r>
  <r>
    <s v="Transmission"/>
    <s v="224E-300"/>
    <s v="2100 Outside Svcs"/>
    <n v="70000"/>
    <x v="0"/>
    <x v="0"/>
  </r>
  <r>
    <s v="Transmission"/>
    <s v="224E-300"/>
    <s v="2410 Direct Purchase"/>
    <n v="75000"/>
    <x v="0"/>
    <x v="0"/>
  </r>
  <r>
    <s v="Transmission"/>
    <s v="410C-120 - Engineering"/>
    <s v="1200 ST NonUnion Lbr"/>
    <n v="604.43000000000006"/>
    <x v="3"/>
    <x v="0"/>
  </r>
  <r>
    <s v="Transmission"/>
    <s v="410C-470 - Construction"/>
    <s v="2100 Outside Svcs"/>
    <n v="1434.38"/>
    <x v="0"/>
    <x v="0"/>
  </r>
  <r>
    <s v="Transmission"/>
    <s v="410C-300"/>
    <s v="2100 Outside Svcs"/>
    <n v="9000"/>
    <x v="0"/>
    <x v="0"/>
  </r>
  <r>
    <s v="Transmission"/>
    <s v="413C-140 - Proj Management"/>
    <s v="1200 ST NonUnion Lbr"/>
    <n v="2529.1"/>
    <x v="3"/>
    <x v="0"/>
  </r>
  <r>
    <s v="Transmission"/>
    <s v="413C-210 - Land and Easement Purc"/>
    <s v="2550 Easements/ROW"/>
    <n v="3236.25"/>
    <x v="0"/>
    <x v="0"/>
  </r>
  <r>
    <s v="Transmission"/>
    <s v="413C-230 - Administration"/>
    <s v="2100 Outside Svcs"/>
    <n v="105295"/>
    <x v="0"/>
    <x v="0"/>
  </r>
  <r>
    <s v="Transmission"/>
    <s v="413C-230 - Administration"/>
    <s v="1200 ST NonUnion Lbr"/>
    <n v="374.96000000000004"/>
    <x v="3"/>
    <x v="0"/>
  </r>
  <r>
    <s v="Transmission"/>
    <s v="413C-321 - Civil/Sitework"/>
    <s v="2100 Outside Svcs"/>
    <n v="6474.49"/>
    <x v="0"/>
    <x v="0"/>
  </r>
  <r>
    <s v="Transmission"/>
    <s v="413C-460 - Materials"/>
    <s v="1200 ST Union Lbr"/>
    <n v="167.61"/>
    <x v="1"/>
    <x v="0"/>
  </r>
  <r>
    <s v="Transmission"/>
    <s v="413C-460 - Materials"/>
    <s v="2400 Inventory Issue"/>
    <n v="5463.62"/>
    <x v="2"/>
    <x v="0"/>
  </r>
  <r>
    <s v="Transmission"/>
    <s v="413C-460 - Materials"/>
    <s v="2460 Inv Returned"/>
    <n v="-30289.260000000002"/>
    <x v="2"/>
    <x v="0"/>
  </r>
  <r>
    <s v="Transmission"/>
    <s v="413C-460 - Materials"/>
    <s v="1300 OT Union Lbr"/>
    <n v="34.31"/>
    <x v="1"/>
    <x v="0"/>
  </r>
  <r>
    <s v="Transmission"/>
    <s v="413C-470 - Construction"/>
    <s v="2100 AP Accrual"/>
    <n v="-61242.75"/>
    <x v="0"/>
    <x v="0"/>
  </r>
  <r>
    <s v="Transmission"/>
    <s v="413C-470 - Construction"/>
    <s v="2100 Outside Svcs"/>
    <n v="10"/>
    <x v="0"/>
    <x v="0"/>
  </r>
  <r>
    <s v="Transmission"/>
    <s v="413C-470 - Construction"/>
    <s v="1200 ST NonUnion Lbr"/>
    <n v="2006.96"/>
    <x v="3"/>
    <x v="0"/>
  </r>
  <r>
    <s v="Transmission"/>
    <s v="413C-470 - Construction"/>
    <s v="1200 ST Union Lbr"/>
    <n v="16693.84"/>
    <x v="1"/>
    <x v="0"/>
  </r>
  <r>
    <s v="Transmission"/>
    <s v="413C-470 - Construction"/>
    <s v="2330 Meals Payroll"/>
    <n v="150"/>
    <x v="0"/>
    <x v="0"/>
  </r>
  <r>
    <s v="Transmission"/>
    <s v="413C-470 - Construction"/>
    <s v="2410 Direct Purchase"/>
    <n v="32.39"/>
    <x v="0"/>
    <x v="0"/>
  </r>
  <r>
    <s v="Transmission"/>
    <s v="413C-470 - Construction"/>
    <s v="1300 OT Union Lbr"/>
    <n v="6224.1"/>
    <x v="1"/>
    <x v="0"/>
  </r>
  <r>
    <s v="Transmission"/>
    <s v="419C-120 - Engineering"/>
    <s v="1200 ST NonUnion Lbr"/>
    <n v="30620.140000000003"/>
    <x v="3"/>
    <x v="0"/>
  </r>
  <r>
    <s v="Transmission"/>
    <s v="419C-120 - Engineering"/>
    <s v="2320 Travel Exp Supp Inv"/>
    <n v="169.86"/>
    <x v="0"/>
    <x v="0"/>
  </r>
  <r>
    <s v="Transmission"/>
    <s v="419C-120 - Engineering"/>
    <s v="2330 Meals Exp Supp Inv"/>
    <n v="33.78"/>
    <x v="0"/>
    <x v="0"/>
  </r>
  <r>
    <s v="Transmission"/>
    <s v="419C-120 - Engineering"/>
    <s v="2410 Direct Purchase"/>
    <n v="3874.15"/>
    <x v="0"/>
    <x v="0"/>
  </r>
  <r>
    <s v="Transmission"/>
    <s v="419C-310 - Substation Eng"/>
    <s v="2100 Outside Svcs"/>
    <n v="-30.34"/>
    <x v="0"/>
    <x v="0"/>
  </r>
  <r>
    <s v="Transmission"/>
    <s v="419C-310 - Substation Eng"/>
    <s v="2410 Direct Purchase"/>
    <n v="134.09"/>
    <x v="0"/>
    <x v="0"/>
  </r>
  <r>
    <s v="Transmission"/>
    <s v="419C-322 - Sub Package"/>
    <s v="1200 ST NonUnion Lbr"/>
    <n v="48.23"/>
    <x v="3"/>
    <x v="0"/>
  </r>
  <r>
    <s v="Transmission"/>
    <s v="419C-322 - Sub Package"/>
    <s v="1200 ST Union Lbr"/>
    <n v="49544.25"/>
    <x v="1"/>
    <x v="0"/>
  </r>
  <r>
    <s v="Transmission"/>
    <s v="419C-322 - Sub Package"/>
    <s v="1400 Adj Union Lbr"/>
    <n v="91.99"/>
    <x v="1"/>
    <x v="0"/>
  </r>
  <r>
    <s v="Transmission"/>
    <s v="419C-322 - Sub Package"/>
    <s v="2330 Meals Payroll"/>
    <n v="160"/>
    <x v="0"/>
    <x v="0"/>
  </r>
  <r>
    <s v="Transmission"/>
    <s v="419C-322 - Sub Package"/>
    <s v="1300 OT Union Lbr"/>
    <n v="15399.149999999998"/>
    <x v="1"/>
    <x v="0"/>
  </r>
  <r>
    <s v="Transmission"/>
    <s v="419C-323 - Control House"/>
    <s v="1200 ST NonUnion Lbr"/>
    <n v="1551.12"/>
    <x v="3"/>
    <x v="0"/>
  </r>
  <r>
    <s v="Transmission"/>
    <s v="419C-323 - Control House"/>
    <s v="1200 ST Union Lbr"/>
    <n v="4279.29"/>
    <x v="1"/>
    <x v="0"/>
  </r>
  <r>
    <s v="Transmission"/>
    <s v="419C-323 - Control House"/>
    <s v="2410 Direct Purchase"/>
    <n v="202.52"/>
    <x v="0"/>
    <x v="0"/>
  </r>
  <r>
    <s v="Transmission"/>
    <s v="419C-323 - Control House"/>
    <s v="1300 OT Union Lbr"/>
    <n v="813.54"/>
    <x v="1"/>
    <x v="0"/>
  </r>
  <r>
    <s v="Transmission"/>
    <s v="419C-460 - Materials"/>
    <s v="2400 Inventory Issue"/>
    <n v="544.33000000000004"/>
    <x v="2"/>
    <x v="0"/>
  </r>
  <r>
    <s v="Transmission"/>
    <s v="419C-460 - Materials"/>
    <s v="2460 Inv Returned"/>
    <n v="-236.21"/>
    <x v="2"/>
    <x v="0"/>
  </r>
  <r>
    <s v="Transmission"/>
    <s v="419C-470 - Construction"/>
    <s v="2100 Outside Svcs"/>
    <n v="1862.5"/>
    <x v="0"/>
    <x v="0"/>
  </r>
  <r>
    <s v="Transmission"/>
    <s v="419C-470 - Construction"/>
    <s v="1200 ST NonUnion Lbr"/>
    <n v="425.76"/>
    <x v="3"/>
    <x v="0"/>
  </r>
  <r>
    <s v="Transmission"/>
    <s v="419C-470 - Construction"/>
    <s v="1200 ST Union Lbr"/>
    <n v="102824.38"/>
    <x v="1"/>
    <x v="0"/>
  </r>
  <r>
    <s v="Transmission"/>
    <s v="419C-470 - Construction"/>
    <s v="1400 Adj Union Lbr"/>
    <n v="167.63"/>
    <x v="1"/>
    <x v="0"/>
  </r>
  <r>
    <s v="Transmission"/>
    <s v="419C-470 - Construction"/>
    <s v="2330 Meals Payroll"/>
    <n v="200"/>
    <x v="0"/>
    <x v="0"/>
  </r>
  <r>
    <s v="Transmission"/>
    <s v="419C-470 - Construction"/>
    <s v="2410 Direct Purchase"/>
    <n v="15209.100000000002"/>
    <x v="0"/>
    <x v="0"/>
  </r>
  <r>
    <s v="Transmission"/>
    <s v="419C-470 - Construction"/>
    <s v="2420 Lease/Rental"/>
    <n v="3476.92"/>
    <x v="0"/>
    <x v="0"/>
  </r>
  <r>
    <s v="Transmission"/>
    <s v="419C-470 - Construction"/>
    <s v="1300 OT Union Lbr"/>
    <n v="24976.38"/>
    <x v="1"/>
    <x v="0"/>
  </r>
  <r>
    <s v="Transmission"/>
    <s v="419C-810 - Rem Cost/Salvage"/>
    <s v="1200 ST Union Lbr"/>
    <n v="942.96"/>
    <x v="1"/>
    <x v="0"/>
  </r>
  <r>
    <s v="Transmission"/>
    <s v="419C-810 - Rem Cost/Salvage"/>
    <s v="2400 Inventory Issue"/>
    <n v="146.81"/>
    <x v="2"/>
    <x v="0"/>
  </r>
  <r>
    <s v="Transmission"/>
    <s v="419C-810 - Rem Cost/Salvage"/>
    <s v="1300 OT Union Lbr"/>
    <n v="206.29"/>
    <x v="1"/>
    <x v="0"/>
  </r>
  <r>
    <s v="Transmission"/>
    <s v="419C-300"/>
    <s v="1200 ST Union Lbr"/>
    <n v="16400"/>
    <x v="1"/>
    <x v="0"/>
  </r>
  <r>
    <s v="Transmission"/>
    <s v="419C-300"/>
    <s v="1300 OT Union Lbr"/>
    <n v="3000"/>
    <x v="1"/>
    <x v="0"/>
  </r>
  <r>
    <s v="Transmission"/>
    <s v="426C-110 - Communication"/>
    <s v="2100 Outside Svcs"/>
    <n v="5740.96"/>
    <x v="0"/>
    <x v="0"/>
  </r>
  <r>
    <s v="Transmission"/>
    <s v="426C-110 - Communication"/>
    <s v="2710 Telephone Usage"/>
    <n v="40"/>
    <x v="0"/>
    <x v="0"/>
  </r>
  <r>
    <s v="Transmission"/>
    <s v="426C-120 - Engineering"/>
    <s v="2410 Direct Purchase"/>
    <n v="697.8"/>
    <x v="0"/>
    <x v="0"/>
  </r>
  <r>
    <s v="Transmission"/>
    <s v="426C-140 - Proj Management"/>
    <s v="1200 ST NonUnion Lbr"/>
    <n v="115.1"/>
    <x v="3"/>
    <x v="0"/>
  </r>
  <r>
    <s v="Transmission"/>
    <s v="426C-140 - Proj Management"/>
    <s v="2320 Travel Exp Supp Inv"/>
    <n v="141.16999999999999"/>
    <x v="0"/>
    <x v="0"/>
  </r>
  <r>
    <s v="Transmission"/>
    <s v="426C-140 - Proj Management"/>
    <s v="2330 Meals Exp Supp Inv"/>
    <n v="8.49"/>
    <x v="0"/>
    <x v="0"/>
  </r>
  <r>
    <s v="Transmission"/>
    <s v="426C-230 - Administration"/>
    <s v="1200 ST NonUnion Lbr"/>
    <n v="473.77"/>
    <x v="3"/>
    <x v="0"/>
  </r>
  <r>
    <s v="Transmission"/>
    <s v="426C-321 - Civil/Sitework"/>
    <s v="2100 Outside Svcs"/>
    <n v="22975"/>
    <x v="0"/>
    <x v="0"/>
  </r>
  <r>
    <s v="Transmission"/>
    <s v="426C-321 - Civil/Sitework"/>
    <s v="2320 Travel Exp Supp Inv"/>
    <n v="18.7"/>
    <x v="0"/>
    <x v="0"/>
  </r>
  <r>
    <s v="Transmission"/>
    <s v="426C-460 - Materials"/>
    <s v="7065 Lobby Stk Bgr"/>
    <n v="-35.9"/>
    <x v="2"/>
    <x v="0"/>
  </r>
  <r>
    <s v="Transmission"/>
    <s v="426C-460 - Materials"/>
    <s v="2460 Inv Returned"/>
    <n v="-718"/>
    <x v="2"/>
    <x v="0"/>
  </r>
  <r>
    <s v="Transmission"/>
    <s v="426C-460 - Materials"/>
    <s v="1300 OT Union Lbr"/>
    <n v="221.37"/>
    <x v="1"/>
    <x v="0"/>
  </r>
  <r>
    <s v="Transmission"/>
    <s v="426C-470 - Construction"/>
    <s v="2100 AP Accrual"/>
    <n v="-1725000"/>
    <x v="0"/>
    <x v="0"/>
  </r>
  <r>
    <s v="Transmission"/>
    <s v="426C-470 - Construction"/>
    <s v="2100 Outside Svcs"/>
    <n v="1722465.25"/>
    <x v="0"/>
    <x v="0"/>
  </r>
  <r>
    <s v="Transmission"/>
    <s v="429C-140 - Project Management"/>
    <s v="1200 ST NonUnion Lbr"/>
    <n v="343.8"/>
    <x v="3"/>
    <x v="0"/>
  </r>
  <r>
    <s v="Transmission"/>
    <s v="429C-230 - Administration"/>
    <s v="2100 Outside Svcs"/>
    <n v="-150"/>
    <x v="0"/>
    <x v="0"/>
  </r>
  <r>
    <s v="Transmission"/>
    <s v="527E-200 - Admin/ROW/Planning"/>
    <s v="2100 Outside Svcs"/>
    <n v="22592.5"/>
    <x v="0"/>
    <x v="0"/>
  </r>
  <r>
    <s v="Transmission"/>
    <s v="527E-200 - Admin/ROW/Planning"/>
    <s v="2160 Outside Svcs Legal"/>
    <n v="8300.5"/>
    <x v="0"/>
    <x v="0"/>
  </r>
  <r>
    <s v="Transmission"/>
    <s v="527E-200 - Admin/ROW/Planning"/>
    <s v="1200 ST NonUnion Lbr"/>
    <n v="18782.989999999994"/>
    <x v="3"/>
    <x v="0"/>
  </r>
  <r>
    <s v="Transmission"/>
    <s v="527E-200 - Admin/ROW/Planning"/>
    <s v="2320 Travel Exp Supp Inv"/>
    <n v="75.820000000000007"/>
    <x v="0"/>
    <x v="0"/>
  </r>
  <r>
    <s v="Transmission"/>
    <s v="527E-200 - Admin/ROW/Planning"/>
    <s v="1300 OT NonUnion Lbr"/>
    <n v="271.38"/>
    <x v="3"/>
    <x v="0"/>
  </r>
  <r>
    <s v="Transmission"/>
    <s v="527E-300 - Const/Equip Purch"/>
    <s v="2100 Outside Svcs"/>
    <n v="95326.8"/>
    <x v="0"/>
    <x v="0"/>
  </r>
  <r>
    <s v="Transmission"/>
    <s v="527E-300 - Const/Equip Purch"/>
    <s v="2110 Outside Svcs Eng"/>
    <n v="20062"/>
    <x v="0"/>
    <x v="0"/>
  </r>
  <r>
    <s v="Transmission"/>
    <s v="527E-300 - Const/Equip Purch"/>
    <s v="1200 ST Union Lbr"/>
    <n v="234.4"/>
    <x v="1"/>
    <x v="0"/>
  </r>
  <r>
    <s v="Transmission"/>
    <s v="527E-300 - Const/Equip Purch"/>
    <s v="2410 Direct Purchase"/>
    <n v="139201"/>
    <x v="0"/>
    <x v="0"/>
  </r>
  <r>
    <s v="Transmission"/>
    <s v="527E-810 - Rem Cost/Salvage"/>
    <s v="1200 ST Union Lbr"/>
    <n v="24.53"/>
    <x v="1"/>
    <x v="0"/>
  </r>
  <r>
    <s v="Transmission"/>
    <s v="847B-120 - Engineering"/>
    <s v="2100 Outside Svcs"/>
    <n v="44091.070000000007"/>
    <x v="0"/>
    <x v="0"/>
  </r>
  <r>
    <s v="Transmission"/>
    <s v="847B-120 - Engineering"/>
    <s v="1200 ST NonUnion Lbr"/>
    <n v="27677.43"/>
    <x v="3"/>
    <x v="0"/>
  </r>
  <r>
    <s v="Transmission"/>
    <s v="847B-120 - Engineering"/>
    <s v="2320 Travel Exp Supp Inv"/>
    <n v="269.14"/>
    <x v="0"/>
    <x v="0"/>
  </r>
  <r>
    <s v="Transmission"/>
    <s v="847B-140 - Proj Management"/>
    <s v="4421 Chassis/Wash"/>
    <n v="17"/>
    <x v="4"/>
    <x v="0"/>
  </r>
  <r>
    <s v="Transmission"/>
    <s v="847B-140 - Proj Management"/>
    <s v="2100 Outside Svcs"/>
    <n v="11808.75"/>
    <x v="0"/>
    <x v="0"/>
  </r>
  <r>
    <s v="Transmission"/>
    <s v="847B-140 - Proj Management"/>
    <s v="1200 ST NonUnion Lbr"/>
    <n v="67048.929999999993"/>
    <x v="3"/>
    <x v="0"/>
  </r>
  <r>
    <s v="Transmission"/>
    <s v="847B-140 - Proj Management"/>
    <s v="1400 Adj NonUnion Lbr"/>
    <n v="250"/>
    <x v="3"/>
    <x v="0"/>
  </r>
  <r>
    <s v="Transmission"/>
    <s v="847B-140 - Proj Management"/>
    <s v="2320 Travel Exp Supp Inv"/>
    <n v="4169.59"/>
    <x v="0"/>
    <x v="0"/>
  </r>
  <r>
    <s v="Transmission"/>
    <s v="847B-140 - Proj Management"/>
    <s v="2330 Meals Exp Supp Inv"/>
    <n v="450.37"/>
    <x v="0"/>
    <x v="0"/>
  </r>
  <r>
    <s v="Transmission"/>
    <s v="847B-140 - Proj Management"/>
    <s v="2410 Direct Purchase"/>
    <n v="316.5"/>
    <x v="0"/>
    <x v="0"/>
  </r>
  <r>
    <s v="Transmission"/>
    <s v="847B-140 - Proj Management"/>
    <s v="2430 Other Equip Exp"/>
    <n v="88.19"/>
    <x v="2"/>
    <x v="0"/>
  </r>
  <r>
    <s v="Transmission"/>
    <s v="847B-140 - Proj Management"/>
    <s v="2710 Telephone Usage"/>
    <n v="200"/>
    <x v="0"/>
    <x v="0"/>
  </r>
  <r>
    <s v="Transmission"/>
    <s v="847B-140 - Proj Management"/>
    <s v="2730 Office Supplies"/>
    <n v="189.89"/>
    <x v="0"/>
    <x v="0"/>
  </r>
  <r>
    <s v="Transmission"/>
    <s v="847B-210 - Land and Easement Purc"/>
    <s v="2810 Fees/Dues/Pnlty"/>
    <n v="33.25"/>
    <x v="0"/>
    <x v="0"/>
  </r>
  <r>
    <s v="Transmission"/>
    <s v="847B-210 - Land and Easement Purc"/>
    <s v="1200 ST NonUnion Lbr"/>
    <n v="3988.16"/>
    <x v="3"/>
    <x v="0"/>
  </r>
  <r>
    <s v="Transmission"/>
    <s v="847B-210 - Land and Easement Purc"/>
    <s v="2320 Travel Exp Supp Inv"/>
    <n v="43.08"/>
    <x v="0"/>
    <x v="0"/>
  </r>
  <r>
    <s v="Transmission"/>
    <s v="847B-210 - Land and Easement Purc"/>
    <s v="2550 Easements/ROW"/>
    <n v="132500"/>
    <x v="0"/>
    <x v="0"/>
  </r>
  <r>
    <s v="Transmission"/>
    <s v="847B-220 - Surveying"/>
    <s v="2100 Outside Svcs"/>
    <n v="2096.9499999999998"/>
    <x v="0"/>
    <x v="0"/>
  </r>
  <r>
    <s v="Transmission"/>
    <s v="847B-230 - Administration"/>
    <s v="2100 Outside Svcs"/>
    <n v="150784.83000000002"/>
    <x v="0"/>
    <x v="0"/>
  </r>
  <r>
    <s v="Transmission"/>
    <s v="847B-230 - Administration"/>
    <s v="1200 ST NonUnion Lbr"/>
    <n v="9207.9599999999973"/>
    <x v="3"/>
    <x v="0"/>
  </r>
  <r>
    <s v="Transmission"/>
    <s v="847B-230 - Administration"/>
    <s v="2320 Travel Exp Supp Inv"/>
    <n v="14.04"/>
    <x v="0"/>
    <x v="0"/>
  </r>
  <r>
    <s v="Transmission"/>
    <s v="847B-230 - Administration"/>
    <s v="2330 Meals Exp Supp Inv"/>
    <n v="1595.4899999999998"/>
    <x v="0"/>
    <x v="0"/>
  </r>
  <r>
    <s v="Transmission"/>
    <s v="847B-230 - Administration"/>
    <s v="2730 Office Supplies"/>
    <n v="37.1"/>
    <x v="0"/>
    <x v="0"/>
  </r>
  <r>
    <s v="Transmission"/>
    <s v="847B-240 - Legal Costs"/>
    <s v="2160 Outside Svcs Legal"/>
    <n v="3825.25"/>
    <x v="0"/>
    <x v="0"/>
  </r>
  <r>
    <s v="Transmission"/>
    <s v="847B-321 - Civil/Sitework"/>
    <s v="2100 Outside Svcs"/>
    <n v="2615975.5699999998"/>
    <x v="0"/>
    <x v="0"/>
  </r>
  <r>
    <s v="Transmission"/>
    <s v="847B-321 - Civil/Sitework"/>
    <s v="2410 Direct Purchase"/>
    <n v="577.25"/>
    <x v="0"/>
    <x v="0"/>
  </r>
  <r>
    <s v="Transmission"/>
    <s v="847B-321 - Civil/Sitework"/>
    <s v="2420 Lease/Rental"/>
    <n v="21435.200000000001"/>
    <x v="0"/>
    <x v="0"/>
  </r>
  <r>
    <s v="Transmission"/>
    <s v="847B-410 - Line Design"/>
    <s v="1200 ST NonUnion Lbr"/>
    <n v="6530.2300000000005"/>
    <x v="3"/>
    <x v="0"/>
  </r>
  <r>
    <s v="Transmission"/>
    <s v="847B-420 - Procurement"/>
    <s v="1200 ST NonUnion Lbr"/>
    <n v="2179.1"/>
    <x v="3"/>
    <x v="0"/>
  </r>
  <r>
    <s v="Transmission"/>
    <s v="847B-420 - Procurement"/>
    <s v="7065 Lobby Stk Bgr"/>
    <n v="-37.49"/>
    <x v="2"/>
    <x v="0"/>
  </r>
  <r>
    <s v="Transmission"/>
    <s v="847B-420 - Procurement"/>
    <s v="2460 Inv Returned"/>
    <n v="-749.72"/>
    <x v="2"/>
    <x v="0"/>
  </r>
  <r>
    <s v="Transmission"/>
    <s v="847B-450 - Environ Compliance"/>
    <s v="2100 Outside Svcs"/>
    <n v="142088.79999999999"/>
    <x v="0"/>
    <x v="0"/>
  </r>
  <r>
    <s v="Transmission"/>
    <s v="847B-460 - Materials"/>
    <s v="2100 Outside Svcs"/>
    <n v="14194.88"/>
    <x v="0"/>
    <x v="0"/>
  </r>
  <r>
    <s v="Transmission"/>
    <s v="847B-460 - Materials"/>
    <s v="1200 ST NonUnion Lbr"/>
    <n v="649.72"/>
    <x v="3"/>
    <x v="0"/>
  </r>
  <r>
    <s v="Transmission"/>
    <s v="847B-460 - Materials"/>
    <s v="1200 ST Union Lbr"/>
    <n v="2652.83"/>
    <x v="1"/>
    <x v="0"/>
  </r>
  <r>
    <s v="Transmission"/>
    <s v="847B-460 - Materials"/>
    <s v="2330 Meals Payroll"/>
    <n v="100"/>
    <x v="0"/>
    <x v="0"/>
  </r>
  <r>
    <s v="Transmission"/>
    <s v="847B-460 - Materials"/>
    <s v="7065 Lobby Stk Bgr"/>
    <n v="35879.139999999992"/>
    <x v="2"/>
    <x v="0"/>
  </r>
  <r>
    <s v="Transmission"/>
    <s v="847B-460 - Materials"/>
    <s v="7080 Lobby Stk Ells"/>
    <n v="11.8"/>
    <x v="2"/>
    <x v="0"/>
  </r>
  <r>
    <s v="Transmission"/>
    <s v="847B-460 - Materials"/>
    <s v="7082 Lobby Stk Presq"/>
    <n v="34.54"/>
    <x v="2"/>
    <x v="0"/>
  </r>
  <r>
    <s v="Transmission"/>
    <s v="847B-460 - Materials"/>
    <s v="2400 Inventory Issue"/>
    <n v="871327.46"/>
    <x v="2"/>
    <x v="0"/>
  </r>
  <r>
    <s v="Transmission"/>
    <s v="847B-460 - Materials"/>
    <s v="2410 Direct Purchase"/>
    <n v="476946.42"/>
    <x v="0"/>
    <x v="0"/>
  </r>
  <r>
    <s v="Transmission"/>
    <s v="847B-460 - Materials"/>
    <s v="2420 Lease/Rental"/>
    <n v="17091"/>
    <x v="0"/>
    <x v="0"/>
  </r>
  <r>
    <s v="Transmission"/>
    <s v="847B-460 - Materials"/>
    <s v="2460 Inv Returned"/>
    <n v="-145117.37"/>
    <x v="2"/>
    <x v="0"/>
  </r>
  <r>
    <s v="Transmission"/>
    <s v="847B-460 - Materials"/>
    <s v="2700 Postage/Delivery"/>
    <n v="51.67"/>
    <x v="0"/>
    <x v="0"/>
  </r>
  <r>
    <s v="Transmission"/>
    <s v="847B-460 - Materials"/>
    <s v="1300 OT Union Lbr"/>
    <n v="5301.12"/>
    <x v="1"/>
    <x v="0"/>
  </r>
  <r>
    <s v="Transmission"/>
    <s v="847B-470 - Construction"/>
    <s v="2100 AP Accrual"/>
    <n v="30000"/>
    <x v="0"/>
    <x v="0"/>
  </r>
  <r>
    <s v="Transmission"/>
    <s v="847B-470 - Construction"/>
    <s v="2100 Outside Svcs"/>
    <n v="116111.76"/>
    <x v="0"/>
    <x v="0"/>
  </r>
  <r>
    <s v="Transmission"/>
    <s v="847B-470 - Construction"/>
    <s v="1200 ST NonUnion Lbr"/>
    <n v="53.3"/>
    <x v="3"/>
    <x v="0"/>
  </r>
  <r>
    <s v="Transmission"/>
    <s v="847B-470 - Construction"/>
    <s v="1200 ST Union Lbr"/>
    <n v="18851.2"/>
    <x v="1"/>
    <x v="0"/>
  </r>
  <r>
    <s v="Transmission"/>
    <s v="847B-470 - Construction"/>
    <s v="1400 Adj Union Lbr"/>
    <n v="620"/>
    <x v="1"/>
    <x v="0"/>
  </r>
  <r>
    <s v="Transmission"/>
    <s v="847B-470 - Construction"/>
    <s v="8975 Adj Labor"/>
    <n v="-6779.72"/>
    <x v="3"/>
    <x v="0"/>
  </r>
  <r>
    <s v="Transmission"/>
    <s v="847B-470 - Construction"/>
    <s v="7065 Lobby Stk Bgr"/>
    <n v="-97.72"/>
    <x v="2"/>
    <x v="0"/>
  </r>
  <r>
    <s v="Transmission"/>
    <s v="847B-470 - Construction"/>
    <s v="2460 Inv Returned"/>
    <n v="-1954.33"/>
    <x v="2"/>
    <x v="0"/>
  </r>
  <r>
    <s v="Transmission"/>
    <s v="847B-470 - Construction"/>
    <s v="1300 OT Union Lbr"/>
    <n v="38851.71"/>
    <x v="1"/>
    <x v="0"/>
  </r>
  <r>
    <s v="Transmission"/>
    <s v="847B-810 - Rem Cost/Salvage"/>
    <s v="6110 Sale of Goods AR"/>
    <n v="-12000"/>
    <x v="5"/>
    <x v="0"/>
  </r>
  <r>
    <s v="Transmission"/>
    <s v="847B-300"/>
    <s v="1200 ST NonUnion Lbr"/>
    <n v="6500"/>
    <x v="3"/>
    <x v="0"/>
  </r>
  <r>
    <s v="Transmission"/>
    <s v="889D-120 - Engineering"/>
    <s v="2110 Outside Svcs Eng"/>
    <n v="208873"/>
    <x v="0"/>
    <x v="0"/>
  </r>
  <r>
    <s v="Transmission"/>
    <s v="889D-120 - Engineering"/>
    <s v="1200 ST NonUnion Lbr"/>
    <n v="41439.340000000004"/>
    <x v="3"/>
    <x v="0"/>
  </r>
  <r>
    <s v="Transmission"/>
    <s v="889D-120 - Engineering"/>
    <s v="2320 Travel Exp Supp Inv"/>
    <n v="166.18"/>
    <x v="0"/>
    <x v="0"/>
  </r>
  <r>
    <s v="Transmission"/>
    <s v="889D-120 - Engineering"/>
    <s v="1300 OT NonUnion Lbr"/>
    <n v="162.83000000000001"/>
    <x v="3"/>
    <x v="0"/>
  </r>
  <r>
    <s v="Transmission"/>
    <s v="889D-134 - Environ Permitting"/>
    <s v="2100 Outside Svcs"/>
    <n v="60926.520000000004"/>
    <x v="0"/>
    <x v="0"/>
  </r>
  <r>
    <s v="Transmission"/>
    <s v="889D-134 - Environ Permitting"/>
    <s v="2110 Outside Svcs Eng"/>
    <n v="4400"/>
    <x v="0"/>
    <x v="0"/>
  </r>
  <r>
    <s v="Transmission"/>
    <s v="889D-134 - Environ Permitting"/>
    <s v="1200 ST NonUnion Lbr"/>
    <n v="3161.8299999999995"/>
    <x v="3"/>
    <x v="0"/>
  </r>
  <r>
    <s v="Transmission"/>
    <s v="889D-135 - Local Permitting"/>
    <s v="2320 Travel Exp Supp Inv"/>
    <n v="95.990000000000009"/>
    <x v="0"/>
    <x v="0"/>
  </r>
  <r>
    <s v="Transmission"/>
    <s v="889D-140 - Proj Management"/>
    <s v="1200 ST NonUnion Lbr"/>
    <n v="11778.96"/>
    <x v="3"/>
    <x v="0"/>
  </r>
  <r>
    <s v="Transmission"/>
    <s v="889D-140 - Proj Management"/>
    <s v="2320 Travel Exp Supp Inv"/>
    <n v="162.05000000000001"/>
    <x v="0"/>
    <x v="0"/>
  </r>
  <r>
    <s v="Transmission"/>
    <s v="889D-140 - Proj Management"/>
    <s v="2330 Meals Exp Supp Inv"/>
    <n v="454.58000000000004"/>
    <x v="0"/>
    <x v="0"/>
  </r>
  <r>
    <s v="Transmission"/>
    <s v="889D-230 - Administration"/>
    <s v="2110 Outside Svcs Eng"/>
    <n v="18093.75"/>
    <x v="0"/>
    <x v="0"/>
  </r>
  <r>
    <s v="Transmission"/>
    <s v="889D-230 - Administration"/>
    <s v="1200 ST NonUnion Lbr"/>
    <n v="32.56"/>
    <x v="3"/>
    <x v="0"/>
  </r>
  <r>
    <s v="Transmission"/>
    <s v="889D-321 - Civil/Sitework"/>
    <s v="2100 Outside Svcs"/>
    <n v="2100"/>
    <x v="0"/>
    <x v="0"/>
  </r>
  <r>
    <s v="Transmission"/>
    <s v="889D-460 - Materials"/>
    <s v="2100 Outside Svcs"/>
    <n v="4679873.2699999996"/>
    <x v="0"/>
    <x v="0"/>
  </r>
  <r>
    <s v="Transmission"/>
    <s v="889D-470 - Construction"/>
    <s v="2100 Outside Svcs"/>
    <n v="60699.839999999997"/>
    <x v="0"/>
    <x v="0"/>
  </r>
  <r>
    <s v="Transmission"/>
    <s v="889D-300"/>
    <s v="1200 ST NonUnion Lbr"/>
    <n v="95000"/>
    <x v="3"/>
    <x v="0"/>
  </r>
  <r>
    <s v="Transmission"/>
    <s v="889D-300"/>
    <s v="2410 Direct Purchase"/>
    <n v="120000"/>
    <x v="0"/>
    <x v="0"/>
  </r>
  <r>
    <s v="Distribution"/>
    <s v="143D-300 - Const/Equip Purch"/>
    <s v="1200 ST NonUnion Lbr"/>
    <n v="43.43"/>
    <x v="3"/>
    <x v="0"/>
  </r>
  <r>
    <s v="Distribution"/>
    <s v="143D-300 - Const/Equip Purch"/>
    <s v="2410 Direct Purchase"/>
    <n v="16250.32"/>
    <x v="0"/>
    <x v="0"/>
  </r>
  <r>
    <s v="Distribution"/>
    <s v="143D-810 - Rem Cost/Salvage"/>
    <s v="2100 Outside Svcs"/>
    <n v="10021.52"/>
    <x v="0"/>
    <x v="0"/>
  </r>
  <r>
    <s v="Distribution"/>
    <s v="145D-200 - Admin/ROW/Planning"/>
    <s v="1200 ST NonUnion Lbr"/>
    <n v="1619.34"/>
    <x v="3"/>
    <x v="0"/>
  </r>
  <r>
    <s v="Distribution"/>
    <s v="145D-300 - Const/Equip Purch"/>
    <s v="1200 ST Union Lbr"/>
    <n v="1842.2"/>
    <x v="1"/>
    <x v="0"/>
  </r>
  <r>
    <s v="Distribution"/>
    <s v="145D-300 - Const/Equip Purch"/>
    <s v="2330 Meals Payroll"/>
    <n v="20"/>
    <x v="0"/>
    <x v="0"/>
  </r>
  <r>
    <s v="Distribution"/>
    <s v="145D-300 - Const/Equip Purch"/>
    <s v="2410 Direct Purchase"/>
    <n v="571.80999999999995"/>
    <x v="0"/>
    <x v="0"/>
  </r>
  <r>
    <s v="Distribution"/>
    <s v="145D-300 - Const/Equip Purch"/>
    <s v="1300 OT Union Lbr"/>
    <n v="542.83000000000004"/>
    <x v="1"/>
    <x v="0"/>
  </r>
  <r>
    <s v="Distribution"/>
    <s v="138B-300 - Const/Equip Purch"/>
    <s v="2100 Outside Svcs"/>
    <n v="29400"/>
    <x v="0"/>
    <x v="0"/>
  </r>
  <r>
    <s v="Distribution"/>
    <s v="959E-210 - Admin/Planning"/>
    <s v="2100 Outside Svcs"/>
    <n v="2102644.0499999998"/>
    <x v="0"/>
    <x v="0"/>
  </r>
  <r>
    <s v="Distribution"/>
    <s v="959E-210 - Admin/Planning"/>
    <s v="2140 Outside Svcs IT"/>
    <n v="83160"/>
    <x v="0"/>
    <x v="0"/>
  </r>
  <r>
    <s v="Distribution"/>
    <s v="959E-210 - Admin/Planning"/>
    <s v="1200 ST NonUnion Lbr"/>
    <n v="9117.15"/>
    <x v="3"/>
    <x v="0"/>
  </r>
  <r>
    <s v="Distribution"/>
    <s v="959E-210 - Admin/Planning"/>
    <s v="1200 ST Union Lbr"/>
    <n v="4415"/>
    <x v="1"/>
    <x v="0"/>
  </r>
  <r>
    <s v="Distribution"/>
    <s v="959E-210 - Admin/Planning"/>
    <s v="2410 Direct Purchase"/>
    <n v="6819.98"/>
    <x v="0"/>
    <x v="0"/>
  </r>
  <r>
    <s v="Distribution"/>
    <s v="959E-310 - Hardware Purchase"/>
    <s v="2410 Direct Purchase"/>
    <n v="21962.82"/>
    <x v="0"/>
    <x v="0"/>
  </r>
  <r>
    <s v="Distribution"/>
    <s v="959E-310 - Hardware Purchase"/>
    <s v="2750 Info Tech Hdwr"/>
    <n v="10076"/>
    <x v="0"/>
    <x v="0"/>
  </r>
  <r>
    <s v="Distribution"/>
    <s v="959E-310 - Hardware Purchase"/>
    <s v="1300 OT Union Lbr"/>
    <n v="51.11"/>
    <x v="1"/>
    <x v="0"/>
  </r>
  <r>
    <s v="Distribution"/>
    <s v="959E-320 - Software Purchase"/>
    <s v="2410 Direct Purchase"/>
    <n v="1601506.22"/>
    <x v="4"/>
    <x v="0"/>
  </r>
  <r>
    <s v="Distribution"/>
    <s v="959E-320 - Software Purchase"/>
    <s v="2710 Telephone Usage"/>
    <n v="5303.16"/>
    <x v="4"/>
    <x v="0"/>
  </r>
  <r>
    <s v="Distribution"/>
    <s v="959E-320 - Software Purchase"/>
    <s v="2760 Info Tech Sfwr"/>
    <n v="10479.620000000001"/>
    <x v="4"/>
    <x v="0"/>
  </r>
  <r>
    <s v="Distribution"/>
    <s v="959E-300"/>
    <s v="2100 Outside Svcs"/>
    <n v="191996.68"/>
    <x v="0"/>
    <x v="0"/>
  </r>
  <r>
    <s v="Distribution"/>
    <s v="959E-300"/>
    <s v="1200 ST NonUnion Lbr"/>
    <n v="112527"/>
    <x v="3"/>
    <x v="0"/>
  </r>
  <r>
    <s v="Distribution"/>
    <s v="959E-300"/>
    <s v="1200 ST Union Lbr"/>
    <n v="23076"/>
    <x v="1"/>
    <x v="0"/>
  </r>
  <r>
    <s v="Distribution"/>
    <s v="959E-300"/>
    <s v="1200 ST Union Labor - PST ST"/>
    <n v="2940"/>
    <x v="1"/>
    <x v="0"/>
  </r>
  <r>
    <s v="Distribution"/>
    <s v="959E-300"/>
    <s v="2410 Direct Purchase"/>
    <n v="278460"/>
    <x v="0"/>
    <x v="0"/>
  </r>
  <r>
    <s v="Distribution"/>
    <s v="959E-300"/>
    <s v="1300 OT Union Labor - PST OT"/>
    <n v="1260"/>
    <x v="1"/>
    <x v="0"/>
  </r>
  <r>
    <s v="Distribution"/>
    <s v="122D-200 - Admin/ROW/Planning"/>
    <s v="2100 Outside Svcs"/>
    <n v="3131.9399999999996"/>
    <x v="0"/>
    <x v="0"/>
  </r>
  <r>
    <s v="Distribution"/>
    <s v="122D-200 - Admin/ROW/Planning"/>
    <s v="2810 Fees/Dues/Pnlty"/>
    <n v="50"/>
    <x v="0"/>
    <x v="0"/>
  </r>
  <r>
    <s v="Distribution"/>
    <s v="122D-200 - Admin/ROW/Planning"/>
    <s v="1200 ST NonUnion Lbr"/>
    <n v="21048.979999999996"/>
    <x v="3"/>
    <x v="0"/>
  </r>
  <r>
    <s v="Distribution"/>
    <s v="122D-200 - Admin/ROW/Planning"/>
    <s v="2320 Travel Exp Supp Inv"/>
    <n v="66.69"/>
    <x v="0"/>
    <x v="0"/>
  </r>
  <r>
    <s v="Distribution"/>
    <s v="122D-200 - Admin/ROW/Planning"/>
    <s v="2550 Easements/ROW"/>
    <n v="3000"/>
    <x v="0"/>
    <x v="0"/>
  </r>
  <r>
    <s v="Distribution"/>
    <s v="122D-300 - Const/Equip Purch"/>
    <s v="2100 Outside Svcs"/>
    <n v="94082.07"/>
    <x v="0"/>
    <x v="0"/>
  </r>
  <r>
    <s v="Distribution"/>
    <s v="122D-300 - Const/Equip Purch"/>
    <s v="2130 Outside Svs Const"/>
    <n v="12820"/>
    <x v="0"/>
    <x v="0"/>
  </r>
  <r>
    <s v="Distribution"/>
    <s v="122D-300 - Const/Equip Purch"/>
    <s v="2170 Outside Svcs Veg Mgmt"/>
    <n v="64460.5"/>
    <x v="0"/>
    <x v="0"/>
  </r>
  <r>
    <s v="Distribution"/>
    <s v="122D-300 - Const/Equip Purch"/>
    <s v="1200 ST NonUnion Lbr"/>
    <n v="127.71"/>
    <x v="3"/>
    <x v="0"/>
  </r>
  <r>
    <s v="Distribution"/>
    <s v="122D-300 - Const/Equip Purch"/>
    <s v="1200 ST Union Lbr"/>
    <n v="153145.71"/>
    <x v="1"/>
    <x v="0"/>
  </r>
  <r>
    <s v="Distribution"/>
    <s v="122D-300 - Const/Equip Purch"/>
    <s v="1400 Adj Union Lbr"/>
    <n v="1048.3599999999999"/>
    <x v="1"/>
    <x v="0"/>
  </r>
  <r>
    <s v="Distribution"/>
    <s v="122D-300 - Const/Equip Purch"/>
    <s v="2330 Meals Payroll"/>
    <n v="1430"/>
    <x v="0"/>
    <x v="0"/>
  </r>
  <r>
    <s v="Distribution"/>
    <s v="122D-300 - Const/Equip Purch"/>
    <s v="7065 Lobby Stk Bgr"/>
    <n v="60817.98"/>
    <x v="2"/>
    <x v="0"/>
  </r>
  <r>
    <s v="Distribution"/>
    <s v="122D-300 - Const/Equip Purch"/>
    <s v="7080 Lobby Stk Ells"/>
    <n v="39.28"/>
    <x v="2"/>
    <x v="0"/>
  </r>
  <r>
    <s v="Distribution"/>
    <s v="122D-300 - Const/Equip Purch"/>
    <s v="2400 Inventory Issue"/>
    <n v="242807.83000000002"/>
    <x v="2"/>
    <x v="0"/>
  </r>
  <r>
    <s v="Distribution"/>
    <s v="122D-300 - Const/Equip Purch"/>
    <s v="2410 Direct Purchase"/>
    <n v="27418.41"/>
    <x v="0"/>
    <x v="0"/>
  </r>
  <r>
    <s v="Distribution"/>
    <s v="122D-300 - Const/Equip Purch"/>
    <s v="2460 Inv Returned"/>
    <n v="-39002.179999999993"/>
    <x v="2"/>
    <x v="0"/>
  </r>
  <r>
    <s v="Distribution"/>
    <s v="122D-300 - Const/Equip Purch"/>
    <s v="1300 OT Union Lbr"/>
    <n v="32004.079999999998"/>
    <x v="1"/>
    <x v="0"/>
  </r>
  <r>
    <s v="Distribution"/>
    <s v="122D-810 - Rem Cost/Salvage"/>
    <s v="1200 ST Union Lbr"/>
    <n v="24812.609999999997"/>
    <x v="1"/>
    <x v="0"/>
  </r>
  <r>
    <s v="Distribution"/>
    <s v="122D-810 - Rem Cost/Salvage"/>
    <s v="1300 OT Union Lbr"/>
    <n v="5469.31"/>
    <x v="1"/>
    <x v="0"/>
  </r>
  <r>
    <s v="Distribution"/>
    <s v="156K-200 - Admin/ROW/Planning"/>
    <s v="2410 Direct Purchase"/>
    <n v="420000"/>
    <x v="0"/>
    <x v="0"/>
  </r>
  <r>
    <s v="Distribution"/>
    <s v="194D-300 - Construction"/>
    <s v="6120 Sale of Services AR"/>
    <n v="256415.72"/>
    <x v="4"/>
    <x v="0"/>
  </r>
  <r>
    <s v="Distribution"/>
    <s v="404C-120 - Engineering"/>
    <s v="2100 Outside Svcs"/>
    <n v="3330"/>
    <x v="0"/>
    <x v="0"/>
  </r>
  <r>
    <s v="Distribution"/>
    <s v="404C-120 - Engineering"/>
    <s v="1200 ST NonUnion Lbr"/>
    <n v="4419.0899999999992"/>
    <x v="3"/>
    <x v="0"/>
  </r>
  <r>
    <s v="Distribution"/>
    <s v="404C-120 - Engineering"/>
    <s v="2410 Direct Purchase"/>
    <n v="23129.83"/>
    <x v="0"/>
    <x v="0"/>
  </r>
  <r>
    <s v="Distribution"/>
    <s v="404C-140 - Proj Management"/>
    <s v="1200 ST NonUnion Lbr"/>
    <n v="12057.2"/>
    <x v="3"/>
    <x v="0"/>
  </r>
  <r>
    <s v="Distribution"/>
    <s v="404C-140 - Proj Management"/>
    <s v="2320 Travel Exp Supp Inv"/>
    <n v="599.65"/>
    <x v="0"/>
    <x v="0"/>
  </r>
  <r>
    <s v="Distribution"/>
    <s v="404C-140 - Proj Management"/>
    <s v="2330 Meals Exp Supp Inv"/>
    <n v="59.050000000000004"/>
    <x v="0"/>
    <x v="0"/>
  </r>
  <r>
    <s v="Distribution"/>
    <s v="404C-140 - Proj Management"/>
    <s v="2430 Other Equip Exp"/>
    <n v="121.31"/>
    <x v="2"/>
    <x v="0"/>
  </r>
  <r>
    <s v="Distribution"/>
    <s v="404C-210 - Land and Easement Purc"/>
    <s v="2550 Easements/ROW"/>
    <n v="100"/>
    <x v="0"/>
    <x v="0"/>
  </r>
  <r>
    <s v="Distribution"/>
    <s v="404C-230 - Administration"/>
    <s v="1200 ST NonUnion Lbr"/>
    <n v="3132.1099999999997"/>
    <x v="3"/>
    <x v="0"/>
  </r>
  <r>
    <s v="Distribution"/>
    <s v="404C-230 - Administration"/>
    <s v="2330 Meals Exp Supp Inv"/>
    <n v="127.19"/>
    <x v="0"/>
    <x v="0"/>
  </r>
  <r>
    <s v="Distribution"/>
    <s v="404C-240 - Legal Costs"/>
    <s v="2160 Outside Svcs Legal"/>
    <n v="252"/>
    <x v="0"/>
    <x v="0"/>
  </r>
  <r>
    <s v="Distribution"/>
    <s v="404C-321 - Civil/Sitework"/>
    <s v="2100 Outside Svcs"/>
    <n v="227232.94"/>
    <x v="0"/>
    <x v="0"/>
  </r>
  <r>
    <s v="Distribution"/>
    <s v="404C-410 - Line Design"/>
    <s v="1200 ST NonUnion Lbr"/>
    <n v="2023.04"/>
    <x v="3"/>
    <x v="0"/>
  </r>
  <r>
    <s v="Distribution"/>
    <s v="404C-420 - Procurement"/>
    <s v="1200 ST NonUnion Lbr"/>
    <n v="42.57"/>
    <x v="3"/>
    <x v="0"/>
  </r>
  <r>
    <s v="Distribution"/>
    <s v="404C-460 - Materials"/>
    <s v="1200 ST Union Lbr"/>
    <n v="160.52000000000001"/>
    <x v="1"/>
    <x v="0"/>
  </r>
  <r>
    <s v="Distribution"/>
    <s v="404C-460 - Materials"/>
    <s v="7065 Lobby Stk Bgr"/>
    <n v="787.34"/>
    <x v="2"/>
    <x v="0"/>
  </r>
  <r>
    <s v="Distribution"/>
    <s v="404C-460 - Materials"/>
    <s v="2400 Inventory Issue"/>
    <n v="6956.32"/>
    <x v="2"/>
    <x v="0"/>
  </r>
  <r>
    <s v="Distribution"/>
    <s v="404C-460 - Materials"/>
    <s v="2410 Direct Purchase"/>
    <n v="35975.96"/>
    <x v="0"/>
    <x v="0"/>
  </r>
  <r>
    <s v="Distribution"/>
    <s v="404C-470 - Construction"/>
    <s v="2100 Outside Svcs"/>
    <n v="23179.109999999997"/>
    <x v="0"/>
    <x v="0"/>
  </r>
  <r>
    <s v="Distribution"/>
    <s v="404C-470 - Construction"/>
    <s v="1200 ST Union Lbr"/>
    <n v="1294.96"/>
    <x v="1"/>
    <x v="0"/>
  </r>
  <r>
    <s v="Distribution"/>
    <s v="404C-470 - Construction"/>
    <s v="2330 Meals Payroll"/>
    <n v="60"/>
    <x v="0"/>
    <x v="0"/>
  </r>
  <r>
    <s v="Distribution"/>
    <s v="404C-470 - Construction"/>
    <s v="1300 OT Union Lbr"/>
    <n v="894.85"/>
    <x v="1"/>
    <x v="0"/>
  </r>
  <r>
    <s v="Distribution"/>
    <s v="404C-300"/>
    <s v="1200 ST Union Lbr"/>
    <n v="2624"/>
    <x v="1"/>
    <x v="0"/>
  </r>
  <r>
    <s v="Distribution"/>
    <s v="407E-200 - Admin/ROW/Planning"/>
    <s v="2100 Outside Svcs"/>
    <n v="5805.79"/>
    <x v="0"/>
    <x v="0"/>
  </r>
  <r>
    <s v="Distribution"/>
    <s v="407E-200 - Admin/ROW/Planning"/>
    <s v="1200 ST NonUnion Lbr"/>
    <n v="43755.089999999989"/>
    <x v="3"/>
    <x v="0"/>
  </r>
  <r>
    <s v="Distribution"/>
    <s v="407E-200 - Admin/ROW/Planning"/>
    <s v="2320 Travel Exp Supp Inv"/>
    <n v="776.38"/>
    <x v="0"/>
    <x v="0"/>
  </r>
  <r>
    <s v="Distribution"/>
    <s v="407E-200 - Admin/ROW/Planning"/>
    <s v="2330 Meals Exp Supp Inv"/>
    <n v="28.28"/>
    <x v="0"/>
    <x v="0"/>
  </r>
  <r>
    <s v="Distribution"/>
    <s v="407E-200 - Admin/ROW/Planning"/>
    <s v="2550 Easements/ROW"/>
    <n v="45100"/>
    <x v="0"/>
    <x v="0"/>
  </r>
  <r>
    <s v="Distribution"/>
    <s v="407E-300 - Const/Equip Purch"/>
    <s v="2100 AP Accrual"/>
    <n v="1000000"/>
    <x v="0"/>
    <x v="0"/>
  </r>
  <r>
    <s v="Distribution"/>
    <s v="407E-300 - Const/Equip Purch"/>
    <s v="2100 Outside Svcs"/>
    <n v="154249.53"/>
    <x v="0"/>
    <x v="0"/>
  </r>
  <r>
    <s v="Distribution"/>
    <s v="407E-300 - Const/Equip Purch"/>
    <s v="2170 Outside Svcs Veg Mgmt"/>
    <n v="6849.75"/>
    <x v="0"/>
    <x v="0"/>
  </r>
  <r>
    <s v="Distribution"/>
    <s v="407E-300 - Const/Equip Purch"/>
    <s v="1200 ST NonUnion Lbr"/>
    <n v="822.08"/>
    <x v="3"/>
    <x v="0"/>
  </r>
  <r>
    <s v="Distribution"/>
    <s v="407E-300 - Const/Equip Purch"/>
    <s v="1200 ST Union Lbr"/>
    <n v="2196.54"/>
    <x v="1"/>
    <x v="0"/>
  </r>
  <r>
    <s v="Distribution"/>
    <s v="407E-300 - Const/Equip Purch"/>
    <s v="7065 Lobby Stk Bgr"/>
    <n v="3703"/>
    <x v="2"/>
    <x v="0"/>
  </r>
  <r>
    <s v="Distribution"/>
    <s v="407E-300 - Const/Equip Purch"/>
    <s v="7075 Lobby Stk Mach"/>
    <n v="224.18"/>
    <x v="2"/>
    <x v="0"/>
  </r>
  <r>
    <s v="Distribution"/>
    <s v="407E-300 - Const/Equip Purch"/>
    <s v="2400 Inventory Issue"/>
    <n v="24009.089999999997"/>
    <x v="2"/>
    <x v="0"/>
  </r>
  <r>
    <s v="Distribution"/>
    <s v="407E-300 - Const/Equip Purch"/>
    <s v="2410 Direct Purchase"/>
    <n v="3670887.06"/>
    <x v="0"/>
    <x v="0"/>
  </r>
  <r>
    <s v="Distribution"/>
    <s v="407E-300 - Const/Equip Purch"/>
    <s v="2420 Lease/Rental"/>
    <n v="302903.87"/>
    <x v="0"/>
    <x v="0"/>
  </r>
  <r>
    <s v="Distribution"/>
    <s v="407E-300 - Const/Equip Purch"/>
    <s v="6130 Misc Reimburse AR"/>
    <n v="86060"/>
    <x v="5"/>
    <x v="0"/>
  </r>
  <r>
    <s v="Distribution"/>
    <s v="407E-300 - Const/Equip Purch"/>
    <s v="1300 OT Union Lbr"/>
    <n v="1043.5999999999999"/>
    <x v="1"/>
    <x v="0"/>
  </r>
  <r>
    <s v="Distribution"/>
    <s v="407E-810 - Rem Cost/Salvage"/>
    <s v="1200 ST Union Lbr"/>
    <n v="12.79"/>
    <x v="1"/>
    <x v="0"/>
  </r>
  <r>
    <s v="Distribution"/>
    <s v="407E-810 - Rem Cost/Salvage"/>
    <s v="1300 OT Union Lbr"/>
    <n v="2.31"/>
    <x v="1"/>
    <x v="0"/>
  </r>
  <r>
    <s v="Distribution"/>
    <s v="409C-120 - Engineering"/>
    <s v="2100 AP Accrual"/>
    <n v="-10000"/>
    <x v="0"/>
    <x v="0"/>
  </r>
  <r>
    <s v="Distribution"/>
    <s v="409C-440 - ROW Clearing"/>
    <s v="2170 Outside Svcs Veg Mgmt"/>
    <n v="7874.75"/>
    <x v="0"/>
    <x v="0"/>
  </r>
  <r>
    <s v="Distribution"/>
    <s v="441E-120 - Engineering"/>
    <s v="2110 Outside Svcs Eng"/>
    <n v="61408.98"/>
    <x v="0"/>
    <x v="0"/>
  </r>
  <r>
    <s v="Distribution"/>
    <s v="441E-120 - Engineering"/>
    <s v="1200 ST NonUnion Lbr"/>
    <n v="11275.890000000001"/>
    <x v="3"/>
    <x v="0"/>
  </r>
  <r>
    <s v="Distribution"/>
    <s v="441E-120 - Engineering"/>
    <s v="2320 Travel Exp Supp Inv"/>
    <n v="75"/>
    <x v="0"/>
    <x v="0"/>
  </r>
  <r>
    <s v="Distribution"/>
    <s v="441E-120 - Engineering"/>
    <s v="1300 OT NonUnion Lbr"/>
    <n v="298.52"/>
    <x v="3"/>
    <x v="0"/>
  </r>
  <r>
    <s v="Distribution"/>
    <s v="441E-134 - Environ Permitting"/>
    <s v="1200 ST NonUnion Lbr"/>
    <n v="345.29"/>
    <x v="3"/>
    <x v="0"/>
  </r>
  <r>
    <s v="Distribution"/>
    <s v="441E-134 - Environ Permitting"/>
    <s v="2320 Travel Exp Supp Inv"/>
    <n v="287.85000000000002"/>
    <x v="0"/>
    <x v="0"/>
  </r>
  <r>
    <s v="Distribution"/>
    <s v="441E-134 - Environ Permitting"/>
    <s v="2330 Meals Exp Supp Inv"/>
    <n v="18.28"/>
    <x v="0"/>
    <x v="0"/>
  </r>
  <r>
    <s v="Distribution"/>
    <s v="441E-140 - Proj Management"/>
    <s v="1200 ST NonUnion Lbr"/>
    <n v="2403.8200000000002"/>
    <x v="3"/>
    <x v="0"/>
  </r>
  <r>
    <s v="Distribution"/>
    <s v="441E-140 - Proj Management"/>
    <s v="2320 Travel Exp Supp Inv"/>
    <n v="141.60999999999999"/>
    <x v="0"/>
    <x v="0"/>
  </r>
  <r>
    <s v="Distribution"/>
    <s v="441E-140 - Proj Management"/>
    <s v="2330 Meals Exp Supp Inv"/>
    <n v="45.629999999999995"/>
    <x v="0"/>
    <x v="0"/>
  </r>
  <r>
    <s v="Distribution"/>
    <s v="441E-210 - Land and Easement Purc"/>
    <s v="1200 ST NonUnion Lbr"/>
    <n v="703.97"/>
    <x v="3"/>
    <x v="0"/>
  </r>
  <r>
    <s v="Distribution"/>
    <s v="441E-220 - Surveying"/>
    <s v="2110 Outside Svcs Eng"/>
    <n v="9354.25"/>
    <x v="0"/>
    <x v="0"/>
  </r>
  <r>
    <s v="Distribution"/>
    <s v="441E-230 - Administration"/>
    <s v="1200 ST NonUnion Lbr"/>
    <n v="4098.8099999999995"/>
    <x v="3"/>
    <x v="0"/>
  </r>
  <r>
    <s v="Distribution"/>
    <s v="441E-240 - Legal Costs"/>
    <s v="2160 Outside Svcs Legal"/>
    <n v="8757"/>
    <x v="0"/>
    <x v="0"/>
  </r>
  <r>
    <s v="Distribution"/>
    <s v="441E-321 - Civil/Sitework"/>
    <s v="2100 Outside Svcs"/>
    <n v="200"/>
    <x v="0"/>
    <x v="0"/>
  </r>
  <r>
    <s v="Distribution"/>
    <s v="441E-324 - Transf and Breakers"/>
    <s v="2100 Outside Svcs"/>
    <n v="384303.8"/>
    <x v="0"/>
    <x v="0"/>
  </r>
  <r>
    <s v="Distribution"/>
    <s v="441E-470 - Construction"/>
    <s v="2100 Outside Svcs"/>
    <n v="16138.130000000001"/>
    <x v="0"/>
    <x v="0"/>
  </r>
  <r>
    <s v="Distribution"/>
    <s v="441E-470 - Construction"/>
    <s v="1200 ST NonUnion Lbr"/>
    <n v="106.44"/>
    <x v="3"/>
    <x v="0"/>
  </r>
  <r>
    <s v="Distribution"/>
    <s v="441E-300"/>
    <s v="2100 Outside Svcs"/>
    <n v="35000"/>
    <x v="0"/>
    <x v="0"/>
  </r>
  <r>
    <s v="Distribution"/>
    <s v="441E-300"/>
    <s v="1200 ST NonUnion Lbr"/>
    <n v="2000"/>
    <x v="3"/>
    <x v="0"/>
  </r>
  <r>
    <s v="Distribution"/>
    <s v="441E-300"/>
    <s v="2410 Direct Purchase"/>
    <n v="110000"/>
    <x v="0"/>
    <x v="0"/>
  </r>
  <r>
    <s v="Distribution"/>
    <s v="631A-200 - Admin/ROW/Planning"/>
    <s v="2100 Outside Svcs"/>
    <n v="25000"/>
    <x v="0"/>
    <x v="0"/>
  </r>
  <r>
    <s v="Distribution"/>
    <s v="631A-200 - Admin/ROW/Planning"/>
    <s v="1200 ST NonUnion Lbr"/>
    <n v="12444.869999999999"/>
    <x v="3"/>
    <x v="0"/>
  </r>
  <r>
    <s v="Distribution"/>
    <s v="631A-200 - Admin/ROW/Planning"/>
    <s v="2320 Travel Exp Supp Inv"/>
    <n v="77.039999999999992"/>
    <x v="0"/>
    <x v="0"/>
  </r>
  <r>
    <s v="Distribution"/>
    <s v="631A-200 - Admin/ROW/Planning"/>
    <s v="2410 Direct Purchase"/>
    <n v="388308.05"/>
    <x v="0"/>
    <x v="0"/>
  </r>
  <r>
    <s v="Distribution"/>
    <s v="631A-300 - Const/Equip Purch"/>
    <s v="2100 Outside Svcs"/>
    <n v="150"/>
    <x v="0"/>
    <x v="0"/>
  </r>
  <r>
    <s v="Distribution"/>
    <s v="631A-300 - Const/Equip Purch"/>
    <s v="2130 Outside Svs Const"/>
    <n v="19700"/>
    <x v="0"/>
    <x v="0"/>
  </r>
  <r>
    <s v="Distribution"/>
    <s v="631A-300 - Const/Equip Purch"/>
    <s v="2810 Fees/Dues/Pnlty"/>
    <n v="275.68"/>
    <x v="0"/>
    <x v="0"/>
  </r>
  <r>
    <s v="Distribution"/>
    <s v="631A-300 - Const/Equip Purch"/>
    <s v="1200 ST NonUnion Lbr"/>
    <n v="1858.32"/>
    <x v="3"/>
    <x v="0"/>
  </r>
  <r>
    <s v="Distribution"/>
    <s v="631A-300 - Const/Equip Purch"/>
    <s v="1200 ST Union Lbr"/>
    <n v="12609.47"/>
    <x v="1"/>
    <x v="0"/>
  </r>
  <r>
    <s v="Distribution"/>
    <s v="631A-300 - Const/Equip Purch"/>
    <s v="1400 Adj Union Lbr"/>
    <n v="1993.84"/>
    <x v="1"/>
    <x v="0"/>
  </r>
  <r>
    <s v="Distribution"/>
    <s v="631A-300 - Const/Equip Purch"/>
    <s v="2330 Meals Payroll"/>
    <n v="20"/>
    <x v="0"/>
    <x v="0"/>
  </r>
  <r>
    <s v="Distribution"/>
    <s v="631A-300 - Const/Equip Purch"/>
    <s v="2400 Inventory Issue"/>
    <n v="9212.2900000000009"/>
    <x v="2"/>
    <x v="0"/>
  </r>
  <r>
    <s v="Distribution"/>
    <s v="631A-300 - Const/Equip Purch"/>
    <s v="2410 Direct Purchase"/>
    <n v="231189.86"/>
    <x v="0"/>
    <x v="0"/>
  </r>
  <r>
    <s v="Distribution"/>
    <s v="631A-300 - Const/Equip Purch"/>
    <s v="1300 OT Union Lbr"/>
    <n v="2510.88"/>
    <x v="1"/>
    <x v="0"/>
  </r>
  <r>
    <s v="Distribution"/>
    <s v="848B-230 - Administration"/>
    <s v="2410 Direct Purchase"/>
    <n v="-26.91"/>
    <x v="0"/>
    <x v="0"/>
  </r>
  <r>
    <s v="Distribution"/>
    <s v="971E-200 - Admin/ROW/Planning"/>
    <s v="1200 ST NonUnion Lbr"/>
    <n v="1266.0700000000002"/>
    <x v="3"/>
    <x v="0"/>
  </r>
  <r>
    <s v="Intangible"/>
    <s v="130Q-210 - Admin/Planning"/>
    <s v="2100 Outside Svcs"/>
    <n v="294100"/>
    <x v="0"/>
    <x v="0"/>
  </r>
  <r>
    <s v="Intangible"/>
    <s v="130Q-210 - Admin/Planning"/>
    <s v="1200 ST NonUnion Lbr"/>
    <n v="5455.3399999999992"/>
    <x v="6"/>
    <x v="0"/>
  </r>
  <r>
    <s v="Intangible"/>
    <s v="130Q-210 - Admin/Planning"/>
    <s v="1200 ST Non Union Labor - Non-Union - IT"/>
    <n v="78715"/>
    <x v="3"/>
    <x v="0"/>
  </r>
  <r>
    <s v="Intangible"/>
    <s v="130Q-210 - Admin/Planning"/>
    <s v="1200 ST Non Union Labor - Supervisory"/>
    <n v="4584.5"/>
    <x v="3"/>
    <x v="0"/>
  </r>
  <r>
    <s v="Intangible"/>
    <s v="130Q-210 - Admin/Planning"/>
    <s v="1300 OT NonUnion Lbr"/>
    <n v="9731.25"/>
    <x v="6"/>
    <x v="0"/>
  </r>
  <r>
    <s v="Intangible"/>
    <s v="131D-210 - Admin/Planning"/>
    <s v="2100 AP Accrual"/>
    <n v="-50763.26"/>
    <x v="0"/>
    <x v="0"/>
  </r>
  <r>
    <s v="Intangible"/>
    <s v="131D-210 - Admin/Planning"/>
    <s v="2100 Outside Svcs"/>
    <n v="1824474.96"/>
    <x v="0"/>
    <x v="0"/>
  </r>
  <r>
    <s v="Intangible"/>
    <s v="131D-210 - Admin/Planning"/>
    <s v="1200 ST NonUnion Lbr"/>
    <n v="119088.4"/>
    <x v="6"/>
    <x v="0"/>
  </r>
  <r>
    <s v="Intangible"/>
    <s v="131D-210 - Admin/Planning"/>
    <s v="2330 Meals Exp Supp Inv"/>
    <n v="348.65"/>
    <x v="0"/>
    <x v="0"/>
  </r>
  <r>
    <s v="Intangible"/>
    <s v="131D-320 - Software Purchase"/>
    <s v="2410 Direct Purchase"/>
    <n v="5230"/>
    <x v="4"/>
    <x v="0"/>
  </r>
  <r>
    <s v="Intangible"/>
    <s v="132D-210 - Admin/Planning"/>
    <s v="2100 AP Accrual"/>
    <n v="-138413.6"/>
    <x v="0"/>
    <x v="3"/>
  </r>
  <r>
    <s v="Intangible"/>
    <s v="132D-210 - Admin/Planning"/>
    <s v="2140 Outside Svcs IT"/>
    <n v="113981.02"/>
    <x v="0"/>
    <x v="3"/>
  </r>
  <r>
    <s v="Intangible"/>
    <s v="132D-320 - Software"/>
    <s v="2100 AP Accrual"/>
    <n v="-214436.8"/>
    <x v="4"/>
    <x v="3"/>
  </r>
  <r>
    <s v="Intangible"/>
    <s v="132D-320 - Software"/>
    <s v="2140 Outside Svcs IT"/>
    <n v="94174.8"/>
    <x v="4"/>
    <x v="3"/>
  </r>
  <r>
    <s v="Intangible"/>
    <s v="420C-210 - Admin/Planning"/>
    <s v="2140 Outside Svcs IT"/>
    <n v="26964.799999999999"/>
    <x v="0"/>
    <x v="0"/>
  </r>
  <r>
    <s v="Intangible"/>
    <s v="420C-210 - Admin/Planning"/>
    <s v="1200 ST NonUnion Lbr"/>
    <n v="3579.9"/>
    <x v="6"/>
    <x v="0"/>
  </r>
  <r>
    <s v="Intangible"/>
    <s v="420C-310 - Hardware Purchase"/>
    <s v="2140 Outside Svcs IT"/>
    <n v="5225"/>
    <x v="0"/>
    <x v="0"/>
  </r>
  <r>
    <s v="Intangible"/>
    <s v="420C-310 - Hardware Purchase"/>
    <s v="2750 Info Tech Hdwr"/>
    <n v="371.25"/>
    <x v="0"/>
    <x v="0"/>
  </r>
  <r>
    <s v="Intangible"/>
    <s v="420C-320 - Software Purchase"/>
    <s v="2100 AP Accrual"/>
    <n v="-40000"/>
    <x v="4"/>
    <x v="0"/>
  </r>
  <r>
    <s v="Intangible"/>
    <s v="420C-320 - Software Purchase"/>
    <s v="2100 Outside Svcs"/>
    <n v="3277.5"/>
    <x v="4"/>
    <x v="0"/>
  </r>
  <r>
    <s v="Intangible"/>
    <s v="420C-320 - Software Purchase"/>
    <s v="2140 Outside Svcs IT"/>
    <n v="359287.7"/>
    <x v="4"/>
    <x v="0"/>
  </r>
  <r>
    <s v="Intangible"/>
    <s v="420C-320 - Software Purchase"/>
    <s v="1200 ST NonUnion Lbr"/>
    <n v="14122.76"/>
    <x v="4"/>
    <x v="0"/>
  </r>
  <r>
    <s v="Intangible"/>
    <s v="412E-210 - Admin/Planning"/>
    <s v="1200 ST NonUnion Lbr"/>
    <n v="3407.7799999999993"/>
    <x v="6"/>
    <x v="0"/>
  </r>
  <r>
    <s v="Intangible"/>
    <s v="412E-210 - Admin/Planning"/>
    <s v="2320 Travel Exp Supp Inv"/>
    <n v="17.559999999999999"/>
    <x v="0"/>
    <x v="0"/>
  </r>
  <r>
    <s v="Intangible"/>
    <s v="412E-320 - Software Purchase"/>
    <s v="2100 AP Accrual"/>
    <n v="-118000"/>
    <x v="4"/>
    <x v="0"/>
  </r>
  <r>
    <s v="Intangible"/>
    <s v="412E-320 - Software Purchase"/>
    <s v="2100 Outside Svcs"/>
    <n v="171538.5"/>
    <x v="4"/>
    <x v="0"/>
  </r>
  <r>
    <s v="Intangible"/>
    <s v="412E-320 - Software Purchase"/>
    <s v="2140 Outside Svcs IT"/>
    <n v="630061.03"/>
    <x v="4"/>
    <x v="0"/>
  </r>
  <r>
    <s v="Intangible"/>
    <s v="425C-210 - Admin/Planning"/>
    <s v="2140 Outside Svcs IT"/>
    <n v="11440"/>
    <x v="0"/>
    <x v="0"/>
  </r>
  <r>
    <s v="Intangible"/>
    <s v="615D-200 - Admin/Planning"/>
    <s v="2140 Outside Svcs IT"/>
    <n v="78519.38"/>
    <x v="0"/>
    <x v="4"/>
  </r>
  <r>
    <s v="Intangible"/>
    <s v="615D-200 - Admin/Planning"/>
    <s v="1200 ST NonUnion Lbr"/>
    <n v="29213.119999999999"/>
    <x v="6"/>
    <x v="4"/>
  </r>
  <r>
    <s v="Intangible"/>
    <s v="615D-200 - Admin/Planning"/>
    <s v="2320 Travel Exp Supp Inv"/>
    <n v="21.8"/>
    <x v="0"/>
    <x v="4"/>
  </r>
  <r>
    <s v="Intangible"/>
    <s v="615D-200 - Admin/Planning"/>
    <s v="2410 Direct Purchase"/>
    <n v="68.709999999999994"/>
    <x v="0"/>
    <x v="4"/>
  </r>
  <r>
    <s v="Intangible"/>
    <s v="615D-210 - Admin/Planning"/>
    <s v="2100 AP Accrual"/>
    <n v="-677174.77"/>
    <x v="0"/>
    <x v="4"/>
  </r>
  <r>
    <s v="Intangible"/>
    <s v="615D-210 - Admin/Planning"/>
    <s v="2100 Outside Svcs"/>
    <n v="1308855.7400000002"/>
    <x v="0"/>
    <x v="4"/>
  </r>
  <r>
    <s v="Intangible"/>
    <s v="615D-210 - Admin/Planning"/>
    <s v="2140 Outside Svcs IT"/>
    <n v="950002.23"/>
    <x v="0"/>
    <x v="4"/>
  </r>
  <r>
    <s v="Intangible"/>
    <s v="615D-210 - Admin/Planning"/>
    <s v="1200 ST NonUnion Lbr"/>
    <n v="572712.63000000012"/>
    <x v="6"/>
    <x v="4"/>
  </r>
  <r>
    <s v="Intangible"/>
    <s v="615D-210 - Admin/Planning"/>
    <s v="1200 ST Union Lbr"/>
    <n v="77449.899999999994"/>
    <x v="6"/>
    <x v="4"/>
  </r>
  <r>
    <s v="Intangible"/>
    <s v="615D-210 - Admin/Planning"/>
    <s v="1400 Adj NonUnion Lbr"/>
    <n v="250"/>
    <x v="6"/>
    <x v="4"/>
  </r>
  <r>
    <s v="Intangible"/>
    <s v="615D-210 - Admin/Planning"/>
    <s v="1400 Adj Union Lbr"/>
    <n v="295.25"/>
    <x v="6"/>
    <x v="4"/>
  </r>
  <r>
    <s v="Intangible"/>
    <s v="615D-210 - Admin/Planning"/>
    <s v="2330 Meals Exp Supp Inv"/>
    <n v="936.29"/>
    <x v="0"/>
    <x v="4"/>
  </r>
  <r>
    <s v="Intangible"/>
    <s v="615D-210 - Admin/Planning"/>
    <s v="2330 Meals Payroll"/>
    <n v="270"/>
    <x v="0"/>
    <x v="4"/>
  </r>
  <r>
    <s v="Intangible"/>
    <s v="615D-210 - Admin/Planning"/>
    <s v="2410 Direct Purchase"/>
    <n v="62454.75"/>
    <x v="0"/>
    <x v="4"/>
  </r>
  <r>
    <s v="Intangible"/>
    <s v="615D-210 - Admin/Planning"/>
    <s v="1300 OT Union Lbr"/>
    <n v="16481.53"/>
    <x v="6"/>
    <x v="4"/>
  </r>
  <r>
    <s v="Intangible"/>
    <s v="615D-300 - Construction"/>
    <s v="2100 Outside Svcs"/>
    <n v="2811145.6100000003"/>
    <x v="0"/>
    <x v="4"/>
  </r>
  <r>
    <s v="Intangible"/>
    <s v="615D-300 - Construction"/>
    <s v="2170 Outside Svcs Veg Mgmt"/>
    <n v="630"/>
    <x v="0"/>
    <x v="4"/>
  </r>
  <r>
    <s v="Intangible"/>
    <s v="615D-300 - Construction"/>
    <s v="1200 ST NonUnion Lbr"/>
    <n v="2386.8199999999997"/>
    <x v="6"/>
    <x v="4"/>
  </r>
  <r>
    <s v="Intangible"/>
    <s v="615D-300 - Construction"/>
    <s v="1200 ST Union Lbr"/>
    <n v="74866.759999999995"/>
    <x v="6"/>
    <x v="4"/>
  </r>
  <r>
    <s v="Intangible"/>
    <s v="615D-300 - Construction"/>
    <s v="1400 Adj Union Lbr"/>
    <n v="580"/>
    <x v="6"/>
    <x v="4"/>
  </r>
  <r>
    <s v="Intangible"/>
    <s v="615D-300 - Construction"/>
    <s v="2330 Meals Payroll"/>
    <n v="340"/>
    <x v="0"/>
    <x v="4"/>
  </r>
  <r>
    <s v="Intangible"/>
    <s v="615D-300 - Construction"/>
    <s v="7065 Lobby Stk Bgr"/>
    <n v="21.46"/>
    <x v="2"/>
    <x v="4"/>
  </r>
  <r>
    <s v="Intangible"/>
    <s v="615D-300 - Construction"/>
    <s v="2400 Inventory Issue"/>
    <n v="941.63"/>
    <x v="2"/>
    <x v="4"/>
  </r>
  <r>
    <s v="Intangible"/>
    <s v="615D-300 - Construction"/>
    <s v="2410 Direct Purchase"/>
    <n v="5306.7699999999995"/>
    <x v="0"/>
    <x v="4"/>
  </r>
  <r>
    <s v="Intangible"/>
    <s v="615D-300 - Construction"/>
    <s v="2420 Lease/Rental"/>
    <n v="1607.0900000000001"/>
    <x v="0"/>
    <x v="4"/>
  </r>
  <r>
    <s v="Intangible"/>
    <s v="615D-300 - Construction"/>
    <s v="1300 OT Union Lbr"/>
    <n v="17351.89"/>
    <x v="6"/>
    <x v="4"/>
  </r>
  <r>
    <s v="Intangible"/>
    <s v="615D-310 - Hardware Purchase"/>
    <s v="1200 ST NonUnion Lbr"/>
    <n v="108.76"/>
    <x v="6"/>
    <x v="4"/>
  </r>
  <r>
    <s v="Intangible"/>
    <s v="615D-310 - Hardware Purchase"/>
    <s v="2410 Direct Purchase"/>
    <n v="13393.859999999999"/>
    <x v="0"/>
    <x v="4"/>
  </r>
  <r>
    <s v="Intangible"/>
    <s v="615D-310 - Hardware Purchase"/>
    <s v="2700 Postage/Delivery"/>
    <n v="156.5"/>
    <x v="0"/>
    <x v="4"/>
  </r>
  <r>
    <s v="Intangible"/>
    <s v="615D-310 - Hardware Purchase"/>
    <s v="2750 Info Tech Hdwr"/>
    <n v="2591.04"/>
    <x v="0"/>
    <x v="4"/>
  </r>
  <r>
    <s v="Intangible"/>
    <s v="615D-320 - Software Purchase"/>
    <s v="2140 Outside Svcs IT"/>
    <n v="133577.70000000001"/>
    <x v="4"/>
    <x v="4"/>
  </r>
  <r>
    <s v="Intangible"/>
    <s v="615D-320 - Software Purchase"/>
    <s v="1200 ST NonUnion Lbr"/>
    <n v="2514.0100000000002"/>
    <x v="4"/>
    <x v="4"/>
  </r>
  <r>
    <s v="Intangible"/>
    <s v="615D-320 - Software Purchase"/>
    <s v="2410 Direct Purchase"/>
    <n v="3604428.15"/>
    <x v="4"/>
    <x v="4"/>
  </r>
  <r>
    <s v="Intangible"/>
    <s v="615D-320 - Software Purchase"/>
    <s v="2760 Info Tech Sfwr"/>
    <n v="1395"/>
    <x v="4"/>
    <x v="4"/>
  </r>
  <r>
    <s v="Intangible"/>
    <s v="615D-810 - Rem Cost/Salv Cost"/>
    <s v="2410 Direct Purchase"/>
    <n v="320.33999999999997"/>
    <x v="0"/>
    <x v="4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0">
  <r>
    <x v="0"/>
    <s v="805A-200 - Admin/ROW/Planning"/>
    <s v="2100 Outside Svcs"/>
    <n v="5826"/>
  </r>
  <r>
    <x v="1"/>
    <s v="374D-300 - Construction"/>
    <s v="2100 AP Accrual"/>
    <n v="-875"/>
  </r>
  <r>
    <x v="1"/>
    <s v="374D-300 - Construction"/>
    <s v="1200 ST Union Lbr"/>
    <n v="388.88"/>
  </r>
  <r>
    <x v="1"/>
    <s v="374D-300 - Construction"/>
    <s v="2330 Meals Payroll"/>
    <n v="10"/>
  </r>
  <r>
    <x v="1"/>
    <s v="374D-300 - Construction"/>
    <s v="1300 OT Union Lbr"/>
    <n v="401.04"/>
  </r>
  <r>
    <x v="1"/>
    <s v="2332-810 - Retirement"/>
    <s v="2440 Sal Inventory"/>
    <n v="4431.75"/>
  </r>
  <r>
    <x v="1"/>
    <s v="117D-120 - Engineering"/>
    <s v="2100 Outside Svcs"/>
    <n v="816.5"/>
  </r>
  <r>
    <x v="1"/>
    <s v="117D-140 - Project Management"/>
    <s v="1200 ST NonUnion Lbr"/>
    <n v="883.43"/>
  </r>
  <r>
    <x v="1"/>
    <s v="117D-220 - Surveying"/>
    <s v="2100 Outside Svcs"/>
    <n v="2352.5"/>
  </r>
  <r>
    <x v="1"/>
    <s v="117D-230 - Administration"/>
    <s v="1200 ST NonUnion Lbr"/>
    <n v="96.32"/>
  </r>
  <r>
    <x v="1"/>
    <s v="117D-321 - Civil/Sitework"/>
    <s v="2100 Outside Svcs"/>
    <n v="15000"/>
  </r>
  <r>
    <x v="1"/>
    <s v="117D-450 - Environ Compliance"/>
    <s v="2100 Outside Svcs"/>
    <n v="7670.88"/>
  </r>
  <r>
    <x v="1"/>
    <s v="117D-460 - Material"/>
    <s v="1200 ST Union Lbr"/>
    <n v="154.68"/>
  </r>
  <r>
    <x v="1"/>
    <s v="117D-460 - Material"/>
    <s v="7082 Lobby Stk Presq"/>
    <n v="-90"/>
  </r>
  <r>
    <x v="1"/>
    <s v="117D-460 - Material"/>
    <s v="2400 Inventory Issue"/>
    <n v="2816.48"/>
  </r>
  <r>
    <x v="1"/>
    <s v="117D-460 - Material"/>
    <s v="2460 Inv Returned"/>
    <n v="-4424.63"/>
  </r>
  <r>
    <x v="1"/>
    <s v="117D-460 - Material"/>
    <s v="1300 OT Union Lbr"/>
    <n v="58.02"/>
  </r>
  <r>
    <x v="1"/>
    <s v="117D-470 - Construction"/>
    <s v="2100 AP Accrual"/>
    <n v="-1068000"/>
  </r>
  <r>
    <x v="1"/>
    <s v="117D-470 - Construction"/>
    <s v="2100 Outside Svcs"/>
    <n v="1276520.3399999999"/>
  </r>
  <r>
    <x v="1"/>
    <s v="117D-470 - Construction"/>
    <s v="1200 ST Union Lbr"/>
    <n v="1044.53"/>
  </r>
  <r>
    <x v="1"/>
    <s v="117D-470 - Construction"/>
    <s v="2330 Meals Payroll"/>
    <n v="40"/>
  </r>
  <r>
    <x v="1"/>
    <s v="117D-470 - Construction"/>
    <s v="1300 OT Union Lbr"/>
    <n v="673.47"/>
  </r>
  <r>
    <x v="1"/>
    <s v="120D-120 - Engineering"/>
    <s v="1200 ST NonUnion Lbr"/>
    <n v="4331.6000000000004"/>
  </r>
  <r>
    <x v="1"/>
    <s v="120D-120 - Engineering"/>
    <s v="1300 OT NonUnion Lbr"/>
    <n v="317.72000000000003"/>
  </r>
  <r>
    <x v="1"/>
    <s v="120D-310 - Substation Eng"/>
    <s v="2410 Direct Purchase"/>
    <n v="36.61"/>
  </r>
  <r>
    <x v="1"/>
    <s v="120D-326 - Sub Communications"/>
    <s v="2410 Direct Purchase"/>
    <n v="1848.45"/>
  </r>
  <r>
    <x v="1"/>
    <s v="120D-470 - Construction"/>
    <s v="1200 ST Union Lbr"/>
    <n v="2934.69"/>
  </r>
  <r>
    <x v="1"/>
    <s v="120D-470 - Construction"/>
    <s v="2330 Meals Payroll"/>
    <n v="10"/>
  </r>
  <r>
    <x v="1"/>
    <s v="120D-470 - Construction"/>
    <s v="1300 OT Union Lbr"/>
    <n v="878.61"/>
  </r>
  <r>
    <x v="1"/>
    <s v="123D-230 - Administration"/>
    <s v="1200 ST NonUnion Lbr"/>
    <n v="31.77"/>
  </r>
  <r>
    <x v="1"/>
    <s v="127D-120 - Engineering"/>
    <s v="2100 Outside Svcs"/>
    <n v="11196.15"/>
  </r>
  <r>
    <x v="1"/>
    <s v="127D-120 - Engineering"/>
    <s v="1200 ST NonUnion Lbr"/>
    <n v="831.95"/>
  </r>
  <r>
    <x v="1"/>
    <s v="127D-140 - Project Management"/>
    <s v="1200 ST NonUnion Lbr"/>
    <n v="9185.06"/>
  </r>
  <r>
    <x v="1"/>
    <s v="127D-210 - Land and Easement Purc"/>
    <s v="2550 Easements/ROW"/>
    <n v="5200"/>
  </r>
  <r>
    <x v="1"/>
    <s v="127D-230 - Administration"/>
    <s v="2100 Outside Svcs"/>
    <n v="4875"/>
  </r>
  <r>
    <x v="1"/>
    <s v="127D-230 - Administration"/>
    <s v="1200 ST NonUnion Lbr"/>
    <n v="1956.1599999999996"/>
  </r>
  <r>
    <x v="1"/>
    <s v="127D-230 - Administration"/>
    <s v="2320 Travel Exp Supp Inv"/>
    <n v="590.78"/>
  </r>
  <r>
    <x v="1"/>
    <s v="127D-230 - Administration"/>
    <s v="2330 Meals Exp Supp Inv"/>
    <n v="32.47"/>
  </r>
  <r>
    <x v="1"/>
    <s v="127D-230 - Administration"/>
    <s v="2420 Lease/Rental"/>
    <n v="2000"/>
  </r>
  <r>
    <x v="1"/>
    <s v="127D-321 - Civil/Sitework"/>
    <s v="2100 Outside Svcs"/>
    <n v="345503.47"/>
  </r>
  <r>
    <x v="1"/>
    <s v="127D-321 - Civil/Sitework"/>
    <s v="2420 Lease/Rental"/>
    <n v="36000"/>
  </r>
  <r>
    <x v="1"/>
    <s v="127D-450 - Environ Compliance"/>
    <s v="2100 Outside Svcs"/>
    <n v="4546.99"/>
  </r>
  <r>
    <x v="1"/>
    <s v="127D-460 - Material"/>
    <s v="2100 Outside Svcs"/>
    <n v="4077"/>
  </r>
  <r>
    <x v="1"/>
    <s v="127D-460 - Material"/>
    <s v="1200 ST NonUnion Lbr"/>
    <n v="60.58"/>
  </r>
  <r>
    <x v="1"/>
    <s v="127D-460 - Material"/>
    <s v="1200 ST Union Lbr"/>
    <n v="1081.74"/>
  </r>
  <r>
    <x v="1"/>
    <s v="127D-460 - Material"/>
    <s v="7082 Lobby Stk Presq"/>
    <n v="17262.490000000002"/>
  </r>
  <r>
    <x v="1"/>
    <s v="127D-460 - Material"/>
    <s v="2400 Inventory Issue"/>
    <n v="267704.35999999993"/>
  </r>
  <r>
    <x v="1"/>
    <s v="127D-460 - Material"/>
    <s v="2460 Inv Returned"/>
    <n v="-51247.600000000006"/>
  </r>
  <r>
    <x v="1"/>
    <s v="127D-470 - Construction"/>
    <s v="4426 Chassis/Tools"/>
    <n v="1577.02"/>
  </r>
  <r>
    <x v="1"/>
    <s v="127D-470 - Construction"/>
    <s v="2100 Outside Svcs"/>
    <n v="5239.58"/>
  </r>
  <r>
    <x v="1"/>
    <s v="127D-470 - Construction"/>
    <s v="1200 ST NonUnion Lbr"/>
    <n v="8365.6"/>
  </r>
  <r>
    <x v="1"/>
    <s v="127D-470 - Construction"/>
    <s v="1200 ST Union Lbr"/>
    <n v="70170.87"/>
  </r>
  <r>
    <x v="1"/>
    <s v="127D-470 - Construction"/>
    <s v="1400 Adj Union Lbr"/>
    <n v="1667.43"/>
  </r>
  <r>
    <x v="1"/>
    <s v="127D-470 - Construction"/>
    <s v="2330 Meals Exp Supp Inv"/>
    <n v="386.53999999999996"/>
  </r>
  <r>
    <x v="1"/>
    <s v="127D-470 - Construction"/>
    <s v="2330 Meals Payroll"/>
    <n v="1770"/>
  </r>
  <r>
    <x v="1"/>
    <s v="127D-470 - Construction"/>
    <s v="2410 Direct Purchase"/>
    <n v="1582.35"/>
  </r>
  <r>
    <x v="1"/>
    <s v="127D-470 - Construction"/>
    <s v="1300 OT Union Lbr"/>
    <n v="33711.829999999994"/>
  </r>
  <r>
    <x v="1"/>
    <s v="127D-810 - Removal Cost and Sal"/>
    <s v="1200 ST Union Lbr"/>
    <n v="5291"/>
  </r>
  <r>
    <x v="1"/>
    <s v="127D-810 - Removal Cost and Sal"/>
    <s v="1300 OT Union Lbr"/>
    <n v="7468.71"/>
  </r>
  <r>
    <x v="1"/>
    <s v="128D-470 - Construction"/>
    <s v="1200 ST Union Lbr"/>
    <n v="-3739.65"/>
  </r>
  <r>
    <x v="1"/>
    <s v="128D-810 - Removal Cost and Sal"/>
    <s v="1200 ST Union Lbr"/>
    <n v="3739.65"/>
  </r>
  <r>
    <x v="1"/>
    <s v="129D-120 - Engineering"/>
    <s v="2100 Outside Svcs"/>
    <n v="5177"/>
  </r>
  <r>
    <x v="1"/>
    <s v="136E-120 - Engineering"/>
    <s v="2110 Outside Svcs Eng"/>
    <n v="25000"/>
  </r>
  <r>
    <x v="1"/>
    <s v="136E-120 - Engineering"/>
    <s v="1200 ST NonUnion Lbr"/>
    <n v="4370.47"/>
  </r>
  <r>
    <x v="1"/>
    <s v="136E-120 - Engineering"/>
    <s v="2320 Travel Exp Supp Inv"/>
    <n v="8.1300000000000008"/>
  </r>
  <r>
    <x v="1"/>
    <s v="136E-120 - Engineering"/>
    <s v="1300 OT NonUnion Lbr"/>
    <n v="379.94"/>
  </r>
  <r>
    <x v="1"/>
    <s v="136E-140 - Proj Management"/>
    <s v="1200 ST NonUnion Lbr"/>
    <n v="2480.77"/>
  </r>
  <r>
    <x v="1"/>
    <s v="136E-140 - Proj Management"/>
    <s v="2320 Travel Exp Supp Inv"/>
    <n v="15.740000000000002"/>
  </r>
  <r>
    <x v="1"/>
    <s v="136E-470 - Construction"/>
    <s v="2100 Outside Svcs"/>
    <n v="7825.63"/>
  </r>
  <r>
    <x v="1"/>
    <s v="136E-300"/>
    <s v="2100 Outside Svcs"/>
    <n v="70000"/>
  </r>
  <r>
    <x v="1"/>
    <s v="142D-120 - Engineering"/>
    <s v="2100 Outside Svcs"/>
    <n v="7712.52"/>
  </r>
  <r>
    <x v="1"/>
    <s v="142D-120 - Engineering"/>
    <s v="1200 ST NonUnion Lbr"/>
    <n v="2183.8199999999997"/>
  </r>
  <r>
    <x v="1"/>
    <s v="142D-120 - Engineering"/>
    <s v="2320 Travel Exp Supp Inv"/>
    <n v="155.03"/>
  </r>
  <r>
    <x v="1"/>
    <s v="142D-140 - Project Management"/>
    <s v="1200 ST NonUnion Lbr"/>
    <n v="18556.810000000001"/>
  </r>
  <r>
    <x v="1"/>
    <s v="142D-140 - Project Management"/>
    <s v="2320 Travel Exp Supp Inv"/>
    <n v="305.2"/>
  </r>
  <r>
    <x v="1"/>
    <s v="142D-140 - Project Management"/>
    <s v="2330 Meals Exp Supp Inv"/>
    <n v="61.94"/>
  </r>
  <r>
    <x v="1"/>
    <s v="142D-210 - Land and Easement Purc"/>
    <s v="2550 Easements/ROW"/>
    <n v="8300"/>
  </r>
  <r>
    <x v="1"/>
    <s v="142D-220 - Surveying"/>
    <s v="2100 Outside Svcs"/>
    <n v="1165"/>
  </r>
  <r>
    <x v="1"/>
    <s v="142D-230 - Administration"/>
    <s v="2100 Outside Svcs"/>
    <n v="1263.53"/>
  </r>
  <r>
    <x v="1"/>
    <s v="142D-230 - Administration"/>
    <s v="1200 ST NonUnion Lbr"/>
    <n v="1372.97"/>
  </r>
  <r>
    <x v="1"/>
    <s v="142D-230 - Administration"/>
    <s v="2420 Lease/Rental"/>
    <n v="285"/>
  </r>
  <r>
    <x v="1"/>
    <s v="142D-321 - Civil/Sitework"/>
    <s v="2100 Outside Svcs"/>
    <n v="798331.2"/>
  </r>
  <r>
    <x v="1"/>
    <s v="142D-460 - Material"/>
    <s v="1200 ST NonUnion Lbr"/>
    <n v="62.09"/>
  </r>
  <r>
    <x v="1"/>
    <s v="142D-460 - Material"/>
    <s v="1200 ST Union Lbr"/>
    <n v="1687.68"/>
  </r>
  <r>
    <x v="1"/>
    <s v="142D-460 - Material"/>
    <s v="2330 Meals Payroll"/>
    <n v="10"/>
  </r>
  <r>
    <x v="1"/>
    <s v="142D-460 - Material"/>
    <s v="7065 Lobby Stk Bgr"/>
    <n v="2300.6899999999996"/>
  </r>
  <r>
    <x v="1"/>
    <s v="142D-460 - Material"/>
    <s v="7081 Lobby Stk I Fall"/>
    <n v="177.44"/>
  </r>
  <r>
    <x v="1"/>
    <s v="142D-460 - Material"/>
    <s v="7082 Lobby Stk Presq"/>
    <n v="-6682.1699999999992"/>
  </r>
  <r>
    <x v="1"/>
    <s v="142D-460 - Material"/>
    <s v="2400 Inventory Issue"/>
    <n v="63777.06"/>
  </r>
  <r>
    <x v="1"/>
    <s v="142D-460 - Material"/>
    <s v="2460 Inv Returned"/>
    <n v="-84129.409999999989"/>
  </r>
  <r>
    <x v="1"/>
    <s v="142D-460 - Material"/>
    <s v="1300 OT Union Lbr"/>
    <n v="321.93"/>
  </r>
  <r>
    <x v="1"/>
    <s v="142D-470 - Construction"/>
    <s v="1200 ST Union Lbr"/>
    <n v="4549.49"/>
  </r>
  <r>
    <x v="1"/>
    <s v="142D-470 - Construction"/>
    <s v="1400 Adj Union Lbr"/>
    <n v="70.8"/>
  </r>
  <r>
    <x v="1"/>
    <s v="142D-470 - Construction"/>
    <s v="2330 Meals Payroll"/>
    <n v="10"/>
  </r>
  <r>
    <x v="1"/>
    <s v="142D-470 - Construction"/>
    <s v="1300 OT Union Lbr"/>
    <n v="1662.31"/>
  </r>
  <r>
    <x v="1"/>
    <s v="142D-480 - Construction Mngmt"/>
    <s v="7065 Lobby Stk Bgr"/>
    <n v="693.89"/>
  </r>
  <r>
    <x v="1"/>
    <s v="142D-480 - Construction Mngmt"/>
    <s v="2400 Inventory Issue"/>
    <n v="3469.47"/>
  </r>
  <r>
    <x v="1"/>
    <s v="157N-210 - Land and Easement Purc"/>
    <s v="1200 ST NonUnion Lbr"/>
    <n v="34.33"/>
  </r>
  <r>
    <x v="1"/>
    <s v="157N-230 - Administration"/>
    <s v="1200 ST NonUnion Lbr"/>
    <n v="101.36"/>
  </r>
  <r>
    <x v="1"/>
    <s v="157N-321 - Civil/Sitework"/>
    <s v="2100 Outside Svcs"/>
    <n v="750"/>
  </r>
  <r>
    <x v="1"/>
    <s v="157N-470 - Construction"/>
    <s v="2100 AP Accrual"/>
    <n v="300507.59999999998"/>
  </r>
  <r>
    <x v="1"/>
    <s v="157N-300"/>
    <s v="2100 Outside Svcs"/>
    <n v="450000"/>
  </r>
  <r>
    <x v="1"/>
    <s v="319E-140 - Proj Management"/>
    <s v="1200 ST NonUnion Lbr"/>
    <n v="737.1"/>
  </r>
  <r>
    <x v="1"/>
    <s v="319E-230 - Administration"/>
    <s v="1200 ST NonUnion Lbr"/>
    <n v="31.77"/>
  </r>
  <r>
    <x v="1"/>
    <s v="319E-230 - Administration"/>
    <s v="2330 Meals Exp Supp Inv"/>
    <n v="30.52"/>
  </r>
  <r>
    <x v="1"/>
    <s v="319E-321 - Civil/Sitework"/>
    <s v="2100 Outside Svcs"/>
    <n v="7825"/>
  </r>
  <r>
    <x v="1"/>
    <s v="319E-410 - Line Design"/>
    <s v="2170 Outside Svcs Veg Mgmt"/>
    <n v="1855.25"/>
  </r>
  <r>
    <x v="1"/>
    <s v="319E-440 - ROW Clearing"/>
    <s v="2170 Outside Svcs Veg Mgmt"/>
    <n v="25343.68"/>
  </r>
  <r>
    <x v="1"/>
    <s v="319E-470 - Construction"/>
    <s v="1200 ST Union Lbr"/>
    <n v="177.7"/>
  </r>
  <r>
    <x v="1"/>
    <s v="319E-470 - Construction"/>
    <s v="1300 OT Union Lbr"/>
    <n v="53.31"/>
  </r>
  <r>
    <x v="1"/>
    <s v="488E-200 - Admin/ROW/Planning"/>
    <s v="2100 Outside Svcs"/>
    <n v="2893.53"/>
  </r>
  <r>
    <x v="1"/>
    <s v="488E-200 - Admin/ROW/Planning"/>
    <s v="1200 ST NonUnion Lbr"/>
    <n v="9329.630000000001"/>
  </r>
  <r>
    <x v="1"/>
    <s v="488E-200 - Admin/ROW/Planning"/>
    <s v="2320 Travel Exp Supp Inv"/>
    <n v="97.5"/>
  </r>
  <r>
    <x v="1"/>
    <s v="488E-300 - Const/Equip Purch"/>
    <s v="2100 Outside Svcs"/>
    <n v="443977.08999999997"/>
  </r>
  <r>
    <x v="1"/>
    <s v="488E-300 - Const/Equip Purch"/>
    <s v="2130 Outside Svs Const"/>
    <n v="10000"/>
  </r>
  <r>
    <x v="1"/>
    <s v="488E-300 - Const/Equip Purch"/>
    <s v="2170 Outside Svcs Veg Mgmt"/>
    <n v="15106.5"/>
  </r>
  <r>
    <x v="1"/>
    <s v="488E-300 - Const/Equip Purch"/>
    <s v="1200 ST NonUnion Lbr"/>
    <n v="127.71"/>
  </r>
  <r>
    <x v="1"/>
    <s v="488E-300 - Const/Equip Purch"/>
    <s v="1200 ST Union Lbr"/>
    <n v="8522.59"/>
  </r>
  <r>
    <x v="1"/>
    <s v="488E-300 - Const/Equip Purch"/>
    <s v="2330 Meals Payroll"/>
    <n v="60"/>
  </r>
  <r>
    <x v="1"/>
    <s v="488E-300 - Const/Equip Purch"/>
    <s v="7065 Lobby Stk Bgr"/>
    <n v="32407.090000000004"/>
  </r>
  <r>
    <x v="1"/>
    <s v="488E-300 - Const/Equip Purch"/>
    <s v="7070 Lobby Stk Lincln"/>
    <n v="15.8"/>
  </r>
  <r>
    <x v="1"/>
    <s v="488E-300 - Const/Equip Purch"/>
    <s v="7075 Lobby Stk Mach"/>
    <n v="84.43"/>
  </r>
  <r>
    <x v="1"/>
    <s v="488E-300 - Const/Equip Purch"/>
    <s v="7080 Lobby Stk Ells"/>
    <n v="49.230000000000004"/>
  </r>
  <r>
    <x v="1"/>
    <s v="488E-300 - Const/Equip Purch"/>
    <s v="2400 Inventory Issue"/>
    <n v="326790.93"/>
  </r>
  <r>
    <x v="1"/>
    <s v="488E-300 - Const/Equip Purch"/>
    <s v="1300 OT Union Lbr"/>
    <n v="4684.6799999999994"/>
  </r>
  <r>
    <x v="1"/>
    <s v="488E-810 - Rem Cost/Salvage"/>
    <s v="1200 ST Union Lbr"/>
    <n v="7.83"/>
  </r>
  <r>
    <x v="1"/>
    <s v="488E-810 - Rem Cost/Salvage"/>
    <s v="1300 OT Union Lbr"/>
    <n v="165.85"/>
  </r>
  <r>
    <x v="1"/>
    <s v="493E-200 - Admin/ROW/Planning"/>
    <s v="2100 Outside Svcs"/>
    <n v="116259.40999999999"/>
  </r>
  <r>
    <x v="1"/>
    <s v="493E-200 - Admin/ROW/Planning"/>
    <s v="1200 ST NonUnion Lbr"/>
    <n v="37322.67"/>
  </r>
  <r>
    <x v="1"/>
    <s v="493E-200 - Admin/ROW/Planning"/>
    <s v="2330 Meals Exp Supp Inv"/>
    <n v="84.46"/>
  </r>
  <r>
    <x v="1"/>
    <s v="493E-200 - Admin/ROW/Planning"/>
    <s v="2550 Easements/ROW"/>
    <n v="8500"/>
  </r>
  <r>
    <x v="1"/>
    <s v="493E-200 - Admin/ROW/Planning"/>
    <s v="2410 Direct Purchase"/>
    <n v="133.33000000000001"/>
  </r>
  <r>
    <x v="1"/>
    <s v="493E-300 - Const/Equip Purch"/>
    <s v="2100 Outside Svcs"/>
    <n v="505876.24"/>
  </r>
  <r>
    <x v="1"/>
    <s v="493E-300 - Const/Equip Purch"/>
    <s v="1200 ST NonUnion Lbr"/>
    <n v="3462.3799999999997"/>
  </r>
  <r>
    <x v="1"/>
    <s v="493E-300 - Const/Equip Purch"/>
    <s v="1200 ST Union Lbr"/>
    <n v="13662.800000000001"/>
  </r>
  <r>
    <x v="1"/>
    <s v="493E-300 - Const/Equip Purch"/>
    <s v="1400 Adj Union Lbr"/>
    <n v="40"/>
  </r>
  <r>
    <x v="1"/>
    <s v="493E-300 - Const/Equip Purch"/>
    <s v="2330 Meals Payroll"/>
    <n v="180"/>
  </r>
  <r>
    <x v="1"/>
    <s v="493E-300 - Const/Equip Purch"/>
    <s v="7065 Lobby Stk Bgr"/>
    <n v="1973.3600000000001"/>
  </r>
  <r>
    <x v="1"/>
    <s v="493E-300 - Const/Equip Purch"/>
    <s v="2400 Inventory Issue"/>
    <n v="66624.259999999995"/>
  </r>
  <r>
    <x v="1"/>
    <s v="493E-300 - Const/Equip Purch"/>
    <s v="2410 Direct Purchase"/>
    <n v="474.75"/>
  </r>
  <r>
    <x v="1"/>
    <s v="493E-300 - Const/Equip Purch"/>
    <s v="2460 Inv Returned"/>
    <n v="-31.32"/>
  </r>
  <r>
    <x v="1"/>
    <s v="493E-300 - Const/Equip Purch"/>
    <s v="1300 OT Union Lbr"/>
    <n v="6067.8700000000008"/>
  </r>
  <r>
    <x v="1"/>
    <s v="493E-810 - Rem Cost/Salvage"/>
    <s v="1200 ST Union Lbr"/>
    <n v="28.21"/>
  </r>
  <r>
    <x v="1"/>
    <s v="498E-200 - Admin/ROW/Planning"/>
    <s v="2100 Outside Svcs"/>
    <n v="213662.59"/>
  </r>
  <r>
    <x v="1"/>
    <s v="498E-200 - Admin/ROW/Planning"/>
    <s v="1200 ST NonUnion Lbr"/>
    <n v="44984.63"/>
  </r>
  <r>
    <x v="1"/>
    <s v="498E-200 - Admin/ROW/Planning"/>
    <s v="2320 Travel Exp Supp Inv"/>
    <n v="265.33"/>
  </r>
  <r>
    <x v="1"/>
    <s v="498E-200 - Admin/ROW/Planning"/>
    <s v="2330 Meals Exp Supp Inv"/>
    <n v="203.24"/>
  </r>
  <r>
    <x v="1"/>
    <s v="498E-200 - Admin/ROW/Planning"/>
    <s v="2500 Gas/Propane"/>
    <n v="3800"/>
  </r>
  <r>
    <x v="1"/>
    <s v="498E-200 - Admin/ROW/Planning"/>
    <s v="2550 Easements/ROW"/>
    <n v="9000"/>
  </r>
  <r>
    <x v="1"/>
    <s v="498E-300 - Const/Equip Purch"/>
    <s v="2100 Outside Svcs"/>
    <n v="1487252.72"/>
  </r>
  <r>
    <x v="1"/>
    <s v="498E-300 - Const/Equip Purch"/>
    <s v="1200 ST NonUnion Lbr"/>
    <n v="4012.62"/>
  </r>
  <r>
    <x v="1"/>
    <s v="498E-300 - Const/Equip Purch"/>
    <s v="1200 ST Union Lbr"/>
    <n v="14669.849999999997"/>
  </r>
  <r>
    <x v="1"/>
    <s v="498E-300 - Const/Equip Purch"/>
    <s v="2330 Meals Payroll"/>
    <n v="10"/>
  </r>
  <r>
    <x v="1"/>
    <s v="498E-300 - Const/Equip Purch"/>
    <s v="7065 Lobby Stk Bgr"/>
    <n v="12792.080000000002"/>
  </r>
  <r>
    <x v="1"/>
    <s v="498E-300 - Const/Equip Purch"/>
    <s v="7082 Lobby Stk Presq"/>
    <n v="332.28"/>
  </r>
  <r>
    <x v="1"/>
    <s v="498E-300 - Const/Equip Purch"/>
    <s v="2400 Inventory Issue"/>
    <n v="281655.39999999997"/>
  </r>
  <r>
    <x v="1"/>
    <s v="498E-300 - Const/Equip Purch"/>
    <s v="2410 Direct Purchase"/>
    <n v="230000"/>
  </r>
  <r>
    <x v="1"/>
    <s v="498E-300 - Const/Equip Purch"/>
    <s v="2460 Inv Returned"/>
    <n v="-13622.730000000001"/>
  </r>
  <r>
    <x v="1"/>
    <s v="498E-300 - Const/Equip Purch"/>
    <s v="1300 OT Union Lbr"/>
    <n v="10540.43"/>
  </r>
  <r>
    <x v="1"/>
    <s v="498E-810 - Rem Cost/Salvage"/>
    <s v="1200 ST Union Lbr"/>
    <n v="9.7200000000000006"/>
  </r>
  <r>
    <x v="1"/>
    <s v="500E-200 - Admin/ROW/Planning"/>
    <s v="2100 Outside Svcs"/>
    <n v="31078.129999999997"/>
  </r>
  <r>
    <x v="1"/>
    <s v="500E-200 - Admin/ROW/Planning"/>
    <s v="1200 ST NonUnion Lbr"/>
    <n v="10903.75"/>
  </r>
  <r>
    <x v="1"/>
    <s v="500E-200 - Admin/ROW/Planning"/>
    <s v="2320 Travel Exp Supp Inv"/>
    <n v="64.94"/>
  </r>
  <r>
    <x v="1"/>
    <s v="500E-200 - Admin/ROW/Planning"/>
    <s v="2330 Meals Exp Supp Inv"/>
    <n v="183.77"/>
  </r>
  <r>
    <x v="1"/>
    <s v="500E-200 - Admin/ROW/Planning"/>
    <s v="2420 Lease/Rental"/>
    <n v="3000"/>
  </r>
  <r>
    <x v="1"/>
    <s v="500E-300 - Const/Equip Purch"/>
    <s v="2100 Outside Svcs"/>
    <n v="125469.56999999999"/>
  </r>
  <r>
    <x v="1"/>
    <s v="500E-300 - Const/Equip Purch"/>
    <s v="2140 Outside Svcs IT"/>
    <n v="10"/>
  </r>
  <r>
    <x v="1"/>
    <s v="500E-300 - Const/Equip Purch"/>
    <s v="1200 ST NonUnion Lbr"/>
    <n v="6614.51"/>
  </r>
  <r>
    <x v="1"/>
    <s v="500E-300 - Const/Equip Purch"/>
    <s v="1200 ST Union Lbr"/>
    <n v="32265.93"/>
  </r>
  <r>
    <x v="1"/>
    <s v="500E-300 - Const/Equip Purch"/>
    <s v="1400 Adj Union Lbr"/>
    <n v="-90"/>
  </r>
  <r>
    <x v="1"/>
    <s v="500E-300 - Const/Equip Purch"/>
    <s v="2330 Meals Exp Supp Inv"/>
    <n v="16.18"/>
  </r>
  <r>
    <x v="1"/>
    <s v="500E-300 - Const/Equip Purch"/>
    <s v="2330 Meals Payroll"/>
    <n v="280"/>
  </r>
  <r>
    <x v="1"/>
    <s v="500E-300 - Const/Equip Purch"/>
    <s v="7082 Lobby Stk Presq"/>
    <n v="33805.660000000003"/>
  </r>
  <r>
    <x v="1"/>
    <s v="500E-300 - Const/Equip Purch"/>
    <s v="2400 Inventory Issue"/>
    <n v="113445.53000000001"/>
  </r>
  <r>
    <x v="1"/>
    <s v="500E-300 - Const/Equip Purch"/>
    <s v="2410 Direct Purchase"/>
    <n v="128.47999999999999"/>
  </r>
  <r>
    <x v="1"/>
    <s v="500E-300 - Const/Equip Purch"/>
    <s v="2420 Lease/Rental"/>
    <n v="12285"/>
  </r>
  <r>
    <x v="1"/>
    <s v="500E-300 - Const/Equip Purch"/>
    <s v="2460 Inv Returned"/>
    <n v="-10781.96"/>
  </r>
  <r>
    <x v="1"/>
    <s v="500E-300 - Const/Equip Purch"/>
    <s v="1300 OT Union Lbr"/>
    <n v="11114.06"/>
  </r>
  <r>
    <x v="1"/>
    <s v="500E-810 - Rem Cost/Salvage"/>
    <s v="1200 ST Union Lbr"/>
    <n v="3341.4700000000003"/>
  </r>
  <r>
    <x v="1"/>
    <s v="500E-810 - Rem Cost/Salvage"/>
    <s v="1400 Adj Union Lbr"/>
    <n v="40"/>
  </r>
  <r>
    <x v="1"/>
    <s v="500E-810 - Rem Cost/Salvage"/>
    <s v="1300 OT Union Lbr"/>
    <n v="1192.78"/>
  </r>
  <r>
    <x v="1"/>
    <s v="501E-200 - Admin/ROW/Planning"/>
    <s v="2100 Outside Svcs"/>
    <n v="113854.18"/>
  </r>
  <r>
    <x v="1"/>
    <s v="501E-200 - Admin/ROW/Planning"/>
    <s v="1200 ST NonUnion Lbr"/>
    <n v="33883.86"/>
  </r>
  <r>
    <x v="1"/>
    <s v="501E-200 - Admin/ROW/Planning"/>
    <s v="1200 ST Union Lbr"/>
    <n v="1628"/>
  </r>
  <r>
    <x v="1"/>
    <s v="501E-200 - Admin/ROW/Planning"/>
    <s v="2320 Travel Exp Supp Inv"/>
    <n v="672.73"/>
  </r>
  <r>
    <x v="1"/>
    <s v="501E-200 - Admin/ROW/Planning"/>
    <s v="2330 Meals Exp Supp Inv"/>
    <n v="322.14"/>
  </r>
  <r>
    <x v="1"/>
    <s v="501E-200 - Admin/ROW/Planning"/>
    <s v="2330 Meals Payroll"/>
    <n v="130"/>
  </r>
  <r>
    <x v="1"/>
    <s v="501E-200 - Admin/ROW/Planning"/>
    <s v="2340 Other Emp Exp"/>
    <n v="255.18"/>
  </r>
  <r>
    <x v="1"/>
    <s v="501E-200 - Admin/ROW/Planning"/>
    <s v="2550 Easements/ROW"/>
    <n v="20500"/>
  </r>
  <r>
    <x v="1"/>
    <s v="501E-200 - Admin/ROW/Planning"/>
    <s v="2730 Office Supplies"/>
    <n v="67.33"/>
  </r>
  <r>
    <x v="1"/>
    <s v="501E-200 - Admin/ROW/Planning"/>
    <s v="1300 OT Union Lbr"/>
    <n v="1373.65"/>
  </r>
  <r>
    <x v="1"/>
    <s v="501E-300 - Const/Equip Purch"/>
    <s v="2100 AP Accrual"/>
    <n v="410000"/>
  </r>
  <r>
    <x v="1"/>
    <s v="501E-300 - Const/Equip Purch"/>
    <s v="2100 Outside Svcs"/>
    <n v="810691.6"/>
  </r>
  <r>
    <x v="1"/>
    <s v="501E-300 - Const/Equip Purch"/>
    <s v="1200 ST NonUnion Lbr"/>
    <n v="7086.37"/>
  </r>
  <r>
    <x v="1"/>
    <s v="501E-300 - Const/Equip Purch"/>
    <s v="1200 ST Union Lbr"/>
    <n v="16534.010000000002"/>
  </r>
  <r>
    <x v="1"/>
    <s v="501E-300 - Const/Equip Purch"/>
    <s v="1400 Adj Union Lbr"/>
    <n v="20"/>
  </r>
  <r>
    <x v="1"/>
    <s v="501E-300 - Const/Equip Purch"/>
    <s v="2320 Travel Exp Supp Inv"/>
    <n v="224.01999999999998"/>
  </r>
  <r>
    <x v="1"/>
    <s v="501E-300 - Const/Equip Purch"/>
    <s v="2330 Meals Exp Supp Inv"/>
    <n v="27.72"/>
  </r>
  <r>
    <x v="1"/>
    <s v="501E-300 - Const/Equip Purch"/>
    <s v="2330 Meals Payroll"/>
    <n v="480"/>
  </r>
  <r>
    <x v="1"/>
    <s v="501E-300 - Const/Equip Purch"/>
    <s v="7065 Lobby Stk Bgr"/>
    <n v="22294.710000000003"/>
  </r>
  <r>
    <x v="1"/>
    <s v="501E-300 - Const/Equip Purch"/>
    <s v="7082 Lobby Stk Presq"/>
    <n v="46.62"/>
  </r>
  <r>
    <x v="1"/>
    <s v="501E-300 - Const/Equip Purch"/>
    <s v="2400 Inventory Issue"/>
    <n v="498987.2"/>
  </r>
  <r>
    <x v="1"/>
    <s v="501E-300 - Const/Equip Purch"/>
    <s v="2410 Direct Purchase"/>
    <n v="474.75"/>
  </r>
  <r>
    <x v="1"/>
    <s v="501E-300 - Const/Equip Purch"/>
    <s v="2420 Lease/Rental"/>
    <n v="28674.83"/>
  </r>
  <r>
    <x v="1"/>
    <s v="501E-300 - Const/Equip Purch"/>
    <s v="2460 Inv Returned"/>
    <n v="-256789.03"/>
  </r>
  <r>
    <x v="1"/>
    <s v="501E-300 - Const/Equip Purch"/>
    <s v="2710 Telephone Usage"/>
    <n v="80"/>
  </r>
  <r>
    <x v="1"/>
    <s v="501E-300 - Const/Equip Purch"/>
    <s v="1300 OT Union Lbr"/>
    <n v="15576.72"/>
  </r>
  <r>
    <x v="1"/>
    <s v="501E-810 - Rem Cost/Salvage"/>
    <s v="1300 OT Union Lbr"/>
    <n v="182.32999999999998"/>
  </r>
  <r>
    <x v="1"/>
    <s v="663D-140 - Proj Management"/>
    <s v="1200 ST NonUnion Lbr"/>
    <n v="800.98"/>
  </r>
  <r>
    <x v="1"/>
    <s v="667D-120 - Engineering"/>
    <s v="2100 Outside Svcs"/>
    <n v="4144"/>
  </r>
  <r>
    <x v="1"/>
    <s v="667D-230 - Administration"/>
    <s v="1200 ST NonUnion Lbr"/>
    <n v="95.7"/>
  </r>
  <r>
    <x v="1"/>
    <s v="667D-321 - Civil/Sitework"/>
    <s v="2100 Outside Svcs"/>
    <n v="528"/>
  </r>
  <r>
    <x v="1"/>
    <s v="669D-120 - Engineering"/>
    <s v="1200 ST NonUnion Lbr"/>
    <n v="4125.2499999999991"/>
  </r>
  <r>
    <x v="1"/>
    <s v="669D-120 - Engineering"/>
    <s v="2320 Travel Exp Supp Inv"/>
    <n v="32"/>
  </r>
  <r>
    <x v="1"/>
    <s v="669D-120 - Engineering"/>
    <s v="2410 Direct Purchase"/>
    <n v="24182.379999999997"/>
  </r>
  <r>
    <x v="1"/>
    <s v="669D-310 - Substation Eng"/>
    <s v="1200 ST NonUnion Lbr"/>
    <n v="2860.99"/>
  </r>
  <r>
    <x v="1"/>
    <s v="669D-324 - Transf and Breakers"/>
    <s v="2410 Direct Purchase"/>
    <n v="361175.55"/>
  </r>
  <r>
    <x v="1"/>
    <s v="669D-460 - Materials"/>
    <s v="2410 Direct Purchase"/>
    <n v="1644.54"/>
  </r>
  <r>
    <x v="1"/>
    <s v="682D-140 - Project Management"/>
    <s v="1200 ST NonUnion Lbr"/>
    <n v="3014.1499999999996"/>
  </r>
  <r>
    <x v="1"/>
    <s v="682D-210 - Land and Easement Purc"/>
    <s v="2810 Fees/Dues/Pnlty"/>
    <n v="31.25"/>
  </r>
  <r>
    <x v="1"/>
    <s v="682D-230 - Administration"/>
    <s v="1200 ST NonUnion Lbr"/>
    <n v="52.95"/>
  </r>
  <r>
    <x v="1"/>
    <s v="682D-450 - Environ Compliance"/>
    <s v="2100 Outside Svcs"/>
    <n v="14723"/>
  </r>
  <r>
    <x v="1"/>
    <s v="682D-470 - Construction"/>
    <s v="2100 Outside Svcs"/>
    <n v="10"/>
  </r>
  <r>
    <x v="1"/>
    <s v="682D-470 - Construction"/>
    <s v="1200 ST Union Lbr"/>
    <n v="-2199"/>
  </r>
  <r>
    <x v="1"/>
    <s v="682D-470 - Construction"/>
    <s v="1300 OT Union Lbr"/>
    <n v="-137.43"/>
  </r>
  <r>
    <x v="1"/>
    <s v="682D-810 - Removal Cost and Sal"/>
    <s v="1200 ST Union Lbr"/>
    <n v="2199"/>
  </r>
  <r>
    <x v="1"/>
    <s v="682D-810 - Removal Cost and Sal"/>
    <s v="1300 OT Union Lbr"/>
    <n v="192.41"/>
  </r>
  <r>
    <x v="1"/>
    <s v="780D-230 - Administration"/>
    <s v="1200 ST NonUnion Lbr"/>
    <n v="42.36"/>
  </r>
  <r>
    <x v="1"/>
    <s v="780D-230 - Administration"/>
    <s v="2320 Travel Exp Supp Inv"/>
    <n v="11"/>
  </r>
  <r>
    <x v="1"/>
    <s v="780D-325 - Construction Mngmnt"/>
    <s v="6130 Misc Reimburse AR"/>
    <n v="-603657.49"/>
  </r>
  <r>
    <x v="1"/>
    <s v="780D-460 - Materials"/>
    <s v="7065 Lobby Stk Bgr"/>
    <n v="37.659999999999997"/>
  </r>
  <r>
    <x v="1"/>
    <s v="780D-460 - Materials"/>
    <s v="2400 Inventory Issue"/>
    <n v="753.26"/>
  </r>
  <r>
    <x v="1"/>
    <s v="780D-470 - Construction"/>
    <s v="2100 AP Accrual"/>
    <n v="603657"/>
  </r>
  <r>
    <x v="1"/>
    <s v="224E-120 - Engineering"/>
    <s v="2110 Outside Svcs Eng"/>
    <n v="149263"/>
  </r>
  <r>
    <x v="1"/>
    <s v="224E-120 - Engineering"/>
    <s v="1200 ST NonUnion Lbr"/>
    <n v="13973.339999999998"/>
  </r>
  <r>
    <x v="1"/>
    <s v="224E-120 - Engineering"/>
    <s v="1300 OT NonUnion Lbr"/>
    <n v="379.94000000000005"/>
  </r>
  <r>
    <x v="1"/>
    <s v="224E-134 - Environ Permitting"/>
    <s v="2100 Outside Svcs"/>
    <n v="29320.83"/>
  </r>
  <r>
    <x v="1"/>
    <s v="224E-134 - Environ Permitting"/>
    <s v="1200 ST NonUnion Lbr"/>
    <n v="1384.04"/>
  </r>
  <r>
    <x v="1"/>
    <s v="224E-134 - Environ Permitting"/>
    <s v="2320 Travel Exp Supp Inv"/>
    <n v="52.65"/>
  </r>
  <r>
    <x v="1"/>
    <s v="224E-140 - Proj Management"/>
    <s v="1200 ST NonUnion Lbr"/>
    <n v="1009.6299999999999"/>
  </r>
  <r>
    <x v="1"/>
    <s v="224E-140 - Proj Management"/>
    <s v="2320 Travel Exp Supp Inv"/>
    <n v="121.68"/>
  </r>
  <r>
    <x v="1"/>
    <s v="224E-220 - Surveying"/>
    <s v="2100 Outside Svcs"/>
    <n v="13500"/>
  </r>
  <r>
    <x v="1"/>
    <s v="224E-220 - Surveying"/>
    <s v="2110 Outside Svcs Eng"/>
    <n v="2000"/>
  </r>
  <r>
    <x v="1"/>
    <s v="224E-230 - Administration"/>
    <s v="1200 ST NonUnion Lbr"/>
    <n v="27.14"/>
  </r>
  <r>
    <x v="1"/>
    <s v="224E-470 - Construction"/>
    <s v="2100 Outside Svcs"/>
    <n v="25816.73"/>
  </r>
  <r>
    <x v="1"/>
    <s v="224E-470 - Construction"/>
    <s v="1200 ST Union Lbr"/>
    <n v="423.59"/>
  </r>
  <r>
    <x v="1"/>
    <s v="224E-470 - Construction"/>
    <s v="1400 Adj Union Lbr"/>
    <n v="15.3"/>
  </r>
  <r>
    <x v="1"/>
    <s v="224E-300"/>
    <s v="2100 Outside Svcs"/>
    <n v="70000"/>
  </r>
  <r>
    <x v="1"/>
    <s v="224E-300"/>
    <s v="2410 Direct Purchase"/>
    <n v="75000"/>
  </r>
  <r>
    <x v="1"/>
    <s v="410C-120 - Engineering"/>
    <s v="1200 ST NonUnion Lbr"/>
    <n v="604.43000000000006"/>
  </r>
  <r>
    <x v="1"/>
    <s v="410C-470 - Construction"/>
    <s v="2100 Outside Svcs"/>
    <n v="1434.38"/>
  </r>
  <r>
    <x v="1"/>
    <s v="410C-300"/>
    <s v="2100 Outside Svcs"/>
    <n v="9000"/>
  </r>
  <r>
    <x v="1"/>
    <s v="413C-140 - Proj Management"/>
    <s v="1200 ST NonUnion Lbr"/>
    <n v="2529.1"/>
  </r>
  <r>
    <x v="1"/>
    <s v="413C-210 - Land and Easement Purc"/>
    <s v="2550 Easements/ROW"/>
    <n v="3236.25"/>
  </r>
  <r>
    <x v="1"/>
    <s v="413C-230 - Administration"/>
    <s v="2100 Outside Svcs"/>
    <n v="105295"/>
  </r>
  <r>
    <x v="1"/>
    <s v="413C-230 - Administration"/>
    <s v="1200 ST NonUnion Lbr"/>
    <n v="374.96000000000004"/>
  </r>
  <r>
    <x v="1"/>
    <s v="413C-321 - Civil/Sitework"/>
    <s v="2100 Outside Svcs"/>
    <n v="6474.49"/>
  </r>
  <r>
    <x v="1"/>
    <s v="413C-460 - Materials"/>
    <s v="1200 ST Union Lbr"/>
    <n v="167.61"/>
  </r>
  <r>
    <x v="1"/>
    <s v="413C-460 - Materials"/>
    <s v="2400 Inventory Issue"/>
    <n v="5463.62"/>
  </r>
  <r>
    <x v="1"/>
    <s v="413C-460 - Materials"/>
    <s v="2460 Inv Returned"/>
    <n v="-30289.260000000002"/>
  </r>
  <r>
    <x v="1"/>
    <s v="413C-460 - Materials"/>
    <s v="1300 OT Union Lbr"/>
    <n v="34.31"/>
  </r>
  <r>
    <x v="1"/>
    <s v="413C-470 - Construction"/>
    <s v="2100 AP Accrual"/>
    <n v="-61242.75"/>
  </r>
  <r>
    <x v="1"/>
    <s v="413C-470 - Construction"/>
    <s v="2100 Outside Svcs"/>
    <n v="10"/>
  </r>
  <r>
    <x v="1"/>
    <s v="413C-470 - Construction"/>
    <s v="1200 ST NonUnion Lbr"/>
    <n v="2006.96"/>
  </r>
  <r>
    <x v="1"/>
    <s v="413C-470 - Construction"/>
    <s v="1200 ST Union Lbr"/>
    <n v="16693.84"/>
  </r>
  <r>
    <x v="1"/>
    <s v="413C-470 - Construction"/>
    <s v="2330 Meals Payroll"/>
    <n v="150"/>
  </r>
  <r>
    <x v="1"/>
    <s v="413C-470 - Construction"/>
    <s v="2410 Direct Purchase"/>
    <n v="32.39"/>
  </r>
  <r>
    <x v="1"/>
    <s v="413C-470 - Construction"/>
    <s v="1300 OT Union Lbr"/>
    <n v="6224.1"/>
  </r>
  <r>
    <x v="1"/>
    <s v="419C-120 - Engineering"/>
    <s v="1200 ST NonUnion Lbr"/>
    <n v="30620.140000000003"/>
  </r>
  <r>
    <x v="1"/>
    <s v="419C-120 - Engineering"/>
    <s v="2320 Travel Exp Supp Inv"/>
    <n v="169.86"/>
  </r>
  <r>
    <x v="1"/>
    <s v="419C-120 - Engineering"/>
    <s v="2330 Meals Exp Supp Inv"/>
    <n v="33.78"/>
  </r>
  <r>
    <x v="1"/>
    <s v="419C-120 - Engineering"/>
    <s v="2410 Direct Purchase"/>
    <n v="3874.15"/>
  </r>
  <r>
    <x v="1"/>
    <s v="419C-310 - Substation Eng"/>
    <s v="2100 Outside Svcs"/>
    <n v="-30.34"/>
  </r>
  <r>
    <x v="1"/>
    <s v="419C-310 - Substation Eng"/>
    <s v="2410 Direct Purchase"/>
    <n v="134.09"/>
  </r>
  <r>
    <x v="1"/>
    <s v="419C-322 - Sub Package"/>
    <s v="1200 ST NonUnion Lbr"/>
    <n v="48.23"/>
  </r>
  <r>
    <x v="1"/>
    <s v="419C-322 - Sub Package"/>
    <s v="1200 ST Union Lbr"/>
    <n v="49544.25"/>
  </r>
  <r>
    <x v="1"/>
    <s v="419C-322 - Sub Package"/>
    <s v="1400 Adj Union Lbr"/>
    <n v="91.99"/>
  </r>
  <r>
    <x v="1"/>
    <s v="419C-322 - Sub Package"/>
    <s v="2330 Meals Payroll"/>
    <n v="160"/>
  </r>
  <r>
    <x v="1"/>
    <s v="419C-322 - Sub Package"/>
    <s v="1300 OT Union Lbr"/>
    <n v="15399.149999999998"/>
  </r>
  <r>
    <x v="1"/>
    <s v="419C-323 - Control House"/>
    <s v="1200 ST NonUnion Lbr"/>
    <n v="1551.12"/>
  </r>
  <r>
    <x v="1"/>
    <s v="419C-323 - Control House"/>
    <s v="1200 ST Union Lbr"/>
    <n v="4279.29"/>
  </r>
  <r>
    <x v="1"/>
    <s v="419C-323 - Control House"/>
    <s v="2410 Direct Purchase"/>
    <n v="202.52"/>
  </r>
  <r>
    <x v="1"/>
    <s v="419C-323 - Control House"/>
    <s v="1300 OT Union Lbr"/>
    <n v="813.54"/>
  </r>
  <r>
    <x v="1"/>
    <s v="419C-460 - Materials"/>
    <s v="2400 Inventory Issue"/>
    <n v="544.33000000000004"/>
  </r>
  <r>
    <x v="1"/>
    <s v="419C-460 - Materials"/>
    <s v="2460 Inv Returned"/>
    <n v="-236.21"/>
  </r>
  <r>
    <x v="1"/>
    <s v="419C-470 - Construction"/>
    <s v="2100 Outside Svcs"/>
    <n v="1862.5"/>
  </r>
  <r>
    <x v="1"/>
    <s v="419C-470 - Construction"/>
    <s v="1200 ST NonUnion Lbr"/>
    <n v="425.76"/>
  </r>
  <r>
    <x v="1"/>
    <s v="419C-470 - Construction"/>
    <s v="1200 ST Union Lbr"/>
    <n v="102824.38"/>
  </r>
  <r>
    <x v="1"/>
    <s v="419C-470 - Construction"/>
    <s v="1400 Adj Union Lbr"/>
    <n v="167.63"/>
  </r>
  <r>
    <x v="1"/>
    <s v="419C-470 - Construction"/>
    <s v="2330 Meals Payroll"/>
    <n v="200"/>
  </r>
  <r>
    <x v="1"/>
    <s v="419C-470 - Construction"/>
    <s v="2410 Direct Purchase"/>
    <n v="15209.100000000002"/>
  </r>
  <r>
    <x v="1"/>
    <s v="419C-470 - Construction"/>
    <s v="2420 Lease/Rental"/>
    <n v="3476.92"/>
  </r>
  <r>
    <x v="1"/>
    <s v="419C-470 - Construction"/>
    <s v="1300 OT Union Lbr"/>
    <n v="24976.38"/>
  </r>
  <r>
    <x v="1"/>
    <s v="419C-810 - Rem Cost/Salvage"/>
    <s v="1200 ST Union Lbr"/>
    <n v="942.96"/>
  </r>
  <r>
    <x v="1"/>
    <s v="419C-810 - Rem Cost/Salvage"/>
    <s v="2400 Inventory Issue"/>
    <n v="146.81"/>
  </r>
  <r>
    <x v="1"/>
    <s v="419C-810 - Rem Cost/Salvage"/>
    <s v="1300 OT Union Lbr"/>
    <n v="206.29"/>
  </r>
  <r>
    <x v="1"/>
    <s v="419C-300"/>
    <s v="1200 ST Union Lbr"/>
    <n v="16400"/>
  </r>
  <r>
    <x v="1"/>
    <s v="419C-300"/>
    <s v="1300 OT Union Lbr"/>
    <n v="3000"/>
  </r>
  <r>
    <x v="1"/>
    <s v="426C-110 - Communication"/>
    <s v="2100 Outside Svcs"/>
    <n v="5740.96"/>
  </r>
  <r>
    <x v="1"/>
    <s v="426C-110 - Communication"/>
    <s v="2710 Telephone Usage"/>
    <n v="40"/>
  </r>
  <r>
    <x v="1"/>
    <s v="426C-120 - Engineering"/>
    <s v="2410 Direct Purchase"/>
    <n v="697.8"/>
  </r>
  <r>
    <x v="1"/>
    <s v="426C-140 - Proj Management"/>
    <s v="1200 ST NonUnion Lbr"/>
    <n v="115.1"/>
  </r>
  <r>
    <x v="1"/>
    <s v="426C-140 - Proj Management"/>
    <s v="2320 Travel Exp Supp Inv"/>
    <n v="141.16999999999999"/>
  </r>
  <r>
    <x v="1"/>
    <s v="426C-140 - Proj Management"/>
    <s v="2330 Meals Exp Supp Inv"/>
    <n v="8.49"/>
  </r>
  <r>
    <x v="1"/>
    <s v="426C-230 - Administration"/>
    <s v="1200 ST NonUnion Lbr"/>
    <n v="473.77"/>
  </r>
  <r>
    <x v="1"/>
    <s v="426C-321 - Civil/Sitework"/>
    <s v="2100 Outside Svcs"/>
    <n v="22975"/>
  </r>
  <r>
    <x v="1"/>
    <s v="426C-321 - Civil/Sitework"/>
    <s v="2320 Travel Exp Supp Inv"/>
    <n v="18.7"/>
  </r>
  <r>
    <x v="1"/>
    <s v="426C-460 - Materials"/>
    <s v="7065 Lobby Stk Bgr"/>
    <n v="-35.9"/>
  </r>
  <r>
    <x v="1"/>
    <s v="426C-460 - Materials"/>
    <s v="2460 Inv Returned"/>
    <n v="-718"/>
  </r>
  <r>
    <x v="1"/>
    <s v="426C-460 - Materials"/>
    <s v="1300 OT Union Lbr"/>
    <n v="221.37"/>
  </r>
  <r>
    <x v="1"/>
    <s v="426C-470 - Construction"/>
    <s v="2100 AP Accrual"/>
    <n v="-1725000"/>
  </r>
  <r>
    <x v="1"/>
    <s v="426C-470 - Construction"/>
    <s v="2100 Outside Svcs"/>
    <n v="1722465.25"/>
  </r>
  <r>
    <x v="1"/>
    <s v="429C-140 - Project Management"/>
    <s v="1200 ST NonUnion Lbr"/>
    <n v="343.8"/>
  </r>
  <r>
    <x v="1"/>
    <s v="429C-230 - Administration"/>
    <s v="2100 Outside Svcs"/>
    <n v="-150"/>
  </r>
  <r>
    <x v="1"/>
    <s v="527E-200 - Admin/ROW/Planning"/>
    <s v="2100 Outside Svcs"/>
    <n v="22592.5"/>
  </r>
  <r>
    <x v="1"/>
    <s v="527E-200 - Admin/ROW/Planning"/>
    <s v="2160 Outside Svcs Legal"/>
    <n v="8300.5"/>
  </r>
  <r>
    <x v="1"/>
    <s v="527E-200 - Admin/ROW/Planning"/>
    <s v="1200 ST NonUnion Lbr"/>
    <n v="18782.989999999994"/>
  </r>
  <r>
    <x v="1"/>
    <s v="527E-200 - Admin/ROW/Planning"/>
    <s v="2320 Travel Exp Supp Inv"/>
    <n v="75.820000000000007"/>
  </r>
  <r>
    <x v="1"/>
    <s v="527E-200 - Admin/ROW/Planning"/>
    <s v="1300 OT NonUnion Lbr"/>
    <n v="271.38"/>
  </r>
  <r>
    <x v="1"/>
    <s v="527E-300 - Const/Equip Purch"/>
    <s v="2100 Outside Svcs"/>
    <n v="95326.8"/>
  </r>
  <r>
    <x v="1"/>
    <s v="527E-300 - Const/Equip Purch"/>
    <s v="2110 Outside Svcs Eng"/>
    <n v="20062"/>
  </r>
  <r>
    <x v="1"/>
    <s v="527E-300 - Const/Equip Purch"/>
    <s v="1200 ST Union Lbr"/>
    <n v="234.4"/>
  </r>
  <r>
    <x v="1"/>
    <s v="527E-300 - Const/Equip Purch"/>
    <s v="2410 Direct Purchase"/>
    <n v="139201"/>
  </r>
  <r>
    <x v="1"/>
    <s v="527E-810 - Rem Cost/Salvage"/>
    <s v="1200 ST Union Lbr"/>
    <n v="24.53"/>
  </r>
  <r>
    <x v="1"/>
    <s v="847B-120 - Engineering"/>
    <s v="2100 Outside Svcs"/>
    <n v="44091.070000000007"/>
  </r>
  <r>
    <x v="1"/>
    <s v="847B-120 - Engineering"/>
    <s v="1200 ST NonUnion Lbr"/>
    <n v="27677.43"/>
  </r>
  <r>
    <x v="1"/>
    <s v="847B-120 - Engineering"/>
    <s v="2320 Travel Exp Supp Inv"/>
    <n v="269.14"/>
  </r>
  <r>
    <x v="1"/>
    <s v="847B-140 - Proj Management"/>
    <s v="4421 Chassis/Wash"/>
    <n v="17"/>
  </r>
  <r>
    <x v="1"/>
    <s v="847B-140 - Proj Management"/>
    <s v="2100 Outside Svcs"/>
    <n v="11808.75"/>
  </r>
  <r>
    <x v="1"/>
    <s v="847B-140 - Proj Management"/>
    <s v="1200 ST NonUnion Lbr"/>
    <n v="67048.929999999993"/>
  </r>
  <r>
    <x v="1"/>
    <s v="847B-140 - Proj Management"/>
    <s v="1400 Adj NonUnion Lbr"/>
    <n v="250"/>
  </r>
  <r>
    <x v="1"/>
    <s v="847B-140 - Proj Management"/>
    <s v="2320 Travel Exp Supp Inv"/>
    <n v="4169.59"/>
  </r>
  <r>
    <x v="1"/>
    <s v="847B-140 - Proj Management"/>
    <s v="2330 Meals Exp Supp Inv"/>
    <n v="450.37"/>
  </r>
  <r>
    <x v="1"/>
    <s v="847B-140 - Proj Management"/>
    <s v="2410 Direct Purchase"/>
    <n v="316.5"/>
  </r>
  <r>
    <x v="1"/>
    <s v="847B-140 - Proj Management"/>
    <s v="2430 Other Equip Exp"/>
    <n v="88.19"/>
  </r>
  <r>
    <x v="1"/>
    <s v="847B-140 - Proj Management"/>
    <s v="2710 Telephone Usage"/>
    <n v="200"/>
  </r>
  <r>
    <x v="1"/>
    <s v="847B-140 - Proj Management"/>
    <s v="2730 Office Supplies"/>
    <n v="189.89"/>
  </r>
  <r>
    <x v="1"/>
    <s v="847B-210 - Land and Easement Purc"/>
    <s v="2810 Fees/Dues/Pnlty"/>
    <n v="33.25"/>
  </r>
  <r>
    <x v="1"/>
    <s v="847B-210 - Land and Easement Purc"/>
    <s v="1200 ST NonUnion Lbr"/>
    <n v="3988.16"/>
  </r>
  <r>
    <x v="1"/>
    <s v="847B-210 - Land and Easement Purc"/>
    <s v="2320 Travel Exp Supp Inv"/>
    <n v="43.08"/>
  </r>
  <r>
    <x v="1"/>
    <s v="847B-210 - Land and Easement Purc"/>
    <s v="2550 Easements/ROW"/>
    <n v="132500"/>
  </r>
  <r>
    <x v="1"/>
    <s v="847B-220 - Surveying"/>
    <s v="2100 Outside Svcs"/>
    <n v="2096.9499999999998"/>
  </r>
  <r>
    <x v="1"/>
    <s v="847B-230 - Administration"/>
    <s v="2100 Outside Svcs"/>
    <n v="150784.83000000002"/>
  </r>
  <r>
    <x v="1"/>
    <s v="847B-230 - Administration"/>
    <s v="1200 ST NonUnion Lbr"/>
    <n v="9207.9599999999973"/>
  </r>
  <r>
    <x v="1"/>
    <s v="847B-230 - Administration"/>
    <s v="2320 Travel Exp Supp Inv"/>
    <n v="14.04"/>
  </r>
  <r>
    <x v="1"/>
    <s v="847B-230 - Administration"/>
    <s v="2330 Meals Exp Supp Inv"/>
    <n v="1595.4899999999998"/>
  </r>
  <r>
    <x v="1"/>
    <s v="847B-230 - Administration"/>
    <s v="2730 Office Supplies"/>
    <n v="37.1"/>
  </r>
  <r>
    <x v="1"/>
    <s v="847B-240 - Legal Costs"/>
    <s v="2160 Outside Svcs Legal"/>
    <n v="3825.25"/>
  </r>
  <r>
    <x v="1"/>
    <s v="847B-321 - Civil/Sitework"/>
    <s v="2100 Outside Svcs"/>
    <n v="2615975.5699999998"/>
  </r>
  <r>
    <x v="1"/>
    <s v="847B-321 - Civil/Sitework"/>
    <s v="2410 Direct Purchase"/>
    <n v="577.25"/>
  </r>
  <r>
    <x v="1"/>
    <s v="847B-321 - Civil/Sitework"/>
    <s v="2420 Lease/Rental"/>
    <n v="21435.200000000001"/>
  </r>
  <r>
    <x v="1"/>
    <s v="847B-410 - Line Design"/>
    <s v="1200 ST NonUnion Lbr"/>
    <n v="6530.2300000000005"/>
  </r>
  <r>
    <x v="1"/>
    <s v="847B-420 - Procurement"/>
    <s v="1200 ST NonUnion Lbr"/>
    <n v="2179.1"/>
  </r>
  <r>
    <x v="1"/>
    <s v="847B-420 - Procurement"/>
    <s v="7065 Lobby Stk Bgr"/>
    <n v="-37.49"/>
  </r>
  <r>
    <x v="1"/>
    <s v="847B-420 - Procurement"/>
    <s v="2460 Inv Returned"/>
    <n v="-749.72"/>
  </r>
  <r>
    <x v="1"/>
    <s v="847B-450 - Environ Compliance"/>
    <s v="2100 Outside Svcs"/>
    <n v="142088.79999999999"/>
  </r>
  <r>
    <x v="1"/>
    <s v="847B-460 - Materials"/>
    <s v="2100 Outside Svcs"/>
    <n v="14194.88"/>
  </r>
  <r>
    <x v="1"/>
    <s v="847B-460 - Materials"/>
    <s v="1200 ST NonUnion Lbr"/>
    <n v="649.72"/>
  </r>
  <r>
    <x v="1"/>
    <s v="847B-460 - Materials"/>
    <s v="1200 ST Union Lbr"/>
    <n v="2652.83"/>
  </r>
  <r>
    <x v="1"/>
    <s v="847B-460 - Materials"/>
    <s v="2330 Meals Payroll"/>
    <n v="100"/>
  </r>
  <r>
    <x v="1"/>
    <s v="847B-460 - Materials"/>
    <s v="7065 Lobby Stk Bgr"/>
    <n v="35879.139999999992"/>
  </r>
  <r>
    <x v="1"/>
    <s v="847B-460 - Materials"/>
    <s v="7080 Lobby Stk Ells"/>
    <n v="11.8"/>
  </r>
  <r>
    <x v="1"/>
    <s v="847B-460 - Materials"/>
    <s v="7082 Lobby Stk Presq"/>
    <n v="34.54"/>
  </r>
  <r>
    <x v="1"/>
    <s v="847B-460 - Materials"/>
    <s v="2400 Inventory Issue"/>
    <n v="871327.46"/>
  </r>
  <r>
    <x v="1"/>
    <s v="847B-460 - Materials"/>
    <s v="2410 Direct Purchase"/>
    <n v="476946.42"/>
  </r>
  <r>
    <x v="1"/>
    <s v="847B-460 - Materials"/>
    <s v="2420 Lease/Rental"/>
    <n v="17091"/>
  </r>
  <r>
    <x v="1"/>
    <s v="847B-460 - Materials"/>
    <s v="2460 Inv Returned"/>
    <n v="-145117.37"/>
  </r>
  <r>
    <x v="1"/>
    <s v="847B-460 - Materials"/>
    <s v="2700 Postage/Delivery"/>
    <n v="51.67"/>
  </r>
  <r>
    <x v="1"/>
    <s v="847B-460 - Materials"/>
    <s v="1300 OT Union Lbr"/>
    <n v="5301.12"/>
  </r>
  <r>
    <x v="1"/>
    <s v="847B-470 - Construction"/>
    <s v="2100 AP Accrual"/>
    <n v="30000"/>
  </r>
  <r>
    <x v="1"/>
    <s v="847B-470 - Construction"/>
    <s v="2100 Outside Svcs"/>
    <n v="116111.76"/>
  </r>
  <r>
    <x v="1"/>
    <s v="847B-470 - Construction"/>
    <s v="1200 ST NonUnion Lbr"/>
    <n v="53.3"/>
  </r>
  <r>
    <x v="1"/>
    <s v="847B-470 - Construction"/>
    <s v="1200 ST Union Lbr"/>
    <n v="18851.2"/>
  </r>
  <r>
    <x v="1"/>
    <s v="847B-470 - Construction"/>
    <s v="1400 Adj Union Lbr"/>
    <n v="620"/>
  </r>
  <r>
    <x v="1"/>
    <s v="847B-470 - Construction"/>
    <s v="8975 Adj Labor"/>
    <n v="-6779.72"/>
  </r>
  <r>
    <x v="1"/>
    <s v="847B-470 - Construction"/>
    <s v="7065 Lobby Stk Bgr"/>
    <n v="-97.72"/>
  </r>
  <r>
    <x v="1"/>
    <s v="847B-470 - Construction"/>
    <s v="2460 Inv Returned"/>
    <n v="-1954.33"/>
  </r>
  <r>
    <x v="1"/>
    <s v="847B-470 - Construction"/>
    <s v="1300 OT Union Lbr"/>
    <n v="38851.71"/>
  </r>
  <r>
    <x v="1"/>
    <s v="847B-810 - Rem Cost/Salvage"/>
    <s v="6110 Sale of Goods AR"/>
    <n v="-12000"/>
  </r>
  <r>
    <x v="1"/>
    <s v="847B-300"/>
    <s v="1200 ST NonUnion Lbr"/>
    <n v="6500"/>
  </r>
  <r>
    <x v="1"/>
    <s v="889D-120 - Engineering"/>
    <s v="2110 Outside Svcs Eng"/>
    <n v="208873"/>
  </r>
  <r>
    <x v="1"/>
    <s v="889D-120 - Engineering"/>
    <s v="1200 ST NonUnion Lbr"/>
    <n v="41439.340000000004"/>
  </r>
  <r>
    <x v="1"/>
    <s v="889D-120 - Engineering"/>
    <s v="2320 Travel Exp Supp Inv"/>
    <n v="166.18"/>
  </r>
  <r>
    <x v="1"/>
    <s v="889D-120 - Engineering"/>
    <s v="1300 OT NonUnion Lbr"/>
    <n v="162.83000000000001"/>
  </r>
  <r>
    <x v="1"/>
    <s v="889D-134 - Environ Permitting"/>
    <s v="2100 Outside Svcs"/>
    <n v="60926.520000000004"/>
  </r>
  <r>
    <x v="1"/>
    <s v="889D-134 - Environ Permitting"/>
    <s v="2110 Outside Svcs Eng"/>
    <n v="4400"/>
  </r>
  <r>
    <x v="1"/>
    <s v="889D-134 - Environ Permitting"/>
    <s v="1200 ST NonUnion Lbr"/>
    <n v="3161.8299999999995"/>
  </r>
  <r>
    <x v="1"/>
    <s v="889D-135 - Local Permitting"/>
    <s v="2320 Travel Exp Supp Inv"/>
    <n v="95.990000000000009"/>
  </r>
  <r>
    <x v="1"/>
    <s v="889D-140 - Proj Management"/>
    <s v="1200 ST NonUnion Lbr"/>
    <n v="11778.96"/>
  </r>
  <r>
    <x v="1"/>
    <s v="889D-140 - Proj Management"/>
    <s v="2320 Travel Exp Supp Inv"/>
    <n v="162.05000000000001"/>
  </r>
  <r>
    <x v="1"/>
    <s v="889D-140 - Proj Management"/>
    <s v="2330 Meals Exp Supp Inv"/>
    <n v="454.58000000000004"/>
  </r>
  <r>
    <x v="1"/>
    <s v="889D-230 - Administration"/>
    <s v="2110 Outside Svcs Eng"/>
    <n v="18093.75"/>
  </r>
  <r>
    <x v="1"/>
    <s v="889D-230 - Administration"/>
    <s v="1200 ST NonUnion Lbr"/>
    <n v="32.56"/>
  </r>
  <r>
    <x v="1"/>
    <s v="889D-321 - Civil/Sitework"/>
    <s v="2100 Outside Svcs"/>
    <n v="2100"/>
  </r>
  <r>
    <x v="1"/>
    <s v="889D-460 - Materials"/>
    <s v="2100 Outside Svcs"/>
    <n v="4679873.2699999996"/>
  </r>
  <r>
    <x v="1"/>
    <s v="889D-470 - Construction"/>
    <s v="2100 Outside Svcs"/>
    <n v="60699.839999999997"/>
  </r>
  <r>
    <x v="1"/>
    <s v="889D-300"/>
    <s v="1200 ST NonUnion Lbr"/>
    <n v="95000"/>
  </r>
  <r>
    <x v="1"/>
    <s v="889D-300"/>
    <s v="2410 Direct Purchase"/>
    <n v="120000"/>
  </r>
  <r>
    <x v="2"/>
    <s v="143D-300 - Const/Equip Purch"/>
    <s v="1200 ST NonUnion Lbr"/>
    <n v="43.43"/>
  </r>
  <r>
    <x v="2"/>
    <s v="143D-300 - Const/Equip Purch"/>
    <s v="2410 Direct Purchase"/>
    <n v="16250.32"/>
  </r>
  <r>
    <x v="2"/>
    <s v="143D-810 - Rem Cost/Salvage"/>
    <s v="2100 Outside Svcs"/>
    <n v="10021.52"/>
  </r>
  <r>
    <x v="2"/>
    <s v="145D-200 - Admin/ROW/Planning"/>
    <s v="1200 ST NonUnion Lbr"/>
    <n v="1619.34"/>
  </r>
  <r>
    <x v="2"/>
    <s v="145D-300 - Const/Equip Purch"/>
    <s v="1200 ST Union Lbr"/>
    <n v="1842.2"/>
  </r>
  <r>
    <x v="2"/>
    <s v="145D-300 - Const/Equip Purch"/>
    <s v="2330 Meals Payroll"/>
    <n v="20"/>
  </r>
  <r>
    <x v="2"/>
    <s v="145D-300 - Const/Equip Purch"/>
    <s v="2410 Direct Purchase"/>
    <n v="571.80999999999995"/>
  </r>
  <r>
    <x v="2"/>
    <s v="145D-300 - Const/Equip Purch"/>
    <s v="1300 OT Union Lbr"/>
    <n v="542.83000000000004"/>
  </r>
  <r>
    <x v="2"/>
    <s v="138B-300 - Const/Equip Purch"/>
    <s v="2100 Outside Svcs"/>
    <n v="29400"/>
  </r>
  <r>
    <x v="2"/>
    <s v="959E-210 - Admin/Planning"/>
    <s v="2100 Outside Svcs"/>
    <n v="2102644.0499999998"/>
  </r>
  <r>
    <x v="2"/>
    <s v="959E-210 - Admin/Planning"/>
    <s v="2140 Outside Svcs IT"/>
    <n v="83160"/>
  </r>
  <r>
    <x v="2"/>
    <s v="959E-210 - Admin/Planning"/>
    <s v="1200 ST NonUnion Lbr"/>
    <n v="9117.15"/>
  </r>
  <r>
    <x v="2"/>
    <s v="959E-210 - Admin/Planning"/>
    <s v="1200 ST Union Lbr"/>
    <n v="4415"/>
  </r>
  <r>
    <x v="2"/>
    <s v="959E-210 - Admin/Planning"/>
    <s v="2410 Direct Purchase"/>
    <n v="6819.98"/>
  </r>
  <r>
    <x v="2"/>
    <s v="959E-310 - Hardware Purchase"/>
    <s v="2410 Direct Purchase"/>
    <n v="21962.82"/>
  </r>
  <r>
    <x v="2"/>
    <s v="959E-310 - Hardware Purchase"/>
    <s v="2750 Info Tech Hdwr"/>
    <n v="10076"/>
  </r>
  <r>
    <x v="2"/>
    <s v="959E-310 - Hardware Purchase"/>
    <s v="1300 OT Union Lbr"/>
    <n v="51.11"/>
  </r>
  <r>
    <x v="2"/>
    <s v="959E-320 - Software Purchase"/>
    <s v="2410 Direct Purchase"/>
    <n v="1601506.22"/>
  </r>
  <r>
    <x v="2"/>
    <s v="959E-320 - Software Purchase"/>
    <s v="2710 Telephone Usage"/>
    <n v="5303.16"/>
  </r>
  <r>
    <x v="2"/>
    <s v="959E-320 - Software Purchase"/>
    <s v="2760 Info Tech Sfwr"/>
    <n v="10479.620000000001"/>
  </r>
  <r>
    <x v="2"/>
    <s v="959E-300"/>
    <s v="2100 Outside Svcs"/>
    <n v="191996.68"/>
  </r>
  <r>
    <x v="2"/>
    <s v="959E-300"/>
    <s v="1200 ST NonUnion Lbr"/>
    <n v="112527"/>
  </r>
  <r>
    <x v="2"/>
    <s v="959E-300"/>
    <s v="1200 ST Union Lbr"/>
    <n v="23076"/>
  </r>
  <r>
    <x v="2"/>
    <s v="959E-300"/>
    <s v="1200 ST Union Labor - PST ST"/>
    <n v="2940"/>
  </r>
  <r>
    <x v="2"/>
    <s v="959E-300"/>
    <s v="2410 Direct Purchase"/>
    <n v="278460"/>
  </r>
  <r>
    <x v="2"/>
    <s v="959E-300"/>
    <s v="1300 OT Union Labor - PST OT"/>
    <n v="1260"/>
  </r>
  <r>
    <x v="2"/>
    <s v="122D-200 - Admin/ROW/Planning"/>
    <s v="2100 Outside Svcs"/>
    <n v="3131.9399999999996"/>
  </r>
  <r>
    <x v="2"/>
    <s v="122D-200 - Admin/ROW/Planning"/>
    <s v="2810 Fees/Dues/Pnlty"/>
    <n v="50"/>
  </r>
  <r>
    <x v="2"/>
    <s v="122D-200 - Admin/ROW/Planning"/>
    <s v="1200 ST NonUnion Lbr"/>
    <n v="21048.979999999996"/>
  </r>
  <r>
    <x v="2"/>
    <s v="122D-200 - Admin/ROW/Planning"/>
    <s v="2320 Travel Exp Supp Inv"/>
    <n v="66.69"/>
  </r>
  <r>
    <x v="2"/>
    <s v="122D-200 - Admin/ROW/Planning"/>
    <s v="2550 Easements/ROW"/>
    <n v="3000"/>
  </r>
  <r>
    <x v="2"/>
    <s v="122D-300 - Const/Equip Purch"/>
    <s v="2100 Outside Svcs"/>
    <n v="94082.07"/>
  </r>
  <r>
    <x v="2"/>
    <s v="122D-300 - Const/Equip Purch"/>
    <s v="2130 Outside Svs Const"/>
    <n v="12820"/>
  </r>
  <r>
    <x v="2"/>
    <s v="122D-300 - Const/Equip Purch"/>
    <s v="2170 Outside Svcs Veg Mgmt"/>
    <n v="64460.5"/>
  </r>
  <r>
    <x v="2"/>
    <s v="122D-300 - Const/Equip Purch"/>
    <s v="1200 ST NonUnion Lbr"/>
    <n v="127.71"/>
  </r>
  <r>
    <x v="2"/>
    <s v="122D-300 - Const/Equip Purch"/>
    <s v="1200 ST Union Lbr"/>
    <n v="153145.71"/>
  </r>
  <r>
    <x v="2"/>
    <s v="122D-300 - Const/Equip Purch"/>
    <s v="1400 Adj Union Lbr"/>
    <n v="1048.3599999999999"/>
  </r>
  <r>
    <x v="2"/>
    <s v="122D-300 - Const/Equip Purch"/>
    <s v="2330 Meals Payroll"/>
    <n v="1430"/>
  </r>
  <r>
    <x v="2"/>
    <s v="122D-300 - Const/Equip Purch"/>
    <s v="7065 Lobby Stk Bgr"/>
    <n v="60817.98"/>
  </r>
  <r>
    <x v="2"/>
    <s v="122D-300 - Const/Equip Purch"/>
    <s v="7080 Lobby Stk Ells"/>
    <n v="39.28"/>
  </r>
  <r>
    <x v="2"/>
    <s v="122D-300 - Const/Equip Purch"/>
    <s v="2400 Inventory Issue"/>
    <n v="242807.83000000002"/>
  </r>
  <r>
    <x v="2"/>
    <s v="122D-300 - Const/Equip Purch"/>
    <s v="2410 Direct Purchase"/>
    <n v="27418.41"/>
  </r>
  <r>
    <x v="2"/>
    <s v="122D-300 - Const/Equip Purch"/>
    <s v="2460 Inv Returned"/>
    <n v="-39002.179999999993"/>
  </r>
  <r>
    <x v="2"/>
    <s v="122D-300 - Const/Equip Purch"/>
    <s v="1300 OT Union Lbr"/>
    <n v="32004.079999999998"/>
  </r>
  <r>
    <x v="2"/>
    <s v="122D-810 - Rem Cost/Salvage"/>
    <s v="1200 ST Union Lbr"/>
    <n v="24812.609999999997"/>
  </r>
  <r>
    <x v="2"/>
    <s v="122D-810 - Rem Cost/Salvage"/>
    <s v="1300 OT Union Lbr"/>
    <n v="5469.31"/>
  </r>
  <r>
    <x v="2"/>
    <s v="156K-200 - Admin/ROW/Planning"/>
    <s v="2410 Direct Purchase"/>
    <n v="420000"/>
  </r>
  <r>
    <x v="2"/>
    <s v="194D-300 - Construction"/>
    <s v="6120 Sale of Services AR"/>
    <n v="256415.72"/>
  </r>
  <r>
    <x v="2"/>
    <s v="404C-120 - Engineering"/>
    <s v="2100 Outside Svcs"/>
    <n v="3330"/>
  </r>
  <r>
    <x v="2"/>
    <s v="404C-120 - Engineering"/>
    <s v="1200 ST NonUnion Lbr"/>
    <n v="4419.0899999999992"/>
  </r>
  <r>
    <x v="2"/>
    <s v="404C-120 - Engineering"/>
    <s v="2410 Direct Purchase"/>
    <n v="23129.83"/>
  </r>
  <r>
    <x v="2"/>
    <s v="404C-140 - Proj Management"/>
    <s v="1200 ST NonUnion Lbr"/>
    <n v="12057.2"/>
  </r>
  <r>
    <x v="2"/>
    <s v="404C-140 - Proj Management"/>
    <s v="2320 Travel Exp Supp Inv"/>
    <n v="599.65"/>
  </r>
  <r>
    <x v="2"/>
    <s v="404C-140 - Proj Management"/>
    <s v="2330 Meals Exp Supp Inv"/>
    <n v="59.050000000000004"/>
  </r>
  <r>
    <x v="2"/>
    <s v="404C-140 - Proj Management"/>
    <s v="2430 Other Equip Exp"/>
    <n v="121.31"/>
  </r>
  <r>
    <x v="2"/>
    <s v="404C-210 - Land and Easement Purc"/>
    <s v="2550 Easements/ROW"/>
    <n v="100"/>
  </r>
  <r>
    <x v="2"/>
    <s v="404C-230 - Administration"/>
    <s v="1200 ST NonUnion Lbr"/>
    <n v="3132.1099999999997"/>
  </r>
  <r>
    <x v="2"/>
    <s v="404C-230 - Administration"/>
    <s v="2330 Meals Exp Supp Inv"/>
    <n v="127.19"/>
  </r>
  <r>
    <x v="2"/>
    <s v="404C-240 - Legal Costs"/>
    <s v="2160 Outside Svcs Legal"/>
    <n v="252"/>
  </r>
  <r>
    <x v="2"/>
    <s v="404C-321 - Civil/Sitework"/>
    <s v="2100 Outside Svcs"/>
    <n v="227232.94"/>
  </r>
  <r>
    <x v="2"/>
    <s v="404C-410 - Line Design"/>
    <s v="1200 ST NonUnion Lbr"/>
    <n v="2023.04"/>
  </r>
  <r>
    <x v="2"/>
    <s v="404C-420 - Procurement"/>
    <s v="1200 ST NonUnion Lbr"/>
    <n v="42.57"/>
  </r>
  <r>
    <x v="2"/>
    <s v="404C-460 - Materials"/>
    <s v="1200 ST Union Lbr"/>
    <n v="160.52000000000001"/>
  </r>
  <r>
    <x v="2"/>
    <s v="404C-460 - Materials"/>
    <s v="7065 Lobby Stk Bgr"/>
    <n v="787.34"/>
  </r>
  <r>
    <x v="2"/>
    <s v="404C-460 - Materials"/>
    <s v="2400 Inventory Issue"/>
    <n v="6956.32"/>
  </r>
  <r>
    <x v="2"/>
    <s v="404C-460 - Materials"/>
    <s v="2410 Direct Purchase"/>
    <n v="35975.96"/>
  </r>
  <r>
    <x v="2"/>
    <s v="404C-470 - Construction"/>
    <s v="2100 Outside Svcs"/>
    <n v="23179.109999999997"/>
  </r>
  <r>
    <x v="2"/>
    <s v="404C-470 - Construction"/>
    <s v="1200 ST Union Lbr"/>
    <n v="1294.96"/>
  </r>
  <r>
    <x v="2"/>
    <s v="404C-470 - Construction"/>
    <s v="2330 Meals Payroll"/>
    <n v="60"/>
  </r>
  <r>
    <x v="2"/>
    <s v="404C-470 - Construction"/>
    <s v="1300 OT Union Lbr"/>
    <n v="894.85"/>
  </r>
  <r>
    <x v="2"/>
    <s v="404C-300"/>
    <s v="1200 ST Union Lbr"/>
    <n v="2624"/>
  </r>
  <r>
    <x v="2"/>
    <s v="407E-200 - Admin/ROW/Planning"/>
    <s v="2100 Outside Svcs"/>
    <n v="5805.79"/>
  </r>
  <r>
    <x v="2"/>
    <s v="407E-200 - Admin/ROW/Planning"/>
    <s v="1200 ST NonUnion Lbr"/>
    <n v="43755.089999999989"/>
  </r>
  <r>
    <x v="2"/>
    <s v="407E-200 - Admin/ROW/Planning"/>
    <s v="2320 Travel Exp Supp Inv"/>
    <n v="776.38"/>
  </r>
  <r>
    <x v="2"/>
    <s v="407E-200 - Admin/ROW/Planning"/>
    <s v="2330 Meals Exp Supp Inv"/>
    <n v="28.28"/>
  </r>
  <r>
    <x v="2"/>
    <s v="407E-200 - Admin/ROW/Planning"/>
    <s v="2550 Easements/ROW"/>
    <n v="45100"/>
  </r>
  <r>
    <x v="2"/>
    <s v="407E-300 - Const/Equip Purch"/>
    <s v="2100 AP Accrual"/>
    <n v="1000000"/>
  </r>
  <r>
    <x v="2"/>
    <s v="407E-300 - Const/Equip Purch"/>
    <s v="2100 Outside Svcs"/>
    <n v="154249.53"/>
  </r>
  <r>
    <x v="2"/>
    <s v="407E-300 - Const/Equip Purch"/>
    <s v="2170 Outside Svcs Veg Mgmt"/>
    <n v="6849.75"/>
  </r>
  <r>
    <x v="2"/>
    <s v="407E-300 - Const/Equip Purch"/>
    <s v="1200 ST NonUnion Lbr"/>
    <n v="822.08"/>
  </r>
  <r>
    <x v="2"/>
    <s v="407E-300 - Const/Equip Purch"/>
    <s v="1200 ST Union Lbr"/>
    <n v="2196.54"/>
  </r>
  <r>
    <x v="2"/>
    <s v="407E-300 - Const/Equip Purch"/>
    <s v="7065 Lobby Stk Bgr"/>
    <n v="3703"/>
  </r>
  <r>
    <x v="2"/>
    <s v="407E-300 - Const/Equip Purch"/>
    <s v="7075 Lobby Stk Mach"/>
    <n v="224.18"/>
  </r>
  <r>
    <x v="2"/>
    <s v="407E-300 - Const/Equip Purch"/>
    <s v="2400 Inventory Issue"/>
    <n v="24009.089999999997"/>
  </r>
  <r>
    <x v="2"/>
    <s v="407E-300 - Const/Equip Purch"/>
    <s v="2410 Direct Purchase"/>
    <n v="3670887.06"/>
  </r>
  <r>
    <x v="2"/>
    <s v="407E-300 - Const/Equip Purch"/>
    <s v="2420 Lease/Rental"/>
    <n v="302903.87"/>
  </r>
  <r>
    <x v="2"/>
    <s v="407E-300 - Const/Equip Purch"/>
    <s v="6130 Misc Reimburse AR"/>
    <n v="86060"/>
  </r>
  <r>
    <x v="2"/>
    <s v="407E-300 - Const/Equip Purch"/>
    <s v="1300 OT Union Lbr"/>
    <n v="1043.5999999999999"/>
  </r>
  <r>
    <x v="2"/>
    <s v="407E-810 - Rem Cost/Salvage"/>
    <s v="1200 ST Union Lbr"/>
    <n v="12.79"/>
  </r>
  <r>
    <x v="2"/>
    <s v="407E-810 - Rem Cost/Salvage"/>
    <s v="1300 OT Union Lbr"/>
    <n v="2.31"/>
  </r>
  <r>
    <x v="2"/>
    <s v="409C-120 - Engineering"/>
    <s v="2100 AP Accrual"/>
    <n v="-10000"/>
  </r>
  <r>
    <x v="2"/>
    <s v="409C-440 - ROW Clearing"/>
    <s v="2170 Outside Svcs Veg Mgmt"/>
    <n v="7874.75"/>
  </r>
  <r>
    <x v="2"/>
    <s v="441E-120 - Engineering"/>
    <s v="2110 Outside Svcs Eng"/>
    <n v="61408.98"/>
  </r>
  <r>
    <x v="2"/>
    <s v="441E-120 - Engineering"/>
    <s v="1200 ST NonUnion Lbr"/>
    <n v="11275.890000000001"/>
  </r>
  <r>
    <x v="2"/>
    <s v="441E-120 - Engineering"/>
    <s v="2320 Travel Exp Supp Inv"/>
    <n v="75"/>
  </r>
  <r>
    <x v="2"/>
    <s v="441E-120 - Engineering"/>
    <s v="1300 OT NonUnion Lbr"/>
    <n v="298.52"/>
  </r>
  <r>
    <x v="2"/>
    <s v="441E-134 - Environ Permitting"/>
    <s v="1200 ST NonUnion Lbr"/>
    <n v="345.29"/>
  </r>
  <r>
    <x v="2"/>
    <s v="441E-134 - Environ Permitting"/>
    <s v="2320 Travel Exp Supp Inv"/>
    <n v="287.85000000000002"/>
  </r>
  <r>
    <x v="2"/>
    <s v="441E-134 - Environ Permitting"/>
    <s v="2330 Meals Exp Supp Inv"/>
    <n v="18.28"/>
  </r>
  <r>
    <x v="2"/>
    <s v="441E-140 - Proj Management"/>
    <s v="1200 ST NonUnion Lbr"/>
    <n v="2403.8200000000002"/>
  </r>
  <r>
    <x v="2"/>
    <s v="441E-140 - Proj Management"/>
    <s v="2320 Travel Exp Supp Inv"/>
    <n v="141.60999999999999"/>
  </r>
  <r>
    <x v="2"/>
    <s v="441E-140 - Proj Management"/>
    <s v="2330 Meals Exp Supp Inv"/>
    <n v="45.629999999999995"/>
  </r>
  <r>
    <x v="2"/>
    <s v="441E-210 - Land and Easement Purc"/>
    <s v="1200 ST NonUnion Lbr"/>
    <n v="703.97"/>
  </r>
  <r>
    <x v="2"/>
    <s v="441E-220 - Surveying"/>
    <s v="2110 Outside Svcs Eng"/>
    <n v="9354.25"/>
  </r>
  <r>
    <x v="2"/>
    <s v="441E-230 - Administration"/>
    <s v="1200 ST NonUnion Lbr"/>
    <n v="4098.8099999999995"/>
  </r>
  <r>
    <x v="2"/>
    <s v="441E-240 - Legal Costs"/>
    <s v="2160 Outside Svcs Legal"/>
    <n v="8757"/>
  </r>
  <r>
    <x v="2"/>
    <s v="441E-321 - Civil/Sitework"/>
    <s v="2100 Outside Svcs"/>
    <n v="200"/>
  </r>
  <r>
    <x v="2"/>
    <s v="441E-324 - Transf and Breakers"/>
    <s v="2100 Outside Svcs"/>
    <n v="384303.8"/>
  </r>
  <r>
    <x v="2"/>
    <s v="441E-470 - Construction"/>
    <s v="2100 Outside Svcs"/>
    <n v="16138.130000000001"/>
  </r>
  <r>
    <x v="2"/>
    <s v="441E-470 - Construction"/>
    <s v="1200 ST NonUnion Lbr"/>
    <n v="106.44"/>
  </r>
  <r>
    <x v="2"/>
    <s v="441E-300"/>
    <s v="2100 Outside Svcs"/>
    <n v="35000"/>
  </r>
  <r>
    <x v="2"/>
    <s v="441E-300"/>
    <s v="1200 ST NonUnion Lbr"/>
    <n v="2000"/>
  </r>
  <r>
    <x v="2"/>
    <s v="441E-300"/>
    <s v="2410 Direct Purchase"/>
    <n v="110000"/>
  </r>
  <r>
    <x v="2"/>
    <s v="631A-200 - Admin/ROW/Planning"/>
    <s v="2100 Outside Svcs"/>
    <n v="25000"/>
  </r>
  <r>
    <x v="2"/>
    <s v="631A-200 - Admin/ROW/Planning"/>
    <s v="1200 ST NonUnion Lbr"/>
    <n v="12444.869999999999"/>
  </r>
  <r>
    <x v="2"/>
    <s v="631A-200 - Admin/ROW/Planning"/>
    <s v="2320 Travel Exp Supp Inv"/>
    <n v="77.039999999999992"/>
  </r>
  <r>
    <x v="2"/>
    <s v="631A-200 - Admin/ROW/Planning"/>
    <s v="2410 Direct Purchase"/>
    <n v="388308.05"/>
  </r>
  <r>
    <x v="2"/>
    <s v="631A-300 - Const/Equip Purch"/>
    <s v="2100 Outside Svcs"/>
    <n v="150"/>
  </r>
  <r>
    <x v="2"/>
    <s v="631A-300 - Const/Equip Purch"/>
    <s v="2130 Outside Svs Const"/>
    <n v="19700"/>
  </r>
  <r>
    <x v="2"/>
    <s v="631A-300 - Const/Equip Purch"/>
    <s v="2810 Fees/Dues/Pnlty"/>
    <n v="275.68"/>
  </r>
  <r>
    <x v="2"/>
    <s v="631A-300 - Const/Equip Purch"/>
    <s v="1200 ST NonUnion Lbr"/>
    <n v="1858.32"/>
  </r>
  <r>
    <x v="2"/>
    <s v="631A-300 - Const/Equip Purch"/>
    <s v="1200 ST Union Lbr"/>
    <n v="12609.47"/>
  </r>
  <r>
    <x v="2"/>
    <s v="631A-300 - Const/Equip Purch"/>
    <s v="1400 Adj Union Lbr"/>
    <n v="1993.84"/>
  </r>
  <r>
    <x v="2"/>
    <s v="631A-300 - Const/Equip Purch"/>
    <s v="2330 Meals Payroll"/>
    <n v="20"/>
  </r>
  <r>
    <x v="2"/>
    <s v="631A-300 - Const/Equip Purch"/>
    <s v="2400 Inventory Issue"/>
    <n v="9212.2900000000009"/>
  </r>
  <r>
    <x v="2"/>
    <s v="631A-300 - Const/Equip Purch"/>
    <s v="2410 Direct Purchase"/>
    <n v="231189.86"/>
  </r>
  <r>
    <x v="2"/>
    <s v="631A-300 - Const/Equip Purch"/>
    <s v="1300 OT Union Lbr"/>
    <n v="2510.88"/>
  </r>
  <r>
    <x v="2"/>
    <s v="848B-230 - Administration"/>
    <s v="2410 Direct Purchase"/>
    <n v="-26.91"/>
  </r>
  <r>
    <x v="2"/>
    <s v="971E-200 - Admin/ROW/Planning"/>
    <s v="1200 ST NonUnion Lbr"/>
    <n v="1266.0700000000002"/>
  </r>
  <r>
    <x v="3"/>
    <s v="130Q-210 - Admin/Planning"/>
    <s v="2100 Outside Svcs"/>
    <n v="294100"/>
  </r>
  <r>
    <x v="3"/>
    <s v="130Q-210 - Admin/Planning"/>
    <s v="1200 ST NonUnion Lbr"/>
    <n v="5455.3399999999992"/>
  </r>
  <r>
    <x v="3"/>
    <s v="130Q-210 - Admin/Planning"/>
    <s v="1200 ST Non Union Labor - Non-Union - IT"/>
    <n v="78715"/>
  </r>
  <r>
    <x v="3"/>
    <s v="130Q-210 - Admin/Planning"/>
    <s v="1200 ST Non Union Labor - Supervisory"/>
    <n v="4584.5"/>
  </r>
  <r>
    <x v="3"/>
    <s v="130Q-210 - Admin/Planning"/>
    <s v="1300 OT NonUnion Lbr"/>
    <n v="9731.25"/>
  </r>
  <r>
    <x v="3"/>
    <s v="131D-210 - Admin/Planning"/>
    <s v="2100 AP Accrual"/>
    <n v="-50763.26"/>
  </r>
  <r>
    <x v="3"/>
    <s v="131D-210 - Admin/Planning"/>
    <s v="2100 Outside Svcs"/>
    <n v="1824474.96"/>
  </r>
  <r>
    <x v="3"/>
    <s v="131D-210 - Admin/Planning"/>
    <s v="1200 ST NonUnion Lbr"/>
    <n v="119088.4"/>
  </r>
  <r>
    <x v="3"/>
    <s v="131D-210 - Admin/Planning"/>
    <s v="2330 Meals Exp Supp Inv"/>
    <n v="348.65"/>
  </r>
  <r>
    <x v="3"/>
    <s v="131D-320 - Software Purchase"/>
    <s v="2410 Direct Purchase"/>
    <n v="5230"/>
  </r>
  <r>
    <x v="3"/>
    <s v="132D-210 - Admin/Planning"/>
    <s v="2100 AP Accrual"/>
    <n v="-138413.6"/>
  </r>
  <r>
    <x v="3"/>
    <s v="132D-210 - Admin/Planning"/>
    <s v="2140 Outside Svcs IT"/>
    <n v="113981.02"/>
  </r>
  <r>
    <x v="3"/>
    <s v="132D-320 - Software"/>
    <s v="2100 AP Accrual"/>
    <n v="-214436.8"/>
  </r>
  <r>
    <x v="3"/>
    <s v="132D-320 - Software"/>
    <s v="2140 Outside Svcs IT"/>
    <n v="94174.8"/>
  </r>
  <r>
    <x v="3"/>
    <s v="420C-210 - Admin/Planning"/>
    <s v="2140 Outside Svcs IT"/>
    <n v="26964.799999999999"/>
  </r>
  <r>
    <x v="3"/>
    <s v="420C-210 - Admin/Planning"/>
    <s v="1200 ST NonUnion Lbr"/>
    <n v="3579.9"/>
  </r>
  <r>
    <x v="3"/>
    <s v="420C-310 - Hardware Purchase"/>
    <s v="2140 Outside Svcs IT"/>
    <n v="5225"/>
  </r>
  <r>
    <x v="3"/>
    <s v="420C-310 - Hardware Purchase"/>
    <s v="2750 Info Tech Hdwr"/>
    <n v="371.25"/>
  </r>
  <r>
    <x v="3"/>
    <s v="420C-320 - Software Purchase"/>
    <s v="2100 AP Accrual"/>
    <n v="-40000"/>
  </r>
  <r>
    <x v="3"/>
    <s v="420C-320 - Software Purchase"/>
    <s v="2100 Outside Svcs"/>
    <n v="3277.5"/>
  </r>
  <r>
    <x v="3"/>
    <s v="420C-320 - Software Purchase"/>
    <s v="2140 Outside Svcs IT"/>
    <n v="359287.7"/>
  </r>
  <r>
    <x v="3"/>
    <s v="420C-320 - Software Purchase"/>
    <s v="1200 ST NonUnion Lbr"/>
    <n v="14122.76"/>
  </r>
  <r>
    <x v="3"/>
    <s v="412E-210 - Admin/Planning"/>
    <s v="1200 ST NonUnion Lbr"/>
    <n v="3407.7799999999993"/>
  </r>
  <r>
    <x v="3"/>
    <s v="412E-210 - Admin/Planning"/>
    <s v="2320 Travel Exp Supp Inv"/>
    <n v="17.559999999999999"/>
  </r>
  <r>
    <x v="3"/>
    <s v="412E-320 - Software Purchase"/>
    <s v="2100 AP Accrual"/>
    <n v="-118000"/>
  </r>
  <r>
    <x v="3"/>
    <s v="412E-320 - Software Purchase"/>
    <s v="2100 Outside Svcs"/>
    <n v="171538.5"/>
  </r>
  <r>
    <x v="3"/>
    <s v="412E-320 - Software Purchase"/>
    <s v="2140 Outside Svcs IT"/>
    <n v="630061.03"/>
  </r>
  <r>
    <x v="3"/>
    <s v="425C-210 - Admin/Planning"/>
    <s v="2140 Outside Svcs IT"/>
    <n v="11440"/>
  </r>
  <r>
    <x v="3"/>
    <s v="615D-200 - Admin/Planning"/>
    <s v="2140 Outside Svcs IT"/>
    <n v="78519.38"/>
  </r>
  <r>
    <x v="3"/>
    <s v="615D-200 - Admin/Planning"/>
    <s v="1200 ST NonUnion Lbr"/>
    <n v="29213.119999999999"/>
  </r>
  <r>
    <x v="3"/>
    <s v="615D-200 - Admin/Planning"/>
    <s v="2320 Travel Exp Supp Inv"/>
    <n v="21.8"/>
  </r>
  <r>
    <x v="3"/>
    <s v="615D-200 - Admin/Planning"/>
    <s v="2410 Direct Purchase"/>
    <n v="68.709999999999994"/>
  </r>
  <r>
    <x v="3"/>
    <s v="615D-210 - Admin/Planning"/>
    <s v="2100 AP Accrual"/>
    <n v="-677174.77"/>
  </r>
  <r>
    <x v="3"/>
    <s v="615D-210 - Admin/Planning"/>
    <s v="2100 Outside Svcs"/>
    <n v="1308855.7400000002"/>
  </r>
  <r>
    <x v="3"/>
    <s v="615D-210 - Admin/Planning"/>
    <s v="2140 Outside Svcs IT"/>
    <n v="950002.23"/>
  </r>
  <r>
    <x v="3"/>
    <s v="615D-210 - Admin/Planning"/>
    <s v="1200 ST NonUnion Lbr"/>
    <n v="572712.63000000012"/>
  </r>
  <r>
    <x v="3"/>
    <s v="615D-210 - Admin/Planning"/>
    <s v="1200 ST Union Lbr"/>
    <n v="77449.899999999994"/>
  </r>
  <r>
    <x v="3"/>
    <s v="615D-210 - Admin/Planning"/>
    <s v="1400 Adj NonUnion Lbr"/>
    <n v="250"/>
  </r>
  <r>
    <x v="3"/>
    <s v="615D-210 - Admin/Planning"/>
    <s v="1400 Adj Union Lbr"/>
    <n v="295.25"/>
  </r>
  <r>
    <x v="3"/>
    <s v="615D-210 - Admin/Planning"/>
    <s v="2330 Meals Exp Supp Inv"/>
    <n v="936.29"/>
  </r>
  <r>
    <x v="3"/>
    <s v="615D-210 - Admin/Planning"/>
    <s v="2330 Meals Payroll"/>
    <n v="270"/>
  </r>
  <r>
    <x v="3"/>
    <s v="615D-210 - Admin/Planning"/>
    <s v="2410 Direct Purchase"/>
    <n v="62454.75"/>
  </r>
  <r>
    <x v="3"/>
    <s v="615D-210 - Admin/Planning"/>
    <s v="1300 OT Union Lbr"/>
    <n v="16481.53"/>
  </r>
  <r>
    <x v="3"/>
    <s v="615D-300 - Construction"/>
    <s v="2100 Outside Svcs"/>
    <n v="2811145.6100000003"/>
  </r>
  <r>
    <x v="3"/>
    <s v="615D-300 - Construction"/>
    <s v="2170 Outside Svcs Veg Mgmt"/>
    <n v="630"/>
  </r>
  <r>
    <x v="3"/>
    <s v="615D-300 - Construction"/>
    <s v="1200 ST NonUnion Lbr"/>
    <n v="2386.8199999999997"/>
  </r>
  <r>
    <x v="3"/>
    <s v="615D-300 - Construction"/>
    <s v="1200 ST Union Lbr"/>
    <n v="74866.759999999995"/>
  </r>
  <r>
    <x v="3"/>
    <s v="615D-300 - Construction"/>
    <s v="1400 Adj Union Lbr"/>
    <n v="580"/>
  </r>
  <r>
    <x v="3"/>
    <s v="615D-300 - Construction"/>
    <s v="2330 Meals Payroll"/>
    <n v="340"/>
  </r>
  <r>
    <x v="3"/>
    <s v="615D-300 - Construction"/>
    <s v="7065 Lobby Stk Bgr"/>
    <n v="21.46"/>
  </r>
  <r>
    <x v="3"/>
    <s v="615D-300 - Construction"/>
    <s v="2400 Inventory Issue"/>
    <n v="941.63"/>
  </r>
  <r>
    <x v="3"/>
    <s v="615D-300 - Construction"/>
    <s v="2410 Direct Purchase"/>
    <n v="5306.7699999999995"/>
  </r>
  <r>
    <x v="3"/>
    <s v="615D-300 - Construction"/>
    <s v="2420 Lease/Rental"/>
    <n v="1607.0900000000001"/>
  </r>
  <r>
    <x v="3"/>
    <s v="615D-300 - Construction"/>
    <s v="1300 OT Union Lbr"/>
    <n v="17351.89"/>
  </r>
  <r>
    <x v="3"/>
    <s v="615D-310 - Hardware Purchase"/>
    <s v="1200 ST NonUnion Lbr"/>
    <n v="108.76"/>
  </r>
  <r>
    <x v="3"/>
    <s v="615D-310 - Hardware Purchase"/>
    <s v="2410 Direct Purchase"/>
    <n v="13393.859999999999"/>
  </r>
  <r>
    <x v="3"/>
    <s v="615D-310 - Hardware Purchase"/>
    <s v="2700 Postage/Delivery"/>
    <n v="156.5"/>
  </r>
  <r>
    <x v="3"/>
    <s v="615D-310 - Hardware Purchase"/>
    <s v="2750 Info Tech Hdwr"/>
    <n v="2591.04"/>
  </r>
  <r>
    <x v="3"/>
    <s v="615D-320 - Software Purchase"/>
    <s v="2140 Outside Svcs IT"/>
    <n v="133577.70000000001"/>
  </r>
  <r>
    <x v="3"/>
    <s v="615D-320 - Software Purchase"/>
    <s v="1200 ST NonUnion Lbr"/>
    <n v="2514.0100000000002"/>
  </r>
  <r>
    <x v="3"/>
    <s v="615D-320 - Software Purchase"/>
    <s v="2410 Direct Purchase"/>
    <n v="3604428.15"/>
  </r>
  <r>
    <x v="3"/>
    <s v="615D-320 - Software Purchase"/>
    <s v="2760 Info Tech Sfwr"/>
    <n v="1395"/>
  </r>
  <r>
    <x v="3"/>
    <s v="615D-810 - Rem Cost/Salv Cost"/>
    <s v="2410 Direct Purchase"/>
    <n v="320.33999999999997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1">
  <r>
    <s v="General Property"/>
    <s v="All Projects"/>
    <s v="4422 Chassis/Regis"/>
    <n v="59.55"/>
    <x v="0"/>
  </r>
  <r>
    <s v="General Property"/>
    <s v="All Projects"/>
    <s v="2100 Outside Svcs"/>
    <n v="737133.94000000006"/>
    <x v="1"/>
  </r>
  <r>
    <s v="General Property"/>
    <s v="All Projects"/>
    <s v="2110 Outside Svcs Eng"/>
    <n v="1900"/>
    <x v="1"/>
  </r>
  <r>
    <s v="General Property"/>
    <s v="All Projects"/>
    <s v="2130 Outside Svs Const"/>
    <n v="374672.92"/>
    <x v="1"/>
  </r>
  <r>
    <s v="General Property"/>
    <s v="All Projects"/>
    <s v="2140 Outside Svcs IT"/>
    <n v="109439.83"/>
    <x v="1"/>
  </r>
  <r>
    <s v="General Property"/>
    <s v="All Projects"/>
    <s v="1200 ST NonUnion Lbr"/>
    <n v="60724.640000000007"/>
    <x v="2"/>
  </r>
  <r>
    <s v="General Property"/>
    <s v="All Projects"/>
    <s v="1200 ST Union Lbr"/>
    <n v="11498.885"/>
    <x v="3"/>
  </r>
  <r>
    <s v="General Property"/>
    <s v="All Projects"/>
    <s v="1200 ST Union Labor - Union"/>
    <n v="125"/>
    <x v="3"/>
  </r>
  <r>
    <s v="General Property"/>
    <s v="All Projects"/>
    <s v="1400 Adj NonUnion Lbr"/>
    <n v="250"/>
    <x v="2"/>
  </r>
  <r>
    <s v="General Property"/>
    <s v="All Projects"/>
    <s v="1400 Adj Union Lbr"/>
    <n v="117.12"/>
    <x v="3"/>
  </r>
  <r>
    <s v="General Property"/>
    <s v="All Projects"/>
    <s v="2320 Travel Exp Supp Inv"/>
    <n v="3184.96"/>
    <x v="1"/>
  </r>
  <r>
    <s v="General Property"/>
    <s v="All Projects"/>
    <s v="2330 Meals Exp Supp Inv"/>
    <n v="621.28"/>
    <x v="1"/>
  </r>
  <r>
    <s v="General Property"/>
    <s v="All Projects"/>
    <s v="2340 Other Emp Exp"/>
    <n v="-121.54999999999995"/>
    <x v="1"/>
  </r>
  <r>
    <s v="General Property"/>
    <s v="All Projects"/>
    <s v="2400 Inventory Issue"/>
    <n v="142578.44000000003"/>
    <x v="4"/>
  </r>
  <r>
    <s v="General Property"/>
    <s v="All Projects"/>
    <s v="2410 Direct Purchase"/>
    <n v="770914.74"/>
    <x v="1"/>
  </r>
  <r>
    <s v="General Property"/>
    <s v="All Projects"/>
    <s v="2430 Other Equip Exp"/>
    <n v="134.41"/>
    <x v="4"/>
  </r>
  <r>
    <s v="General Property"/>
    <s v="All Projects"/>
    <s v="2450 Sal Adjustment"/>
    <n v="187221.46"/>
    <x v="5"/>
  </r>
  <r>
    <s v="General Property"/>
    <s v="All Projects"/>
    <s v="2450 Sal Proceeds AR"/>
    <n v="-28603.55"/>
    <x v="0"/>
  </r>
  <r>
    <s v="General Property"/>
    <s v="All Projects"/>
    <s v="2460 Inv Returned"/>
    <n v="-23326.670000000002"/>
    <x v="4"/>
  </r>
  <r>
    <s v="General Property"/>
    <s v="All Projects"/>
    <s v="2730 Office Supplies"/>
    <n v="21.09"/>
    <x v="1"/>
  </r>
  <r>
    <s v="General Property"/>
    <s v="All Projects"/>
    <s v="2750 Info Tech Hdwr"/>
    <n v="1182863.3900000001"/>
    <x v="1"/>
  </r>
  <r>
    <s v="General Property"/>
    <s v="All Projects"/>
    <s v="2760 Info Tech Sfwr"/>
    <n v="36234.85"/>
    <x v="1"/>
  </r>
  <r>
    <s v="General Property"/>
    <s v="All Projects"/>
    <s v="2770 Info Tech Supply"/>
    <n v="1901.18"/>
    <x v="0"/>
  </r>
  <r>
    <s v="General Property"/>
    <s v="All Projects"/>
    <s v="2780 Info Tech Maint"/>
    <n v="20124.48"/>
    <x v="0"/>
  </r>
  <r>
    <s v="General Property"/>
    <s v="All Projects"/>
    <s v="2790 Office Equip"/>
    <n v="134.12"/>
    <x v="1"/>
  </r>
  <r>
    <s v="General Property"/>
    <s v="All Projects"/>
    <s v="6110 Sale of Goods AR"/>
    <n v="-2729.04"/>
    <x v="5"/>
  </r>
  <r>
    <s v="General Property"/>
    <s v="All Projects"/>
    <s v="6120 Sale of Service Accrual"/>
    <n v="252"/>
    <x v="5"/>
  </r>
  <r>
    <s v="General Property"/>
    <s v="All Projects"/>
    <s v="6120 Sale of Services AR"/>
    <n v="4"/>
    <x v="0"/>
  </r>
  <r>
    <s v="General Property"/>
    <s v="All Projects"/>
    <s v="6130 Misc Reimburse AR"/>
    <n v="-11153.68"/>
    <x v="5"/>
  </r>
  <r>
    <s v="General Property"/>
    <s v="All Projects"/>
    <s v="1300 OT NonUnion Lbr"/>
    <n v="146.16"/>
    <x v="2"/>
  </r>
  <r>
    <s v="General Property"/>
    <s v="All Projects"/>
    <s v="1300 OT Union Lbr"/>
    <n v="1726.38"/>
    <x v="3"/>
  </r>
  <r>
    <s v="Transmission"/>
    <s v="All Projects"/>
    <s v="2100 AP Accrual"/>
    <n v="617399"/>
    <x v="1"/>
  </r>
  <r>
    <s v="Transmission"/>
    <s v="All Projects"/>
    <s v="2100 Outside Svcs"/>
    <n v="3685329.870000001"/>
    <x v="1"/>
  </r>
  <r>
    <s v="Transmission"/>
    <s v="All Projects"/>
    <s v="2110 Outside Svcs Eng"/>
    <n v="71145.25"/>
    <x v="1"/>
  </r>
  <r>
    <s v="Transmission"/>
    <s v="All Projects"/>
    <s v="2130 Outside Svs Const"/>
    <n v="259811.09999999998"/>
    <x v="1"/>
  </r>
  <r>
    <s v="Transmission"/>
    <s v="All Projects"/>
    <s v="2160 Outside Svcs Legal"/>
    <n v="3061"/>
    <x v="1"/>
  </r>
  <r>
    <s v="Transmission"/>
    <s v="All Projects"/>
    <s v="2170 Outside Svcs Veg Mgmt"/>
    <n v="84119.83"/>
    <x v="1"/>
  </r>
  <r>
    <s v="Transmission"/>
    <s v="All Projects"/>
    <s v="2810 Fees/Dues/Pnlty"/>
    <n v="622"/>
    <x v="1"/>
  </r>
  <r>
    <s v="Transmission"/>
    <s v="All Projects"/>
    <s v="1200 ST NonUnion Lbr"/>
    <n v="449339.10000000015"/>
    <x v="2"/>
  </r>
  <r>
    <s v="Transmission"/>
    <s v="All Projects"/>
    <s v="1200 ST Union Lbr"/>
    <n v="523687.88999999984"/>
    <x v="3"/>
  </r>
  <r>
    <s v="Transmission"/>
    <s v="All Projects"/>
    <s v="1200 ST Non Union Labor - Engineering"/>
    <n v="2500"/>
    <x v="2"/>
  </r>
  <r>
    <s v="Transmission"/>
    <s v="All Projects"/>
    <s v="1200 ST Union Labor - PST ST"/>
    <n v="2016"/>
    <x v="3"/>
  </r>
  <r>
    <s v="Transmission"/>
    <s v="All Projects"/>
    <s v="1400 Adj Union Lbr"/>
    <n v="6080.5700000000006"/>
    <x v="3"/>
  </r>
  <r>
    <s v="Transmission"/>
    <s v="All Projects"/>
    <s v="8975 Adj Labor"/>
    <n v="-0.01"/>
    <x v="2"/>
  </r>
  <r>
    <s v="Transmission"/>
    <s v="All Projects"/>
    <s v="2320 Travel Exp Supp Inv"/>
    <n v="6028.8900000000012"/>
    <x v="1"/>
  </r>
  <r>
    <s v="Transmission"/>
    <s v="All Projects"/>
    <s v="2330 Meals Exp Supp Inv"/>
    <n v="921.67000000000007"/>
    <x v="1"/>
  </r>
  <r>
    <s v="Transmission"/>
    <s v="All Projects"/>
    <s v="2330 Meals Payroll"/>
    <n v="5320"/>
    <x v="1"/>
  </r>
  <r>
    <s v="Transmission"/>
    <s v="All Projects"/>
    <s v="2340 Other Emp Exp"/>
    <n v="258.15000000000003"/>
    <x v="1"/>
  </r>
  <r>
    <s v="Transmission"/>
    <s v="All Projects"/>
    <s v="2550 Easements/ROW"/>
    <n v="20505"/>
    <x v="1"/>
  </r>
  <r>
    <s v="Transmission"/>
    <s v="All Projects"/>
    <s v="2210 Pur Pwr Cap"/>
    <n v="2574"/>
    <x v="1"/>
  </r>
  <r>
    <s v="Transmission"/>
    <s v="All Projects"/>
    <s v="7065 Lobby Stk Bgr"/>
    <n v="27056.609999999997"/>
    <x v="4"/>
  </r>
  <r>
    <s v="Transmission"/>
    <s v="All Projects"/>
    <s v="7070 Lobby Stk Lincln"/>
    <n v="56.91"/>
    <x v="4"/>
  </r>
  <r>
    <s v="Transmission"/>
    <s v="All Projects"/>
    <s v="7075 Lobby Stk Mach"/>
    <n v="513.9"/>
    <x v="4"/>
  </r>
  <r>
    <s v="Transmission"/>
    <s v="All Projects"/>
    <s v="7080 Lobby Stk Ells"/>
    <n v="412.22"/>
    <x v="4"/>
  </r>
  <r>
    <s v="Transmission"/>
    <s v="All Projects"/>
    <s v="7082 Lobby Stk Presq"/>
    <n v="182209.8"/>
    <x v="4"/>
  </r>
  <r>
    <s v="Transmission"/>
    <s v="All Projects"/>
    <s v="7083 Lobby Stk Kent"/>
    <n v="1341.5400000000002"/>
    <x v="4"/>
  </r>
  <r>
    <s v="Transmission"/>
    <s v="All Projects"/>
    <s v="2400 Inventory Issue"/>
    <n v="1376676.29"/>
    <x v="4"/>
  </r>
  <r>
    <s v="Transmission"/>
    <s v="All Projects"/>
    <s v="2410 Direct Purchase"/>
    <n v="2237171.9800000004"/>
    <x v="1"/>
  </r>
  <r>
    <s v="Transmission"/>
    <s v="All Projects"/>
    <s v="2420 Lease/Rental"/>
    <n v="15398.4"/>
    <x v="1"/>
  </r>
  <r>
    <s v="Transmission"/>
    <s v="All Projects"/>
    <s v="2460 Inv Returned"/>
    <n v="-232989.00999999995"/>
    <x v="4"/>
  </r>
  <r>
    <s v="Transmission"/>
    <s v="All Projects"/>
    <s v="8650 Inventory Adj"/>
    <n v="1262.4100000000001"/>
    <x v="4"/>
  </r>
  <r>
    <s v="Transmission"/>
    <s v="All Projects"/>
    <s v="6120 Sale of Services AR"/>
    <n v="-200000"/>
    <x v="0"/>
  </r>
  <r>
    <s v="Transmission"/>
    <s v="All Projects"/>
    <s v="6130 Misc Reimburse AR"/>
    <n v="-889792.92999999993"/>
    <x v="5"/>
  </r>
  <r>
    <s v="Transmission"/>
    <s v="All Projects"/>
    <s v="1300 OT NonUnion Lbr"/>
    <n v="9406.2699999999986"/>
    <x v="2"/>
  </r>
  <r>
    <s v="Transmission"/>
    <s v="All Projects"/>
    <s v="1300 OT Union Lbr"/>
    <n v="203205.34000000005"/>
    <x v="3"/>
  </r>
  <r>
    <s v="Distribution"/>
    <s v="All Projects"/>
    <s v="6100 CIAC"/>
    <n v="-270712.24000000005"/>
    <x v="0"/>
  </r>
  <r>
    <s v="Distribution"/>
    <s v="All Projects"/>
    <s v="4412 Chassis/Eng Oil"/>
    <n v="4164.58"/>
    <x v="1"/>
  </r>
  <r>
    <s v="Distribution"/>
    <s v="All Projects"/>
    <s v="4426 Chassis/Tools"/>
    <n v="94.89"/>
    <x v="1"/>
  </r>
  <r>
    <s v="Distribution"/>
    <s v="All Projects"/>
    <s v="4455 Equip/Other"/>
    <n v="131.82"/>
    <x v="1"/>
  </r>
  <r>
    <s v="Distribution"/>
    <s v="All Projects"/>
    <s v="2100 AP Accrual"/>
    <n v="240987.50999999992"/>
    <x v="1"/>
  </r>
  <r>
    <s v="Distribution"/>
    <s v="All Projects"/>
    <s v="2100 Outside Svcs"/>
    <n v="11352233.54000001"/>
    <x v="1"/>
  </r>
  <r>
    <s v="Distribution"/>
    <s v="All Projects"/>
    <s v="2110 Outside Svcs Eng"/>
    <n v="192733"/>
    <x v="1"/>
  </r>
  <r>
    <s v="Distribution"/>
    <s v="All Projects"/>
    <s v="2130 Outside Svs Const"/>
    <n v="1509574.36"/>
    <x v="1"/>
  </r>
  <r>
    <s v="Distribution"/>
    <s v="All Projects"/>
    <s v="2140 Outside Svcs IT"/>
    <n v="13090.960000000001"/>
    <x v="1"/>
  </r>
  <r>
    <s v="Distribution"/>
    <s v="All Projects"/>
    <s v="2160 Outside Svcs Legal"/>
    <n v="11502.5"/>
    <x v="1"/>
  </r>
  <r>
    <s v="Distribution"/>
    <s v="All Projects"/>
    <s v="2170 Outside Svcs Veg Mgmt"/>
    <n v="1290585.27"/>
    <x v="1"/>
  </r>
  <r>
    <s v="Distribution"/>
    <s v="All Projects"/>
    <s v="2810 Fees/Dues/Pnlty"/>
    <n v="16828.349999999999"/>
    <x v="1"/>
  </r>
  <r>
    <s v="Distribution"/>
    <s v="All Projects"/>
    <s v="1200 ST NonUnion Lbr"/>
    <n v="2269673.669999999"/>
    <x v="2"/>
  </r>
  <r>
    <s v="Distribution"/>
    <s v="All Projects"/>
    <s v="1200 ST Union Lbr"/>
    <n v="3550549.9249999952"/>
    <x v="3"/>
  </r>
  <r>
    <s v="Distribution"/>
    <s v="All Projects"/>
    <s v="1200 ST Union Labor - Line ST"/>
    <n v="511695.5199999999"/>
    <x v="3"/>
  </r>
  <r>
    <s v="Distribution"/>
    <s v="All Projects"/>
    <s v="1200 ST Non Union Labor - Planning"/>
    <n v="20172.05"/>
    <x v="2"/>
  </r>
  <r>
    <s v="Distribution"/>
    <s v="All Projects"/>
    <s v="1200 ST Union Labor - Union"/>
    <n v="3627"/>
    <x v="3"/>
  </r>
  <r>
    <s v="Distribution"/>
    <s v="All Projects"/>
    <s v="1200 ST Non Union Labor - Engineering"/>
    <n v="23861.5"/>
    <x v="2"/>
  </r>
  <r>
    <s v="Distribution"/>
    <s v="All Projects"/>
    <s v="1200 ST Non Union Labor - Supervisory"/>
    <n v="14427"/>
    <x v="2"/>
  </r>
  <r>
    <s v="Distribution"/>
    <s v="All Projects"/>
    <s v="1200 ST Union Labor - PST ST"/>
    <n v="4536"/>
    <x v="3"/>
  </r>
  <r>
    <s v="Distribution"/>
    <s v="All Projects"/>
    <s v="1400 Adj NonUnion Lbr"/>
    <n v="582.89"/>
    <x v="2"/>
  </r>
  <r>
    <s v="Distribution"/>
    <s v="All Projects"/>
    <s v="1400 Adj Union Lbr"/>
    <n v="56584.339999999982"/>
    <x v="3"/>
  </r>
  <r>
    <s v="Distribution"/>
    <s v="All Projects"/>
    <s v="8975 Adj Labor"/>
    <n v="-3.8899999999999997"/>
    <x v="2"/>
  </r>
  <r>
    <s v="Distribution"/>
    <s v="All Projects"/>
    <s v="2310 Training Mtls"/>
    <n v="3424"/>
    <x v="1"/>
  </r>
  <r>
    <s v="Distribution"/>
    <s v="All Projects"/>
    <s v="2320 Travel Exp Supp Inv"/>
    <n v="33211.209999999985"/>
    <x v="1"/>
  </r>
  <r>
    <s v="Distribution"/>
    <s v="All Projects"/>
    <s v="2330 Meals Exp Supp Inv"/>
    <n v="5292.7700000000023"/>
    <x v="1"/>
  </r>
  <r>
    <s v="Distribution"/>
    <s v="All Projects"/>
    <s v="2330 Meals Payroll"/>
    <n v="33340"/>
    <x v="1"/>
  </r>
  <r>
    <s v="Distribution"/>
    <s v="All Projects"/>
    <s v="2340 Other Emp Exp"/>
    <n v="69.199999999999989"/>
    <x v="1"/>
  </r>
  <r>
    <s v="Distribution"/>
    <s v="All Projects"/>
    <s v="2500 Gas/Propane"/>
    <n v="111.5"/>
    <x v="0"/>
  </r>
  <r>
    <s v="Distribution"/>
    <s v="All Projects"/>
    <s v="2550 Easements/ROW"/>
    <n v="6400"/>
    <x v="1"/>
  </r>
  <r>
    <s v="Distribution"/>
    <s v="All Projects"/>
    <s v="7065 Lobby Stk Bgr"/>
    <n v="521166.55000000028"/>
    <x v="4"/>
  </r>
  <r>
    <s v="Distribution"/>
    <s v="All Projects"/>
    <s v="7070 Lobby Stk Lincln"/>
    <n v="21087.399999999998"/>
    <x v="4"/>
  </r>
  <r>
    <s v="Distribution"/>
    <s v="All Projects"/>
    <s v="7075 Lobby Stk Mach"/>
    <n v="34981.42"/>
    <x v="4"/>
  </r>
  <r>
    <s v="Distribution"/>
    <s v="All Projects"/>
    <s v="7080 Lobby Stk Ells"/>
    <n v="35872.759999999995"/>
    <x v="4"/>
  </r>
  <r>
    <s v="Distribution"/>
    <s v="All Projects"/>
    <s v="7081 Lobby Stk I Fall"/>
    <n v="9719.3100000000013"/>
    <x v="4"/>
  </r>
  <r>
    <s v="Distribution"/>
    <s v="All Projects"/>
    <s v="7082 Lobby Stk Presq"/>
    <n v="96021.460000000065"/>
    <x v="4"/>
  </r>
  <r>
    <s v="Distribution"/>
    <s v="All Projects"/>
    <s v="7083 Lobby Stk Kent"/>
    <n v="24537.209999999995"/>
    <x v="4"/>
  </r>
  <r>
    <s v="Distribution"/>
    <s v="All Projects"/>
    <s v="2400 Inventory Issue"/>
    <n v="4921915.0999999978"/>
    <x v="4"/>
  </r>
  <r>
    <s v="Distribution"/>
    <s v="All Projects"/>
    <s v="2400 Transformer Inv"/>
    <n v="3081658.8200000003"/>
    <x v="4"/>
  </r>
  <r>
    <s v="Distribution"/>
    <s v="All Projects"/>
    <s v="2410 Direct Purchase"/>
    <n v="2103174.7700000014"/>
    <x v="1"/>
  </r>
  <r>
    <s v="Distribution"/>
    <s v="All Projects"/>
    <s v="2420 Lease/Rental"/>
    <n v="4215.07"/>
    <x v="1"/>
  </r>
  <r>
    <s v="Distribution"/>
    <s v="All Projects"/>
    <s v="2430 Other Equip Exp"/>
    <n v="946.63"/>
    <x v="4"/>
  </r>
  <r>
    <s v="Distribution"/>
    <s v="All Projects"/>
    <s v="2440 Sal Inventory"/>
    <n v="-834.0200000000001"/>
    <x v="4"/>
  </r>
  <r>
    <s v="Distribution"/>
    <s v="All Projects"/>
    <s v="2450 Sal Adjustment"/>
    <n v="-186395.45999999996"/>
    <x v="5"/>
  </r>
  <r>
    <s v="Distribution"/>
    <s v="All Projects"/>
    <s v="2450 Sal Proceeds AR"/>
    <n v="-1521.3"/>
    <x v="0"/>
  </r>
  <r>
    <s v="Distribution"/>
    <s v="All Projects"/>
    <s v="2460 Inv Returned"/>
    <n v="-766966.68000000017"/>
    <x v="4"/>
  </r>
  <r>
    <s v="Distribution"/>
    <s v="All Projects"/>
    <s v="8650 Inventory Adj"/>
    <n v="1266275.5900000008"/>
    <x v="4"/>
  </r>
  <r>
    <s v="Distribution"/>
    <s v="All Projects"/>
    <s v="2700 Postage/Delivery"/>
    <n v="328.84999999999997"/>
    <x v="1"/>
  </r>
  <r>
    <s v="Distribution"/>
    <s v="All Projects"/>
    <s v="2730 Office Supplies"/>
    <n v="398.44"/>
    <x v="1"/>
  </r>
  <r>
    <s v="Distribution"/>
    <s v="All Projects"/>
    <s v="2740 Genl Ref Matl"/>
    <n v="225.77"/>
    <x v="6"/>
  </r>
  <r>
    <s v="Distribution"/>
    <s v="All Projects"/>
    <s v="2760 Info Tech Sfwr"/>
    <n v="93051"/>
    <x v="1"/>
  </r>
  <r>
    <s v="Distribution"/>
    <s v="All Projects"/>
    <s v="2780 Info Tech Maint"/>
    <n v="31017"/>
    <x v="0"/>
  </r>
  <r>
    <s v="Distribution"/>
    <s v="All Projects"/>
    <s v="6110 Sale of Goods AR"/>
    <n v="-2719.42"/>
    <x v="5"/>
  </r>
  <r>
    <s v="Distribution"/>
    <s v="All Projects"/>
    <s v="6120 Sale of Services AR"/>
    <n v="-1504070.1600000001"/>
    <x v="0"/>
  </r>
  <r>
    <s v="Distribution"/>
    <s v="All Projects"/>
    <s v="6120 Sale of Services BN"/>
    <n v="-48.120000000000005"/>
    <x v="5"/>
  </r>
  <r>
    <s v="Distribution"/>
    <s v="All Projects"/>
    <s v="6130 Misc Reimburse AR"/>
    <n v="-3451320.04"/>
    <x v="5"/>
  </r>
  <r>
    <s v="Distribution"/>
    <s v="All Projects"/>
    <s v="1300 OT NonUnion Lbr"/>
    <n v="207600.82000000009"/>
    <x v="2"/>
  </r>
  <r>
    <s v="Distribution"/>
    <s v="All Projects"/>
    <s v="1300 OT Union Lbr"/>
    <n v="1243741.57"/>
    <x v="3"/>
  </r>
  <r>
    <s v="Distribution"/>
    <s v="All Projects"/>
    <s v="1300 OT Union Labor - Line OT"/>
    <n v="42568"/>
    <x v="3"/>
  </r>
  <r>
    <s v="Intangible"/>
    <s v="All Projects"/>
    <s v="2100 Outside Svcs"/>
    <n v="1051579.55"/>
    <x v="7"/>
  </r>
  <r>
    <s v="Intangible"/>
    <s v="All Projects"/>
    <s v="2140 Outside Svcs IT"/>
    <n v="358927.75"/>
    <x v="7"/>
  </r>
  <r>
    <s v="Intangible"/>
    <s v="All Projects"/>
    <s v="2180 Outside Svcs Finance"/>
    <n v="270590.5"/>
    <x v="7"/>
  </r>
  <r>
    <s v="Intangible"/>
    <s v="All Projects"/>
    <s v="1200 ST NonUnion Lbr"/>
    <n v="120084.73000000001"/>
    <x v="7"/>
  </r>
  <r>
    <s v="Intangible"/>
    <s v="All Projects"/>
    <s v="1200 ST Union Lbr"/>
    <n v="209.27999999999997"/>
    <x v="7"/>
  </r>
  <r>
    <s v="Intangible"/>
    <s v="All Projects"/>
    <s v="1200 ST Non Union Labor - Non-Union - IT"/>
    <n v="23950"/>
    <x v="7"/>
  </r>
  <r>
    <s v="Intangible"/>
    <s v="All Projects"/>
    <s v="1200 ST Non Union Labor - Supervisory"/>
    <n v="1060"/>
    <x v="7"/>
  </r>
  <r>
    <s v="Intangible"/>
    <s v="All Projects"/>
    <s v="2410 Direct Purchase"/>
    <n v="499301.23000000004"/>
    <x v="7"/>
  </r>
  <r>
    <s v="Intangible"/>
    <s v="All Projects"/>
    <s v="2750 Info Tech Hdwr"/>
    <n v="15095.64"/>
    <x v="7"/>
  </r>
  <r>
    <s v="Intangible"/>
    <s v="All Projects"/>
    <s v="2760 Info Tech Sfwr"/>
    <n v="85602.18"/>
    <x v="7"/>
  </r>
  <r>
    <s v="General Property - Fleet"/>
    <s v="All Projects"/>
    <s v="4414 Chassis/Vndr Lbr"/>
    <n v="306198.61"/>
    <x v="0"/>
  </r>
  <r>
    <s v="General Property - Fleet"/>
    <s v="All Projects"/>
    <s v="4422 Chassis/Regis"/>
    <n v="1085.8499999999999"/>
    <x v="0"/>
  </r>
  <r>
    <s v="General Property - Fleet"/>
    <s v="All Projects"/>
    <s v="1200 ST NonUnion Lbr"/>
    <n v="65089.94"/>
    <x v="2"/>
  </r>
  <r>
    <s v="General Property - Fleet"/>
    <s v="All Projects"/>
    <s v="1200 ST Union Lbr"/>
    <n v="3248.2050000000004"/>
    <x v="3"/>
  </r>
  <r>
    <s v="General Property - Fleet"/>
    <s v="All Projects"/>
    <s v="1200 ST Union Labor - Union"/>
    <n v="340"/>
    <x v="3"/>
  </r>
  <r>
    <s v="General Property - Fleet"/>
    <s v="All Projects"/>
    <s v="1400 Adj Union Lbr"/>
    <n v="176"/>
    <x v="3"/>
  </r>
  <r>
    <s v="General Property - Fleet"/>
    <s v="All Projects"/>
    <s v="2320 Travel Exp Supp Inv"/>
    <n v="6048.59"/>
    <x v="1"/>
  </r>
  <r>
    <s v="General Property - Fleet"/>
    <s v="All Projects"/>
    <s v="2330 Meals Exp Supp Inv"/>
    <n v="91.95"/>
    <x v="1"/>
  </r>
  <r>
    <s v="General Property - Fleet"/>
    <s v="All Projects"/>
    <s v="2330 Meals Payroll"/>
    <n v="10"/>
    <x v="1"/>
  </r>
  <r>
    <s v="General Property - Fleet"/>
    <s v="All Projects"/>
    <s v="2410 Direct Purchase"/>
    <n v="2980552.35"/>
    <x v="1"/>
  </r>
  <r>
    <s v="General Property - Fleet"/>
    <s v="All Projects"/>
    <s v="2450 Sal Proceeds AR"/>
    <n v="-121487.85"/>
    <x v="0"/>
  </r>
  <r>
    <s v="General Property - Fleet"/>
    <s v="All Projects"/>
    <s v="2750 Info Tech Hdwr"/>
    <n v="9300"/>
    <x v="1"/>
  </r>
  <r>
    <s v="General Property - Fleet"/>
    <s v="All Projects"/>
    <s v="2780 Info Tech Maint"/>
    <n v="7917.6"/>
    <x v="0"/>
  </r>
  <r>
    <s v="General Property - Fleet"/>
    <s v="All Projects"/>
    <s v="6110 Sale of Goods AR"/>
    <n v="-4300"/>
    <x v="5"/>
  </r>
  <r>
    <s v="General Property - Fleet"/>
    <s v="All Projects"/>
    <s v="6130 Misc Reimburse AR"/>
    <n v="-200157"/>
    <x v="5"/>
  </r>
  <r>
    <s v="General Property - Fleet"/>
    <s v="All Projects"/>
    <s v="1300 OT NonUnion Lbr"/>
    <n v="120.43"/>
    <x v="2"/>
  </r>
  <r>
    <s v="General Property - Fleet"/>
    <s v="All Projects"/>
    <s v="1300 OT Union Lbr"/>
    <n v="1180.06"/>
    <x v="3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1">
  <r>
    <x v="0"/>
    <s v="All Projects"/>
    <s v="4422 Chassis/Regis"/>
    <n v="59.55"/>
  </r>
  <r>
    <x v="0"/>
    <s v="All Projects"/>
    <s v="2100 Outside Svcs"/>
    <n v="737133.94000000006"/>
  </r>
  <r>
    <x v="0"/>
    <s v="All Projects"/>
    <s v="2110 Outside Svcs Eng"/>
    <n v="1900"/>
  </r>
  <r>
    <x v="0"/>
    <s v="All Projects"/>
    <s v="2130 Outside Svs Const"/>
    <n v="374672.92"/>
  </r>
  <r>
    <x v="0"/>
    <s v="All Projects"/>
    <s v="2140 Outside Svcs IT"/>
    <n v="109439.83"/>
  </r>
  <r>
    <x v="0"/>
    <s v="All Projects"/>
    <s v="1200 ST NonUnion Lbr"/>
    <n v="60724.640000000007"/>
  </r>
  <r>
    <x v="0"/>
    <s v="All Projects"/>
    <s v="1200 ST Union Lbr"/>
    <n v="11498.885"/>
  </r>
  <r>
    <x v="0"/>
    <s v="All Projects"/>
    <s v="1200 ST Union Labor - Union"/>
    <n v="125"/>
  </r>
  <r>
    <x v="0"/>
    <s v="All Projects"/>
    <s v="1400 Adj NonUnion Lbr"/>
    <n v="250"/>
  </r>
  <r>
    <x v="0"/>
    <s v="All Projects"/>
    <s v="1400 Adj Union Lbr"/>
    <n v="117.12"/>
  </r>
  <r>
    <x v="0"/>
    <s v="All Projects"/>
    <s v="2320 Travel Exp Supp Inv"/>
    <n v="3184.96"/>
  </r>
  <r>
    <x v="0"/>
    <s v="All Projects"/>
    <s v="2330 Meals Exp Supp Inv"/>
    <n v="621.28"/>
  </r>
  <r>
    <x v="0"/>
    <s v="All Projects"/>
    <s v="2340 Other Emp Exp"/>
    <n v="-121.54999999999995"/>
  </r>
  <r>
    <x v="0"/>
    <s v="All Projects"/>
    <s v="2400 Inventory Issue"/>
    <n v="142578.44000000003"/>
  </r>
  <r>
    <x v="0"/>
    <s v="All Projects"/>
    <s v="2410 Direct Purchase"/>
    <n v="770914.74"/>
  </r>
  <r>
    <x v="0"/>
    <s v="All Projects"/>
    <s v="2430 Other Equip Exp"/>
    <n v="134.41"/>
  </r>
  <r>
    <x v="0"/>
    <s v="All Projects"/>
    <s v="2450 Sal Adjustment"/>
    <n v="187221.46"/>
  </r>
  <r>
    <x v="0"/>
    <s v="All Projects"/>
    <s v="2450 Sal Proceeds AR"/>
    <n v="-28603.55"/>
  </r>
  <r>
    <x v="0"/>
    <s v="All Projects"/>
    <s v="2460 Inv Returned"/>
    <n v="-23326.670000000002"/>
  </r>
  <r>
    <x v="0"/>
    <s v="All Projects"/>
    <s v="2730 Office Supplies"/>
    <n v="21.09"/>
  </r>
  <r>
    <x v="0"/>
    <s v="All Projects"/>
    <s v="2750 Info Tech Hdwr"/>
    <n v="1182863.3900000001"/>
  </r>
  <r>
    <x v="0"/>
    <s v="All Projects"/>
    <s v="2760 Info Tech Sfwr"/>
    <n v="36234.85"/>
  </r>
  <r>
    <x v="0"/>
    <s v="All Projects"/>
    <s v="2770 Info Tech Supply"/>
    <n v="1901.18"/>
  </r>
  <r>
    <x v="0"/>
    <s v="All Projects"/>
    <s v="2780 Info Tech Maint"/>
    <n v="20124.48"/>
  </r>
  <r>
    <x v="0"/>
    <s v="All Projects"/>
    <s v="2790 Office Equip"/>
    <n v="134.12"/>
  </r>
  <r>
    <x v="0"/>
    <s v="All Projects"/>
    <s v="6110 Sale of Goods AR"/>
    <n v="-2729.04"/>
  </r>
  <r>
    <x v="0"/>
    <s v="All Projects"/>
    <s v="6120 Sale of Service Accrual"/>
    <n v="252"/>
  </r>
  <r>
    <x v="0"/>
    <s v="All Projects"/>
    <s v="6120 Sale of Services AR"/>
    <n v="4"/>
  </r>
  <r>
    <x v="0"/>
    <s v="All Projects"/>
    <s v="6130 Misc Reimburse AR"/>
    <n v="-11153.68"/>
  </r>
  <r>
    <x v="0"/>
    <s v="All Projects"/>
    <s v="1300 OT NonUnion Lbr"/>
    <n v="146.16"/>
  </r>
  <r>
    <x v="0"/>
    <s v="All Projects"/>
    <s v="1300 OT Union Lbr"/>
    <n v="1726.38"/>
  </r>
  <r>
    <x v="1"/>
    <s v="All Projects"/>
    <s v="2100 AP Accrual"/>
    <n v="617399"/>
  </r>
  <r>
    <x v="1"/>
    <s v="All Projects"/>
    <s v="2100 Outside Svcs"/>
    <n v="3685329.870000001"/>
  </r>
  <r>
    <x v="1"/>
    <s v="All Projects"/>
    <s v="2110 Outside Svcs Eng"/>
    <n v="71145.25"/>
  </r>
  <r>
    <x v="1"/>
    <s v="All Projects"/>
    <s v="2130 Outside Svs Const"/>
    <n v="259811.09999999998"/>
  </r>
  <r>
    <x v="1"/>
    <s v="All Projects"/>
    <s v="2160 Outside Svcs Legal"/>
    <n v="3061"/>
  </r>
  <r>
    <x v="1"/>
    <s v="All Projects"/>
    <s v="2170 Outside Svcs Veg Mgmt"/>
    <n v="84119.83"/>
  </r>
  <r>
    <x v="1"/>
    <s v="All Projects"/>
    <s v="2810 Fees/Dues/Pnlty"/>
    <n v="622"/>
  </r>
  <r>
    <x v="1"/>
    <s v="All Projects"/>
    <s v="1200 ST NonUnion Lbr"/>
    <n v="449339.10000000015"/>
  </r>
  <r>
    <x v="1"/>
    <s v="All Projects"/>
    <s v="1200 ST Union Lbr"/>
    <n v="523687.88999999984"/>
  </r>
  <r>
    <x v="1"/>
    <s v="All Projects"/>
    <s v="1200 ST Non Union Labor - Engineering"/>
    <n v="2500"/>
  </r>
  <r>
    <x v="1"/>
    <s v="All Projects"/>
    <s v="1200 ST Union Labor - PST ST"/>
    <n v="2016"/>
  </r>
  <r>
    <x v="1"/>
    <s v="All Projects"/>
    <s v="1400 Adj Union Lbr"/>
    <n v="6080.5700000000006"/>
  </r>
  <r>
    <x v="1"/>
    <s v="All Projects"/>
    <s v="8975 Adj Labor"/>
    <n v="-0.01"/>
  </r>
  <r>
    <x v="1"/>
    <s v="All Projects"/>
    <s v="2320 Travel Exp Supp Inv"/>
    <n v="6028.8900000000012"/>
  </r>
  <r>
    <x v="1"/>
    <s v="All Projects"/>
    <s v="2330 Meals Exp Supp Inv"/>
    <n v="921.67000000000007"/>
  </r>
  <r>
    <x v="1"/>
    <s v="All Projects"/>
    <s v="2330 Meals Payroll"/>
    <n v="5320"/>
  </r>
  <r>
    <x v="1"/>
    <s v="All Projects"/>
    <s v="2340 Other Emp Exp"/>
    <n v="258.15000000000003"/>
  </r>
  <r>
    <x v="1"/>
    <s v="All Projects"/>
    <s v="2550 Easements/ROW"/>
    <n v="20505"/>
  </r>
  <r>
    <x v="1"/>
    <s v="All Projects"/>
    <s v="2210 Pur Pwr Cap"/>
    <n v="2574"/>
  </r>
  <r>
    <x v="1"/>
    <s v="All Projects"/>
    <s v="7065 Lobby Stk Bgr"/>
    <n v="27056.609999999997"/>
  </r>
  <r>
    <x v="1"/>
    <s v="All Projects"/>
    <s v="7070 Lobby Stk Lincln"/>
    <n v="56.91"/>
  </r>
  <r>
    <x v="1"/>
    <s v="All Projects"/>
    <s v="7075 Lobby Stk Mach"/>
    <n v="513.9"/>
  </r>
  <r>
    <x v="1"/>
    <s v="All Projects"/>
    <s v="7080 Lobby Stk Ells"/>
    <n v="412.22"/>
  </r>
  <r>
    <x v="1"/>
    <s v="All Projects"/>
    <s v="7082 Lobby Stk Presq"/>
    <n v="182209.8"/>
  </r>
  <r>
    <x v="1"/>
    <s v="All Projects"/>
    <s v="7083 Lobby Stk Kent"/>
    <n v="1341.5400000000002"/>
  </r>
  <r>
    <x v="1"/>
    <s v="All Projects"/>
    <s v="2400 Inventory Issue"/>
    <n v="1376676.29"/>
  </r>
  <r>
    <x v="1"/>
    <s v="All Projects"/>
    <s v="2410 Direct Purchase"/>
    <n v="2237171.9800000004"/>
  </r>
  <r>
    <x v="1"/>
    <s v="All Projects"/>
    <s v="2420 Lease/Rental"/>
    <n v="15398.4"/>
  </r>
  <r>
    <x v="1"/>
    <s v="All Projects"/>
    <s v="2460 Inv Returned"/>
    <n v="-232989.00999999995"/>
  </r>
  <r>
    <x v="1"/>
    <s v="All Projects"/>
    <s v="8650 Inventory Adj"/>
    <n v="1262.4100000000001"/>
  </r>
  <r>
    <x v="1"/>
    <s v="All Projects"/>
    <s v="6120 Sale of Services AR"/>
    <n v="-200000"/>
  </r>
  <r>
    <x v="1"/>
    <s v="All Projects"/>
    <s v="6130 Misc Reimburse AR"/>
    <n v="-889792.92999999993"/>
  </r>
  <r>
    <x v="1"/>
    <s v="All Projects"/>
    <s v="1300 OT NonUnion Lbr"/>
    <n v="9406.2699999999986"/>
  </r>
  <r>
    <x v="1"/>
    <s v="All Projects"/>
    <s v="1300 OT Union Lbr"/>
    <n v="203205.34000000005"/>
  </r>
  <r>
    <x v="2"/>
    <s v="All Projects"/>
    <s v="6100 CIAC"/>
    <n v="-270712.24000000005"/>
  </r>
  <r>
    <x v="2"/>
    <s v="All Projects"/>
    <s v="4412 Chassis/Eng Oil"/>
    <n v="4164.58"/>
  </r>
  <r>
    <x v="2"/>
    <s v="All Projects"/>
    <s v="4426 Chassis/Tools"/>
    <n v="94.89"/>
  </r>
  <r>
    <x v="2"/>
    <s v="All Projects"/>
    <s v="4455 Equip/Other"/>
    <n v="131.82"/>
  </r>
  <r>
    <x v="2"/>
    <s v="All Projects"/>
    <s v="2100 AP Accrual"/>
    <n v="240987.50999999992"/>
  </r>
  <r>
    <x v="2"/>
    <s v="All Projects"/>
    <s v="2100 Outside Svcs"/>
    <n v="11352233.54000001"/>
  </r>
  <r>
    <x v="2"/>
    <s v="All Projects"/>
    <s v="2110 Outside Svcs Eng"/>
    <n v="192733"/>
  </r>
  <r>
    <x v="2"/>
    <s v="All Projects"/>
    <s v="2130 Outside Svs Const"/>
    <n v="1509574.36"/>
  </r>
  <r>
    <x v="2"/>
    <s v="All Projects"/>
    <s v="2140 Outside Svcs IT"/>
    <n v="13090.960000000001"/>
  </r>
  <r>
    <x v="2"/>
    <s v="All Projects"/>
    <s v="2160 Outside Svcs Legal"/>
    <n v="11502.5"/>
  </r>
  <r>
    <x v="2"/>
    <s v="All Projects"/>
    <s v="2170 Outside Svcs Veg Mgmt"/>
    <n v="1290585.27"/>
  </r>
  <r>
    <x v="2"/>
    <s v="All Projects"/>
    <s v="2810 Fees/Dues/Pnlty"/>
    <n v="16828.349999999999"/>
  </r>
  <r>
    <x v="2"/>
    <s v="All Projects"/>
    <s v="1200 ST NonUnion Lbr"/>
    <n v="2269673.669999999"/>
  </r>
  <r>
    <x v="2"/>
    <s v="All Projects"/>
    <s v="1200 ST Union Lbr"/>
    <n v="3550549.9249999952"/>
  </r>
  <r>
    <x v="2"/>
    <s v="All Projects"/>
    <s v="1200 ST Union Labor - Line ST"/>
    <n v="511695.5199999999"/>
  </r>
  <r>
    <x v="2"/>
    <s v="All Projects"/>
    <s v="1200 ST Non Union Labor - Planning"/>
    <n v="20172.05"/>
  </r>
  <r>
    <x v="2"/>
    <s v="All Projects"/>
    <s v="1200 ST Union Labor - Union"/>
    <n v="3627"/>
  </r>
  <r>
    <x v="2"/>
    <s v="All Projects"/>
    <s v="1200 ST Non Union Labor - Engineering"/>
    <n v="23861.5"/>
  </r>
  <r>
    <x v="2"/>
    <s v="All Projects"/>
    <s v="1200 ST Non Union Labor - Supervisory"/>
    <n v="14427"/>
  </r>
  <r>
    <x v="2"/>
    <s v="All Projects"/>
    <s v="1200 ST Union Labor - PST ST"/>
    <n v="4536"/>
  </r>
  <r>
    <x v="2"/>
    <s v="All Projects"/>
    <s v="1400 Adj NonUnion Lbr"/>
    <n v="582.89"/>
  </r>
  <r>
    <x v="2"/>
    <s v="All Projects"/>
    <s v="1400 Adj Union Lbr"/>
    <n v="56584.339999999982"/>
  </r>
  <r>
    <x v="2"/>
    <s v="All Projects"/>
    <s v="8975 Adj Labor"/>
    <n v="-3.8899999999999997"/>
  </r>
  <r>
    <x v="2"/>
    <s v="All Projects"/>
    <s v="2310 Training Mtls"/>
    <n v="3424"/>
  </r>
  <r>
    <x v="2"/>
    <s v="All Projects"/>
    <s v="2320 Travel Exp Supp Inv"/>
    <n v="33211.209999999985"/>
  </r>
  <r>
    <x v="2"/>
    <s v="All Projects"/>
    <s v="2330 Meals Exp Supp Inv"/>
    <n v="5292.7700000000023"/>
  </r>
  <r>
    <x v="2"/>
    <s v="All Projects"/>
    <s v="2330 Meals Payroll"/>
    <n v="33340"/>
  </r>
  <r>
    <x v="2"/>
    <s v="All Projects"/>
    <s v="2340 Other Emp Exp"/>
    <n v="69.199999999999989"/>
  </r>
  <r>
    <x v="2"/>
    <s v="All Projects"/>
    <s v="2500 Gas/Propane"/>
    <n v="111.5"/>
  </r>
  <r>
    <x v="2"/>
    <s v="All Projects"/>
    <s v="2550 Easements/ROW"/>
    <n v="6400"/>
  </r>
  <r>
    <x v="2"/>
    <s v="All Projects"/>
    <s v="7065 Lobby Stk Bgr"/>
    <n v="521166.55000000028"/>
  </r>
  <r>
    <x v="2"/>
    <s v="All Projects"/>
    <s v="7070 Lobby Stk Lincln"/>
    <n v="21087.399999999998"/>
  </r>
  <r>
    <x v="2"/>
    <s v="All Projects"/>
    <s v="7075 Lobby Stk Mach"/>
    <n v="34981.42"/>
  </r>
  <r>
    <x v="2"/>
    <s v="All Projects"/>
    <s v="7080 Lobby Stk Ells"/>
    <n v="35872.759999999995"/>
  </r>
  <r>
    <x v="2"/>
    <s v="All Projects"/>
    <s v="7081 Lobby Stk I Fall"/>
    <n v="9719.3100000000013"/>
  </r>
  <r>
    <x v="2"/>
    <s v="All Projects"/>
    <s v="7082 Lobby Stk Presq"/>
    <n v="96021.460000000065"/>
  </r>
  <r>
    <x v="2"/>
    <s v="All Projects"/>
    <s v="7083 Lobby Stk Kent"/>
    <n v="24537.209999999995"/>
  </r>
  <r>
    <x v="2"/>
    <s v="All Projects"/>
    <s v="2400 Inventory Issue"/>
    <n v="4921915.0999999978"/>
  </r>
  <r>
    <x v="2"/>
    <s v="All Projects"/>
    <s v="2400 Transformer Inv"/>
    <n v="3081658.8200000003"/>
  </r>
  <r>
    <x v="2"/>
    <s v="All Projects"/>
    <s v="2410 Direct Purchase"/>
    <n v="2103174.7700000014"/>
  </r>
  <r>
    <x v="2"/>
    <s v="All Projects"/>
    <s v="2420 Lease/Rental"/>
    <n v="4215.07"/>
  </r>
  <r>
    <x v="2"/>
    <s v="All Projects"/>
    <s v="2430 Other Equip Exp"/>
    <n v="946.63"/>
  </r>
  <r>
    <x v="2"/>
    <s v="All Projects"/>
    <s v="2440 Sal Inventory"/>
    <n v="-834.0200000000001"/>
  </r>
  <r>
    <x v="2"/>
    <s v="All Projects"/>
    <s v="2450 Sal Adjustment"/>
    <n v="-186395.45999999996"/>
  </r>
  <r>
    <x v="2"/>
    <s v="All Projects"/>
    <s v="2450 Sal Proceeds AR"/>
    <n v="-1521.3"/>
  </r>
  <r>
    <x v="2"/>
    <s v="All Projects"/>
    <s v="2460 Inv Returned"/>
    <n v="-766966.68000000017"/>
  </r>
  <r>
    <x v="2"/>
    <s v="All Projects"/>
    <s v="8650 Inventory Adj"/>
    <n v="1266275.5900000008"/>
  </r>
  <r>
    <x v="2"/>
    <s v="All Projects"/>
    <s v="2700 Postage/Delivery"/>
    <n v="328.84999999999997"/>
  </r>
  <r>
    <x v="2"/>
    <s v="All Projects"/>
    <s v="2730 Office Supplies"/>
    <n v="398.44"/>
  </r>
  <r>
    <x v="2"/>
    <s v="All Projects"/>
    <s v="2740 Genl Ref Matl"/>
    <n v="225.77"/>
  </r>
  <r>
    <x v="2"/>
    <s v="All Projects"/>
    <s v="2760 Info Tech Sfwr"/>
    <n v="93051"/>
  </r>
  <r>
    <x v="2"/>
    <s v="All Projects"/>
    <s v="2780 Info Tech Maint"/>
    <n v="31017"/>
  </r>
  <r>
    <x v="2"/>
    <s v="All Projects"/>
    <s v="6110 Sale of Goods AR"/>
    <n v="-2719.42"/>
  </r>
  <r>
    <x v="2"/>
    <s v="All Projects"/>
    <s v="6120 Sale of Services AR"/>
    <n v="-1504070.1600000001"/>
  </r>
  <r>
    <x v="2"/>
    <s v="All Projects"/>
    <s v="6120 Sale of Services BN"/>
    <n v="-48.120000000000005"/>
  </r>
  <r>
    <x v="2"/>
    <s v="All Projects"/>
    <s v="6130 Misc Reimburse AR"/>
    <n v="-3451320.04"/>
  </r>
  <r>
    <x v="2"/>
    <s v="All Projects"/>
    <s v="1300 OT NonUnion Lbr"/>
    <n v="207600.82000000009"/>
  </r>
  <r>
    <x v="2"/>
    <s v="All Projects"/>
    <s v="1300 OT Union Lbr"/>
    <n v="1243741.57"/>
  </r>
  <r>
    <x v="2"/>
    <s v="All Projects"/>
    <s v="1300 OT Union Labor - Line OT"/>
    <n v="42568"/>
  </r>
  <r>
    <x v="3"/>
    <s v="All Projects"/>
    <s v="2100 Outside Svcs"/>
    <n v="1051579.55"/>
  </r>
  <r>
    <x v="3"/>
    <s v="All Projects"/>
    <s v="2140 Outside Svcs IT"/>
    <n v="358927.75"/>
  </r>
  <r>
    <x v="3"/>
    <s v="All Projects"/>
    <s v="2180 Outside Svcs Finance"/>
    <n v="270590.5"/>
  </r>
  <r>
    <x v="3"/>
    <s v="All Projects"/>
    <s v="1200 ST NonUnion Lbr"/>
    <n v="120084.73000000001"/>
  </r>
  <r>
    <x v="3"/>
    <s v="All Projects"/>
    <s v="1200 ST Union Lbr"/>
    <n v="209.27999999999997"/>
  </r>
  <r>
    <x v="3"/>
    <s v="All Projects"/>
    <s v="1200 ST Non Union Labor - Non-Union - IT"/>
    <n v="23950"/>
  </r>
  <r>
    <x v="3"/>
    <s v="All Projects"/>
    <s v="1200 ST Non Union Labor - Supervisory"/>
    <n v="1060"/>
  </r>
  <r>
    <x v="3"/>
    <s v="All Projects"/>
    <s v="2410 Direct Purchase"/>
    <n v="499301.23000000004"/>
  </r>
  <r>
    <x v="3"/>
    <s v="All Projects"/>
    <s v="2750 Info Tech Hdwr"/>
    <n v="15095.64"/>
  </r>
  <r>
    <x v="3"/>
    <s v="All Projects"/>
    <s v="2760 Info Tech Sfwr"/>
    <n v="85602.18"/>
  </r>
  <r>
    <x v="4"/>
    <s v="All Projects"/>
    <s v="4414 Chassis/Vndr Lbr"/>
    <n v="306198.61"/>
  </r>
  <r>
    <x v="4"/>
    <s v="All Projects"/>
    <s v="4422 Chassis/Regis"/>
    <n v="1085.8499999999999"/>
  </r>
  <r>
    <x v="4"/>
    <s v="All Projects"/>
    <s v="1200 ST NonUnion Lbr"/>
    <n v="65089.94"/>
  </r>
  <r>
    <x v="4"/>
    <s v="All Projects"/>
    <s v="1200 ST Union Lbr"/>
    <n v="3248.2050000000004"/>
  </r>
  <r>
    <x v="4"/>
    <s v="All Projects"/>
    <s v="1200 ST Union Labor - Union"/>
    <n v="340"/>
  </r>
  <r>
    <x v="4"/>
    <s v="All Projects"/>
    <s v="1400 Adj Union Lbr"/>
    <n v="176"/>
  </r>
  <r>
    <x v="4"/>
    <s v="All Projects"/>
    <s v="2320 Travel Exp Supp Inv"/>
    <n v="6048.59"/>
  </r>
  <r>
    <x v="4"/>
    <s v="All Projects"/>
    <s v="2330 Meals Exp Supp Inv"/>
    <n v="91.95"/>
  </r>
  <r>
    <x v="4"/>
    <s v="All Projects"/>
    <s v="2330 Meals Payroll"/>
    <n v="10"/>
  </r>
  <r>
    <x v="4"/>
    <s v="All Projects"/>
    <s v="2410 Direct Purchase"/>
    <n v="2980552.35"/>
  </r>
  <r>
    <x v="4"/>
    <s v="All Projects"/>
    <s v="2450 Sal Proceeds AR"/>
    <n v="-121487.85"/>
  </r>
  <r>
    <x v="4"/>
    <s v="All Projects"/>
    <s v="2750 Info Tech Hdwr"/>
    <n v="9300"/>
  </r>
  <r>
    <x v="4"/>
    <s v="All Projects"/>
    <s v="2780 Info Tech Maint"/>
    <n v="7917.6"/>
  </r>
  <r>
    <x v="4"/>
    <s v="All Projects"/>
    <s v="6110 Sale of Goods AR"/>
    <n v="-4300"/>
  </r>
  <r>
    <x v="4"/>
    <s v="All Projects"/>
    <s v="6130 Misc Reimburse AR"/>
    <n v="-200157"/>
  </r>
  <r>
    <x v="4"/>
    <s v="All Projects"/>
    <s v="1300 OT NonUnion Lbr"/>
    <n v="120.43"/>
  </r>
  <r>
    <x v="4"/>
    <s v="All Projects"/>
    <s v="1300 OT Union Lbr"/>
    <n v="1180.06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9">
  <r>
    <x v="0"/>
    <s v="2100 Outside Svcs"/>
    <n v="1051579.55"/>
    <x v="0"/>
  </r>
  <r>
    <x v="0"/>
    <s v="2140 Outside Svcs IT"/>
    <n v="358927.75"/>
    <x v="0"/>
  </r>
  <r>
    <x v="0"/>
    <s v="2180 Outside Svcs Finance"/>
    <n v="270590.5"/>
    <x v="0"/>
  </r>
  <r>
    <x v="0"/>
    <s v="1200 ST NonUnion Lbr"/>
    <n v="120084.73"/>
    <x v="0"/>
  </r>
  <r>
    <x v="0"/>
    <s v="1200 ST Union Lbr"/>
    <n v="209.28"/>
    <x v="0"/>
  </r>
  <r>
    <x v="0"/>
    <s v="1200 ST Non Union Labor - Non-Union - IT"/>
    <n v="23950"/>
    <x v="0"/>
  </r>
  <r>
    <x v="0"/>
    <s v="1200 ST Non Union Labor - Supervisory"/>
    <n v="1060"/>
    <x v="0"/>
  </r>
  <r>
    <x v="0"/>
    <s v="2410 Direct Purchase"/>
    <n v="499301.23000000004"/>
    <x v="0"/>
  </r>
  <r>
    <x v="0"/>
    <s v="2750 Info Tech Hdwr"/>
    <n v="15095.64"/>
    <x v="0"/>
  </r>
  <r>
    <x v="0"/>
    <s v="2760 Info Tech Sfwr"/>
    <n v="85602.18"/>
    <x v="1"/>
  </r>
  <r>
    <x v="1"/>
    <s v="2180 Outside Svcs Finance"/>
    <n v="8407.5"/>
    <x v="2"/>
  </r>
  <r>
    <x v="2"/>
    <s v="2100 Outside Svcs"/>
    <n v="12600"/>
    <x v="1"/>
  </r>
  <r>
    <x v="3"/>
    <s v="2100 Outside Svcs"/>
    <n v="20900"/>
    <x v="1"/>
  </r>
  <r>
    <x v="3"/>
    <s v="1200 ST NonUnion Lbr"/>
    <n v="10242.33"/>
    <x v="3"/>
  </r>
  <r>
    <x v="4"/>
    <s v="1200 ST NonUnion Lbr"/>
    <n v="638.64"/>
    <x v="2"/>
  </r>
  <r>
    <x v="5"/>
    <s v="1200 ST NonUnion Lbr"/>
    <n v="226.98"/>
    <x v="3"/>
  </r>
  <r>
    <x v="6"/>
    <s v="2180 Outside Svcs Finance"/>
    <n v="69659.7"/>
    <x v="2"/>
  </r>
  <r>
    <x v="7"/>
    <s v="1200 ST NonUnion Lbr"/>
    <n v="234.67"/>
    <x v="3"/>
  </r>
  <r>
    <x v="8"/>
    <s v="2180 Outside Svcs Finance"/>
    <n v="107268.30000000002"/>
    <x v="2"/>
  </r>
  <r>
    <x v="9"/>
    <s v="2140 Outside Svcs IT"/>
    <n v="14015"/>
    <x v="1"/>
  </r>
  <r>
    <x v="10"/>
    <s v="2410 Direct Purchase"/>
    <n v="165000"/>
    <x v="1"/>
  </r>
  <r>
    <x v="11"/>
    <s v="1200 ST NonUnion Lbr"/>
    <n v="21915.74"/>
    <x v="3"/>
  </r>
  <r>
    <x v="12"/>
    <s v="2100 Outside Svcs"/>
    <n v="36500"/>
    <x v="1"/>
  </r>
  <r>
    <x v="12"/>
    <s v="1200 ST Non Union Labor - Non-Union - IT"/>
    <n v="15550"/>
    <x v="4"/>
  </r>
  <r>
    <x v="13"/>
    <s v="2100 Outside Svcs"/>
    <n v="36000"/>
    <x v="1"/>
  </r>
  <r>
    <x v="13"/>
    <s v="2140 Outside Svcs IT"/>
    <n v="35396"/>
    <x v="1"/>
  </r>
  <r>
    <x v="13"/>
    <s v="1200 ST NonUnion Lbr"/>
    <n v="19546.850000000002"/>
    <x v="3"/>
  </r>
  <r>
    <x v="14"/>
    <s v="2410 Direct Purchase"/>
    <n v="238212"/>
    <x v="1"/>
  </r>
  <r>
    <x v="15"/>
    <s v="2100 Outside Svcs"/>
    <n v="5400"/>
    <x v="1"/>
  </r>
  <r>
    <x v="15"/>
    <s v="2140 Outside Svcs IT"/>
    <n v="2970"/>
    <x v="1"/>
  </r>
  <r>
    <x v="15"/>
    <s v="1200 ST Non Union Labor - Non-Union - IT"/>
    <n v="7000"/>
    <x v="4"/>
  </r>
  <r>
    <x v="16"/>
    <s v="2760 Info Tech Sfwr"/>
    <n v="80385.73"/>
    <x v="2"/>
  </r>
  <r>
    <x v="17"/>
    <s v="2140 Outside Svcs IT"/>
    <n v="31920"/>
    <x v="1"/>
  </r>
  <r>
    <x v="18"/>
    <s v="2410 Direct Purchase"/>
    <n v="6289.91"/>
    <x v="2"/>
  </r>
  <r>
    <x v="19"/>
    <s v="2140 Outside Svcs IT"/>
    <n v="13930"/>
    <x v="2"/>
  </r>
  <r>
    <x v="19"/>
    <s v="1200 ST NonUnion Lbr"/>
    <n v="1009.47"/>
    <x v="2"/>
  </r>
  <r>
    <x v="20"/>
    <s v="1200 ST NonUnion Lbr"/>
    <n v="1788.8000000000002"/>
    <x v="3"/>
  </r>
  <r>
    <x v="21"/>
    <s v="2100 Outside Svcs"/>
    <n v="24032.16"/>
    <x v="2"/>
  </r>
  <r>
    <x v="21"/>
    <s v="1200 ST NonUnion Lbr"/>
    <n v="1205.1199999999999"/>
    <x v="2"/>
  </r>
  <r>
    <x v="22"/>
    <s v="2100 Outside Svcs"/>
    <n v="25000"/>
    <x v="1"/>
  </r>
  <r>
    <x v="22"/>
    <s v="1200 ST NonUnion Lbr"/>
    <n v="2500"/>
    <x v="3"/>
  </r>
  <r>
    <x v="23"/>
    <s v="2140 Outside Svcs IT"/>
    <n v="9693"/>
    <x v="1"/>
  </r>
  <r>
    <x v="24"/>
    <s v="2100 Outside Svcs"/>
    <n v="25000"/>
    <x v="1"/>
  </r>
  <r>
    <x v="24"/>
    <s v="1200 ST NonUnion Lbr"/>
    <n v="5000"/>
    <x v="3"/>
  </r>
  <r>
    <x v="25"/>
    <s v="2100 Outside Svcs"/>
    <n v="50000"/>
    <x v="1"/>
  </r>
  <r>
    <x v="25"/>
    <s v="2140 Outside Svcs IT"/>
    <n v="28000"/>
    <x v="1"/>
  </r>
  <r>
    <x v="25"/>
    <s v="1200 ST NonUnion Lbr"/>
    <n v="2134.0100000000002"/>
    <x v="3"/>
  </r>
  <r>
    <x v="25"/>
    <s v="1200 ST Non Union Labor - Non-Union - IT"/>
    <n v="1400"/>
    <x v="4"/>
  </r>
  <r>
    <x v="25"/>
    <s v="1200 ST Non Union Labor - Supervisory"/>
    <n v="1060"/>
    <x v="4"/>
  </r>
  <r>
    <x v="26"/>
    <s v="2140 Outside Svcs IT"/>
    <n v="2277"/>
    <x v="1"/>
  </r>
  <r>
    <x v="27"/>
    <s v="2140 Outside Svcs IT"/>
    <n v="25372.5"/>
    <x v="1"/>
  </r>
  <r>
    <x v="27"/>
    <s v="1200 ST NonUnion Lbr"/>
    <n v="5591.2699999999995"/>
    <x v="3"/>
  </r>
  <r>
    <x v="28"/>
    <s v="2140 Outside Svcs IT"/>
    <n v="900"/>
    <x v="2"/>
  </r>
  <r>
    <x v="28"/>
    <s v="2410 Direct Purchase"/>
    <n v="240"/>
    <x v="2"/>
  </r>
  <r>
    <x v="29"/>
    <s v="1200 ST NonUnion Lbr"/>
    <n v="1012.04"/>
    <x v="3"/>
  </r>
  <r>
    <x v="30"/>
    <s v="2410 Direct Purchase"/>
    <n v="25378"/>
    <x v="2"/>
  </r>
  <r>
    <x v="31"/>
    <s v="2100 Outside Svcs"/>
    <n v="1175"/>
    <x v="1"/>
  </r>
  <r>
    <x v="32"/>
    <s v="2180 Outside Svcs Finance"/>
    <n v="21100"/>
    <x v="2"/>
  </r>
  <r>
    <x v="32"/>
    <s v="1200 ST Union Lbr"/>
    <n v="209.28"/>
    <x v="2"/>
  </r>
  <r>
    <x v="33"/>
    <s v="1200 ST NonUnion Lbr"/>
    <n v="1287.8700000000001"/>
    <x v="3"/>
  </r>
  <r>
    <x v="34"/>
    <s v="2180 Outside Svcs Finance"/>
    <n v="64155"/>
    <x v="2"/>
  </r>
  <r>
    <x v="35"/>
    <s v="2140 Outside Svcs IT"/>
    <n v="13929.5"/>
    <x v="1"/>
  </r>
  <r>
    <x v="36"/>
    <s v="2760 Info Tech Sfwr"/>
    <n v="5216.45"/>
    <x v="2"/>
  </r>
  <r>
    <x v="37"/>
    <s v="2140 Outside Svcs IT"/>
    <n v="180524.75"/>
    <x v="1"/>
  </r>
  <r>
    <x v="37"/>
    <s v="1200 ST NonUnion Lbr"/>
    <n v="613.13"/>
    <x v="3"/>
  </r>
  <r>
    <x v="38"/>
    <s v="1200 ST NonUnion Lbr"/>
    <n v="32.200000000000003"/>
    <x v="3"/>
  </r>
  <r>
    <x v="39"/>
    <s v="2750 Info Tech Hdwr"/>
    <n v="15095.64"/>
    <x v="1"/>
  </r>
  <r>
    <x v="40"/>
    <s v="1200 ST NonUnion Lbr"/>
    <n v="616.02"/>
    <x v="3"/>
  </r>
  <r>
    <x v="41"/>
    <s v="2100 Outside Svcs"/>
    <n v="210239.78"/>
    <x v="2"/>
  </r>
  <r>
    <x v="41"/>
    <s v="2410 Direct Purchase"/>
    <n v="17418.439999999999"/>
    <x v="2"/>
  </r>
  <r>
    <x v="42"/>
    <s v="2100 Outside Svcs"/>
    <n v="124738.75"/>
    <x v="1"/>
  </r>
  <r>
    <x v="42"/>
    <s v="1200 ST NonUnion Lbr"/>
    <n v="1930.9"/>
    <x v="3"/>
  </r>
  <r>
    <x v="43"/>
    <s v="2100 Outside Svcs"/>
    <n v="12575"/>
    <x v="1"/>
  </r>
  <r>
    <x v="43"/>
    <s v="1200 ST NonUnion Lbr"/>
    <n v="164.4"/>
    <x v="3"/>
  </r>
  <r>
    <x v="44"/>
    <s v="2410 Direct Purchase"/>
    <n v="6709.8"/>
    <x v="2"/>
  </r>
  <r>
    <x v="45"/>
    <s v="2410 Direct Purchase"/>
    <n v="6709.8"/>
    <x v="2"/>
  </r>
  <r>
    <x v="46"/>
    <s v="2100 Outside Svcs"/>
    <n v="175355.86"/>
    <x v="1"/>
  </r>
  <r>
    <x v="46"/>
    <s v="1200 ST NonUnion Lbr"/>
    <n v="21390.649999999998"/>
    <x v="3"/>
  </r>
  <r>
    <x v="47"/>
    <s v="2100 Outside Svcs"/>
    <n v="6000"/>
    <x v="2"/>
  </r>
  <r>
    <x v="47"/>
    <s v="1200 ST NonUnion Lbr"/>
    <n v="4800"/>
    <x v="2"/>
  </r>
  <r>
    <x v="48"/>
    <s v="2100 Outside Svcs"/>
    <n v="120225"/>
    <x v="1"/>
  </r>
  <r>
    <x v="48"/>
    <s v="1200 ST NonUnion Lbr"/>
    <n v="14203.64"/>
    <x v="3"/>
  </r>
  <r>
    <x v="49"/>
    <s v="2100 Outside Svcs"/>
    <n v="13838"/>
    <x v="2"/>
  </r>
  <r>
    <x v="49"/>
    <s v="1200 ST NonUnion Lbr"/>
    <n v="1000"/>
    <x v="2"/>
  </r>
  <r>
    <x v="50"/>
    <s v="2410 Direct Purchase"/>
    <n v="33343.279999999999"/>
    <x v="2"/>
  </r>
  <r>
    <x v="51"/>
    <s v="2100 Outside Svcs"/>
    <n v="80000"/>
    <x v="1"/>
  </r>
  <r>
    <x v="52"/>
    <s v="2100 Outside Svcs"/>
    <n v="50000"/>
    <x v="1"/>
  </r>
  <r>
    <x v="53"/>
    <s v="2100 Outside Svcs"/>
    <n v="22000"/>
    <x v="1"/>
  </r>
  <r>
    <x v="53"/>
    <s v="1200 ST NonUnion Lbr"/>
    <n v="1000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002477-33DA-451C-9CE3-25D9FA1E0349}" name="PivotTable1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B3:C20" firstHeaderRow="1" firstDataRow="1" firstDataCol="1"/>
  <pivotFields count="14">
    <pivotField showAll="0"/>
    <pivotField showAll="0"/>
    <pivotField numFmtId="164" showAll="0"/>
    <pivotField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showAll="0"/>
    <pivotField showAll="0"/>
    <pivotField axis="axisRow" showAll="0">
      <items count="17">
        <item x="13"/>
        <item x="14"/>
        <item x="8"/>
        <item x="10"/>
        <item x="15"/>
        <item x="1"/>
        <item x="2"/>
        <item x="4"/>
        <item x="0"/>
        <item x="6"/>
        <item x="11"/>
        <item x="3"/>
        <item x="12"/>
        <item x="7"/>
        <item x="5"/>
        <item x="9"/>
        <item t="default"/>
      </items>
    </pivotField>
  </pivotFields>
  <rowFields count="1">
    <field x="13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dataFields count="1">
    <dataField name="Sum of G&amp;A" fld="7" baseField="0" baseItem="0"/>
  </dataFields>
  <formats count="5">
    <format dxfId="38">
      <pivotArea outline="0" collapsedLevelsAreSubtotals="1" fieldPosition="0"/>
    </format>
    <format dxfId="37">
      <pivotArea grandRow="1" outline="0" collapsedLevelsAreSubtotals="1" fieldPosition="0"/>
    </format>
    <format dxfId="36">
      <pivotArea dataOnly="0" labelOnly="1" grandRow="1" outline="0" fieldPosition="0"/>
    </format>
    <format dxfId="35">
      <pivotArea grandRow="1" outline="0" collapsedLevelsAreSubtotals="1" fieldPosition="0"/>
    </format>
    <format dxfId="34">
      <pivotArea dataOnly="0" labelOnly="1" grandRow="1" outline="0" fieldPosition="0"/>
    </format>
  </formats>
  <pivotTableStyleInfo name="PivotStyleLigh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432118-9CC2-49A2-A2FC-AD3ACD844B38}" name="PivotTable1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Q28:R147" firstHeaderRow="1" firstDataRow="1" firstDataCol="1"/>
  <pivotFields count="10">
    <pivotField showAll="0"/>
    <pivotField axis="axisRow" showAll="0" sortType="ascending">
      <items count="119">
        <item x="72"/>
        <item x="73"/>
        <item x="7"/>
        <item x="23"/>
        <item x="15"/>
        <item x="27"/>
        <item x="106"/>
        <item x="8"/>
        <item x="36"/>
        <item x="4"/>
        <item x="70"/>
        <item x="78"/>
        <item x="3"/>
        <item x="26"/>
        <item x="29"/>
        <item x="37"/>
        <item x="71"/>
        <item x="30"/>
        <item x="115"/>
        <item x="116"/>
        <item x="69"/>
        <item x="77"/>
        <item x="92"/>
        <item x="117"/>
        <item x="31"/>
        <item x="51"/>
        <item x="94"/>
        <item x="9"/>
        <item x="59"/>
        <item x="10"/>
        <item x="11"/>
        <item x="12"/>
        <item x="53"/>
        <item x="35"/>
        <item x="67"/>
        <item x="19"/>
        <item x="13"/>
        <item x="0"/>
        <item x="74"/>
        <item x="20"/>
        <item x="93"/>
        <item x="24"/>
        <item x="39"/>
        <item x="76"/>
        <item x="1"/>
        <item x="14"/>
        <item x="32"/>
        <item x="90"/>
        <item x="91"/>
        <item x="81"/>
        <item x="80"/>
        <item x="21"/>
        <item x="58"/>
        <item x="16"/>
        <item x="17"/>
        <item x="33"/>
        <item x="34"/>
        <item x="83"/>
        <item x="84"/>
        <item x="28"/>
        <item x="108"/>
        <item x="109"/>
        <item x="104"/>
        <item x="18"/>
        <item x="5"/>
        <item x="6"/>
        <item x="56"/>
        <item x="60"/>
        <item x="61"/>
        <item x="62"/>
        <item x="57"/>
        <item x="63"/>
        <item x="52"/>
        <item x="64"/>
        <item x="65"/>
        <item x="40"/>
        <item x="22"/>
        <item x="68"/>
        <item x="66"/>
        <item x="82"/>
        <item x="49"/>
        <item x="89"/>
        <item x="38"/>
        <item x="85"/>
        <item x="25"/>
        <item x="75"/>
        <item x="86"/>
        <item x="45"/>
        <item x="41"/>
        <item x="42"/>
        <item x="46"/>
        <item x="43"/>
        <item x="44"/>
        <item x="47"/>
        <item x="79"/>
        <item x="95"/>
        <item x="110"/>
        <item x="54"/>
        <item x="107"/>
        <item x="112"/>
        <item x="96"/>
        <item x="97"/>
        <item x="98"/>
        <item x="99"/>
        <item x="100"/>
        <item x="103"/>
        <item x="114"/>
        <item x="113"/>
        <item x="111"/>
        <item x="48"/>
        <item x="87"/>
        <item x="88"/>
        <item x="105"/>
        <item x="101"/>
        <item x="2"/>
        <item x="55"/>
        <item x="50"/>
        <item x="102"/>
        <item t="default"/>
      </items>
    </pivotField>
    <pivotField dataField="1" numFmtId="3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</pivotFields>
  <rowFields count="1">
    <field x="1"/>
  </rowFields>
  <rowItems count="1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 t="grand">
      <x/>
    </i>
  </rowItems>
  <colItems count="1">
    <i/>
  </colItems>
  <dataFields count="1">
    <dataField name="Sum of Amount" fld="2" baseField="0" baseItem="0" numFmtId="164"/>
  </dataFields>
  <formats count="11">
    <format dxfId="30">
      <pivotArea dataOnly="0" labelOnly="1" outline="0" axis="axisValues" fieldPosition="0"/>
    </format>
    <format dxfId="29">
      <pivotArea collapsedLevelsAreSubtotals="1" fieldPosition="0">
        <references count="1">
          <reference field="1" count="6">
            <x v="2"/>
            <x v="3"/>
            <x v="4"/>
            <x v="5"/>
            <x v="7"/>
            <x v="8"/>
          </reference>
        </references>
      </pivotArea>
    </format>
    <format dxfId="28">
      <pivotArea collapsedLevelsAreSubtotals="1" fieldPosition="0">
        <references count="1">
          <reference field="1" count="1">
            <x v="36"/>
          </reference>
        </references>
      </pivotArea>
    </format>
    <format dxfId="27">
      <pivotArea collapsedLevelsAreSubtotals="1" fieldPosition="0">
        <references count="1">
          <reference field="1" count="8">
            <x v="42"/>
            <x v="45"/>
            <x v="46"/>
            <x v="47"/>
            <x v="48"/>
            <x v="49"/>
            <x v="50"/>
            <x v="51"/>
          </reference>
        </references>
      </pivotArea>
    </format>
    <format dxfId="26">
      <pivotArea collapsedLevelsAreSubtotals="1" fieldPosition="0">
        <references count="1">
          <reference field="1" count="10"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25">
      <pivotArea collapsedLevelsAreSubtotals="1" fieldPosition="0">
        <references count="1">
          <reference field="1" count="4">
            <x v="109"/>
            <x v="111"/>
            <x v="112"/>
            <x v="116"/>
          </reference>
        </references>
      </pivotArea>
    </format>
    <format dxfId="24">
      <pivotArea dataOnly="0" labelOnly="1" fieldPosition="0">
        <references count="1">
          <reference field="1" count="45">
            <x v="2"/>
            <x v="3"/>
            <x v="4"/>
            <x v="5"/>
            <x v="7"/>
            <x v="8"/>
            <x v="9"/>
            <x v="10"/>
            <x v="11"/>
            <x v="12"/>
            <x v="13"/>
            <x v="14"/>
            <x v="15"/>
            <x v="17"/>
            <x v="20"/>
            <x v="24"/>
            <x v="25"/>
            <x v="26"/>
            <x v="27"/>
            <x v="28"/>
            <x v="29"/>
            <x v="30"/>
            <x v="31"/>
            <x v="33"/>
            <x v="34"/>
            <x v="35"/>
            <x v="36"/>
            <x v="37"/>
            <x v="39"/>
            <x v="40"/>
            <x v="41"/>
            <x v="42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23">
      <pivotArea dataOnly="0" labelOnly="1" fieldPosition="0">
        <references count="1">
          <reference field="1" count="44">
            <x v="58"/>
            <x v="60"/>
            <x v="63"/>
            <x v="64"/>
            <x v="65"/>
            <x v="66"/>
            <x v="67"/>
            <x v="68"/>
            <x v="69"/>
            <x v="71"/>
            <x v="72"/>
            <x v="73"/>
            <x v="74"/>
            <x v="76"/>
            <x v="77"/>
            <x v="78"/>
            <x v="82"/>
            <x v="83"/>
            <x v="84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9"/>
            <x v="111"/>
            <x v="112"/>
            <x v="113"/>
          </reference>
        </references>
      </pivotArea>
    </format>
    <format dxfId="22">
      <pivotArea dataOnly="0" labelOnly="1" fieldPosition="0">
        <references count="1">
          <reference field="1" count="2">
            <x v="116"/>
            <x v="117"/>
          </reference>
        </references>
      </pivotArea>
    </format>
    <format dxfId="21">
      <pivotArea dataOnly="0" labelOnly="1" grandRow="1" outline="0" fieldPosition="0"/>
    </format>
    <format dxfId="2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5BDA54-6CB1-41D6-BE4E-280B8BBC45FD}" name="PivotTable8" cacheId="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T28:U35" firstHeaderRow="1" firstDataRow="1" firstDataCol="1"/>
  <pivotFields count="13">
    <pivotField showAll="0"/>
    <pivotField showAll="0"/>
    <pivotField dataField="1" numFmtId="3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1"/>
        <item x="3"/>
        <item x="0"/>
        <item x="2"/>
        <item x="5"/>
        <item x="4"/>
        <item m="1" x="6"/>
        <item t="default"/>
      </items>
    </pivotField>
  </pivotFields>
  <rowFields count="1">
    <field x="1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 of Amount" fld="2" baseField="0" baseItem="0" numFmtId="164"/>
  </dataFields>
  <formats count="3">
    <format dxfId="33">
      <pivotArea dataOnly="0" labelOnly="1" fieldPosition="0">
        <references count="1">
          <reference field="12" count="0"/>
        </references>
      </pivotArea>
    </format>
    <format dxfId="32">
      <pivotArea dataOnly="0" labelOnly="1" grandRow="1" outline="0" fieldPosition="0"/>
    </format>
    <format dxfId="3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F001CE-C8D0-403E-95E6-03B4AFB567AC}" name="PivotTable2" cacheId="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I28:J36" firstHeaderRow="1" firstDataRow="1" firstDataCol="1" rowPageCount="1" colPageCount="1"/>
  <pivotFields count="6">
    <pivotField showAll="0"/>
    <pivotField showAll="0"/>
    <pivotField showAll="0"/>
    <pivotField dataField="1" numFmtId="3" showAll="0"/>
    <pivotField axis="axisRow" showAll="0">
      <items count="8">
        <item x="4"/>
        <item x="2"/>
        <item x="0"/>
        <item x="3"/>
        <item x="1"/>
        <item x="5"/>
        <item x="6"/>
        <item t="default"/>
      </items>
    </pivotField>
    <pivotField axis="axisPage" multipleItemSelectionAllowed="1" showAll="0">
      <items count="6">
        <item x="0"/>
        <item x="1"/>
        <item x="2"/>
        <item x="3"/>
        <item x="4"/>
        <item t="default"/>
      </items>
    </pivotField>
  </pivotFields>
  <rowFields count="1">
    <field x="4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pageFields count="1">
    <pageField fld="5" hier="-1"/>
  </pageFields>
  <dataFields count="1">
    <dataField name="Sum of Amount" fld="3" baseField="0" baseItem="0" numFmtId="164"/>
  </dataFields>
  <formats count="3">
    <format dxfId="15">
      <pivotArea collapsedLevelsAreSubtotals="1" fieldPosition="0">
        <references count="1">
          <reference field="4" count="1">
            <x v="3"/>
          </reference>
        </references>
      </pivotArea>
    </format>
    <format dxfId="14">
      <pivotArea collapsedLevelsAreSubtotals="1" fieldPosition="0">
        <references count="1">
          <reference field="4" count="1">
            <x v="4"/>
          </reference>
        </references>
      </pivotArea>
    </format>
    <format dxfId="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7B7A98-7013-4336-AD35-4E9452263F84}" name="PivotTable4" cacheId="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L40:M45" firstHeaderRow="1" firstDataRow="1" firstDataCol="1"/>
  <pivotFields count="4">
    <pivotField axis="axisRow" showAll="0">
      <items count="5">
        <item x="2"/>
        <item x="0"/>
        <item x="3"/>
        <item x="1"/>
        <item t="default"/>
      </items>
    </pivotField>
    <pivotField showAll="0"/>
    <pivotField showAll="0"/>
    <pivotField dataField="1" numFmtId="3"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Amount" fld="3" baseField="0" baseItem="0" numFmtId="164"/>
  </dataFields>
  <formats count="1">
    <format dxfId="1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74E69D-CFD7-48BF-847D-8D7819AEB4CA}" name="PivotTable5" cacheId="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L28:M36" firstHeaderRow="1" firstDataRow="1" firstDataCol="1" rowPageCount="1" colPageCount="1"/>
  <pivotFields count="6">
    <pivotField showAll="0"/>
    <pivotField showAll="0"/>
    <pivotField showAll="0"/>
    <pivotField dataField="1" numFmtId="3" showAll="0"/>
    <pivotField axis="axisRow" showAll="0">
      <items count="8">
        <item x="4"/>
        <item x="2"/>
        <item x="0"/>
        <item x="3"/>
        <item x="1"/>
        <item x="5"/>
        <item x="6"/>
        <item t="default"/>
      </items>
    </pivotField>
    <pivotField axis="axisPage" multipleItemSelectionAllowed="1" showAll="0">
      <items count="6">
        <item x="0"/>
        <item x="1"/>
        <item h="1" x="2"/>
        <item h="1" x="3"/>
        <item h="1" x="4"/>
        <item t="default"/>
      </items>
    </pivotField>
  </pivotFields>
  <rowFields count="1">
    <field x="4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pageFields count="1">
    <pageField fld="5" hier="-1"/>
  </pageFields>
  <dataFields count="1">
    <dataField name="Sum of Amount" fld="3" baseField="0" baseItem="0" numFmtId="164"/>
  </dataFields>
  <formats count="3">
    <format dxfId="19">
      <pivotArea collapsedLevelsAreSubtotals="1" fieldPosition="0">
        <references count="1">
          <reference field="4" count="1">
            <x v="3"/>
          </reference>
        </references>
      </pivotArea>
    </format>
    <format dxfId="18">
      <pivotArea collapsedLevelsAreSubtotals="1" fieldPosition="0">
        <references count="1">
          <reference field="4" count="1">
            <x v="4"/>
          </reference>
        </references>
      </pivotArea>
    </format>
    <format dxfId="1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546BA-F7E1-4142-806D-A72E2BB50980}" name="PivotTable1" cacheId="8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L34:M40" firstHeaderRow="1" firstDataRow="1" firstDataCol="1"/>
  <pivotFields count="4">
    <pivotField axis="axisRow" showAll="0">
      <items count="6">
        <item x="2"/>
        <item x="0"/>
        <item x="4"/>
        <item x="3"/>
        <item x="1"/>
        <item t="default"/>
      </items>
    </pivotField>
    <pivotField showAll="0"/>
    <pivotField showAll="0"/>
    <pivotField dataField="1" numFmtId="3"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um of Amount" fld="3" baseField="0" baseItem="0" numFmtId="164"/>
  </dataFields>
  <formats count="3">
    <format dxfId="5">
      <pivotArea outline="0" collapsedLevelsAreSubtotals="1" fieldPosition="0"/>
    </format>
    <format dxfId="4">
      <pivotArea dataOnly="0" labelOnly="1" fieldPosition="0">
        <references count="1">
          <reference field="0" count="0"/>
        </references>
      </pivotArea>
    </format>
    <format dxfId="3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8EFCF4-E4E0-4D6C-8707-E5CD296766FD}" name="PivotTable2" cacheId="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H29:I38" firstHeaderRow="1" firstDataRow="1" firstDataCol="1"/>
  <pivotFields count="5">
    <pivotField showAll="0"/>
    <pivotField showAll="0"/>
    <pivotField showAll="0"/>
    <pivotField dataField="1" numFmtId="3" showAll="0"/>
    <pivotField axis="axisRow" showAll="0">
      <items count="10">
        <item x="0"/>
        <item x="4"/>
        <item x="1"/>
        <item x="2"/>
        <item x="5"/>
        <item x="3"/>
        <item x="7"/>
        <item m="1" x="8"/>
        <item x="6"/>
        <item t="default"/>
      </items>
    </pivotField>
  </pivotFields>
  <rowFields count="1">
    <field x="4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8"/>
    </i>
    <i t="grand">
      <x/>
    </i>
  </rowItems>
  <colItems count="1">
    <i/>
  </colItems>
  <dataFields count="1">
    <dataField name="Sum of Amount" fld="3" baseField="0" baseItem="0" numFmtId="164"/>
  </dataFields>
  <formats count="7">
    <format dxfId="12">
      <pivotArea collapsedLevelsAreSubtotals="1" fieldPosition="0">
        <references count="1">
          <reference field="4" count="1">
            <x v="3"/>
          </reference>
        </references>
      </pivotArea>
    </format>
    <format dxfId="11">
      <pivotArea collapsedLevelsAreSubtotals="1" fieldPosition="0">
        <references count="1">
          <reference field="4" count="1">
            <x v="5"/>
          </reference>
        </references>
      </pivotArea>
    </format>
    <format dxfId="10">
      <pivotArea collapsedLevelsAreSubtotals="1" fieldPosition="0">
        <references count="1">
          <reference field="4" count="1">
            <x v="1"/>
          </reference>
        </references>
      </pivotArea>
    </format>
    <format dxfId="9">
      <pivotArea collapsedLevelsAreSubtotals="1" fieldPosition="0">
        <references count="1">
          <reference field="4" count="1">
            <x v="2"/>
          </reference>
        </references>
      </pivotArea>
    </format>
    <format dxfId="8">
      <pivotArea dataOnly="0" labelOnly="1" fieldPosition="0">
        <references count="1">
          <reference field="4" count="0"/>
        </references>
      </pivotArea>
    </format>
    <format dxfId="7">
      <pivotArea dataOnly="0" labelOnly="1" grandRow="1" outline="0" fieldPosition="0"/>
    </format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642A94-031E-4CCA-B3DE-922CF07D95A8}" name="PivotTable1" cacheId="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H27:I31" firstHeaderRow="1" firstDataRow="1" firstDataCol="1" rowPageCount="1" colPageCount="1"/>
  <pivotFields count="4">
    <pivotField axis="axisPage" multipleItemSelectionAllowed="1" showAll="0">
      <items count="55">
        <item x="43"/>
        <item x="17"/>
        <item x="27"/>
        <item h="1" x="28"/>
        <item x="31"/>
        <item h="1" x="0"/>
        <item h="1" x="47"/>
        <item x="3"/>
        <item h="1" x="1"/>
        <item h="1" x="4"/>
        <item h="1" x="6"/>
        <item h="1" x="8"/>
        <item h="1" x="30"/>
        <item h="1" x="32"/>
        <item x="33"/>
        <item h="1" x="34"/>
        <item x="35"/>
        <item h="1" x="36"/>
        <item h="1" x="41"/>
        <item h="1" x="44"/>
        <item h="1" x="45"/>
        <item x="46"/>
        <item x="48"/>
        <item h="1" x="49"/>
        <item h="1" x="50"/>
        <item x="7"/>
        <item x="11"/>
        <item x="12"/>
        <item h="1" x="16"/>
        <item x="26"/>
        <item x="29"/>
        <item x="37"/>
        <item x="38"/>
        <item x="39"/>
        <item x="40"/>
        <item x="42"/>
        <item x="51"/>
        <item h="1" x="2"/>
        <item h="1" x="5"/>
        <item h="1" x="9"/>
        <item h="1" x="10"/>
        <item h="1" x="13"/>
        <item h="1" x="14"/>
        <item h="1" x="15"/>
        <item h="1" x="18"/>
        <item h="1" x="19"/>
        <item h="1" x="20"/>
        <item h="1" x="21"/>
        <item h="1" x="22"/>
        <item h="1" x="23"/>
        <item h="1" x="24"/>
        <item h="1" x="25"/>
        <item h="1" x="52"/>
        <item h="1" x="53"/>
        <item t="default"/>
      </items>
    </pivotField>
    <pivotField showAll="0"/>
    <pivotField dataField="1" numFmtId="3" showAll="0"/>
    <pivotField axis="axisRow" showAll="0">
      <items count="6">
        <item x="2"/>
        <item x="3"/>
        <item x="1"/>
        <item h="1" x="0"/>
        <item x="4"/>
        <item t="default"/>
      </items>
    </pivotField>
  </pivotFields>
  <rowFields count="1">
    <field x="3"/>
  </rowFields>
  <rowItems count="4">
    <i>
      <x v="1"/>
    </i>
    <i>
      <x v="2"/>
    </i>
    <i>
      <x v="4"/>
    </i>
    <i t="grand">
      <x/>
    </i>
  </rowItems>
  <colItems count="1">
    <i/>
  </colItems>
  <pageFields count="1">
    <pageField fld="0" hier="-1"/>
  </pageFields>
  <dataFields count="1">
    <dataField name="Sum of Amount" fld="2" baseField="0" baseItem="0" numFmtId="164"/>
  </dataFields>
  <formats count="3">
    <format dxfId="2">
      <pivotArea outline="0" collapsedLevelsAreSubtotals="1" fieldPosition="0"/>
    </format>
    <format dxfId="1">
      <pivotArea dataOnly="0" labelOnly="1" outline="0" fieldPosition="0">
        <references count="1">
          <reference field="0" count="0"/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2054-6129-436F-BA40-F1F25A1F76C0}">
  <sheetPr codeName="Sheet1">
    <tabColor theme="2"/>
  </sheetPr>
  <dimension ref="B1:F27"/>
  <sheetViews>
    <sheetView showGridLines="0" tabSelected="1"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D42" sqref="D42"/>
    </sheetView>
  </sheetViews>
  <sheetFormatPr defaultRowHeight="14.4" x14ac:dyDescent="0.3"/>
  <cols>
    <col min="1" max="1" width="2.6640625" customWidth="1"/>
    <col min="2" max="2" width="24.109375" bestFit="1" customWidth="1"/>
    <col min="3" max="4" width="11.44140625" customWidth="1"/>
    <col min="5" max="5" width="13.33203125" customWidth="1"/>
    <col min="6" max="6" width="57.88671875" customWidth="1"/>
  </cols>
  <sheetData>
    <row r="1" spans="2:6" x14ac:dyDescent="0.3">
      <c r="F1" s="235" t="s">
        <v>3365</v>
      </c>
    </row>
    <row r="2" spans="2:6" x14ac:dyDescent="0.3">
      <c r="B2" s="1" t="s">
        <v>0</v>
      </c>
    </row>
    <row r="3" spans="2:6" x14ac:dyDescent="0.3">
      <c r="B3" t="s">
        <v>1</v>
      </c>
    </row>
    <row r="6" spans="2:6" ht="43.2" x14ac:dyDescent="0.3">
      <c r="C6" s="3" t="s">
        <v>2</v>
      </c>
      <c r="D6" s="3" t="s">
        <v>3</v>
      </c>
      <c r="E6" s="3" t="s">
        <v>4</v>
      </c>
      <c r="F6" s="4" t="s">
        <v>5</v>
      </c>
    </row>
    <row r="7" spans="2:6" x14ac:dyDescent="0.3">
      <c r="B7" t="s">
        <v>6</v>
      </c>
      <c r="C7" s="5">
        <f>'Benefit Adder'!D25</f>
        <v>0.50503530368656868</v>
      </c>
      <c r="D7" s="5">
        <f>+'Benefit Adder'!D25</f>
        <v>0.50503530368656868</v>
      </c>
      <c r="E7" s="5">
        <f>+'Benefit Adder'!D25</f>
        <v>0.50503530368656868</v>
      </c>
      <c r="F7" t="s">
        <v>7</v>
      </c>
    </row>
    <row r="9" spans="2:6" x14ac:dyDescent="0.3">
      <c r="B9" t="s">
        <v>8</v>
      </c>
      <c r="C9" s="5">
        <v>7.6499999999999999E-2</v>
      </c>
      <c r="D9" s="5">
        <f>+'Benefit Adder'!D26</f>
        <v>7.6499999999999999E-2</v>
      </c>
      <c r="E9" s="5">
        <f>+'Benefit Adder'!D26</f>
        <v>7.6499999999999999E-2</v>
      </c>
      <c r="F9" t="s">
        <v>7</v>
      </c>
    </row>
    <row r="11" spans="2:6" ht="28.8" x14ac:dyDescent="0.3">
      <c r="B11" t="s">
        <v>9</v>
      </c>
      <c r="C11" s="5">
        <f>'Storeroom Rate'!D21</f>
        <v>5.5012033337047246E-2</v>
      </c>
      <c r="D11" s="5">
        <f>+'Storeroom Rate'!D21</f>
        <v>5.5012033337047246E-2</v>
      </c>
      <c r="E11" s="5">
        <f>+'Storeroom Rate'!D21</f>
        <v>5.5012033337047246E-2</v>
      </c>
      <c r="F11" s="2" t="s">
        <v>10</v>
      </c>
    </row>
    <row r="13" spans="2:6" x14ac:dyDescent="0.3">
      <c r="B13" t="s">
        <v>11</v>
      </c>
      <c r="C13" s="5">
        <f>'Transportation Rate'!D21</f>
        <v>0.37169455657460942</v>
      </c>
      <c r="D13" s="5">
        <f>+'Transportation Rate'!D21</f>
        <v>0.37169455657460942</v>
      </c>
      <c r="E13" s="5">
        <f>+'Transportation Rate'!D21</f>
        <v>0.37169455657460942</v>
      </c>
      <c r="F13" t="s">
        <v>12</v>
      </c>
    </row>
    <row r="15" spans="2:6" ht="28.8" x14ac:dyDescent="0.3">
      <c r="B15" t="s">
        <v>13</v>
      </c>
      <c r="C15" s="5">
        <f>'G&amp;A Rate'!D25</f>
        <v>0.33240501105130282</v>
      </c>
      <c r="D15" s="5">
        <f>+'G&amp;A Rate'!K25</f>
        <v>0.30207579549741032</v>
      </c>
      <c r="E15" s="5">
        <f>+'G&amp;A Rate'!J25</f>
        <v>0.15024756027717373</v>
      </c>
      <c r="F15" s="2" t="s">
        <v>14</v>
      </c>
    </row>
    <row r="16" spans="2:6" x14ac:dyDescent="0.3">
      <c r="F16" t="s">
        <v>15</v>
      </c>
    </row>
    <row r="22" spans="2:5" x14ac:dyDescent="0.3">
      <c r="B22" s="17">
        <v>7005</v>
      </c>
      <c r="C22" s="27">
        <f>C7</f>
        <v>0.50503530368656868</v>
      </c>
      <c r="D22" s="27"/>
      <c r="E22" s="27"/>
    </row>
    <row r="23" spans="2:5" x14ac:dyDescent="0.3">
      <c r="B23" s="17">
        <v>7010</v>
      </c>
      <c r="C23" s="27">
        <f>C9</f>
        <v>7.6499999999999999E-2</v>
      </c>
      <c r="D23" s="27"/>
      <c r="E23" s="27"/>
    </row>
    <row r="24" spans="2:5" x14ac:dyDescent="0.3">
      <c r="B24" s="17">
        <v>7015</v>
      </c>
      <c r="C24" s="27">
        <f>C15</f>
        <v>0.33240501105130282</v>
      </c>
      <c r="D24" s="27"/>
      <c r="E24" s="27"/>
    </row>
    <row r="25" spans="2:5" x14ac:dyDescent="0.3">
      <c r="B25" s="17">
        <v>7020</v>
      </c>
      <c r="C25" s="27">
        <f>C13</f>
        <v>0.37169455657460942</v>
      </c>
      <c r="D25" s="27"/>
      <c r="E25" s="27"/>
    </row>
    <row r="26" spans="2:5" x14ac:dyDescent="0.3">
      <c r="B26" s="17">
        <v>7025</v>
      </c>
      <c r="C26" s="27">
        <f>C15</f>
        <v>0.33240501105130282</v>
      </c>
      <c r="D26" s="27"/>
      <c r="E26" s="27"/>
    </row>
    <row r="27" spans="2:5" x14ac:dyDescent="0.3">
      <c r="B27" s="17">
        <v>7030</v>
      </c>
      <c r="C27" s="27">
        <f>C11</f>
        <v>5.5012033337047246E-2</v>
      </c>
      <c r="D27" s="27"/>
      <c r="E27" s="27"/>
    </row>
  </sheetData>
  <pageMargins left="0.7" right="0.7" top="0.75" bottom="0.75" header="0.3" footer="0.3"/>
  <pageSetup orientation="portrait" verticalDpi="598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7D1F8-D682-4B25-8FD8-FFA9F76A4981}">
  <sheetPr codeName="Sheet15">
    <tabColor theme="8" tint="0.79998168889431442"/>
  </sheetPr>
  <dimension ref="A1:N179"/>
  <sheetViews>
    <sheetView zoomScale="80" zoomScaleNormal="80" workbookViewId="0">
      <pane xSplit="4" ySplit="28" topLeftCell="E29" activePane="bottomRight" state="frozen"/>
      <selection pane="topRight" activeCell="E13" sqref="E13"/>
      <selection pane="bottomLeft" activeCell="B29" sqref="B29"/>
      <selection pane="bottomRight" activeCell="M13" sqref="M13"/>
    </sheetView>
  </sheetViews>
  <sheetFormatPr defaultRowHeight="14.4" x14ac:dyDescent="0.3"/>
  <cols>
    <col min="1" max="1" width="8.88671875" hidden="1" customWidth="1"/>
    <col min="2" max="2" width="15.6640625" customWidth="1"/>
    <col min="3" max="3" width="29.88671875" bestFit="1" customWidth="1"/>
    <col min="4" max="4" width="28" customWidth="1"/>
    <col min="5" max="5" width="13.6640625" bestFit="1" customWidth="1"/>
    <col min="6" max="6" width="15.33203125" customWidth="1"/>
    <col min="8" max="8" width="17.109375" bestFit="1" customWidth="1"/>
    <col min="9" max="9" width="14.44140625" bestFit="1" customWidth="1"/>
    <col min="10" max="10" width="11.33203125" bestFit="1" customWidth="1"/>
    <col min="11" max="11" width="10.33203125" bestFit="1" customWidth="1"/>
    <col min="12" max="12" width="23.44140625" bestFit="1" customWidth="1"/>
    <col min="13" max="13" width="14.44140625" bestFit="1" customWidth="1"/>
    <col min="14" max="14" width="14.109375" bestFit="1" customWidth="1"/>
    <col min="15" max="15" width="13.88671875" bestFit="1" customWidth="1"/>
  </cols>
  <sheetData>
    <row r="1" spans="1:14" ht="15" hidden="1" thickBot="1" x14ac:dyDescent="0.35">
      <c r="A1" s="10" t="s">
        <v>115</v>
      </c>
    </row>
    <row r="2" spans="1:14" s="12" customFormat="1" ht="15" hidden="1" thickBot="1" x14ac:dyDescent="0.35">
      <c r="A2" s="12">
        <v>0</v>
      </c>
      <c r="B2" s="34" t="s">
        <v>116</v>
      </c>
      <c r="C2" s="34" t="s">
        <v>116</v>
      </c>
      <c r="D2" s="34" t="s">
        <v>116</v>
      </c>
      <c r="E2" s="35">
        <v>123.456789</v>
      </c>
    </row>
    <row r="3" spans="1:14" s="36" customFormat="1" ht="15" hidden="1" thickBot="1" x14ac:dyDescent="0.35">
      <c r="A3" s="36">
        <v>1</v>
      </c>
      <c r="B3" s="37" t="s">
        <v>116</v>
      </c>
      <c r="C3" s="37" t="s">
        <v>116</v>
      </c>
      <c r="D3" s="37" t="s">
        <v>116</v>
      </c>
      <c r="E3" s="38">
        <v>123.456789</v>
      </c>
    </row>
    <row r="4" spans="1:14" s="39" customFormat="1" ht="15" hidden="1" thickBot="1" x14ac:dyDescent="0.35">
      <c r="A4" s="39">
        <v>2</v>
      </c>
      <c r="B4" s="40" t="s">
        <v>116</v>
      </c>
      <c r="C4" s="40" t="s">
        <v>116</v>
      </c>
      <c r="D4" s="40" t="s">
        <v>116</v>
      </c>
      <c r="E4" s="41">
        <v>123.456789</v>
      </c>
    </row>
    <row r="5" spans="1:14" s="42" customFormat="1" ht="15" hidden="1" thickBot="1" x14ac:dyDescent="0.35">
      <c r="A5" s="42">
        <v>3</v>
      </c>
      <c r="B5" s="43" t="s">
        <v>116</v>
      </c>
      <c r="C5" s="43" t="s">
        <v>116</v>
      </c>
      <c r="D5" s="43" t="s">
        <v>116</v>
      </c>
      <c r="E5" s="44">
        <v>123.456789</v>
      </c>
    </row>
    <row r="6" spans="1:14" s="45" customFormat="1" ht="15" hidden="1" thickBot="1" x14ac:dyDescent="0.35">
      <c r="A6" s="45">
        <v>4</v>
      </c>
      <c r="B6" s="46" t="s">
        <v>116</v>
      </c>
      <c r="C6" s="46" t="s">
        <v>116</v>
      </c>
      <c r="D6" s="46" t="s">
        <v>116</v>
      </c>
      <c r="E6" s="47">
        <v>123.456789</v>
      </c>
    </row>
    <row r="7" spans="1:14" s="48" customFormat="1" ht="15" hidden="1" thickBot="1" x14ac:dyDescent="0.35">
      <c r="A7" s="48">
        <v>5</v>
      </c>
      <c r="B7" s="49" t="s">
        <v>116</v>
      </c>
      <c r="C7" s="49" t="s">
        <v>116</v>
      </c>
      <c r="D7" s="49" t="s">
        <v>116</v>
      </c>
      <c r="E7" s="50">
        <v>123.456789</v>
      </c>
    </row>
    <row r="8" spans="1:14" s="52" customFormat="1" ht="15" hidden="1" thickBot="1" x14ac:dyDescent="0.35">
      <c r="A8" s="51" t="s">
        <v>117</v>
      </c>
      <c r="B8" s="53" t="s">
        <v>116</v>
      </c>
      <c r="C8" s="53" t="s">
        <v>116</v>
      </c>
      <c r="D8" s="53" t="s">
        <v>116</v>
      </c>
      <c r="E8" s="54">
        <v>123.456789</v>
      </c>
    </row>
    <row r="9" spans="1:14" s="14" customFormat="1" ht="15" hidden="1" thickBot="1" x14ac:dyDescent="0.35">
      <c r="A9" s="13" t="s">
        <v>118</v>
      </c>
      <c r="B9" s="55" t="s">
        <v>116</v>
      </c>
      <c r="C9" s="55" t="s">
        <v>116</v>
      </c>
      <c r="D9" s="55" t="s">
        <v>116</v>
      </c>
      <c r="E9" s="56">
        <v>123.456789</v>
      </c>
    </row>
    <row r="10" spans="1:14" hidden="1" x14ac:dyDescent="0.3">
      <c r="A10" s="10" t="s">
        <v>119</v>
      </c>
    </row>
    <row r="11" spans="1:14" hidden="1" x14ac:dyDescent="0.3">
      <c r="B11" s="10" t="s">
        <v>1380</v>
      </c>
      <c r="C11" s="10" t="s">
        <v>1604</v>
      </c>
      <c r="D11" s="10" t="s">
        <v>1605</v>
      </c>
    </row>
    <row r="12" spans="1:14" hidden="1" x14ac:dyDescent="0.3">
      <c r="B12" t="s">
        <v>1606</v>
      </c>
    </row>
    <row r="13" spans="1:14" x14ac:dyDescent="0.3">
      <c r="M13" s="235" t="s">
        <v>3365</v>
      </c>
    </row>
    <row r="14" spans="1:14" x14ac:dyDescent="0.3">
      <c r="B14" s="28" t="s">
        <v>123</v>
      </c>
      <c r="C14" s="73" t="s">
        <v>124</v>
      </c>
      <c r="D14" s="72" t="s">
        <v>125</v>
      </c>
    </row>
    <row r="15" spans="1:14" x14ac:dyDescent="0.3">
      <c r="B15" s="28" t="s">
        <v>126</v>
      </c>
      <c r="C15" s="73" t="s">
        <v>127</v>
      </c>
      <c r="D15" s="72" t="s">
        <v>128</v>
      </c>
      <c r="H15" s="220" t="s">
        <v>130</v>
      </c>
      <c r="I15" s="220"/>
      <c r="J15" s="220"/>
      <c r="K15" s="220"/>
      <c r="L15" s="220"/>
      <c r="M15" s="220"/>
      <c r="N15" s="220"/>
    </row>
    <row r="16" spans="1:14" x14ac:dyDescent="0.3">
      <c r="B16" s="28" t="s">
        <v>136</v>
      </c>
      <c r="C16" s="29" t="s">
        <v>137</v>
      </c>
      <c r="H16" s="26" t="s">
        <v>133</v>
      </c>
      <c r="I16" s="9">
        <f>SUMIF($H$30:$H$37,H16,$I$30:$I$37)+SUMIF('Intangibles Base'!$H$28:$H$30,H16,'Intangibles Base'!$I$28:$I$30)</f>
        <v>-1757975.33</v>
      </c>
      <c r="J16" s="9"/>
      <c r="K16" s="60"/>
      <c r="L16" s="26"/>
      <c r="M16" s="9"/>
    </row>
    <row r="17" spans="1:13" x14ac:dyDescent="0.3">
      <c r="B17" s="28" t="s">
        <v>131</v>
      </c>
      <c r="C17" s="29" t="s">
        <v>1383</v>
      </c>
      <c r="H17" s="26" t="s">
        <v>138</v>
      </c>
      <c r="I17" s="9">
        <f>SUMIF($H$30:$H$37,H17,$I$30:$I$37)+SUMIF('Intangibles Base'!$H$28:$H$30,H17,'Intangibles Base'!$I$28:$I$30)</f>
        <v>10722308.400000002</v>
      </c>
      <c r="J17" s="9"/>
      <c r="K17" s="60"/>
      <c r="L17" s="26"/>
      <c r="M17" s="9"/>
    </row>
    <row r="18" spans="1:13" x14ac:dyDescent="0.3">
      <c r="B18" s="28" t="s">
        <v>140</v>
      </c>
      <c r="C18" s="29" t="s">
        <v>141</v>
      </c>
      <c r="H18" s="26" t="s">
        <v>142</v>
      </c>
      <c r="I18" s="9">
        <f>SUMIF($H$30:$H$37,H18,$I$30:$I$37)+SUMIF('Intangibles Base'!$H$28:$H$30,H18,'Intangibles Base'!$I$28:$I$30)</f>
        <v>30978089.690000016</v>
      </c>
      <c r="J18" s="9">
        <f>I18-I32</f>
        <v>840589</v>
      </c>
      <c r="K18" s="60"/>
      <c r="L18" s="198">
        <f>+[2]Base!I18</f>
        <v>28224320.18999999</v>
      </c>
      <c r="M18" s="9">
        <f>+I18-L18</f>
        <v>2753769.5000000261</v>
      </c>
    </row>
    <row r="19" spans="1:13" x14ac:dyDescent="0.3">
      <c r="B19" s="28" t="s">
        <v>144</v>
      </c>
      <c r="C19" s="29" t="s">
        <v>145</v>
      </c>
      <c r="H19" s="26" t="s">
        <v>146</v>
      </c>
      <c r="I19" s="9">
        <f>SUMIF($H$30:$H$37,H19,$I$30:$I$37)+SUMIF('Intangibles Base'!$H$28:$H$30,H19,'Intangibles Base'!$I$28:$I$30)</f>
        <v>3139440.5699999994</v>
      </c>
      <c r="J19" s="9"/>
      <c r="K19" s="60"/>
      <c r="L19" s="198">
        <f>+[2]Base!I19</f>
        <v>2394431.3599999989</v>
      </c>
      <c r="M19" s="9">
        <f>+I19-L19</f>
        <v>745009.21000000043</v>
      </c>
    </row>
    <row r="20" spans="1:13" x14ac:dyDescent="0.3">
      <c r="B20" s="28" t="s">
        <v>148</v>
      </c>
      <c r="C20" s="29" t="s">
        <v>1607</v>
      </c>
      <c r="H20" s="26" t="s">
        <v>150</v>
      </c>
      <c r="I20" s="9">
        <f>SUMIF($H$30:$H$37,H20,$I$30:$I$37)+SUMIF('Intangibles Base'!$H$28:$H$30,H20,'Intangibles Base'!$I$28:$I$30)</f>
        <v>-4561142.2300000004</v>
      </c>
      <c r="J20" s="9"/>
      <c r="K20" s="60"/>
      <c r="L20" s="198">
        <f>+[2]Base!I20</f>
        <v>-1987017.1799999997</v>
      </c>
      <c r="M20" s="9">
        <f>+I20-L20</f>
        <v>-2574125.0500000007</v>
      </c>
    </row>
    <row r="21" spans="1:13" x14ac:dyDescent="0.3">
      <c r="B21" s="28" t="s">
        <v>156</v>
      </c>
      <c r="C21" s="29" t="s">
        <v>157</v>
      </c>
      <c r="H21" s="26" t="s">
        <v>154</v>
      </c>
      <c r="I21" s="9">
        <f>SUMIF($H$30:$H$37,H21,$I$30:$I$37)+SUMIF('Intangibles Base'!$H$28:$H$30,H21,'Intangibles Base'!$I$28:$I$30)</f>
        <v>6166703.8049999941</v>
      </c>
      <c r="J21" s="9"/>
      <c r="K21" s="60"/>
      <c r="L21" s="198">
        <f>+[2]Base!I21</f>
        <v>5202421.7699999977</v>
      </c>
      <c r="M21" s="9">
        <f>+I21-L21</f>
        <v>964282.03499999642</v>
      </c>
    </row>
    <row r="22" spans="1:13" x14ac:dyDescent="0.3">
      <c r="H22" s="26" t="s">
        <v>1385</v>
      </c>
      <c r="I22" s="9">
        <f>SUMIF($H$30:$H$37,H22,$I$30:$I$37)+SUMIF('Intangibles Base'!$H$28:$H$30,H22,'Intangibles Base'!$I$28:$I$30)</f>
        <v>79234.86</v>
      </c>
      <c r="M22" s="9"/>
    </row>
    <row r="23" spans="1:13" ht="15" thickBot="1" x14ac:dyDescent="0.35">
      <c r="I23" s="62">
        <f>SUM(I16:I22)</f>
        <v>44766659.765000015</v>
      </c>
      <c r="M23" s="9"/>
    </row>
    <row r="24" spans="1:13" ht="15.6" thickTop="1" thickBot="1" x14ac:dyDescent="0.35">
      <c r="B24" s="71" t="s">
        <v>153</v>
      </c>
      <c r="C24" s="71" t="s">
        <v>160</v>
      </c>
      <c r="D24" s="71" t="s">
        <v>1386</v>
      </c>
      <c r="E24" s="56">
        <v>47864036.244999945</v>
      </c>
      <c r="F24" s="58" t="s">
        <v>162</v>
      </c>
      <c r="I24" s="65">
        <f>I23-E24</f>
        <v>-3097376.4799999297</v>
      </c>
    </row>
    <row r="25" spans="1:13" ht="15.6" thickTop="1" thickBot="1" x14ac:dyDescent="0.35">
      <c r="E25" s="69">
        <f>SUM(E29:E179)</f>
        <v>47864036.245000012</v>
      </c>
      <c r="F25" s="58" t="s">
        <v>163</v>
      </c>
      <c r="H25" s="26" t="s">
        <v>1608</v>
      </c>
    </row>
    <row r="26" spans="1:13" ht="15.6" thickTop="1" thickBot="1" x14ac:dyDescent="0.35">
      <c r="E26" s="65">
        <f>E24-E25</f>
        <v>-6.7055225372314453E-8</v>
      </c>
      <c r="F26" s="58" t="s">
        <v>165</v>
      </c>
    </row>
    <row r="27" spans="1:13" ht="15" thickTop="1" x14ac:dyDescent="0.3">
      <c r="E27" s="58"/>
    </row>
    <row r="28" spans="1:13" ht="15" thickBot="1" x14ac:dyDescent="0.35">
      <c r="B28" s="24" t="s">
        <v>152</v>
      </c>
      <c r="C28" s="59" t="s">
        <v>166</v>
      </c>
      <c r="D28" s="25" t="s">
        <v>167</v>
      </c>
      <c r="E28" s="22" t="s">
        <v>168</v>
      </c>
      <c r="F28" s="22" t="s">
        <v>175</v>
      </c>
    </row>
    <row r="29" spans="1:13" s="14" customFormat="1" ht="15" thickBot="1" x14ac:dyDescent="0.35">
      <c r="A29" s="13"/>
      <c r="B29" s="57" t="s">
        <v>1390</v>
      </c>
      <c r="C29" s="80" t="s">
        <v>160</v>
      </c>
      <c r="D29" s="57" t="s">
        <v>274</v>
      </c>
      <c r="E29" s="56">
        <v>59.55</v>
      </c>
      <c r="F29" s="14" t="str">
        <f>IF(B29="Intangible","",INDEX(Reference!$M:$N,MATCH($D29,Reference!$M:$M,0),2))</f>
        <v>Exclude</v>
      </c>
      <c r="H29" s="32" t="s">
        <v>93</v>
      </c>
      <c r="I29" t="s">
        <v>176</v>
      </c>
    </row>
    <row r="30" spans="1:13" s="14" customFormat="1" ht="15" thickBot="1" x14ac:dyDescent="0.35">
      <c r="A30" s="13"/>
      <c r="B30" s="57" t="s">
        <v>1390</v>
      </c>
      <c r="C30" s="80" t="s">
        <v>160</v>
      </c>
      <c r="D30" s="57" t="s">
        <v>190</v>
      </c>
      <c r="E30" s="56">
        <v>746633.94000000006</v>
      </c>
      <c r="F30" s="14" t="str">
        <f>IF(B30="Intangible","",INDEX(Reference!$M:$N,MATCH($D30,Reference!$M:$M,0),2))</f>
        <v>Nonlabor</v>
      </c>
      <c r="H30" s="214" t="s">
        <v>133</v>
      </c>
      <c r="I30" s="60">
        <v>-1757975.33</v>
      </c>
      <c r="J30" s="14">
        <f>I16-I30</f>
        <v>0</v>
      </c>
    </row>
    <row r="31" spans="1:13" s="14" customFormat="1" ht="15" thickBot="1" x14ac:dyDescent="0.35">
      <c r="A31" s="13"/>
      <c r="B31" s="57" t="s">
        <v>1390</v>
      </c>
      <c r="C31" s="80" t="s">
        <v>160</v>
      </c>
      <c r="D31" s="57" t="s">
        <v>203</v>
      </c>
      <c r="E31" s="56">
        <v>1900</v>
      </c>
      <c r="F31" s="14" t="str">
        <f>IF(B31="Intangible","",INDEX(Reference!$M:$N,MATCH($D31,Reference!$M:$M,0),2))</f>
        <v>Nonlabor</v>
      </c>
      <c r="H31" s="214" t="s">
        <v>138</v>
      </c>
      <c r="I31" s="212">
        <v>10722308.400000002</v>
      </c>
      <c r="J31" s="14">
        <f t="shared" ref="J31:J36" si="0">I17-I31</f>
        <v>0</v>
      </c>
    </row>
    <row r="32" spans="1:13" s="14" customFormat="1" ht="15" thickBot="1" x14ac:dyDescent="0.35">
      <c r="A32" s="13"/>
      <c r="B32" s="57" t="s">
        <v>1390</v>
      </c>
      <c r="C32" s="80" t="s">
        <v>160</v>
      </c>
      <c r="D32" s="57" t="s">
        <v>205</v>
      </c>
      <c r="E32" s="56">
        <v>374672.92</v>
      </c>
      <c r="F32" s="14" t="str">
        <f>IF(B32="Intangible","",INDEX(Reference!$M:$N,MATCH($D32,Reference!$M:$M,0),2))</f>
        <v>Nonlabor</v>
      </c>
      <c r="H32" s="214" t="s">
        <v>142</v>
      </c>
      <c r="I32" s="213">
        <v>30137500.690000016</v>
      </c>
      <c r="J32" s="14">
        <f t="shared" si="0"/>
        <v>840589</v>
      </c>
    </row>
    <row r="33" spans="1:13" s="14" customFormat="1" ht="15" thickBot="1" x14ac:dyDescent="0.35">
      <c r="A33" s="13"/>
      <c r="B33" s="57" t="s">
        <v>1390</v>
      </c>
      <c r="C33" s="80" t="s">
        <v>160</v>
      </c>
      <c r="D33" s="57" t="s">
        <v>207</v>
      </c>
      <c r="E33" s="56">
        <v>109439.82999999999</v>
      </c>
      <c r="F33" s="14" t="str">
        <f>IF(B33="Intangible","",INDEX(Reference!$M:$N,MATCH($D33,Reference!$M:$M,0),2))</f>
        <v>Nonlabor</v>
      </c>
      <c r="H33" s="214" t="s">
        <v>146</v>
      </c>
      <c r="I33" s="211">
        <v>3123890.5699999994</v>
      </c>
      <c r="J33" s="14">
        <f t="shared" si="0"/>
        <v>15550</v>
      </c>
    </row>
    <row r="34" spans="1:13" s="14" customFormat="1" ht="15" thickBot="1" x14ac:dyDescent="0.35">
      <c r="A34" s="13"/>
      <c r="B34" s="57" t="s">
        <v>1390</v>
      </c>
      <c r="C34" s="80" t="s">
        <v>160</v>
      </c>
      <c r="D34" s="57" t="s">
        <v>185</v>
      </c>
      <c r="E34" s="56">
        <v>66591.64</v>
      </c>
      <c r="F34" s="14" t="str">
        <f>IF(B34="Intangible","",INDEX(Reference!$M:$N,MATCH($D34,Reference!$M:$M,0),2))</f>
        <v>NonUnion Labor</v>
      </c>
      <c r="H34" s="214" t="s">
        <v>150</v>
      </c>
      <c r="I34" s="60">
        <v>-4561142.2300000004</v>
      </c>
      <c r="J34" s="14">
        <f t="shared" si="0"/>
        <v>0</v>
      </c>
      <c r="L34" s="32" t="s">
        <v>93</v>
      </c>
      <c r="M34" t="s">
        <v>176</v>
      </c>
    </row>
    <row r="35" spans="1:13" s="14" customFormat="1" ht="15" thickBot="1" x14ac:dyDescent="0.35">
      <c r="A35" s="13"/>
      <c r="B35" s="57" t="s">
        <v>1390</v>
      </c>
      <c r="C35" s="80" t="s">
        <v>160</v>
      </c>
      <c r="D35" s="57" t="s">
        <v>186</v>
      </c>
      <c r="E35" s="56">
        <v>11498.884999999998</v>
      </c>
      <c r="F35" s="14" t="str">
        <f>IF(B35="Intangible","",INDEX(Reference!$M:$N,MATCH($D35,Reference!$M:$M,0),2))</f>
        <v>Union Labor</v>
      </c>
      <c r="H35" s="214" t="s">
        <v>154</v>
      </c>
      <c r="I35" s="211">
        <v>6166703.8049999941</v>
      </c>
      <c r="J35" s="14">
        <f t="shared" si="0"/>
        <v>0</v>
      </c>
      <c r="L35" s="214" t="s">
        <v>1402</v>
      </c>
      <c r="M35" s="60">
        <v>28725397.565000005</v>
      </c>
    </row>
    <row r="36" spans="1:13" s="14" customFormat="1" ht="15" thickBot="1" x14ac:dyDescent="0.35">
      <c r="A36" s="13"/>
      <c r="B36" s="57" t="s">
        <v>1390</v>
      </c>
      <c r="C36" s="80" t="s">
        <v>160</v>
      </c>
      <c r="D36" s="57" t="s">
        <v>1609</v>
      </c>
      <c r="E36" s="56">
        <v>125</v>
      </c>
      <c r="F36" s="14" t="str">
        <f>IF(B36="Intangible","",INDEX(Reference!$M:$N,MATCH($D36,Reference!$M:$M,0),2))</f>
        <v>Union Labor</v>
      </c>
      <c r="H36" s="214"/>
      <c r="I36" s="60">
        <v>2426400.8600000003</v>
      </c>
      <c r="J36" s="14">
        <f t="shared" si="0"/>
        <v>-2347166.0000000005</v>
      </c>
      <c r="L36" s="214" t="s">
        <v>1390</v>
      </c>
      <c r="M36" s="60">
        <v>3578050.3350000004</v>
      </c>
    </row>
    <row r="37" spans="1:13" s="14" customFormat="1" ht="15" thickBot="1" x14ac:dyDescent="0.35">
      <c r="A37" s="13"/>
      <c r="B37" s="57" t="s">
        <v>1390</v>
      </c>
      <c r="C37" s="80" t="s">
        <v>160</v>
      </c>
      <c r="D37" s="57" t="s">
        <v>195</v>
      </c>
      <c r="E37" s="56">
        <v>250</v>
      </c>
      <c r="F37" s="14" t="str">
        <f>IF(B37="Intangible","",INDEX(Reference!$M:$N,MATCH($D37,Reference!$M:$M,0),2))</f>
        <v>NonUnion Labor</v>
      </c>
      <c r="H37" s="214" t="s">
        <v>1610</v>
      </c>
      <c r="I37" s="60">
        <v>225.77</v>
      </c>
      <c r="L37" s="214" t="s">
        <v>1611</v>
      </c>
      <c r="M37" s="60">
        <v>3055414.7350000003</v>
      </c>
    </row>
    <row r="38" spans="1:13" s="14" customFormat="1" ht="15" thickBot="1" x14ac:dyDescent="0.35">
      <c r="A38" s="13"/>
      <c r="B38" s="57" t="s">
        <v>1390</v>
      </c>
      <c r="C38" s="80" t="s">
        <v>160</v>
      </c>
      <c r="D38" s="57" t="s">
        <v>197</v>
      </c>
      <c r="E38" s="56">
        <v>117.12</v>
      </c>
      <c r="F38" s="14" t="str">
        <f>IF(B38="Intangible","",INDEX(Reference!$M:$N,MATCH($D38,Reference!$M:$M,0),2))</f>
        <v>Union Labor</v>
      </c>
      <c r="H38" s="214" t="s">
        <v>114</v>
      </c>
      <c r="I38" s="60">
        <v>46257912.535000019</v>
      </c>
      <c r="L38" s="214" t="s">
        <v>1403</v>
      </c>
      <c r="M38" s="60">
        <v>2426400.8600000003</v>
      </c>
    </row>
    <row r="39" spans="1:13" s="14" customFormat="1" ht="15" thickBot="1" x14ac:dyDescent="0.35">
      <c r="A39" s="13"/>
      <c r="B39" s="57" t="s">
        <v>1390</v>
      </c>
      <c r="C39" s="80" t="s">
        <v>160</v>
      </c>
      <c r="D39" s="57" t="s">
        <v>202</v>
      </c>
      <c r="E39" s="56">
        <v>3184.96</v>
      </c>
      <c r="F39" s="14" t="str">
        <f>IF(B39="Intangible","",INDEX(Reference!$M:$N,MATCH($D39,Reference!$M:$M,0),2))</f>
        <v>Nonlabor</v>
      </c>
      <c r="L39" s="214" t="s">
        <v>1392</v>
      </c>
      <c r="M39" s="60">
        <v>8472649.0400000028</v>
      </c>
    </row>
    <row r="40" spans="1:13" s="14" customFormat="1" ht="15" thickBot="1" x14ac:dyDescent="0.35">
      <c r="A40" s="13"/>
      <c r="B40" s="57" t="s">
        <v>1390</v>
      </c>
      <c r="C40" s="80" t="s">
        <v>160</v>
      </c>
      <c r="D40" s="57" t="s">
        <v>206</v>
      </c>
      <c r="E40" s="56">
        <v>621.28</v>
      </c>
      <c r="F40" s="14" t="str">
        <f>IF(B40="Intangible","",INDEX(Reference!$M:$N,MATCH($D40,Reference!$M:$M,0),2))</f>
        <v>Nonlabor</v>
      </c>
      <c r="L40" s="214" t="s">
        <v>114</v>
      </c>
      <c r="M40" s="60">
        <v>46257912.535000011</v>
      </c>
    </row>
    <row r="41" spans="1:13" s="14" customFormat="1" ht="15" thickBot="1" x14ac:dyDescent="0.35">
      <c r="A41" s="13"/>
      <c r="B41" s="57" t="s">
        <v>1390</v>
      </c>
      <c r="C41" s="80" t="s">
        <v>160</v>
      </c>
      <c r="D41" s="57" t="s">
        <v>230</v>
      </c>
      <c r="E41" s="56">
        <v>-121.54999999999995</v>
      </c>
      <c r="F41" s="14" t="str">
        <f>IF(B41="Intangible","",INDEX(Reference!$M:$N,MATCH($D41,Reference!$M:$M,0),2))</f>
        <v>Nonlabor</v>
      </c>
    </row>
    <row r="42" spans="1:13" s="14" customFormat="1" ht="15" thickBot="1" x14ac:dyDescent="0.35">
      <c r="A42" s="13"/>
      <c r="B42" s="57" t="s">
        <v>1390</v>
      </c>
      <c r="C42" s="80" t="s">
        <v>160</v>
      </c>
      <c r="D42" s="57" t="s">
        <v>208</v>
      </c>
      <c r="E42" s="56">
        <v>142578.44000000003</v>
      </c>
      <c r="F42" s="14" t="str">
        <f>IF(B42="Intangible","",INDEX(Reference!$M:$N,MATCH($D42,Reference!$M:$M,0),2))</f>
        <v>Inventory</v>
      </c>
    </row>
    <row r="43" spans="1:13" s="14" customFormat="1" ht="15" thickBot="1" x14ac:dyDescent="0.35">
      <c r="A43" s="13"/>
      <c r="B43" s="57" t="s">
        <v>1390</v>
      </c>
      <c r="C43" s="80" t="s">
        <v>160</v>
      </c>
      <c r="D43" s="57" t="s">
        <v>182</v>
      </c>
      <c r="E43" s="56">
        <v>770914.74</v>
      </c>
      <c r="F43" s="14" t="str">
        <f>IF(B43="Intangible","",INDEX(Reference!$M:$N,MATCH($D43,Reference!$M:$M,0),2))</f>
        <v>Nonlabor</v>
      </c>
    </row>
    <row r="44" spans="1:13" s="14" customFormat="1" ht="15" thickBot="1" x14ac:dyDescent="0.35">
      <c r="A44" s="13"/>
      <c r="B44" s="57" t="s">
        <v>1390</v>
      </c>
      <c r="C44" s="80" t="s">
        <v>160</v>
      </c>
      <c r="D44" s="57" t="s">
        <v>237</v>
      </c>
      <c r="E44" s="56">
        <v>134.41</v>
      </c>
      <c r="F44" s="14" t="str">
        <f>IF(B44="Intangible","",INDEX(Reference!$M:$N,MATCH($D44,Reference!$M:$M,0),2))</f>
        <v>Inventory</v>
      </c>
    </row>
    <row r="45" spans="1:13" s="14" customFormat="1" ht="15" thickBot="1" x14ac:dyDescent="0.35">
      <c r="A45" s="13"/>
      <c r="B45" s="57" t="s">
        <v>1390</v>
      </c>
      <c r="C45" s="80" t="s">
        <v>160</v>
      </c>
      <c r="D45" s="57" t="s">
        <v>241</v>
      </c>
      <c r="E45" s="56">
        <v>187221.46</v>
      </c>
      <c r="F45" s="14" t="str">
        <f>IF(B45="Intangible","",INDEX(Reference!$M:$N,MATCH($D45,Reference!$M:$M,0),2))</f>
        <v>Project Proceeds</v>
      </c>
    </row>
    <row r="46" spans="1:13" s="14" customFormat="1" ht="15" thickBot="1" x14ac:dyDescent="0.35">
      <c r="A46" s="13"/>
      <c r="B46" s="57" t="s">
        <v>1390</v>
      </c>
      <c r="C46" s="80" t="s">
        <v>160</v>
      </c>
      <c r="D46" s="57" t="s">
        <v>184</v>
      </c>
      <c r="E46" s="56">
        <v>-28603.550000000003</v>
      </c>
      <c r="F46" s="14" t="str">
        <f>IF(B46="Intangible","",INDEX(Reference!$M:$N,MATCH($D46,Reference!$M:$M,0),2))</f>
        <v>Exclude</v>
      </c>
    </row>
    <row r="47" spans="1:13" s="14" customFormat="1" ht="15" thickBot="1" x14ac:dyDescent="0.35">
      <c r="A47" s="13"/>
      <c r="B47" s="57" t="s">
        <v>1390</v>
      </c>
      <c r="C47" s="80" t="s">
        <v>160</v>
      </c>
      <c r="D47" s="57" t="s">
        <v>211</v>
      </c>
      <c r="E47" s="56">
        <v>-23326.670000000002</v>
      </c>
      <c r="F47" s="14" t="str">
        <f>IF(B47="Intangible","",INDEX(Reference!$M:$N,MATCH($D47,Reference!$M:$M,0),2))</f>
        <v>Inventory</v>
      </c>
    </row>
    <row r="48" spans="1:13" s="14" customFormat="1" ht="15" thickBot="1" x14ac:dyDescent="0.35">
      <c r="A48" s="13"/>
      <c r="B48" s="57" t="s">
        <v>1390</v>
      </c>
      <c r="C48" s="80" t="s">
        <v>160</v>
      </c>
      <c r="D48" s="57" t="s">
        <v>213</v>
      </c>
      <c r="E48" s="56">
        <v>21.09</v>
      </c>
      <c r="F48" s="14" t="str">
        <f>IF(B48="Intangible","",INDEX(Reference!$M:$N,MATCH($D48,Reference!$M:$M,0),2))</f>
        <v>Nonlabor</v>
      </c>
    </row>
    <row r="49" spans="1:6" s="14" customFormat="1" ht="15" thickBot="1" x14ac:dyDescent="0.35">
      <c r="A49" s="13"/>
      <c r="B49" s="57" t="s">
        <v>1390</v>
      </c>
      <c r="C49" s="80" t="s">
        <v>160</v>
      </c>
      <c r="D49" s="57" t="s">
        <v>254</v>
      </c>
      <c r="E49" s="56">
        <v>1182863.3900000001</v>
      </c>
      <c r="F49" s="14" t="str">
        <f>IF(B49="Intangible","",INDEX(Reference!$M:$N,MATCH($D49,Reference!$M:$M,0),2))</f>
        <v>Nonlabor</v>
      </c>
    </row>
    <row r="50" spans="1:6" s="14" customFormat="1" ht="15" thickBot="1" x14ac:dyDescent="0.35">
      <c r="A50" s="13"/>
      <c r="B50" s="57" t="s">
        <v>1390</v>
      </c>
      <c r="C50" s="80" t="s">
        <v>160</v>
      </c>
      <c r="D50" s="57" t="s">
        <v>255</v>
      </c>
      <c r="E50" s="56">
        <v>36234.85</v>
      </c>
      <c r="F50" s="14" t="str">
        <f>IF(B50="Intangible","",INDEX(Reference!$M:$N,MATCH($D50,Reference!$M:$M,0),2))</f>
        <v>Nonlabor</v>
      </c>
    </row>
    <row r="51" spans="1:6" s="14" customFormat="1" ht="15" thickBot="1" x14ac:dyDescent="0.35">
      <c r="A51" s="13"/>
      <c r="B51" s="57" t="s">
        <v>1390</v>
      </c>
      <c r="C51" s="80" t="s">
        <v>160</v>
      </c>
      <c r="D51" s="57" t="s">
        <v>256</v>
      </c>
      <c r="E51" s="56">
        <v>1901.1799999999998</v>
      </c>
      <c r="F51" s="14" t="str">
        <f>IF(B51="Intangible","",INDEX(Reference!$M:$N,MATCH($D51,Reference!$M:$M,0),2))</f>
        <v>Exclude</v>
      </c>
    </row>
    <row r="52" spans="1:6" s="14" customFormat="1" ht="15" thickBot="1" x14ac:dyDescent="0.35">
      <c r="A52" s="13"/>
      <c r="B52" s="57" t="s">
        <v>1390</v>
      </c>
      <c r="C52" s="80" t="s">
        <v>160</v>
      </c>
      <c r="D52" s="57" t="s">
        <v>257</v>
      </c>
      <c r="E52" s="56">
        <v>20124.48</v>
      </c>
      <c r="F52" s="14" t="str">
        <f>IF(B52="Intangible","",INDEX(Reference!$M:$N,MATCH($D52,Reference!$M:$M,0),2))</f>
        <v>Exclude</v>
      </c>
    </row>
    <row r="53" spans="1:6" s="14" customFormat="1" ht="15" thickBot="1" x14ac:dyDescent="0.35">
      <c r="A53" s="13"/>
      <c r="B53" s="57" t="s">
        <v>1390</v>
      </c>
      <c r="C53" s="80" t="s">
        <v>160</v>
      </c>
      <c r="D53" s="57" t="s">
        <v>258</v>
      </c>
      <c r="E53" s="56">
        <v>134.12</v>
      </c>
      <c r="F53" s="14" t="str">
        <f>IF(B53="Intangible","",INDEX(Reference!$M:$N,MATCH($D53,Reference!$M:$M,0),2))</f>
        <v>Nonlabor</v>
      </c>
    </row>
    <row r="54" spans="1:6" s="14" customFormat="1" ht="15" thickBot="1" x14ac:dyDescent="0.35">
      <c r="A54" s="13"/>
      <c r="B54" s="57" t="s">
        <v>1390</v>
      </c>
      <c r="C54" s="80" t="s">
        <v>160</v>
      </c>
      <c r="D54" s="57" t="s">
        <v>284</v>
      </c>
      <c r="E54" s="56">
        <v>-2729.04</v>
      </c>
      <c r="F54" s="14" t="str">
        <f>IF(B54="Intangible","",INDEX(Reference!$M:$N,MATCH($D54,Reference!$M:$M,0),2))</f>
        <v>Project Proceeds</v>
      </c>
    </row>
    <row r="55" spans="1:6" s="14" customFormat="1" ht="15" thickBot="1" x14ac:dyDescent="0.35">
      <c r="A55" s="13"/>
      <c r="B55" s="57" t="s">
        <v>1390</v>
      </c>
      <c r="C55" s="80" t="s">
        <v>160</v>
      </c>
      <c r="D55" s="57" t="s">
        <v>285</v>
      </c>
      <c r="E55" s="56">
        <v>252</v>
      </c>
      <c r="F55" s="14" t="str">
        <f>IF(B55="Intangible","",INDEX(Reference!$M:$N,MATCH($D55,Reference!$M:$M,0),2))</f>
        <v>Project Proceeds</v>
      </c>
    </row>
    <row r="56" spans="1:6" s="14" customFormat="1" ht="15" thickBot="1" x14ac:dyDescent="0.35">
      <c r="A56" s="13"/>
      <c r="B56" s="57" t="s">
        <v>1390</v>
      </c>
      <c r="C56" s="80" t="s">
        <v>160</v>
      </c>
      <c r="D56" s="57" t="s">
        <v>287</v>
      </c>
      <c r="E56" s="56">
        <v>4</v>
      </c>
      <c r="F56" s="14" t="str">
        <f>IF(B56="Intangible","",INDEX(Reference!$M:$N,MATCH($D56,Reference!$M:$M,0),2))</f>
        <v>Exclude</v>
      </c>
    </row>
    <row r="57" spans="1:6" s="14" customFormat="1" ht="15" thickBot="1" x14ac:dyDescent="0.35">
      <c r="A57" s="13"/>
      <c r="B57" s="57" t="s">
        <v>1390</v>
      </c>
      <c r="C57" s="80" t="s">
        <v>160</v>
      </c>
      <c r="D57" s="57" t="s">
        <v>260</v>
      </c>
      <c r="E57" s="56">
        <v>-11153.68</v>
      </c>
      <c r="F57" s="14" t="str">
        <f>IF(B57="Intangible","",INDEX(Reference!$M:$N,MATCH($D57,Reference!$M:$M,0),2))</f>
        <v>Project Proceeds</v>
      </c>
    </row>
    <row r="58" spans="1:6" s="14" customFormat="1" ht="15" thickBot="1" x14ac:dyDescent="0.35">
      <c r="A58" s="13"/>
      <c r="B58" s="57" t="s">
        <v>1390</v>
      </c>
      <c r="C58" s="80" t="s">
        <v>160</v>
      </c>
      <c r="D58" s="57" t="s">
        <v>188</v>
      </c>
      <c r="E58" s="56">
        <v>146.16</v>
      </c>
      <c r="F58" s="14" t="str">
        <f>IF(B58="Intangible","",INDEX(Reference!$M:$N,MATCH($D58,Reference!$M:$M,0),2))</f>
        <v>NonUnion Labor</v>
      </c>
    </row>
    <row r="59" spans="1:6" s="14" customFormat="1" ht="15" thickBot="1" x14ac:dyDescent="0.35">
      <c r="A59" s="13"/>
      <c r="B59" s="57" t="s">
        <v>1390</v>
      </c>
      <c r="C59" s="80" t="s">
        <v>160</v>
      </c>
      <c r="D59" s="57" t="s">
        <v>191</v>
      </c>
      <c r="E59" s="56">
        <v>1726.38</v>
      </c>
      <c r="F59" s="14" t="str">
        <f>IF(B59="Intangible","",INDEX(Reference!$M:$N,MATCH($D59,Reference!$M:$M,0),2))</f>
        <v>Union Labor</v>
      </c>
    </row>
    <row r="60" spans="1:6" s="14" customFormat="1" ht="15" thickBot="1" x14ac:dyDescent="0.35">
      <c r="A60" s="13"/>
      <c r="B60" s="57" t="s">
        <v>1392</v>
      </c>
      <c r="C60" s="80" t="s">
        <v>160</v>
      </c>
      <c r="D60" s="57" t="s">
        <v>199</v>
      </c>
      <c r="E60" s="56">
        <v>617399</v>
      </c>
      <c r="F60" s="14" t="str">
        <f>IF(B60="Intangible","",INDEX(Reference!$M:$N,MATCH($D60,Reference!$M:$M,0),2))</f>
        <v>Nonlabor</v>
      </c>
    </row>
    <row r="61" spans="1:6" s="14" customFormat="1" ht="15" thickBot="1" x14ac:dyDescent="0.35">
      <c r="A61" s="13"/>
      <c r="B61" s="57" t="s">
        <v>1392</v>
      </c>
      <c r="C61" s="80" t="s">
        <v>160</v>
      </c>
      <c r="D61" s="57" t="s">
        <v>190</v>
      </c>
      <c r="E61" s="56">
        <v>3638329.8700000006</v>
      </c>
      <c r="F61" s="14" t="str">
        <f>IF(B61="Intangible","",INDEX(Reference!$M:$N,MATCH($D61,Reference!$M:$M,0),2))</f>
        <v>Nonlabor</v>
      </c>
    </row>
    <row r="62" spans="1:6" s="14" customFormat="1" ht="15" thickBot="1" x14ac:dyDescent="0.35">
      <c r="A62" s="13"/>
      <c r="B62" s="57" t="s">
        <v>1392</v>
      </c>
      <c r="C62" s="80" t="s">
        <v>160</v>
      </c>
      <c r="D62" s="57" t="s">
        <v>203</v>
      </c>
      <c r="E62" s="56">
        <v>71145.25</v>
      </c>
      <c r="F62" s="14" t="str">
        <f>IF(B62="Intangible","",INDEX(Reference!$M:$N,MATCH($D62,Reference!$M:$M,0),2))</f>
        <v>Nonlabor</v>
      </c>
    </row>
    <row r="63" spans="1:6" s="14" customFormat="1" ht="15" thickBot="1" x14ac:dyDescent="0.35">
      <c r="A63" s="13"/>
      <c r="B63" s="57" t="s">
        <v>1392</v>
      </c>
      <c r="C63" s="80" t="s">
        <v>160</v>
      </c>
      <c r="D63" s="57" t="s">
        <v>205</v>
      </c>
      <c r="E63" s="56">
        <v>259811.09999999998</v>
      </c>
      <c r="F63" s="14" t="str">
        <f>IF(B63="Intangible","",INDEX(Reference!$M:$N,MATCH($D63,Reference!$M:$M,0),2))</f>
        <v>Nonlabor</v>
      </c>
    </row>
    <row r="64" spans="1:6" s="14" customFormat="1" ht="15" thickBot="1" x14ac:dyDescent="0.35">
      <c r="A64" s="13"/>
      <c r="B64" s="57" t="s">
        <v>1392</v>
      </c>
      <c r="C64" s="80" t="s">
        <v>160</v>
      </c>
      <c r="D64" s="57" t="s">
        <v>210</v>
      </c>
      <c r="E64" s="56">
        <v>3061</v>
      </c>
      <c r="F64" s="14" t="str">
        <f>IF(B64="Intangible","",INDEX(Reference!$M:$N,MATCH($D64,Reference!$M:$M,0),2))</f>
        <v>Nonlabor</v>
      </c>
    </row>
    <row r="65" spans="1:6" s="14" customFormat="1" ht="15" thickBot="1" x14ac:dyDescent="0.35">
      <c r="A65" s="13"/>
      <c r="B65" s="57" t="s">
        <v>1392</v>
      </c>
      <c r="C65" s="80" t="s">
        <v>160</v>
      </c>
      <c r="D65" s="57" t="s">
        <v>216</v>
      </c>
      <c r="E65" s="56">
        <v>84119.83</v>
      </c>
      <c r="F65" s="14" t="str">
        <f>IF(B65="Intangible","",INDEX(Reference!$M:$N,MATCH($D65,Reference!$M:$M,0),2))</f>
        <v>Nonlabor</v>
      </c>
    </row>
    <row r="66" spans="1:6" s="14" customFormat="1" ht="15" thickBot="1" x14ac:dyDescent="0.35">
      <c r="A66" s="13"/>
      <c r="B66" s="57" t="s">
        <v>1392</v>
      </c>
      <c r="C66" s="80" t="s">
        <v>160</v>
      </c>
      <c r="D66" s="57" t="s">
        <v>194</v>
      </c>
      <c r="E66" s="56">
        <v>622</v>
      </c>
      <c r="F66" s="14" t="str">
        <f>IF(B66="Intangible","",INDEX(Reference!$M:$N,MATCH($D66,Reference!$M:$M,0),2))</f>
        <v>Nonlabor</v>
      </c>
    </row>
    <row r="67" spans="1:6" s="14" customFormat="1" ht="15" thickBot="1" x14ac:dyDescent="0.35">
      <c r="A67" s="13"/>
      <c r="B67" s="57" t="s">
        <v>1392</v>
      </c>
      <c r="C67" s="80" t="s">
        <v>160</v>
      </c>
      <c r="D67" s="57" t="s">
        <v>185</v>
      </c>
      <c r="E67" s="56">
        <v>445599.10000000021</v>
      </c>
      <c r="F67" s="14" t="str">
        <f>IF(B67="Intangible","",INDEX(Reference!$M:$N,MATCH($D67,Reference!$M:$M,0),2))</f>
        <v>NonUnion Labor</v>
      </c>
    </row>
    <row r="68" spans="1:6" s="14" customFormat="1" ht="15" thickBot="1" x14ac:dyDescent="0.35">
      <c r="A68" s="13"/>
      <c r="B68" s="57" t="s">
        <v>1392</v>
      </c>
      <c r="C68" s="80" t="s">
        <v>160</v>
      </c>
      <c r="D68" s="57" t="s">
        <v>186</v>
      </c>
      <c r="E68" s="56">
        <v>538987.8899999999</v>
      </c>
      <c r="F68" s="14" t="str">
        <f>IF(B68="Intangible","",INDEX(Reference!$M:$N,MATCH($D68,Reference!$M:$M,0),2))</f>
        <v>Union Labor</v>
      </c>
    </row>
    <row r="69" spans="1:6" s="14" customFormat="1" ht="15" thickBot="1" x14ac:dyDescent="0.35">
      <c r="A69" s="13"/>
      <c r="B69" s="57" t="s">
        <v>1392</v>
      </c>
      <c r="C69" s="80" t="s">
        <v>160</v>
      </c>
      <c r="D69" s="57" t="s">
        <v>1612</v>
      </c>
      <c r="E69" s="56">
        <v>2000</v>
      </c>
      <c r="F69" s="14" t="str">
        <f>IF(B69="Intangible","",INDEX(Reference!$M:$N,MATCH($D69,Reference!$M:$M,0),2))</f>
        <v>NonUnion Labor</v>
      </c>
    </row>
    <row r="70" spans="1:6" s="14" customFormat="1" ht="15" thickBot="1" x14ac:dyDescent="0.35">
      <c r="A70" s="13"/>
      <c r="B70" s="57" t="s">
        <v>1392</v>
      </c>
      <c r="C70" s="80" t="s">
        <v>160</v>
      </c>
      <c r="D70" s="57" t="s">
        <v>1547</v>
      </c>
      <c r="E70" s="56">
        <v>2016</v>
      </c>
      <c r="F70" s="14" t="str">
        <f>IF(B70="Intangible","",INDEX(Reference!$M:$N,MATCH($D70,Reference!$M:$M,0),2))</f>
        <v>Union Labor</v>
      </c>
    </row>
    <row r="71" spans="1:6" s="14" customFormat="1" ht="15" thickBot="1" x14ac:dyDescent="0.35">
      <c r="A71" s="13"/>
      <c r="B71" s="57" t="s">
        <v>1392</v>
      </c>
      <c r="C71" s="80" t="s">
        <v>160</v>
      </c>
      <c r="D71" s="57" t="s">
        <v>197</v>
      </c>
      <c r="E71" s="56">
        <v>6080.5700000000006</v>
      </c>
      <c r="F71" s="14" t="str">
        <f>IF(B71="Intangible","",INDEX(Reference!$M:$N,MATCH($D71,Reference!$M:$M,0),2))</f>
        <v>Union Labor</v>
      </c>
    </row>
    <row r="72" spans="1:6" s="14" customFormat="1" ht="15" thickBot="1" x14ac:dyDescent="0.35">
      <c r="A72" s="13"/>
      <c r="B72" s="57" t="s">
        <v>1392</v>
      </c>
      <c r="C72" s="80" t="s">
        <v>160</v>
      </c>
      <c r="D72" s="57" t="s">
        <v>341</v>
      </c>
      <c r="E72" s="56">
        <v>-0.01</v>
      </c>
      <c r="F72" s="14" t="str">
        <f>IF(B72="Intangible","",INDEX(Reference!$M:$N,MATCH($D72,Reference!$M:$M,0),2))</f>
        <v>NonUnion Labor</v>
      </c>
    </row>
    <row r="73" spans="1:6" s="14" customFormat="1" ht="15" thickBot="1" x14ac:dyDescent="0.35">
      <c r="A73" s="13"/>
      <c r="B73" s="57" t="s">
        <v>1392</v>
      </c>
      <c r="C73" s="80" t="s">
        <v>160</v>
      </c>
      <c r="D73" s="57" t="s">
        <v>202</v>
      </c>
      <c r="E73" s="56">
        <v>6028.8900000000012</v>
      </c>
      <c r="F73" s="14" t="str">
        <f>IF(B73="Intangible","",INDEX(Reference!$M:$N,MATCH($D73,Reference!$M:$M,0),2))</f>
        <v>Nonlabor</v>
      </c>
    </row>
    <row r="74" spans="1:6" s="14" customFormat="1" ht="15" thickBot="1" x14ac:dyDescent="0.35">
      <c r="A74" s="13"/>
      <c r="B74" s="57" t="s">
        <v>1392</v>
      </c>
      <c r="C74" s="80" t="s">
        <v>160</v>
      </c>
      <c r="D74" s="57" t="s">
        <v>206</v>
      </c>
      <c r="E74" s="56">
        <v>921.67000000000007</v>
      </c>
      <c r="F74" s="14" t="str">
        <f>IF(B74="Intangible","",INDEX(Reference!$M:$N,MATCH($D74,Reference!$M:$M,0),2))</f>
        <v>Nonlabor</v>
      </c>
    </row>
    <row r="75" spans="1:6" s="14" customFormat="1" ht="15" thickBot="1" x14ac:dyDescent="0.35">
      <c r="A75" s="13"/>
      <c r="B75" s="57" t="s">
        <v>1392</v>
      </c>
      <c r="C75" s="80" t="s">
        <v>160</v>
      </c>
      <c r="D75" s="57" t="s">
        <v>231</v>
      </c>
      <c r="E75" s="56">
        <v>5320</v>
      </c>
      <c r="F75" s="14" t="str">
        <f>IF(B75="Intangible","",INDEX(Reference!$M:$N,MATCH($D75,Reference!$M:$M,0),2))</f>
        <v>Nonlabor</v>
      </c>
    </row>
    <row r="76" spans="1:6" s="14" customFormat="1" ht="15" thickBot="1" x14ac:dyDescent="0.35">
      <c r="A76" s="13"/>
      <c r="B76" s="57" t="s">
        <v>1392</v>
      </c>
      <c r="C76" s="80" t="s">
        <v>160</v>
      </c>
      <c r="D76" s="57" t="s">
        <v>230</v>
      </c>
      <c r="E76" s="56">
        <v>258.15000000000003</v>
      </c>
      <c r="F76" s="14" t="str">
        <f>IF(B76="Intangible","",INDEX(Reference!$M:$N,MATCH($D76,Reference!$M:$M,0),2))</f>
        <v>Nonlabor</v>
      </c>
    </row>
    <row r="77" spans="1:6" s="14" customFormat="1" ht="15" thickBot="1" x14ac:dyDescent="0.35">
      <c r="A77" s="13"/>
      <c r="B77" s="57" t="s">
        <v>1392</v>
      </c>
      <c r="C77" s="80" t="s">
        <v>160</v>
      </c>
      <c r="D77" s="57" t="s">
        <v>252</v>
      </c>
      <c r="E77" s="56">
        <v>20505</v>
      </c>
      <c r="F77" s="14" t="str">
        <f>IF(B77="Intangible","",INDEX(Reference!$M:$N,MATCH($D77,Reference!$M:$M,0),2))</f>
        <v>Nonlabor</v>
      </c>
    </row>
    <row r="78" spans="1:6" s="14" customFormat="1" ht="15" thickBot="1" x14ac:dyDescent="0.35">
      <c r="A78" s="13"/>
      <c r="B78" s="57" t="s">
        <v>1392</v>
      </c>
      <c r="C78" s="80" t="s">
        <v>160</v>
      </c>
      <c r="D78" s="57" t="s">
        <v>1613</v>
      </c>
      <c r="E78" s="56">
        <v>2574</v>
      </c>
      <c r="F78" s="14" t="str">
        <f>IF(B78="Intangible","",INDEX(Reference!$M:$N,MATCH($D78,Reference!$M:$M,0),2))</f>
        <v>Nonlabor</v>
      </c>
    </row>
    <row r="79" spans="1:6" s="14" customFormat="1" ht="15" thickBot="1" x14ac:dyDescent="0.35">
      <c r="A79" s="13"/>
      <c r="B79" s="57" t="s">
        <v>1392</v>
      </c>
      <c r="C79" s="80" t="s">
        <v>160</v>
      </c>
      <c r="D79" s="57" t="s">
        <v>296</v>
      </c>
      <c r="E79" s="56">
        <v>26656.609999999997</v>
      </c>
      <c r="F79" s="14" t="str">
        <f>IF(B79="Intangible","",INDEX(Reference!$M:$N,MATCH($D79,Reference!$M:$M,0),2))</f>
        <v>Inventory</v>
      </c>
    </row>
    <row r="80" spans="1:6" s="14" customFormat="1" ht="15" thickBot="1" x14ac:dyDescent="0.35">
      <c r="A80" s="13"/>
      <c r="B80" s="57" t="s">
        <v>1392</v>
      </c>
      <c r="C80" s="80" t="s">
        <v>160</v>
      </c>
      <c r="D80" s="57" t="s">
        <v>297</v>
      </c>
      <c r="E80" s="56">
        <v>56.91</v>
      </c>
      <c r="F80" s="14" t="str">
        <f>IF(B80="Intangible","",INDEX(Reference!$M:$N,MATCH($D80,Reference!$M:$M,0),2))</f>
        <v>Inventory</v>
      </c>
    </row>
    <row r="81" spans="1:6" s="14" customFormat="1" ht="15" thickBot="1" x14ac:dyDescent="0.35">
      <c r="A81" s="13"/>
      <c r="B81" s="57" t="s">
        <v>1392</v>
      </c>
      <c r="C81" s="80" t="s">
        <v>160</v>
      </c>
      <c r="D81" s="57" t="s">
        <v>299</v>
      </c>
      <c r="E81" s="56">
        <v>513.9</v>
      </c>
      <c r="F81" s="14" t="str">
        <f>IF(B81="Intangible","",INDEX(Reference!$M:$N,MATCH($D81,Reference!$M:$M,0),2))</f>
        <v>Inventory</v>
      </c>
    </row>
    <row r="82" spans="1:6" s="14" customFormat="1" ht="15" thickBot="1" x14ac:dyDescent="0.35">
      <c r="A82" s="13"/>
      <c r="B82" s="57" t="s">
        <v>1392</v>
      </c>
      <c r="C82" s="80" t="s">
        <v>160</v>
      </c>
      <c r="D82" s="57" t="s">
        <v>300</v>
      </c>
      <c r="E82" s="56">
        <v>412.22</v>
      </c>
      <c r="F82" s="14" t="str">
        <f>IF(B82="Intangible","",INDEX(Reference!$M:$N,MATCH($D82,Reference!$M:$M,0),2))</f>
        <v>Inventory</v>
      </c>
    </row>
    <row r="83" spans="1:6" s="14" customFormat="1" ht="15" thickBot="1" x14ac:dyDescent="0.35">
      <c r="A83" s="13"/>
      <c r="B83" s="57" t="s">
        <v>1392</v>
      </c>
      <c r="C83" s="80" t="s">
        <v>160</v>
      </c>
      <c r="D83" s="57" t="s">
        <v>303</v>
      </c>
      <c r="E83" s="56">
        <v>182209.8</v>
      </c>
      <c r="F83" s="14" t="str">
        <f>IF(B83="Intangible","",INDEX(Reference!$M:$N,MATCH($D83,Reference!$M:$M,0),2))</f>
        <v>Inventory</v>
      </c>
    </row>
    <row r="84" spans="1:6" s="14" customFormat="1" ht="15" thickBot="1" x14ac:dyDescent="0.35">
      <c r="A84" s="13"/>
      <c r="B84" s="57" t="s">
        <v>1392</v>
      </c>
      <c r="C84" s="80" t="s">
        <v>160</v>
      </c>
      <c r="D84" s="57" t="s">
        <v>305</v>
      </c>
      <c r="E84" s="56">
        <v>1341.5400000000002</v>
      </c>
      <c r="F84" s="14" t="str">
        <f>IF(B84="Intangible","",INDEX(Reference!$M:$N,MATCH($D84,Reference!$M:$M,0),2))</f>
        <v>Inventory</v>
      </c>
    </row>
    <row r="85" spans="1:6" s="14" customFormat="1" ht="15" thickBot="1" x14ac:dyDescent="0.35">
      <c r="A85" s="13"/>
      <c r="B85" s="57" t="s">
        <v>1392</v>
      </c>
      <c r="C85" s="80" t="s">
        <v>160</v>
      </c>
      <c r="D85" s="57" t="s">
        <v>208</v>
      </c>
      <c r="E85" s="56">
        <v>1322676.29</v>
      </c>
      <c r="F85" s="14" t="str">
        <f>IF(B85="Intangible","",INDEX(Reference!$M:$N,MATCH($D85,Reference!$M:$M,0),2))</f>
        <v>Inventory</v>
      </c>
    </row>
    <row r="86" spans="1:6" s="14" customFormat="1" ht="15" thickBot="1" x14ac:dyDescent="0.35">
      <c r="A86" s="13"/>
      <c r="B86" s="57" t="s">
        <v>1392</v>
      </c>
      <c r="C86" s="80" t="s">
        <v>160</v>
      </c>
      <c r="D86" s="57" t="s">
        <v>182</v>
      </c>
      <c r="E86" s="56">
        <v>2765229.9800000004</v>
      </c>
      <c r="F86" s="14" t="str">
        <f>IF(B86="Intangible","",INDEX(Reference!$M:$N,MATCH($D86,Reference!$M:$M,0),2))</f>
        <v>Nonlabor</v>
      </c>
    </row>
    <row r="87" spans="1:6" s="14" customFormat="1" ht="15" thickBot="1" x14ac:dyDescent="0.35">
      <c r="A87" s="13"/>
      <c r="B87" s="57" t="s">
        <v>1392</v>
      </c>
      <c r="C87" s="80" t="s">
        <v>160</v>
      </c>
      <c r="D87" s="57" t="s">
        <v>233</v>
      </c>
      <c r="E87" s="56">
        <v>15398.4</v>
      </c>
      <c r="F87" s="14" t="str">
        <f>IF(B87="Intangible","",INDEX(Reference!$M:$N,MATCH($D87,Reference!$M:$M,0),2))</f>
        <v>Nonlabor</v>
      </c>
    </row>
    <row r="88" spans="1:6" s="14" customFormat="1" ht="15" thickBot="1" x14ac:dyDescent="0.35">
      <c r="A88" s="13"/>
      <c r="B88" s="57" t="s">
        <v>1392</v>
      </c>
      <c r="C88" s="80" t="s">
        <v>160</v>
      </c>
      <c r="D88" s="57" t="s">
        <v>211</v>
      </c>
      <c r="E88" s="56">
        <v>-232989.00999999995</v>
      </c>
      <c r="F88" s="14" t="str">
        <f>IF(B88="Intangible","",INDEX(Reference!$M:$N,MATCH($D88,Reference!$M:$M,0),2))</f>
        <v>Inventory</v>
      </c>
    </row>
    <row r="89" spans="1:6" s="14" customFormat="1" ht="15" thickBot="1" x14ac:dyDescent="0.35">
      <c r="A89" s="13"/>
      <c r="B89" s="57" t="s">
        <v>1392</v>
      </c>
      <c r="C89" s="80" t="s">
        <v>160</v>
      </c>
      <c r="D89" s="57" t="s">
        <v>331</v>
      </c>
      <c r="E89" s="56">
        <v>1262.4100000000001</v>
      </c>
      <c r="F89" s="14" t="str">
        <f>IF(B89="Intangible","",INDEX(Reference!$M:$N,MATCH($D89,Reference!$M:$M,0),2))</f>
        <v>Inventory</v>
      </c>
    </row>
    <row r="90" spans="1:6" s="14" customFormat="1" ht="15" thickBot="1" x14ac:dyDescent="0.35">
      <c r="A90" s="13"/>
      <c r="B90" s="57" t="s">
        <v>1392</v>
      </c>
      <c r="C90" s="80" t="s">
        <v>160</v>
      </c>
      <c r="D90" s="57" t="s">
        <v>287</v>
      </c>
      <c r="E90" s="56">
        <v>-200000</v>
      </c>
      <c r="F90" s="14" t="str">
        <f>IF(B90="Intangible","",INDEX(Reference!$M:$N,MATCH($D90,Reference!$M:$M,0),2))</f>
        <v>Exclude</v>
      </c>
    </row>
    <row r="91" spans="1:6" s="14" customFormat="1" ht="15" thickBot="1" x14ac:dyDescent="0.35">
      <c r="A91" s="13"/>
      <c r="B91" s="57" t="s">
        <v>1392</v>
      </c>
      <c r="C91" s="80" t="s">
        <v>160</v>
      </c>
      <c r="D91" s="57" t="s">
        <v>260</v>
      </c>
      <c r="E91" s="56">
        <v>-889792.92999999993</v>
      </c>
      <c r="F91" s="14" t="str">
        <f>IF(B91="Intangible","",INDEX(Reference!$M:$N,MATCH($D91,Reference!$M:$M,0),2))</f>
        <v>Project Proceeds</v>
      </c>
    </row>
    <row r="92" spans="1:6" s="14" customFormat="1" ht="15" thickBot="1" x14ac:dyDescent="0.35">
      <c r="A92" s="13"/>
      <c r="B92" s="57" t="s">
        <v>1392</v>
      </c>
      <c r="C92" s="80" t="s">
        <v>160</v>
      </c>
      <c r="D92" s="57" t="s">
        <v>188</v>
      </c>
      <c r="E92" s="56">
        <v>9406.2699999999986</v>
      </c>
      <c r="F92" s="14" t="str">
        <f>IF(B92="Intangible","",INDEX(Reference!$M:$N,MATCH($D92,Reference!$M:$M,0),2))</f>
        <v>NonUnion Labor</v>
      </c>
    </row>
    <row r="93" spans="1:6" s="14" customFormat="1" ht="15" thickBot="1" x14ac:dyDescent="0.35">
      <c r="A93" s="13"/>
      <c r="B93" s="57" t="s">
        <v>1392</v>
      </c>
      <c r="C93" s="80" t="s">
        <v>160</v>
      </c>
      <c r="D93" s="57" t="s">
        <v>191</v>
      </c>
      <c r="E93" s="56">
        <v>215575.34000000005</v>
      </c>
      <c r="F93" s="14" t="str">
        <f>IF(B93="Intangible","",INDEX(Reference!$M:$N,MATCH($D93,Reference!$M:$M,0),2))</f>
        <v>Union Labor</v>
      </c>
    </row>
    <row r="94" spans="1:6" s="14" customFormat="1" ht="15" thickBot="1" x14ac:dyDescent="0.35">
      <c r="A94" s="13"/>
      <c r="B94" s="57" t="s">
        <v>1402</v>
      </c>
      <c r="C94" s="80" t="s">
        <v>160</v>
      </c>
      <c r="D94" s="57" t="s">
        <v>282</v>
      </c>
      <c r="E94" s="56">
        <v>-270712.24000000005</v>
      </c>
      <c r="F94" s="14" t="str">
        <f>IF(B94="Intangible","",INDEX(Reference!$M:$N,MATCH($D94,Reference!$M:$M,0),2))</f>
        <v>Exclude</v>
      </c>
    </row>
    <row r="95" spans="1:6" s="14" customFormat="1" ht="15" thickBot="1" x14ac:dyDescent="0.35">
      <c r="A95" s="13"/>
      <c r="B95" s="57" t="s">
        <v>1402</v>
      </c>
      <c r="C95" s="80" t="s">
        <v>160</v>
      </c>
      <c r="D95" s="57" t="s">
        <v>266</v>
      </c>
      <c r="E95" s="56">
        <v>4164.58</v>
      </c>
      <c r="F95" s="14" t="str">
        <f>IF(B95="Intangible","",INDEX(Reference!$M:$N,MATCH($D95,Reference!$M:$M,0),2))</f>
        <v>Nonlabor</v>
      </c>
    </row>
    <row r="96" spans="1:6" s="14" customFormat="1" ht="15" thickBot="1" x14ac:dyDescent="0.35">
      <c r="A96" s="13"/>
      <c r="B96" s="57" t="s">
        <v>1402</v>
      </c>
      <c r="C96" s="80" t="s">
        <v>160</v>
      </c>
      <c r="D96" s="57" t="s">
        <v>277</v>
      </c>
      <c r="E96" s="56">
        <v>94.89</v>
      </c>
      <c r="F96" s="14" t="str">
        <f>IF(B96="Intangible","",INDEX(Reference!$M:$N,MATCH($D96,Reference!$M:$M,0),2))</f>
        <v>Nonlabor</v>
      </c>
    </row>
    <row r="97" spans="1:6" s="14" customFormat="1" ht="15" thickBot="1" x14ac:dyDescent="0.35">
      <c r="A97" s="13"/>
      <c r="B97" s="57" t="s">
        <v>1402</v>
      </c>
      <c r="C97" s="80" t="s">
        <v>160</v>
      </c>
      <c r="D97" s="57" t="s">
        <v>244</v>
      </c>
      <c r="E97" s="56">
        <v>131.82</v>
      </c>
      <c r="F97" s="14" t="str">
        <f>IF(B97="Intangible","",INDEX(Reference!$M:$N,MATCH($D97,Reference!$M:$M,0),2))</f>
        <v>Nonlabor</v>
      </c>
    </row>
    <row r="98" spans="1:6" s="14" customFormat="1" ht="15" thickBot="1" x14ac:dyDescent="0.35">
      <c r="A98" s="13"/>
      <c r="B98" s="57" t="s">
        <v>1402</v>
      </c>
      <c r="C98" s="80" t="s">
        <v>160</v>
      </c>
      <c r="D98" s="57" t="s">
        <v>199</v>
      </c>
      <c r="E98" s="56">
        <v>240987.50999999992</v>
      </c>
      <c r="F98" s="14" t="str">
        <f>IF(B98="Intangible","",INDEX(Reference!$M:$N,MATCH($D98,Reference!$M:$M,0),2))</f>
        <v>Nonlabor</v>
      </c>
    </row>
    <row r="99" spans="1:6" s="14" customFormat="1" ht="15" thickBot="1" x14ac:dyDescent="0.35">
      <c r="A99" s="13"/>
      <c r="B99" s="57" t="s">
        <v>1402</v>
      </c>
      <c r="C99" s="80" t="s">
        <v>160</v>
      </c>
      <c r="D99" s="57" t="s">
        <v>190</v>
      </c>
      <c r="E99" s="56">
        <v>11169861.540000005</v>
      </c>
      <c r="F99" s="14" t="str">
        <f>IF(B99="Intangible","",INDEX(Reference!$M:$N,MATCH($D99,Reference!$M:$M,0),2))</f>
        <v>Nonlabor</v>
      </c>
    </row>
    <row r="100" spans="1:6" s="14" customFormat="1" ht="15" thickBot="1" x14ac:dyDescent="0.35">
      <c r="A100" s="13"/>
      <c r="B100" s="57" t="s">
        <v>1402</v>
      </c>
      <c r="C100" s="80" t="s">
        <v>160</v>
      </c>
      <c r="D100" s="57" t="s">
        <v>203</v>
      </c>
      <c r="E100" s="56">
        <v>192733</v>
      </c>
      <c r="F100" s="14" t="str">
        <f>IF(B100="Intangible","",INDEX(Reference!$M:$N,MATCH($D100,Reference!$M:$M,0),2))</f>
        <v>Nonlabor</v>
      </c>
    </row>
    <row r="101" spans="1:6" s="14" customFormat="1" ht="15" thickBot="1" x14ac:dyDescent="0.35">
      <c r="A101" s="13"/>
      <c r="B101" s="57" t="s">
        <v>1402</v>
      </c>
      <c r="C101" s="80" t="s">
        <v>160</v>
      </c>
      <c r="D101" s="57" t="s">
        <v>205</v>
      </c>
      <c r="E101" s="56">
        <v>1395856.36</v>
      </c>
      <c r="F101" s="14" t="str">
        <f>IF(B101="Intangible","",INDEX(Reference!$M:$N,MATCH($D101,Reference!$M:$M,0),2))</f>
        <v>Nonlabor</v>
      </c>
    </row>
    <row r="102" spans="1:6" s="14" customFormat="1" ht="15" thickBot="1" x14ac:dyDescent="0.35">
      <c r="A102" s="13"/>
      <c r="B102" s="57" t="s">
        <v>1402</v>
      </c>
      <c r="C102" s="80" t="s">
        <v>160</v>
      </c>
      <c r="D102" s="57" t="s">
        <v>207</v>
      </c>
      <c r="E102" s="56">
        <v>13090.960000000001</v>
      </c>
      <c r="F102" s="14" t="str">
        <f>IF(B102="Intangible","",INDEX(Reference!$M:$N,MATCH($D102,Reference!$M:$M,0),2))</f>
        <v>Nonlabor</v>
      </c>
    </row>
    <row r="103" spans="1:6" s="14" customFormat="1" ht="15" thickBot="1" x14ac:dyDescent="0.35">
      <c r="A103" s="13"/>
      <c r="B103" s="57" t="s">
        <v>1402</v>
      </c>
      <c r="C103" s="80" t="s">
        <v>160</v>
      </c>
      <c r="D103" s="57" t="s">
        <v>210</v>
      </c>
      <c r="E103" s="56">
        <v>11502.5</v>
      </c>
      <c r="F103" s="14" t="str">
        <f>IF(B103="Intangible","",INDEX(Reference!$M:$N,MATCH($D103,Reference!$M:$M,0),2))</f>
        <v>Nonlabor</v>
      </c>
    </row>
    <row r="104" spans="1:6" s="14" customFormat="1" ht="15" thickBot="1" x14ac:dyDescent="0.35">
      <c r="A104" s="13"/>
      <c r="B104" s="57" t="s">
        <v>1402</v>
      </c>
      <c r="C104" s="80" t="s">
        <v>160</v>
      </c>
      <c r="D104" s="57" t="s">
        <v>216</v>
      </c>
      <c r="E104" s="56">
        <v>1323971.27</v>
      </c>
      <c r="F104" s="14" t="str">
        <f>IF(B104="Intangible","",INDEX(Reference!$M:$N,MATCH($D104,Reference!$M:$M,0),2))</f>
        <v>Nonlabor</v>
      </c>
    </row>
    <row r="105" spans="1:6" ht="15" thickBot="1" x14ac:dyDescent="0.35">
      <c r="B105" s="57" t="s">
        <v>1402</v>
      </c>
      <c r="C105" s="80" t="s">
        <v>160</v>
      </c>
      <c r="D105" s="57" t="s">
        <v>194</v>
      </c>
      <c r="E105" s="56">
        <v>16828.349999999999</v>
      </c>
      <c r="F105" s="14" t="str">
        <f>IF(B105="Intangible","",INDEX(Reference!$M:$N,MATCH($D105,Reference!$M:$M,0),2))</f>
        <v>Nonlabor</v>
      </c>
    </row>
    <row r="106" spans="1:6" ht="15" thickBot="1" x14ac:dyDescent="0.35">
      <c r="B106" s="57" t="s">
        <v>1402</v>
      </c>
      <c r="C106" s="80" t="s">
        <v>160</v>
      </c>
      <c r="D106" s="57" t="s">
        <v>185</v>
      </c>
      <c r="E106" s="56">
        <v>2248574.7100000004</v>
      </c>
      <c r="F106" s="14" t="str">
        <f>IF(B106="Intangible","",INDEX(Reference!$M:$N,MATCH($D106,Reference!$M:$M,0),2))</f>
        <v>NonUnion Labor</v>
      </c>
    </row>
    <row r="107" spans="1:6" ht="15" thickBot="1" x14ac:dyDescent="0.35">
      <c r="B107" s="57" t="s">
        <v>1402</v>
      </c>
      <c r="C107" s="80" t="s">
        <v>160</v>
      </c>
      <c r="D107" s="57" t="s">
        <v>186</v>
      </c>
      <c r="E107" s="56">
        <v>3539421.4249999947</v>
      </c>
      <c r="F107" s="14" t="str">
        <f>IF(B107="Intangible","",INDEX(Reference!$M:$N,MATCH($D107,Reference!$M:$M,0),2))</f>
        <v>Union Labor</v>
      </c>
    </row>
    <row r="108" spans="1:6" ht="15" thickBot="1" x14ac:dyDescent="0.35">
      <c r="B108" s="57" t="s">
        <v>1402</v>
      </c>
      <c r="C108" s="80" t="s">
        <v>160</v>
      </c>
      <c r="D108" s="57" t="s">
        <v>1614</v>
      </c>
      <c r="E108" s="56">
        <v>344334.91999999987</v>
      </c>
      <c r="F108" s="14" t="str">
        <f>IF(B108="Intangible","",INDEX(Reference!$M:$N,MATCH($D108,Reference!$M:$M,0),2))</f>
        <v>Union Labor</v>
      </c>
    </row>
    <row r="109" spans="1:6" ht="15" thickBot="1" x14ac:dyDescent="0.35">
      <c r="B109" s="57" t="s">
        <v>1402</v>
      </c>
      <c r="C109" s="80" t="s">
        <v>160</v>
      </c>
      <c r="D109" s="57" t="s">
        <v>1615</v>
      </c>
      <c r="E109" s="56">
        <v>18777.05</v>
      </c>
      <c r="F109" s="14" t="str">
        <f>IF(B109="Intangible","",INDEX(Reference!$M:$N,MATCH($D109,Reference!$M:$M,0),2))</f>
        <v>NonUnion Labor</v>
      </c>
    </row>
    <row r="110" spans="1:6" ht="15" thickBot="1" x14ac:dyDescent="0.35">
      <c r="B110" s="57" t="s">
        <v>1402</v>
      </c>
      <c r="C110" s="80" t="s">
        <v>160</v>
      </c>
      <c r="D110" s="57" t="s">
        <v>1609</v>
      </c>
      <c r="E110" s="56">
        <v>3384</v>
      </c>
      <c r="F110" s="14" t="str">
        <f>IF(B110="Intangible","",INDEX(Reference!$M:$N,MATCH($D110,Reference!$M:$M,0),2))</f>
        <v>Union Labor</v>
      </c>
    </row>
    <row r="111" spans="1:6" ht="15" thickBot="1" x14ac:dyDescent="0.35">
      <c r="B111" s="57" t="s">
        <v>1402</v>
      </c>
      <c r="C111" s="80" t="s">
        <v>160</v>
      </c>
      <c r="D111" s="57" t="s">
        <v>1612</v>
      </c>
      <c r="E111" s="56">
        <v>26411.5</v>
      </c>
      <c r="F111" s="14" t="str">
        <f>IF(B111="Intangible","",INDEX(Reference!$M:$N,MATCH($D111,Reference!$M:$M,0),2))</f>
        <v>NonUnion Labor</v>
      </c>
    </row>
    <row r="112" spans="1:6" ht="15" thickBot="1" x14ac:dyDescent="0.35">
      <c r="B112" s="57" t="s">
        <v>1402</v>
      </c>
      <c r="C112" s="80" t="s">
        <v>160</v>
      </c>
      <c r="D112" s="57" t="s">
        <v>1587</v>
      </c>
      <c r="E112" s="56">
        <v>7309</v>
      </c>
      <c r="F112" s="14" t="str">
        <f>IF(B112="Intangible","",INDEX(Reference!$M:$N,MATCH($D112,Reference!$M:$M,0),2))</f>
        <v>NonUnion Labor</v>
      </c>
    </row>
    <row r="113" spans="2:6" ht="15" thickBot="1" x14ac:dyDescent="0.35">
      <c r="B113" s="57" t="s">
        <v>1402</v>
      </c>
      <c r="C113" s="80" t="s">
        <v>160</v>
      </c>
      <c r="D113" s="57" t="s">
        <v>1547</v>
      </c>
      <c r="E113" s="56">
        <v>5544</v>
      </c>
      <c r="F113" s="14" t="str">
        <f>IF(B113="Intangible","",INDEX(Reference!$M:$N,MATCH($D113,Reference!$M:$M,0),2))</f>
        <v>Union Labor</v>
      </c>
    </row>
    <row r="114" spans="2:6" ht="15" thickBot="1" x14ac:dyDescent="0.35">
      <c r="B114" s="57" t="s">
        <v>1402</v>
      </c>
      <c r="C114" s="80" t="s">
        <v>160</v>
      </c>
      <c r="D114" s="57" t="s">
        <v>195</v>
      </c>
      <c r="E114" s="56">
        <v>582.89</v>
      </c>
      <c r="F114" s="14" t="str">
        <f>IF(B114="Intangible","",INDEX(Reference!$M:$N,MATCH($D114,Reference!$M:$M,0),2))</f>
        <v>NonUnion Labor</v>
      </c>
    </row>
    <row r="115" spans="2:6" ht="15" thickBot="1" x14ac:dyDescent="0.35">
      <c r="B115" s="57" t="s">
        <v>1402</v>
      </c>
      <c r="C115" s="80" t="s">
        <v>160</v>
      </c>
      <c r="D115" s="57" t="s">
        <v>197</v>
      </c>
      <c r="E115" s="56">
        <v>56584.339999999982</v>
      </c>
      <c r="F115" s="14" t="str">
        <f>IF(B115="Intangible","",INDEX(Reference!$M:$N,MATCH($D115,Reference!$M:$M,0),2))</f>
        <v>Union Labor</v>
      </c>
    </row>
    <row r="116" spans="2:6" ht="15" thickBot="1" x14ac:dyDescent="0.35">
      <c r="B116" s="57" t="s">
        <v>1402</v>
      </c>
      <c r="C116" s="80" t="s">
        <v>160</v>
      </c>
      <c r="D116" s="57" t="s">
        <v>341</v>
      </c>
      <c r="E116" s="56">
        <v>-3.8899999999999997</v>
      </c>
      <c r="F116" s="14" t="str">
        <f>IF(B116="Intangible","",INDEX(Reference!$M:$N,MATCH($D116,Reference!$M:$M,0),2))</f>
        <v>NonUnion Labor</v>
      </c>
    </row>
    <row r="117" spans="2:6" ht="15" thickBot="1" x14ac:dyDescent="0.35">
      <c r="B117" s="57" t="s">
        <v>1402</v>
      </c>
      <c r="C117" s="80" t="s">
        <v>160</v>
      </c>
      <c r="D117" s="57" t="s">
        <v>201</v>
      </c>
      <c r="E117" s="56">
        <v>3424</v>
      </c>
      <c r="F117" s="14" t="str">
        <f>IF(B117="Intangible","",INDEX(Reference!$M:$N,MATCH($D117,Reference!$M:$M,0),2))</f>
        <v>Nonlabor</v>
      </c>
    </row>
    <row r="118" spans="2:6" ht="15" thickBot="1" x14ac:dyDescent="0.35">
      <c r="B118" s="57" t="s">
        <v>1402</v>
      </c>
      <c r="C118" s="80" t="s">
        <v>160</v>
      </c>
      <c r="D118" s="57" t="s">
        <v>202</v>
      </c>
      <c r="E118" s="56">
        <v>33211.21</v>
      </c>
      <c r="F118" s="14" t="str">
        <f>IF(B118="Intangible","",INDEX(Reference!$M:$N,MATCH($D118,Reference!$M:$M,0),2))</f>
        <v>Nonlabor</v>
      </c>
    </row>
    <row r="119" spans="2:6" ht="15" thickBot="1" x14ac:dyDescent="0.35">
      <c r="B119" s="57" t="s">
        <v>1402</v>
      </c>
      <c r="C119" s="80" t="s">
        <v>160</v>
      </c>
      <c r="D119" s="57" t="s">
        <v>206</v>
      </c>
      <c r="E119" s="56">
        <v>5292.77</v>
      </c>
      <c r="F119" s="14" t="str">
        <f>IF(B119="Intangible","",INDEX(Reference!$M:$N,MATCH($D119,Reference!$M:$M,0),2))</f>
        <v>Nonlabor</v>
      </c>
    </row>
    <row r="120" spans="2:6" ht="15" thickBot="1" x14ac:dyDescent="0.35">
      <c r="B120" s="57" t="s">
        <v>1402</v>
      </c>
      <c r="C120" s="80" t="s">
        <v>160</v>
      </c>
      <c r="D120" s="57" t="s">
        <v>231</v>
      </c>
      <c r="E120" s="56">
        <v>33340</v>
      </c>
      <c r="F120" s="14" t="str">
        <f>IF(B120="Intangible","",INDEX(Reference!$M:$N,MATCH($D120,Reference!$M:$M,0),2))</f>
        <v>Nonlabor</v>
      </c>
    </row>
    <row r="121" spans="2:6" ht="15" thickBot="1" x14ac:dyDescent="0.35">
      <c r="B121" s="57" t="s">
        <v>1402</v>
      </c>
      <c r="C121" s="80" t="s">
        <v>160</v>
      </c>
      <c r="D121" s="57" t="s">
        <v>230</v>
      </c>
      <c r="E121" s="56">
        <v>69.199999999999989</v>
      </c>
      <c r="F121" s="14" t="str">
        <f>IF(B121="Intangible","",INDEX(Reference!$M:$N,MATCH($D121,Reference!$M:$M,0),2))</f>
        <v>Nonlabor</v>
      </c>
    </row>
    <row r="122" spans="2:6" ht="15" thickBot="1" x14ac:dyDescent="0.35">
      <c r="B122" s="57" t="s">
        <v>1402</v>
      </c>
      <c r="C122" s="80" t="s">
        <v>160</v>
      </c>
      <c r="D122" s="57" t="s">
        <v>246</v>
      </c>
      <c r="E122" s="56">
        <v>111.5</v>
      </c>
      <c r="F122" s="14" t="str">
        <f>IF(B122="Intangible","",INDEX(Reference!$M:$N,MATCH($D122,Reference!$M:$M,0),2))</f>
        <v>Exclude</v>
      </c>
    </row>
    <row r="123" spans="2:6" ht="15" thickBot="1" x14ac:dyDescent="0.35">
      <c r="B123" s="57" t="s">
        <v>1402</v>
      </c>
      <c r="C123" s="80" t="s">
        <v>160</v>
      </c>
      <c r="D123" s="57" t="s">
        <v>252</v>
      </c>
      <c r="E123" s="56">
        <v>6400</v>
      </c>
      <c r="F123" s="14" t="str">
        <f>IF(B123="Intangible","",INDEX(Reference!$M:$N,MATCH($D123,Reference!$M:$M,0),2))</f>
        <v>Nonlabor</v>
      </c>
    </row>
    <row r="124" spans="2:6" ht="15" thickBot="1" x14ac:dyDescent="0.35">
      <c r="B124" s="57" t="s">
        <v>1402</v>
      </c>
      <c r="C124" s="80" t="s">
        <v>160</v>
      </c>
      <c r="D124" s="57" t="s">
        <v>296</v>
      </c>
      <c r="E124" s="56">
        <v>482258.06000000023</v>
      </c>
      <c r="F124" s="14" t="str">
        <f>IF(B124="Intangible","",INDEX(Reference!$M:$N,MATCH($D124,Reference!$M:$M,0),2))</f>
        <v>Inventory</v>
      </c>
    </row>
    <row r="125" spans="2:6" ht="15" thickBot="1" x14ac:dyDescent="0.35">
      <c r="B125" s="57" t="s">
        <v>1402</v>
      </c>
      <c r="C125" s="80" t="s">
        <v>160</v>
      </c>
      <c r="D125" s="57" t="s">
        <v>297</v>
      </c>
      <c r="E125" s="56">
        <v>20812.399999999998</v>
      </c>
      <c r="F125" s="14" t="str">
        <f>IF(B125="Intangible","",INDEX(Reference!$M:$N,MATCH($D125,Reference!$M:$M,0),2))</f>
        <v>Inventory</v>
      </c>
    </row>
    <row r="126" spans="2:6" ht="15" thickBot="1" x14ac:dyDescent="0.35">
      <c r="B126" s="57" t="s">
        <v>1402</v>
      </c>
      <c r="C126" s="80" t="s">
        <v>160</v>
      </c>
      <c r="D126" s="57" t="s">
        <v>299</v>
      </c>
      <c r="E126" s="56">
        <v>34981.42</v>
      </c>
      <c r="F126" s="14" t="str">
        <f>IF(B126="Intangible","",INDEX(Reference!$M:$N,MATCH($D126,Reference!$M:$M,0),2))</f>
        <v>Inventory</v>
      </c>
    </row>
    <row r="127" spans="2:6" ht="15" thickBot="1" x14ac:dyDescent="0.35">
      <c r="B127" s="57" t="s">
        <v>1402</v>
      </c>
      <c r="C127" s="80" t="s">
        <v>160</v>
      </c>
      <c r="D127" s="57" t="s">
        <v>300</v>
      </c>
      <c r="E127" s="56">
        <v>35872.759999999995</v>
      </c>
      <c r="F127" s="14" t="str">
        <f>IF(B127="Intangible","",INDEX(Reference!$M:$N,MATCH($D127,Reference!$M:$M,0),2))</f>
        <v>Inventory</v>
      </c>
    </row>
    <row r="128" spans="2:6" ht="15" thickBot="1" x14ac:dyDescent="0.35">
      <c r="B128" s="57" t="s">
        <v>1402</v>
      </c>
      <c r="C128" s="80" t="s">
        <v>160</v>
      </c>
      <c r="D128" s="57" t="s">
        <v>301</v>
      </c>
      <c r="E128" s="56">
        <v>9719.3100000000013</v>
      </c>
      <c r="F128" s="14" t="str">
        <f>IF(B128="Intangible","",INDEX(Reference!$M:$N,MATCH($D128,Reference!$M:$M,0),2))</f>
        <v>Inventory</v>
      </c>
    </row>
    <row r="129" spans="2:6" ht="15" thickBot="1" x14ac:dyDescent="0.35">
      <c r="B129" s="57" t="s">
        <v>1402</v>
      </c>
      <c r="C129" s="80" t="s">
        <v>160</v>
      </c>
      <c r="D129" s="57" t="s">
        <v>303</v>
      </c>
      <c r="E129" s="56">
        <v>96021.460000000065</v>
      </c>
      <c r="F129" s="14" t="str">
        <f>IF(B129="Intangible","",INDEX(Reference!$M:$N,MATCH($D129,Reference!$M:$M,0),2))</f>
        <v>Inventory</v>
      </c>
    </row>
    <row r="130" spans="2:6" ht="15" thickBot="1" x14ac:dyDescent="0.35">
      <c r="B130" s="57" t="s">
        <v>1402</v>
      </c>
      <c r="C130" s="80" t="s">
        <v>160</v>
      </c>
      <c r="D130" s="57" t="s">
        <v>305</v>
      </c>
      <c r="E130" s="56">
        <v>24601.209999999995</v>
      </c>
      <c r="F130" s="14" t="str">
        <f>IF(B130="Intangible","",INDEX(Reference!$M:$N,MATCH($D130,Reference!$M:$M,0),2))</f>
        <v>Inventory</v>
      </c>
    </row>
    <row r="131" spans="2:6" ht="15" thickBot="1" x14ac:dyDescent="0.35">
      <c r="B131" s="57" t="s">
        <v>1402</v>
      </c>
      <c r="C131" s="80" t="s">
        <v>160</v>
      </c>
      <c r="D131" s="57" t="s">
        <v>208</v>
      </c>
      <c r="E131" s="56">
        <v>4847408.2999999989</v>
      </c>
      <c r="F131" s="14" t="str">
        <f>IF(B131="Intangible","",INDEX(Reference!$M:$N,MATCH($D131,Reference!$M:$M,0),2))</f>
        <v>Inventory</v>
      </c>
    </row>
    <row r="132" spans="2:6" ht="15" thickBot="1" x14ac:dyDescent="0.35">
      <c r="B132" s="57" t="s">
        <v>1402</v>
      </c>
      <c r="C132" s="80" t="s">
        <v>160</v>
      </c>
      <c r="D132" s="57" t="s">
        <v>1616</v>
      </c>
      <c r="E132" s="56">
        <v>3081658.8200000003</v>
      </c>
      <c r="F132" s="14" t="str">
        <f>IF(B132="Intangible","",INDEX(Reference!$M:$N,MATCH($D132,Reference!$M:$M,0),2))</f>
        <v>Inventory</v>
      </c>
    </row>
    <row r="133" spans="2:6" ht="15" thickBot="1" x14ac:dyDescent="0.35">
      <c r="B133" s="57" t="s">
        <v>1402</v>
      </c>
      <c r="C133" s="80" t="s">
        <v>160</v>
      </c>
      <c r="D133" s="57" t="s">
        <v>182</v>
      </c>
      <c r="E133" s="56">
        <v>3582552.9699999993</v>
      </c>
      <c r="F133" s="14" t="str">
        <f>IF(B133="Intangible","",INDEX(Reference!$M:$N,MATCH($D133,Reference!$M:$M,0),2))</f>
        <v>Nonlabor</v>
      </c>
    </row>
    <row r="134" spans="2:6" ht="15" thickBot="1" x14ac:dyDescent="0.35">
      <c r="B134" s="57" t="s">
        <v>1402</v>
      </c>
      <c r="C134" s="80" t="s">
        <v>160</v>
      </c>
      <c r="D134" s="57" t="s">
        <v>233</v>
      </c>
      <c r="E134" s="56">
        <v>4215.07</v>
      </c>
      <c r="F134" s="14" t="str">
        <f>IF(B134="Intangible","",INDEX(Reference!$M:$N,MATCH($D134,Reference!$M:$M,0),2))</f>
        <v>Nonlabor</v>
      </c>
    </row>
    <row r="135" spans="2:6" ht="15" thickBot="1" x14ac:dyDescent="0.35">
      <c r="B135" s="57" t="s">
        <v>1402</v>
      </c>
      <c r="C135" s="80" t="s">
        <v>160</v>
      </c>
      <c r="D135" s="57" t="s">
        <v>237</v>
      </c>
      <c r="E135" s="56">
        <v>946.63</v>
      </c>
      <c r="F135" s="14" t="str">
        <f>IF(B135="Intangible","",INDEX(Reference!$M:$N,MATCH($D135,Reference!$M:$M,0),2))</f>
        <v>Inventory</v>
      </c>
    </row>
    <row r="136" spans="2:6" ht="15" thickBot="1" x14ac:dyDescent="0.35">
      <c r="B136" s="57" t="s">
        <v>1402</v>
      </c>
      <c r="C136" s="80" t="s">
        <v>160</v>
      </c>
      <c r="D136" s="57" t="s">
        <v>239</v>
      </c>
      <c r="E136" s="56">
        <v>-834.0200000000001</v>
      </c>
      <c r="F136" s="14" t="str">
        <f>IF(B136="Intangible","",INDEX(Reference!$M:$N,MATCH($D136,Reference!$M:$M,0),2))</f>
        <v>Inventory</v>
      </c>
    </row>
    <row r="137" spans="2:6" ht="15" thickBot="1" x14ac:dyDescent="0.35">
      <c r="B137" s="57" t="s">
        <v>1402</v>
      </c>
      <c r="C137" s="80" t="s">
        <v>160</v>
      </c>
      <c r="D137" s="57" t="s">
        <v>241</v>
      </c>
      <c r="E137" s="56">
        <v>-186395.45999999996</v>
      </c>
      <c r="F137" s="14" t="str">
        <f>IF(B137="Intangible","",INDEX(Reference!$M:$N,MATCH($D137,Reference!$M:$M,0),2))</f>
        <v>Project Proceeds</v>
      </c>
    </row>
    <row r="138" spans="2:6" ht="15" thickBot="1" x14ac:dyDescent="0.35">
      <c r="B138" s="57" t="s">
        <v>1402</v>
      </c>
      <c r="C138" s="80" t="s">
        <v>160</v>
      </c>
      <c r="D138" s="57" t="s">
        <v>184</v>
      </c>
      <c r="E138" s="56">
        <v>-1521.3</v>
      </c>
      <c r="F138" s="14" t="str">
        <f>IF(B138="Intangible","",INDEX(Reference!$M:$N,MATCH($D138,Reference!$M:$M,0),2))</f>
        <v>Exclude</v>
      </c>
    </row>
    <row r="139" spans="2:6" ht="15" thickBot="1" x14ac:dyDescent="0.35">
      <c r="B139" s="57" t="s">
        <v>1402</v>
      </c>
      <c r="C139" s="80" t="s">
        <v>160</v>
      </c>
      <c r="D139" s="57" t="s">
        <v>211</v>
      </c>
      <c r="E139" s="56">
        <v>-766966.67999999993</v>
      </c>
      <c r="F139" s="14" t="str">
        <f>IF(B139="Intangible","",INDEX(Reference!$M:$N,MATCH($D139,Reference!$M:$M,0),2))</f>
        <v>Inventory</v>
      </c>
    </row>
    <row r="140" spans="2:6" ht="15" thickBot="1" x14ac:dyDescent="0.35">
      <c r="B140" s="57" t="s">
        <v>1402</v>
      </c>
      <c r="C140" s="80" t="s">
        <v>160</v>
      </c>
      <c r="D140" s="57" t="s">
        <v>331</v>
      </c>
      <c r="E140" s="56">
        <v>1266275.5900000008</v>
      </c>
      <c r="F140" s="14" t="str">
        <f>IF(B140="Intangible","",INDEX(Reference!$M:$N,MATCH($D140,Reference!$M:$M,0),2))</f>
        <v>Inventory</v>
      </c>
    </row>
    <row r="141" spans="2:6" ht="15" thickBot="1" x14ac:dyDescent="0.35">
      <c r="B141" s="57" t="s">
        <v>1402</v>
      </c>
      <c r="C141" s="80" t="s">
        <v>160</v>
      </c>
      <c r="D141" s="57" t="s">
        <v>234</v>
      </c>
      <c r="E141" s="56">
        <v>328.84999999999997</v>
      </c>
      <c r="F141" s="14" t="str">
        <f>IF(B141="Intangible","",INDEX(Reference!$M:$N,MATCH($D141,Reference!$M:$M,0),2))</f>
        <v>Nonlabor</v>
      </c>
    </row>
    <row r="142" spans="2:6" ht="15" thickBot="1" x14ac:dyDescent="0.35">
      <c r="B142" s="57" t="s">
        <v>1402</v>
      </c>
      <c r="C142" s="80" t="s">
        <v>160</v>
      </c>
      <c r="D142" s="57" t="s">
        <v>213</v>
      </c>
      <c r="E142" s="56">
        <v>398.44</v>
      </c>
      <c r="F142" s="14" t="str">
        <f>IF(B142="Intangible","",INDEX(Reference!$M:$N,MATCH($D142,Reference!$M:$M,0),2))</f>
        <v>Nonlabor</v>
      </c>
    </row>
    <row r="143" spans="2:6" ht="15" thickBot="1" x14ac:dyDescent="0.35">
      <c r="B143" s="57" t="s">
        <v>1402</v>
      </c>
      <c r="C143" s="80" t="s">
        <v>160</v>
      </c>
      <c r="D143" s="57" t="s">
        <v>215</v>
      </c>
      <c r="E143" s="56">
        <v>225.77</v>
      </c>
      <c r="F143" s="14" t="e">
        <f>IF(B143="Intangible","",INDEX(Reference!$M:$N,MATCH($D143,Reference!$M:$M,0),2))</f>
        <v>#N/A</v>
      </c>
    </row>
    <row r="144" spans="2:6" ht="15" thickBot="1" x14ac:dyDescent="0.35">
      <c r="B144" s="57" t="s">
        <v>1402</v>
      </c>
      <c r="C144" s="80" t="s">
        <v>160</v>
      </c>
      <c r="D144" s="57" t="s">
        <v>255</v>
      </c>
      <c r="E144" s="56">
        <v>93051</v>
      </c>
      <c r="F144" s="14" t="str">
        <f>IF(B144="Intangible","",INDEX(Reference!$M:$N,MATCH($D144,Reference!$M:$M,0),2))</f>
        <v>Nonlabor</v>
      </c>
    </row>
    <row r="145" spans="2:6" ht="15" thickBot="1" x14ac:dyDescent="0.35">
      <c r="B145" s="57" t="s">
        <v>1402</v>
      </c>
      <c r="C145" s="80" t="s">
        <v>160</v>
      </c>
      <c r="D145" s="57" t="s">
        <v>257</v>
      </c>
      <c r="E145" s="56">
        <v>31017</v>
      </c>
      <c r="F145" s="14" t="str">
        <f>IF(B145="Intangible","",INDEX(Reference!$M:$N,MATCH($D145,Reference!$M:$M,0),2))</f>
        <v>Exclude</v>
      </c>
    </row>
    <row r="146" spans="2:6" ht="15" thickBot="1" x14ac:dyDescent="0.35">
      <c r="B146" s="57" t="s">
        <v>1402</v>
      </c>
      <c r="C146" s="80" t="s">
        <v>160</v>
      </c>
      <c r="D146" s="57" t="s">
        <v>284</v>
      </c>
      <c r="E146" s="56">
        <v>-2719.42</v>
      </c>
      <c r="F146" s="14" t="str">
        <f>IF(B146="Intangible","",INDEX(Reference!$M:$N,MATCH($D146,Reference!$M:$M,0),2))</f>
        <v>Project Proceeds</v>
      </c>
    </row>
    <row r="147" spans="2:6" ht="15" thickBot="1" x14ac:dyDescent="0.35">
      <c r="B147" s="57" t="s">
        <v>1402</v>
      </c>
      <c r="C147" s="80" t="s">
        <v>160</v>
      </c>
      <c r="D147" s="57" t="s">
        <v>287</v>
      </c>
      <c r="E147" s="56">
        <v>-1504070.16</v>
      </c>
      <c r="F147" s="14" t="str">
        <f>IF(B147="Intangible","",INDEX(Reference!$M:$N,MATCH($D147,Reference!$M:$M,0),2))</f>
        <v>Exclude</v>
      </c>
    </row>
    <row r="148" spans="2:6" ht="15" thickBot="1" x14ac:dyDescent="0.35">
      <c r="B148" s="57" t="s">
        <v>1402</v>
      </c>
      <c r="C148" s="80" t="s">
        <v>160</v>
      </c>
      <c r="D148" s="57" t="s">
        <v>289</v>
      </c>
      <c r="E148" s="56">
        <v>-48.120000000000005</v>
      </c>
      <c r="F148" s="14" t="str">
        <f>IF(B148="Intangible","",INDEX(Reference!$M:$N,MATCH($D148,Reference!$M:$M,0),2))</f>
        <v>Project Proceeds</v>
      </c>
    </row>
    <row r="149" spans="2:6" ht="15" thickBot="1" x14ac:dyDescent="0.35">
      <c r="B149" s="57" t="s">
        <v>1402</v>
      </c>
      <c r="C149" s="80" t="s">
        <v>160</v>
      </c>
      <c r="D149" s="57" t="s">
        <v>260</v>
      </c>
      <c r="E149" s="56">
        <v>-3298619.1799999997</v>
      </c>
      <c r="F149" s="14" t="str">
        <f>IF(B149="Intangible","",INDEX(Reference!$M:$N,MATCH($D149,Reference!$M:$M,0),2))</f>
        <v>Project Proceeds</v>
      </c>
    </row>
    <row r="150" spans="2:6" ht="15" thickBot="1" x14ac:dyDescent="0.35">
      <c r="B150" s="57" t="s">
        <v>1402</v>
      </c>
      <c r="C150" s="80" t="s">
        <v>160</v>
      </c>
      <c r="D150" s="57" t="s">
        <v>188</v>
      </c>
      <c r="E150" s="56">
        <v>207524.82000000009</v>
      </c>
      <c r="F150" s="14" t="str">
        <f>IF(B150="Intangible","",INDEX(Reference!$M:$N,MATCH($D150,Reference!$M:$M,0),2))</f>
        <v>NonUnion Labor</v>
      </c>
    </row>
    <row r="151" spans="2:6" ht="15" thickBot="1" x14ac:dyDescent="0.35">
      <c r="B151" s="57" t="s">
        <v>1402</v>
      </c>
      <c r="C151" s="80" t="s">
        <v>160</v>
      </c>
      <c r="D151" s="57" t="s">
        <v>191</v>
      </c>
      <c r="E151" s="56">
        <v>1239120.5699999989</v>
      </c>
      <c r="F151" s="14" t="str">
        <f>IF(B151="Intangible","",INDEX(Reference!$M:$N,MATCH($D151,Reference!$M:$M,0),2))</f>
        <v>Union Labor</v>
      </c>
    </row>
    <row r="152" spans="2:6" ht="15" thickBot="1" x14ac:dyDescent="0.35">
      <c r="B152" s="57" t="s">
        <v>1402</v>
      </c>
      <c r="C152" s="80" t="s">
        <v>160</v>
      </c>
      <c r="D152" s="57" t="s">
        <v>1617</v>
      </c>
      <c r="E152" s="56">
        <v>33971</v>
      </c>
      <c r="F152" s="14" t="str">
        <f>IF(B152="Intangible","",INDEX(Reference!$M:$N,MATCH($D152,Reference!$M:$M,0),2))</f>
        <v>Union Labor</v>
      </c>
    </row>
    <row r="153" spans="2:6" ht="15" thickBot="1" x14ac:dyDescent="0.35">
      <c r="B153" s="57" t="s">
        <v>1403</v>
      </c>
      <c r="C153" s="80" t="s">
        <v>160</v>
      </c>
      <c r="D153" s="57" t="s">
        <v>190</v>
      </c>
      <c r="E153" s="56">
        <v>1098579.55</v>
      </c>
      <c r="F153" s="14" t="str">
        <f>IF(B153="Intangible","",INDEX(Reference!$M:$N,MATCH($D153,Reference!$M:$M,0),2))</f>
        <v/>
      </c>
    </row>
    <row r="154" spans="2:6" ht="15" thickBot="1" x14ac:dyDescent="0.35">
      <c r="B154" s="57" t="s">
        <v>1403</v>
      </c>
      <c r="C154" s="80" t="s">
        <v>160</v>
      </c>
      <c r="D154" s="57" t="s">
        <v>207</v>
      </c>
      <c r="E154" s="56">
        <v>358927.75</v>
      </c>
      <c r="F154" s="14" t="str">
        <f>IF(B154="Intangible","",INDEX(Reference!$M:$N,MATCH($D154,Reference!$M:$M,0),2))</f>
        <v/>
      </c>
    </row>
    <row r="155" spans="2:6" ht="15" thickBot="1" x14ac:dyDescent="0.35">
      <c r="B155" s="57" t="s">
        <v>1403</v>
      </c>
      <c r="C155" s="80" t="s">
        <v>160</v>
      </c>
      <c r="D155" s="57" t="s">
        <v>219</v>
      </c>
      <c r="E155" s="56">
        <v>270590.5</v>
      </c>
      <c r="F155" s="14" t="str">
        <f>IF(B155="Intangible","",INDEX(Reference!$M:$N,MATCH($D155,Reference!$M:$M,0),2))</f>
        <v/>
      </c>
    </row>
    <row r="156" spans="2:6" ht="15" thickBot="1" x14ac:dyDescent="0.35">
      <c r="B156" s="57" t="s">
        <v>1403</v>
      </c>
      <c r="C156" s="80" t="s">
        <v>160</v>
      </c>
      <c r="D156" s="57" t="s">
        <v>185</v>
      </c>
      <c r="E156" s="56">
        <v>116084.73</v>
      </c>
      <c r="F156" s="14" t="str">
        <f>IF(B156="Intangible","",INDEX(Reference!$M:$N,MATCH($D156,Reference!$M:$M,0),2))</f>
        <v/>
      </c>
    </row>
    <row r="157" spans="2:6" ht="15" thickBot="1" x14ac:dyDescent="0.35">
      <c r="B157" s="57" t="s">
        <v>1403</v>
      </c>
      <c r="C157" s="80" t="s">
        <v>160</v>
      </c>
      <c r="D157" s="57" t="s">
        <v>186</v>
      </c>
      <c r="E157" s="56">
        <v>209.28</v>
      </c>
      <c r="F157" s="14" t="str">
        <f>IF(B157="Intangible","",INDEX(Reference!$M:$N,MATCH($D157,Reference!$M:$M,0),2))</f>
        <v/>
      </c>
    </row>
    <row r="158" spans="2:6" ht="15" thickBot="1" x14ac:dyDescent="0.35">
      <c r="B158" s="57" t="s">
        <v>1403</v>
      </c>
      <c r="C158" s="80" t="s">
        <v>160</v>
      </c>
      <c r="D158" s="57" t="s">
        <v>1586</v>
      </c>
      <c r="E158" s="56">
        <v>23950</v>
      </c>
      <c r="F158" s="14" t="str">
        <f>IF(B158="Intangible","",INDEX(Reference!$M:$N,MATCH($D158,Reference!$M:$M,0),2))</f>
        <v/>
      </c>
    </row>
    <row r="159" spans="2:6" ht="15" thickBot="1" x14ac:dyDescent="0.35">
      <c r="B159" s="57" t="s">
        <v>1403</v>
      </c>
      <c r="C159" s="80" t="s">
        <v>160</v>
      </c>
      <c r="D159" s="57" t="s">
        <v>1587</v>
      </c>
      <c r="E159" s="56">
        <v>1060</v>
      </c>
      <c r="F159" s="14" t="str">
        <f>IF(B159="Intangible","",INDEX(Reference!$M:$N,MATCH($D159,Reference!$M:$M,0),2))</f>
        <v/>
      </c>
    </row>
    <row r="160" spans="2:6" ht="15" thickBot="1" x14ac:dyDescent="0.35">
      <c r="B160" s="57" t="s">
        <v>1403</v>
      </c>
      <c r="C160" s="80" t="s">
        <v>160</v>
      </c>
      <c r="D160" s="57" t="s">
        <v>182</v>
      </c>
      <c r="E160" s="56">
        <v>499301.23</v>
      </c>
      <c r="F160" s="14" t="str">
        <f>IF(B160="Intangible","",INDEX(Reference!$M:$N,MATCH($D160,Reference!$M:$M,0),2))</f>
        <v/>
      </c>
    </row>
    <row r="161" spans="2:6" ht="15" thickBot="1" x14ac:dyDescent="0.35">
      <c r="B161" s="57" t="s">
        <v>1403</v>
      </c>
      <c r="C161" s="80" t="s">
        <v>160</v>
      </c>
      <c r="D161" s="57" t="s">
        <v>254</v>
      </c>
      <c r="E161" s="56">
        <v>15095.64</v>
      </c>
      <c r="F161" s="14" t="str">
        <f>IF(B161="Intangible","",INDEX(Reference!$M:$N,MATCH($D161,Reference!$M:$M,0),2))</f>
        <v/>
      </c>
    </row>
    <row r="162" spans="2:6" ht="15" thickBot="1" x14ac:dyDescent="0.35">
      <c r="B162" s="57" t="s">
        <v>1403</v>
      </c>
      <c r="C162" s="80" t="s">
        <v>160</v>
      </c>
      <c r="D162" s="57" t="s">
        <v>255</v>
      </c>
      <c r="E162" s="56">
        <v>85602.18</v>
      </c>
      <c r="F162" s="14" t="str">
        <f>IF(B162="Intangible","",INDEX(Reference!$M:$N,MATCH($D162,Reference!$M:$M,0),2))</f>
        <v/>
      </c>
    </row>
    <row r="163" spans="2:6" ht="15" thickBot="1" x14ac:dyDescent="0.35">
      <c r="B163" s="57" t="s">
        <v>1611</v>
      </c>
      <c r="C163" s="80" t="s">
        <v>160</v>
      </c>
      <c r="D163" s="57" t="s">
        <v>268</v>
      </c>
      <c r="E163" s="56">
        <v>306198.61</v>
      </c>
      <c r="F163" s="14" t="str">
        <f>IF(B163="Intangible","",INDEX(Reference!$M:$N,MATCH($D163,Reference!$M:$M,0),2))</f>
        <v>Exclude</v>
      </c>
    </row>
    <row r="164" spans="2:6" ht="15" thickBot="1" x14ac:dyDescent="0.35">
      <c r="B164" s="57" t="s">
        <v>1611</v>
      </c>
      <c r="C164" s="80" t="s">
        <v>160</v>
      </c>
      <c r="D164" s="57" t="s">
        <v>274</v>
      </c>
      <c r="E164" s="56">
        <v>1085.8499999999999</v>
      </c>
      <c r="F164" s="14" t="str">
        <f>IF(B164="Intangible","",INDEX(Reference!$M:$N,MATCH($D164,Reference!$M:$M,0),2))</f>
        <v>Exclude</v>
      </c>
    </row>
    <row r="165" spans="2:6" ht="15" thickBot="1" x14ac:dyDescent="0.35">
      <c r="B165" s="57" t="s">
        <v>1611</v>
      </c>
      <c r="C165" s="80" t="s">
        <v>160</v>
      </c>
      <c r="D165" s="57" t="s">
        <v>185</v>
      </c>
      <c r="E165" s="56">
        <v>125089.93999999997</v>
      </c>
      <c r="F165" s="14" t="str">
        <f>IF(B165="Intangible","",INDEX(Reference!$M:$N,MATCH($D165,Reference!$M:$M,0),2))</f>
        <v>NonUnion Labor</v>
      </c>
    </row>
    <row r="166" spans="2:6" ht="15" thickBot="1" x14ac:dyDescent="0.35">
      <c r="B166" s="57" t="s">
        <v>1611</v>
      </c>
      <c r="C166" s="80" t="s">
        <v>160</v>
      </c>
      <c r="D166" s="57" t="s">
        <v>186</v>
      </c>
      <c r="E166" s="56">
        <v>3248.2050000000004</v>
      </c>
      <c r="F166" s="14" t="str">
        <f>IF(B166="Intangible","",INDEX(Reference!$M:$N,MATCH($D166,Reference!$M:$M,0),2))</f>
        <v>Union Labor</v>
      </c>
    </row>
    <row r="167" spans="2:6" ht="15" thickBot="1" x14ac:dyDescent="0.35">
      <c r="B167" s="57" t="s">
        <v>1611</v>
      </c>
      <c r="C167" s="80" t="s">
        <v>160</v>
      </c>
      <c r="D167" s="57" t="s">
        <v>1609</v>
      </c>
      <c r="E167" s="56">
        <v>340</v>
      </c>
      <c r="F167" s="14" t="str">
        <f>IF(B167="Intangible","",INDEX(Reference!$M:$N,MATCH($D167,Reference!$M:$M,0),2))</f>
        <v>Union Labor</v>
      </c>
    </row>
    <row r="168" spans="2:6" ht="15" thickBot="1" x14ac:dyDescent="0.35">
      <c r="B168" s="57" t="s">
        <v>1611</v>
      </c>
      <c r="C168" s="80" t="s">
        <v>160</v>
      </c>
      <c r="D168" s="57" t="s">
        <v>197</v>
      </c>
      <c r="E168" s="56">
        <v>176</v>
      </c>
      <c r="F168" s="14" t="str">
        <f>IF(B168="Intangible","",INDEX(Reference!$M:$N,MATCH($D168,Reference!$M:$M,0),2))</f>
        <v>Union Labor</v>
      </c>
    </row>
    <row r="169" spans="2:6" ht="15" thickBot="1" x14ac:dyDescent="0.35">
      <c r="B169" s="57" t="s">
        <v>1611</v>
      </c>
      <c r="C169" s="80" t="s">
        <v>160</v>
      </c>
      <c r="D169" s="57" t="s">
        <v>202</v>
      </c>
      <c r="E169" s="56">
        <v>6048.59</v>
      </c>
      <c r="F169" s="14" t="str">
        <f>IF(B169="Intangible","",INDEX(Reference!$M:$N,MATCH($D169,Reference!$M:$M,0),2))</f>
        <v>Nonlabor</v>
      </c>
    </row>
    <row r="170" spans="2:6" ht="15" thickBot="1" x14ac:dyDescent="0.35">
      <c r="B170" s="57" t="s">
        <v>1611</v>
      </c>
      <c r="C170" s="80" t="s">
        <v>160</v>
      </c>
      <c r="D170" s="57" t="s">
        <v>206</v>
      </c>
      <c r="E170" s="56">
        <v>91.95</v>
      </c>
      <c r="F170" s="14" t="str">
        <f>IF(B170="Intangible","",INDEX(Reference!$M:$N,MATCH($D170,Reference!$M:$M,0),2))</f>
        <v>Nonlabor</v>
      </c>
    </row>
    <row r="171" spans="2:6" ht="15" thickBot="1" x14ac:dyDescent="0.35">
      <c r="B171" s="57" t="s">
        <v>1611</v>
      </c>
      <c r="C171" s="80" t="s">
        <v>160</v>
      </c>
      <c r="D171" s="57" t="s">
        <v>231</v>
      </c>
      <c r="E171" s="56">
        <v>10</v>
      </c>
      <c r="F171" s="14" t="str">
        <f>IF(B171="Intangible","",INDEX(Reference!$M:$N,MATCH($D171,Reference!$M:$M,0),2))</f>
        <v>Nonlabor</v>
      </c>
    </row>
    <row r="172" spans="2:6" ht="15" thickBot="1" x14ac:dyDescent="0.35">
      <c r="B172" s="57" t="s">
        <v>1611</v>
      </c>
      <c r="C172" s="80" t="s">
        <v>160</v>
      </c>
      <c r="D172" s="57" t="s">
        <v>182</v>
      </c>
      <c r="E172" s="56">
        <v>2980552.35</v>
      </c>
      <c r="F172" s="14" t="str">
        <f>IF(B172="Intangible","",INDEX(Reference!$M:$N,MATCH($D172,Reference!$M:$M,0),2))</f>
        <v>Nonlabor</v>
      </c>
    </row>
    <row r="173" spans="2:6" ht="15" thickBot="1" x14ac:dyDescent="0.35">
      <c r="B173" s="57" t="s">
        <v>1611</v>
      </c>
      <c r="C173" s="80" t="s">
        <v>160</v>
      </c>
      <c r="D173" s="57" t="s">
        <v>184</v>
      </c>
      <c r="E173" s="56">
        <v>-121487.85</v>
      </c>
      <c r="F173" s="14" t="str">
        <f>IF(B173="Intangible","",INDEX(Reference!$M:$N,MATCH($D173,Reference!$M:$M,0),2))</f>
        <v>Exclude</v>
      </c>
    </row>
    <row r="174" spans="2:6" ht="15" thickBot="1" x14ac:dyDescent="0.35">
      <c r="B174" s="57" t="s">
        <v>1611</v>
      </c>
      <c r="C174" s="80" t="s">
        <v>160</v>
      </c>
      <c r="D174" s="57" t="s">
        <v>254</v>
      </c>
      <c r="E174" s="56">
        <v>9300</v>
      </c>
      <c r="F174" s="14" t="str">
        <f>IF(B174="Intangible","",INDEX(Reference!$M:$N,MATCH($D174,Reference!$M:$M,0),2))</f>
        <v>Nonlabor</v>
      </c>
    </row>
    <row r="175" spans="2:6" ht="15" thickBot="1" x14ac:dyDescent="0.35">
      <c r="B175" s="57" t="s">
        <v>1611</v>
      </c>
      <c r="C175" s="80" t="s">
        <v>160</v>
      </c>
      <c r="D175" s="57" t="s">
        <v>257</v>
      </c>
      <c r="E175" s="56">
        <v>7917.6</v>
      </c>
      <c r="F175" s="14" t="str">
        <f>IF(B175="Intangible","",INDEX(Reference!$M:$N,MATCH($D175,Reference!$M:$M,0),2))</f>
        <v>Exclude</v>
      </c>
    </row>
    <row r="176" spans="2:6" ht="15" thickBot="1" x14ac:dyDescent="0.35">
      <c r="B176" s="57" t="s">
        <v>1611</v>
      </c>
      <c r="C176" s="80" t="s">
        <v>160</v>
      </c>
      <c r="D176" s="57" t="s">
        <v>284</v>
      </c>
      <c r="E176" s="56">
        <v>-4300</v>
      </c>
      <c r="F176" s="14" t="str">
        <f>IF(B176="Intangible","",INDEX(Reference!$M:$N,MATCH($D176,Reference!$M:$M,0),2))</f>
        <v>Project Proceeds</v>
      </c>
    </row>
    <row r="177" spans="2:6" ht="15" thickBot="1" x14ac:dyDescent="0.35">
      <c r="B177" s="57" t="s">
        <v>1611</v>
      </c>
      <c r="C177" s="80" t="s">
        <v>160</v>
      </c>
      <c r="D177" s="57" t="s">
        <v>260</v>
      </c>
      <c r="E177" s="56">
        <v>-200157</v>
      </c>
      <c r="F177" s="14" t="str">
        <f>IF(B177="Intangible","",INDEX(Reference!$M:$N,MATCH($D177,Reference!$M:$M,0),2))</f>
        <v>Project Proceeds</v>
      </c>
    </row>
    <row r="178" spans="2:6" ht="15" thickBot="1" x14ac:dyDescent="0.35">
      <c r="B178" s="57" t="s">
        <v>1611</v>
      </c>
      <c r="C178" s="80" t="s">
        <v>160</v>
      </c>
      <c r="D178" s="57" t="s">
        <v>188</v>
      </c>
      <c r="E178" s="56">
        <v>120.43</v>
      </c>
      <c r="F178" s="14" t="str">
        <f>IF(B178="Intangible","",INDEX(Reference!$M:$N,MATCH($D178,Reference!$M:$M,0),2))</f>
        <v>NonUnion Labor</v>
      </c>
    </row>
    <row r="179" spans="2:6" ht="15" thickBot="1" x14ac:dyDescent="0.35">
      <c r="B179" s="57" t="s">
        <v>1611</v>
      </c>
      <c r="C179" s="80" t="s">
        <v>160</v>
      </c>
      <c r="D179" s="57" t="s">
        <v>191</v>
      </c>
      <c r="E179" s="56">
        <v>1180.06</v>
      </c>
      <c r="F179" s="14" t="str">
        <f>IF(B179="Intangible","",INDEX(Reference!$M:$N,MATCH($D179,Reference!$M:$M,0),2))</f>
        <v>Union Labor</v>
      </c>
    </row>
  </sheetData>
  <autoFilter ref="B28:F179" xr:uid="{901F6A17-6E1F-4A44-B8C5-911F2059EC75}"/>
  <mergeCells count="1">
    <mergeCell ref="H15:N1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9A9CD-1140-47C6-BFF1-A050AD99117E}">
  <sheetPr codeName="Sheet16">
    <tabColor theme="8" tint="0.79998168889431442"/>
  </sheetPr>
  <dimension ref="A1:I113"/>
  <sheetViews>
    <sheetView topLeftCell="B13" zoomScale="80" zoomScaleNormal="80" workbookViewId="0">
      <pane xSplit="1" ySplit="12" topLeftCell="C25" activePane="bottomRight" state="frozen"/>
      <selection pane="topRight" activeCell="C13" sqref="C13"/>
      <selection pane="bottomLeft" activeCell="B25" sqref="B25"/>
      <selection pane="bottomRight" activeCell="I13" sqref="I13"/>
    </sheetView>
  </sheetViews>
  <sheetFormatPr defaultRowHeight="14.4" x14ac:dyDescent="0.3"/>
  <cols>
    <col min="1" max="1" width="0" hidden="1" customWidth="1"/>
    <col min="2" max="2" width="11.109375" customWidth="1"/>
    <col min="3" max="4" width="23.33203125" customWidth="1"/>
    <col min="5" max="5" width="13.6640625" bestFit="1" customWidth="1"/>
    <col min="6" max="6" width="14.6640625" bestFit="1" customWidth="1"/>
    <col min="8" max="8" width="15" bestFit="1" customWidth="1"/>
    <col min="9" max="9" width="19.33203125" bestFit="1" customWidth="1"/>
  </cols>
  <sheetData>
    <row r="1" spans="1:9" hidden="1" x14ac:dyDescent="0.3">
      <c r="A1" s="10" t="s">
        <v>115</v>
      </c>
    </row>
    <row r="2" spans="1:9" s="12" customFormat="1" ht="15" hidden="1" thickBot="1" x14ac:dyDescent="0.35">
      <c r="A2" s="12">
        <v>0</v>
      </c>
      <c r="B2" s="34" t="s">
        <v>116</v>
      </c>
      <c r="C2" s="34" t="s">
        <v>116</v>
      </c>
      <c r="D2" s="34" t="s">
        <v>116</v>
      </c>
      <c r="E2" s="35">
        <v>123.456789</v>
      </c>
    </row>
    <row r="3" spans="1:9" s="36" customFormat="1" ht="15" hidden="1" thickBot="1" x14ac:dyDescent="0.35">
      <c r="A3" s="36">
        <v>1</v>
      </c>
      <c r="B3" s="37" t="s">
        <v>116</v>
      </c>
      <c r="C3" s="37" t="s">
        <v>116</v>
      </c>
      <c r="D3" s="37" t="s">
        <v>116</v>
      </c>
      <c r="E3" s="38">
        <v>123.456789</v>
      </c>
    </row>
    <row r="4" spans="1:9" s="39" customFormat="1" ht="15" hidden="1" thickBot="1" x14ac:dyDescent="0.35">
      <c r="A4" s="39">
        <v>2</v>
      </c>
      <c r="B4" s="40" t="s">
        <v>116</v>
      </c>
      <c r="C4" s="40" t="s">
        <v>116</v>
      </c>
      <c r="D4" s="40" t="s">
        <v>116</v>
      </c>
      <c r="E4" s="41">
        <v>123.456789</v>
      </c>
    </row>
    <row r="5" spans="1:9" s="42" customFormat="1" ht="15" hidden="1" thickBot="1" x14ac:dyDescent="0.35">
      <c r="A5" s="42">
        <v>3</v>
      </c>
      <c r="B5" s="43" t="s">
        <v>116</v>
      </c>
      <c r="C5" s="43" t="s">
        <v>116</v>
      </c>
      <c r="D5" s="43" t="s">
        <v>116</v>
      </c>
      <c r="E5" s="44">
        <v>123.456789</v>
      </c>
    </row>
    <row r="6" spans="1:9" s="45" customFormat="1" ht="15" hidden="1" thickBot="1" x14ac:dyDescent="0.35">
      <c r="A6" s="45">
        <v>4</v>
      </c>
      <c r="B6" s="46" t="s">
        <v>116</v>
      </c>
      <c r="C6" s="46" t="s">
        <v>116</v>
      </c>
      <c r="D6" s="46" t="s">
        <v>116</v>
      </c>
      <c r="E6" s="47">
        <v>123.456789</v>
      </c>
    </row>
    <row r="7" spans="1:9" s="48" customFormat="1" ht="15" hidden="1" thickBot="1" x14ac:dyDescent="0.35">
      <c r="A7" s="48">
        <v>5</v>
      </c>
      <c r="B7" s="49" t="s">
        <v>116</v>
      </c>
      <c r="C7" s="49" t="s">
        <v>116</v>
      </c>
      <c r="D7" s="49" t="s">
        <v>116</v>
      </c>
      <c r="E7" s="50">
        <v>123.456789</v>
      </c>
    </row>
    <row r="8" spans="1:9" s="52" customFormat="1" ht="15" hidden="1" thickBot="1" x14ac:dyDescent="0.35">
      <c r="A8" s="51" t="s">
        <v>117</v>
      </c>
      <c r="B8" s="53" t="s">
        <v>116</v>
      </c>
      <c r="C8" s="53" t="s">
        <v>116</v>
      </c>
      <c r="D8" s="53" t="s">
        <v>116</v>
      </c>
      <c r="E8" s="54">
        <v>123.456789</v>
      </c>
    </row>
    <row r="9" spans="1:9" s="14" customFormat="1" ht="15" hidden="1" thickBot="1" x14ac:dyDescent="0.35">
      <c r="A9" s="13" t="s">
        <v>118</v>
      </c>
      <c r="B9" s="55" t="s">
        <v>116</v>
      </c>
      <c r="C9" s="55" t="s">
        <v>116</v>
      </c>
      <c r="D9" s="55" t="s">
        <v>116</v>
      </c>
      <c r="E9" s="56">
        <v>123.456789</v>
      </c>
    </row>
    <row r="10" spans="1:9" hidden="1" x14ac:dyDescent="0.3">
      <c r="A10" s="10" t="s">
        <v>119</v>
      </c>
    </row>
    <row r="11" spans="1:9" hidden="1" x14ac:dyDescent="0.3">
      <c r="B11" s="10" t="s">
        <v>1618</v>
      </c>
      <c r="C11" s="10" t="s">
        <v>1619</v>
      </c>
      <c r="D11" s="10" t="s">
        <v>1605</v>
      </c>
    </row>
    <row r="12" spans="1:9" hidden="1" x14ac:dyDescent="0.3">
      <c r="B12" t="s">
        <v>1620</v>
      </c>
    </row>
    <row r="13" spans="1:9" x14ac:dyDescent="0.3">
      <c r="I13" s="235" t="s">
        <v>3365</v>
      </c>
    </row>
    <row r="14" spans="1:9" x14ac:dyDescent="0.3">
      <c r="B14" s="28" t="s">
        <v>123</v>
      </c>
      <c r="C14" s="29" t="s">
        <v>124</v>
      </c>
    </row>
    <row r="15" spans="1:9" x14ac:dyDescent="0.3">
      <c r="B15" s="28" t="s">
        <v>126</v>
      </c>
      <c r="C15" s="29" t="s">
        <v>127</v>
      </c>
    </row>
    <row r="16" spans="1:9" x14ac:dyDescent="0.3">
      <c r="B16" s="28" t="s">
        <v>136</v>
      </c>
      <c r="C16" s="29" t="s">
        <v>137</v>
      </c>
    </row>
    <row r="17" spans="1:9" x14ac:dyDescent="0.3">
      <c r="B17" s="28" t="s">
        <v>131</v>
      </c>
      <c r="C17" s="29" t="s">
        <v>1383</v>
      </c>
    </row>
    <row r="18" spans="1:9" x14ac:dyDescent="0.3">
      <c r="B18" s="28" t="s">
        <v>140</v>
      </c>
      <c r="C18" s="29" t="s">
        <v>141</v>
      </c>
    </row>
    <row r="19" spans="1:9" x14ac:dyDescent="0.3">
      <c r="B19" s="28" t="s">
        <v>144</v>
      </c>
      <c r="C19" s="29" t="s">
        <v>145</v>
      </c>
    </row>
    <row r="20" spans="1:9" x14ac:dyDescent="0.3">
      <c r="B20" s="28" t="s">
        <v>148</v>
      </c>
      <c r="C20" s="29" t="s">
        <v>1607</v>
      </c>
    </row>
    <row r="21" spans="1:9" x14ac:dyDescent="0.3">
      <c r="B21" s="28" t="s">
        <v>156</v>
      </c>
      <c r="C21" s="29" t="s">
        <v>157</v>
      </c>
    </row>
    <row r="23" spans="1:9" ht="15" thickBot="1" x14ac:dyDescent="0.35"/>
    <row r="24" spans="1:9" ht="15" thickBot="1" x14ac:dyDescent="0.35">
      <c r="C24" s="15" t="s">
        <v>166</v>
      </c>
      <c r="D24" s="15" t="s">
        <v>167</v>
      </c>
      <c r="E24" s="15" t="s">
        <v>168</v>
      </c>
      <c r="F24" s="15" t="s">
        <v>175</v>
      </c>
      <c r="H24" s="15" t="s">
        <v>173</v>
      </c>
      <c r="I24" s="9">
        <f>SUM(E25:E33)</f>
        <v>2383798.6800000002</v>
      </c>
    </row>
    <row r="25" spans="1:9" s="14" customFormat="1" ht="15" thickBot="1" x14ac:dyDescent="0.35">
      <c r="A25" s="13"/>
      <c r="B25" s="57" t="s">
        <v>1403</v>
      </c>
      <c r="C25" s="195" t="s">
        <v>160</v>
      </c>
      <c r="D25" s="57" t="s">
        <v>190</v>
      </c>
      <c r="E25" s="56">
        <v>1098579.55</v>
      </c>
      <c r="H25" s="32" t="s">
        <v>166</v>
      </c>
      <c r="I25" s="60" t="s">
        <v>1389</v>
      </c>
    </row>
    <row r="26" spans="1:9" s="14" customFormat="1" ht="15" thickBot="1" x14ac:dyDescent="0.35">
      <c r="A26" s="13"/>
      <c r="B26" s="57" t="s">
        <v>1403</v>
      </c>
      <c r="C26" s="195" t="s">
        <v>160</v>
      </c>
      <c r="D26" s="57" t="s">
        <v>207</v>
      </c>
      <c r="E26" s="56">
        <v>358927.75</v>
      </c>
    </row>
    <row r="27" spans="1:9" s="14" customFormat="1" ht="15" thickBot="1" x14ac:dyDescent="0.35">
      <c r="A27" s="13"/>
      <c r="B27" s="57" t="s">
        <v>1403</v>
      </c>
      <c r="C27" s="195" t="s">
        <v>160</v>
      </c>
      <c r="D27" s="57" t="s">
        <v>219</v>
      </c>
      <c r="E27" s="56">
        <v>270590.5</v>
      </c>
      <c r="H27" s="32" t="s">
        <v>93</v>
      </c>
      <c r="I27" s="60" t="s">
        <v>176</v>
      </c>
    </row>
    <row r="28" spans="1:9" s="14" customFormat="1" ht="15" thickBot="1" x14ac:dyDescent="0.35">
      <c r="A28" s="13"/>
      <c r="B28" s="57" t="s">
        <v>1403</v>
      </c>
      <c r="C28" s="195" t="s">
        <v>160</v>
      </c>
      <c r="D28" s="57" t="s">
        <v>185</v>
      </c>
      <c r="E28" s="56">
        <v>116084.73</v>
      </c>
      <c r="H28" s="26" t="s">
        <v>1385</v>
      </c>
      <c r="I28" s="60">
        <v>79234.86</v>
      </c>
    </row>
    <row r="29" spans="1:9" s="14" customFormat="1" ht="15" thickBot="1" x14ac:dyDescent="0.35">
      <c r="A29" s="13"/>
      <c r="B29" s="57" t="s">
        <v>1403</v>
      </c>
      <c r="C29" s="195" t="s">
        <v>160</v>
      </c>
      <c r="D29" s="57" t="s">
        <v>186</v>
      </c>
      <c r="E29" s="56">
        <v>209.28</v>
      </c>
      <c r="H29" s="26" t="s">
        <v>142</v>
      </c>
      <c r="I29" s="60">
        <v>840589</v>
      </c>
    </row>
    <row r="30" spans="1:9" s="14" customFormat="1" ht="15" thickBot="1" x14ac:dyDescent="0.35">
      <c r="A30" s="13"/>
      <c r="B30" s="57" t="s">
        <v>1403</v>
      </c>
      <c r="C30" s="195" t="s">
        <v>160</v>
      </c>
      <c r="D30" s="57" t="s">
        <v>1586</v>
      </c>
      <c r="E30" s="56">
        <v>23950</v>
      </c>
      <c r="H30" s="26" t="s">
        <v>146</v>
      </c>
      <c r="I30" s="60">
        <v>15550</v>
      </c>
    </row>
    <row r="31" spans="1:9" s="14" customFormat="1" ht="15" thickBot="1" x14ac:dyDescent="0.35">
      <c r="A31" s="13"/>
      <c r="B31" s="57" t="s">
        <v>1403</v>
      </c>
      <c r="C31" s="195" t="s">
        <v>160</v>
      </c>
      <c r="D31" s="57" t="s">
        <v>1587</v>
      </c>
      <c r="E31" s="56">
        <v>1060</v>
      </c>
      <c r="H31" s="26" t="s">
        <v>114</v>
      </c>
      <c r="I31" s="60">
        <v>935373.86</v>
      </c>
    </row>
    <row r="32" spans="1:9" s="14" customFormat="1" ht="15" thickBot="1" x14ac:dyDescent="0.35">
      <c r="A32" s="13"/>
      <c r="B32" s="57" t="s">
        <v>1403</v>
      </c>
      <c r="C32" s="195" t="s">
        <v>160</v>
      </c>
      <c r="D32" s="57" t="s">
        <v>182</v>
      </c>
      <c r="E32" s="56">
        <v>499301.23</v>
      </c>
      <c r="I32" s="14">
        <f>I31-I24</f>
        <v>-1448424.8200000003</v>
      </c>
    </row>
    <row r="33" spans="1:6" s="14" customFormat="1" ht="15" thickBot="1" x14ac:dyDescent="0.35">
      <c r="A33" s="13"/>
      <c r="B33" s="57" t="s">
        <v>1403</v>
      </c>
      <c r="C33" s="195" t="s">
        <v>160</v>
      </c>
      <c r="D33" s="57" t="s">
        <v>254</v>
      </c>
      <c r="E33" s="56">
        <v>15095.64</v>
      </c>
    </row>
    <row r="34" spans="1:6" s="14" customFormat="1" ht="15" thickBot="1" x14ac:dyDescent="0.35">
      <c r="A34" s="13"/>
      <c r="B34" s="57" t="s">
        <v>1403</v>
      </c>
      <c r="C34" s="195" t="s">
        <v>160</v>
      </c>
      <c r="D34" s="57" t="s">
        <v>255</v>
      </c>
      <c r="E34" s="56">
        <v>85602.18</v>
      </c>
      <c r="F34" s="14" t="str">
        <f>IFERROR(IF(MID($C34,5,4)="-320","Exclude",IF(AND($B34="Intangible",SEARCH("Lbr",$D34)&gt;0),"Intangible Labor",INDEX(Reference!$M:$N,MATCH($D34,Reference!$M:$M,0),2))),INDEX(Reference!$M:$N,MATCH($D34,Reference!$M:$M,0),2))</f>
        <v>Nonlabor</v>
      </c>
    </row>
    <row r="35" spans="1:6" s="14" customFormat="1" ht="15" thickBot="1" x14ac:dyDescent="0.35">
      <c r="A35" s="13"/>
      <c r="B35" s="57" t="s">
        <v>1403</v>
      </c>
      <c r="C35" s="196" t="s">
        <v>1621</v>
      </c>
      <c r="D35" s="57" t="s">
        <v>219</v>
      </c>
      <c r="E35" s="56">
        <v>8407.5</v>
      </c>
      <c r="F35" s="14" t="str">
        <f>IFERROR(IF(MID($C35,5,4)="-320","Exclude",IF(AND($B35="Intangible",SEARCH("Lbr",$D35)&gt;0),"Intangible Labor",INDEX(Reference!$M:$N,MATCH($D35,Reference!$M:$M,0),2))),INDEX(Reference!$M:$N,MATCH($D35,Reference!$M:$M,0),2))</f>
        <v>Exclude</v>
      </c>
    </row>
    <row r="36" spans="1:6" s="14" customFormat="1" ht="15" thickBot="1" x14ac:dyDescent="0.35">
      <c r="A36" s="13"/>
      <c r="B36" s="57" t="s">
        <v>1403</v>
      </c>
      <c r="C36" s="196" t="s">
        <v>1622</v>
      </c>
      <c r="D36" s="57" t="s">
        <v>190</v>
      </c>
      <c r="E36" s="56">
        <v>12600</v>
      </c>
      <c r="F36" s="14" t="str">
        <f>IFERROR(IF(MID($C36,5,4)="-320","Exclude",IF(AND($B36="Intangible",SEARCH("Lbr",$D36)&gt;0),"Intangible Labor",INDEX(Reference!$M:$N,MATCH($D36,Reference!$M:$M,0),2))),INDEX(Reference!$M:$N,MATCH($D36,Reference!$M:$M,0),2))</f>
        <v>Nonlabor</v>
      </c>
    </row>
    <row r="37" spans="1:6" s="14" customFormat="1" ht="15" thickBot="1" x14ac:dyDescent="0.35">
      <c r="A37" s="13"/>
      <c r="B37" s="57" t="s">
        <v>1403</v>
      </c>
      <c r="C37" s="196" t="s">
        <v>1623</v>
      </c>
      <c r="D37" s="57" t="s">
        <v>190</v>
      </c>
      <c r="E37" s="56">
        <v>20900</v>
      </c>
      <c r="F37" s="14" t="str">
        <f>IFERROR(IF(MID($C37,5,4)="-320","Exclude",IF(AND($B37="Intangible",SEARCH("Lbr",$D37)&gt;0),"Intangible Labor",INDEX(Reference!$M:$N,MATCH($D37,Reference!$M:$M,0),2))),INDEX(Reference!$M:$N,MATCH($D37,Reference!$M:$M,0),2))</f>
        <v>Nonlabor</v>
      </c>
    </row>
    <row r="38" spans="1:6" s="14" customFormat="1" ht="15" thickBot="1" x14ac:dyDescent="0.35">
      <c r="A38" s="13"/>
      <c r="B38" s="57" t="s">
        <v>1403</v>
      </c>
      <c r="C38" s="196" t="s">
        <v>1623</v>
      </c>
      <c r="D38" s="57" t="s">
        <v>185</v>
      </c>
      <c r="E38" s="56">
        <v>10242.33</v>
      </c>
      <c r="F38" s="14" t="str">
        <f>IFERROR(IF(MID($C38,5,4)="-320","Exclude",IF(AND($B38="Intangible",SEARCH("Lbr",$D38)&gt;0),"Intangible Labor",INDEX(Reference!$M:$N,MATCH($D38,Reference!$M:$M,0),2))),INDEX(Reference!$M:$N,MATCH($D38,Reference!$M:$M,0),2))</f>
        <v>Intangible Labor</v>
      </c>
    </row>
    <row r="39" spans="1:6" s="14" customFormat="1" ht="15" thickBot="1" x14ac:dyDescent="0.35">
      <c r="A39" s="13"/>
      <c r="B39" s="57" t="s">
        <v>1403</v>
      </c>
      <c r="C39" s="196" t="s">
        <v>1624</v>
      </c>
      <c r="D39" s="57" t="s">
        <v>185</v>
      </c>
      <c r="E39" s="56">
        <v>638.64</v>
      </c>
      <c r="F39" s="14" t="str">
        <f>IFERROR(IF(MID($C39,5,4)="-320","Exclude",IF(AND($B39="Intangible",SEARCH("Lbr",$D39)&gt;0),"Intangible Labor",INDEX(Reference!$M:$N,MATCH($D39,Reference!$M:$M,0),2))),INDEX(Reference!$M:$N,MATCH($D39,Reference!$M:$M,0),2))</f>
        <v>Exclude</v>
      </c>
    </row>
    <row r="40" spans="1:6" s="14" customFormat="1" ht="15" thickBot="1" x14ac:dyDescent="0.35">
      <c r="A40" s="13"/>
      <c r="B40" s="57" t="s">
        <v>1403</v>
      </c>
      <c r="C40" s="196" t="s">
        <v>1625</v>
      </c>
      <c r="D40" s="57" t="s">
        <v>185</v>
      </c>
      <c r="E40" s="56">
        <v>226.98</v>
      </c>
      <c r="F40" s="14" t="str">
        <f>IFERROR(IF(MID($C40,5,4)="-320","Exclude",IF(AND($B40="Intangible",SEARCH("Lbr",$D40)&gt;0),"Intangible Labor",INDEX(Reference!$M:$N,MATCH($D40,Reference!$M:$M,0),2))),INDEX(Reference!$M:$N,MATCH($D40,Reference!$M:$M,0),2))</f>
        <v>Intangible Labor</v>
      </c>
    </row>
    <row r="41" spans="1:6" s="14" customFormat="1" ht="15" thickBot="1" x14ac:dyDescent="0.35">
      <c r="A41" s="13"/>
      <c r="B41" s="57" t="s">
        <v>1403</v>
      </c>
      <c r="C41" s="196" t="s">
        <v>1626</v>
      </c>
      <c r="D41" s="57" t="s">
        <v>219</v>
      </c>
      <c r="E41" s="56">
        <v>69659.7</v>
      </c>
      <c r="F41" s="14" t="str">
        <f>IFERROR(IF(MID($C41,5,4)="-320","Exclude",IF(AND($B41="Intangible",SEARCH("Lbr",$D41)&gt;0),"Intangible Labor",INDEX(Reference!$M:$N,MATCH($D41,Reference!$M:$M,0),2))),INDEX(Reference!$M:$N,MATCH($D41,Reference!$M:$M,0),2))</f>
        <v>Exclude</v>
      </c>
    </row>
    <row r="42" spans="1:6" s="14" customFormat="1" ht="15" thickBot="1" x14ac:dyDescent="0.35">
      <c r="A42" s="13"/>
      <c r="B42" s="57" t="s">
        <v>1403</v>
      </c>
      <c r="C42" s="196" t="s">
        <v>1627</v>
      </c>
      <c r="D42" s="57" t="s">
        <v>185</v>
      </c>
      <c r="E42" s="56">
        <v>234.67</v>
      </c>
      <c r="F42" s="14" t="str">
        <f>IFERROR(IF(MID($C42,5,4)="-320","Exclude",IF(AND($B42="Intangible",SEARCH("Lbr",$D42)&gt;0),"Intangible Labor",INDEX(Reference!$M:$N,MATCH($D42,Reference!$M:$M,0),2))),INDEX(Reference!$M:$N,MATCH($D42,Reference!$M:$M,0),2))</f>
        <v>Intangible Labor</v>
      </c>
    </row>
    <row r="43" spans="1:6" s="14" customFormat="1" ht="15" thickBot="1" x14ac:dyDescent="0.35">
      <c r="A43" s="13"/>
      <c r="B43" s="57" t="s">
        <v>1403</v>
      </c>
      <c r="C43" s="196" t="s">
        <v>1628</v>
      </c>
      <c r="D43" s="57" t="s">
        <v>219</v>
      </c>
      <c r="E43" s="56">
        <v>107268.30000000002</v>
      </c>
      <c r="F43" s="14" t="str">
        <f>IFERROR(IF(MID($C43,5,4)="-320","Exclude",IF(AND($B43="Intangible",SEARCH("Lbr",$D43)&gt;0),"Intangible Labor",INDEX(Reference!$M:$N,MATCH($D43,Reference!$M:$M,0),2))),INDEX(Reference!$M:$N,MATCH($D43,Reference!$M:$M,0),2))</f>
        <v>Exclude</v>
      </c>
    </row>
    <row r="44" spans="1:6" s="14" customFormat="1" ht="15" thickBot="1" x14ac:dyDescent="0.35">
      <c r="A44" s="13"/>
      <c r="B44" s="57" t="s">
        <v>1403</v>
      </c>
      <c r="C44" s="196" t="s">
        <v>1629</v>
      </c>
      <c r="D44" s="57" t="s">
        <v>207</v>
      </c>
      <c r="E44" s="56">
        <v>14015</v>
      </c>
      <c r="F44" s="14" t="str">
        <f>IFERROR(IF(MID($C44,5,4)="-320","Exclude",IF(AND($B44="Intangible",SEARCH("Lbr",$D44)&gt;0),"Intangible Labor",INDEX(Reference!$M:$N,MATCH($D44,Reference!$M:$M,0),2))),INDEX(Reference!$M:$N,MATCH($D44,Reference!$M:$M,0),2))</f>
        <v>Nonlabor</v>
      </c>
    </row>
    <row r="45" spans="1:6" s="14" customFormat="1" ht="15" thickBot="1" x14ac:dyDescent="0.35">
      <c r="A45" s="13"/>
      <c r="B45" s="57" t="s">
        <v>1403</v>
      </c>
      <c r="C45" s="196" t="s">
        <v>1630</v>
      </c>
      <c r="D45" s="57" t="s">
        <v>182</v>
      </c>
      <c r="E45" s="56">
        <v>165000</v>
      </c>
      <c r="F45" s="14" t="str">
        <f>IFERROR(IF(MID($C45,5,4)="-320","Exclude",IF(AND($B45="Intangible",SEARCH("Lbr",$D45)&gt;0),"Intangible Labor",INDEX(Reference!$M:$N,MATCH($D45,Reference!$M:$M,0),2))),INDEX(Reference!$M:$N,MATCH($D45,Reference!$M:$M,0),2))</f>
        <v>Nonlabor</v>
      </c>
    </row>
    <row r="46" spans="1:6" s="14" customFormat="1" ht="15" thickBot="1" x14ac:dyDescent="0.35">
      <c r="A46" s="13"/>
      <c r="B46" s="57" t="s">
        <v>1403</v>
      </c>
      <c r="C46" s="196" t="s">
        <v>1631</v>
      </c>
      <c r="D46" s="57" t="s">
        <v>185</v>
      </c>
      <c r="E46" s="56">
        <v>21915.74</v>
      </c>
      <c r="F46" s="14" t="str">
        <f>IFERROR(IF(MID($C46,5,4)="-320","Exclude",IF(AND($B46="Intangible",SEARCH("Lbr",$D46)&gt;0),"Intangible Labor",INDEX(Reference!$M:$N,MATCH($D46,Reference!$M:$M,0),2))),INDEX(Reference!$M:$N,MATCH($D46,Reference!$M:$M,0),2))</f>
        <v>Intangible Labor</v>
      </c>
    </row>
    <row r="47" spans="1:6" s="14" customFormat="1" ht="15" thickBot="1" x14ac:dyDescent="0.35">
      <c r="A47" s="13"/>
      <c r="B47" s="57" t="s">
        <v>1403</v>
      </c>
      <c r="C47" s="196" t="s">
        <v>1632</v>
      </c>
      <c r="D47" s="57" t="s">
        <v>190</v>
      </c>
      <c r="E47" s="56">
        <v>36500</v>
      </c>
      <c r="F47" s="14" t="str">
        <f>IFERROR(IF(MID($C47,5,4)="-320","Exclude",IF(AND($B47="Intangible",SEARCH("Lbr",$D47)&gt;0),"Intangible Labor",INDEX(Reference!$M:$N,MATCH($D47,Reference!$M:$M,0),2))),INDEX(Reference!$M:$N,MATCH($D47,Reference!$M:$M,0),2))</f>
        <v>Nonlabor</v>
      </c>
    </row>
    <row r="48" spans="1:6" s="14" customFormat="1" ht="15" thickBot="1" x14ac:dyDescent="0.35">
      <c r="A48" s="13"/>
      <c r="B48" s="57" t="s">
        <v>1403</v>
      </c>
      <c r="C48" s="196" t="s">
        <v>1632</v>
      </c>
      <c r="D48" s="57" t="s">
        <v>1586</v>
      </c>
      <c r="E48" s="56">
        <v>15550</v>
      </c>
      <c r="F48" s="14" t="str">
        <f>IFERROR(IF(MID($C48,5,4)="-320","Exclude",IF(AND($B48="Intangible",SEARCH("Lbr",$D48)&gt;0),"Intangible Labor",INDEX(Reference!$M:$N,MATCH($D48,Reference!$M:$M,0),2))),INDEX(Reference!$M:$N,MATCH($D48,Reference!$M:$M,0),2))</f>
        <v>NonUnion Labor</v>
      </c>
    </row>
    <row r="49" spans="1:6" s="14" customFormat="1" ht="15" thickBot="1" x14ac:dyDescent="0.35">
      <c r="A49" s="13"/>
      <c r="B49" s="57" t="s">
        <v>1403</v>
      </c>
      <c r="C49" s="196" t="s">
        <v>1633</v>
      </c>
      <c r="D49" s="57" t="s">
        <v>190</v>
      </c>
      <c r="E49" s="56">
        <v>36000</v>
      </c>
      <c r="F49" s="14" t="str">
        <f>IFERROR(IF(MID($C49,5,4)="-320","Exclude",IF(AND($B49="Intangible",SEARCH("Lbr",$D49)&gt;0),"Intangible Labor",INDEX(Reference!$M:$N,MATCH($D49,Reference!$M:$M,0),2))),INDEX(Reference!$M:$N,MATCH($D49,Reference!$M:$M,0),2))</f>
        <v>Nonlabor</v>
      </c>
    </row>
    <row r="50" spans="1:6" s="14" customFormat="1" ht="15" thickBot="1" x14ac:dyDescent="0.35">
      <c r="A50" s="13"/>
      <c r="B50" s="57" t="s">
        <v>1403</v>
      </c>
      <c r="C50" s="196" t="s">
        <v>1633</v>
      </c>
      <c r="D50" s="57" t="s">
        <v>207</v>
      </c>
      <c r="E50" s="56">
        <v>35396</v>
      </c>
      <c r="F50" s="14" t="str">
        <f>IFERROR(IF(MID($C50,5,4)="-320","Exclude",IF(AND($B50="Intangible",SEARCH("Lbr",$D50)&gt;0),"Intangible Labor",INDEX(Reference!$M:$N,MATCH($D50,Reference!$M:$M,0),2))),INDEX(Reference!$M:$N,MATCH($D50,Reference!$M:$M,0),2))</f>
        <v>Nonlabor</v>
      </c>
    </row>
    <row r="51" spans="1:6" s="14" customFormat="1" ht="15" thickBot="1" x14ac:dyDescent="0.35">
      <c r="A51" s="13"/>
      <c r="B51" s="57" t="s">
        <v>1403</v>
      </c>
      <c r="C51" s="196" t="s">
        <v>1633</v>
      </c>
      <c r="D51" s="57" t="s">
        <v>185</v>
      </c>
      <c r="E51" s="56">
        <v>19546.849999999999</v>
      </c>
      <c r="F51" s="14" t="str">
        <f>IFERROR(IF(MID($C51,5,4)="-320","Exclude",IF(AND($B51="Intangible",SEARCH("Lbr",$D51)&gt;0),"Intangible Labor",INDEX(Reference!$M:$N,MATCH($D51,Reference!$M:$M,0),2))),INDEX(Reference!$M:$N,MATCH($D51,Reference!$M:$M,0),2))</f>
        <v>Intangible Labor</v>
      </c>
    </row>
    <row r="52" spans="1:6" s="14" customFormat="1" ht="15" thickBot="1" x14ac:dyDescent="0.35">
      <c r="A52" s="13"/>
      <c r="B52" s="57" t="s">
        <v>1403</v>
      </c>
      <c r="C52" s="196" t="s">
        <v>1634</v>
      </c>
      <c r="D52" s="57" t="s">
        <v>182</v>
      </c>
      <c r="E52" s="56">
        <v>238212</v>
      </c>
      <c r="F52" s="14" t="str">
        <f>IFERROR(IF(MID($C52,5,4)="-320","Exclude",IF(AND($B52="Intangible",SEARCH("Lbr",$D52)&gt;0),"Intangible Labor",INDEX(Reference!$M:$N,MATCH($D52,Reference!$M:$M,0),2))),INDEX(Reference!$M:$N,MATCH($D52,Reference!$M:$M,0),2))</f>
        <v>Nonlabor</v>
      </c>
    </row>
    <row r="53" spans="1:6" s="14" customFormat="1" ht="15" thickBot="1" x14ac:dyDescent="0.35">
      <c r="A53" s="13"/>
      <c r="B53" s="57" t="s">
        <v>1403</v>
      </c>
      <c r="C53" s="196" t="s">
        <v>1635</v>
      </c>
      <c r="D53" s="57" t="s">
        <v>190</v>
      </c>
      <c r="E53" s="56">
        <v>5400</v>
      </c>
      <c r="F53" s="14" t="str">
        <f>IFERROR(IF(MID($C53,5,4)="-320","Exclude",IF(AND($B53="Intangible",SEARCH("Lbr",$D53)&gt;0),"Intangible Labor",INDEX(Reference!$M:$N,MATCH($D53,Reference!$M:$M,0),2))),INDEX(Reference!$M:$N,MATCH($D53,Reference!$M:$M,0),2))</f>
        <v>Nonlabor</v>
      </c>
    </row>
    <row r="54" spans="1:6" s="14" customFormat="1" ht="15" thickBot="1" x14ac:dyDescent="0.35">
      <c r="A54" s="13"/>
      <c r="B54" s="57" t="s">
        <v>1403</v>
      </c>
      <c r="C54" s="196" t="s">
        <v>1635</v>
      </c>
      <c r="D54" s="57" t="s">
        <v>207</v>
      </c>
      <c r="E54" s="56">
        <v>2970</v>
      </c>
      <c r="F54" s="14" t="str">
        <f>IFERROR(IF(MID($C54,5,4)="-320","Exclude",IF(AND($B54="Intangible",SEARCH("Lbr",$D54)&gt;0),"Intangible Labor",INDEX(Reference!$M:$N,MATCH($D54,Reference!$M:$M,0),2))),INDEX(Reference!$M:$N,MATCH($D54,Reference!$M:$M,0),2))</f>
        <v>Nonlabor</v>
      </c>
    </row>
    <row r="55" spans="1:6" s="14" customFormat="1" ht="15" thickBot="1" x14ac:dyDescent="0.35">
      <c r="A55" s="13"/>
      <c r="B55" s="57" t="s">
        <v>1403</v>
      </c>
      <c r="C55" s="196" t="s">
        <v>1635</v>
      </c>
      <c r="D55" s="57" t="s">
        <v>1586</v>
      </c>
      <c r="E55" s="56">
        <v>7000</v>
      </c>
      <c r="F55" s="14" t="str">
        <f>IFERROR(IF(MID($C55,5,4)="-320","Exclude",IF(AND($B55="Intangible",SEARCH("Lbr",$D55)&gt;0),"Intangible Labor",INDEX(Reference!$M:$N,MATCH($D55,Reference!$M:$M,0),2))),INDEX(Reference!$M:$N,MATCH($D55,Reference!$M:$M,0),2))</f>
        <v>NonUnion Labor</v>
      </c>
    </row>
    <row r="56" spans="1:6" s="14" customFormat="1" ht="15" thickBot="1" x14ac:dyDescent="0.35">
      <c r="A56" s="13"/>
      <c r="B56" s="57" t="s">
        <v>1403</v>
      </c>
      <c r="C56" s="196" t="s">
        <v>1636</v>
      </c>
      <c r="D56" s="57" t="s">
        <v>255</v>
      </c>
      <c r="E56" s="56">
        <v>80385.73</v>
      </c>
      <c r="F56" s="14" t="str">
        <f>IFERROR(IF(MID($C56,5,4)="-320","Exclude",IF(AND($B56="Intangible",SEARCH("Lbr",$D56)&gt;0),"Intangible Labor",INDEX(Reference!$M:$N,MATCH($D56,Reference!$M:$M,0),2))),INDEX(Reference!$M:$N,MATCH($D56,Reference!$M:$M,0),2))</f>
        <v>Exclude</v>
      </c>
    </row>
    <row r="57" spans="1:6" s="14" customFormat="1" ht="15" thickBot="1" x14ac:dyDescent="0.35">
      <c r="A57" s="13"/>
      <c r="B57" s="57" t="s">
        <v>1403</v>
      </c>
      <c r="C57" s="196" t="s">
        <v>1637</v>
      </c>
      <c r="D57" s="57" t="s">
        <v>207</v>
      </c>
      <c r="E57" s="56">
        <v>31920</v>
      </c>
      <c r="F57" s="14" t="str">
        <f>IFERROR(IF(MID($C57,5,4)="-320","Exclude",IF(AND($B57="Intangible",SEARCH("Lbr",$D57)&gt;0),"Intangible Labor",INDEX(Reference!$M:$N,MATCH($D57,Reference!$M:$M,0),2))),INDEX(Reference!$M:$N,MATCH($D57,Reference!$M:$M,0),2))</f>
        <v>Nonlabor</v>
      </c>
    </row>
    <row r="58" spans="1:6" s="14" customFormat="1" ht="15" thickBot="1" x14ac:dyDescent="0.35">
      <c r="A58" s="13"/>
      <c r="B58" s="57" t="s">
        <v>1403</v>
      </c>
      <c r="C58" s="196" t="s">
        <v>1638</v>
      </c>
      <c r="D58" s="57" t="s">
        <v>182</v>
      </c>
      <c r="E58" s="56">
        <v>6289.91</v>
      </c>
      <c r="F58" s="14" t="str">
        <f>IFERROR(IF(MID($C58,5,4)="-320","Exclude",IF(AND($B58="Intangible",SEARCH("Lbr",$D58)&gt;0),"Intangible Labor",INDEX(Reference!$M:$N,MATCH($D58,Reference!$M:$M,0),2))),INDEX(Reference!$M:$N,MATCH($D58,Reference!$M:$M,0),2))</f>
        <v>Exclude</v>
      </c>
    </row>
    <row r="59" spans="1:6" s="14" customFormat="1" ht="15" thickBot="1" x14ac:dyDescent="0.35">
      <c r="A59" s="13"/>
      <c r="B59" s="57" t="s">
        <v>1403</v>
      </c>
      <c r="C59" s="196" t="s">
        <v>1639</v>
      </c>
      <c r="D59" s="57" t="s">
        <v>207</v>
      </c>
      <c r="E59" s="56">
        <v>13930</v>
      </c>
      <c r="F59" s="14" t="str">
        <f>IFERROR(IF(MID($C59,5,4)="-320","Exclude",IF(AND($B59="Intangible",SEARCH("Lbr",$D59)&gt;0),"Intangible Labor",INDEX(Reference!$M:$N,MATCH($D59,Reference!$M:$M,0),2))),INDEX(Reference!$M:$N,MATCH($D59,Reference!$M:$M,0),2))</f>
        <v>Exclude</v>
      </c>
    </row>
    <row r="60" spans="1:6" s="14" customFormat="1" ht="15" thickBot="1" x14ac:dyDescent="0.35">
      <c r="A60" s="13"/>
      <c r="B60" s="57" t="s">
        <v>1403</v>
      </c>
      <c r="C60" s="196" t="s">
        <v>1639</v>
      </c>
      <c r="D60" s="57" t="s">
        <v>185</v>
      </c>
      <c r="E60" s="56">
        <v>1009.47</v>
      </c>
      <c r="F60" s="14" t="str">
        <f>IFERROR(IF(MID($C60,5,4)="-320","Exclude",IF(AND($B60="Intangible",SEARCH("Lbr",$D60)&gt;0),"Intangible Labor",INDEX(Reference!$M:$N,MATCH($D60,Reference!$M:$M,0),2))),INDEX(Reference!$M:$N,MATCH($D60,Reference!$M:$M,0),2))</f>
        <v>Exclude</v>
      </c>
    </row>
    <row r="61" spans="1:6" ht="15" thickBot="1" x14ac:dyDescent="0.35">
      <c r="B61" s="57" t="s">
        <v>1403</v>
      </c>
      <c r="C61" s="196" t="s">
        <v>1640</v>
      </c>
      <c r="D61" s="57" t="s">
        <v>185</v>
      </c>
      <c r="E61" s="56">
        <v>1788.8000000000002</v>
      </c>
      <c r="F61" s="14" t="str">
        <f>IFERROR(IF(MID($C61,5,4)="-320","Exclude",IF(AND($B61="Intangible",SEARCH("Lbr",$D61)&gt;0),"Intangible Labor",INDEX(Reference!$M:$N,MATCH($D61,Reference!$M:$M,0),2))),INDEX(Reference!$M:$N,MATCH($D61,Reference!$M:$M,0),2))</f>
        <v>Intangible Labor</v>
      </c>
    </row>
    <row r="62" spans="1:6" ht="15" thickBot="1" x14ac:dyDescent="0.35">
      <c r="B62" s="57" t="s">
        <v>1403</v>
      </c>
      <c r="C62" s="196" t="s">
        <v>1641</v>
      </c>
      <c r="D62" s="57" t="s">
        <v>190</v>
      </c>
      <c r="E62" s="56">
        <v>24032.16</v>
      </c>
      <c r="F62" s="14" t="str">
        <f>IFERROR(IF(MID($C62,5,4)="-320","Exclude",IF(AND($B62="Intangible",SEARCH("Lbr",$D62)&gt;0),"Intangible Labor",INDEX(Reference!$M:$N,MATCH($D62,Reference!$M:$M,0),2))),INDEX(Reference!$M:$N,MATCH($D62,Reference!$M:$M,0),2))</f>
        <v>Exclude</v>
      </c>
    </row>
    <row r="63" spans="1:6" ht="15" thickBot="1" x14ac:dyDescent="0.35">
      <c r="B63" s="57" t="s">
        <v>1403</v>
      </c>
      <c r="C63" s="196" t="s">
        <v>1641</v>
      </c>
      <c r="D63" s="57" t="s">
        <v>185</v>
      </c>
      <c r="E63" s="56">
        <v>1205.1199999999999</v>
      </c>
      <c r="F63" s="14" t="str">
        <f>IFERROR(IF(MID($C63,5,4)="-320","Exclude",IF(AND($B63="Intangible",SEARCH("Lbr",$D63)&gt;0),"Intangible Labor",INDEX(Reference!$M:$N,MATCH($D63,Reference!$M:$M,0),2))),INDEX(Reference!$M:$N,MATCH($D63,Reference!$M:$M,0),2))</f>
        <v>Exclude</v>
      </c>
    </row>
    <row r="64" spans="1:6" ht="15" thickBot="1" x14ac:dyDescent="0.35">
      <c r="B64" s="57" t="s">
        <v>1403</v>
      </c>
      <c r="C64" s="196" t="s">
        <v>1642</v>
      </c>
      <c r="D64" s="57" t="s">
        <v>190</v>
      </c>
      <c r="E64" s="56">
        <v>25000</v>
      </c>
      <c r="F64" s="14" t="str">
        <f>IFERROR(IF(MID($C64,5,4)="-320","Exclude",IF(AND($B64="Intangible",SEARCH("Lbr",$D64)&gt;0),"Intangible Labor",INDEX(Reference!$M:$N,MATCH($D64,Reference!$M:$M,0),2))),INDEX(Reference!$M:$N,MATCH($D64,Reference!$M:$M,0),2))</f>
        <v>Nonlabor</v>
      </c>
    </row>
    <row r="65" spans="2:6" ht="15" thickBot="1" x14ac:dyDescent="0.35">
      <c r="B65" s="57" t="s">
        <v>1403</v>
      </c>
      <c r="C65" s="196" t="s">
        <v>1642</v>
      </c>
      <c r="D65" s="57" t="s">
        <v>185</v>
      </c>
      <c r="E65" s="56">
        <v>2500</v>
      </c>
      <c r="F65" s="14" t="str">
        <f>IFERROR(IF(MID($C65,5,4)="-320","Exclude",IF(AND($B65="Intangible",SEARCH("Lbr",$D65)&gt;0),"Intangible Labor",INDEX(Reference!$M:$N,MATCH($D65,Reference!$M:$M,0),2))),INDEX(Reference!$M:$N,MATCH($D65,Reference!$M:$M,0),2))</f>
        <v>Intangible Labor</v>
      </c>
    </row>
    <row r="66" spans="2:6" ht="15" thickBot="1" x14ac:dyDescent="0.35">
      <c r="B66" s="57" t="s">
        <v>1403</v>
      </c>
      <c r="C66" s="196" t="s">
        <v>1643</v>
      </c>
      <c r="D66" s="57" t="s">
        <v>207</v>
      </c>
      <c r="E66" s="56">
        <v>9693</v>
      </c>
      <c r="F66" s="14" t="str">
        <f>IFERROR(IF(MID($C66,5,4)="-320","Exclude",IF(AND($B66="Intangible",SEARCH("Lbr",$D66)&gt;0),"Intangible Labor",INDEX(Reference!$M:$N,MATCH($D66,Reference!$M:$M,0),2))),INDEX(Reference!$M:$N,MATCH($D66,Reference!$M:$M,0),2))</f>
        <v>Nonlabor</v>
      </c>
    </row>
    <row r="67" spans="2:6" ht="15" thickBot="1" x14ac:dyDescent="0.35">
      <c r="B67" s="57" t="s">
        <v>1403</v>
      </c>
      <c r="C67" s="196" t="s">
        <v>1644</v>
      </c>
      <c r="D67" s="57" t="s">
        <v>190</v>
      </c>
      <c r="E67" s="56">
        <v>0</v>
      </c>
      <c r="F67" s="14" t="str">
        <f>IFERROR(IF(MID($C67,5,4)="-320","Exclude",IF(AND($B67="Intangible",SEARCH("Lbr",$D67)&gt;0),"Intangible Labor",INDEX(Reference!$M:$N,MATCH($D67,Reference!$M:$M,0),2))),INDEX(Reference!$M:$N,MATCH($D67,Reference!$M:$M,0),2))</f>
        <v>Nonlabor</v>
      </c>
    </row>
    <row r="68" spans="2:6" ht="15" thickBot="1" x14ac:dyDescent="0.35">
      <c r="B68" s="57" t="s">
        <v>1403</v>
      </c>
      <c r="C68" s="196" t="s">
        <v>1644</v>
      </c>
      <c r="D68" s="57" t="s">
        <v>185</v>
      </c>
      <c r="E68" s="56">
        <v>0</v>
      </c>
      <c r="F68" s="14" t="str">
        <f>IFERROR(IF(MID($C68,5,4)="-320","Exclude",IF(AND($B68="Intangible",SEARCH("Lbr",$D68)&gt;0),"Intangible Labor",INDEX(Reference!$M:$N,MATCH($D68,Reference!$M:$M,0),2))),INDEX(Reference!$M:$N,MATCH($D68,Reference!$M:$M,0),2))</f>
        <v>Intangible Labor</v>
      </c>
    </row>
    <row r="69" spans="2:6" ht="15" thickBot="1" x14ac:dyDescent="0.35">
      <c r="B69" s="57" t="s">
        <v>1403</v>
      </c>
      <c r="C69" s="196" t="s">
        <v>1645</v>
      </c>
      <c r="D69" s="57" t="s">
        <v>190</v>
      </c>
      <c r="E69" s="56">
        <v>50000</v>
      </c>
      <c r="F69" s="14" t="str">
        <f>IFERROR(IF(MID($C69,5,4)="-320","Exclude",IF(AND($B69="Intangible",SEARCH("Lbr",$D69)&gt;0),"Intangible Labor",INDEX(Reference!$M:$N,MATCH($D69,Reference!$M:$M,0),2))),INDEX(Reference!$M:$N,MATCH($D69,Reference!$M:$M,0),2))</f>
        <v>Nonlabor</v>
      </c>
    </row>
    <row r="70" spans="2:6" ht="15" thickBot="1" x14ac:dyDescent="0.35">
      <c r="B70" s="57" t="s">
        <v>1403</v>
      </c>
      <c r="C70" s="196" t="s">
        <v>1645</v>
      </c>
      <c r="D70" s="57" t="s">
        <v>207</v>
      </c>
      <c r="E70" s="56">
        <v>28000</v>
      </c>
      <c r="F70" s="14" t="str">
        <f>IFERROR(IF(MID($C70,5,4)="-320","Exclude",IF(AND($B70="Intangible",SEARCH("Lbr",$D70)&gt;0),"Intangible Labor",INDEX(Reference!$M:$N,MATCH($D70,Reference!$M:$M,0),2))),INDEX(Reference!$M:$N,MATCH($D70,Reference!$M:$M,0),2))</f>
        <v>Nonlabor</v>
      </c>
    </row>
    <row r="71" spans="2:6" ht="15" thickBot="1" x14ac:dyDescent="0.35">
      <c r="B71" s="57" t="s">
        <v>1403</v>
      </c>
      <c r="C71" s="196" t="s">
        <v>1645</v>
      </c>
      <c r="D71" s="57" t="s">
        <v>185</v>
      </c>
      <c r="E71" s="56">
        <v>2134.0100000000002</v>
      </c>
      <c r="F71" s="14" t="str">
        <f>IFERROR(IF(MID($C71,5,4)="-320","Exclude",IF(AND($B71="Intangible",SEARCH("Lbr",$D71)&gt;0),"Intangible Labor",INDEX(Reference!$M:$N,MATCH($D71,Reference!$M:$M,0),2))),INDEX(Reference!$M:$N,MATCH($D71,Reference!$M:$M,0),2))</f>
        <v>Intangible Labor</v>
      </c>
    </row>
    <row r="72" spans="2:6" ht="15" thickBot="1" x14ac:dyDescent="0.35">
      <c r="B72" s="57" t="s">
        <v>1403</v>
      </c>
      <c r="C72" s="196" t="s">
        <v>1645</v>
      </c>
      <c r="D72" s="57" t="s">
        <v>1586</v>
      </c>
      <c r="E72" s="56">
        <v>1400</v>
      </c>
      <c r="F72" s="14" t="str">
        <f>IFERROR(IF(MID($C72,5,4)="-320","Exclude",IF(AND($B72="Intangible",SEARCH("Lbr",$D72)&gt;0),"Intangible Labor",INDEX(Reference!$M:$N,MATCH($D72,Reference!$M:$M,0),2))),INDEX(Reference!$M:$N,MATCH($D72,Reference!$M:$M,0),2))</f>
        <v>NonUnion Labor</v>
      </c>
    </row>
    <row r="73" spans="2:6" ht="15" thickBot="1" x14ac:dyDescent="0.35">
      <c r="B73" s="57" t="s">
        <v>1403</v>
      </c>
      <c r="C73" s="196" t="s">
        <v>1645</v>
      </c>
      <c r="D73" s="57" t="s">
        <v>1587</v>
      </c>
      <c r="E73" s="56">
        <v>1060</v>
      </c>
      <c r="F73" s="14" t="str">
        <f>IFERROR(IF(MID($C73,5,4)="-320","Exclude",IF(AND($B73="Intangible",SEARCH("Lbr",$D73)&gt;0),"Intangible Labor",INDEX(Reference!$M:$N,MATCH($D73,Reference!$M:$M,0),2))),INDEX(Reference!$M:$N,MATCH($D73,Reference!$M:$M,0),2))</f>
        <v>NonUnion Labor</v>
      </c>
    </row>
    <row r="74" spans="2:6" ht="15" thickBot="1" x14ac:dyDescent="0.35">
      <c r="B74" s="57" t="s">
        <v>1403</v>
      </c>
      <c r="C74" s="196" t="s">
        <v>1646</v>
      </c>
      <c r="D74" s="57" t="s">
        <v>207</v>
      </c>
      <c r="E74" s="56">
        <v>2277</v>
      </c>
      <c r="F74" s="14" t="str">
        <f>IFERROR(IF(MID($C74,5,4)="-320","Exclude",IF(AND($B74="Intangible",SEARCH("Lbr",$D74)&gt;0),"Intangible Labor",INDEX(Reference!$M:$N,MATCH($D74,Reference!$M:$M,0),2))),INDEX(Reference!$M:$N,MATCH($D74,Reference!$M:$M,0),2))</f>
        <v>Nonlabor</v>
      </c>
    </row>
    <row r="75" spans="2:6" ht="15" thickBot="1" x14ac:dyDescent="0.35">
      <c r="B75" s="57" t="s">
        <v>1403</v>
      </c>
      <c r="C75" s="196" t="s">
        <v>1647</v>
      </c>
      <c r="D75" s="57" t="s">
        <v>207</v>
      </c>
      <c r="E75" s="56">
        <v>25372.5</v>
      </c>
      <c r="F75" s="14" t="str">
        <f>IFERROR(IF(MID($C75,5,4)="-320","Exclude",IF(AND($B75="Intangible",SEARCH("Lbr",$D75)&gt;0),"Intangible Labor",INDEX(Reference!$M:$N,MATCH($D75,Reference!$M:$M,0),2))),INDEX(Reference!$M:$N,MATCH($D75,Reference!$M:$M,0),2))</f>
        <v>Nonlabor</v>
      </c>
    </row>
    <row r="76" spans="2:6" ht="15" thickBot="1" x14ac:dyDescent="0.35">
      <c r="B76" s="57" t="s">
        <v>1403</v>
      </c>
      <c r="C76" s="196" t="s">
        <v>1647</v>
      </c>
      <c r="D76" s="57" t="s">
        <v>185</v>
      </c>
      <c r="E76" s="56">
        <v>5591.27</v>
      </c>
      <c r="F76" s="14" t="str">
        <f>IFERROR(IF(MID($C76,5,4)="-320","Exclude",IF(AND($B76="Intangible",SEARCH("Lbr",$D76)&gt;0),"Intangible Labor",INDEX(Reference!$M:$N,MATCH($D76,Reference!$M:$M,0),2))),INDEX(Reference!$M:$N,MATCH($D76,Reference!$M:$M,0),2))</f>
        <v>Intangible Labor</v>
      </c>
    </row>
    <row r="77" spans="2:6" ht="15" thickBot="1" x14ac:dyDescent="0.35">
      <c r="B77" s="57" t="s">
        <v>1403</v>
      </c>
      <c r="C77" s="196" t="s">
        <v>1648</v>
      </c>
      <c r="D77" s="57" t="s">
        <v>207</v>
      </c>
      <c r="E77" s="56">
        <v>900</v>
      </c>
      <c r="F77" s="14" t="str">
        <f>IFERROR(IF(MID($C77,5,4)="-320","Exclude",IF(AND($B77="Intangible",SEARCH("Lbr",$D77)&gt;0),"Intangible Labor",INDEX(Reference!$M:$N,MATCH($D77,Reference!$M:$M,0),2))),INDEX(Reference!$M:$N,MATCH($D77,Reference!$M:$M,0),2))</f>
        <v>Exclude</v>
      </c>
    </row>
    <row r="78" spans="2:6" ht="15" thickBot="1" x14ac:dyDescent="0.35">
      <c r="B78" s="57" t="s">
        <v>1403</v>
      </c>
      <c r="C78" s="196" t="s">
        <v>1648</v>
      </c>
      <c r="D78" s="57" t="s">
        <v>182</v>
      </c>
      <c r="E78" s="56">
        <v>240</v>
      </c>
      <c r="F78" s="14" t="str">
        <f>IFERROR(IF(MID($C78,5,4)="-320","Exclude",IF(AND($B78="Intangible",SEARCH("Lbr",$D78)&gt;0),"Intangible Labor",INDEX(Reference!$M:$N,MATCH($D78,Reference!$M:$M,0),2))),INDEX(Reference!$M:$N,MATCH($D78,Reference!$M:$M,0),2))</f>
        <v>Exclude</v>
      </c>
    </row>
    <row r="79" spans="2:6" ht="15" thickBot="1" x14ac:dyDescent="0.35">
      <c r="B79" s="57" t="s">
        <v>1403</v>
      </c>
      <c r="C79" s="196" t="s">
        <v>1649</v>
      </c>
      <c r="D79" s="57" t="s">
        <v>185</v>
      </c>
      <c r="E79" s="56">
        <v>1012.04</v>
      </c>
      <c r="F79" s="14" t="str">
        <f>IFERROR(IF(MID($C79,5,4)="-320","Exclude",IF(AND($B79="Intangible",SEARCH("Lbr",$D79)&gt;0),"Intangible Labor",INDEX(Reference!$M:$N,MATCH($D79,Reference!$M:$M,0),2))),INDEX(Reference!$M:$N,MATCH($D79,Reference!$M:$M,0),2))</f>
        <v>Intangible Labor</v>
      </c>
    </row>
    <row r="80" spans="2:6" ht="15" thickBot="1" x14ac:dyDescent="0.35">
      <c r="B80" s="57" t="s">
        <v>1403</v>
      </c>
      <c r="C80" s="196" t="s">
        <v>1650</v>
      </c>
      <c r="D80" s="57" t="s">
        <v>182</v>
      </c>
      <c r="E80" s="56">
        <v>25378</v>
      </c>
      <c r="F80" s="14" t="str">
        <f>IFERROR(IF(MID($C80,5,4)="-320","Exclude",IF(AND($B80="Intangible",SEARCH("Lbr",$D80)&gt;0),"Intangible Labor",INDEX(Reference!$M:$N,MATCH($D80,Reference!$M:$M,0),2))),INDEX(Reference!$M:$N,MATCH($D80,Reference!$M:$M,0),2))</f>
        <v>Exclude</v>
      </c>
    </row>
    <row r="81" spans="2:6" ht="15" thickBot="1" x14ac:dyDescent="0.35">
      <c r="B81" s="57" t="s">
        <v>1403</v>
      </c>
      <c r="C81" s="196" t="s">
        <v>1651</v>
      </c>
      <c r="D81" s="57" t="s">
        <v>190</v>
      </c>
      <c r="E81" s="56">
        <v>1175</v>
      </c>
      <c r="F81" s="14" t="str">
        <f>IFERROR(IF(MID($C81,5,4)="-320","Exclude",IF(AND($B81="Intangible",SEARCH("Lbr",$D81)&gt;0),"Intangible Labor",INDEX(Reference!$M:$N,MATCH($D81,Reference!$M:$M,0),2))),INDEX(Reference!$M:$N,MATCH($D81,Reference!$M:$M,0),2))</f>
        <v>Nonlabor</v>
      </c>
    </row>
    <row r="82" spans="2:6" ht="15" thickBot="1" x14ac:dyDescent="0.35">
      <c r="B82" s="57" t="s">
        <v>1403</v>
      </c>
      <c r="C82" s="196" t="s">
        <v>1652</v>
      </c>
      <c r="D82" s="57" t="s">
        <v>219</v>
      </c>
      <c r="E82" s="56">
        <v>21100</v>
      </c>
      <c r="F82" s="14" t="str">
        <f>IFERROR(IF(MID($C82,5,4)="-320","Exclude",IF(AND($B82="Intangible",SEARCH("Lbr",$D82)&gt;0),"Intangible Labor",INDEX(Reference!$M:$N,MATCH($D82,Reference!$M:$M,0),2))),INDEX(Reference!$M:$N,MATCH($D82,Reference!$M:$M,0),2))</f>
        <v>Exclude</v>
      </c>
    </row>
    <row r="83" spans="2:6" ht="15" thickBot="1" x14ac:dyDescent="0.35">
      <c r="B83" s="57" t="s">
        <v>1403</v>
      </c>
      <c r="C83" s="196" t="s">
        <v>1652</v>
      </c>
      <c r="D83" s="57" t="s">
        <v>186</v>
      </c>
      <c r="E83" s="56">
        <v>209.28</v>
      </c>
      <c r="F83" s="14" t="str">
        <f>IFERROR(IF(MID($C83,5,4)="-320","Exclude",IF(AND($B83="Intangible",SEARCH("Lbr",$D83)&gt;0),"Intangible Labor",INDEX(Reference!$M:$N,MATCH($D83,Reference!$M:$M,0),2))),INDEX(Reference!$M:$N,MATCH($D83,Reference!$M:$M,0),2))</f>
        <v>Exclude</v>
      </c>
    </row>
    <row r="84" spans="2:6" ht="15" thickBot="1" x14ac:dyDescent="0.35">
      <c r="B84" s="57" t="s">
        <v>1403</v>
      </c>
      <c r="C84" s="196" t="s">
        <v>1653</v>
      </c>
      <c r="D84" s="57" t="s">
        <v>185</v>
      </c>
      <c r="E84" s="56">
        <v>1287.8700000000001</v>
      </c>
      <c r="F84" s="14" t="str">
        <f>IFERROR(IF(MID($C84,5,4)="-320","Exclude",IF(AND($B84="Intangible",SEARCH("Lbr",$D84)&gt;0),"Intangible Labor",INDEX(Reference!$M:$N,MATCH($D84,Reference!$M:$M,0),2))),INDEX(Reference!$M:$N,MATCH($D84,Reference!$M:$M,0),2))</f>
        <v>Intangible Labor</v>
      </c>
    </row>
    <row r="85" spans="2:6" ht="15" thickBot="1" x14ac:dyDescent="0.35">
      <c r="B85" s="57" t="s">
        <v>1403</v>
      </c>
      <c r="C85" s="196" t="s">
        <v>1654</v>
      </c>
      <c r="D85" s="57" t="s">
        <v>219</v>
      </c>
      <c r="E85" s="56">
        <v>64155</v>
      </c>
      <c r="F85" s="14" t="str">
        <f>IFERROR(IF(MID($C85,5,4)="-320","Exclude",IF(AND($B85="Intangible",SEARCH("Lbr",$D85)&gt;0),"Intangible Labor",INDEX(Reference!$M:$N,MATCH($D85,Reference!$M:$M,0),2))),INDEX(Reference!$M:$N,MATCH($D85,Reference!$M:$M,0),2))</f>
        <v>Exclude</v>
      </c>
    </row>
    <row r="86" spans="2:6" ht="15" thickBot="1" x14ac:dyDescent="0.35">
      <c r="B86" s="57" t="s">
        <v>1403</v>
      </c>
      <c r="C86" s="196" t="s">
        <v>1655</v>
      </c>
      <c r="D86" s="57" t="s">
        <v>207</v>
      </c>
      <c r="E86" s="56">
        <v>13929.5</v>
      </c>
      <c r="F86" s="14" t="str">
        <f>IFERROR(IF(MID($C86,5,4)="-320","Exclude",IF(AND($B86="Intangible",SEARCH("Lbr",$D86)&gt;0),"Intangible Labor",INDEX(Reference!$M:$N,MATCH($D86,Reference!$M:$M,0),2))),INDEX(Reference!$M:$N,MATCH($D86,Reference!$M:$M,0),2))</f>
        <v>Nonlabor</v>
      </c>
    </row>
    <row r="87" spans="2:6" ht="15" thickBot="1" x14ac:dyDescent="0.35">
      <c r="B87" s="57" t="s">
        <v>1403</v>
      </c>
      <c r="C87" s="196" t="s">
        <v>1656</v>
      </c>
      <c r="D87" s="57" t="s">
        <v>255</v>
      </c>
      <c r="E87" s="56">
        <v>5216.45</v>
      </c>
      <c r="F87" s="14" t="str">
        <f>IFERROR(IF(MID($C87,5,4)="-320","Exclude",IF(AND($B87="Intangible",SEARCH("Lbr",$D87)&gt;0),"Intangible Labor",INDEX(Reference!$M:$N,MATCH($D87,Reference!$M:$M,0),2))),INDEX(Reference!$M:$N,MATCH($D87,Reference!$M:$M,0),2))</f>
        <v>Exclude</v>
      </c>
    </row>
    <row r="88" spans="2:6" ht="15" thickBot="1" x14ac:dyDescent="0.35">
      <c r="B88" s="57" t="s">
        <v>1403</v>
      </c>
      <c r="C88" s="196" t="s">
        <v>1657</v>
      </c>
      <c r="D88" s="57" t="s">
        <v>207</v>
      </c>
      <c r="E88" s="56">
        <v>180524.75</v>
      </c>
      <c r="F88" s="14" t="str">
        <f>IFERROR(IF(MID($C88,5,4)="-320","Exclude",IF(AND($B88="Intangible",SEARCH("Lbr",$D88)&gt;0),"Intangible Labor",INDEX(Reference!$M:$N,MATCH($D88,Reference!$M:$M,0),2))),INDEX(Reference!$M:$N,MATCH($D88,Reference!$M:$M,0),2))</f>
        <v>Nonlabor</v>
      </c>
    </row>
    <row r="89" spans="2:6" ht="15" thickBot="1" x14ac:dyDescent="0.35">
      <c r="B89" s="57" t="s">
        <v>1403</v>
      </c>
      <c r="C89" s="196" t="s">
        <v>1657</v>
      </c>
      <c r="D89" s="57" t="s">
        <v>185</v>
      </c>
      <c r="E89" s="56">
        <v>613.13</v>
      </c>
      <c r="F89" s="14" t="str">
        <f>IFERROR(IF(MID($C89,5,4)="-320","Exclude",IF(AND($B89="Intangible",SEARCH("Lbr",$D89)&gt;0),"Intangible Labor",INDEX(Reference!$M:$N,MATCH($D89,Reference!$M:$M,0),2))),INDEX(Reference!$M:$N,MATCH($D89,Reference!$M:$M,0),2))</f>
        <v>Intangible Labor</v>
      </c>
    </row>
    <row r="90" spans="2:6" ht="15" thickBot="1" x14ac:dyDescent="0.35">
      <c r="B90" s="57" t="s">
        <v>1403</v>
      </c>
      <c r="C90" s="196" t="s">
        <v>1658</v>
      </c>
      <c r="D90" s="57" t="s">
        <v>185</v>
      </c>
      <c r="E90" s="56">
        <v>32.200000000000003</v>
      </c>
      <c r="F90" s="14" t="str">
        <f>IFERROR(IF(MID($C90,5,4)="-320","Exclude",IF(AND($B90="Intangible",SEARCH("Lbr",$D90)&gt;0),"Intangible Labor",INDEX(Reference!$M:$N,MATCH($D90,Reference!$M:$M,0),2))),INDEX(Reference!$M:$N,MATCH($D90,Reference!$M:$M,0),2))</f>
        <v>Intangible Labor</v>
      </c>
    </row>
    <row r="91" spans="2:6" x14ac:dyDescent="0.3">
      <c r="B91" t="s">
        <v>1403</v>
      </c>
      <c r="C91" t="s">
        <v>1659</v>
      </c>
      <c r="D91" t="s">
        <v>254</v>
      </c>
      <c r="E91" s="56">
        <v>15095.64</v>
      </c>
      <c r="F91" s="14" t="str">
        <f>IFERROR(IF(MID($C91,5,4)="-320","Exclude",IF(AND($B91="Intangible",SEARCH("Lbr",$D91)&gt;0),"Intangible Labor",INDEX(Reference!$M:$N,MATCH($D91,Reference!$M:$M,0),2))),INDEX(Reference!$M:$N,MATCH($D91,Reference!$M:$M,0),2))</f>
        <v>Nonlabor</v>
      </c>
    </row>
    <row r="92" spans="2:6" x14ac:dyDescent="0.3">
      <c r="B92" t="s">
        <v>1403</v>
      </c>
      <c r="C92" t="s">
        <v>1660</v>
      </c>
      <c r="D92" t="s">
        <v>185</v>
      </c>
      <c r="E92" s="56">
        <v>616.02</v>
      </c>
      <c r="F92" s="14" t="str">
        <f>IFERROR(IF(MID($C92,5,4)="-320","Exclude",IF(AND($B92="Intangible",SEARCH("Lbr",$D92)&gt;0),"Intangible Labor",INDEX(Reference!$M:$N,MATCH($D92,Reference!$M:$M,0),2))),INDEX(Reference!$M:$N,MATCH($D92,Reference!$M:$M,0),2))</f>
        <v>Intangible Labor</v>
      </c>
    </row>
    <row r="93" spans="2:6" x14ac:dyDescent="0.3">
      <c r="B93" t="s">
        <v>1403</v>
      </c>
      <c r="C93" t="s">
        <v>1661</v>
      </c>
      <c r="D93" t="s">
        <v>190</v>
      </c>
      <c r="E93" s="56">
        <v>210239.78</v>
      </c>
      <c r="F93" s="14" t="str">
        <f>IFERROR(IF(MID($C93,5,4)="-320","Exclude",IF(AND($B93="Intangible",SEARCH("Lbr",$D93)&gt;0),"Intangible Labor",INDEX(Reference!$M:$N,MATCH($D93,Reference!$M:$M,0),2))),INDEX(Reference!$M:$N,MATCH($D93,Reference!$M:$M,0),2))</f>
        <v>Exclude</v>
      </c>
    </row>
    <row r="94" spans="2:6" x14ac:dyDescent="0.3">
      <c r="B94" t="s">
        <v>1403</v>
      </c>
      <c r="C94" t="s">
        <v>1661</v>
      </c>
      <c r="D94" t="s">
        <v>182</v>
      </c>
      <c r="E94" s="56">
        <v>17418.439999999999</v>
      </c>
      <c r="F94" s="14" t="str">
        <f>IFERROR(IF(MID($C94,5,4)="-320","Exclude",IF(AND($B94="Intangible",SEARCH("Lbr",$D94)&gt;0),"Intangible Labor",INDEX(Reference!$M:$N,MATCH($D94,Reference!$M:$M,0),2))),INDEX(Reference!$M:$N,MATCH($D94,Reference!$M:$M,0),2))</f>
        <v>Exclude</v>
      </c>
    </row>
    <row r="95" spans="2:6" x14ac:dyDescent="0.3">
      <c r="B95" t="s">
        <v>1403</v>
      </c>
      <c r="C95" t="s">
        <v>1662</v>
      </c>
      <c r="D95" t="s">
        <v>190</v>
      </c>
      <c r="E95" s="56">
        <v>124738.75</v>
      </c>
      <c r="F95" s="14" t="str">
        <f>IFERROR(IF(MID($C95,5,4)="-320","Exclude",IF(AND($B95="Intangible",SEARCH("Lbr",$D95)&gt;0),"Intangible Labor",INDEX(Reference!$M:$N,MATCH($D95,Reference!$M:$M,0),2))),INDEX(Reference!$M:$N,MATCH($D95,Reference!$M:$M,0),2))</f>
        <v>Nonlabor</v>
      </c>
    </row>
    <row r="96" spans="2:6" x14ac:dyDescent="0.3">
      <c r="B96" t="s">
        <v>1403</v>
      </c>
      <c r="C96" t="s">
        <v>1662</v>
      </c>
      <c r="D96" t="s">
        <v>185</v>
      </c>
      <c r="E96" s="56">
        <v>1930.9</v>
      </c>
      <c r="F96" s="14" t="str">
        <f>IFERROR(IF(MID($C96,5,4)="-320","Exclude",IF(AND($B96="Intangible",SEARCH("Lbr",$D96)&gt;0),"Intangible Labor",INDEX(Reference!$M:$N,MATCH($D96,Reference!$M:$M,0),2))),INDEX(Reference!$M:$N,MATCH($D96,Reference!$M:$M,0),2))</f>
        <v>Intangible Labor</v>
      </c>
    </row>
    <row r="97" spans="2:6" x14ac:dyDescent="0.3">
      <c r="B97" t="s">
        <v>1403</v>
      </c>
      <c r="C97" t="s">
        <v>1663</v>
      </c>
      <c r="D97" t="s">
        <v>190</v>
      </c>
      <c r="E97" s="56">
        <v>12575</v>
      </c>
      <c r="F97" s="14" t="str">
        <f>IFERROR(IF(MID($C97,5,4)="-320","Exclude",IF(AND($B97="Intangible",SEARCH("Lbr",$D97)&gt;0),"Intangible Labor",INDEX(Reference!$M:$N,MATCH($D97,Reference!$M:$M,0),2))),INDEX(Reference!$M:$N,MATCH($D97,Reference!$M:$M,0),2))</f>
        <v>Nonlabor</v>
      </c>
    </row>
    <row r="98" spans="2:6" x14ac:dyDescent="0.3">
      <c r="B98" t="s">
        <v>1403</v>
      </c>
      <c r="C98" t="s">
        <v>1663</v>
      </c>
      <c r="D98" t="s">
        <v>185</v>
      </c>
      <c r="E98" s="56">
        <v>164.4</v>
      </c>
      <c r="F98" s="14" t="str">
        <f>IFERROR(IF(MID($C98,5,4)="-320","Exclude",IF(AND($B98="Intangible",SEARCH("Lbr",$D98)&gt;0),"Intangible Labor",INDEX(Reference!$M:$N,MATCH($D98,Reference!$M:$M,0),2))),INDEX(Reference!$M:$N,MATCH($D98,Reference!$M:$M,0),2))</f>
        <v>Intangible Labor</v>
      </c>
    </row>
    <row r="99" spans="2:6" x14ac:dyDescent="0.3">
      <c r="B99" t="s">
        <v>1403</v>
      </c>
      <c r="C99" t="s">
        <v>1664</v>
      </c>
      <c r="D99" t="s">
        <v>182</v>
      </c>
      <c r="E99" s="56">
        <v>6709.8</v>
      </c>
      <c r="F99" s="14" t="str">
        <f>IFERROR(IF(MID($C99,5,4)="-320","Exclude",IF(AND($B99="Intangible",SEARCH("Lbr",$D99)&gt;0),"Intangible Labor",INDEX(Reference!$M:$N,MATCH($D99,Reference!$M:$M,0),2))),INDEX(Reference!$M:$N,MATCH($D99,Reference!$M:$M,0),2))</f>
        <v>Exclude</v>
      </c>
    </row>
    <row r="100" spans="2:6" x14ac:dyDescent="0.3">
      <c r="B100" t="s">
        <v>1403</v>
      </c>
      <c r="C100" t="s">
        <v>1665</v>
      </c>
      <c r="D100" t="s">
        <v>182</v>
      </c>
      <c r="E100" s="56">
        <v>6709.8</v>
      </c>
      <c r="F100" s="14" t="str">
        <f>IFERROR(IF(MID($C100,5,4)="-320","Exclude",IF(AND($B100="Intangible",SEARCH("Lbr",$D100)&gt;0),"Intangible Labor",INDEX(Reference!$M:$N,MATCH($D100,Reference!$M:$M,0),2))),INDEX(Reference!$M:$N,MATCH($D100,Reference!$M:$M,0),2))</f>
        <v>Exclude</v>
      </c>
    </row>
    <row r="101" spans="2:6" x14ac:dyDescent="0.3">
      <c r="B101" t="s">
        <v>1403</v>
      </c>
      <c r="C101" t="s">
        <v>1666</v>
      </c>
      <c r="D101" t="s">
        <v>190</v>
      </c>
      <c r="E101" s="56">
        <v>175355.86</v>
      </c>
      <c r="F101" s="14" t="str">
        <f>IFERROR(IF(MID($C101,5,4)="-320","Exclude",IF(AND($B101="Intangible",SEARCH("Lbr",$D101)&gt;0),"Intangible Labor",INDEX(Reference!$M:$N,MATCH($D101,Reference!$M:$M,0),2))),INDEX(Reference!$M:$N,MATCH($D101,Reference!$M:$M,0),2))</f>
        <v>Nonlabor</v>
      </c>
    </row>
    <row r="102" spans="2:6" x14ac:dyDescent="0.3">
      <c r="B102" t="s">
        <v>1403</v>
      </c>
      <c r="C102" t="s">
        <v>1666</v>
      </c>
      <c r="D102" t="s">
        <v>185</v>
      </c>
      <c r="E102" s="56">
        <v>21390.65</v>
      </c>
      <c r="F102" s="14" t="str">
        <f>IFERROR(IF(MID($C102,5,4)="-320","Exclude",IF(AND($B102="Intangible",SEARCH("Lbr",$D102)&gt;0),"Intangible Labor",INDEX(Reference!$M:$N,MATCH($D102,Reference!$M:$M,0),2))),INDEX(Reference!$M:$N,MATCH($D102,Reference!$M:$M,0),2))</f>
        <v>Intangible Labor</v>
      </c>
    </row>
    <row r="103" spans="2:6" x14ac:dyDescent="0.3">
      <c r="B103" t="s">
        <v>1403</v>
      </c>
      <c r="C103" t="s">
        <v>1667</v>
      </c>
      <c r="D103" t="s">
        <v>190</v>
      </c>
      <c r="E103" s="56">
        <v>6000</v>
      </c>
      <c r="F103" s="14" t="str">
        <f>IFERROR(IF(MID($C103,5,4)="-320","Exclude",IF(AND($B103="Intangible",SEARCH("Lbr",$D103)&gt;0),"Intangible Labor",INDEX(Reference!$M:$N,MATCH($D103,Reference!$M:$M,0),2))),INDEX(Reference!$M:$N,MATCH($D103,Reference!$M:$M,0),2))</f>
        <v>Exclude</v>
      </c>
    </row>
    <row r="104" spans="2:6" x14ac:dyDescent="0.3">
      <c r="B104" t="s">
        <v>1403</v>
      </c>
      <c r="C104" t="s">
        <v>1667</v>
      </c>
      <c r="D104" t="s">
        <v>185</v>
      </c>
      <c r="E104" s="56">
        <v>4800</v>
      </c>
      <c r="F104" s="14" t="str">
        <f>IFERROR(IF(MID($C104,5,4)="-320","Exclude",IF(AND($B104="Intangible",SEARCH("Lbr",$D104)&gt;0),"Intangible Labor",INDEX(Reference!$M:$N,MATCH($D104,Reference!$M:$M,0),2))),INDEX(Reference!$M:$N,MATCH($D104,Reference!$M:$M,0),2))</f>
        <v>Exclude</v>
      </c>
    </row>
    <row r="105" spans="2:6" x14ac:dyDescent="0.3">
      <c r="B105" t="s">
        <v>1403</v>
      </c>
      <c r="C105" t="s">
        <v>1668</v>
      </c>
      <c r="D105" t="s">
        <v>190</v>
      </c>
      <c r="E105" s="56">
        <v>120225</v>
      </c>
      <c r="F105" s="14" t="str">
        <f>IFERROR(IF(MID($C105,5,4)="-320","Exclude",IF(AND($B105="Intangible",SEARCH("Lbr",$D105)&gt;0),"Intangible Labor",INDEX(Reference!$M:$N,MATCH($D105,Reference!$M:$M,0),2))),INDEX(Reference!$M:$N,MATCH($D105,Reference!$M:$M,0),2))</f>
        <v>Nonlabor</v>
      </c>
    </row>
    <row r="106" spans="2:6" x14ac:dyDescent="0.3">
      <c r="B106" t="s">
        <v>1403</v>
      </c>
      <c r="C106" t="s">
        <v>1668</v>
      </c>
      <c r="D106" t="s">
        <v>185</v>
      </c>
      <c r="E106" s="56">
        <v>14203.64</v>
      </c>
      <c r="F106" s="14" t="str">
        <f>IFERROR(IF(MID($C106,5,4)="-320","Exclude",IF(AND($B106="Intangible",SEARCH("Lbr",$D106)&gt;0),"Intangible Labor",INDEX(Reference!$M:$N,MATCH($D106,Reference!$M:$M,0),2))),INDEX(Reference!$M:$N,MATCH($D106,Reference!$M:$M,0),2))</f>
        <v>Intangible Labor</v>
      </c>
    </row>
    <row r="107" spans="2:6" x14ac:dyDescent="0.3">
      <c r="B107" t="s">
        <v>1403</v>
      </c>
      <c r="C107" t="s">
        <v>1669</v>
      </c>
      <c r="D107" t="s">
        <v>190</v>
      </c>
      <c r="E107" s="56">
        <v>13838</v>
      </c>
      <c r="F107" s="14" t="str">
        <f>IFERROR(IF(MID($C107,5,4)="-320","Exclude",IF(AND($B107="Intangible",SEARCH("Lbr",$D107)&gt;0),"Intangible Labor",INDEX(Reference!$M:$N,MATCH($D107,Reference!$M:$M,0),2))),INDEX(Reference!$M:$N,MATCH($D107,Reference!$M:$M,0),2))</f>
        <v>Exclude</v>
      </c>
    </row>
    <row r="108" spans="2:6" x14ac:dyDescent="0.3">
      <c r="B108" t="s">
        <v>1403</v>
      </c>
      <c r="C108" t="s">
        <v>1669</v>
      </c>
      <c r="D108" t="s">
        <v>185</v>
      </c>
      <c r="E108" s="56">
        <v>1000</v>
      </c>
      <c r="F108" s="14" t="str">
        <f>IFERROR(IF(MID($C108,5,4)="-320","Exclude",IF(AND($B108="Intangible",SEARCH("Lbr",$D108)&gt;0),"Intangible Labor",INDEX(Reference!$M:$N,MATCH($D108,Reference!$M:$M,0),2))),INDEX(Reference!$M:$N,MATCH($D108,Reference!$M:$M,0),2))</f>
        <v>Exclude</v>
      </c>
    </row>
    <row r="109" spans="2:6" x14ac:dyDescent="0.3">
      <c r="B109" t="s">
        <v>1403</v>
      </c>
      <c r="C109" t="s">
        <v>1670</v>
      </c>
      <c r="D109" t="s">
        <v>182</v>
      </c>
      <c r="E109" s="56">
        <v>33343.279999999999</v>
      </c>
      <c r="F109" s="14" t="str">
        <f>IFERROR(IF(MID($C109,5,4)="-320","Exclude",IF(AND($B109="Intangible",SEARCH("Lbr",$D109)&gt;0),"Intangible Labor",INDEX(Reference!$M:$N,MATCH($D109,Reference!$M:$M,0),2))),INDEX(Reference!$M:$N,MATCH($D109,Reference!$M:$M,0),2))</f>
        <v>Exclude</v>
      </c>
    </row>
    <row r="110" spans="2:6" x14ac:dyDescent="0.3">
      <c r="B110" t="s">
        <v>1403</v>
      </c>
      <c r="C110" t="s">
        <v>1671</v>
      </c>
      <c r="D110" t="s">
        <v>190</v>
      </c>
      <c r="E110" s="56">
        <v>80000</v>
      </c>
      <c r="F110" s="14" t="str">
        <f>IFERROR(IF(MID($C110,5,4)="-320","Exclude",IF(AND($B110="Intangible",SEARCH("Lbr",$D110)&gt;0),"Intangible Labor",INDEX(Reference!$M:$N,MATCH($D110,Reference!$M:$M,0),2))),INDEX(Reference!$M:$N,MATCH($D110,Reference!$M:$M,0),2))</f>
        <v>Nonlabor</v>
      </c>
    </row>
    <row r="111" spans="2:6" x14ac:dyDescent="0.3">
      <c r="B111" t="s">
        <v>1403</v>
      </c>
      <c r="C111" t="s">
        <v>1672</v>
      </c>
      <c r="D111" t="s">
        <v>190</v>
      </c>
      <c r="E111" s="56">
        <v>50000</v>
      </c>
      <c r="F111" s="14" t="str">
        <f>IFERROR(IF(MID($C111,5,4)="-320","Exclude",IF(AND($B111="Intangible",SEARCH("Lbr",$D111)&gt;0),"Intangible Labor",INDEX(Reference!$M:$N,MATCH($D111,Reference!$M:$M,0),2))),INDEX(Reference!$M:$N,MATCH($D111,Reference!$M:$M,0),2))</f>
        <v>Nonlabor</v>
      </c>
    </row>
    <row r="112" spans="2:6" x14ac:dyDescent="0.3">
      <c r="B112" t="s">
        <v>1403</v>
      </c>
      <c r="C112" t="s">
        <v>1673</v>
      </c>
      <c r="D112" t="s">
        <v>190</v>
      </c>
      <c r="E112" s="56">
        <v>22000</v>
      </c>
      <c r="F112" s="14" t="str">
        <f>IFERROR(IF(MID($C112,5,4)="-320","Exclude",IF(AND($B112="Intangible",SEARCH("Lbr",$D112)&gt;0),"Intangible Labor",INDEX(Reference!$M:$N,MATCH($D112,Reference!$M:$M,0),2))),INDEX(Reference!$M:$N,MATCH($D112,Reference!$M:$M,0),2))</f>
        <v>Nonlabor</v>
      </c>
    </row>
    <row r="113" spans="2:6" x14ac:dyDescent="0.3">
      <c r="B113" t="s">
        <v>1403</v>
      </c>
      <c r="C113" t="s">
        <v>1673</v>
      </c>
      <c r="D113" t="s">
        <v>185</v>
      </c>
      <c r="E113" s="56">
        <v>1000</v>
      </c>
      <c r="F113" s="14" t="str">
        <f>IFERROR(IF(MID($C113,5,4)="-320","Exclude",IF(AND($B113="Intangible",SEARCH("Lbr",$D113)&gt;0),"Intangible Labor",INDEX(Reference!$M:$N,MATCH($D113,Reference!$M:$M,0),2))),INDEX(Reference!$M:$N,MATCH($D113,Reference!$M:$M,0),2))</f>
        <v>Intangible Labor</v>
      </c>
    </row>
  </sheetData>
  <autoFilter ref="C24:F90" xr:uid="{2439A9CD-1140-47C6-BFF1-A050AD99117E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2FF21-2F86-4561-98B8-5E7CB0167F71}">
  <sheetPr codeName="Sheet17">
    <tabColor theme="7" tint="0.79998168889431442"/>
  </sheetPr>
  <dimension ref="B1:E41"/>
  <sheetViews>
    <sheetView zoomScale="80" zoomScaleNormal="80" workbookViewId="0">
      <selection activeCell="E1" sqref="E1"/>
    </sheetView>
  </sheetViews>
  <sheetFormatPr defaultRowHeight="14.4" x14ac:dyDescent="0.3"/>
  <cols>
    <col min="2" max="2" width="59.44140625" bestFit="1" customWidth="1"/>
    <col min="3" max="3" width="13.5546875" bestFit="1" customWidth="1"/>
    <col min="4" max="4" width="8.6640625" bestFit="1" customWidth="1"/>
    <col min="5" max="5" width="21.5546875" bestFit="1" customWidth="1"/>
  </cols>
  <sheetData>
    <row r="1" spans="2:5" x14ac:dyDescent="0.3">
      <c r="E1" s="235" t="s">
        <v>3365</v>
      </c>
    </row>
    <row r="3" spans="2:5" x14ac:dyDescent="0.3">
      <c r="B3" s="1" t="s">
        <v>1674</v>
      </c>
      <c r="C3" s="4" t="s">
        <v>1675</v>
      </c>
      <c r="D3" s="4" t="s">
        <v>1676</v>
      </c>
      <c r="E3" s="4" t="s">
        <v>1677</v>
      </c>
    </row>
    <row r="4" spans="2:5" x14ac:dyDescent="0.3">
      <c r="B4" t="s">
        <v>1678</v>
      </c>
      <c r="C4" s="8">
        <v>1534028.32</v>
      </c>
      <c r="D4" s="168">
        <v>0.33300000000000002</v>
      </c>
      <c r="E4" s="169">
        <f>+C4*D4</f>
        <v>510831.43056000007</v>
      </c>
    </row>
    <row r="5" spans="2:5" x14ac:dyDescent="0.3">
      <c r="B5" t="s">
        <v>1679</v>
      </c>
      <c r="C5" s="8">
        <v>5879737.5700000003</v>
      </c>
      <c r="D5" s="168">
        <v>0.2</v>
      </c>
      <c r="E5" s="169">
        <f t="shared" ref="E5:E11" si="0">+C5*D5</f>
        <v>1175947.5140000002</v>
      </c>
    </row>
    <row r="6" spans="2:5" x14ac:dyDescent="0.3">
      <c r="B6" t="s">
        <v>1680</v>
      </c>
      <c r="C6" s="8">
        <v>1124489.6000000001</v>
      </c>
      <c r="D6" s="168">
        <v>0.1429</v>
      </c>
      <c r="E6" s="169">
        <f t="shared" si="0"/>
        <v>160689.56384000002</v>
      </c>
    </row>
    <row r="7" spans="2:5" x14ac:dyDescent="0.3">
      <c r="B7" t="s">
        <v>1681</v>
      </c>
      <c r="C7" s="8">
        <v>6394811.0199999996</v>
      </c>
      <c r="D7" s="168">
        <v>0.1</v>
      </c>
      <c r="E7" s="169">
        <f t="shared" si="0"/>
        <v>639481.10199999996</v>
      </c>
    </row>
    <row r="8" spans="2:5" x14ac:dyDescent="0.3">
      <c r="B8" t="s">
        <v>1682</v>
      </c>
      <c r="C8" s="8">
        <v>0</v>
      </c>
      <c r="D8" s="168">
        <v>0.1</v>
      </c>
      <c r="E8" s="169">
        <f t="shared" si="0"/>
        <v>0</v>
      </c>
    </row>
    <row r="9" spans="2:5" x14ac:dyDescent="0.3">
      <c r="B9" t="s">
        <v>1683</v>
      </c>
      <c r="C9" s="8">
        <v>7587916.4500000002</v>
      </c>
      <c r="D9" s="168">
        <v>0.25900000000000001</v>
      </c>
      <c r="E9" s="169">
        <f t="shared" si="0"/>
        <v>1965270.3605500001</v>
      </c>
    </row>
    <row r="10" spans="2:5" x14ac:dyDescent="0.3">
      <c r="B10" t="s">
        <v>1684</v>
      </c>
      <c r="C10" s="8">
        <v>1199234.94</v>
      </c>
      <c r="D10" s="168">
        <v>0.17499999999999999</v>
      </c>
      <c r="E10" s="169">
        <f t="shared" si="0"/>
        <v>209866.11449999997</v>
      </c>
    </row>
    <row r="11" spans="2:5" x14ac:dyDescent="0.3">
      <c r="B11" t="s">
        <v>1685</v>
      </c>
      <c r="C11" s="8">
        <v>1120936.32</v>
      </c>
      <c r="D11" s="168">
        <v>0.2</v>
      </c>
      <c r="E11" s="169">
        <f t="shared" si="0"/>
        <v>224187.26400000002</v>
      </c>
    </row>
    <row r="12" spans="2:5" x14ac:dyDescent="0.3">
      <c r="C12" s="8"/>
      <c r="D12" s="168"/>
      <c r="E12" s="169"/>
    </row>
    <row r="13" spans="2:5" x14ac:dyDescent="0.3">
      <c r="B13" t="s">
        <v>1686</v>
      </c>
      <c r="C13" s="8">
        <v>4227.0200000000004</v>
      </c>
      <c r="D13">
        <v>0.1</v>
      </c>
      <c r="E13" s="169">
        <f>-+C13*D13</f>
        <v>-422.70200000000006</v>
      </c>
    </row>
    <row r="14" spans="2:5" x14ac:dyDescent="0.3">
      <c r="B14" t="s">
        <v>1687</v>
      </c>
      <c r="C14" s="8">
        <v>78368.08</v>
      </c>
      <c r="D14">
        <v>0.1</v>
      </c>
      <c r="E14" s="169">
        <f t="shared" ref="E14:E19" si="1">-+C14*D14</f>
        <v>-7836.8080000000009</v>
      </c>
    </row>
    <row r="15" spans="2:5" x14ac:dyDescent="0.3">
      <c r="B15" t="s">
        <v>1688</v>
      </c>
      <c r="C15" s="8">
        <v>2596593.58</v>
      </c>
      <c r="D15">
        <v>0.1</v>
      </c>
      <c r="E15" s="169">
        <f t="shared" si="1"/>
        <v>-259659.35800000001</v>
      </c>
    </row>
    <row r="16" spans="2:5" x14ac:dyDescent="0.3">
      <c r="B16" t="s">
        <v>1689</v>
      </c>
      <c r="C16" s="8">
        <v>38583.79</v>
      </c>
      <c r="D16">
        <v>0.1</v>
      </c>
      <c r="E16" s="169">
        <f t="shared" si="1"/>
        <v>-3858.3790000000004</v>
      </c>
    </row>
    <row r="17" spans="2:5" x14ac:dyDescent="0.3">
      <c r="B17" t="s">
        <v>1690</v>
      </c>
      <c r="C17" s="8">
        <v>57745.78</v>
      </c>
      <c r="D17">
        <v>0.1</v>
      </c>
      <c r="E17" s="169">
        <f t="shared" si="1"/>
        <v>-5774.5780000000004</v>
      </c>
    </row>
    <row r="18" spans="2:5" x14ac:dyDescent="0.3">
      <c r="B18" t="s">
        <v>1691</v>
      </c>
      <c r="C18" s="8">
        <v>159391.96</v>
      </c>
      <c r="D18">
        <v>0.1</v>
      </c>
      <c r="E18" s="169">
        <f t="shared" si="1"/>
        <v>-15939.196</v>
      </c>
    </row>
    <row r="19" spans="2:5" x14ac:dyDescent="0.3">
      <c r="B19" t="s">
        <v>1692</v>
      </c>
      <c r="C19" s="8">
        <v>257109.82</v>
      </c>
      <c r="D19">
        <v>0.1</v>
      </c>
      <c r="E19" s="170">
        <f t="shared" si="1"/>
        <v>-25710.982000000004</v>
      </c>
    </row>
    <row r="20" spans="2:5" x14ac:dyDescent="0.3">
      <c r="E20" s="85">
        <f>SUM(E4:E19)</f>
        <v>4567071.346450001</v>
      </c>
    </row>
    <row r="23" spans="2:5" x14ac:dyDescent="0.3">
      <c r="B23" s="1" t="s">
        <v>1693</v>
      </c>
      <c r="C23" s="177" t="s">
        <v>1675</v>
      </c>
      <c r="D23" s="178" t="s">
        <v>1676</v>
      </c>
      <c r="E23" s="177" t="s">
        <v>1677</v>
      </c>
    </row>
    <row r="24" spans="2:5" x14ac:dyDescent="0.3">
      <c r="B24" t="s">
        <v>1694</v>
      </c>
      <c r="C24" s="173">
        <v>169725.52</v>
      </c>
      <c r="D24" s="185">
        <v>0</v>
      </c>
      <c r="E24" s="180">
        <f>+C24*D24</f>
        <v>0</v>
      </c>
    </row>
    <row r="25" spans="2:5" x14ac:dyDescent="0.3">
      <c r="B25" t="s">
        <v>1695</v>
      </c>
      <c r="C25" s="173">
        <v>246362.64</v>
      </c>
      <c r="D25" s="185">
        <v>1.6500000000000001E-2</v>
      </c>
      <c r="E25" s="180">
        <f t="shared" ref="E25:E30" si="2">+C25*D25</f>
        <v>4064.9835600000006</v>
      </c>
    </row>
    <row r="26" spans="2:5" x14ac:dyDescent="0.3">
      <c r="B26" t="s">
        <v>1696</v>
      </c>
      <c r="C26" s="173">
        <v>83145.210000000006</v>
      </c>
      <c r="D26" s="185">
        <v>2.3900000000000001E-2</v>
      </c>
      <c r="E26" s="180">
        <f t="shared" si="2"/>
        <v>1987.1705190000002</v>
      </c>
    </row>
    <row r="27" spans="2:5" x14ac:dyDescent="0.3">
      <c r="B27" t="s">
        <v>1697</v>
      </c>
      <c r="C27" s="173">
        <f>19506738.61*0.314</f>
        <v>6125115.9235399999</v>
      </c>
      <c r="D27" s="185">
        <v>1.8100000000000002E-2</v>
      </c>
      <c r="E27" s="180">
        <f t="shared" si="2"/>
        <v>110864.59821607401</v>
      </c>
    </row>
    <row r="28" spans="2:5" x14ac:dyDescent="0.3">
      <c r="B28" t="s">
        <v>1698</v>
      </c>
      <c r="C28" s="171">
        <v>373865.56</v>
      </c>
      <c r="D28" s="185">
        <v>2.1299999999999999E-2</v>
      </c>
      <c r="E28" s="180">
        <f t="shared" si="2"/>
        <v>7963.3364279999996</v>
      </c>
    </row>
    <row r="29" spans="2:5" x14ac:dyDescent="0.3">
      <c r="B29" t="s">
        <v>1699</v>
      </c>
      <c r="C29" s="171">
        <v>445845.83</v>
      </c>
      <c r="D29" s="185">
        <v>3.6400000000000002E-2</v>
      </c>
      <c r="E29" s="180">
        <f t="shared" si="2"/>
        <v>16228.788212000001</v>
      </c>
    </row>
    <row r="30" spans="2:5" x14ac:dyDescent="0.3">
      <c r="B30" t="s">
        <v>1700</v>
      </c>
      <c r="C30" s="173">
        <f>6041694.71*0.3</f>
        <v>1812508.4129999999</v>
      </c>
      <c r="D30" s="185">
        <v>1.06E-2</v>
      </c>
      <c r="E30" s="183">
        <f t="shared" si="2"/>
        <v>19212.5891778</v>
      </c>
    </row>
    <row r="31" spans="2:5" x14ac:dyDescent="0.3">
      <c r="E31" s="180">
        <f>SUM(E24:E30)</f>
        <v>160321.46611287401</v>
      </c>
    </row>
    <row r="34" spans="2:5" x14ac:dyDescent="0.3">
      <c r="B34" s="1" t="s">
        <v>1701</v>
      </c>
      <c r="C34" s="177" t="s">
        <v>1675</v>
      </c>
      <c r="D34" s="178" t="s">
        <v>1676</v>
      </c>
      <c r="E34" s="177" t="s">
        <v>1677</v>
      </c>
    </row>
    <row r="35" spans="2:5" x14ac:dyDescent="0.3">
      <c r="B35" t="s">
        <v>1702</v>
      </c>
      <c r="C35" s="173">
        <v>9618137.2200000007</v>
      </c>
      <c r="D35" s="179">
        <v>3.1800000000000002E-2</v>
      </c>
      <c r="E35" s="180">
        <f t="shared" ref="E35:E40" si="3">+C35*D35</f>
        <v>305856.76359600003</v>
      </c>
    </row>
    <row r="36" spans="2:5" x14ac:dyDescent="0.3">
      <c r="B36" t="s">
        <v>1703</v>
      </c>
      <c r="C36" s="173">
        <v>4255972.1100000003</v>
      </c>
      <c r="D36" s="179">
        <v>2.7699999999999999E-2</v>
      </c>
      <c r="E36" s="180">
        <f t="shared" si="3"/>
        <v>117890.42744700001</v>
      </c>
    </row>
    <row r="37" spans="2:5" x14ac:dyDescent="0.3">
      <c r="B37" t="s">
        <v>1704</v>
      </c>
      <c r="C37" s="173">
        <v>27366501.66</v>
      </c>
      <c r="D37" s="179">
        <v>6.9699999999999998E-2</v>
      </c>
      <c r="E37" s="180">
        <f t="shared" si="3"/>
        <v>1907445.165702</v>
      </c>
    </row>
    <row r="38" spans="2:5" x14ac:dyDescent="0.3">
      <c r="B38" t="s">
        <v>1705</v>
      </c>
      <c r="C38" s="173">
        <v>13270771.619999999</v>
      </c>
      <c r="D38" s="179">
        <v>6.1000000000000004E-3</v>
      </c>
      <c r="E38" s="180">
        <f t="shared" si="3"/>
        <v>80951.706881999999</v>
      </c>
    </row>
    <row r="39" spans="2:5" x14ac:dyDescent="0.3">
      <c r="B39" t="s">
        <v>1706</v>
      </c>
      <c r="C39" s="173">
        <f>19506738.61*0.407</f>
        <v>7939242.6142699989</v>
      </c>
      <c r="D39" s="181">
        <v>1.8100000000000002E-2</v>
      </c>
      <c r="E39" s="180">
        <f t="shared" si="3"/>
        <v>143700.291318287</v>
      </c>
    </row>
    <row r="40" spans="2:5" x14ac:dyDescent="0.3">
      <c r="B40" t="s">
        <v>1707</v>
      </c>
      <c r="C40" s="173">
        <f>6041694.71*0.17</f>
        <v>1027088.1007000001</v>
      </c>
      <c r="D40" s="182">
        <v>1.6E-2</v>
      </c>
      <c r="E40" s="183">
        <f t="shared" si="3"/>
        <v>16433.409611200001</v>
      </c>
    </row>
    <row r="41" spans="2:5" x14ac:dyDescent="0.3">
      <c r="C41" s="184"/>
      <c r="D41" s="185"/>
      <c r="E41" s="180">
        <f>SUM(E35:E40)</f>
        <v>2572277.7645564871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E2B24-C64C-4CE2-94EB-191F108B2A12}">
  <sheetPr codeName="Sheet18">
    <tabColor theme="7" tint="0.79998168889431442"/>
  </sheetPr>
  <dimension ref="B1:E28"/>
  <sheetViews>
    <sheetView zoomScale="80" zoomScaleNormal="80" workbookViewId="0">
      <selection activeCell="E1" sqref="E1"/>
    </sheetView>
  </sheetViews>
  <sheetFormatPr defaultRowHeight="14.4" x14ac:dyDescent="0.3"/>
  <cols>
    <col min="2" max="2" width="51.109375" bestFit="1" customWidth="1"/>
    <col min="3" max="3" width="13.88671875" bestFit="1" customWidth="1"/>
    <col min="4" max="4" width="8.33203125" bestFit="1" customWidth="1"/>
    <col min="5" max="5" width="23.33203125" bestFit="1" customWidth="1"/>
  </cols>
  <sheetData>
    <row r="1" spans="2:5" x14ac:dyDescent="0.3">
      <c r="E1" s="235" t="s">
        <v>3365</v>
      </c>
    </row>
    <row r="3" spans="2:5" x14ac:dyDescent="0.3">
      <c r="B3" s="1" t="s">
        <v>1674</v>
      </c>
      <c r="C3" s="4" t="s">
        <v>1708</v>
      </c>
      <c r="D3" s="4" t="s">
        <v>1709</v>
      </c>
      <c r="E3" s="4" t="s">
        <v>1710</v>
      </c>
    </row>
    <row r="4" spans="2:5" x14ac:dyDescent="0.3">
      <c r="B4" t="s">
        <v>1711</v>
      </c>
      <c r="C4" s="171">
        <f>1187012.14*0.7</f>
        <v>830908.49799999991</v>
      </c>
      <c r="D4" s="172">
        <v>2.23E-2</v>
      </c>
      <c r="E4" s="169">
        <f>+C4*D4</f>
        <v>18529.259505399998</v>
      </c>
    </row>
    <row r="5" spans="2:5" x14ac:dyDescent="0.3">
      <c r="B5" t="s">
        <v>1712</v>
      </c>
      <c r="C5" s="171">
        <f>1892126.09*0.7</f>
        <v>1324488.263</v>
      </c>
      <c r="D5" s="172">
        <v>2.23E-2</v>
      </c>
      <c r="E5" s="169">
        <f>+C5*D5</f>
        <v>29536.088264900001</v>
      </c>
    </row>
    <row r="6" spans="2:5" x14ac:dyDescent="0.3">
      <c r="B6" t="s">
        <v>1713</v>
      </c>
      <c r="C6" s="171">
        <f>19506738.61*(0.279)</f>
        <v>5442380.0721900007</v>
      </c>
      <c r="D6" s="172">
        <v>2.0400000000000001E-2</v>
      </c>
      <c r="E6" s="169">
        <f>+C6*D6</f>
        <v>111024.55347267602</v>
      </c>
    </row>
    <row r="7" spans="2:5" x14ac:dyDescent="0.3">
      <c r="B7" t="s">
        <v>1714</v>
      </c>
      <c r="C7" s="173">
        <f>6041694.71*0.53</f>
        <v>3202098.1963</v>
      </c>
      <c r="D7" s="172">
        <v>2.4989999999999998E-2</v>
      </c>
      <c r="E7" s="170">
        <f>+C7*D7</f>
        <v>80020.433925537</v>
      </c>
    </row>
    <row r="8" spans="2:5" x14ac:dyDescent="0.3">
      <c r="E8" s="85">
        <f>SUM(E4:E7)</f>
        <v>239110.335168513</v>
      </c>
    </row>
    <row r="9" spans="2:5" x14ac:dyDescent="0.3">
      <c r="E9" s="85"/>
    </row>
    <row r="10" spans="2:5" x14ac:dyDescent="0.3">
      <c r="E10" s="85"/>
    </row>
    <row r="11" spans="2:5" x14ac:dyDescent="0.3">
      <c r="B11" s="1" t="s">
        <v>1693</v>
      </c>
      <c r="C11" s="4" t="s">
        <v>1708</v>
      </c>
      <c r="D11" s="4" t="s">
        <v>1709</v>
      </c>
      <c r="E11" s="4" t="s">
        <v>1710</v>
      </c>
    </row>
    <row r="12" spans="2:5" x14ac:dyDescent="0.3">
      <c r="B12" t="s">
        <v>1715</v>
      </c>
      <c r="C12" s="8">
        <f>'Dep''n'!C24*0.7</f>
        <v>118807.86399999999</v>
      </c>
      <c r="D12" s="172">
        <v>1.0699999999999999E-2</v>
      </c>
      <c r="E12" s="8">
        <f>+C12*D12</f>
        <v>1271.2441447999997</v>
      </c>
    </row>
    <row r="13" spans="2:5" x14ac:dyDescent="0.3">
      <c r="B13" t="s">
        <v>1716</v>
      </c>
      <c r="C13" s="8">
        <f>'Dep''n'!C25*0.7</f>
        <v>172453.848</v>
      </c>
      <c r="D13" s="172">
        <v>2.1100000000000001E-2</v>
      </c>
      <c r="E13" s="8">
        <f t="shared" ref="E13:E19" si="0">+C13*D13</f>
        <v>3638.7761928</v>
      </c>
    </row>
    <row r="14" spans="2:5" x14ac:dyDescent="0.3">
      <c r="B14" t="s">
        <v>1717</v>
      </c>
      <c r="C14" s="8">
        <f>'Dep''n'!C26*0.7</f>
        <v>58201.646999999997</v>
      </c>
      <c r="D14" s="172">
        <v>2.2339999999999999E-2</v>
      </c>
      <c r="E14" s="8">
        <f t="shared" si="0"/>
        <v>1300.22479398</v>
      </c>
    </row>
    <row r="15" spans="2:5" x14ac:dyDescent="0.3">
      <c r="B15" t="s">
        <v>1718</v>
      </c>
      <c r="C15" s="8">
        <v>511982.24</v>
      </c>
      <c r="D15" s="172">
        <v>2.2550000000000001E-2</v>
      </c>
      <c r="E15" s="8">
        <f t="shared" si="0"/>
        <v>11545.199511999999</v>
      </c>
    </row>
    <row r="16" spans="2:5" x14ac:dyDescent="0.3">
      <c r="B16" t="s">
        <v>1719</v>
      </c>
      <c r="C16" s="8">
        <f>16727600*0.314*0.92</f>
        <v>4832269.0880000005</v>
      </c>
      <c r="D16" s="172">
        <v>1.84E-2</v>
      </c>
      <c r="E16" s="8">
        <f t="shared" si="0"/>
        <v>88913.751219200014</v>
      </c>
    </row>
    <row r="17" spans="2:5" x14ac:dyDescent="0.3">
      <c r="B17" t="s">
        <v>1720</v>
      </c>
      <c r="C17" s="8">
        <f>'Dep''n'!C28*0.7</f>
        <v>261705.89199999999</v>
      </c>
      <c r="D17" s="172">
        <v>1.8149999999999999E-2</v>
      </c>
      <c r="E17" s="8">
        <f t="shared" si="0"/>
        <v>4749.9619397999995</v>
      </c>
    </row>
    <row r="18" spans="2:5" x14ac:dyDescent="0.3">
      <c r="B18" t="s">
        <v>1721</v>
      </c>
      <c r="C18" s="8">
        <f>'Dep''n'!C29*0.7</f>
        <v>312092.08100000001</v>
      </c>
      <c r="D18" s="172">
        <v>1.8149999999999999E-2</v>
      </c>
      <c r="E18" s="8">
        <f t="shared" si="0"/>
        <v>5664.4712701500002</v>
      </c>
    </row>
    <row r="19" spans="2:5" x14ac:dyDescent="0.3">
      <c r="B19" t="s">
        <v>1722</v>
      </c>
      <c r="C19" s="8">
        <f>+('Dep''n'!C30*0.7)*0.3</f>
        <v>380626.76672999992</v>
      </c>
      <c r="D19" s="172">
        <v>2.5600000000000001E-2</v>
      </c>
      <c r="E19" s="170">
        <f t="shared" si="0"/>
        <v>9744.0452282879978</v>
      </c>
    </row>
    <row r="20" spans="2:5" x14ac:dyDescent="0.3">
      <c r="C20" s="8"/>
      <c r="E20" s="8">
        <f>SUM(E12:E19)</f>
        <v>126827.67430101801</v>
      </c>
    </row>
    <row r="23" spans="2:5" x14ac:dyDescent="0.3">
      <c r="B23" s="1" t="s">
        <v>1701</v>
      </c>
      <c r="C23" s="4" t="s">
        <v>1708</v>
      </c>
      <c r="D23" s="4" t="s">
        <v>1709</v>
      </c>
      <c r="E23" s="4" t="s">
        <v>1710</v>
      </c>
    </row>
    <row r="24" spans="2:5" x14ac:dyDescent="0.3">
      <c r="B24" t="s">
        <v>1723</v>
      </c>
      <c r="C24" s="8">
        <v>0</v>
      </c>
      <c r="D24" s="172">
        <v>2.23E-2</v>
      </c>
      <c r="E24" s="8">
        <f>+C24*D24</f>
        <v>0</v>
      </c>
    </row>
    <row r="25" spans="2:5" x14ac:dyDescent="0.3">
      <c r="B25" t="s">
        <v>1724</v>
      </c>
      <c r="C25" s="8">
        <v>390432.43</v>
      </c>
      <c r="D25" s="172">
        <v>2.1700000000000001E-2</v>
      </c>
      <c r="E25" s="8">
        <f>+C25*D25</f>
        <v>8472.3837309999999</v>
      </c>
    </row>
    <row r="26" spans="2:5" x14ac:dyDescent="0.3">
      <c r="B26" t="s">
        <v>1725</v>
      </c>
      <c r="C26" s="8">
        <f>19506738.61*0.407</f>
        <v>7939242.6142699989</v>
      </c>
      <c r="D26" s="172">
        <v>2.0400000000000001E-2</v>
      </c>
      <c r="E26" s="169">
        <f>+C26*D26</f>
        <v>161960.54933110799</v>
      </c>
    </row>
    <row r="27" spans="2:5" x14ac:dyDescent="0.3">
      <c r="B27" t="s">
        <v>1726</v>
      </c>
      <c r="C27" s="174">
        <f>2100600*0.17</f>
        <v>357102</v>
      </c>
      <c r="D27" s="172">
        <v>2.4989999999999998E-2</v>
      </c>
      <c r="E27" s="170">
        <f>+C27*D27</f>
        <v>8923.9789799999999</v>
      </c>
    </row>
    <row r="28" spans="2:5" x14ac:dyDescent="0.3">
      <c r="D28" s="186"/>
      <c r="E28" s="8">
        <f>SUM(E24:E27)</f>
        <v>179356.91204210802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D6357-E518-4C6F-8003-0CDE852C9A9B}">
  <sheetPr codeName="Sheet19">
    <tabColor rgb="FFFFC000"/>
  </sheetPr>
  <dimension ref="A1:S295"/>
  <sheetViews>
    <sheetView zoomScale="85" zoomScaleNormal="85" workbookViewId="0">
      <pane ySplit="5" topLeftCell="A6" activePane="bottomLeft" state="frozen"/>
      <selection pane="bottomLeft" sqref="A1:P1"/>
    </sheetView>
  </sheetViews>
  <sheetFormatPr defaultRowHeight="15" outlineLevelRow="1" outlineLevelCol="1" x14ac:dyDescent="0.25"/>
  <cols>
    <col min="1" max="1" width="48" style="90" customWidth="1"/>
    <col min="2" max="3" width="23.6640625" style="87" hidden="1" customWidth="1" outlineLevel="1"/>
    <col min="4" max="4" width="30.44140625" style="87" hidden="1" customWidth="1" outlineLevel="1"/>
    <col min="5" max="5" width="23" style="87" hidden="1" customWidth="1" outlineLevel="1"/>
    <col min="6" max="6" width="21" style="87" hidden="1" customWidth="1" outlineLevel="1"/>
    <col min="7" max="7" width="24.44140625" style="87" hidden="1" customWidth="1" outlineLevel="1"/>
    <col min="8" max="8" width="31.88671875" style="87" hidden="1" customWidth="1" outlineLevel="1"/>
    <col min="9" max="9" width="29" style="87" customWidth="1" collapsed="1"/>
    <col min="10" max="10" width="22.33203125" style="87" customWidth="1"/>
    <col min="11" max="11" width="28.44140625" style="87" customWidth="1"/>
    <col min="12" max="12" width="21" style="87" customWidth="1"/>
    <col min="13" max="13" width="28.33203125" style="87" customWidth="1"/>
    <col min="14" max="14" width="31.33203125" style="87" bestFit="1" customWidth="1"/>
    <col min="15" max="15" width="21" style="88" customWidth="1"/>
    <col min="16" max="16" width="30.6640625" style="89" customWidth="1"/>
    <col min="17" max="17" width="8.88671875" style="86"/>
    <col min="18" max="18" width="14.33203125" style="86" bestFit="1" customWidth="1"/>
    <col min="19" max="19" width="15" style="86" bestFit="1" customWidth="1"/>
    <col min="20" max="257" width="8.88671875" style="86"/>
    <col min="258" max="258" width="42.44140625" style="86" customWidth="1"/>
    <col min="259" max="260" width="23.6640625" style="86" bestFit="1" customWidth="1"/>
    <col min="261" max="261" width="30.44140625" style="86" bestFit="1" customWidth="1"/>
    <col min="262" max="262" width="23" style="86" customWidth="1"/>
    <col min="263" max="263" width="21" style="86" customWidth="1"/>
    <col min="264" max="264" width="24.44140625" style="86" customWidth="1"/>
    <col min="265" max="265" width="31.88671875" style="86" customWidth="1"/>
    <col min="266" max="266" width="29" style="86" bestFit="1" customWidth="1"/>
    <col min="267" max="267" width="22.33203125" style="86" bestFit="1" customWidth="1"/>
    <col min="268" max="268" width="28.44140625" style="86" customWidth="1"/>
    <col min="269" max="269" width="21" style="86" customWidth="1"/>
    <col min="270" max="270" width="31.33203125" style="86" bestFit="1" customWidth="1"/>
    <col min="271" max="271" width="21" style="86" customWidth="1"/>
    <col min="272" max="272" width="30.6640625" style="86" customWidth="1"/>
    <col min="273" max="513" width="8.88671875" style="86"/>
    <col min="514" max="514" width="42.44140625" style="86" customWidth="1"/>
    <col min="515" max="516" width="23.6640625" style="86" bestFit="1" customWidth="1"/>
    <col min="517" max="517" width="30.44140625" style="86" bestFit="1" customWidth="1"/>
    <col min="518" max="518" width="23" style="86" customWidth="1"/>
    <col min="519" max="519" width="21" style="86" customWidth="1"/>
    <col min="520" max="520" width="24.44140625" style="86" customWidth="1"/>
    <col min="521" max="521" width="31.88671875" style="86" customWidth="1"/>
    <col min="522" max="522" width="29" style="86" bestFit="1" customWidth="1"/>
    <col min="523" max="523" width="22.33203125" style="86" bestFit="1" customWidth="1"/>
    <col min="524" max="524" width="28.44140625" style="86" customWidth="1"/>
    <col min="525" max="525" width="21" style="86" customWidth="1"/>
    <col min="526" max="526" width="31.33203125" style="86" bestFit="1" customWidth="1"/>
    <col min="527" max="527" width="21" style="86" customWidth="1"/>
    <col min="528" max="528" width="30.6640625" style="86" customWidth="1"/>
    <col min="529" max="769" width="8.88671875" style="86"/>
    <col min="770" max="770" width="42.44140625" style="86" customWidth="1"/>
    <col min="771" max="772" width="23.6640625" style="86" bestFit="1" customWidth="1"/>
    <col min="773" max="773" width="30.44140625" style="86" bestFit="1" customWidth="1"/>
    <col min="774" max="774" width="23" style="86" customWidth="1"/>
    <col min="775" max="775" width="21" style="86" customWidth="1"/>
    <col min="776" max="776" width="24.44140625" style="86" customWidth="1"/>
    <col min="777" max="777" width="31.88671875" style="86" customWidth="1"/>
    <col min="778" max="778" width="29" style="86" bestFit="1" customWidth="1"/>
    <col min="779" max="779" width="22.33203125" style="86" bestFit="1" customWidth="1"/>
    <col min="780" max="780" width="28.44140625" style="86" customWidth="1"/>
    <col min="781" max="781" width="21" style="86" customWidth="1"/>
    <col min="782" max="782" width="31.33203125" style="86" bestFit="1" customWidth="1"/>
    <col min="783" max="783" width="21" style="86" customWidth="1"/>
    <col min="784" max="784" width="30.6640625" style="86" customWidth="1"/>
    <col min="785" max="1025" width="8.88671875" style="86"/>
    <col min="1026" max="1026" width="42.44140625" style="86" customWidth="1"/>
    <col min="1027" max="1028" width="23.6640625" style="86" bestFit="1" customWidth="1"/>
    <col min="1029" max="1029" width="30.44140625" style="86" bestFit="1" customWidth="1"/>
    <col min="1030" max="1030" width="23" style="86" customWidth="1"/>
    <col min="1031" max="1031" width="21" style="86" customWidth="1"/>
    <col min="1032" max="1032" width="24.44140625" style="86" customWidth="1"/>
    <col min="1033" max="1033" width="31.88671875" style="86" customWidth="1"/>
    <col min="1034" max="1034" width="29" style="86" bestFit="1" customWidth="1"/>
    <col min="1035" max="1035" width="22.33203125" style="86" bestFit="1" customWidth="1"/>
    <col min="1036" max="1036" width="28.44140625" style="86" customWidth="1"/>
    <col min="1037" max="1037" width="21" style="86" customWidth="1"/>
    <col min="1038" max="1038" width="31.33203125" style="86" bestFit="1" customWidth="1"/>
    <col min="1039" max="1039" width="21" style="86" customWidth="1"/>
    <col min="1040" max="1040" width="30.6640625" style="86" customWidth="1"/>
    <col min="1041" max="1281" width="8.88671875" style="86"/>
    <col min="1282" max="1282" width="42.44140625" style="86" customWidth="1"/>
    <col min="1283" max="1284" width="23.6640625" style="86" bestFit="1" customWidth="1"/>
    <col min="1285" max="1285" width="30.44140625" style="86" bestFit="1" customWidth="1"/>
    <col min="1286" max="1286" width="23" style="86" customWidth="1"/>
    <col min="1287" max="1287" width="21" style="86" customWidth="1"/>
    <col min="1288" max="1288" width="24.44140625" style="86" customWidth="1"/>
    <col min="1289" max="1289" width="31.88671875" style="86" customWidth="1"/>
    <col min="1290" max="1290" width="29" style="86" bestFit="1" customWidth="1"/>
    <col min="1291" max="1291" width="22.33203125" style="86" bestFit="1" customWidth="1"/>
    <col min="1292" max="1292" width="28.44140625" style="86" customWidth="1"/>
    <col min="1293" max="1293" width="21" style="86" customWidth="1"/>
    <col min="1294" max="1294" width="31.33203125" style="86" bestFit="1" customWidth="1"/>
    <col min="1295" max="1295" width="21" style="86" customWidth="1"/>
    <col min="1296" max="1296" width="30.6640625" style="86" customWidth="1"/>
    <col min="1297" max="1537" width="8.88671875" style="86"/>
    <col min="1538" max="1538" width="42.44140625" style="86" customWidth="1"/>
    <col min="1539" max="1540" width="23.6640625" style="86" bestFit="1" customWidth="1"/>
    <col min="1541" max="1541" width="30.44140625" style="86" bestFit="1" customWidth="1"/>
    <col min="1542" max="1542" width="23" style="86" customWidth="1"/>
    <col min="1543" max="1543" width="21" style="86" customWidth="1"/>
    <col min="1544" max="1544" width="24.44140625" style="86" customWidth="1"/>
    <col min="1545" max="1545" width="31.88671875" style="86" customWidth="1"/>
    <col min="1546" max="1546" width="29" style="86" bestFit="1" customWidth="1"/>
    <col min="1547" max="1547" width="22.33203125" style="86" bestFit="1" customWidth="1"/>
    <col min="1548" max="1548" width="28.44140625" style="86" customWidth="1"/>
    <col min="1549" max="1549" width="21" style="86" customWidth="1"/>
    <col min="1550" max="1550" width="31.33203125" style="86" bestFit="1" customWidth="1"/>
    <col min="1551" max="1551" width="21" style="86" customWidth="1"/>
    <col min="1552" max="1552" width="30.6640625" style="86" customWidth="1"/>
    <col min="1553" max="1793" width="8.88671875" style="86"/>
    <col min="1794" max="1794" width="42.44140625" style="86" customWidth="1"/>
    <col min="1795" max="1796" width="23.6640625" style="86" bestFit="1" customWidth="1"/>
    <col min="1797" max="1797" width="30.44140625" style="86" bestFit="1" customWidth="1"/>
    <col min="1798" max="1798" width="23" style="86" customWidth="1"/>
    <col min="1799" max="1799" width="21" style="86" customWidth="1"/>
    <col min="1800" max="1800" width="24.44140625" style="86" customWidth="1"/>
    <col min="1801" max="1801" width="31.88671875" style="86" customWidth="1"/>
    <col min="1802" max="1802" width="29" style="86" bestFit="1" customWidth="1"/>
    <col min="1803" max="1803" width="22.33203125" style="86" bestFit="1" customWidth="1"/>
    <col min="1804" max="1804" width="28.44140625" style="86" customWidth="1"/>
    <col min="1805" max="1805" width="21" style="86" customWidth="1"/>
    <col min="1806" max="1806" width="31.33203125" style="86" bestFit="1" customWidth="1"/>
    <col min="1807" max="1807" width="21" style="86" customWidth="1"/>
    <col min="1808" max="1808" width="30.6640625" style="86" customWidth="1"/>
    <col min="1809" max="2049" width="8.88671875" style="86"/>
    <col min="2050" max="2050" width="42.44140625" style="86" customWidth="1"/>
    <col min="2051" max="2052" width="23.6640625" style="86" bestFit="1" customWidth="1"/>
    <col min="2053" max="2053" width="30.44140625" style="86" bestFit="1" customWidth="1"/>
    <col min="2054" max="2054" width="23" style="86" customWidth="1"/>
    <col min="2055" max="2055" width="21" style="86" customWidth="1"/>
    <col min="2056" max="2056" width="24.44140625" style="86" customWidth="1"/>
    <col min="2057" max="2057" width="31.88671875" style="86" customWidth="1"/>
    <col min="2058" max="2058" width="29" style="86" bestFit="1" customWidth="1"/>
    <col min="2059" max="2059" width="22.33203125" style="86" bestFit="1" customWidth="1"/>
    <col min="2060" max="2060" width="28.44140625" style="86" customWidth="1"/>
    <col min="2061" max="2061" width="21" style="86" customWidth="1"/>
    <col min="2062" max="2062" width="31.33203125" style="86" bestFit="1" customWidth="1"/>
    <col min="2063" max="2063" width="21" style="86" customWidth="1"/>
    <col min="2064" max="2064" width="30.6640625" style="86" customWidth="1"/>
    <col min="2065" max="2305" width="8.88671875" style="86"/>
    <col min="2306" max="2306" width="42.44140625" style="86" customWidth="1"/>
    <col min="2307" max="2308" width="23.6640625" style="86" bestFit="1" customWidth="1"/>
    <col min="2309" max="2309" width="30.44140625" style="86" bestFit="1" customWidth="1"/>
    <col min="2310" max="2310" width="23" style="86" customWidth="1"/>
    <col min="2311" max="2311" width="21" style="86" customWidth="1"/>
    <col min="2312" max="2312" width="24.44140625" style="86" customWidth="1"/>
    <col min="2313" max="2313" width="31.88671875" style="86" customWidth="1"/>
    <col min="2314" max="2314" width="29" style="86" bestFit="1" customWidth="1"/>
    <col min="2315" max="2315" width="22.33203125" style="86" bestFit="1" customWidth="1"/>
    <col min="2316" max="2316" width="28.44140625" style="86" customWidth="1"/>
    <col min="2317" max="2317" width="21" style="86" customWidth="1"/>
    <col min="2318" max="2318" width="31.33203125" style="86" bestFit="1" customWidth="1"/>
    <col min="2319" max="2319" width="21" style="86" customWidth="1"/>
    <col min="2320" max="2320" width="30.6640625" style="86" customWidth="1"/>
    <col min="2321" max="2561" width="8.88671875" style="86"/>
    <col min="2562" max="2562" width="42.44140625" style="86" customWidth="1"/>
    <col min="2563" max="2564" width="23.6640625" style="86" bestFit="1" customWidth="1"/>
    <col min="2565" max="2565" width="30.44140625" style="86" bestFit="1" customWidth="1"/>
    <col min="2566" max="2566" width="23" style="86" customWidth="1"/>
    <col min="2567" max="2567" width="21" style="86" customWidth="1"/>
    <col min="2568" max="2568" width="24.44140625" style="86" customWidth="1"/>
    <col min="2569" max="2569" width="31.88671875" style="86" customWidth="1"/>
    <col min="2570" max="2570" width="29" style="86" bestFit="1" customWidth="1"/>
    <col min="2571" max="2571" width="22.33203125" style="86" bestFit="1" customWidth="1"/>
    <col min="2572" max="2572" width="28.44140625" style="86" customWidth="1"/>
    <col min="2573" max="2573" width="21" style="86" customWidth="1"/>
    <col min="2574" max="2574" width="31.33203125" style="86" bestFit="1" customWidth="1"/>
    <col min="2575" max="2575" width="21" style="86" customWidth="1"/>
    <col min="2576" max="2576" width="30.6640625" style="86" customWidth="1"/>
    <col min="2577" max="2817" width="8.88671875" style="86"/>
    <col min="2818" max="2818" width="42.44140625" style="86" customWidth="1"/>
    <col min="2819" max="2820" width="23.6640625" style="86" bestFit="1" customWidth="1"/>
    <col min="2821" max="2821" width="30.44140625" style="86" bestFit="1" customWidth="1"/>
    <col min="2822" max="2822" width="23" style="86" customWidth="1"/>
    <col min="2823" max="2823" width="21" style="86" customWidth="1"/>
    <col min="2824" max="2824" width="24.44140625" style="86" customWidth="1"/>
    <col min="2825" max="2825" width="31.88671875" style="86" customWidth="1"/>
    <col min="2826" max="2826" width="29" style="86" bestFit="1" customWidth="1"/>
    <col min="2827" max="2827" width="22.33203125" style="86" bestFit="1" customWidth="1"/>
    <col min="2828" max="2828" width="28.44140625" style="86" customWidth="1"/>
    <col min="2829" max="2829" width="21" style="86" customWidth="1"/>
    <col min="2830" max="2830" width="31.33203125" style="86" bestFit="1" customWidth="1"/>
    <col min="2831" max="2831" width="21" style="86" customWidth="1"/>
    <col min="2832" max="2832" width="30.6640625" style="86" customWidth="1"/>
    <col min="2833" max="3073" width="8.88671875" style="86"/>
    <col min="3074" max="3074" width="42.44140625" style="86" customWidth="1"/>
    <col min="3075" max="3076" width="23.6640625" style="86" bestFit="1" customWidth="1"/>
    <col min="3077" max="3077" width="30.44140625" style="86" bestFit="1" customWidth="1"/>
    <col min="3078" max="3078" width="23" style="86" customWidth="1"/>
    <col min="3079" max="3079" width="21" style="86" customWidth="1"/>
    <col min="3080" max="3080" width="24.44140625" style="86" customWidth="1"/>
    <col min="3081" max="3081" width="31.88671875" style="86" customWidth="1"/>
    <col min="3082" max="3082" width="29" style="86" bestFit="1" customWidth="1"/>
    <col min="3083" max="3083" width="22.33203125" style="86" bestFit="1" customWidth="1"/>
    <col min="3084" max="3084" width="28.44140625" style="86" customWidth="1"/>
    <col min="3085" max="3085" width="21" style="86" customWidth="1"/>
    <col min="3086" max="3086" width="31.33203125" style="86" bestFit="1" customWidth="1"/>
    <col min="3087" max="3087" width="21" style="86" customWidth="1"/>
    <col min="3088" max="3088" width="30.6640625" style="86" customWidth="1"/>
    <col min="3089" max="3329" width="8.88671875" style="86"/>
    <col min="3330" max="3330" width="42.44140625" style="86" customWidth="1"/>
    <col min="3331" max="3332" width="23.6640625" style="86" bestFit="1" customWidth="1"/>
    <col min="3333" max="3333" width="30.44140625" style="86" bestFit="1" customWidth="1"/>
    <col min="3334" max="3334" width="23" style="86" customWidth="1"/>
    <col min="3335" max="3335" width="21" style="86" customWidth="1"/>
    <col min="3336" max="3336" width="24.44140625" style="86" customWidth="1"/>
    <col min="3337" max="3337" width="31.88671875" style="86" customWidth="1"/>
    <col min="3338" max="3338" width="29" style="86" bestFit="1" customWidth="1"/>
    <col min="3339" max="3339" width="22.33203125" style="86" bestFit="1" customWidth="1"/>
    <col min="3340" max="3340" width="28.44140625" style="86" customWidth="1"/>
    <col min="3341" max="3341" width="21" style="86" customWidth="1"/>
    <col min="3342" max="3342" width="31.33203125" style="86" bestFit="1" customWidth="1"/>
    <col min="3343" max="3343" width="21" style="86" customWidth="1"/>
    <col min="3344" max="3344" width="30.6640625" style="86" customWidth="1"/>
    <col min="3345" max="3585" width="8.88671875" style="86"/>
    <col min="3586" max="3586" width="42.44140625" style="86" customWidth="1"/>
    <col min="3587" max="3588" width="23.6640625" style="86" bestFit="1" customWidth="1"/>
    <col min="3589" max="3589" width="30.44140625" style="86" bestFit="1" customWidth="1"/>
    <col min="3590" max="3590" width="23" style="86" customWidth="1"/>
    <col min="3591" max="3591" width="21" style="86" customWidth="1"/>
    <col min="3592" max="3592" width="24.44140625" style="86" customWidth="1"/>
    <col min="3593" max="3593" width="31.88671875" style="86" customWidth="1"/>
    <col min="3594" max="3594" width="29" style="86" bestFit="1" customWidth="1"/>
    <col min="3595" max="3595" width="22.33203125" style="86" bestFit="1" customWidth="1"/>
    <col min="3596" max="3596" width="28.44140625" style="86" customWidth="1"/>
    <col min="3597" max="3597" width="21" style="86" customWidth="1"/>
    <col min="3598" max="3598" width="31.33203125" style="86" bestFit="1" customWidth="1"/>
    <col min="3599" max="3599" width="21" style="86" customWidth="1"/>
    <col min="3600" max="3600" width="30.6640625" style="86" customWidth="1"/>
    <col min="3601" max="3841" width="8.88671875" style="86"/>
    <col min="3842" max="3842" width="42.44140625" style="86" customWidth="1"/>
    <col min="3843" max="3844" width="23.6640625" style="86" bestFit="1" customWidth="1"/>
    <col min="3845" max="3845" width="30.44140625" style="86" bestFit="1" customWidth="1"/>
    <col min="3846" max="3846" width="23" style="86" customWidth="1"/>
    <col min="3847" max="3847" width="21" style="86" customWidth="1"/>
    <col min="3848" max="3848" width="24.44140625" style="86" customWidth="1"/>
    <col min="3849" max="3849" width="31.88671875" style="86" customWidth="1"/>
    <col min="3850" max="3850" width="29" style="86" bestFit="1" customWidth="1"/>
    <col min="3851" max="3851" width="22.33203125" style="86" bestFit="1" customWidth="1"/>
    <col min="3852" max="3852" width="28.44140625" style="86" customWidth="1"/>
    <col min="3853" max="3853" width="21" style="86" customWidth="1"/>
    <col min="3854" max="3854" width="31.33203125" style="86" bestFit="1" customWidth="1"/>
    <col min="3855" max="3855" width="21" style="86" customWidth="1"/>
    <col min="3856" max="3856" width="30.6640625" style="86" customWidth="1"/>
    <col min="3857" max="4097" width="8.88671875" style="86"/>
    <col min="4098" max="4098" width="42.44140625" style="86" customWidth="1"/>
    <col min="4099" max="4100" width="23.6640625" style="86" bestFit="1" customWidth="1"/>
    <col min="4101" max="4101" width="30.44140625" style="86" bestFit="1" customWidth="1"/>
    <col min="4102" max="4102" width="23" style="86" customWidth="1"/>
    <col min="4103" max="4103" width="21" style="86" customWidth="1"/>
    <col min="4104" max="4104" width="24.44140625" style="86" customWidth="1"/>
    <col min="4105" max="4105" width="31.88671875" style="86" customWidth="1"/>
    <col min="4106" max="4106" width="29" style="86" bestFit="1" customWidth="1"/>
    <col min="4107" max="4107" width="22.33203125" style="86" bestFit="1" customWidth="1"/>
    <col min="4108" max="4108" width="28.44140625" style="86" customWidth="1"/>
    <col min="4109" max="4109" width="21" style="86" customWidth="1"/>
    <col min="4110" max="4110" width="31.33203125" style="86" bestFit="1" customWidth="1"/>
    <col min="4111" max="4111" width="21" style="86" customWidth="1"/>
    <col min="4112" max="4112" width="30.6640625" style="86" customWidth="1"/>
    <col min="4113" max="4353" width="8.88671875" style="86"/>
    <col min="4354" max="4354" width="42.44140625" style="86" customWidth="1"/>
    <col min="4355" max="4356" width="23.6640625" style="86" bestFit="1" customWidth="1"/>
    <col min="4357" max="4357" width="30.44140625" style="86" bestFit="1" customWidth="1"/>
    <col min="4358" max="4358" width="23" style="86" customWidth="1"/>
    <col min="4359" max="4359" width="21" style="86" customWidth="1"/>
    <col min="4360" max="4360" width="24.44140625" style="86" customWidth="1"/>
    <col min="4361" max="4361" width="31.88671875" style="86" customWidth="1"/>
    <col min="4362" max="4362" width="29" style="86" bestFit="1" customWidth="1"/>
    <col min="4363" max="4363" width="22.33203125" style="86" bestFit="1" customWidth="1"/>
    <col min="4364" max="4364" width="28.44140625" style="86" customWidth="1"/>
    <col min="4365" max="4365" width="21" style="86" customWidth="1"/>
    <col min="4366" max="4366" width="31.33203125" style="86" bestFit="1" customWidth="1"/>
    <col min="4367" max="4367" width="21" style="86" customWidth="1"/>
    <col min="4368" max="4368" width="30.6640625" style="86" customWidth="1"/>
    <col min="4369" max="4609" width="8.88671875" style="86"/>
    <col min="4610" max="4610" width="42.44140625" style="86" customWidth="1"/>
    <col min="4611" max="4612" width="23.6640625" style="86" bestFit="1" customWidth="1"/>
    <col min="4613" max="4613" width="30.44140625" style="86" bestFit="1" customWidth="1"/>
    <col min="4614" max="4614" width="23" style="86" customWidth="1"/>
    <col min="4615" max="4615" width="21" style="86" customWidth="1"/>
    <col min="4616" max="4616" width="24.44140625" style="86" customWidth="1"/>
    <col min="4617" max="4617" width="31.88671875" style="86" customWidth="1"/>
    <col min="4618" max="4618" width="29" style="86" bestFit="1" customWidth="1"/>
    <col min="4619" max="4619" width="22.33203125" style="86" bestFit="1" customWidth="1"/>
    <col min="4620" max="4620" width="28.44140625" style="86" customWidth="1"/>
    <col min="4621" max="4621" width="21" style="86" customWidth="1"/>
    <col min="4622" max="4622" width="31.33203125" style="86" bestFit="1" customWidth="1"/>
    <col min="4623" max="4623" width="21" style="86" customWidth="1"/>
    <col min="4624" max="4624" width="30.6640625" style="86" customWidth="1"/>
    <col min="4625" max="4865" width="8.88671875" style="86"/>
    <col min="4866" max="4866" width="42.44140625" style="86" customWidth="1"/>
    <col min="4867" max="4868" width="23.6640625" style="86" bestFit="1" customWidth="1"/>
    <col min="4869" max="4869" width="30.44140625" style="86" bestFit="1" customWidth="1"/>
    <col min="4870" max="4870" width="23" style="86" customWidth="1"/>
    <col min="4871" max="4871" width="21" style="86" customWidth="1"/>
    <col min="4872" max="4872" width="24.44140625" style="86" customWidth="1"/>
    <col min="4873" max="4873" width="31.88671875" style="86" customWidth="1"/>
    <col min="4874" max="4874" width="29" style="86" bestFit="1" customWidth="1"/>
    <col min="4875" max="4875" width="22.33203125" style="86" bestFit="1" customWidth="1"/>
    <col min="4876" max="4876" width="28.44140625" style="86" customWidth="1"/>
    <col min="4877" max="4877" width="21" style="86" customWidth="1"/>
    <col min="4878" max="4878" width="31.33203125" style="86" bestFit="1" customWidth="1"/>
    <col min="4879" max="4879" width="21" style="86" customWidth="1"/>
    <col min="4880" max="4880" width="30.6640625" style="86" customWidth="1"/>
    <col min="4881" max="5121" width="8.88671875" style="86"/>
    <col min="5122" max="5122" width="42.44140625" style="86" customWidth="1"/>
    <col min="5123" max="5124" width="23.6640625" style="86" bestFit="1" customWidth="1"/>
    <col min="5125" max="5125" width="30.44140625" style="86" bestFit="1" customWidth="1"/>
    <col min="5126" max="5126" width="23" style="86" customWidth="1"/>
    <col min="5127" max="5127" width="21" style="86" customWidth="1"/>
    <col min="5128" max="5128" width="24.44140625" style="86" customWidth="1"/>
    <col min="5129" max="5129" width="31.88671875" style="86" customWidth="1"/>
    <col min="5130" max="5130" width="29" style="86" bestFit="1" customWidth="1"/>
    <col min="5131" max="5131" width="22.33203125" style="86" bestFit="1" customWidth="1"/>
    <col min="5132" max="5132" width="28.44140625" style="86" customWidth="1"/>
    <col min="5133" max="5133" width="21" style="86" customWidth="1"/>
    <col min="5134" max="5134" width="31.33203125" style="86" bestFit="1" customWidth="1"/>
    <col min="5135" max="5135" width="21" style="86" customWidth="1"/>
    <col min="5136" max="5136" width="30.6640625" style="86" customWidth="1"/>
    <col min="5137" max="5377" width="8.88671875" style="86"/>
    <col min="5378" max="5378" width="42.44140625" style="86" customWidth="1"/>
    <col min="5379" max="5380" width="23.6640625" style="86" bestFit="1" customWidth="1"/>
    <col min="5381" max="5381" width="30.44140625" style="86" bestFit="1" customWidth="1"/>
    <col min="5382" max="5382" width="23" style="86" customWidth="1"/>
    <col min="5383" max="5383" width="21" style="86" customWidth="1"/>
    <col min="5384" max="5384" width="24.44140625" style="86" customWidth="1"/>
    <col min="5385" max="5385" width="31.88671875" style="86" customWidth="1"/>
    <col min="5386" max="5386" width="29" style="86" bestFit="1" customWidth="1"/>
    <col min="5387" max="5387" width="22.33203125" style="86" bestFit="1" customWidth="1"/>
    <col min="5388" max="5388" width="28.44140625" style="86" customWidth="1"/>
    <col min="5389" max="5389" width="21" style="86" customWidth="1"/>
    <col min="5390" max="5390" width="31.33203125" style="86" bestFit="1" customWidth="1"/>
    <col min="5391" max="5391" width="21" style="86" customWidth="1"/>
    <col min="5392" max="5392" width="30.6640625" style="86" customWidth="1"/>
    <col min="5393" max="5633" width="8.88671875" style="86"/>
    <col min="5634" max="5634" width="42.44140625" style="86" customWidth="1"/>
    <col min="5635" max="5636" width="23.6640625" style="86" bestFit="1" customWidth="1"/>
    <col min="5637" max="5637" width="30.44140625" style="86" bestFit="1" customWidth="1"/>
    <col min="5638" max="5638" width="23" style="86" customWidth="1"/>
    <col min="5639" max="5639" width="21" style="86" customWidth="1"/>
    <col min="5640" max="5640" width="24.44140625" style="86" customWidth="1"/>
    <col min="5641" max="5641" width="31.88671875" style="86" customWidth="1"/>
    <col min="5642" max="5642" width="29" style="86" bestFit="1" customWidth="1"/>
    <col min="5643" max="5643" width="22.33203125" style="86" bestFit="1" customWidth="1"/>
    <col min="5644" max="5644" width="28.44140625" style="86" customWidth="1"/>
    <col min="5645" max="5645" width="21" style="86" customWidth="1"/>
    <col min="5646" max="5646" width="31.33203125" style="86" bestFit="1" customWidth="1"/>
    <col min="5647" max="5647" width="21" style="86" customWidth="1"/>
    <col min="5648" max="5648" width="30.6640625" style="86" customWidth="1"/>
    <col min="5649" max="5889" width="8.88671875" style="86"/>
    <col min="5890" max="5890" width="42.44140625" style="86" customWidth="1"/>
    <col min="5891" max="5892" width="23.6640625" style="86" bestFit="1" customWidth="1"/>
    <col min="5893" max="5893" width="30.44140625" style="86" bestFit="1" customWidth="1"/>
    <col min="5894" max="5894" width="23" style="86" customWidth="1"/>
    <col min="5895" max="5895" width="21" style="86" customWidth="1"/>
    <col min="5896" max="5896" width="24.44140625" style="86" customWidth="1"/>
    <col min="5897" max="5897" width="31.88671875" style="86" customWidth="1"/>
    <col min="5898" max="5898" width="29" style="86" bestFit="1" customWidth="1"/>
    <col min="5899" max="5899" width="22.33203125" style="86" bestFit="1" customWidth="1"/>
    <col min="5900" max="5900" width="28.44140625" style="86" customWidth="1"/>
    <col min="5901" max="5901" width="21" style="86" customWidth="1"/>
    <col min="5902" max="5902" width="31.33203125" style="86" bestFit="1" customWidth="1"/>
    <col min="5903" max="5903" width="21" style="86" customWidth="1"/>
    <col min="5904" max="5904" width="30.6640625" style="86" customWidth="1"/>
    <col min="5905" max="6145" width="8.88671875" style="86"/>
    <col min="6146" max="6146" width="42.44140625" style="86" customWidth="1"/>
    <col min="6147" max="6148" width="23.6640625" style="86" bestFit="1" customWidth="1"/>
    <col min="6149" max="6149" width="30.44140625" style="86" bestFit="1" customWidth="1"/>
    <col min="6150" max="6150" width="23" style="86" customWidth="1"/>
    <col min="6151" max="6151" width="21" style="86" customWidth="1"/>
    <col min="6152" max="6152" width="24.44140625" style="86" customWidth="1"/>
    <col min="6153" max="6153" width="31.88671875" style="86" customWidth="1"/>
    <col min="6154" max="6154" width="29" style="86" bestFit="1" customWidth="1"/>
    <col min="6155" max="6155" width="22.33203125" style="86" bestFit="1" customWidth="1"/>
    <col min="6156" max="6156" width="28.44140625" style="86" customWidth="1"/>
    <col min="6157" max="6157" width="21" style="86" customWidth="1"/>
    <col min="6158" max="6158" width="31.33203125" style="86" bestFit="1" customWidth="1"/>
    <col min="6159" max="6159" width="21" style="86" customWidth="1"/>
    <col min="6160" max="6160" width="30.6640625" style="86" customWidth="1"/>
    <col min="6161" max="6401" width="8.88671875" style="86"/>
    <col min="6402" max="6402" width="42.44140625" style="86" customWidth="1"/>
    <col min="6403" max="6404" width="23.6640625" style="86" bestFit="1" customWidth="1"/>
    <col min="6405" max="6405" width="30.44140625" style="86" bestFit="1" customWidth="1"/>
    <col min="6406" max="6406" width="23" style="86" customWidth="1"/>
    <col min="6407" max="6407" width="21" style="86" customWidth="1"/>
    <col min="6408" max="6408" width="24.44140625" style="86" customWidth="1"/>
    <col min="6409" max="6409" width="31.88671875" style="86" customWidth="1"/>
    <col min="6410" max="6410" width="29" style="86" bestFit="1" customWidth="1"/>
    <col min="6411" max="6411" width="22.33203125" style="86" bestFit="1" customWidth="1"/>
    <col min="6412" max="6412" width="28.44140625" style="86" customWidth="1"/>
    <col min="6413" max="6413" width="21" style="86" customWidth="1"/>
    <col min="6414" max="6414" width="31.33203125" style="86" bestFit="1" customWidth="1"/>
    <col min="6415" max="6415" width="21" style="86" customWidth="1"/>
    <col min="6416" max="6416" width="30.6640625" style="86" customWidth="1"/>
    <col min="6417" max="6657" width="8.88671875" style="86"/>
    <col min="6658" max="6658" width="42.44140625" style="86" customWidth="1"/>
    <col min="6659" max="6660" width="23.6640625" style="86" bestFit="1" customWidth="1"/>
    <col min="6661" max="6661" width="30.44140625" style="86" bestFit="1" customWidth="1"/>
    <col min="6662" max="6662" width="23" style="86" customWidth="1"/>
    <col min="6663" max="6663" width="21" style="86" customWidth="1"/>
    <col min="6664" max="6664" width="24.44140625" style="86" customWidth="1"/>
    <col min="6665" max="6665" width="31.88671875" style="86" customWidth="1"/>
    <col min="6666" max="6666" width="29" style="86" bestFit="1" customWidth="1"/>
    <col min="6667" max="6667" width="22.33203125" style="86" bestFit="1" customWidth="1"/>
    <col min="6668" max="6668" width="28.44140625" style="86" customWidth="1"/>
    <col min="6669" max="6669" width="21" style="86" customWidth="1"/>
    <col min="6670" max="6670" width="31.33203125" style="86" bestFit="1" customWidth="1"/>
    <col min="6671" max="6671" width="21" style="86" customWidth="1"/>
    <col min="6672" max="6672" width="30.6640625" style="86" customWidth="1"/>
    <col min="6673" max="6913" width="8.88671875" style="86"/>
    <col min="6914" max="6914" width="42.44140625" style="86" customWidth="1"/>
    <col min="6915" max="6916" width="23.6640625" style="86" bestFit="1" customWidth="1"/>
    <col min="6917" max="6917" width="30.44140625" style="86" bestFit="1" customWidth="1"/>
    <col min="6918" max="6918" width="23" style="86" customWidth="1"/>
    <col min="6919" max="6919" width="21" style="86" customWidth="1"/>
    <col min="6920" max="6920" width="24.44140625" style="86" customWidth="1"/>
    <col min="6921" max="6921" width="31.88671875" style="86" customWidth="1"/>
    <col min="6922" max="6922" width="29" style="86" bestFit="1" customWidth="1"/>
    <col min="6923" max="6923" width="22.33203125" style="86" bestFit="1" customWidth="1"/>
    <col min="6924" max="6924" width="28.44140625" style="86" customWidth="1"/>
    <col min="6925" max="6925" width="21" style="86" customWidth="1"/>
    <col min="6926" max="6926" width="31.33203125" style="86" bestFit="1" customWidth="1"/>
    <col min="6927" max="6927" width="21" style="86" customWidth="1"/>
    <col min="6928" max="6928" width="30.6640625" style="86" customWidth="1"/>
    <col min="6929" max="7169" width="8.88671875" style="86"/>
    <col min="7170" max="7170" width="42.44140625" style="86" customWidth="1"/>
    <col min="7171" max="7172" width="23.6640625" style="86" bestFit="1" customWidth="1"/>
    <col min="7173" max="7173" width="30.44140625" style="86" bestFit="1" customWidth="1"/>
    <col min="7174" max="7174" width="23" style="86" customWidth="1"/>
    <col min="7175" max="7175" width="21" style="86" customWidth="1"/>
    <col min="7176" max="7176" width="24.44140625" style="86" customWidth="1"/>
    <col min="7177" max="7177" width="31.88671875" style="86" customWidth="1"/>
    <col min="7178" max="7178" width="29" style="86" bestFit="1" customWidth="1"/>
    <col min="7179" max="7179" width="22.33203125" style="86" bestFit="1" customWidth="1"/>
    <col min="7180" max="7180" width="28.44140625" style="86" customWidth="1"/>
    <col min="7181" max="7181" width="21" style="86" customWidth="1"/>
    <col min="7182" max="7182" width="31.33203125" style="86" bestFit="1" customWidth="1"/>
    <col min="7183" max="7183" width="21" style="86" customWidth="1"/>
    <col min="7184" max="7184" width="30.6640625" style="86" customWidth="1"/>
    <col min="7185" max="7425" width="8.88671875" style="86"/>
    <col min="7426" max="7426" width="42.44140625" style="86" customWidth="1"/>
    <col min="7427" max="7428" width="23.6640625" style="86" bestFit="1" customWidth="1"/>
    <col min="7429" max="7429" width="30.44140625" style="86" bestFit="1" customWidth="1"/>
    <col min="7430" max="7430" width="23" style="86" customWidth="1"/>
    <col min="7431" max="7431" width="21" style="86" customWidth="1"/>
    <col min="7432" max="7432" width="24.44140625" style="86" customWidth="1"/>
    <col min="7433" max="7433" width="31.88671875" style="86" customWidth="1"/>
    <col min="7434" max="7434" width="29" style="86" bestFit="1" customWidth="1"/>
    <col min="7435" max="7435" width="22.33203125" style="86" bestFit="1" customWidth="1"/>
    <col min="7436" max="7436" width="28.44140625" style="86" customWidth="1"/>
    <col min="7437" max="7437" width="21" style="86" customWidth="1"/>
    <col min="7438" max="7438" width="31.33203125" style="86" bestFit="1" customWidth="1"/>
    <col min="7439" max="7439" width="21" style="86" customWidth="1"/>
    <col min="7440" max="7440" width="30.6640625" style="86" customWidth="1"/>
    <col min="7441" max="7681" width="8.88671875" style="86"/>
    <col min="7682" max="7682" width="42.44140625" style="86" customWidth="1"/>
    <col min="7683" max="7684" width="23.6640625" style="86" bestFit="1" customWidth="1"/>
    <col min="7685" max="7685" width="30.44140625" style="86" bestFit="1" customWidth="1"/>
    <col min="7686" max="7686" width="23" style="86" customWidth="1"/>
    <col min="7687" max="7687" width="21" style="86" customWidth="1"/>
    <col min="7688" max="7688" width="24.44140625" style="86" customWidth="1"/>
    <col min="7689" max="7689" width="31.88671875" style="86" customWidth="1"/>
    <col min="7690" max="7690" width="29" style="86" bestFit="1" customWidth="1"/>
    <col min="7691" max="7691" width="22.33203125" style="86" bestFit="1" customWidth="1"/>
    <col min="7692" max="7692" width="28.44140625" style="86" customWidth="1"/>
    <col min="7693" max="7693" width="21" style="86" customWidth="1"/>
    <col min="7694" max="7694" width="31.33203125" style="86" bestFit="1" customWidth="1"/>
    <col min="7695" max="7695" width="21" style="86" customWidth="1"/>
    <col min="7696" max="7696" width="30.6640625" style="86" customWidth="1"/>
    <col min="7697" max="7937" width="8.88671875" style="86"/>
    <col min="7938" max="7938" width="42.44140625" style="86" customWidth="1"/>
    <col min="7939" max="7940" width="23.6640625" style="86" bestFit="1" customWidth="1"/>
    <col min="7941" max="7941" width="30.44140625" style="86" bestFit="1" customWidth="1"/>
    <col min="7942" max="7942" width="23" style="86" customWidth="1"/>
    <col min="7943" max="7943" width="21" style="86" customWidth="1"/>
    <col min="7944" max="7944" width="24.44140625" style="86" customWidth="1"/>
    <col min="7945" max="7945" width="31.88671875" style="86" customWidth="1"/>
    <col min="7946" max="7946" width="29" style="86" bestFit="1" customWidth="1"/>
    <col min="7947" max="7947" width="22.33203125" style="86" bestFit="1" customWidth="1"/>
    <col min="7948" max="7948" width="28.44140625" style="86" customWidth="1"/>
    <col min="7949" max="7949" width="21" style="86" customWidth="1"/>
    <col min="7950" max="7950" width="31.33203125" style="86" bestFit="1" customWidth="1"/>
    <col min="7951" max="7951" width="21" style="86" customWidth="1"/>
    <col min="7952" max="7952" width="30.6640625" style="86" customWidth="1"/>
    <col min="7953" max="8193" width="8.88671875" style="86"/>
    <col min="8194" max="8194" width="42.44140625" style="86" customWidth="1"/>
    <col min="8195" max="8196" width="23.6640625" style="86" bestFit="1" customWidth="1"/>
    <col min="8197" max="8197" width="30.44140625" style="86" bestFit="1" customWidth="1"/>
    <col min="8198" max="8198" width="23" style="86" customWidth="1"/>
    <col min="8199" max="8199" width="21" style="86" customWidth="1"/>
    <col min="8200" max="8200" width="24.44140625" style="86" customWidth="1"/>
    <col min="8201" max="8201" width="31.88671875" style="86" customWidth="1"/>
    <col min="8202" max="8202" width="29" style="86" bestFit="1" customWidth="1"/>
    <col min="8203" max="8203" width="22.33203125" style="86" bestFit="1" customWidth="1"/>
    <col min="8204" max="8204" width="28.44140625" style="86" customWidth="1"/>
    <col min="8205" max="8205" width="21" style="86" customWidth="1"/>
    <col min="8206" max="8206" width="31.33203125" style="86" bestFit="1" customWidth="1"/>
    <col min="8207" max="8207" width="21" style="86" customWidth="1"/>
    <col min="8208" max="8208" width="30.6640625" style="86" customWidth="1"/>
    <col min="8209" max="8449" width="8.88671875" style="86"/>
    <col min="8450" max="8450" width="42.44140625" style="86" customWidth="1"/>
    <col min="8451" max="8452" width="23.6640625" style="86" bestFit="1" customWidth="1"/>
    <col min="8453" max="8453" width="30.44140625" style="86" bestFit="1" customWidth="1"/>
    <col min="8454" max="8454" width="23" style="86" customWidth="1"/>
    <col min="8455" max="8455" width="21" style="86" customWidth="1"/>
    <col min="8456" max="8456" width="24.44140625" style="86" customWidth="1"/>
    <col min="8457" max="8457" width="31.88671875" style="86" customWidth="1"/>
    <col min="8458" max="8458" width="29" style="86" bestFit="1" customWidth="1"/>
    <col min="8459" max="8459" width="22.33203125" style="86" bestFit="1" customWidth="1"/>
    <col min="8460" max="8460" width="28.44140625" style="86" customWidth="1"/>
    <col min="8461" max="8461" width="21" style="86" customWidth="1"/>
    <col min="8462" max="8462" width="31.33203125" style="86" bestFit="1" customWidth="1"/>
    <col min="8463" max="8463" width="21" style="86" customWidth="1"/>
    <col min="8464" max="8464" width="30.6640625" style="86" customWidth="1"/>
    <col min="8465" max="8705" width="8.88671875" style="86"/>
    <col min="8706" max="8706" width="42.44140625" style="86" customWidth="1"/>
    <col min="8707" max="8708" width="23.6640625" style="86" bestFit="1" customWidth="1"/>
    <col min="8709" max="8709" width="30.44140625" style="86" bestFit="1" customWidth="1"/>
    <col min="8710" max="8710" width="23" style="86" customWidth="1"/>
    <col min="8711" max="8711" width="21" style="86" customWidth="1"/>
    <col min="8712" max="8712" width="24.44140625" style="86" customWidth="1"/>
    <col min="8713" max="8713" width="31.88671875" style="86" customWidth="1"/>
    <col min="8714" max="8714" width="29" style="86" bestFit="1" customWidth="1"/>
    <col min="8715" max="8715" width="22.33203125" style="86" bestFit="1" customWidth="1"/>
    <col min="8716" max="8716" width="28.44140625" style="86" customWidth="1"/>
    <col min="8717" max="8717" width="21" style="86" customWidth="1"/>
    <col min="8718" max="8718" width="31.33203125" style="86" bestFit="1" customWidth="1"/>
    <col min="8719" max="8719" width="21" style="86" customWidth="1"/>
    <col min="8720" max="8720" width="30.6640625" style="86" customWidth="1"/>
    <col min="8721" max="8961" width="8.88671875" style="86"/>
    <col min="8962" max="8962" width="42.44140625" style="86" customWidth="1"/>
    <col min="8963" max="8964" width="23.6640625" style="86" bestFit="1" customWidth="1"/>
    <col min="8965" max="8965" width="30.44140625" style="86" bestFit="1" customWidth="1"/>
    <col min="8966" max="8966" width="23" style="86" customWidth="1"/>
    <col min="8967" max="8967" width="21" style="86" customWidth="1"/>
    <col min="8968" max="8968" width="24.44140625" style="86" customWidth="1"/>
    <col min="8969" max="8969" width="31.88671875" style="86" customWidth="1"/>
    <col min="8970" max="8970" width="29" style="86" bestFit="1" customWidth="1"/>
    <col min="8971" max="8971" width="22.33203125" style="86" bestFit="1" customWidth="1"/>
    <col min="8972" max="8972" width="28.44140625" style="86" customWidth="1"/>
    <col min="8973" max="8973" width="21" style="86" customWidth="1"/>
    <col min="8974" max="8974" width="31.33203125" style="86" bestFit="1" customWidth="1"/>
    <col min="8975" max="8975" width="21" style="86" customWidth="1"/>
    <col min="8976" max="8976" width="30.6640625" style="86" customWidth="1"/>
    <col min="8977" max="9217" width="8.88671875" style="86"/>
    <col min="9218" max="9218" width="42.44140625" style="86" customWidth="1"/>
    <col min="9219" max="9220" width="23.6640625" style="86" bestFit="1" customWidth="1"/>
    <col min="9221" max="9221" width="30.44140625" style="86" bestFit="1" customWidth="1"/>
    <col min="9222" max="9222" width="23" style="86" customWidth="1"/>
    <col min="9223" max="9223" width="21" style="86" customWidth="1"/>
    <col min="9224" max="9224" width="24.44140625" style="86" customWidth="1"/>
    <col min="9225" max="9225" width="31.88671875" style="86" customWidth="1"/>
    <col min="9226" max="9226" width="29" style="86" bestFit="1" customWidth="1"/>
    <col min="9227" max="9227" width="22.33203125" style="86" bestFit="1" customWidth="1"/>
    <col min="9228" max="9228" width="28.44140625" style="86" customWidth="1"/>
    <col min="9229" max="9229" width="21" style="86" customWidth="1"/>
    <col min="9230" max="9230" width="31.33203125" style="86" bestFit="1" customWidth="1"/>
    <col min="9231" max="9231" width="21" style="86" customWidth="1"/>
    <col min="9232" max="9232" width="30.6640625" style="86" customWidth="1"/>
    <col min="9233" max="9473" width="8.88671875" style="86"/>
    <col min="9474" max="9474" width="42.44140625" style="86" customWidth="1"/>
    <col min="9475" max="9476" width="23.6640625" style="86" bestFit="1" customWidth="1"/>
    <col min="9477" max="9477" width="30.44140625" style="86" bestFit="1" customWidth="1"/>
    <col min="9478" max="9478" width="23" style="86" customWidth="1"/>
    <col min="9479" max="9479" width="21" style="86" customWidth="1"/>
    <col min="9480" max="9480" width="24.44140625" style="86" customWidth="1"/>
    <col min="9481" max="9481" width="31.88671875" style="86" customWidth="1"/>
    <col min="9482" max="9482" width="29" style="86" bestFit="1" customWidth="1"/>
    <col min="9483" max="9483" width="22.33203125" style="86" bestFit="1" customWidth="1"/>
    <col min="9484" max="9484" width="28.44140625" style="86" customWidth="1"/>
    <col min="9485" max="9485" width="21" style="86" customWidth="1"/>
    <col min="9486" max="9486" width="31.33203125" style="86" bestFit="1" customWidth="1"/>
    <col min="9487" max="9487" width="21" style="86" customWidth="1"/>
    <col min="9488" max="9488" width="30.6640625" style="86" customWidth="1"/>
    <col min="9489" max="9729" width="8.88671875" style="86"/>
    <col min="9730" max="9730" width="42.44140625" style="86" customWidth="1"/>
    <col min="9731" max="9732" width="23.6640625" style="86" bestFit="1" customWidth="1"/>
    <col min="9733" max="9733" width="30.44140625" style="86" bestFit="1" customWidth="1"/>
    <col min="9734" max="9734" width="23" style="86" customWidth="1"/>
    <col min="9735" max="9735" width="21" style="86" customWidth="1"/>
    <col min="9736" max="9736" width="24.44140625" style="86" customWidth="1"/>
    <col min="9737" max="9737" width="31.88671875" style="86" customWidth="1"/>
    <col min="9738" max="9738" width="29" style="86" bestFit="1" customWidth="1"/>
    <col min="9739" max="9739" width="22.33203125" style="86" bestFit="1" customWidth="1"/>
    <col min="9740" max="9740" width="28.44140625" style="86" customWidth="1"/>
    <col min="9741" max="9741" width="21" style="86" customWidth="1"/>
    <col min="9742" max="9742" width="31.33203125" style="86" bestFit="1" customWidth="1"/>
    <col min="9743" max="9743" width="21" style="86" customWidth="1"/>
    <col min="9744" max="9744" width="30.6640625" style="86" customWidth="1"/>
    <col min="9745" max="9985" width="8.88671875" style="86"/>
    <col min="9986" max="9986" width="42.44140625" style="86" customWidth="1"/>
    <col min="9987" max="9988" width="23.6640625" style="86" bestFit="1" customWidth="1"/>
    <col min="9989" max="9989" width="30.44140625" style="86" bestFit="1" customWidth="1"/>
    <col min="9990" max="9990" width="23" style="86" customWidth="1"/>
    <col min="9991" max="9991" width="21" style="86" customWidth="1"/>
    <col min="9992" max="9992" width="24.44140625" style="86" customWidth="1"/>
    <col min="9993" max="9993" width="31.88671875" style="86" customWidth="1"/>
    <col min="9994" max="9994" width="29" style="86" bestFit="1" customWidth="1"/>
    <col min="9995" max="9995" width="22.33203125" style="86" bestFit="1" customWidth="1"/>
    <col min="9996" max="9996" width="28.44140625" style="86" customWidth="1"/>
    <col min="9997" max="9997" width="21" style="86" customWidth="1"/>
    <col min="9998" max="9998" width="31.33203125" style="86" bestFit="1" customWidth="1"/>
    <col min="9999" max="9999" width="21" style="86" customWidth="1"/>
    <col min="10000" max="10000" width="30.6640625" style="86" customWidth="1"/>
    <col min="10001" max="10241" width="8.88671875" style="86"/>
    <col min="10242" max="10242" width="42.44140625" style="86" customWidth="1"/>
    <col min="10243" max="10244" width="23.6640625" style="86" bestFit="1" customWidth="1"/>
    <col min="10245" max="10245" width="30.44140625" style="86" bestFit="1" customWidth="1"/>
    <col min="10246" max="10246" width="23" style="86" customWidth="1"/>
    <col min="10247" max="10247" width="21" style="86" customWidth="1"/>
    <col min="10248" max="10248" width="24.44140625" style="86" customWidth="1"/>
    <col min="10249" max="10249" width="31.88671875" style="86" customWidth="1"/>
    <col min="10250" max="10250" width="29" style="86" bestFit="1" customWidth="1"/>
    <col min="10251" max="10251" width="22.33203125" style="86" bestFit="1" customWidth="1"/>
    <col min="10252" max="10252" width="28.44140625" style="86" customWidth="1"/>
    <col min="10253" max="10253" width="21" style="86" customWidth="1"/>
    <col min="10254" max="10254" width="31.33203125" style="86" bestFit="1" customWidth="1"/>
    <col min="10255" max="10255" width="21" style="86" customWidth="1"/>
    <col min="10256" max="10256" width="30.6640625" style="86" customWidth="1"/>
    <col min="10257" max="10497" width="8.88671875" style="86"/>
    <col min="10498" max="10498" width="42.44140625" style="86" customWidth="1"/>
    <col min="10499" max="10500" width="23.6640625" style="86" bestFit="1" customWidth="1"/>
    <col min="10501" max="10501" width="30.44140625" style="86" bestFit="1" customWidth="1"/>
    <col min="10502" max="10502" width="23" style="86" customWidth="1"/>
    <col min="10503" max="10503" width="21" style="86" customWidth="1"/>
    <col min="10504" max="10504" width="24.44140625" style="86" customWidth="1"/>
    <col min="10505" max="10505" width="31.88671875" style="86" customWidth="1"/>
    <col min="10506" max="10506" width="29" style="86" bestFit="1" customWidth="1"/>
    <col min="10507" max="10507" width="22.33203125" style="86" bestFit="1" customWidth="1"/>
    <col min="10508" max="10508" width="28.44140625" style="86" customWidth="1"/>
    <col min="10509" max="10509" width="21" style="86" customWidth="1"/>
    <col min="10510" max="10510" width="31.33203125" style="86" bestFit="1" customWidth="1"/>
    <col min="10511" max="10511" width="21" style="86" customWidth="1"/>
    <col min="10512" max="10512" width="30.6640625" style="86" customWidth="1"/>
    <col min="10513" max="10753" width="8.88671875" style="86"/>
    <col min="10754" max="10754" width="42.44140625" style="86" customWidth="1"/>
    <col min="10755" max="10756" width="23.6640625" style="86" bestFit="1" customWidth="1"/>
    <col min="10757" max="10757" width="30.44140625" style="86" bestFit="1" customWidth="1"/>
    <col min="10758" max="10758" width="23" style="86" customWidth="1"/>
    <col min="10759" max="10759" width="21" style="86" customWidth="1"/>
    <col min="10760" max="10760" width="24.44140625" style="86" customWidth="1"/>
    <col min="10761" max="10761" width="31.88671875" style="86" customWidth="1"/>
    <col min="10762" max="10762" width="29" style="86" bestFit="1" customWidth="1"/>
    <col min="10763" max="10763" width="22.33203125" style="86" bestFit="1" customWidth="1"/>
    <col min="10764" max="10764" width="28.44140625" style="86" customWidth="1"/>
    <col min="10765" max="10765" width="21" style="86" customWidth="1"/>
    <col min="10766" max="10766" width="31.33203125" style="86" bestFit="1" customWidth="1"/>
    <col min="10767" max="10767" width="21" style="86" customWidth="1"/>
    <col min="10768" max="10768" width="30.6640625" style="86" customWidth="1"/>
    <col min="10769" max="11009" width="8.88671875" style="86"/>
    <col min="11010" max="11010" width="42.44140625" style="86" customWidth="1"/>
    <col min="11011" max="11012" width="23.6640625" style="86" bestFit="1" customWidth="1"/>
    <col min="11013" max="11013" width="30.44140625" style="86" bestFit="1" customWidth="1"/>
    <col min="11014" max="11014" width="23" style="86" customWidth="1"/>
    <col min="11015" max="11015" width="21" style="86" customWidth="1"/>
    <col min="11016" max="11016" width="24.44140625" style="86" customWidth="1"/>
    <col min="11017" max="11017" width="31.88671875" style="86" customWidth="1"/>
    <col min="11018" max="11018" width="29" style="86" bestFit="1" customWidth="1"/>
    <col min="11019" max="11019" width="22.33203125" style="86" bestFit="1" customWidth="1"/>
    <col min="11020" max="11020" width="28.44140625" style="86" customWidth="1"/>
    <col min="11021" max="11021" width="21" style="86" customWidth="1"/>
    <col min="11022" max="11022" width="31.33203125" style="86" bestFit="1" customWidth="1"/>
    <col min="11023" max="11023" width="21" style="86" customWidth="1"/>
    <col min="11024" max="11024" width="30.6640625" style="86" customWidth="1"/>
    <col min="11025" max="11265" width="8.88671875" style="86"/>
    <col min="11266" max="11266" width="42.44140625" style="86" customWidth="1"/>
    <col min="11267" max="11268" width="23.6640625" style="86" bestFit="1" customWidth="1"/>
    <col min="11269" max="11269" width="30.44140625" style="86" bestFit="1" customWidth="1"/>
    <col min="11270" max="11270" width="23" style="86" customWidth="1"/>
    <col min="11271" max="11271" width="21" style="86" customWidth="1"/>
    <col min="11272" max="11272" width="24.44140625" style="86" customWidth="1"/>
    <col min="11273" max="11273" width="31.88671875" style="86" customWidth="1"/>
    <col min="11274" max="11274" width="29" style="86" bestFit="1" customWidth="1"/>
    <col min="11275" max="11275" width="22.33203125" style="86" bestFit="1" customWidth="1"/>
    <col min="11276" max="11276" width="28.44140625" style="86" customWidth="1"/>
    <col min="11277" max="11277" width="21" style="86" customWidth="1"/>
    <col min="11278" max="11278" width="31.33203125" style="86" bestFit="1" customWidth="1"/>
    <col min="11279" max="11279" width="21" style="86" customWidth="1"/>
    <col min="11280" max="11280" width="30.6640625" style="86" customWidth="1"/>
    <col min="11281" max="11521" width="8.88671875" style="86"/>
    <col min="11522" max="11522" width="42.44140625" style="86" customWidth="1"/>
    <col min="11523" max="11524" width="23.6640625" style="86" bestFit="1" customWidth="1"/>
    <col min="11525" max="11525" width="30.44140625" style="86" bestFit="1" customWidth="1"/>
    <col min="11526" max="11526" width="23" style="86" customWidth="1"/>
    <col min="11527" max="11527" width="21" style="86" customWidth="1"/>
    <col min="11528" max="11528" width="24.44140625" style="86" customWidth="1"/>
    <col min="11529" max="11529" width="31.88671875" style="86" customWidth="1"/>
    <col min="11530" max="11530" width="29" style="86" bestFit="1" customWidth="1"/>
    <col min="11531" max="11531" width="22.33203125" style="86" bestFit="1" customWidth="1"/>
    <col min="11532" max="11532" width="28.44140625" style="86" customWidth="1"/>
    <col min="11533" max="11533" width="21" style="86" customWidth="1"/>
    <col min="11534" max="11534" width="31.33203125" style="86" bestFit="1" customWidth="1"/>
    <col min="11535" max="11535" width="21" style="86" customWidth="1"/>
    <col min="11536" max="11536" width="30.6640625" style="86" customWidth="1"/>
    <col min="11537" max="11777" width="8.88671875" style="86"/>
    <col min="11778" max="11778" width="42.44140625" style="86" customWidth="1"/>
    <col min="11779" max="11780" width="23.6640625" style="86" bestFit="1" customWidth="1"/>
    <col min="11781" max="11781" width="30.44140625" style="86" bestFit="1" customWidth="1"/>
    <col min="11782" max="11782" width="23" style="86" customWidth="1"/>
    <col min="11783" max="11783" width="21" style="86" customWidth="1"/>
    <col min="11784" max="11784" width="24.44140625" style="86" customWidth="1"/>
    <col min="11785" max="11785" width="31.88671875" style="86" customWidth="1"/>
    <col min="11786" max="11786" width="29" style="86" bestFit="1" customWidth="1"/>
    <col min="11787" max="11787" width="22.33203125" style="86" bestFit="1" customWidth="1"/>
    <col min="11788" max="11788" width="28.44140625" style="86" customWidth="1"/>
    <col min="11789" max="11789" width="21" style="86" customWidth="1"/>
    <col min="11790" max="11790" width="31.33203125" style="86" bestFit="1" customWidth="1"/>
    <col min="11791" max="11791" width="21" style="86" customWidth="1"/>
    <col min="11792" max="11792" width="30.6640625" style="86" customWidth="1"/>
    <col min="11793" max="12033" width="8.88671875" style="86"/>
    <col min="12034" max="12034" width="42.44140625" style="86" customWidth="1"/>
    <col min="12035" max="12036" width="23.6640625" style="86" bestFit="1" customWidth="1"/>
    <col min="12037" max="12037" width="30.44140625" style="86" bestFit="1" customWidth="1"/>
    <col min="12038" max="12038" width="23" style="86" customWidth="1"/>
    <col min="12039" max="12039" width="21" style="86" customWidth="1"/>
    <col min="12040" max="12040" width="24.44140625" style="86" customWidth="1"/>
    <col min="12041" max="12041" width="31.88671875" style="86" customWidth="1"/>
    <col min="12042" max="12042" width="29" style="86" bestFit="1" customWidth="1"/>
    <col min="12043" max="12043" width="22.33203125" style="86" bestFit="1" customWidth="1"/>
    <col min="12044" max="12044" width="28.44140625" style="86" customWidth="1"/>
    <col min="12045" max="12045" width="21" style="86" customWidth="1"/>
    <col min="12046" max="12046" width="31.33203125" style="86" bestFit="1" customWidth="1"/>
    <col min="12047" max="12047" width="21" style="86" customWidth="1"/>
    <col min="12048" max="12048" width="30.6640625" style="86" customWidth="1"/>
    <col min="12049" max="12289" width="8.88671875" style="86"/>
    <col min="12290" max="12290" width="42.44140625" style="86" customWidth="1"/>
    <col min="12291" max="12292" width="23.6640625" style="86" bestFit="1" customWidth="1"/>
    <col min="12293" max="12293" width="30.44140625" style="86" bestFit="1" customWidth="1"/>
    <col min="12294" max="12294" width="23" style="86" customWidth="1"/>
    <col min="12295" max="12295" width="21" style="86" customWidth="1"/>
    <col min="12296" max="12296" width="24.44140625" style="86" customWidth="1"/>
    <col min="12297" max="12297" width="31.88671875" style="86" customWidth="1"/>
    <col min="12298" max="12298" width="29" style="86" bestFit="1" customWidth="1"/>
    <col min="12299" max="12299" width="22.33203125" style="86" bestFit="1" customWidth="1"/>
    <col min="12300" max="12300" width="28.44140625" style="86" customWidth="1"/>
    <col min="12301" max="12301" width="21" style="86" customWidth="1"/>
    <col min="12302" max="12302" width="31.33203125" style="86" bestFit="1" customWidth="1"/>
    <col min="12303" max="12303" width="21" style="86" customWidth="1"/>
    <col min="12304" max="12304" width="30.6640625" style="86" customWidth="1"/>
    <col min="12305" max="12545" width="8.88671875" style="86"/>
    <col min="12546" max="12546" width="42.44140625" style="86" customWidth="1"/>
    <col min="12547" max="12548" width="23.6640625" style="86" bestFit="1" customWidth="1"/>
    <col min="12549" max="12549" width="30.44140625" style="86" bestFit="1" customWidth="1"/>
    <col min="12550" max="12550" width="23" style="86" customWidth="1"/>
    <col min="12551" max="12551" width="21" style="86" customWidth="1"/>
    <col min="12552" max="12552" width="24.44140625" style="86" customWidth="1"/>
    <col min="12553" max="12553" width="31.88671875" style="86" customWidth="1"/>
    <col min="12554" max="12554" width="29" style="86" bestFit="1" customWidth="1"/>
    <col min="12555" max="12555" width="22.33203125" style="86" bestFit="1" customWidth="1"/>
    <col min="12556" max="12556" width="28.44140625" style="86" customWidth="1"/>
    <col min="12557" max="12557" width="21" style="86" customWidth="1"/>
    <col min="12558" max="12558" width="31.33203125" style="86" bestFit="1" customWidth="1"/>
    <col min="12559" max="12559" width="21" style="86" customWidth="1"/>
    <col min="12560" max="12560" width="30.6640625" style="86" customWidth="1"/>
    <col min="12561" max="12801" width="8.88671875" style="86"/>
    <col min="12802" max="12802" width="42.44140625" style="86" customWidth="1"/>
    <col min="12803" max="12804" width="23.6640625" style="86" bestFit="1" customWidth="1"/>
    <col min="12805" max="12805" width="30.44140625" style="86" bestFit="1" customWidth="1"/>
    <col min="12806" max="12806" width="23" style="86" customWidth="1"/>
    <col min="12807" max="12807" width="21" style="86" customWidth="1"/>
    <col min="12808" max="12808" width="24.44140625" style="86" customWidth="1"/>
    <col min="12809" max="12809" width="31.88671875" style="86" customWidth="1"/>
    <col min="12810" max="12810" width="29" style="86" bestFit="1" customWidth="1"/>
    <col min="12811" max="12811" width="22.33203125" style="86" bestFit="1" customWidth="1"/>
    <col min="12812" max="12812" width="28.44140625" style="86" customWidth="1"/>
    <col min="12813" max="12813" width="21" style="86" customWidth="1"/>
    <col min="12814" max="12814" width="31.33203125" style="86" bestFit="1" customWidth="1"/>
    <col min="12815" max="12815" width="21" style="86" customWidth="1"/>
    <col min="12816" max="12816" width="30.6640625" style="86" customWidth="1"/>
    <col min="12817" max="13057" width="8.88671875" style="86"/>
    <col min="13058" max="13058" width="42.44140625" style="86" customWidth="1"/>
    <col min="13059" max="13060" width="23.6640625" style="86" bestFit="1" customWidth="1"/>
    <col min="13061" max="13061" width="30.44140625" style="86" bestFit="1" customWidth="1"/>
    <col min="13062" max="13062" width="23" style="86" customWidth="1"/>
    <col min="13063" max="13063" width="21" style="86" customWidth="1"/>
    <col min="13064" max="13064" width="24.44140625" style="86" customWidth="1"/>
    <col min="13065" max="13065" width="31.88671875" style="86" customWidth="1"/>
    <col min="13066" max="13066" width="29" style="86" bestFit="1" customWidth="1"/>
    <col min="13067" max="13067" width="22.33203125" style="86" bestFit="1" customWidth="1"/>
    <col min="13068" max="13068" width="28.44140625" style="86" customWidth="1"/>
    <col min="13069" max="13069" width="21" style="86" customWidth="1"/>
    <col min="13070" max="13070" width="31.33203125" style="86" bestFit="1" customWidth="1"/>
    <col min="13071" max="13071" width="21" style="86" customWidth="1"/>
    <col min="13072" max="13072" width="30.6640625" style="86" customWidth="1"/>
    <col min="13073" max="13313" width="8.88671875" style="86"/>
    <col min="13314" max="13314" width="42.44140625" style="86" customWidth="1"/>
    <col min="13315" max="13316" width="23.6640625" style="86" bestFit="1" customWidth="1"/>
    <col min="13317" max="13317" width="30.44140625" style="86" bestFit="1" customWidth="1"/>
    <col min="13318" max="13318" width="23" style="86" customWidth="1"/>
    <col min="13319" max="13319" width="21" style="86" customWidth="1"/>
    <col min="13320" max="13320" width="24.44140625" style="86" customWidth="1"/>
    <col min="13321" max="13321" width="31.88671875" style="86" customWidth="1"/>
    <col min="13322" max="13322" width="29" style="86" bestFit="1" customWidth="1"/>
    <col min="13323" max="13323" width="22.33203125" style="86" bestFit="1" customWidth="1"/>
    <col min="13324" max="13324" width="28.44140625" style="86" customWidth="1"/>
    <col min="13325" max="13325" width="21" style="86" customWidth="1"/>
    <col min="13326" max="13326" width="31.33203125" style="86" bestFit="1" customWidth="1"/>
    <col min="13327" max="13327" width="21" style="86" customWidth="1"/>
    <col min="13328" max="13328" width="30.6640625" style="86" customWidth="1"/>
    <col min="13329" max="13569" width="8.88671875" style="86"/>
    <col min="13570" max="13570" width="42.44140625" style="86" customWidth="1"/>
    <col min="13571" max="13572" width="23.6640625" style="86" bestFit="1" customWidth="1"/>
    <col min="13573" max="13573" width="30.44140625" style="86" bestFit="1" customWidth="1"/>
    <col min="13574" max="13574" width="23" style="86" customWidth="1"/>
    <col min="13575" max="13575" width="21" style="86" customWidth="1"/>
    <col min="13576" max="13576" width="24.44140625" style="86" customWidth="1"/>
    <col min="13577" max="13577" width="31.88671875" style="86" customWidth="1"/>
    <col min="13578" max="13578" width="29" style="86" bestFit="1" customWidth="1"/>
    <col min="13579" max="13579" width="22.33203125" style="86" bestFit="1" customWidth="1"/>
    <col min="13580" max="13580" width="28.44140625" style="86" customWidth="1"/>
    <col min="13581" max="13581" width="21" style="86" customWidth="1"/>
    <col min="13582" max="13582" width="31.33203125" style="86" bestFit="1" customWidth="1"/>
    <col min="13583" max="13583" width="21" style="86" customWidth="1"/>
    <col min="13584" max="13584" width="30.6640625" style="86" customWidth="1"/>
    <col min="13585" max="13825" width="8.88671875" style="86"/>
    <col min="13826" max="13826" width="42.44140625" style="86" customWidth="1"/>
    <col min="13827" max="13828" width="23.6640625" style="86" bestFit="1" customWidth="1"/>
    <col min="13829" max="13829" width="30.44140625" style="86" bestFit="1" customWidth="1"/>
    <col min="13830" max="13830" width="23" style="86" customWidth="1"/>
    <col min="13831" max="13831" width="21" style="86" customWidth="1"/>
    <col min="13832" max="13832" width="24.44140625" style="86" customWidth="1"/>
    <col min="13833" max="13833" width="31.88671875" style="86" customWidth="1"/>
    <col min="13834" max="13834" width="29" style="86" bestFit="1" customWidth="1"/>
    <col min="13835" max="13835" width="22.33203125" style="86" bestFit="1" customWidth="1"/>
    <col min="13836" max="13836" width="28.44140625" style="86" customWidth="1"/>
    <col min="13837" max="13837" width="21" style="86" customWidth="1"/>
    <col min="13838" max="13838" width="31.33203125" style="86" bestFit="1" customWidth="1"/>
    <col min="13839" max="13839" width="21" style="86" customWidth="1"/>
    <col min="13840" max="13840" width="30.6640625" style="86" customWidth="1"/>
    <col min="13841" max="14081" width="8.88671875" style="86"/>
    <col min="14082" max="14082" width="42.44140625" style="86" customWidth="1"/>
    <col min="14083" max="14084" width="23.6640625" style="86" bestFit="1" customWidth="1"/>
    <col min="14085" max="14085" width="30.44140625" style="86" bestFit="1" customWidth="1"/>
    <col min="14086" max="14086" width="23" style="86" customWidth="1"/>
    <col min="14087" max="14087" width="21" style="86" customWidth="1"/>
    <col min="14088" max="14088" width="24.44140625" style="86" customWidth="1"/>
    <col min="14089" max="14089" width="31.88671875" style="86" customWidth="1"/>
    <col min="14090" max="14090" width="29" style="86" bestFit="1" customWidth="1"/>
    <col min="14091" max="14091" width="22.33203125" style="86" bestFit="1" customWidth="1"/>
    <col min="14092" max="14092" width="28.44140625" style="86" customWidth="1"/>
    <col min="14093" max="14093" width="21" style="86" customWidth="1"/>
    <col min="14094" max="14094" width="31.33203125" style="86" bestFit="1" customWidth="1"/>
    <col min="14095" max="14095" width="21" style="86" customWidth="1"/>
    <col min="14096" max="14096" width="30.6640625" style="86" customWidth="1"/>
    <col min="14097" max="14337" width="8.88671875" style="86"/>
    <col min="14338" max="14338" width="42.44140625" style="86" customWidth="1"/>
    <col min="14339" max="14340" width="23.6640625" style="86" bestFit="1" customWidth="1"/>
    <col min="14341" max="14341" width="30.44140625" style="86" bestFit="1" customWidth="1"/>
    <col min="14342" max="14342" width="23" style="86" customWidth="1"/>
    <col min="14343" max="14343" width="21" style="86" customWidth="1"/>
    <col min="14344" max="14344" width="24.44140625" style="86" customWidth="1"/>
    <col min="14345" max="14345" width="31.88671875" style="86" customWidth="1"/>
    <col min="14346" max="14346" width="29" style="86" bestFit="1" customWidth="1"/>
    <col min="14347" max="14347" width="22.33203125" style="86" bestFit="1" customWidth="1"/>
    <col min="14348" max="14348" width="28.44140625" style="86" customWidth="1"/>
    <col min="14349" max="14349" width="21" style="86" customWidth="1"/>
    <col min="14350" max="14350" width="31.33203125" style="86" bestFit="1" customWidth="1"/>
    <col min="14351" max="14351" width="21" style="86" customWidth="1"/>
    <col min="14352" max="14352" width="30.6640625" style="86" customWidth="1"/>
    <col min="14353" max="14593" width="8.88671875" style="86"/>
    <col min="14594" max="14594" width="42.44140625" style="86" customWidth="1"/>
    <col min="14595" max="14596" width="23.6640625" style="86" bestFit="1" customWidth="1"/>
    <col min="14597" max="14597" width="30.44140625" style="86" bestFit="1" customWidth="1"/>
    <col min="14598" max="14598" width="23" style="86" customWidth="1"/>
    <col min="14599" max="14599" width="21" style="86" customWidth="1"/>
    <col min="14600" max="14600" width="24.44140625" style="86" customWidth="1"/>
    <col min="14601" max="14601" width="31.88671875" style="86" customWidth="1"/>
    <col min="14602" max="14602" width="29" style="86" bestFit="1" customWidth="1"/>
    <col min="14603" max="14603" width="22.33203125" style="86" bestFit="1" customWidth="1"/>
    <col min="14604" max="14604" width="28.44140625" style="86" customWidth="1"/>
    <col min="14605" max="14605" width="21" style="86" customWidth="1"/>
    <col min="14606" max="14606" width="31.33203125" style="86" bestFit="1" customWidth="1"/>
    <col min="14607" max="14607" width="21" style="86" customWidth="1"/>
    <col min="14608" max="14608" width="30.6640625" style="86" customWidth="1"/>
    <col min="14609" max="14849" width="8.88671875" style="86"/>
    <col min="14850" max="14850" width="42.44140625" style="86" customWidth="1"/>
    <col min="14851" max="14852" width="23.6640625" style="86" bestFit="1" customWidth="1"/>
    <col min="14853" max="14853" width="30.44140625" style="86" bestFit="1" customWidth="1"/>
    <col min="14854" max="14854" width="23" style="86" customWidth="1"/>
    <col min="14855" max="14855" width="21" style="86" customWidth="1"/>
    <col min="14856" max="14856" width="24.44140625" style="86" customWidth="1"/>
    <col min="14857" max="14857" width="31.88671875" style="86" customWidth="1"/>
    <col min="14858" max="14858" width="29" style="86" bestFit="1" customWidth="1"/>
    <col min="14859" max="14859" width="22.33203125" style="86" bestFit="1" customWidth="1"/>
    <col min="14860" max="14860" width="28.44140625" style="86" customWidth="1"/>
    <col min="14861" max="14861" width="21" style="86" customWidth="1"/>
    <col min="14862" max="14862" width="31.33203125" style="86" bestFit="1" customWidth="1"/>
    <col min="14863" max="14863" width="21" style="86" customWidth="1"/>
    <col min="14864" max="14864" width="30.6640625" style="86" customWidth="1"/>
    <col min="14865" max="15105" width="8.88671875" style="86"/>
    <col min="15106" max="15106" width="42.44140625" style="86" customWidth="1"/>
    <col min="15107" max="15108" width="23.6640625" style="86" bestFit="1" customWidth="1"/>
    <col min="15109" max="15109" width="30.44140625" style="86" bestFit="1" customWidth="1"/>
    <col min="15110" max="15110" width="23" style="86" customWidth="1"/>
    <col min="15111" max="15111" width="21" style="86" customWidth="1"/>
    <col min="15112" max="15112" width="24.44140625" style="86" customWidth="1"/>
    <col min="15113" max="15113" width="31.88671875" style="86" customWidth="1"/>
    <col min="15114" max="15114" width="29" style="86" bestFit="1" customWidth="1"/>
    <col min="15115" max="15115" width="22.33203125" style="86" bestFit="1" customWidth="1"/>
    <col min="15116" max="15116" width="28.44140625" style="86" customWidth="1"/>
    <col min="15117" max="15117" width="21" style="86" customWidth="1"/>
    <col min="15118" max="15118" width="31.33203125" style="86" bestFit="1" customWidth="1"/>
    <col min="15119" max="15119" width="21" style="86" customWidth="1"/>
    <col min="15120" max="15120" width="30.6640625" style="86" customWidth="1"/>
    <col min="15121" max="15361" width="8.88671875" style="86"/>
    <col min="15362" max="15362" width="42.44140625" style="86" customWidth="1"/>
    <col min="15363" max="15364" width="23.6640625" style="86" bestFit="1" customWidth="1"/>
    <col min="15365" max="15365" width="30.44140625" style="86" bestFit="1" customWidth="1"/>
    <col min="15366" max="15366" width="23" style="86" customWidth="1"/>
    <col min="15367" max="15367" width="21" style="86" customWidth="1"/>
    <col min="15368" max="15368" width="24.44140625" style="86" customWidth="1"/>
    <col min="15369" max="15369" width="31.88671875" style="86" customWidth="1"/>
    <col min="15370" max="15370" width="29" style="86" bestFit="1" customWidth="1"/>
    <col min="15371" max="15371" width="22.33203125" style="86" bestFit="1" customWidth="1"/>
    <col min="15372" max="15372" width="28.44140625" style="86" customWidth="1"/>
    <col min="15373" max="15373" width="21" style="86" customWidth="1"/>
    <col min="15374" max="15374" width="31.33203125" style="86" bestFit="1" customWidth="1"/>
    <col min="15375" max="15375" width="21" style="86" customWidth="1"/>
    <col min="15376" max="15376" width="30.6640625" style="86" customWidth="1"/>
    <col min="15377" max="15617" width="8.88671875" style="86"/>
    <col min="15618" max="15618" width="42.44140625" style="86" customWidth="1"/>
    <col min="15619" max="15620" width="23.6640625" style="86" bestFit="1" customWidth="1"/>
    <col min="15621" max="15621" width="30.44140625" style="86" bestFit="1" customWidth="1"/>
    <col min="15622" max="15622" width="23" style="86" customWidth="1"/>
    <col min="15623" max="15623" width="21" style="86" customWidth="1"/>
    <col min="15624" max="15624" width="24.44140625" style="86" customWidth="1"/>
    <col min="15625" max="15625" width="31.88671875" style="86" customWidth="1"/>
    <col min="15626" max="15626" width="29" style="86" bestFit="1" customWidth="1"/>
    <col min="15627" max="15627" width="22.33203125" style="86" bestFit="1" customWidth="1"/>
    <col min="15628" max="15628" width="28.44140625" style="86" customWidth="1"/>
    <col min="15629" max="15629" width="21" style="86" customWidth="1"/>
    <col min="15630" max="15630" width="31.33203125" style="86" bestFit="1" customWidth="1"/>
    <col min="15631" max="15631" width="21" style="86" customWidth="1"/>
    <col min="15632" max="15632" width="30.6640625" style="86" customWidth="1"/>
    <col min="15633" max="15873" width="8.88671875" style="86"/>
    <col min="15874" max="15874" width="42.44140625" style="86" customWidth="1"/>
    <col min="15875" max="15876" width="23.6640625" style="86" bestFit="1" customWidth="1"/>
    <col min="15877" max="15877" width="30.44140625" style="86" bestFit="1" customWidth="1"/>
    <col min="15878" max="15878" width="23" style="86" customWidth="1"/>
    <col min="15879" max="15879" width="21" style="86" customWidth="1"/>
    <col min="15880" max="15880" width="24.44140625" style="86" customWidth="1"/>
    <col min="15881" max="15881" width="31.88671875" style="86" customWidth="1"/>
    <col min="15882" max="15882" width="29" style="86" bestFit="1" customWidth="1"/>
    <col min="15883" max="15883" width="22.33203125" style="86" bestFit="1" customWidth="1"/>
    <col min="15884" max="15884" width="28.44140625" style="86" customWidth="1"/>
    <col min="15885" max="15885" width="21" style="86" customWidth="1"/>
    <col min="15886" max="15886" width="31.33203125" style="86" bestFit="1" customWidth="1"/>
    <col min="15887" max="15887" width="21" style="86" customWidth="1"/>
    <col min="15888" max="15888" width="30.6640625" style="86" customWidth="1"/>
    <col min="15889" max="16129" width="8.88671875" style="86"/>
    <col min="16130" max="16130" width="42.44140625" style="86" customWidth="1"/>
    <col min="16131" max="16132" width="23.6640625" style="86" bestFit="1" customWidth="1"/>
    <col min="16133" max="16133" width="30.44140625" style="86" bestFit="1" customWidth="1"/>
    <col min="16134" max="16134" width="23" style="86" customWidth="1"/>
    <col min="16135" max="16135" width="21" style="86" customWidth="1"/>
    <col min="16136" max="16136" width="24.44140625" style="86" customWidth="1"/>
    <col min="16137" max="16137" width="31.88671875" style="86" customWidth="1"/>
    <col min="16138" max="16138" width="29" style="86" bestFit="1" customWidth="1"/>
    <col min="16139" max="16139" width="22.33203125" style="86" bestFit="1" customWidth="1"/>
    <col min="16140" max="16140" width="28.44140625" style="86" customWidth="1"/>
    <col min="16141" max="16141" width="21" style="86" customWidth="1"/>
    <col min="16142" max="16142" width="31.33203125" style="86" bestFit="1" customWidth="1"/>
    <col min="16143" max="16143" width="21" style="86" customWidth="1"/>
    <col min="16144" max="16144" width="30.6640625" style="86" customWidth="1"/>
    <col min="16145" max="16384" width="8.88671875" style="86"/>
  </cols>
  <sheetData>
    <row r="1" spans="1:16" ht="29.25" customHeight="1" x14ac:dyDescent="0.25">
      <c r="A1" s="236" t="s">
        <v>3365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</row>
    <row r="2" spans="1:16" ht="13.5" customHeight="1" x14ac:dyDescent="0.3">
      <c r="A2" s="221"/>
      <c r="B2" s="221"/>
    </row>
    <row r="3" spans="1:16" ht="24.75" customHeight="1" x14ac:dyDescent="0.3">
      <c r="B3" s="222" t="s">
        <v>1727</v>
      </c>
      <c r="C3" s="223"/>
      <c r="D3" s="224"/>
      <c r="E3" s="86"/>
      <c r="F3" s="91">
        <v>8.0000000000000002E-3</v>
      </c>
      <c r="G3" s="91">
        <v>3.0000000000000001E-3</v>
      </c>
      <c r="H3" s="92">
        <f>(F3+G3)/2</f>
        <v>5.4999999999999997E-3</v>
      </c>
      <c r="I3" s="225" t="s">
        <v>1728</v>
      </c>
      <c r="J3" s="226"/>
      <c r="K3" s="226"/>
      <c r="L3" s="226"/>
      <c r="M3" s="226"/>
      <c r="N3" s="226"/>
      <c r="O3" s="227"/>
    </row>
    <row r="4" spans="1:16" ht="54" customHeight="1" x14ac:dyDescent="0.25">
      <c r="A4" s="93" t="s">
        <v>1729</v>
      </c>
      <c r="B4" s="94" t="s">
        <v>1730</v>
      </c>
      <c r="C4" s="95" t="s">
        <v>1731</v>
      </c>
      <c r="D4" s="95" t="s">
        <v>1732</v>
      </c>
      <c r="E4" s="95" t="s">
        <v>1733</v>
      </c>
      <c r="F4" s="96" t="s">
        <v>1734</v>
      </c>
      <c r="G4" s="95" t="s">
        <v>1735</v>
      </c>
      <c r="H4" s="95" t="s">
        <v>1736</v>
      </c>
      <c r="I4" s="97" t="s">
        <v>1730</v>
      </c>
      <c r="J4" s="98" t="s">
        <v>1731</v>
      </c>
      <c r="K4" s="98" t="s">
        <v>1732</v>
      </c>
      <c r="L4" s="95" t="s">
        <v>1737</v>
      </c>
      <c r="M4" s="95" t="s">
        <v>1738</v>
      </c>
      <c r="N4" s="99" t="s">
        <v>1739</v>
      </c>
      <c r="O4" s="95" t="s">
        <v>1740</v>
      </c>
      <c r="P4" s="100" t="s">
        <v>1741</v>
      </c>
    </row>
    <row r="5" spans="1:16" s="106" customFormat="1" ht="18" customHeight="1" x14ac:dyDescent="0.3">
      <c r="A5" s="101"/>
      <c r="B5" s="102" t="s">
        <v>1742</v>
      </c>
      <c r="C5" s="102" t="s">
        <v>1743</v>
      </c>
      <c r="D5" s="103" t="s">
        <v>1744</v>
      </c>
      <c r="E5" s="103" t="s">
        <v>1745</v>
      </c>
      <c r="F5" s="102" t="s">
        <v>1746</v>
      </c>
      <c r="G5" s="102" t="s">
        <v>1747</v>
      </c>
      <c r="H5" s="103" t="s">
        <v>1748</v>
      </c>
      <c r="I5" s="103" t="s">
        <v>1749</v>
      </c>
      <c r="J5" s="103" t="s">
        <v>1750</v>
      </c>
      <c r="K5" s="103" t="s">
        <v>1751</v>
      </c>
      <c r="L5" s="102" t="s">
        <v>1752</v>
      </c>
      <c r="M5" s="102" t="s">
        <v>1753</v>
      </c>
      <c r="N5" s="103" t="s">
        <v>1754</v>
      </c>
      <c r="O5" s="104"/>
      <c r="P5" s="105"/>
    </row>
    <row r="6" spans="1:16" s="116" customFormat="1" ht="30" x14ac:dyDescent="0.25">
      <c r="A6" s="107" t="s">
        <v>1755</v>
      </c>
      <c r="B6" s="108"/>
      <c r="C6" s="108"/>
      <c r="D6" s="109"/>
      <c r="E6" s="109"/>
      <c r="F6" s="110"/>
      <c r="G6" s="110"/>
      <c r="H6" s="110">
        <f>(D6+E6)*$H$3</f>
        <v>0</v>
      </c>
      <c r="I6" s="111">
        <f>B6+F6</f>
        <v>0</v>
      </c>
      <c r="J6" s="111">
        <f>SUM(C6+G6)</f>
        <v>0</v>
      </c>
      <c r="K6" s="112">
        <f>(D6+E6+H6)</f>
        <v>0</v>
      </c>
      <c r="L6" s="112"/>
      <c r="M6" s="112"/>
      <c r="N6" s="113">
        <v>26807264.010000002</v>
      </c>
      <c r="O6" s="114"/>
      <c r="P6" s="115"/>
    </row>
    <row r="7" spans="1:16" s="116" customFormat="1" ht="30" x14ac:dyDescent="0.25">
      <c r="A7" s="107" t="s">
        <v>1756</v>
      </c>
      <c r="B7" s="108"/>
      <c r="C7" s="108"/>
      <c r="D7" s="109"/>
      <c r="E7" s="109"/>
      <c r="F7" s="110"/>
      <c r="G7" s="110"/>
      <c r="H7" s="110">
        <f>(D7+E7)*$H$3</f>
        <v>0</v>
      </c>
      <c r="I7" s="111">
        <f t="shared" ref="I7:I31" si="0">B7+F7</f>
        <v>0</v>
      </c>
      <c r="J7" s="111">
        <f t="shared" ref="J7:J31" si="1">SUM(C7+G7)</f>
        <v>0</v>
      </c>
      <c r="K7" s="112">
        <f t="shared" ref="K7:K31" si="2">(D7+E7+H7)</f>
        <v>0</v>
      </c>
      <c r="L7" s="112"/>
      <c r="M7" s="112"/>
      <c r="N7" s="113">
        <v>26554884.07</v>
      </c>
      <c r="O7" s="114"/>
      <c r="P7" s="115"/>
    </row>
    <row r="8" spans="1:16" s="116" customFormat="1" ht="30" x14ac:dyDescent="0.25">
      <c r="A8" s="107" t="s">
        <v>1757</v>
      </c>
      <c r="B8" s="108"/>
      <c r="C8" s="108"/>
      <c r="D8" s="108"/>
      <c r="E8" s="108"/>
      <c r="F8" s="110"/>
      <c r="G8" s="110"/>
      <c r="H8" s="110">
        <f>(D8+E8)*$H$3</f>
        <v>0</v>
      </c>
      <c r="I8" s="111">
        <f t="shared" si="0"/>
        <v>0</v>
      </c>
      <c r="J8" s="111">
        <f t="shared" si="1"/>
        <v>0</v>
      </c>
      <c r="K8" s="112">
        <f t="shared" si="2"/>
        <v>0</v>
      </c>
      <c r="L8" s="111"/>
      <c r="M8" s="111"/>
      <c r="N8" s="113">
        <v>503896.11</v>
      </c>
      <c r="O8" s="114"/>
      <c r="P8" s="115" t="s">
        <v>1758</v>
      </c>
    </row>
    <row r="9" spans="1:16" s="116" customFormat="1" ht="45" x14ac:dyDescent="0.25">
      <c r="A9" s="107" t="s">
        <v>1759</v>
      </c>
      <c r="B9" s="108"/>
      <c r="C9" s="108"/>
      <c r="D9" s="108"/>
      <c r="E9" s="108"/>
      <c r="F9" s="110"/>
      <c r="G9" s="110"/>
      <c r="H9" s="110">
        <f t="shared" ref="H9:H31" si="3">(D9+E9)*$H$3</f>
        <v>0</v>
      </c>
      <c r="I9" s="111">
        <f t="shared" si="0"/>
        <v>0</v>
      </c>
      <c r="J9" s="111">
        <f t="shared" si="1"/>
        <v>0</v>
      </c>
      <c r="K9" s="112">
        <f t="shared" si="2"/>
        <v>0</v>
      </c>
      <c r="L9" s="111"/>
      <c r="M9" s="111"/>
      <c r="N9" s="113">
        <v>2839933.36</v>
      </c>
      <c r="O9" s="114"/>
      <c r="P9" s="115" t="s">
        <v>1760</v>
      </c>
    </row>
    <row r="10" spans="1:16" s="116" customFormat="1" ht="30" x14ac:dyDescent="0.25">
      <c r="A10" s="107" t="s">
        <v>1761</v>
      </c>
      <c r="B10" s="108"/>
      <c r="C10" s="108"/>
      <c r="D10" s="108"/>
      <c r="E10" s="108"/>
      <c r="F10" s="110"/>
      <c r="G10" s="110"/>
      <c r="H10" s="110">
        <f t="shared" si="3"/>
        <v>0</v>
      </c>
      <c r="I10" s="111">
        <f t="shared" si="0"/>
        <v>0</v>
      </c>
      <c r="J10" s="111">
        <f t="shared" si="1"/>
        <v>0</v>
      </c>
      <c r="K10" s="112">
        <f t="shared" si="2"/>
        <v>0</v>
      </c>
      <c r="L10" s="111"/>
      <c r="M10" s="111"/>
      <c r="N10" s="113">
        <v>6307172.04</v>
      </c>
      <c r="O10" s="114"/>
      <c r="P10" s="115" t="s">
        <v>1762</v>
      </c>
    </row>
    <row r="11" spans="1:16" s="116" customFormat="1" ht="30" x14ac:dyDescent="0.25">
      <c r="A11" s="107" t="s">
        <v>1763</v>
      </c>
      <c r="B11" s="108"/>
      <c r="C11" s="108"/>
      <c r="D11" s="108"/>
      <c r="E11" s="108"/>
      <c r="F11" s="110"/>
      <c r="G11" s="110"/>
      <c r="H11" s="110">
        <f t="shared" si="3"/>
        <v>0</v>
      </c>
      <c r="I11" s="111">
        <f t="shared" si="0"/>
        <v>0</v>
      </c>
      <c r="J11" s="111">
        <f t="shared" si="1"/>
        <v>0</v>
      </c>
      <c r="K11" s="112">
        <f t="shared" si="2"/>
        <v>0</v>
      </c>
      <c r="L11" s="111"/>
      <c r="M11" s="111"/>
      <c r="N11" s="113">
        <v>0</v>
      </c>
      <c r="O11" s="114"/>
      <c r="P11" s="115" t="s">
        <v>1764</v>
      </c>
    </row>
    <row r="12" spans="1:16" s="116" customFormat="1" ht="30" x14ac:dyDescent="0.25">
      <c r="A12" s="107" t="s">
        <v>1765</v>
      </c>
      <c r="B12" s="108"/>
      <c r="C12" s="108"/>
      <c r="D12" s="108"/>
      <c r="E12" s="108"/>
      <c r="F12" s="110"/>
      <c r="G12" s="110"/>
      <c r="H12" s="110">
        <f t="shared" si="3"/>
        <v>0</v>
      </c>
      <c r="I12" s="111">
        <f t="shared" si="0"/>
        <v>0</v>
      </c>
      <c r="J12" s="111">
        <f t="shared" si="1"/>
        <v>0</v>
      </c>
      <c r="K12" s="112">
        <f t="shared" si="2"/>
        <v>0</v>
      </c>
      <c r="L12" s="111"/>
      <c r="M12" s="111"/>
      <c r="N12" s="113">
        <v>0</v>
      </c>
      <c r="O12" s="114"/>
      <c r="P12" s="115" t="s">
        <v>1766</v>
      </c>
    </row>
    <row r="13" spans="1:16" s="116" customFormat="1" ht="30" x14ac:dyDescent="0.25">
      <c r="A13" s="107" t="s">
        <v>1767</v>
      </c>
      <c r="B13" s="108"/>
      <c r="C13" s="108"/>
      <c r="D13" s="108"/>
      <c r="E13" s="108"/>
      <c r="F13" s="110"/>
      <c r="G13" s="110"/>
      <c r="H13" s="110">
        <f t="shared" si="3"/>
        <v>0</v>
      </c>
      <c r="I13" s="111">
        <f t="shared" si="0"/>
        <v>0</v>
      </c>
      <c r="J13" s="111">
        <f t="shared" si="1"/>
        <v>0</v>
      </c>
      <c r="K13" s="112">
        <f t="shared" si="2"/>
        <v>0</v>
      </c>
      <c r="L13" s="111"/>
      <c r="M13" s="111"/>
      <c r="N13" s="113">
        <v>1090791.0900000001</v>
      </c>
      <c r="O13" s="114"/>
      <c r="P13" s="115" t="s">
        <v>1768</v>
      </c>
    </row>
    <row r="14" spans="1:16" s="116" customFormat="1" ht="30" x14ac:dyDescent="0.25">
      <c r="A14" s="107" t="s">
        <v>1769</v>
      </c>
      <c r="B14" s="108"/>
      <c r="C14" s="108"/>
      <c r="D14" s="108"/>
      <c r="E14" s="108"/>
      <c r="F14" s="110"/>
      <c r="G14" s="110"/>
      <c r="H14" s="110">
        <f t="shared" si="3"/>
        <v>0</v>
      </c>
      <c r="I14" s="111">
        <f t="shared" si="0"/>
        <v>0</v>
      </c>
      <c r="J14" s="111">
        <f t="shared" si="1"/>
        <v>0</v>
      </c>
      <c r="K14" s="112">
        <f t="shared" si="2"/>
        <v>0</v>
      </c>
      <c r="L14" s="111"/>
      <c r="M14" s="111"/>
      <c r="N14" s="113">
        <v>1318797.3999999999</v>
      </c>
      <c r="O14" s="114"/>
      <c r="P14" s="115"/>
    </row>
    <row r="15" spans="1:16" s="116" customFormat="1" ht="30" x14ac:dyDescent="0.25">
      <c r="A15" s="107" t="s">
        <v>1770</v>
      </c>
      <c r="B15" s="108"/>
      <c r="C15" s="108"/>
      <c r="D15" s="108"/>
      <c r="E15" s="108"/>
      <c r="F15" s="110"/>
      <c r="G15" s="110"/>
      <c r="H15" s="110">
        <f t="shared" si="3"/>
        <v>0</v>
      </c>
      <c r="I15" s="111">
        <f t="shared" si="0"/>
        <v>0</v>
      </c>
      <c r="J15" s="111">
        <f t="shared" si="1"/>
        <v>0</v>
      </c>
      <c r="K15" s="112">
        <f t="shared" si="2"/>
        <v>0</v>
      </c>
      <c r="L15" s="111"/>
      <c r="M15" s="111"/>
      <c r="N15" s="113">
        <v>597045.75</v>
      </c>
      <c r="O15" s="114"/>
      <c r="P15" s="115"/>
    </row>
    <row r="16" spans="1:16" s="116" customFormat="1" x14ac:dyDescent="0.25">
      <c r="A16" s="107" t="s">
        <v>1771</v>
      </c>
      <c r="B16" s="108"/>
      <c r="C16" s="108"/>
      <c r="D16" s="108"/>
      <c r="E16" s="108"/>
      <c r="F16" s="110"/>
      <c r="G16" s="110"/>
      <c r="H16" s="110">
        <f t="shared" si="3"/>
        <v>0</v>
      </c>
      <c r="I16" s="111">
        <f t="shared" si="0"/>
        <v>0</v>
      </c>
      <c r="J16" s="111">
        <f t="shared" si="1"/>
        <v>0</v>
      </c>
      <c r="K16" s="112">
        <f t="shared" si="2"/>
        <v>0</v>
      </c>
      <c r="L16" s="111"/>
      <c r="M16" s="111"/>
      <c r="N16" s="113">
        <v>66779.039999999994</v>
      </c>
      <c r="O16" s="114"/>
      <c r="P16" s="115"/>
    </row>
    <row r="17" spans="1:16" s="116" customFormat="1" ht="30" x14ac:dyDescent="0.25">
      <c r="A17" s="107" t="s">
        <v>1772</v>
      </c>
      <c r="B17" s="108"/>
      <c r="C17" s="108"/>
      <c r="D17" s="108"/>
      <c r="E17" s="108"/>
      <c r="F17" s="110"/>
      <c r="G17" s="110"/>
      <c r="H17" s="110">
        <f t="shared" si="3"/>
        <v>0</v>
      </c>
      <c r="I17" s="111">
        <f t="shared" si="0"/>
        <v>0</v>
      </c>
      <c r="J17" s="111">
        <f t="shared" si="1"/>
        <v>0</v>
      </c>
      <c r="K17" s="112">
        <f t="shared" si="2"/>
        <v>0</v>
      </c>
      <c r="L17" s="111"/>
      <c r="M17" s="111"/>
      <c r="N17" s="113">
        <v>2626340.64</v>
      </c>
      <c r="O17" s="114"/>
      <c r="P17" s="115"/>
    </row>
    <row r="18" spans="1:16" s="116" customFormat="1" ht="72" x14ac:dyDescent="0.25">
      <c r="A18" s="107" t="s">
        <v>1773</v>
      </c>
      <c r="B18" s="108"/>
      <c r="C18" s="108"/>
      <c r="D18" s="108"/>
      <c r="E18" s="108"/>
      <c r="F18" s="110"/>
      <c r="G18" s="110"/>
      <c r="H18" s="110">
        <f t="shared" si="3"/>
        <v>0</v>
      </c>
      <c r="I18" s="111">
        <f t="shared" si="0"/>
        <v>0</v>
      </c>
      <c r="J18" s="111">
        <f t="shared" si="1"/>
        <v>0</v>
      </c>
      <c r="K18" s="112">
        <f t="shared" si="2"/>
        <v>0</v>
      </c>
      <c r="L18" s="111"/>
      <c r="M18" s="111"/>
      <c r="N18" s="117">
        <v>19018243.440000001</v>
      </c>
      <c r="O18" s="118"/>
      <c r="P18" s="115" t="s">
        <v>1774</v>
      </c>
    </row>
    <row r="19" spans="1:16" s="116" customFormat="1" ht="21" x14ac:dyDescent="0.25">
      <c r="A19" s="107" t="s">
        <v>1775</v>
      </c>
      <c r="B19" s="108"/>
      <c r="C19" s="108"/>
      <c r="D19" s="108"/>
      <c r="E19" s="108"/>
      <c r="F19" s="110"/>
      <c r="G19" s="110"/>
      <c r="H19" s="110">
        <f t="shared" si="3"/>
        <v>0</v>
      </c>
      <c r="I19" s="111">
        <f t="shared" si="0"/>
        <v>0</v>
      </c>
      <c r="J19" s="111">
        <f t="shared" si="1"/>
        <v>0</v>
      </c>
      <c r="K19" s="112">
        <f t="shared" si="2"/>
        <v>0</v>
      </c>
      <c r="L19" s="111"/>
      <c r="M19" s="111"/>
      <c r="N19" s="113">
        <v>2978839.19</v>
      </c>
      <c r="O19" s="118"/>
      <c r="P19" s="115" t="s">
        <v>1776</v>
      </c>
    </row>
    <row r="20" spans="1:16" s="116" customFormat="1" ht="30" x14ac:dyDescent="0.25">
      <c r="A20" s="107" t="s">
        <v>1777</v>
      </c>
      <c r="B20" s="108"/>
      <c r="C20" s="108"/>
      <c r="D20" s="108"/>
      <c r="E20" s="108"/>
      <c r="F20" s="110"/>
      <c r="G20" s="110"/>
      <c r="H20" s="110">
        <f t="shared" si="3"/>
        <v>0</v>
      </c>
      <c r="I20" s="111">
        <f t="shared" si="0"/>
        <v>0</v>
      </c>
      <c r="J20" s="111">
        <f t="shared" si="1"/>
        <v>0</v>
      </c>
      <c r="K20" s="112">
        <f t="shared" si="2"/>
        <v>0</v>
      </c>
      <c r="L20" s="111"/>
      <c r="M20" s="111"/>
      <c r="N20" s="113">
        <v>1265623.1499999999</v>
      </c>
      <c r="O20" s="114"/>
      <c r="P20" s="115" t="s">
        <v>1778</v>
      </c>
    </row>
    <row r="21" spans="1:16" s="116" customFormat="1" x14ac:dyDescent="0.25">
      <c r="A21" s="107" t="s">
        <v>1779</v>
      </c>
      <c r="B21" s="108"/>
      <c r="C21" s="108"/>
      <c r="D21" s="108"/>
      <c r="E21" s="108"/>
      <c r="F21" s="110"/>
      <c r="G21" s="110"/>
      <c r="H21" s="110">
        <f t="shared" si="3"/>
        <v>0</v>
      </c>
      <c r="I21" s="111">
        <f t="shared" si="0"/>
        <v>0</v>
      </c>
      <c r="J21" s="111">
        <f t="shared" si="1"/>
        <v>0</v>
      </c>
      <c r="K21" s="112">
        <f t="shared" si="2"/>
        <v>0</v>
      </c>
      <c r="L21" s="111"/>
      <c r="M21" s="111"/>
      <c r="N21" s="113">
        <v>0</v>
      </c>
      <c r="O21" s="114"/>
      <c r="P21" s="115"/>
    </row>
    <row r="22" spans="1:16" s="116" customFormat="1" x14ac:dyDescent="0.25">
      <c r="A22" s="107" t="s">
        <v>1780</v>
      </c>
      <c r="B22" s="108"/>
      <c r="C22" s="108"/>
      <c r="D22" s="108"/>
      <c r="E22" s="108"/>
      <c r="F22" s="110"/>
      <c r="G22" s="110"/>
      <c r="H22" s="110">
        <f t="shared" si="3"/>
        <v>0</v>
      </c>
      <c r="I22" s="111">
        <f t="shared" si="0"/>
        <v>0</v>
      </c>
      <c r="J22" s="111">
        <f t="shared" si="1"/>
        <v>0</v>
      </c>
      <c r="K22" s="112">
        <f t="shared" si="2"/>
        <v>0</v>
      </c>
      <c r="L22" s="111"/>
      <c r="M22" s="111"/>
      <c r="N22" s="113">
        <v>343284.63</v>
      </c>
      <c r="O22" s="114"/>
      <c r="P22" s="115" t="s">
        <v>1781</v>
      </c>
    </row>
    <row r="23" spans="1:16" s="116" customFormat="1" x14ac:dyDescent="0.25">
      <c r="A23" s="107" t="s">
        <v>1782</v>
      </c>
      <c r="B23" s="108"/>
      <c r="C23" s="108"/>
      <c r="D23" s="108"/>
      <c r="E23" s="108"/>
      <c r="F23" s="110"/>
      <c r="G23" s="110"/>
      <c r="H23" s="110">
        <f t="shared" si="3"/>
        <v>0</v>
      </c>
      <c r="I23" s="111">
        <f t="shared" si="0"/>
        <v>0</v>
      </c>
      <c r="J23" s="111">
        <f t="shared" si="1"/>
        <v>0</v>
      </c>
      <c r="K23" s="112">
        <f t="shared" si="2"/>
        <v>0</v>
      </c>
      <c r="L23" s="111"/>
      <c r="M23" s="111"/>
      <c r="N23" s="112">
        <v>0</v>
      </c>
      <c r="O23" s="114"/>
      <c r="P23" s="115"/>
    </row>
    <row r="24" spans="1:16" s="116" customFormat="1" x14ac:dyDescent="0.25">
      <c r="A24" s="107" t="s">
        <v>1783</v>
      </c>
      <c r="B24" s="108"/>
      <c r="C24" s="108"/>
      <c r="D24" s="108"/>
      <c r="E24" s="108"/>
      <c r="F24" s="110"/>
      <c r="G24" s="110"/>
      <c r="H24" s="110">
        <f t="shared" si="3"/>
        <v>0</v>
      </c>
      <c r="I24" s="111">
        <f t="shared" si="0"/>
        <v>0</v>
      </c>
      <c r="J24" s="111">
        <f t="shared" si="1"/>
        <v>0</v>
      </c>
      <c r="K24" s="112">
        <f t="shared" si="2"/>
        <v>0</v>
      </c>
      <c r="L24" s="111"/>
      <c r="M24" s="111"/>
      <c r="N24" s="113">
        <v>268275.69</v>
      </c>
      <c r="O24" s="114"/>
      <c r="P24" s="115" t="s">
        <v>1778</v>
      </c>
    </row>
    <row r="25" spans="1:16" s="116" customFormat="1" x14ac:dyDescent="0.25">
      <c r="A25" s="107" t="s">
        <v>1784</v>
      </c>
      <c r="B25" s="108"/>
      <c r="C25" s="108"/>
      <c r="D25" s="108"/>
      <c r="E25" s="108"/>
      <c r="F25" s="110"/>
      <c r="G25" s="110"/>
      <c r="H25" s="110">
        <f t="shared" si="3"/>
        <v>0</v>
      </c>
      <c r="I25" s="111">
        <f t="shared" si="0"/>
        <v>0</v>
      </c>
      <c r="J25" s="111">
        <f t="shared" si="1"/>
        <v>0</v>
      </c>
      <c r="K25" s="112">
        <f t="shared" si="2"/>
        <v>0</v>
      </c>
      <c r="L25" s="111"/>
      <c r="M25" s="111"/>
      <c r="N25" s="113">
        <v>20420510.829999998</v>
      </c>
      <c r="O25" s="114"/>
      <c r="P25" s="115" t="s">
        <v>1785</v>
      </c>
    </row>
    <row r="26" spans="1:16" s="116" customFormat="1" x14ac:dyDescent="0.25">
      <c r="A26" s="107" t="s">
        <v>1786</v>
      </c>
      <c r="B26" s="108"/>
      <c r="C26" s="108"/>
      <c r="D26" s="108"/>
      <c r="E26" s="108"/>
      <c r="F26" s="110"/>
      <c r="G26" s="110"/>
      <c r="H26" s="110">
        <f t="shared" si="3"/>
        <v>0</v>
      </c>
      <c r="I26" s="111">
        <f t="shared" si="0"/>
        <v>0</v>
      </c>
      <c r="J26" s="111">
        <f t="shared" si="1"/>
        <v>0</v>
      </c>
      <c r="K26" s="112">
        <f t="shared" si="2"/>
        <v>0</v>
      </c>
      <c r="L26" s="111"/>
      <c r="M26" s="111"/>
      <c r="N26" s="117">
        <v>1888074</v>
      </c>
      <c r="O26" s="114"/>
      <c r="P26" s="115"/>
    </row>
    <row r="27" spans="1:16" s="116" customFormat="1" x14ac:dyDescent="0.25">
      <c r="A27" s="107" t="s">
        <v>1787</v>
      </c>
      <c r="B27" s="108"/>
      <c r="C27" s="108"/>
      <c r="D27" s="108"/>
      <c r="E27" s="108"/>
      <c r="F27" s="110"/>
      <c r="G27" s="110"/>
      <c r="H27" s="110">
        <f t="shared" si="3"/>
        <v>0</v>
      </c>
      <c r="I27" s="111">
        <f t="shared" si="0"/>
        <v>0</v>
      </c>
      <c r="J27" s="111">
        <f t="shared" si="1"/>
        <v>0</v>
      </c>
      <c r="K27" s="112">
        <f t="shared" si="2"/>
        <v>0</v>
      </c>
      <c r="L27" s="111"/>
      <c r="M27" s="111"/>
      <c r="N27" s="113">
        <v>755992.26</v>
      </c>
      <c r="O27" s="114"/>
      <c r="P27" s="115"/>
    </row>
    <row r="28" spans="1:16" s="116" customFormat="1" x14ac:dyDescent="0.25">
      <c r="A28" s="107" t="s">
        <v>1788</v>
      </c>
      <c r="B28" s="108"/>
      <c r="C28" s="108"/>
      <c r="D28" s="108"/>
      <c r="E28" s="108"/>
      <c r="F28" s="110"/>
      <c r="G28" s="110"/>
      <c r="H28" s="110">
        <f t="shared" si="3"/>
        <v>0</v>
      </c>
      <c r="I28" s="111">
        <f t="shared" si="0"/>
        <v>0</v>
      </c>
      <c r="J28" s="111">
        <f t="shared" si="1"/>
        <v>0</v>
      </c>
      <c r="K28" s="112">
        <f t="shared" si="2"/>
        <v>0</v>
      </c>
      <c r="L28" s="111"/>
      <c r="M28" s="111"/>
      <c r="N28" s="113">
        <v>11307452.74</v>
      </c>
      <c r="O28" s="114"/>
      <c r="P28" s="115"/>
    </row>
    <row r="29" spans="1:16" s="116" customFormat="1" x14ac:dyDescent="0.25">
      <c r="A29" s="107" t="s">
        <v>1789</v>
      </c>
      <c r="B29" s="108"/>
      <c r="C29" s="108"/>
      <c r="D29" s="108"/>
      <c r="E29" s="108"/>
      <c r="F29" s="110"/>
      <c r="G29" s="110"/>
      <c r="H29" s="110">
        <f t="shared" si="3"/>
        <v>0</v>
      </c>
      <c r="I29" s="111">
        <f t="shared" si="0"/>
        <v>0</v>
      </c>
      <c r="J29" s="111">
        <f t="shared" si="1"/>
        <v>0</v>
      </c>
      <c r="K29" s="112">
        <f t="shared" si="2"/>
        <v>0</v>
      </c>
      <c r="L29" s="111"/>
      <c r="M29" s="111"/>
      <c r="N29" s="113">
        <v>1580474.48</v>
      </c>
      <c r="O29" s="114"/>
      <c r="P29" s="115"/>
    </row>
    <row r="30" spans="1:16" s="116" customFormat="1" x14ac:dyDescent="0.25">
      <c r="A30" s="107" t="s">
        <v>1790</v>
      </c>
      <c r="B30" s="108"/>
      <c r="C30" s="108"/>
      <c r="D30" s="108"/>
      <c r="E30" s="108"/>
      <c r="F30" s="110"/>
      <c r="G30" s="110"/>
      <c r="H30" s="110">
        <f t="shared" si="3"/>
        <v>0</v>
      </c>
      <c r="I30" s="111">
        <f t="shared" si="0"/>
        <v>0</v>
      </c>
      <c r="J30" s="111">
        <f t="shared" si="1"/>
        <v>0</v>
      </c>
      <c r="K30" s="112">
        <f t="shared" si="2"/>
        <v>0</v>
      </c>
      <c r="L30" s="111"/>
      <c r="M30" s="111"/>
      <c r="N30" s="113">
        <v>2404532.35</v>
      </c>
      <c r="O30" s="114"/>
      <c r="P30" s="115"/>
    </row>
    <row r="31" spans="1:16" s="116" customFormat="1" x14ac:dyDescent="0.25">
      <c r="A31" s="107" t="s">
        <v>1791</v>
      </c>
      <c r="B31" s="108"/>
      <c r="C31" s="108"/>
      <c r="D31" s="108"/>
      <c r="E31" s="108"/>
      <c r="F31" s="110"/>
      <c r="G31" s="110"/>
      <c r="H31" s="110">
        <f t="shared" si="3"/>
        <v>0</v>
      </c>
      <c r="I31" s="111">
        <f t="shared" si="0"/>
        <v>0</v>
      </c>
      <c r="J31" s="111">
        <f t="shared" si="1"/>
        <v>0</v>
      </c>
      <c r="K31" s="112">
        <f t="shared" si="2"/>
        <v>0</v>
      </c>
      <c r="L31" s="111"/>
      <c r="M31" s="111"/>
      <c r="N31" s="113">
        <v>420609.85</v>
      </c>
      <c r="O31" s="114"/>
      <c r="P31" s="115"/>
    </row>
    <row r="32" spans="1:16" s="116" customFormat="1" x14ac:dyDescent="0.25">
      <c r="A32" s="107"/>
      <c r="B32" s="108"/>
      <c r="C32" s="108"/>
      <c r="D32" s="108"/>
      <c r="E32" s="108"/>
      <c r="F32" s="110">
        <f>B32*$F$3</f>
        <v>0</v>
      </c>
      <c r="G32" s="110"/>
      <c r="H32" s="110"/>
      <c r="I32" s="111"/>
      <c r="J32" s="111"/>
      <c r="K32" s="111"/>
      <c r="L32" s="111"/>
      <c r="M32" s="111"/>
      <c r="N32" s="112"/>
      <c r="O32" s="114"/>
      <c r="P32" s="115"/>
    </row>
    <row r="33" spans="1:16" ht="72.599999999999994" outlineLevel="1" x14ac:dyDescent="0.3">
      <c r="A33" s="119" t="s">
        <v>1792</v>
      </c>
      <c r="B33" s="120"/>
      <c r="C33" s="120"/>
      <c r="D33" s="120"/>
      <c r="E33" s="120"/>
      <c r="F33" s="121"/>
      <c r="G33" s="121"/>
      <c r="H33" s="121"/>
      <c r="I33" s="120"/>
      <c r="J33" s="120"/>
      <c r="K33" s="120"/>
      <c r="L33" s="120"/>
      <c r="M33" s="120"/>
      <c r="N33" s="120"/>
      <c r="O33" s="122"/>
      <c r="P33" s="123" t="s">
        <v>1793</v>
      </c>
    </row>
    <row r="34" spans="1:16" ht="15.6" outlineLevel="1" x14ac:dyDescent="0.3">
      <c r="A34" s="124" t="s">
        <v>1794</v>
      </c>
      <c r="B34" s="125"/>
      <c r="C34" s="125"/>
      <c r="D34" s="125"/>
      <c r="E34" s="125"/>
      <c r="F34" s="126"/>
      <c r="G34" s="126"/>
      <c r="H34" s="126"/>
      <c r="I34" s="125"/>
      <c r="J34" s="125"/>
      <c r="K34" s="125"/>
      <c r="L34" s="125"/>
      <c r="M34" s="125"/>
      <c r="N34" s="125"/>
      <c r="O34" s="127"/>
      <c r="P34" s="128"/>
    </row>
    <row r="35" spans="1:16" s="116" customFormat="1" ht="21" outlineLevel="1" x14ac:dyDescent="0.25">
      <c r="A35" s="129" t="s">
        <v>1795</v>
      </c>
      <c r="B35" s="108"/>
      <c r="C35" s="108"/>
      <c r="D35" s="108"/>
      <c r="E35" s="108"/>
      <c r="F35" s="110"/>
      <c r="G35" s="110">
        <f t="shared" ref="G35:G101" si="4">C35*$G$3</f>
        <v>0</v>
      </c>
      <c r="H35" s="110">
        <f t="shared" ref="H35:H101" si="5">(D35+E35)*$H$3</f>
        <v>0</v>
      </c>
      <c r="I35" s="111">
        <f t="shared" ref="I35:I101" si="6">B35+F35</f>
        <v>0</v>
      </c>
      <c r="J35" s="111">
        <f t="shared" ref="J35:J101" si="7">SUM(C35+G35)</f>
        <v>0</v>
      </c>
      <c r="K35" s="112">
        <f t="shared" ref="K35:K101" si="8">(D35+E35+H35)</f>
        <v>0</v>
      </c>
      <c r="L35" s="111"/>
      <c r="M35" s="111"/>
      <c r="N35" s="112">
        <v>2965719.72</v>
      </c>
      <c r="O35" s="114"/>
      <c r="P35" s="115" t="s">
        <v>1796</v>
      </c>
    </row>
    <row r="36" spans="1:16" s="116" customFormat="1" ht="31.2" outlineLevel="1" x14ac:dyDescent="0.25">
      <c r="A36" s="129" t="s">
        <v>1797</v>
      </c>
      <c r="B36" s="108"/>
      <c r="C36" s="108"/>
      <c r="D36" s="108"/>
      <c r="E36" s="108"/>
      <c r="F36" s="110"/>
      <c r="G36" s="110">
        <f t="shared" si="4"/>
        <v>0</v>
      </c>
      <c r="H36" s="110">
        <f t="shared" si="5"/>
        <v>0</v>
      </c>
      <c r="I36" s="111">
        <f t="shared" si="6"/>
        <v>0</v>
      </c>
      <c r="J36" s="111">
        <f t="shared" si="7"/>
        <v>0</v>
      </c>
      <c r="K36" s="112">
        <f t="shared" si="8"/>
        <v>0</v>
      </c>
      <c r="L36" s="111"/>
      <c r="M36" s="111"/>
      <c r="N36" s="112">
        <v>101713.11</v>
      </c>
      <c r="O36" s="114"/>
      <c r="P36" s="115" t="s">
        <v>1798</v>
      </c>
    </row>
    <row r="37" spans="1:16" s="116" customFormat="1" ht="31.2" outlineLevel="1" x14ac:dyDescent="0.25">
      <c r="A37" s="129" t="s">
        <v>1799</v>
      </c>
      <c r="B37" s="108"/>
      <c r="C37" s="108"/>
      <c r="D37" s="108"/>
      <c r="E37" s="108"/>
      <c r="F37" s="110"/>
      <c r="G37" s="110">
        <f t="shared" si="4"/>
        <v>0</v>
      </c>
      <c r="H37" s="110">
        <f t="shared" si="5"/>
        <v>0</v>
      </c>
      <c r="I37" s="111">
        <f t="shared" si="6"/>
        <v>0</v>
      </c>
      <c r="J37" s="111">
        <f t="shared" si="7"/>
        <v>0</v>
      </c>
      <c r="K37" s="112">
        <f t="shared" si="8"/>
        <v>0</v>
      </c>
      <c r="L37" s="111"/>
      <c r="M37" s="111"/>
      <c r="N37" s="112">
        <v>145167.19</v>
      </c>
      <c r="O37" s="114"/>
      <c r="P37" s="115" t="s">
        <v>1800</v>
      </c>
    </row>
    <row r="38" spans="1:16" s="116" customFormat="1" ht="31.2" outlineLevel="1" x14ac:dyDescent="0.25">
      <c r="A38" s="129" t="s">
        <v>1801</v>
      </c>
      <c r="B38" s="108"/>
      <c r="C38" s="108"/>
      <c r="D38" s="108"/>
      <c r="E38" s="108"/>
      <c r="F38" s="110"/>
      <c r="G38" s="110">
        <f t="shared" si="4"/>
        <v>0</v>
      </c>
      <c r="H38" s="110">
        <f t="shared" si="5"/>
        <v>0</v>
      </c>
      <c r="I38" s="111">
        <f t="shared" si="6"/>
        <v>0</v>
      </c>
      <c r="J38" s="111">
        <f t="shared" si="7"/>
        <v>0</v>
      </c>
      <c r="K38" s="112">
        <f t="shared" si="8"/>
        <v>0</v>
      </c>
      <c r="L38" s="111"/>
      <c r="M38" s="111"/>
      <c r="N38" s="112">
        <v>135018.15</v>
      </c>
      <c r="O38" s="114"/>
      <c r="P38" s="115" t="s">
        <v>1802</v>
      </c>
    </row>
    <row r="39" spans="1:16" s="116" customFormat="1" ht="21" outlineLevel="1" x14ac:dyDescent="0.25">
      <c r="A39" s="129" t="s">
        <v>1803</v>
      </c>
      <c r="B39" s="108"/>
      <c r="C39" s="108"/>
      <c r="D39" s="108"/>
      <c r="E39" s="108"/>
      <c r="F39" s="110"/>
      <c r="G39" s="110">
        <f t="shared" si="4"/>
        <v>0</v>
      </c>
      <c r="H39" s="110">
        <f t="shared" si="5"/>
        <v>0</v>
      </c>
      <c r="I39" s="111">
        <f t="shared" si="6"/>
        <v>0</v>
      </c>
      <c r="J39" s="111">
        <f t="shared" si="7"/>
        <v>0</v>
      </c>
      <c r="K39" s="112">
        <f t="shared" si="8"/>
        <v>0</v>
      </c>
      <c r="L39" s="111"/>
      <c r="M39" s="111"/>
      <c r="N39" s="112">
        <v>2539979.08</v>
      </c>
      <c r="O39" s="114"/>
      <c r="P39" s="115" t="s">
        <v>1804</v>
      </c>
    </row>
    <row r="40" spans="1:16" s="116" customFormat="1" ht="41.4" outlineLevel="1" x14ac:dyDescent="0.25">
      <c r="A40" s="129" t="s">
        <v>1805</v>
      </c>
      <c r="B40" s="108"/>
      <c r="C40" s="108"/>
      <c r="D40" s="108"/>
      <c r="E40" s="108"/>
      <c r="F40" s="110"/>
      <c r="G40" s="110">
        <f t="shared" si="4"/>
        <v>0</v>
      </c>
      <c r="H40" s="110">
        <f t="shared" si="5"/>
        <v>0</v>
      </c>
      <c r="I40" s="111">
        <f t="shared" si="6"/>
        <v>0</v>
      </c>
      <c r="J40" s="111">
        <f t="shared" si="7"/>
        <v>0</v>
      </c>
      <c r="K40" s="112">
        <f t="shared" si="8"/>
        <v>0</v>
      </c>
      <c r="L40" s="111"/>
      <c r="M40" s="111"/>
      <c r="N40" s="112">
        <v>1901646.33</v>
      </c>
      <c r="O40" s="114"/>
      <c r="P40" s="115" t="s">
        <v>1806</v>
      </c>
    </row>
    <row r="41" spans="1:16" s="116" customFormat="1" ht="21" outlineLevel="1" x14ac:dyDescent="0.25">
      <c r="A41" s="129" t="s">
        <v>1807</v>
      </c>
      <c r="B41" s="108"/>
      <c r="C41" s="108"/>
      <c r="D41" s="108"/>
      <c r="E41" s="108"/>
      <c r="F41" s="110"/>
      <c r="G41" s="110">
        <f t="shared" si="4"/>
        <v>0</v>
      </c>
      <c r="H41" s="110">
        <f t="shared" si="5"/>
        <v>0</v>
      </c>
      <c r="I41" s="111">
        <f t="shared" si="6"/>
        <v>0</v>
      </c>
      <c r="J41" s="111">
        <f t="shared" si="7"/>
        <v>0</v>
      </c>
      <c r="K41" s="112">
        <f t="shared" si="8"/>
        <v>0</v>
      </c>
      <c r="L41" s="111"/>
      <c r="M41" s="111"/>
      <c r="N41" s="112">
        <v>2107151.7200000002</v>
      </c>
      <c r="O41" s="114"/>
      <c r="P41" s="115" t="s">
        <v>1808</v>
      </c>
    </row>
    <row r="42" spans="1:16" s="116" customFormat="1" ht="21" outlineLevel="1" x14ac:dyDescent="0.25">
      <c r="A42" s="129" t="s">
        <v>1809</v>
      </c>
      <c r="B42" s="108"/>
      <c r="C42" s="108"/>
      <c r="D42" s="108"/>
      <c r="E42" s="108"/>
      <c r="F42" s="110"/>
      <c r="G42" s="110">
        <f t="shared" si="4"/>
        <v>0</v>
      </c>
      <c r="H42" s="110">
        <f t="shared" si="5"/>
        <v>0</v>
      </c>
      <c r="I42" s="111">
        <f t="shared" si="6"/>
        <v>0</v>
      </c>
      <c r="J42" s="111">
        <f t="shared" si="7"/>
        <v>0</v>
      </c>
      <c r="K42" s="112">
        <f t="shared" si="8"/>
        <v>0</v>
      </c>
      <c r="L42" s="111"/>
      <c r="M42" s="111"/>
      <c r="N42" s="112">
        <v>691623.45</v>
      </c>
      <c r="O42" s="114"/>
      <c r="P42" s="115" t="s">
        <v>1810</v>
      </c>
    </row>
    <row r="43" spans="1:16" s="116" customFormat="1" ht="41.4" outlineLevel="1" x14ac:dyDescent="0.25">
      <c r="A43" s="107" t="s">
        <v>1811</v>
      </c>
      <c r="B43" s="108"/>
      <c r="C43" s="108"/>
      <c r="D43" s="108"/>
      <c r="E43" s="108"/>
      <c r="F43" s="110"/>
      <c r="G43" s="110">
        <f t="shared" si="4"/>
        <v>0</v>
      </c>
      <c r="H43" s="110">
        <f t="shared" si="5"/>
        <v>0</v>
      </c>
      <c r="I43" s="111">
        <f t="shared" si="6"/>
        <v>0</v>
      </c>
      <c r="J43" s="111">
        <f t="shared" si="7"/>
        <v>0</v>
      </c>
      <c r="K43" s="112">
        <f t="shared" si="8"/>
        <v>0</v>
      </c>
      <c r="L43" s="111"/>
      <c r="M43" s="111"/>
      <c r="N43" s="112">
        <v>1696239.94</v>
      </c>
      <c r="O43" s="114"/>
      <c r="P43" s="115" t="s">
        <v>1812</v>
      </c>
    </row>
    <row r="44" spans="1:16" s="116" customFormat="1" ht="30" outlineLevel="1" x14ac:dyDescent="0.25">
      <c r="A44" s="107" t="s">
        <v>1813</v>
      </c>
      <c r="B44" s="108"/>
      <c r="C44" s="108"/>
      <c r="D44" s="108"/>
      <c r="E44" s="108"/>
      <c r="F44" s="110"/>
      <c r="G44" s="110">
        <f t="shared" si="4"/>
        <v>0</v>
      </c>
      <c r="H44" s="110">
        <f t="shared" si="5"/>
        <v>0</v>
      </c>
      <c r="I44" s="111">
        <f t="shared" si="6"/>
        <v>0</v>
      </c>
      <c r="J44" s="111">
        <f t="shared" si="7"/>
        <v>0</v>
      </c>
      <c r="K44" s="112">
        <f t="shared" si="8"/>
        <v>0</v>
      </c>
      <c r="L44" s="111"/>
      <c r="M44" s="111"/>
      <c r="N44" s="112">
        <v>2365361.86</v>
      </c>
      <c r="O44" s="114"/>
      <c r="P44" s="115" t="s">
        <v>1814</v>
      </c>
    </row>
    <row r="45" spans="1:16" s="116" customFormat="1" outlineLevel="1" x14ac:dyDescent="0.25">
      <c r="A45" s="107" t="s">
        <v>1815</v>
      </c>
      <c r="B45" s="108"/>
      <c r="C45" s="108"/>
      <c r="D45" s="108"/>
      <c r="E45" s="108"/>
      <c r="F45" s="110"/>
      <c r="G45" s="110"/>
      <c r="H45" s="110"/>
      <c r="I45" s="111"/>
      <c r="J45" s="111"/>
      <c r="K45" s="112"/>
      <c r="L45" s="111"/>
      <c r="M45" s="111"/>
      <c r="N45" s="112">
        <v>2243404.31</v>
      </c>
      <c r="O45" s="114"/>
      <c r="P45" s="130"/>
    </row>
    <row r="46" spans="1:16" s="116" customFormat="1" ht="21" outlineLevel="1" x14ac:dyDescent="0.25">
      <c r="A46" s="129" t="s">
        <v>1816</v>
      </c>
      <c r="B46" s="108"/>
      <c r="C46" s="108"/>
      <c r="D46" s="108"/>
      <c r="E46" s="108"/>
      <c r="F46" s="110"/>
      <c r="G46" s="110">
        <f t="shared" si="4"/>
        <v>0</v>
      </c>
      <c r="H46" s="110">
        <f t="shared" si="5"/>
        <v>0</v>
      </c>
      <c r="I46" s="111">
        <f t="shared" si="6"/>
        <v>0</v>
      </c>
      <c r="J46" s="111">
        <f t="shared" si="7"/>
        <v>0</v>
      </c>
      <c r="K46" s="112">
        <f t="shared" si="8"/>
        <v>0</v>
      </c>
      <c r="L46" s="111"/>
      <c r="M46" s="111"/>
      <c r="N46" s="112">
        <v>682362.38</v>
      </c>
      <c r="O46" s="114"/>
      <c r="P46" s="115" t="s">
        <v>1817</v>
      </c>
    </row>
    <row r="47" spans="1:16" s="116" customFormat="1" outlineLevel="1" x14ac:dyDescent="0.25">
      <c r="A47" s="129" t="s">
        <v>1818</v>
      </c>
      <c r="B47" s="108"/>
      <c r="C47" s="108"/>
      <c r="D47" s="108"/>
      <c r="E47" s="108"/>
      <c r="F47" s="110"/>
      <c r="G47" s="110"/>
      <c r="H47" s="110"/>
      <c r="I47" s="111"/>
      <c r="J47" s="111"/>
      <c r="K47" s="112"/>
      <c r="L47" s="111"/>
      <c r="M47" s="111"/>
      <c r="N47" s="112">
        <v>12234694.58</v>
      </c>
      <c r="O47" s="114"/>
      <c r="P47" s="130"/>
    </row>
    <row r="48" spans="1:16" s="116" customFormat="1" outlineLevel="1" x14ac:dyDescent="0.25">
      <c r="A48" s="129" t="s">
        <v>1819</v>
      </c>
      <c r="B48" s="108"/>
      <c r="C48" s="108"/>
      <c r="D48" s="108"/>
      <c r="E48" s="108"/>
      <c r="F48" s="110"/>
      <c r="G48" s="110">
        <f t="shared" si="4"/>
        <v>0</v>
      </c>
      <c r="H48" s="110">
        <f t="shared" si="5"/>
        <v>0</v>
      </c>
      <c r="I48" s="111">
        <f t="shared" si="6"/>
        <v>0</v>
      </c>
      <c r="J48" s="111">
        <f t="shared" si="7"/>
        <v>0</v>
      </c>
      <c r="K48" s="112">
        <f t="shared" si="8"/>
        <v>0</v>
      </c>
      <c r="L48" s="111"/>
      <c r="M48" s="111"/>
      <c r="N48" s="112">
        <v>2690033.6</v>
      </c>
      <c r="O48" s="114"/>
      <c r="P48" s="115" t="s">
        <v>1820</v>
      </c>
    </row>
    <row r="49" spans="1:16" s="116" customFormat="1" ht="21" outlineLevel="1" x14ac:dyDescent="0.25">
      <c r="A49" s="129" t="s">
        <v>1821</v>
      </c>
      <c r="B49" s="108"/>
      <c r="C49" s="108"/>
      <c r="D49" s="108"/>
      <c r="E49" s="108"/>
      <c r="F49" s="110"/>
      <c r="G49" s="110">
        <f t="shared" si="4"/>
        <v>0</v>
      </c>
      <c r="H49" s="110">
        <f t="shared" si="5"/>
        <v>0</v>
      </c>
      <c r="I49" s="111">
        <f t="shared" si="6"/>
        <v>0</v>
      </c>
      <c r="J49" s="111">
        <f t="shared" si="7"/>
        <v>0</v>
      </c>
      <c r="K49" s="112">
        <f t="shared" si="8"/>
        <v>0</v>
      </c>
      <c r="L49" s="111"/>
      <c r="M49" s="111"/>
      <c r="N49" s="112">
        <v>2882076.98</v>
      </c>
      <c r="O49" s="114"/>
      <c r="P49" s="115" t="s">
        <v>1822</v>
      </c>
    </row>
    <row r="50" spans="1:16" s="116" customFormat="1" ht="31.2" outlineLevel="1" x14ac:dyDescent="0.25">
      <c r="A50" s="129" t="s">
        <v>1823</v>
      </c>
      <c r="B50" s="108"/>
      <c r="C50" s="108"/>
      <c r="D50" s="108"/>
      <c r="E50" s="108"/>
      <c r="F50" s="110"/>
      <c r="G50" s="110">
        <f t="shared" si="4"/>
        <v>0</v>
      </c>
      <c r="H50" s="110">
        <f t="shared" si="5"/>
        <v>0</v>
      </c>
      <c r="I50" s="111">
        <f t="shared" si="6"/>
        <v>0</v>
      </c>
      <c r="J50" s="111">
        <f t="shared" si="7"/>
        <v>0</v>
      </c>
      <c r="K50" s="112">
        <f t="shared" si="8"/>
        <v>0</v>
      </c>
      <c r="L50" s="111"/>
      <c r="M50" s="111"/>
      <c r="N50" s="112">
        <v>802243.47</v>
      </c>
      <c r="O50" s="114"/>
      <c r="P50" s="115" t="s">
        <v>1824</v>
      </c>
    </row>
    <row r="51" spans="1:16" s="116" customFormat="1" ht="21" outlineLevel="1" x14ac:dyDescent="0.25">
      <c r="A51" s="129" t="s">
        <v>1825</v>
      </c>
      <c r="B51" s="108"/>
      <c r="C51" s="108"/>
      <c r="D51" s="108"/>
      <c r="E51" s="108"/>
      <c r="F51" s="110"/>
      <c r="G51" s="110">
        <f t="shared" si="4"/>
        <v>0</v>
      </c>
      <c r="H51" s="110">
        <f t="shared" si="5"/>
        <v>0</v>
      </c>
      <c r="I51" s="111">
        <f t="shared" si="6"/>
        <v>0</v>
      </c>
      <c r="J51" s="111">
        <f t="shared" si="7"/>
        <v>0</v>
      </c>
      <c r="K51" s="112">
        <f t="shared" si="8"/>
        <v>0</v>
      </c>
      <c r="L51" s="111"/>
      <c r="M51" s="111"/>
      <c r="N51" s="112">
        <v>1249299.3700000001</v>
      </c>
      <c r="O51" s="114"/>
      <c r="P51" s="115" t="s">
        <v>1826</v>
      </c>
    </row>
    <row r="52" spans="1:16" s="116" customFormat="1" ht="21" outlineLevel="1" x14ac:dyDescent="0.25">
      <c r="A52" s="129" t="s">
        <v>1827</v>
      </c>
      <c r="B52" s="108"/>
      <c r="C52" s="108"/>
      <c r="D52" s="108"/>
      <c r="E52" s="108"/>
      <c r="F52" s="110"/>
      <c r="G52" s="110">
        <f t="shared" si="4"/>
        <v>0</v>
      </c>
      <c r="H52" s="110">
        <f t="shared" si="5"/>
        <v>0</v>
      </c>
      <c r="I52" s="111">
        <f t="shared" si="6"/>
        <v>0</v>
      </c>
      <c r="J52" s="111">
        <f t="shared" si="7"/>
        <v>0</v>
      </c>
      <c r="K52" s="112">
        <f t="shared" si="8"/>
        <v>0</v>
      </c>
      <c r="L52" s="111"/>
      <c r="M52" s="111"/>
      <c r="N52" s="112">
        <v>1529802.5</v>
      </c>
      <c r="O52" s="114"/>
      <c r="P52" s="115" t="s">
        <v>1828</v>
      </c>
    </row>
    <row r="53" spans="1:16" s="116" customFormat="1" ht="31.2" outlineLevel="1" x14ac:dyDescent="0.25">
      <c r="A53" s="129" t="s">
        <v>1829</v>
      </c>
      <c r="B53" s="108"/>
      <c r="C53" s="108"/>
      <c r="D53" s="108"/>
      <c r="E53" s="108"/>
      <c r="F53" s="110"/>
      <c r="G53" s="110">
        <f t="shared" si="4"/>
        <v>0</v>
      </c>
      <c r="H53" s="110">
        <f t="shared" si="5"/>
        <v>0</v>
      </c>
      <c r="I53" s="111">
        <f t="shared" si="6"/>
        <v>0</v>
      </c>
      <c r="J53" s="111">
        <f t="shared" si="7"/>
        <v>0</v>
      </c>
      <c r="K53" s="112">
        <f t="shared" si="8"/>
        <v>0</v>
      </c>
      <c r="L53" s="111"/>
      <c r="M53" s="111"/>
      <c r="N53" s="112">
        <v>1183324.6299999999</v>
      </c>
      <c r="O53" s="114"/>
      <c r="P53" s="115" t="s">
        <v>1830</v>
      </c>
    </row>
    <row r="54" spans="1:16" s="116" customFormat="1" ht="31.2" outlineLevel="1" x14ac:dyDescent="0.25">
      <c r="A54" s="129" t="s">
        <v>1831</v>
      </c>
      <c r="B54" s="108"/>
      <c r="C54" s="108"/>
      <c r="D54" s="108"/>
      <c r="E54" s="108"/>
      <c r="F54" s="110"/>
      <c r="G54" s="110">
        <f t="shared" si="4"/>
        <v>0</v>
      </c>
      <c r="H54" s="110">
        <f t="shared" si="5"/>
        <v>0</v>
      </c>
      <c r="I54" s="111">
        <f t="shared" si="6"/>
        <v>0</v>
      </c>
      <c r="J54" s="111">
        <f t="shared" si="7"/>
        <v>0</v>
      </c>
      <c r="K54" s="112">
        <f t="shared" si="8"/>
        <v>0</v>
      </c>
      <c r="L54" s="111"/>
      <c r="M54" s="111"/>
      <c r="N54" s="112">
        <v>943623.25</v>
      </c>
      <c r="O54" s="114"/>
      <c r="P54" s="115" t="s">
        <v>1832</v>
      </c>
    </row>
    <row r="55" spans="1:16" s="116" customFormat="1" ht="30" outlineLevel="1" x14ac:dyDescent="0.25">
      <c r="A55" s="107" t="s">
        <v>1833</v>
      </c>
      <c r="B55" s="108"/>
      <c r="C55" s="108"/>
      <c r="D55" s="108"/>
      <c r="E55" s="108"/>
      <c r="F55" s="110"/>
      <c r="G55" s="110">
        <f t="shared" si="4"/>
        <v>0</v>
      </c>
      <c r="H55" s="110">
        <f t="shared" si="5"/>
        <v>0</v>
      </c>
      <c r="I55" s="111">
        <f t="shared" si="6"/>
        <v>0</v>
      </c>
      <c r="J55" s="111">
        <f t="shared" si="7"/>
        <v>0</v>
      </c>
      <c r="K55" s="112">
        <f t="shared" si="8"/>
        <v>0</v>
      </c>
      <c r="L55" s="111"/>
      <c r="M55" s="111"/>
      <c r="N55" s="112">
        <v>1118295.56</v>
      </c>
      <c r="O55" s="114"/>
      <c r="P55" s="115" t="s">
        <v>1834</v>
      </c>
    </row>
    <row r="56" spans="1:16" s="116" customFormat="1" ht="31.2" outlineLevel="1" x14ac:dyDescent="0.25">
      <c r="A56" s="129" t="s">
        <v>1835</v>
      </c>
      <c r="B56" s="108"/>
      <c r="C56" s="108"/>
      <c r="D56" s="108"/>
      <c r="E56" s="108"/>
      <c r="F56" s="110"/>
      <c r="G56" s="110">
        <f t="shared" si="4"/>
        <v>0</v>
      </c>
      <c r="H56" s="110">
        <f t="shared" si="5"/>
        <v>0</v>
      </c>
      <c r="I56" s="111">
        <f t="shared" si="6"/>
        <v>0</v>
      </c>
      <c r="J56" s="111">
        <f t="shared" si="7"/>
        <v>0</v>
      </c>
      <c r="K56" s="112">
        <f t="shared" si="8"/>
        <v>0</v>
      </c>
      <c r="L56" s="111"/>
      <c r="M56" s="111"/>
      <c r="N56" s="112">
        <v>351010.87</v>
      </c>
      <c r="O56" s="114"/>
      <c r="P56" s="115" t="s">
        <v>1836</v>
      </c>
    </row>
    <row r="57" spans="1:16" s="116" customFormat="1" ht="21" outlineLevel="1" x14ac:dyDescent="0.25">
      <c r="A57" s="129" t="s">
        <v>1837</v>
      </c>
      <c r="B57" s="108"/>
      <c r="C57" s="108"/>
      <c r="D57" s="108"/>
      <c r="E57" s="109"/>
      <c r="F57" s="110"/>
      <c r="G57" s="110">
        <f t="shared" si="4"/>
        <v>0</v>
      </c>
      <c r="H57" s="110">
        <f t="shared" si="5"/>
        <v>0</v>
      </c>
      <c r="I57" s="111">
        <f t="shared" si="6"/>
        <v>0</v>
      </c>
      <c r="J57" s="111">
        <f t="shared" si="7"/>
        <v>0</v>
      </c>
      <c r="K57" s="112">
        <f t="shared" si="8"/>
        <v>0</v>
      </c>
      <c r="L57" s="112"/>
      <c r="M57" s="112"/>
      <c r="N57" s="112">
        <v>6823750.8099999996</v>
      </c>
      <c r="O57" s="114"/>
      <c r="P57" s="115" t="s">
        <v>1838</v>
      </c>
    </row>
    <row r="58" spans="1:16" s="116" customFormat="1" ht="21" outlineLevel="1" x14ac:dyDescent="0.25">
      <c r="A58" s="129" t="s">
        <v>1839</v>
      </c>
      <c r="B58" s="108"/>
      <c r="C58" s="108"/>
      <c r="D58" s="108"/>
      <c r="E58" s="109"/>
      <c r="F58" s="110"/>
      <c r="G58" s="110">
        <f t="shared" si="4"/>
        <v>0</v>
      </c>
      <c r="H58" s="110">
        <f t="shared" si="5"/>
        <v>0</v>
      </c>
      <c r="I58" s="111">
        <f t="shared" si="6"/>
        <v>0</v>
      </c>
      <c r="J58" s="111">
        <f t="shared" si="7"/>
        <v>0</v>
      </c>
      <c r="K58" s="112">
        <f t="shared" si="8"/>
        <v>0</v>
      </c>
      <c r="L58" s="112"/>
      <c r="M58" s="112"/>
      <c r="N58" s="112">
        <v>161502.72</v>
      </c>
      <c r="O58" s="114"/>
      <c r="P58" s="115" t="s">
        <v>1840</v>
      </c>
    </row>
    <row r="59" spans="1:16" s="116" customFormat="1" ht="31.2" outlineLevel="1" x14ac:dyDescent="0.25">
      <c r="A59" s="129" t="s">
        <v>1841</v>
      </c>
      <c r="B59" s="108"/>
      <c r="C59" s="108"/>
      <c r="D59" s="108"/>
      <c r="E59" s="109"/>
      <c r="F59" s="110"/>
      <c r="G59" s="110">
        <f t="shared" si="4"/>
        <v>0</v>
      </c>
      <c r="H59" s="110">
        <f t="shared" si="5"/>
        <v>0</v>
      </c>
      <c r="I59" s="111">
        <f t="shared" si="6"/>
        <v>0</v>
      </c>
      <c r="J59" s="111">
        <f t="shared" si="7"/>
        <v>0</v>
      </c>
      <c r="K59" s="112">
        <f t="shared" si="8"/>
        <v>0</v>
      </c>
      <c r="L59" s="112"/>
      <c r="M59" s="112"/>
      <c r="N59" s="112">
        <v>427276.63</v>
      </c>
      <c r="O59" s="114"/>
      <c r="P59" s="115" t="s">
        <v>1842</v>
      </c>
    </row>
    <row r="60" spans="1:16" s="116" customFormat="1" ht="31.2" outlineLevel="1" x14ac:dyDescent="0.25">
      <c r="A60" s="129" t="s">
        <v>1843</v>
      </c>
      <c r="B60" s="108"/>
      <c r="C60" s="108"/>
      <c r="D60" s="108"/>
      <c r="E60" s="109"/>
      <c r="F60" s="110"/>
      <c r="G60" s="110">
        <f t="shared" si="4"/>
        <v>0</v>
      </c>
      <c r="H60" s="110">
        <f t="shared" si="5"/>
        <v>0</v>
      </c>
      <c r="I60" s="111">
        <f t="shared" si="6"/>
        <v>0</v>
      </c>
      <c r="J60" s="111">
        <f t="shared" si="7"/>
        <v>0</v>
      </c>
      <c r="K60" s="112">
        <f t="shared" si="8"/>
        <v>0</v>
      </c>
      <c r="L60" s="112"/>
      <c r="M60" s="112"/>
      <c r="N60" s="112">
        <v>2217524.1</v>
      </c>
      <c r="O60" s="114"/>
      <c r="P60" s="115" t="s">
        <v>1844</v>
      </c>
    </row>
    <row r="61" spans="1:16" s="116" customFormat="1" ht="31.2" outlineLevel="1" x14ac:dyDescent="0.25">
      <c r="A61" s="129" t="s">
        <v>1845</v>
      </c>
      <c r="B61" s="108"/>
      <c r="C61" s="108"/>
      <c r="D61" s="108"/>
      <c r="E61" s="109"/>
      <c r="F61" s="110"/>
      <c r="G61" s="110">
        <f t="shared" si="4"/>
        <v>0</v>
      </c>
      <c r="H61" s="110">
        <f t="shared" si="5"/>
        <v>0</v>
      </c>
      <c r="I61" s="111">
        <f t="shared" si="6"/>
        <v>0</v>
      </c>
      <c r="J61" s="111">
        <f t="shared" si="7"/>
        <v>0</v>
      </c>
      <c r="K61" s="112">
        <f t="shared" si="8"/>
        <v>0</v>
      </c>
      <c r="L61" s="112"/>
      <c r="M61" s="112"/>
      <c r="N61" s="112">
        <v>613372.98</v>
      </c>
      <c r="O61" s="114"/>
      <c r="P61" s="115" t="s">
        <v>1846</v>
      </c>
    </row>
    <row r="62" spans="1:16" s="116" customFormat="1" ht="21" outlineLevel="1" x14ac:dyDescent="0.25">
      <c r="A62" s="129" t="s">
        <v>1847</v>
      </c>
      <c r="B62" s="108"/>
      <c r="C62" s="108"/>
      <c r="D62" s="108"/>
      <c r="E62" s="109"/>
      <c r="F62" s="110"/>
      <c r="G62" s="110">
        <f t="shared" si="4"/>
        <v>0</v>
      </c>
      <c r="H62" s="110">
        <f t="shared" si="5"/>
        <v>0</v>
      </c>
      <c r="I62" s="111">
        <f t="shared" si="6"/>
        <v>0</v>
      </c>
      <c r="J62" s="111">
        <f t="shared" si="7"/>
        <v>0</v>
      </c>
      <c r="K62" s="112">
        <f t="shared" si="8"/>
        <v>0</v>
      </c>
      <c r="L62" s="112"/>
      <c r="M62" s="112"/>
      <c r="N62" s="112">
        <v>1608965.54</v>
      </c>
      <c r="O62" s="114"/>
      <c r="P62" s="115" t="s">
        <v>1848</v>
      </c>
    </row>
    <row r="63" spans="1:16" s="116" customFormat="1" outlineLevel="1" x14ac:dyDescent="0.25">
      <c r="A63" s="129" t="s">
        <v>1849</v>
      </c>
      <c r="B63" s="108"/>
      <c r="C63" s="108"/>
      <c r="D63" s="108"/>
      <c r="E63" s="109"/>
      <c r="F63" s="110"/>
      <c r="G63" s="110">
        <f t="shared" si="4"/>
        <v>0</v>
      </c>
      <c r="H63" s="110">
        <f t="shared" si="5"/>
        <v>0</v>
      </c>
      <c r="I63" s="111">
        <f t="shared" si="6"/>
        <v>0</v>
      </c>
      <c r="J63" s="111">
        <f t="shared" si="7"/>
        <v>0</v>
      </c>
      <c r="K63" s="112">
        <f t="shared" si="8"/>
        <v>0</v>
      </c>
      <c r="L63" s="112"/>
      <c r="M63" s="112"/>
      <c r="N63" s="112">
        <v>812427.11</v>
      </c>
      <c r="O63" s="114"/>
      <c r="P63" s="115" t="s">
        <v>1850</v>
      </c>
    </row>
    <row r="64" spans="1:16" s="116" customFormat="1" ht="30" outlineLevel="1" x14ac:dyDescent="0.25">
      <c r="A64" s="107" t="s">
        <v>1851</v>
      </c>
      <c r="B64" s="108"/>
      <c r="C64" s="108"/>
      <c r="D64" s="108"/>
      <c r="E64" s="109"/>
      <c r="F64" s="110"/>
      <c r="G64" s="110">
        <f t="shared" si="4"/>
        <v>0</v>
      </c>
      <c r="H64" s="110">
        <f t="shared" si="5"/>
        <v>0</v>
      </c>
      <c r="I64" s="111">
        <f t="shared" si="6"/>
        <v>0</v>
      </c>
      <c r="J64" s="111">
        <f t="shared" si="7"/>
        <v>0</v>
      </c>
      <c r="K64" s="112">
        <f t="shared" si="8"/>
        <v>0</v>
      </c>
      <c r="L64" s="112"/>
      <c r="M64" s="112"/>
      <c r="N64" s="112">
        <v>270036.3</v>
      </c>
      <c r="O64" s="114"/>
      <c r="P64" s="115" t="s">
        <v>1852</v>
      </c>
    </row>
    <row r="65" spans="1:16" s="116" customFormat="1" ht="30" outlineLevel="1" x14ac:dyDescent="0.25">
      <c r="A65" s="107" t="s">
        <v>1853</v>
      </c>
      <c r="B65" s="108"/>
      <c r="C65" s="108"/>
      <c r="D65" s="108"/>
      <c r="E65" s="109"/>
      <c r="F65" s="110"/>
      <c r="G65" s="110">
        <f t="shared" si="4"/>
        <v>0</v>
      </c>
      <c r="H65" s="110">
        <f t="shared" si="5"/>
        <v>0</v>
      </c>
      <c r="I65" s="111">
        <f t="shared" si="6"/>
        <v>0</v>
      </c>
      <c r="J65" s="111">
        <f t="shared" si="7"/>
        <v>0</v>
      </c>
      <c r="K65" s="112">
        <f t="shared" si="8"/>
        <v>0</v>
      </c>
      <c r="L65" s="112"/>
      <c r="M65" s="112"/>
      <c r="N65" s="112">
        <v>135018.15</v>
      </c>
      <c r="O65" s="114"/>
      <c r="P65" s="115" t="s">
        <v>1854</v>
      </c>
    </row>
    <row r="66" spans="1:16" s="116" customFormat="1" ht="21" outlineLevel="1" x14ac:dyDescent="0.25">
      <c r="A66" s="129" t="s">
        <v>1855</v>
      </c>
      <c r="B66" s="108"/>
      <c r="C66" s="108"/>
      <c r="D66" s="108"/>
      <c r="E66" s="109"/>
      <c r="F66" s="110"/>
      <c r="G66" s="110">
        <f t="shared" si="4"/>
        <v>0</v>
      </c>
      <c r="H66" s="110">
        <f t="shared" si="5"/>
        <v>0</v>
      </c>
      <c r="I66" s="111">
        <f t="shared" si="6"/>
        <v>0</v>
      </c>
      <c r="J66" s="111">
        <f t="shared" si="7"/>
        <v>0</v>
      </c>
      <c r="K66" s="112">
        <f t="shared" si="8"/>
        <v>0</v>
      </c>
      <c r="L66" s="112"/>
      <c r="M66" s="112"/>
      <c r="N66" s="112">
        <v>4963998.3499999996</v>
      </c>
      <c r="O66" s="114"/>
      <c r="P66" s="115" t="s">
        <v>1856</v>
      </c>
    </row>
    <row r="67" spans="1:16" s="116" customFormat="1" outlineLevel="1" x14ac:dyDescent="0.25">
      <c r="A67" s="129" t="s">
        <v>1857</v>
      </c>
      <c r="B67" s="108"/>
      <c r="C67" s="108"/>
      <c r="D67" s="108"/>
      <c r="E67" s="109"/>
      <c r="F67" s="110"/>
      <c r="G67" s="110">
        <f t="shared" si="4"/>
        <v>0</v>
      </c>
      <c r="H67" s="110">
        <f t="shared" si="5"/>
        <v>0</v>
      </c>
      <c r="I67" s="111">
        <f t="shared" si="6"/>
        <v>0</v>
      </c>
      <c r="J67" s="111">
        <f t="shared" si="7"/>
        <v>0</v>
      </c>
      <c r="K67" s="112">
        <f t="shared" si="8"/>
        <v>0</v>
      </c>
      <c r="L67" s="112"/>
      <c r="M67" s="112"/>
      <c r="N67" s="112">
        <v>1543064.05</v>
      </c>
      <c r="O67" s="114"/>
      <c r="P67" s="115" t="s">
        <v>1858</v>
      </c>
    </row>
    <row r="68" spans="1:16" s="116" customFormat="1" ht="31.2" outlineLevel="1" x14ac:dyDescent="0.25">
      <c r="A68" s="129" t="s">
        <v>1859</v>
      </c>
      <c r="B68" s="108"/>
      <c r="C68" s="108"/>
      <c r="D68" s="108"/>
      <c r="E68" s="108"/>
      <c r="F68" s="110"/>
      <c r="G68" s="110">
        <f t="shared" si="4"/>
        <v>0</v>
      </c>
      <c r="H68" s="110">
        <f t="shared" si="5"/>
        <v>0</v>
      </c>
      <c r="I68" s="111">
        <f t="shared" si="6"/>
        <v>0</v>
      </c>
      <c r="J68" s="111">
        <f t="shared" si="7"/>
        <v>0</v>
      </c>
      <c r="K68" s="112">
        <f t="shared" si="8"/>
        <v>0</v>
      </c>
      <c r="L68" s="111"/>
      <c r="M68" s="111"/>
      <c r="N68" s="112">
        <v>202653.77</v>
      </c>
      <c r="O68" s="114"/>
      <c r="P68" s="115" t="s">
        <v>1860</v>
      </c>
    </row>
    <row r="69" spans="1:16" s="116" customFormat="1" ht="21" outlineLevel="1" x14ac:dyDescent="0.25">
      <c r="A69" s="129" t="s">
        <v>1861</v>
      </c>
      <c r="B69" s="108"/>
      <c r="C69" s="108"/>
      <c r="D69" s="108"/>
      <c r="E69" s="108"/>
      <c r="F69" s="110"/>
      <c r="G69" s="110">
        <f t="shared" si="4"/>
        <v>0</v>
      </c>
      <c r="H69" s="110">
        <f t="shared" si="5"/>
        <v>0</v>
      </c>
      <c r="I69" s="111">
        <f t="shared" si="6"/>
        <v>0</v>
      </c>
      <c r="J69" s="111">
        <f t="shared" si="7"/>
        <v>0</v>
      </c>
      <c r="K69" s="112">
        <f t="shared" si="8"/>
        <v>0</v>
      </c>
      <c r="L69" s="111"/>
      <c r="M69" s="111"/>
      <c r="N69" s="112">
        <v>2045793.05</v>
      </c>
      <c r="O69" s="114"/>
      <c r="P69" s="115" t="s">
        <v>1862</v>
      </c>
    </row>
    <row r="70" spans="1:16" s="116" customFormat="1" ht="21" outlineLevel="1" x14ac:dyDescent="0.25">
      <c r="A70" s="129" t="s">
        <v>1863</v>
      </c>
      <c r="B70" s="108"/>
      <c r="C70" s="108"/>
      <c r="D70" s="108"/>
      <c r="E70" s="108"/>
      <c r="F70" s="110"/>
      <c r="G70" s="110">
        <f t="shared" si="4"/>
        <v>0</v>
      </c>
      <c r="H70" s="110">
        <f t="shared" si="5"/>
        <v>0</v>
      </c>
      <c r="I70" s="111">
        <f t="shared" si="6"/>
        <v>0</v>
      </c>
      <c r="J70" s="111">
        <f t="shared" si="7"/>
        <v>0</v>
      </c>
      <c r="K70" s="112">
        <f t="shared" si="8"/>
        <v>0</v>
      </c>
      <c r="L70" s="111"/>
      <c r="M70" s="111"/>
      <c r="N70" s="112">
        <v>1580531.22</v>
      </c>
      <c r="O70" s="114"/>
      <c r="P70" s="115" t="s">
        <v>1864</v>
      </c>
    </row>
    <row r="71" spans="1:16" s="116" customFormat="1" ht="21" outlineLevel="1" x14ac:dyDescent="0.25">
      <c r="A71" s="129" t="s">
        <v>1865</v>
      </c>
      <c r="B71" s="108"/>
      <c r="C71" s="108"/>
      <c r="D71" s="108"/>
      <c r="E71" s="108"/>
      <c r="F71" s="110"/>
      <c r="G71" s="110">
        <f t="shared" si="4"/>
        <v>0</v>
      </c>
      <c r="H71" s="110">
        <f t="shared" si="5"/>
        <v>0</v>
      </c>
      <c r="I71" s="111">
        <f t="shared" si="6"/>
        <v>0</v>
      </c>
      <c r="J71" s="111">
        <f t="shared" si="7"/>
        <v>0</v>
      </c>
      <c r="K71" s="112">
        <f t="shared" si="8"/>
        <v>0</v>
      </c>
      <c r="L71" s="111"/>
      <c r="M71" s="111"/>
      <c r="N71" s="112">
        <v>118968.75</v>
      </c>
      <c r="O71" s="114"/>
      <c r="P71" s="115" t="s">
        <v>1866</v>
      </c>
    </row>
    <row r="72" spans="1:16" s="116" customFormat="1" ht="21" outlineLevel="1" x14ac:dyDescent="0.25">
      <c r="A72" s="107" t="s">
        <v>1867</v>
      </c>
      <c r="B72" s="108"/>
      <c r="C72" s="108"/>
      <c r="D72" s="108"/>
      <c r="E72" s="108"/>
      <c r="F72" s="110"/>
      <c r="G72" s="110">
        <f t="shared" si="4"/>
        <v>0</v>
      </c>
      <c r="H72" s="110">
        <f t="shared" si="5"/>
        <v>0</v>
      </c>
      <c r="I72" s="111">
        <f t="shared" si="6"/>
        <v>0</v>
      </c>
      <c r="J72" s="111">
        <f t="shared" si="7"/>
        <v>0</v>
      </c>
      <c r="K72" s="112">
        <f t="shared" si="8"/>
        <v>0</v>
      </c>
      <c r="L72" s="111"/>
      <c r="M72" s="111"/>
      <c r="N72" s="112">
        <v>2025272.25</v>
      </c>
      <c r="O72" s="114"/>
      <c r="P72" s="115" t="s">
        <v>1868</v>
      </c>
    </row>
    <row r="73" spans="1:16" s="116" customFormat="1" ht="21" outlineLevel="1" x14ac:dyDescent="0.25">
      <c r="A73" s="129" t="s">
        <v>1869</v>
      </c>
      <c r="B73" s="108"/>
      <c r="C73" s="108"/>
      <c r="D73" s="108"/>
      <c r="E73" s="108"/>
      <c r="F73" s="110"/>
      <c r="G73" s="110">
        <f t="shared" si="4"/>
        <v>0</v>
      </c>
      <c r="H73" s="110">
        <f t="shared" si="5"/>
        <v>0</v>
      </c>
      <c r="I73" s="111">
        <f t="shared" si="6"/>
        <v>0</v>
      </c>
      <c r="J73" s="111">
        <f t="shared" si="7"/>
        <v>0</v>
      </c>
      <c r="K73" s="112">
        <f t="shared" si="8"/>
        <v>0</v>
      </c>
      <c r="L73" s="111"/>
      <c r="M73" s="111"/>
      <c r="N73" s="112">
        <v>2044648.31</v>
      </c>
      <c r="O73" s="114"/>
      <c r="P73" s="115" t="s">
        <v>1868</v>
      </c>
    </row>
    <row r="74" spans="1:16" s="116" customFormat="1" ht="21" outlineLevel="1" x14ac:dyDescent="0.25">
      <c r="A74" s="129" t="s">
        <v>1870</v>
      </c>
      <c r="B74" s="108"/>
      <c r="C74" s="108"/>
      <c r="D74" s="108"/>
      <c r="E74" s="108"/>
      <c r="F74" s="110"/>
      <c r="G74" s="110">
        <f t="shared" si="4"/>
        <v>0</v>
      </c>
      <c r="H74" s="110">
        <f t="shared" si="5"/>
        <v>0</v>
      </c>
      <c r="I74" s="111">
        <f t="shared" si="6"/>
        <v>0</v>
      </c>
      <c r="J74" s="111">
        <f t="shared" si="7"/>
        <v>0</v>
      </c>
      <c r="K74" s="112">
        <f t="shared" si="8"/>
        <v>0</v>
      </c>
      <c r="L74" s="111"/>
      <c r="M74" s="111"/>
      <c r="N74" s="112">
        <v>244394.41</v>
      </c>
      <c r="O74" s="114"/>
      <c r="P74" s="115" t="s">
        <v>1871</v>
      </c>
    </row>
    <row r="75" spans="1:16" s="116" customFormat="1" ht="21" outlineLevel="1" x14ac:dyDescent="0.25">
      <c r="A75" s="129" t="s">
        <v>1872</v>
      </c>
      <c r="B75" s="108"/>
      <c r="C75" s="108"/>
      <c r="D75" s="108"/>
      <c r="E75" s="108"/>
      <c r="F75" s="110"/>
      <c r="G75" s="110">
        <f t="shared" si="4"/>
        <v>0</v>
      </c>
      <c r="H75" s="110">
        <f t="shared" si="5"/>
        <v>0</v>
      </c>
      <c r="I75" s="111">
        <f t="shared" si="6"/>
        <v>0</v>
      </c>
      <c r="J75" s="111">
        <f t="shared" si="7"/>
        <v>0</v>
      </c>
      <c r="K75" s="112">
        <f t="shared" si="8"/>
        <v>0</v>
      </c>
      <c r="L75" s="111"/>
      <c r="M75" s="111"/>
      <c r="N75" s="112">
        <v>1134596.74</v>
      </c>
      <c r="O75" s="114"/>
      <c r="P75" s="115" t="s">
        <v>1873</v>
      </c>
    </row>
    <row r="76" spans="1:16" s="116" customFormat="1" ht="21" outlineLevel="1" x14ac:dyDescent="0.25">
      <c r="A76" s="129" t="s">
        <v>1874</v>
      </c>
      <c r="B76" s="108"/>
      <c r="C76" s="108"/>
      <c r="D76" s="108"/>
      <c r="E76" s="108"/>
      <c r="F76" s="110"/>
      <c r="G76" s="110">
        <f t="shared" si="4"/>
        <v>0</v>
      </c>
      <c r="H76" s="110">
        <f t="shared" si="5"/>
        <v>0</v>
      </c>
      <c r="I76" s="111">
        <f t="shared" si="6"/>
        <v>0</v>
      </c>
      <c r="J76" s="111">
        <f t="shared" si="7"/>
        <v>0</v>
      </c>
      <c r="K76" s="112">
        <f t="shared" si="8"/>
        <v>0</v>
      </c>
      <c r="L76" s="111"/>
      <c r="M76" s="111"/>
      <c r="N76" s="112">
        <v>3268738.1</v>
      </c>
      <c r="O76" s="114"/>
      <c r="P76" s="115" t="s">
        <v>1875</v>
      </c>
    </row>
    <row r="77" spans="1:16" s="116" customFormat="1" outlineLevel="1" x14ac:dyDescent="0.25">
      <c r="A77" s="129" t="s">
        <v>1876</v>
      </c>
      <c r="B77" s="108"/>
      <c r="C77" s="108"/>
      <c r="D77" s="108"/>
      <c r="E77" s="108"/>
      <c r="F77" s="110"/>
      <c r="G77" s="110">
        <f t="shared" si="4"/>
        <v>0</v>
      </c>
      <c r="H77" s="110">
        <f t="shared" si="5"/>
        <v>0</v>
      </c>
      <c r="I77" s="111">
        <f t="shared" si="6"/>
        <v>0</v>
      </c>
      <c r="J77" s="111">
        <f t="shared" si="7"/>
        <v>0</v>
      </c>
      <c r="K77" s="112">
        <f t="shared" si="8"/>
        <v>0</v>
      </c>
      <c r="L77" s="111"/>
      <c r="M77" s="111"/>
      <c r="N77" s="112">
        <v>8491048.5399999991</v>
      </c>
      <c r="O77" s="114"/>
      <c r="P77" s="115"/>
    </row>
    <row r="78" spans="1:16" s="116" customFormat="1" outlineLevel="1" x14ac:dyDescent="0.25">
      <c r="A78" s="129" t="s">
        <v>1877</v>
      </c>
      <c r="B78" s="108"/>
      <c r="C78" s="108"/>
      <c r="D78" s="108"/>
      <c r="E78" s="108"/>
      <c r="F78" s="110"/>
      <c r="G78" s="110">
        <f t="shared" si="4"/>
        <v>0</v>
      </c>
      <c r="H78" s="110">
        <f t="shared" si="5"/>
        <v>0</v>
      </c>
      <c r="I78" s="111">
        <f t="shared" si="6"/>
        <v>0</v>
      </c>
      <c r="J78" s="111">
        <f t="shared" si="7"/>
        <v>0</v>
      </c>
      <c r="K78" s="112">
        <f t="shared" si="8"/>
        <v>0</v>
      </c>
      <c r="L78" s="111"/>
      <c r="M78" s="111"/>
      <c r="N78" s="112">
        <v>34018764.439999998</v>
      </c>
      <c r="O78" s="114"/>
      <c r="P78" s="115"/>
    </row>
    <row r="79" spans="1:16" s="116" customFormat="1" ht="21" outlineLevel="1" x14ac:dyDescent="0.25">
      <c r="A79" s="129" t="s">
        <v>1878</v>
      </c>
      <c r="B79" s="108"/>
      <c r="C79" s="108"/>
      <c r="D79" s="108"/>
      <c r="E79" s="109"/>
      <c r="F79" s="110"/>
      <c r="G79" s="110">
        <f t="shared" si="4"/>
        <v>0</v>
      </c>
      <c r="H79" s="110">
        <f t="shared" si="5"/>
        <v>0</v>
      </c>
      <c r="I79" s="111">
        <f t="shared" si="6"/>
        <v>0</v>
      </c>
      <c r="J79" s="111">
        <f t="shared" si="7"/>
        <v>0</v>
      </c>
      <c r="K79" s="112">
        <f t="shared" si="8"/>
        <v>0</v>
      </c>
      <c r="L79" s="112"/>
      <c r="M79" s="112"/>
      <c r="N79" s="112">
        <v>2467984</v>
      </c>
      <c r="O79" s="118"/>
      <c r="P79" s="115" t="s">
        <v>1879</v>
      </c>
    </row>
    <row r="80" spans="1:16" s="116" customFormat="1" ht="31.2" outlineLevel="1" x14ac:dyDescent="0.25">
      <c r="A80" s="129" t="s">
        <v>1880</v>
      </c>
      <c r="B80" s="108"/>
      <c r="C80" s="108"/>
      <c r="D80" s="108"/>
      <c r="E80" s="109"/>
      <c r="F80" s="110"/>
      <c r="G80" s="110">
        <f t="shared" si="4"/>
        <v>0</v>
      </c>
      <c r="H80" s="110">
        <f t="shared" si="5"/>
        <v>0</v>
      </c>
      <c r="I80" s="111">
        <f t="shared" si="6"/>
        <v>0</v>
      </c>
      <c r="J80" s="111">
        <f t="shared" si="7"/>
        <v>0</v>
      </c>
      <c r="K80" s="112">
        <f t="shared" si="8"/>
        <v>0</v>
      </c>
      <c r="L80" s="112"/>
      <c r="M80" s="112"/>
      <c r="N80" s="112">
        <v>533354.03</v>
      </c>
      <c r="O80" s="118"/>
      <c r="P80" s="115" t="s">
        <v>1881</v>
      </c>
    </row>
    <row r="81" spans="1:16" s="116" customFormat="1" ht="21" outlineLevel="1" x14ac:dyDescent="0.25">
      <c r="A81" s="129" t="s">
        <v>1882</v>
      </c>
      <c r="B81" s="108"/>
      <c r="C81" s="108"/>
      <c r="D81" s="108"/>
      <c r="E81" s="109"/>
      <c r="F81" s="110"/>
      <c r="G81" s="110">
        <f t="shared" si="4"/>
        <v>0</v>
      </c>
      <c r="H81" s="110">
        <f t="shared" si="5"/>
        <v>0</v>
      </c>
      <c r="I81" s="111">
        <f t="shared" si="6"/>
        <v>0</v>
      </c>
      <c r="J81" s="111">
        <f t="shared" si="7"/>
        <v>0</v>
      </c>
      <c r="K81" s="112">
        <f t="shared" si="8"/>
        <v>0</v>
      </c>
      <c r="L81" s="112"/>
      <c r="M81" s="112"/>
      <c r="N81" s="112">
        <v>275536.94</v>
      </c>
      <c r="O81" s="118"/>
      <c r="P81" s="115" t="s">
        <v>1883</v>
      </c>
    </row>
    <row r="82" spans="1:16" s="116" customFormat="1" ht="21" outlineLevel="1" x14ac:dyDescent="0.25">
      <c r="A82" s="129" t="s">
        <v>1884</v>
      </c>
      <c r="B82" s="108"/>
      <c r="C82" s="108"/>
      <c r="D82" s="108"/>
      <c r="E82" s="109"/>
      <c r="F82" s="110"/>
      <c r="G82" s="110">
        <f t="shared" si="4"/>
        <v>0</v>
      </c>
      <c r="H82" s="110">
        <f t="shared" si="5"/>
        <v>0</v>
      </c>
      <c r="I82" s="111">
        <f t="shared" si="6"/>
        <v>0</v>
      </c>
      <c r="J82" s="111">
        <f t="shared" si="7"/>
        <v>0</v>
      </c>
      <c r="K82" s="112">
        <f t="shared" si="8"/>
        <v>0</v>
      </c>
      <c r="L82" s="112"/>
      <c r="M82" s="112"/>
      <c r="N82" s="112">
        <v>594718.66</v>
      </c>
      <c r="O82" s="118"/>
      <c r="P82" s="115" t="s">
        <v>1885</v>
      </c>
    </row>
    <row r="83" spans="1:16" s="116" customFormat="1" outlineLevel="1" x14ac:dyDescent="0.25">
      <c r="A83" s="129" t="s">
        <v>1886</v>
      </c>
      <c r="B83" s="108"/>
      <c r="C83" s="108"/>
      <c r="D83" s="108"/>
      <c r="E83" s="109"/>
      <c r="F83" s="110"/>
      <c r="G83" s="110">
        <f t="shared" si="4"/>
        <v>0</v>
      </c>
      <c r="H83" s="110">
        <f t="shared" si="5"/>
        <v>0</v>
      </c>
      <c r="I83" s="111">
        <f t="shared" si="6"/>
        <v>0</v>
      </c>
      <c r="J83" s="111">
        <f t="shared" si="7"/>
        <v>0</v>
      </c>
      <c r="K83" s="112">
        <f t="shared" si="8"/>
        <v>0</v>
      </c>
      <c r="L83" s="112"/>
      <c r="M83" s="112"/>
      <c r="N83" s="112">
        <v>1603751.99</v>
      </c>
      <c r="O83" s="131"/>
      <c r="P83" s="115" t="s">
        <v>1887</v>
      </c>
    </row>
    <row r="84" spans="1:16" s="116" customFormat="1" ht="31.2" outlineLevel="1" x14ac:dyDescent="0.25">
      <c r="A84" s="129" t="s">
        <v>1888</v>
      </c>
      <c r="B84" s="108"/>
      <c r="C84" s="108"/>
      <c r="D84" s="108"/>
      <c r="E84" s="109"/>
      <c r="F84" s="110"/>
      <c r="G84" s="110">
        <f t="shared" si="4"/>
        <v>0</v>
      </c>
      <c r="H84" s="110">
        <f t="shared" si="5"/>
        <v>0</v>
      </c>
      <c r="I84" s="111">
        <f t="shared" si="6"/>
        <v>0</v>
      </c>
      <c r="J84" s="111">
        <f t="shared" si="7"/>
        <v>0</v>
      </c>
      <c r="K84" s="112">
        <f t="shared" si="8"/>
        <v>0</v>
      </c>
      <c r="L84" s="112"/>
      <c r="M84" s="112"/>
      <c r="N84" s="112">
        <v>2288705.7000000002</v>
      </c>
      <c r="O84" s="118"/>
      <c r="P84" s="115" t="s">
        <v>1889</v>
      </c>
    </row>
    <row r="85" spans="1:16" s="116" customFormat="1" outlineLevel="1" x14ac:dyDescent="0.25">
      <c r="A85" s="129" t="s">
        <v>1890</v>
      </c>
      <c r="B85" s="108"/>
      <c r="C85" s="108"/>
      <c r="D85" s="108"/>
      <c r="E85" s="109"/>
      <c r="F85" s="110"/>
      <c r="G85" s="110">
        <f t="shared" si="4"/>
        <v>0</v>
      </c>
      <c r="H85" s="110">
        <f t="shared" si="5"/>
        <v>0</v>
      </c>
      <c r="I85" s="111">
        <f t="shared" si="6"/>
        <v>0</v>
      </c>
      <c r="J85" s="111">
        <f t="shared" si="7"/>
        <v>0</v>
      </c>
      <c r="K85" s="112">
        <f t="shared" si="8"/>
        <v>0</v>
      </c>
      <c r="L85" s="112"/>
      <c r="M85" s="112"/>
      <c r="N85" s="112">
        <v>954348.1</v>
      </c>
      <c r="O85" s="118"/>
      <c r="P85" s="115" t="s">
        <v>1891</v>
      </c>
    </row>
    <row r="86" spans="1:16" s="116" customFormat="1" ht="31.2" outlineLevel="1" x14ac:dyDescent="0.25">
      <c r="A86" s="129" t="s">
        <v>1892</v>
      </c>
      <c r="B86" s="108"/>
      <c r="C86" s="108"/>
      <c r="D86" s="108"/>
      <c r="E86" s="109"/>
      <c r="F86" s="110"/>
      <c r="G86" s="110">
        <f t="shared" si="4"/>
        <v>0</v>
      </c>
      <c r="H86" s="110">
        <f t="shared" si="5"/>
        <v>0</v>
      </c>
      <c r="I86" s="111">
        <f t="shared" si="6"/>
        <v>0</v>
      </c>
      <c r="J86" s="111">
        <f t="shared" si="7"/>
        <v>0</v>
      </c>
      <c r="K86" s="112">
        <f t="shared" si="8"/>
        <v>0</v>
      </c>
      <c r="L86" s="112"/>
      <c r="M86" s="112"/>
      <c r="N86" s="112">
        <v>1332148.48</v>
      </c>
      <c r="O86" s="118"/>
      <c r="P86" s="115" t="s">
        <v>1893</v>
      </c>
    </row>
    <row r="87" spans="1:16" s="116" customFormat="1" ht="21" outlineLevel="1" x14ac:dyDescent="0.25">
      <c r="A87" s="129" t="s">
        <v>1894</v>
      </c>
      <c r="B87" s="108"/>
      <c r="C87" s="108"/>
      <c r="D87" s="108"/>
      <c r="E87" s="109"/>
      <c r="F87" s="110"/>
      <c r="G87" s="110">
        <f t="shared" si="4"/>
        <v>0</v>
      </c>
      <c r="H87" s="110">
        <f t="shared" si="5"/>
        <v>0</v>
      </c>
      <c r="I87" s="111">
        <f t="shared" si="6"/>
        <v>0</v>
      </c>
      <c r="J87" s="111">
        <f t="shared" si="7"/>
        <v>0</v>
      </c>
      <c r="K87" s="112">
        <f t="shared" si="8"/>
        <v>0</v>
      </c>
      <c r="L87" s="112"/>
      <c r="M87" s="112"/>
      <c r="N87" s="112">
        <v>384592.95</v>
      </c>
      <c r="O87" s="118"/>
      <c r="P87" s="115" t="s">
        <v>1895</v>
      </c>
    </row>
    <row r="88" spans="1:16" s="116" customFormat="1" ht="21" outlineLevel="1" x14ac:dyDescent="0.25">
      <c r="A88" s="129" t="s">
        <v>1896</v>
      </c>
      <c r="B88" s="108"/>
      <c r="C88" s="108"/>
      <c r="D88" s="108"/>
      <c r="E88" s="109"/>
      <c r="F88" s="110"/>
      <c r="G88" s="110">
        <f t="shared" si="4"/>
        <v>0</v>
      </c>
      <c r="H88" s="110">
        <f t="shared" si="5"/>
        <v>0</v>
      </c>
      <c r="I88" s="111">
        <f t="shared" si="6"/>
        <v>0</v>
      </c>
      <c r="J88" s="111">
        <f t="shared" si="7"/>
        <v>0</v>
      </c>
      <c r="K88" s="112">
        <f t="shared" si="8"/>
        <v>0</v>
      </c>
      <c r="L88" s="112"/>
      <c r="M88" s="112"/>
      <c r="N88" s="112">
        <v>990377.2</v>
      </c>
      <c r="O88" s="118"/>
      <c r="P88" s="115" t="s">
        <v>1897</v>
      </c>
    </row>
    <row r="89" spans="1:16" s="116" customFormat="1" ht="31.2" outlineLevel="1" x14ac:dyDescent="0.25">
      <c r="A89" s="129" t="s">
        <v>1898</v>
      </c>
      <c r="B89" s="108"/>
      <c r="C89" s="108"/>
      <c r="D89" s="108"/>
      <c r="E89" s="109"/>
      <c r="F89" s="110"/>
      <c r="G89" s="110">
        <f t="shared" si="4"/>
        <v>0</v>
      </c>
      <c r="H89" s="110">
        <f t="shared" si="5"/>
        <v>0</v>
      </c>
      <c r="I89" s="111">
        <f t="shared" si="6"/>
        <v>0</v>
      </c>
      <c r="J89" s="111">
        <f t="shared" si="7"/>
        <v>0</v>
      </c>
      <c r="K89" s="112">
        <f t="shared" si="8"/>
        <v>0</v>
      </c>
      <c r="L89" s="112"/>
      <c r="M89" s="112"/>
      <c r="N89" s="112">
        <v>202527.22</v>
      </c>
      <c r="O89" s="118"/>
      <c r="P89" s="115" t="s">
        <v>1899</v>
      </c>
    </row>
    <row r="90" spans="1:16" s="116" customFormat="1" outlineLevel="1" x14ac:dyDescent="0.25">
      <c r="A90" s="129" t="s">
        <v>1900</v>
      </c>
      <c r="B90" s="108"/>
      <c r="C90" s="108"/>
      <c r="D90" s="108"/>
      <c r="E90" s="109"/>
      <c r="F90" s="110"/>
      <c r="G90" s="110">
        <f t="shared" si="4"/>
        <v>0</v>
      </c>
      <c r="H90" s="110">
        <f t="shared" si="5"/>
        <v>0</v>
      </c>
      <c r="I90" s="111">
        <f t="shared" si="6"/>
        <v>0</v>
      </c>
      <c r="J90" s="111">
        <f t="shared" si="7"/>
        <v>0</v>
      </c>
      <c r="K90" s="112">
        <f t="shared" si="8"/>
        <v>0</v>
      </c>
      <c r="L90" s="112"/>
      <c r="M90" s="112"/>
      <c r="N90" s="112">
        <v>887468.71</v>
      </c>
      <c r="O90" s="118"/>
      <c r="P90" s="115" t="s">
        <v>1901</v>
      </c>
    </row>
    <row r="91" spans="1:16" s="116" customFormat="1" ht="21" outlineLevel="1" x14ac:dyDescent="0.25">
      <c r="A91" s="107" t="s">
        <v>1902</v>
      </c>
      <c r="B91" s="108"/>
      <c r="C91" s="108"/>
      <c r="D91" s="108"/>
      <c r="E91" s="109"/>
      <c r="F91" s="110"/>
      <c r="G91" s="110">
        <f t="shared" si="4"/>
        <v>0</v>
      </c>
      <c r="H91" s="110">
        <f t="shared" si="5"/>
        <v>0</v>
      </c>
      <c r="I91" s="111">
        <f t="shared" si="6"/>
        <v>0</v>
      </c>
      <c r="J91" s="111">
        <f t="shared" si="7"/>
        <v>0</v>
      </c>
      <c r="K91" s="112">
        <f t="shared" si="8"/>
        <v>0</v>
      </c>
      <c r="L91" s="112"/>
      <c r="M91" s="112"/>
      <c r="N91" s="112">
        <v>501786.24</v>
      </c>
      <c r="O91" s="118"/>
      <c r="P91" s="115" t="s">
        <v>1903</v>
      </c>
    </row>
    <row r="92" spans="1:16" s="116" customFormat="1" outlineLevel="1" x14ac:dyDescent="0.25">
      <c r="A92" s="107" t="s">
        <v>1904</v>
      </c>
      <c r="B92" s="108"/>
      <c r="C92" s="108"/>
      <c r="D92" s="108"/>
      <c r="E92" s="109"/>
      <c r="F92" s="110"/>
      <c r="G92" s="110">
        <f t="shared" si="4"/>
        <v>0</v>
      </c>
      <c r="H92" s="110">
        <f t="shared" si="5"/>
        <v>0</v>
      </c>
      <c r="I92" s="111">
        <f t="shared" si="6"/>
        <v>0</v>
      </c>
      <c r="J92" s="111">
        <f t="shared" si="7"/>
        <v>0</v>
      </c>
      <c r="K92" s="112">
        <f t="shared" si="8"/>
        <v>0</v>
      </c>
      <c r="L92" s="112"/>
      <c r="M92" s="112"/>
      <c r="N92" s="112">
        <v>984886.27</v>
      </c>
      <c r="O92" s="118"/>
      <c r="P92" s="115" t="s">
        <v>1905</v>
      </c>
    </row>
    <row r="93" spans="1:16" s="116" customFormat="1" ht="21" outlineLevel="1" x14ac:dyDescent="0.25">
      <c r="A93" s="129" t="s">
        <v>1906</v>
      </c>
      <c r="B93" s="108"/>
      <c r="C93" s="108"/>
      <c r="D93" s="108"/>
      <c r="E93" s="109"/>
      <c r="F93" s="110"/>
      <c r="G93" s="110">
        <f t="shared" si="4"/>
        <v>0</v>
      </c>
      <c r="H93" s="110">
        <f t="shared" si="5"/>
        <v>0</v>
      </c>
      <c r="I93" s="111">
        <f t="shared" si="6"/>
        <v>0</v>
      </c>
      <c r="J93" s="111">
        <f t="shared" si="7"/>
        <v>0</v>
      </c>
      <c r="K93" s="112">
        <f t="shared" si="8"/>
        <v>0</v>
      </c>
      <c r="L93" s="112"/>
      <c r="M93" s="112"/>
      <c r="N93" s="112">
        <v>9509793.2799999993</v>
      </c>
      <c r="O93" s="118"/>
      <c r="P93" s="115" t="s">
        <v>1907</v>
      </c>
    </row>
    <row r="94" spans="1:16" s="116" customFormat="1" outlineLevel="1" x14ac:dyDescent="0.25">
      <c r="A94" s="129" t="s">
        <v>1908</v>
      </c>
      <c r="B94" s="108"/>
      <c r="C94" s="108"/>
      <c r="D94" s="108"/>
      <c r="E94" s="108"/>
      <c r="F94" s="110"/>
      <c r="G94" s="110">
        <f t="shared" si="4"/>
        <v>0</v>
      </c>
      <c r="H94" s="110">
        <f t="shared" si="5"/>
        <v>0</v>
      </c>
      <c r="I94" s="111">
        <f t="shared" si="6"/>
        <v>0</v>
      </c>
      <c r="J94" s="111">
        <f t="shared" si="7"/>
        <v>0</v>
      </c>
      <c r="K94" s="112">
        <f t="shared" si="8"/>
        <v>0</v>
      </c>
      <c r="L94" s="111"/>
      <c r="M94" s="111"/>
      <c r="N94" s="112">
        <v>740873.95</v>
      </c>
      <c r="O94" s="114"/>
      <c r="P94" s="115" t="s">
        <v>1909</v>
      </c>
    </row>
    <row r="95" spans="1:16" s="116" customFormat="1" outlineLevel="1" x14ac:dyDescent="0.25">
      <c r="A95" s="129" t="s">
        <v>1910</v>
      </c>
      <c r="B95" s="108"/>
      <c r="C95" s="108"/>
      <c r="D95" s="108"/>
      <c r="E95" s="108"/>
      <c r="F95" s="110"/>
      <c r="G95" s="110">
        <f t="shared" si="4"/>
        <v>0</v>
      </c>
      <c r="H95" s="110">
        <f t="shared" si="5"/>
        <v>0</v>
      </c>
      <c r="I95" s="111">
        <f t="shared" si="6"/>
        <v>0</v>
      </c>
      <c r="J95" s="111">
        <f t="shared" si="7"/>
        <v>0</v>
      </c>
      <c r="K95" s="112">
        <f t="shared" si="8"/>
        <v>0</v>
      </c>
      <c r="L95" s="111"/>
      <c r="M95" s="111"/>
      <c r="N95" s="112">
        <v>596379.71</v>
      </c>
      <c r="O95" s="114"/>
      <c r="P95" s="115"/>
    </row>
    <row r="96" spans="1:16" s="116" customFormat="1" outlineLevel="1" x14ac:dyDescent="0.25">
      <c r="A96" s="129" t="s">
        <v>1911</v>
      </c>
      <c r="B96" s="108"/>
      <c r="C96" s="108"/>
      <c r="D96" s="108"/>
      <c r="E96" s="108"/>
      <c r="F96" s="110"/>
      <c r="G96" s="110">
        <f t="shared" si="4"/>
        <v>0</v>
      </c>
      <c r="H96" s="110">
        <f t="shared" si="5"/>
        <v>0</v>
      </c>
      <c r="I96" s="111">
        <f t="shared" si="6"/>
        <v>0</v>
      </c>
      <c r="J96" s="111">
        <f t="shared" si="7"/>
        <v>0</v>
      </c>
      <c r="K96" s="112">
        <f t="shared" si="8"/>
        <v>0</v>
      </c>
      <c r="L96" s="111"/>
      <c r="M96" s="111"/>
      <c r="N96" s="112">
        <v>2491827.46</v>
      </c>
      <c r="O96" s="114"/>
      <c r="P96" s="115" t="s">
        <v>1912</v>
      </c>
    </row>
    <row r="97" spans="1:16" s="116" customFormat="1" outlineLevel="1" x14ac:dyDescent="0.25">
      <c r="A97" s="129" t="s">
        <v>1913</v>
      </c>
      <c r="B97" s="108"/>
      <c r="C97" s="108"/>
      <c r="D97" s="108"/>
      <c r="E97" s="108"/>
      <c r="F97" s="110"/>
      <c r="G97" s="110">
        <f t="shared" si="4"/>
        <v>0</v>
      </c>
      <c r="H97" s="110">
        <f t="shared" si="5"/>
        <v>0</v>
      </c>
      <c r="I97" s="111">
        <f t="shared" si="6"/>
        <v>0</v>
      </c>
      <c r="J97" s="111">
        <f t="shared" si="7"/>
        <v>0</v>
      </c>
      <c r="K97" s="112">
        <f t="shared" si="8"/>
        <v>0</v>
      </c>
      <c r="L97" s="111"/>
      <c r="M97" s="111"/>
      <c r="N97" s="112">
        <v>1693685.28</v>
      </c>
      <c r="O97" s="114"/>
      <c r="P97" s="115" t="s">
        <v>1914</v>
      </c>
    </row>
    <row r="98" spans="1:16" s="116" customFormat="1" ht="31.2" outlineLevel="1" x14ac:dyDescent="0.25">
      <c r="A98" s="129" t="s">
        <v>1915</v>
      </c>
      <c r="B98" s="108"/>
      <c r="C98" s="108"/>
      <c r="D98" s="108"/>
      <c r="E98" s="108"/>
      <c r="F98" s="110"/>
      <c r="G98" s="110">
        <f t="shared" si="4"/>
        <v>0</v>
      </c>
      <c r="H98" s="110">
        <f t="shared" si="5"/>
        <v>0</v>
      </c>
      <c r="I98" s="111">
        <f t="shared" si="6"/>
        <v>0</v>
      </c>
      <c r="J98" s="111">
        <f t="shared" si="7"/>
        <v>0</v>
      </c>
      <c r="K98" s="112">
        <f t="shared" si="8"/>
        <v>0</v>
      </c>
      <c r="L98" s="111"/>
      <c r="M98" s="111"/>
      <c r="N98" s="112" t="s">
        <v>1916</v>
      </c>
      <c r="O98" s="114"/>
      <c r="P98" s="115" t="s">
        <v>1917</v>
      </c>
    </row>
    <row r="99" spans="1:16" s="116" customFormat="1" outlineLevel="1" x14ac:dyDescent="0.25">
      <c r="A99" s="129" t="s">
        <v>1918</v>
      </c>
      <c r="B99" s="108"/>
      <c r="C99" s="108"/>
      <c r="D99" s="108"/>
      <c r="E99" s="108"/>
      <c r="F99" s="110"/>
      <c r="G99" s="110">
        <f t="shared" si="4"/>
        <v>0</v>
      </c>
      <c r="H99" s="110">
        <f t="shared" si="5"/>
        <v>0</v>
      </c>
      <c r="I99" s="111">
        <f t="shared" si="6"/>
        <v>0</v>
      </c>
      <c r="J99" s="111">
        <f t="shared" si="7"/>
        <v>0</v>
      </c>
      <c r="K99" s="112">
        <f t="shared" si="8"/>
        <v>0</v>
      </c>
      <c r="L99" s="111"/>
      <c r="M99" s="111"/>
      <c r="N99" s="112">
        <v>-4424.55</v>
      </c>
      <c r="O99" s="114"/>
      <c r="P99" s="115"/>
    </row>
    <row r="100" spans="1:16" s="116" customFormat="1" outlineLevel="1" x14ac:dyDescent="0.25">
      <c r="A100" s="129" t="s">
        <v>1919</v>
      </c>
      <c r="B100" s="108"/>
      <c r="C100" s="108"/>
      <c r="D100" s="108"/>
      <c r="E100" s="108"/>
      <c r="F100" s="110"/>
      <c r="G100" s="110"/>
      <c r="H100" s="110"/>
      <c r="I100" s="111"/>
      <c r="J100" s="111"/>
      <c r="K100" s="112"/>
      <c r="L100" s="111"/>
      <c r="M100" s="111"/>
      <c r="N100" s="112">
        <v>48490.68</v>
      </c>
      <c r="O100" s="114"/>
      <c r="P100" s="130"/>
    </row>
    <row r="101" spans="1:16" s="116" customFormat="1" ht="31.2" outlineLevel="1" x14ac:dyDescent="0.25">
      <c r="A101" s="129" t="s">
        <v>1920</v>
      </c>
      <c r="B101" s="108"/>
      <c r="C101" s="108"/>
      <c r="D101" s="108"/>
      <c r="E101" s="108"/>
      <c r="F101" s="110"/>
      <c r="G101" s="110">
        <f t="shared" si="4"/>
        <v>0</v>
      </c>
      <c r="H101" s="110">
        <f t="shared" si="5"/>
        <v>0</v>
      </c>
      <c r="I101" s="111">
        <f t="shared" si="6"/>
        <v>0</v>
      </c>
      <c r="J101" s="111">
        <f t="shared" si="7"/>
        <v>0</v>
      </c>
      <c r="K101" s="112">
        <f t="shared" si="8"/>
        <v>0</v>
      </c>
      <c r="L101" s="111"/>
      <c r="M101" s="111"/>
      <c r="N101" s="112">
        <v>350779.24</v>
      </c>
      <c r="O101" s="114"/>
      <c r="P101" s="115" t="s">
        <v>1921</v>
      </c>
    </row>
    <row r="102" spans="1:16" s="116" customFormat="1" outlineLevel="1" x14ac:dyDescent="0.25">
      <c r="A102" s="129" t="s">
        <v>1922</v>
      </c>
      <c r="B102" s="108"/>
      <c r="C102" s="108"/>
      <c r="D102" s="108"/>
      <c r="E102" s="108"/>
      <c r="F102" s="110"/>
      <c r="G102" s="110">
        <f t="shared" ref="G102:G139" si="9">C102*$G$3</f>
        <v>0</v>
      </c>
      <c r="H102" s="110">
        <f t="shared" ref="H102:H139" si="10">(D102+E102)*$H$3</f>
        <v>0</v>
      </c>
      <c r="I102" s="111">
        <f t="shared" ref="I102:I139" si="11">B102+F102</f>
        <v>0</v>
      </c>
      <c r="J102" s="111">
        <f t="shared" ref="J102:J139" si="12">SUM(C102+G102)</f>
        <v>0</v>
      </c>
      <c r="K102" s="112">
        <f t="shared" ref="K102:K139" si="13">(D102+E102+H102)</f>
        <v>0</v>
      </c>
      <c r="L102" s="111"/>
      <c r="M102" s="111"/>
      <c r="N102" s="112">
        <v>5860516.4100000001</v>
      </c>
      <c r="O102" s="114"/>
      <c r="P102" s="115"/>
    </row>
    <row r="103" spans="1:16" s="116" customFormat="1" ht="30" outlineLevel="1" x14ac:dyDescent="0.25">
      <c r="A103" s="107" t="s">
        <v>1923</v>
      </c>
      <c r="B103" s="108"/>
      <c r="C103" s="108"/>
      <c r="D103" s="108"/>
      <c r="E103" s="108"/>
      <c r="F103" s="110"/>
      <c r="G103" s="110">
        <f t="shared" si="9"/>
        <v>0</v>
      </c>
      <c r="H103" s="110">
        <f t="shared" si="10"/>
        <v>0</v>
      </c>
      <c r="I103" s="111">
        <f t="shared" si="11"/>
        <v>0</v>
      </c>
      <c r="J103" s="111">
        <f t="shared" si="12"/>
        <v>0</v>
      </c>
      <c r="K103" s="112">
        <f t="shared" si="13"/>
        <v>0</v>
      </c>
      <c r="L103" s="111"/>
      <c r="M103" s="111"/>
      <c r="N103" s="112">
        <v>13899486.939999999</v>
      </c>
      <c r="O103" s="114"/>
      <c r="P103" s="115" t="s">
        <v>1924</v>
      </c>
    </row>
    <row r="104" spans="1:16" s="116" customFormat="1" ht="30" outlineLevel="1" x14ac:dyDescent="0.25">
      <c r="A104" s="107" t="s">
        <v>1925</v>
      </c>
      <c r="B104" s="108"/>
      <c r="C104" s="108"/>
      <c r="D104" s="108"/>
      <c r="E104" s="108"/>
      <c r="F104" s="110"/>
      <c r="G104" s="110">
        <f t="shared" si="9"/>
        <v>0</v>
      </c>
      <c r="H104" s="110">
        <f t="shared" si="10"/>
        <v>0</v>
      </c>
      <c r="I104" s="111">
        <f t="shared" si="11"/>
        <v>0</v>
      </c>
      <c r="J104" s="111">
        <f t="shared" si="12"/>
        <v>0</v>
      </c>
      <c r="K104" s="112">
        <f t="shared" si="13"/>
        <v>0</v>
      </c>
      <c r="L104" s="111"/>
      <c r="M104" s="111"/>
      <c r="N104" s="112">
        <v>2738083.97</v>
      </c>
      <c r="O104" s="114"/>
      <c r="P104" s="115" t="s">
        <v>1924</v>
      </c>
    </row>
    <row r="105" spans="1:16" s="116" customFormat="1" ht="41.4" outlineLevel="1" x14ac:dyDescent="0.25">
      <c r="A105" s="107" t="s">
        <v>1926</v>
      </c>
      <c r="B105" s="108"/>
      <c r="C105" s="108"/>
      <c r="D105" s="108"/>
      <c r="E105" s="108"/>
      <c r="F105" s="110"/>
      <c r="G105" s="110">
        <f t="shared" si="9"/>
        <v>0</v>
      </c>
      <c r="H105" s="110">
        <f t="shared" si="10"/>
        <v>0</v>
      </c>
      <c r="I105" s="111">
        <f t="shared" si="11"/>
        <v>0</v>
      </c>
      <c r="J105" s="111">
        <f t="shared" si="12"/>
        <v>0</v>
      </c>
      <c r="K105" s="112">
        <f t="shared" si="13"/>
        <v>0</v>
      </c>
      <c r="L105" s="111"/>
      <c r="M105" s="111"/>
      <c r="N105" s="112">
        <v>4300366.4400000004</v>
      </c>
      <c r="O105" s="114"/>
      <c r="P105" s="115" t="s">
        <v>1927</v>
      </c>
    </row>
    <row r="106" spans="1:16" s="116" customFormat="1" ht="21" outlineLevel="1" x14ac:dyDescent="0.25">
      <c r="A106" s="129" t="s">
        <v>1928</v>
      </c>
      <c r="B106" s="108"/>
      <c r="C106" s="108"/>
      <c r="D106" s="108"/>
      <c r="E106" s="108"/>
      <c r="F106" s="110"/>
      <c r="G106" s="110">
        <f t="shared" si="9"/>
        <v>0</v>
      </c>
      <c r="H106" s="110">
        <f t="shared" si="10"/>
        <v>0</v>
      </c>
      <c r="I106" s="111">
        <f t="shared" si="11"/>
        <v>0</v>
      </c>
      <c r="J106" s="111">
        <f t="shared" si="12"/>
        <v>0</v>
      </c>
      <c r="K106" s="112">
        <f t="shared" si="13"/>
        <v>0</v>
      </c>
      <c r="L106" s="111"/>
      <c r="M106" s="111"/>
      <c r="N106" s="112">
        <v>1484920.61</v>
      </c>
      <c r="O106" s="114"/>
      <c r="P106" s="115" t="s">
        <v>1929</v>
      </c>
    </row>
    <row r="107" spans="1:16" s="116" customFormat="1" outlineLevel="1" x14ac:dyDescent="0.25">
      <c r="A107" s="129" t="s">
        <v>1930</v>
      </c>
      <c r="B107" s="108"/>
      <c r="C107" s="108"/>
      <c r="D107" s="108"/>
      <c r="E107" s="108"/>
      <c r="F107" s="110"/>
      <c r="G107" s="110">
        <f t="shared" si="9"/>
        <v>0</v>
      </c>
      <c r="H107" s="110">
        <f t="shared" si="10"/>
        <v>0</v>
      </c>
      <c r="I107" s="111">
        <f t="shared" si="11"/>
        <v>0</v>
      </c>
      <c r="J107" s="111">
        <f t="shared" si="12"/>
        <v>0</v>
      </c>
      <c r="K107" s="112">
        <f t="shared" si="13"/>
        <v>0</v>
      </c>
      <c r="L107" s="111"/>
      <c r="M107" s="111"/>
      <c r="N107" s="112">
        <v>165984.35999999999</v>
      </c>
      <c r="O107" s="114"/>
      <c r="P107" s="115"/>
    </row>
    <row r="108" spans="1:16" s="116" customFormat="1" ht="31.2" outlineLevel="1" x14ac:dyDescent="0.25">
      <c r="A108" s="129" t="s">
        <v>1931</v>
      </c>
      <c r="B108" s="108"/>
      <c r="C108" s="108"/>
      <c r="D108" s="108"/>
      <c r="E108" s="108"/>
      <c r="F108" s="110"/>
      <c r="G108" s="110">
        <f t="shared" si="9"/>
        <v>0</v>
      </c>
      <c r="H108" s="110">
        <f t="shared" si="10"/>
        <v>0</v>
      </c>
      <c r="I108" s="111">
        <f t="shared" si="11"/>
        <v>0</v>
      </c>
      <c r="J108" s="111">
        <f t="shared" si="12"/>
        <v>0</v>
      </c>
      <c r="K108" s="112">
        <f t="shared" si="13"/>
        <v>0</v>
      </c>
      <c r="L108" s="111"/>
      <c r="M108" s="111"/>
      <c r="N108" s="112">
        <v>2812978.7</v>
      </c>
      <c r="O108" s="114"/>
      <c r="P108" s="115" t="s">
        <v>1932</v>
      </c>
    </row>
    <row r="109" spans="1:16" s="116" customFormat="1" outlineLevel="1" x14ac:dyDescent="0.25">
      <c r="A109" s="129" t="s">
        <v>1933</v>
      </c>
      <c r="B109" s="108"/>
      <c r="C109" s="108"/>
      <c r="D109" s="108"/>
      <c r="E109" s="108"/>
      <c r="F109" s="110"/>
      <c r="G109" s="110">
        <f t="shared" si="9"/>
        <v>0</v>
      </c>
      <c r="H109" s="110">
        <f t="shared" si="10"/>
        <v>0</v>
      </c>
      <c r="I109" s="111">
        <f t="shared" si="11"/>
        <v>0</v>
      </c>
      <c r="J109" s="111">
        <f t="shared" si="12"/>
        <v>0</v>
      </c>
      <c r="K109" s="112">
        <f t="shared" si="13"/>
        <v>0</v>
      </c>
      <c r="L109" s="111"/>
      <c r="M109" s="111"/>
      <c r="N109" s="112">
        <v>3665786.97</v>
      </c>
      <c r="O109" s="114"/>
      <c r="P109" s="115"/>
    </row>
    <row r="110" spans="1:16" s="116" customFormat="1" outlineLevel="1" x14ac:dyDescent="0.25">
      <c r="A110" s="129" t="s">
        <v>1934</v>
      </c>
      <c r="B110" s="108"/>
      <c r="C110" s="108"/>
      <c r="D110" s="108"/>
      <c r="E110" s="108"/>
      <c r="F110" s="110"/>
      <c r="G110" s="110">
        <f t="shared" si="9"/>
        <v>0</v>
      </c>
      <c r="H110" s="110">
        <f t="shared" si="10"/>
        <v>0</v>
      </c>
      <c r="I110" s="111">
        <f t="shared" si="11"/>
        <v>0</v>
      </c>
      <c r="J110" s="111">
        <f t="shared" si="12"/>
        <v>0</v>
      </c>
      <c r="K110" s="112">
        <f t="shared" si="13"/>
        <v>0</v>
      </c>
      <c r="L110" s="111"/>
      <c r="M110" s="111"/>
      <c r="N110" s="112">
        <v>6782827.9100000001</v>
      </c>
      <c r="O110" s="114"/>
      <c r="P110" s="115"/>
    </row>
    <row r="111" spans="1:16" s="116" customFormat="1" outlineLevel="1" x14ac:dyDescent="0.25">
      <c r="A111" s="129" t="s">
        <v>1935</v>
      </c>
      <c r="B111" s="108"/>
      <c r="C111" s="108"/>
      <c r="D111" s="108"/>
      <c r="E111" s="108"/>
      <c r="F111" s="110"/>
      <c r="G111" s="110">
        <f t="shared" si="9"/>
        <v>0</v>
      </c>
      <c r="H111" s="110">
        <f t="shared" si="10"/>
        <v>0</v>
      </c>
      <c r="I111" s="111">
        <f t="shared" si="11"/>
        <v>0</v>
      </c>
      <c r="J111" s="111">
        <f t="shared" si="12"/>
        <v>0</v>
      </c>
      <c r="K111" s="112">
        <f t="shared" si="13"/>
        <v>0</v>
      </c>
      <c r="L111" s="111"/>
      <c r="M111" s="111"/>
      <c r="N111" s="112">
        <v>4759662.7699999996</v>
      </c>
      <c r="O111" s="114"/>
      <c r="P111" s="115" t="s">
        <v>1936</v>
      </c>
    </row>
    <row r="112" spans="1:16" s="116" customFormat="1" outlineLevel="1" x14ac:dyDescent="0.25">
      <c r="A112" s="129" t="s">
        <v>1937</v>
      </c>
      <c r="B112" s="108"/>
      <c r="C112" s="108"/>
      <c r="D112" s="108"/>
      <c r="E112" s="108"/>
      <c r="F112" s="110"/>
      <c r="G112" s="110">
        <f t="shared" si="9"/>
        <v>0</v>
      </c>
      <c r="H112" s="110">
        <f t="shared" si="10"/>
        <v>0</v>
      </c>
      <c r="I112" s="111">
        <f t="shared" si="11"/>
        <v>0</v>
      </c>
      <c r="J112" s="111">
        <f t="shared" si="12"/>
        <v>0</v>
      </c>
      <c r="K112" s="112">
        <f t="shared" si="13"/>
        <v>0</v>
      </c>
      <c r="L112" s="111"/>
      <c r="M112" s="111"/>
      <c r="N112" s="112">
        <v>654505.98</v>
      </c>
      <c r="O112" s="114"/>
      <c r="P112" s="115"/>
    </row>
    <row r="113" spans="1:16" s="116" customFormat="1" outlineLevel="1" x14ac:dyDescent="0.25">
      <c r="A113" s="129" t="s">
        <v>1938</v>
      </c>
      <c r="B113" s="108"/>
      <c r="C113" s="108"/>
      <c r="D113" s="108"/>
      <c r="E113" s="108"/>
      <c r="F113" s="110"/>
      <c r="G113" s="110">
        <f t="shared" si="9"/>
        <v>0</v>
      </c>
      <c r="H113" s="110">
        <f t="shared" si="10"/>
        <v>0</v>
      </c>
      <c r="I113" s="111">
        <f t="shared" si="11"/>
        <v>0</v>
      </c>
      <c r="J113" s="111">
        <f t="shared" si="12"/>
        <v>0</v>
      </c>
      <c r="K113" s="112">
        <f t="shared" si="13"/>
        <v>0</v>
      </c>
      <c r="L113" s="111"/>
      <c r="M113" s="111"/>
      <c r="N113" s="112">
        <v>598397.41</v>
      </c>
      <c r="O113" s="114"/>
      <c r="P113" s="115"/>
    </row>
    <row r="114" spans="1:16" s="116" customFormat="1" outlineLevel="1" x14ac:dyDescent="0.25">
      <c r="A114" s="129" t="s">
        <v>1939</v>
      </c>
      <c r="B114" s="108"/>
      <c r="C114" s="108"/>
      <c r="D114" s="108"/>
      <c r="E114" s="108"/>
      <c r="F114" s="110"/>
      <c r="G114" s="110">
        <f t="shared" si="9"/>
        <v>0</v>
      </c>
      <c r="H114" s="110">
        <f t="shared" si="10"/>
        <v>0</v>
      </c>
      <c r="I114" s="111">
        <f t="shared" si="11"/>
        <v>0</v>
      </c>
      <c r="J114" s="111">
        <f t="shared" si="12"/>
        <v>0</v>
      </c>
      <c r="K114" s="112">
        <f t="shared" si="13"/>
        <v>0</v>
      </c>
      <c r="L114" s="111"/>
      <c r="M114" s="111"/>
      <c r="N114" s="112">
        <v>729870.72</v>
      </c>
      <c r="O114" s="114"/>
      <c r="P114" s="115"/>
    </row>
    <row r="115" spans="1:16" s="116" customFormat="1" outlineLevel="1" x14ac:dyDescent="0.25">
      <c r="A115" s="129" t="s">
        <v>1940</v>
      </c>
      <c r="B115" s="108"/>
      <c r="C115" s="108"/>
      <c r="D115" s="108"/>
      <c r="E115" s="108"/>
      <c r="F115" s="110"/>
      <c r="G115" s="110">
        <f t="shared" si="9"/>
        <v>0</v>
      </c>
      <c r="H115" s="110">
        <f t="shared" si="10"/>
        <v>0</v>
      </c>
      <c r="I115" s="111">
        <f t="shared" si="11"/>
        <v>0</v>
      </c>
      <c r="J115" s="111">
        <f t="shared" si="12"/>
        <v>0</v>
      </c>
      <c r="K115" s="112">
        <f t="shared" si="13"/>
        <v>0</v>
      </c>
      <c r="L115" s="111"/>
      <c r="M115" s="111"/>
      <c r="N115" s="112">
        <v>1529869.38</v>
      </c>
      <c r="O115" s="114"/>
      <c r="P115" s="115"/>
    </row>
    <row r="116" spans="1:16" s="116" customFormat="1" outlineLevel="1" x14ac:dyDescent="0.25">
      <c r="A116" s="129" t="s">
        <v>1941</v>
      </c>
      <c r="B116" s="108"/>
      <c r="C116" s="108"/>
      <c r="D116" s="108"/>
      <c r="E116" s="108"/>
      <c r="F116" s="110"/>
      <c r="G116" s="110">
        <f t="shared" si="9"/>
        <v>0</v>
      </c>
      <c r="H116" s="110">
        <f t="shared" si="10"/>
        <v>0</v>
      </c>
      <c r="I116" s="111">
        <f t="shared" si="11"/>
        <v>0</v>
      </c>
      <c r="J116" s="111">
        <f t="shared" si="12"/>
        <v>0</v>
      </c>
      <c r="K116" s="112">
        <f t="shared" si="13"/>
        <v>0</v>
      </c>
      <c r="L116" s="111"/>
      <c r="M116" s="111"/>
      <c r="N116" s="112">
        <v>703905</v>
      </c>
      <c r="O116" s="114"/>
      <c r="P116" s="115"/>
    </row>
    <row r="117" spans="1:16" s="116" customFormat="1" outlineLevel="1" x14ac:dyDescent="0.25">
      <c r="A117" s="129" t="s">
        <v>1942</v>
      </c>
      <c r="B117" s="108"/>
      <c r="C117" s="108"/>
      <c r="D117" s="108"/>
      <c r="E117" s="108"/>
      <c r="F117" s="110"/>
      <c r="G117" s="110">
        <f t="shared" si="9"/>
        <v>0</v>
      </c>
      <c r="H117" s="110">
        <f t="shared" si="10"/>
        <v>0</v>
      </c>
      <c r="I117" s="111">
        <f t="shared" si="11"/>
        <v>0</v>
      </c>
      <c r="J117" s="111">
        <f t="shared" si="12"/>
        <v>0</v>
      </c>
      <c r="K117" s="112">
        <f t="shared" si="13"/>
        <v>0</v>
      </c>
      <c r="L117" s="111"/>
      <c r="M117" s="111"/>
      <c r="N117" s="112">
        <v>829795.72</v>
      </c>
      <c r="O117" s="114"/>
      <c r="P117" s="115"/>
    </row>
    <row r="118" spans="1:16" s="116" customFormat="1" outlineLevel="1" x14ac:dyDescent="0.25">
      <c r="A118" s="129" t="s">
        <v>1943</v>
      </c>
      <c r="B118" s="108"/>
      <c r="C118" s="108"/>
      <c r="D118" s="108"/>
      <c r="E118" s="108"/>
      <c r="F118" s="110"/>
      <c r="G118" s="110">
        <f t="shared" si="9"/>
        <v>0</v>
      </c>
      <c r="H118" s="110">
        <f t="shared" si="10"/>
        <v>0</v>
      </c>
      <c r="I118" s="111">
        <f t="shared" si="11"/>
        <v>0</v>
      </c>
      <c r="J118" s="111">
        <f t="shared" si="12"/>
        <v>0</v>
      </c>
      <c r="K118" s="112">
        <f t="shared" si="13"/>
        <v>0</v>
      </c>
      <c r="L118" s="111"/>
      <c r="M118" s="111"/>
      <c r="N118" s="112">
        <v>3481011.03</v>
      </c>
      <c r="O118" s="114"/>
      <c r="P118" s="115"/>
    </row>
    <row r="119" spans="1:16" s="116" customFormat="1" outlineLevel="1" x14ac:dyDescent="0.25">
      <c r="A119" s="129" t="s">
        <v>1944</v>
      </c>
      <c r="B119" s="108"/>
      <c r="C119" s="108"/>
      <c r="D119" s="108"/>
      <c r="E119" s="108"/>
      <c r="F119" s="110"/>
      <c r="G119" s="110">
        <f t="shared" si="9"/>
        <v>0</v>
      </c>
      <c r="H119" s="110">
        <f t="shared" si="10"/>
        <v>0</v>
      </c>
      <c r="I119" s="111">
        <f t="shared" si="11"/>
        <v>0</v>
      </c>
      <c r="J119" s="111">
        <f t="shared" si="12"/>
        <v>0</v>
      </c>
      <c r="K119" s="112">
        <f t="shared" si="13"/>
        <v>0</v>
      </c>
      <c r="L119" s="111"/>
      <c r="M119" s="111"/>
      <c r="N119" s="112">
        <v>613476.29</v>
      </c>
      <c r="O119" s="114"/>
      <c r="P119" s="115"/>
    </row>
    <row r="120" spans="1:16" s="116" customFormat="1" outlineLevel="1" x14ac:dyDescent="0.25">
      <c r="A120" s="129" t="s">
        <v>1945</v>
      </c>
      <c r="B120" s="108"/>
      <c r="C120" s="108"/>
      <c r="D120" s="108"/>
      <c r="E120" s="108"/>
      <c r="F120" s="110"/>
      <c r="G120" s="110">
        <f t="shared" si="9"/>
        <v>0</v>
      </c>
      <c r="H120" s="110">
        <f t="shared" si="10"/>
        <v>0</v>
      </c>
      <c r="I120" s="111">
        <f t="shared" si="11"/>
        <v>0</v>
      </c>
      <c r="J120" s="111">
        <f t="shared" si="12"/>
        <v>0</v>
      </c>
      <c r="K120" s="112">
        <f t="shared" si="13"/>
        <v>0</v>
      </c>
      <c r="L120" s="111"/>
      <c r="M120" s="111"/>
      <c r="N120" s="112">
        <v>812296.13</v>
      </c>
      <c r="O120" s="114"/>
      <c r="P120" s="115"/>
    </row>
    <row r="121" spans="1:16" s="116" customFormat="1" outlineLevel="1" x14ac:dyDescent="0.25">
      <c r="A121" s="129" t="s">
        <v>1946</v>
      </c>
      <c r="B121" s="108"/>
      <c r="C121" s="108"/>
      <c r="D121" s="108"/>
      <c r="E121" s="108"/>
      <c r="F121" s="110"/>
      <c r="G121" s="110">
        <f t="shared" si="9"/>
        <v>0</v>
      </c>
      <c r="H121" s="110">
        <f t="shared" si="10"/>
        <v>0</v>
      </c>
      <c r="I121" s="111">
        <f t="shared" si="11"/>
        <v>0</v>
      </c>
      <c r="J121" s="111">
        <f t="shared" si="12"/>
        <v>0</v>
      </c>
      <c r="K121" s="112">
        <f t="shared" si="13"/>
        <v>0</v>
      </c>
      <c r="L121" s="111"/>
      <c r="M121" s="111"/>
      <c r="N121" s="112">
        <v>632436.13</v>
      </c>
      <c r="O121" s="114"/>
      <c r="P121" s="115"/>
    </row>
    <row r="122" spans="1:16" s="116" customFormat="1" outlineLevel="1" x14ac:dyDescent="0.25">
      <c r="A122" s="129" t="s">
        <v>1947</v>
      </c>
      <c r="B122" s="108"/>
      <c r="C122" s="108"/>
      <c r="D122" s="108"/>
      <c r="E122" s="108"/>
      <c r="F122" s="110"/>
      <c r="G122" s="110">
        <f t="shared" si="9"/>
        <v>0</v>
      </c>
      <c r="H122" s="110">
        <f t="shared" si="10"/>
        <v>0</v>
      </c>
      <c r="I122" s="111">
        <f t="shared" si="11"/>
        <v>0</v>
      </c>
      <c r="J122" s="111">
        <f t="shared" si="12"/>
        <v>0</v>
      </c>
      <c r="K122" s="112">
        <f t="shared" si="13"/>
        <v>0</v>
      </c>
      <c r="L122" s="111"/>
      <c r="M122" s="111"/>
      <c r="N122" s="112">
        <v>610060.62</v>
      </c>
      <c r="O122" s="114"/>
      <c r="P122" s="115"/>
    </row>
    <row r="123" spans="1:16" s="116" customFormat="1" outlineLevel="1" x14ac:dyDescent="0.25">
      <c r="A123" s="129" t="s">
        <v>1948</v>
      </c>
      <c r="B123" s="108"/>
      <c r="C123" s="108"/>
      <c r="D123" s="108"/>
      <c r="E123" s="108"/>
      <c r="F123" s="110"/>
      <c r="G123" s="110">
        <f t="shared" si="9"/>
        <v>0</v>
      </c>
      <c r="H123" s="110">
        <f t="shared" si="10"/>
        <v>0</v>
      </c>
      <c r="I123" s="111">
        <f t="shared" si="11"/>
        <v>0</v>
      </c>
      <c r="J123" s="111">
        <f t="shared" si="12"/>
        <v>0</v>
      </c>
      <c r="K123" s="112">
        <f t="shared" si="13"/>
        <v>0</v>
      </c>
      <c r="L123" s="111"/>
      <c r="M123" s="111"/>
      <c r="N123" s="112">
        <v>568192.51</v>
      </c>
      <c r="O123" s="114"/>
      <c r="P123" s="115"/>
    </row>
    <row r="124" spans="1:16" s="116" customFormat="1" outlineLevel="1" x14ac:dyDescent="0.25">
      <c r="A124" s="129" t="s">
        <v>1949</v>
      </c>
      <c r="B124" s="108"/>
      <c r="C124" s="108"/>
      <c r="D124" s="108"/>
      <c r="E124" s="108"/>
      <c r="F124" s="110"/>
      <c r="G124" s="110">
        <f t="shared" si="9"/>
        <v>0</v>
      </c>
      <c r="H124" s="110">
        <f t="shared" si="10"/>
        <v>0</v>
      </c>
      <c r="I124" s="111">
        <f t="shared" si="11"/>
        <v>0</v>
      </c>
      <c r="J124" s="111">
        <f t="shared" si="12"/>
        <v>0</v>
      </c>
      <c r="K124" s="112">
        <f t="shared" si="13"/>
        <v>0</v>
      </c>
      <c r="L124" s="111"/>
      <c r="M124" s="111"/>
      <c r="N124" s="112">
        <v>631087.96</v>
      </c>
      <c r="O124" s="114"/>
      <c r="P124" s="115"/>
    </row>
    <row r="125" spans="1:16" s="116" customFormat="1" outlineLevel="1" x14ac:dyDescent="0.25">
      <c r="A125" s="129" t="s">
        <v>1950</v>
      </c>
      <c r="B125" s="108"/>
      <c r="C125" s="108"/>
      <c r="D125" s="108"/>
      <c r="E125" s="108"/>
      <c r="F125" s="110"/>
      <c r="G125" s="110">
        <f t="shared" si="9"/>
        <v>0</v>
      </c>
      <c r="H125" s="110">
        <f t="shared" si="10"/>
        <v>0</v>
      </c>
      <c r="I125" s="111">
        <f t="shared" si="11"/>
        <v>0</v>
      </c>
      <c r="J125" s="111">
        <f t="shared" si="12"/>
        <v>0</v>
      </c>
      <c r="K125" s="112">
        <f t="shared" si="13"/>
        <v>0</v>
      </c>
      <c r="L125" s="111"/>
      <c r="M125" s="111"/>
      <c r="N125" s="112">
        <v>615263.80000000005</v>
      </c>
      <c r="O125" s="114"/>
      <c r="P125" s="115"/>
    </row>
    <row r="126" spans="1:16" s="116" customFormat="1" outlineLevel="1" x14ac:dyDescent="0.25">
      <c r="A126" s="129" t="s">
        <v>1951</v>
      </c>
      <c r="B126" s="108"/>
      <c r="C126" s="108"/>
      <c r="D126" s="108"/>
      <c r="E126" s="108"/>
      <c r="F126" s="110"/>
      <c r="G126" s="110">
        <f t="shared" si="9"/>
        <v>0</v>
      </c>
      <c r="H126" s="110">
        <f t="shared" si="10"/>
        <v>0</v>
      </c>
      <c r="I126" s="111">
        <f t="shared" si="11"/>
        <v>0</v>
      </c>
      <c r="J126" s="111">
        <f t="shared" si="12"/>
        <v>0</v>
      </c>
      <c r="K126" s="112">
        <f t="shared" si="13"/>
        <v>0</v>
      </c>
      <c r="L126" s="111"/>
      <c r="M126" s="111"/>
      <c r="N126" s="112">
        <v>1095127.94</v>
      </c>
      <c r="O126" s="114"/>
      <c r="P126" s="115"/>
    </row>
    <row r="127" spans="1:16" s="116" customFormat="1" outlineLevel="1" x14ac:dyDescent="0.25">
      <c r="A127" s="129" t="s">
        <v>1952</v>
      </c>
      <c r="B127" s="108"/>
      <c r="C127" s="108"/>
      <c r="D127" s="108"/>
      <c r="E127" s="108"/>
      <c r="F127" s="110"/>
      <c r="G127" s="110">
        <f t="shared" si="9"/>
        <v>0</v>
      </c>
      <c r="H127" s="110">
        <f t="shared" si="10"/>
        <v>0</v>
      </c>
      <c r="I127" s="111">
        <f t="shared" si="11"/>
        <v>0</v>
      </c>
      <c r="J127" s="111">
        <f t="shared" si="12"/>
        <v>0</v>
      </c>
      <c r="K127" s="112">
        <f t="shared" si="13"/>
        <v>0</v>
      </c>
      <c r="L127" s="111"/>
      <c r="M127" s="111"/>
      <c r="N127" s="112">
        <v>551360.62</v>
      </c>
      <c r="O127" s="114"/>
      <c r="P127" s="115"/>
    </row>
    <row r="128" spans="1:16" s="116" customFormat="1" outlineLevel="1" x14ac:dyDescent="0.25">
      <c r="A128" s="129" t="s">
        <v>1953</v>
      </c>
      <c r="B128" s="108"/>
      <c r="C128" s="108"/>
      <c r="D128" s="108"/>
      <c r="E128" s="108"/>
      <c r="F128" s="110"/>
      <c r="G128" s="110">
        <f t="shared" si="9"/>
        <v>0</v>
      </c>
      <c r="H128" s="110">
        <f t="shared" si="10"/>
        <v>0</v>
      </c>
      <c r="I128" s="111">
        <f t="shared" si="11"/>
        <v>0</v>
      </c>
      <c r="J128" s="111">
        <f t="shared" si="12"/>
        <v>0</v>
      </c>
      <c r="K128" s="112">
        <f t="shared" si="13"/>
        <v>0</v>
      </c>
      <c r="L128" s="111"/>
      <c r="M128" s="111"/>
      <c r="N128" s="112">
        <v>2290315.58</v>
      </c>
      <c r="O128" s="114"/>
      <c r="P128" s="115"/>
    </row>
    <row r="129" spans="1:16" s="116" customFormat="1" outlineLevel="1" x14ac:dyDescent="0.25">
      <c r="A129" s="129" t="s">
        <v>1954</v>
      </c>
      <c r="B129" s="108"/>
      <c r="C129" s="108"/>
      <c r="D129" s="108"/>
      <c r="E129" s="108"/>
      <c r="F129" s="110"/>
      <c r="G129" s="110">
        <f t="shared" si="9"/>
        <v>0</v>
      </c>
      <c r="H129" s="110">
        <f t="shared" si="10"/>
        <v>0</v>
      </c>
      <c r="I129" s="111">
        <f t="shared" si="11"/>
        <v>0</v>
      </c>
      <c r="J129" s="111">
        <f t="shared" si="12"/>
        <v>0</v>
      </c>
      <c r="K129" s="112">
        <f t="shared" si="13"/>
        <v>0</v>
      </c>
      <c r="L129" s="111"/>
      <c r="M129" s="111"/>
      <c r="N129" s="112">
        <v>603161.31000000006</v>
      </c>
      <c r="O129" s="114"/>
      <c r="P129" s="115"/>
    </row>
    <row r="130" spans="1:16" s="116" customFormat="1" outlineLevel="1" x14ac:dyDescent="0.25">
      <c r="A130" s="129" t="s">
        <v>1955</v>
      </c>
      <c r="B130" s="108"/>
      <c r="C130" s="108"/>
      <c r="D130" s="108"/>
      <c r="E130" s="108"/>
      <c r="F130" s="110"/>
      <c r="G130" s="110">
        <f t="shared" si="9"/>
        <v>0</v>
      </c>
      <c r="H130" s="110">
        <f t="shared" si="10"/>
        <v>0</v>
      </c>
      <c r="I130" s="111">
        <f t="shared" si="11"/>
        <v>0</v>
      </c>
      <c r="J130" s="111">
        <f t="shared" si="12"/>
        <v>0</v>
      </c>
      <c r="K130" s="112">
        <f t="shared" si="13"/>
        <v>0</v>
      </c>
      <c r="L130" s="111"/>
      <c r="M130" s="111"/>
      <c r="N130" s="112">
        <v>902594.89</v>
      </c>
      <c r="O130" s="114"/>
      <c r="P130" s="115"/>
    </row>
    <row r="131" spans="1:16" s="116" customFormat="1" outlineLevel="1" x14ac:dyDescent="0.25">
      <c r="A131" s="129" t="s">
        <v>1956</v>
      </c>
      <c r="B131" s="108"/>
      <c r="C131" s="108"/>
      <c r="D131" s="108"/>
      <c r="E131" s="108"/>
      <c r="F131" s="110"/>
      <c r="G131" s="110">
        <f t="shared" si="9"/>
        <v>0</v>
      </c>
      <c r="H131" s="110">
        <f t="shared" si="10"/>
        <v>0</v>
      </c>
      <c r="I131" s="111">
        <f t="shared" si="11"/>
        <v>0</v>
      </c>
      <c r="J131" s="111">
        <f t="shared" si="12"/>
        <v>0</v>
      </c>
      <c r="K131" s="112">
        <f>(D131+E131+H131)</f>
        <v>0</v>
      </c>
      <c r="L131" s="111"/>
      <c r="M131" s="111"/>
      <c r="N131" s="112">
        <v>812053.96</v>
      </c>
      <c r="O131" s="114"/>
      <c r="P131" s="115"/>
    </row>
    <row r="132" spans="1:16" s="116" customFormat="1" outlineLevel="1" x14ac:dyDescent="0.25">
      <c r="A132" s="129" t="s">
        <v>1957</v>
      </c>
      <c r="B132" s="108"/>
      <c r="C132" s="108"/>
      <c r="D132" s="108"/>
      <c r="E132" s="108"/>
      <c r="F132" s="110"/>
      <c r="G132" s="110">
        <f t="shared" si="9"/>
        <v>0</v>
      </c>
      <c r="H132" s="110">
        <f t="shared" si="10"/>
        <v>0</v>
      </c>
      <c r="I132" s="111">
        <f t="shared" si="11"/>
        <v>0</v>
      </c>
      <c r="J132" s="111">
        <f t="shared" si="12"/>
        <v>0</v>
      </c>
      <c r="K132" s="112">
        <f t="shared" si="13"/>
        <v>0</v>
      </c>
      <c r="L132" s="111"/>
      <c r="M132" s="111"/>
      <c r="N132" s="112">
        <v>777848.91</v>
      </c>
      <c r="O132" s="114"/>
      <c r="P132" s="115"/>
    </row>
    <row r="133" spans="1:16" s="116" customFormat="1" outlineLevel="1" x14ac:dyDescent="0.25">
      <c r="A133" s="129" t="s">
        <v>1958</v>
      </c>
      <c r="B133" s="108"/>
      <c r="C133" s="108"/>
      <c r="D133" s="108"/>
      <c r="E133" s="108"/>
      <c r="F133" s="110"/>
      <c r="G133" s="110">
        <f t="shared" si="9"/>
        <v>0</v>
      </c>
      <c r="H133" s="110">
        <f t="shared" si="10"/>
        <v>0</v>
      </c>
      <c r="I133" s="111">
        <f t="shared" si="11"/>
        <v>0</v>
      </c>
      <c r="J133" s="111">
        <f t="shared" si="12"/>
        <v>0</v>
      </c>
      <c r="K133" s="112">
        <f t="shared" si="13"/>
        <v>0</v>
      </c>
      <c r="L133" s="111"/>
      <c r="M133" s="111"/>
      <c r="N133" s="112">
        <v>2244948.2999999998</v>
      </c>
      <c r="O133" s="114"/>
      <c r="P133" s="115"/>
    </row>
    <row r="134" spans="1:16" s="116" customFormat="1" outlineLevel="1" x14ac:dyDescent="0.25">
      <c r="A134" s="129" t="s">
        <v>1959</v>
      </c>
      <c r="B134" s="108"/>
      <c r="C134" s="108"/>
      <c r="D134" s="108"/>
      <c r="E134" s="108"/>
      <c r="F134" s="110"/>
      <c r="G134" s="110">
        <f t="shared" si="9"/>
        <v>0</v>
      </c>
      <c r="H134" s="110">
        <f t="shared" si="10"/>
        <v>0</v>
      </c>
      <c r="I134" s="111">
        <f t="shared" si="11"/>
        <v>0</v>
      </c>
      <c r="J134" s="111">
        <f t="shared" si="12"/>
        <v>0</v>
      </c>
      <c r="K134" s="112">
        <f t="shared" si="13"/>
        <v>0</v>
      </c>
      <c r="L134" s="111"/>
      <c r="M134" s="111"/>
      <c r="N134" s="112">
        <v>634600.69999999995</v>
      </c>
      <c r="O134" s="114"/>
      <c r="P134" s="115"/>
    </row>
    <row r="135" spans="1:16" s="116" customFormat="1" outlineLevel="1" x14ac:dyDescent="0.25">
      <c r="A135" s="129" t="s">
        <v>1960</v>
      </c>
      <c r="B135" s="108"/>
      <c r="C135" s="108"/>
      <c r="D135" s="108"/>
      <c r="E135" s="108"/>
      <c r="F135" s="110"/>
      <c r="G135" s="110">
        <f t="shared" si="9"/>
        <v>0</v>
      </c>
      <c r="H135" s="110">
        <f t="shared" si="10"/>
        <v>0</v>
      </c>
      <c r="I135" s="111">
        <f t="shared" si="11"/>
        <v>0</v>
      </c>
      <c r="J135" s="111">
        <f t="shared" si="12"/>
        <v>0</v>
      </c>
      <c r="K135" s="112">
        <f t="shared" si="13"/>
        <v>0</v>
      </c>
      <c r="L135" s="111"/>
      <c r="M135" s="111"/>
      <c r="N135" s="112">
        <v>667029.77</v>
      </c>
      <c r="O135" s="114"/>
      <c r="P135" s="115"/>
    </row>
    <row r="136" spans="1:16" s="116" customFormat="1" outlineLevel="1" x14ac:dyDescent="0.25">
      <c r="A136" s="129" t="s">
        <v>1961</v>
      </c>
      <c r="B136" s="108"/>
      <c r="C136" s="108"/>
      <c r="D136" s="108"/>
      <c r="E136" s="108"/>
      <c r="F136" s="110"/>
      <c r="G136" s="110">
        <f t="shared" si="9"/>
        <v>0</v>
      </c>
      <c r="H136" s="110">
        <f t="shared" si="10"/>
        <v>0</v>
      </c>
      <c r="I136" s="111">
        <f t="shared" si="11"/>
        <v>0</v>
      </c>
      <c r="J136" s="111">
        <f t="shared" si="12"/>
        <v>0</v>
      </c>
      <c r="K136" s="112">
        <f t="shared" si="13"/>
        <v>0</v>
      </c>
      <c r="L136" s="111"/>
      <c r="M136" s="111"/>
      <c r="N136" s="112">
        <v>16277895.630000001</v>
      </c>
      <c r="O136" s="114"/>
      <c r="P136" s="115"/>
    </row>
    <row r="137" spans="1:16" s="116" customFormat="1" outlineLevel="1" x14ac:dyDescent="0.25">
      <c r="A137" s="129" t="s">
        <v>1962</v>
      </c>
      <c r="B137" s="108"/>
      <c r="C137" s="108"/>
      <c r="D137" s="108"/>
      <c r="E137" s="108"/>
      <c r="F137" s="110"/>
      <c r="G137" s="110">
        <f t="shared" si="9"/>
        <v>0</v>
      </c>
      <c r="H137" s="110">
        <f t="shared" si="10"/>
        <v>0</v>
      </c>
      <c r="I137" s="111">
        <f t="shared" si="11"/>
        <v>0</v>
      </c>
      <c r="J137" s="111">
        <f t="shared" si="12"/>
        <v>0</v>
      </c>
      <c r="K137" s="112">
        <f t="shared" si="13"/>
        <v>0</v>
      </c>
      <c r="L137" s="111"/>
      <c r="M137" s="111"/>
      <c r="N137" s="112">
        <v>838955.75</v>
      </c>
      <c r="O137" s="114"/>
      <c r="P137" s="115"/>
    </row>
    <row r="138" spans="1:16" s="116" customFormat="1" outlineLevel="1" x14ac:dyDescent="0.25">
      <c r="A138" s="129" t="s">
        <v>1963</v>
      </c>
      <c r="B138" s="108"/>
      <c r="C138" s="108"/>
      <c r="D138" s="108"/>
      <c r="E138" s="108"/>
      <c r="F138" s="110"/>
      <c r="G138" s="110">
        <f t="shared" si="9"/>
        <v>0</v>
      </c>
      <c r="H138" s="110">
        <f t="shared" si="10"/>
        <v>0</v>
      </c>
      <c r="I138" s="111">
        <f t="shared" si="11"/>
        <v>0</v>
      </c>
      <c r="J138" s="111">
        <f t="shared" si="12"/>
        <v>0</v>
      </c>
      <c r="K138" s="112">
        <f t="shared" si="13"/>
        <v>0</v>
      </c>
      <c r="L138" s="111"/>
      <c r="M138" s="111"/>
      <c r="N138" s="112">
        <v>540605.06999999995</v>
      </c>
      <c r="O138" s="114"/>
      <c r="P138" s="115"/>
    </row>
    <row r="139" spans="1:16" s="116" customFormat="1" outlineLevel="1" x14ac:dyDescent="0.25">
      <c r="A139" s="129" t="s">
        <v>1964</v>
      </c>
      <c r="B139" s="108"/>
      <c r="C139" s="108"/>
      <c r="D139" s="108"/>
      <c r="E139" s="108"/>
      <c r="F139" s="110"/>
      <c r="G139" s="110">
        <f t="shared" si="9"/>
        <v>0</v>
      </c>
      <c r="H139" s="110">
        <f t="shared" si="10"/>
        <v>0</v>
      </c>
      <c r="I139" s="111">
        <f t="shared" si="11"/>
        <v>0</v>
      </c>
      <c r="J139" s="111">
        <f t="shared" si="12"/>
        <v>0</v>
      </c>
      <c r="K139" s="112">
        <f t="shared" si="13"/>
        <v>0</v>
      </c>
      <c r="L139" s="111"/>
      <c r="M139" s="111"/>
      <c r="N139" s="112">
        <v>535311.9</v>
      </c>
      <c r="O139" s="114"/>
      <c r="P139" s="115"/>
    </row>
    <row r="140" spans="1:16" s="116" customFormat="1" outlineLevel="1" x14ac:dyDescent="0.25">
      <c r="A140" s="129" t="s">
        <v>1965</v>
      </c>
      <c r="B140" s="108"/>
      <c r="C140" s="108"/>
      <c r="D140" s="108"/>
      <c r="E140" s="108"/>
      <c r="F140" s="110"/>
      <c r="G140" s="110"/>
      <c r="H140" s="110"/>
      <c r="I140" s="111"/>
      <c r="J140" s="111"/>
      <c r="K140" s="112"/>
      <c r="L140" s="111"/>
      <c r="M140" s="111"/>
      <c r="N140" s="112">
        <v>4579492.24</v>
      </c>
      <c r="O140" s="114"/>
      <c r="P140" s="115"/>
    </row>
    <row r="141" spans="1:16" outlineLevel="1" x14ac:dyDescent="0.25">
      <c r="A141" s="129"/>
      <c r="B141" s="125"/>
      <c r="C141" s="125"/>
      <c r="D141" s="125"/>
      <c r="E141" s="125"/>
      <c r="F141" s="132"/>
      <c r="G141" s="133"/>
      <c r="H141" s="125"/>
      <c r="I141" s="125"/>
      <c r="J141" s="125"/>
      <c r="K141" s="125"/>
      <c r="L141" s="125"/>
      <c r="M141" s="125"/>
      <c r="N141" s="125"/>
      <c r="O141" s="127"/>
      <c r="P141" s="128"/>
    </row>
    <row r="142" spans="1:16" ht="15.6" outlineLevel="1" x14ac:dyDescent="0.3">
      <c r="A142" s="134" t="s">
        <v>1966</v>
      </c>
      <c r="B142" s="120">
        <v>0</v>
      </c>
      <c r="C142" s="120">
        <v>0</v>
      </c>
      <c r="D142" s="120">
        <v>0</v>
      </c>
      <c r="E142" s="120"/>
      <c r="F142" s="135"/>
      <c r="G142" s="120">
        <f>C142*$G$3</f>
        <v>0</v>
      </c>
      <c r="H142" s="120">
        <f>D142*H3</f>
        <v>0</v>
      </c>
      <c r="I142" s="120">
        <v>0</v>
      </c>
      <c r="J142" s="120">
        <v>0</v>
      </c>
      <c r="K142" s="120">
        <v>0</v>
      </c>
      <c r="L142" s="120"/>
      <c r="M142" s="120"/>
      <c r="N142" s="120"/>
      <c r="O142" s="122"/>
      <c r="P142" s="136"/>
    </row>
    <row r="143" spans="1:16" outlineLevel="1" x14ac:dyDescent="0.25">
      <c r="A143" s="129"/>
      <c r="B143" s="125"/>
      <c r="C143" s="125"/>
      <c r="D143" s="125"/>
      <c r="E143" s="125"/>
      <c r="F143" s="132"/>
      <c r="G143" s="133"/>
      <c r="H143" s="125"/>
      <c r="I143" s="125"/>
      <c r="J143" s="125"/>
      <c r="K143" s="125"/>
      <c r="L143" s="125"/>
      <c r="M143" s="125"/>
      <c r="N143" s="125"/>
      <c r="O143" s="127"/>
      <c r="P143" s="128"/>
    </row>
    <row r="144" spans="1:16" s="116" customFormat="1" ht="30" outlineLevel="1" x14ac:dyDescent="0.25">
      <c r="A144" s="107" t="s">
        <v>1967</v>
      </c>
      <c r="B144" s="108"/>
      <c r="C144" s="108"/>
      <c r="D144" s="108"/>
      <c r="E144" s="108"/>
      <c r="F144" s="110"/>
      <c r="G144" s="110">
        <f t="shared" ref="G144:G174" si="14">C144*$G$3</f>
        <v>0</v>
      </c>
      <c r="H144" s="110">
        <f t="shared" ref="H144:H174" si="15">(D144+E144)*$H$3</f>
        <v>0</v>
      </c>
      <c r="I144" s="111">
        <f t="shared" ref="I144:I173" si="16">B144+F144</f>
        <v>0</v>
      </c>
      <c r="J144" s="111">
        <f t="shared" ref="J144:J174" si="17">SUM(C144+G144)</f>
        <v>0</v>
      </c>
      <c r="K144" s="112">
        <f t="shared" ref="K144:K174" si="18">(D144+E144+H144)</f>
        <v>0</v>
      </c>
      <c r="L144" s="111"/>
      <c r="M144" s="111"/>
      <c r="N144" s="112">
        <v>675090.75</v>
      </c>
      <c r="O144" s="114"/>
      <c r="P144" s="115" t="s">
        <v>1968</v>
      </c>
    </row>
    <row r="145" spans="1:16" s="116" customFormat="1" ht="30" outlineLevel="1" x14ac:dyDescent="0.25">
      <c r="A145" s="107" t="s">
        <v>1969</v>
      </c>
      <c r="B145" s="108"/>
      <c r="C145" s="108"/>
      <c r="D145" s="108"/>
      <c r="E145" s="108"/>
      <c r="F145" s="110"/>
      <c r="G145" s="110">
        <f t="shared" si="14"/>
        <v>0</v>
      </c>
      <c r="H145" s="110">
        <f t="shared" si="15"/>
        <v>0</v>
      </c>
      <c r="I145" s="111">
        <f t="shared" si="16"/>
        <v>0</v>
      </c>
      <c r="J145" s="111">
        <f t="shared" si="17"/>
        <v>0</v>
      </c>
      <c r="K145" s="112">
        <f t="shared" si="18"/>
        <v>0</v>
      </c>
      <c r="L145" s="111"/>
      <c r="M145" s="111"/>
      <c r="N145" s="112">
        <v>48832.71</v>
      </c>
      <c r="O145" s="114"/>
      <c r="P145" s="115" t="s">
        <v>1970</v>
      </c>
    </row>
    <row r="146" spans="1:16" s="116" customFormat="1" ht="30" outlineLevel="1" x14ac:dyDescent="0.25">
      <c r="A146" s="107" t="s">
        <v>1971</v>
      </c>
      <c r="B146" s="108"/>
      <c r="C146" s="108"/>
      <c r="D146" s="108"/>
      <c r="E146" s="108"/>
      <c r="F146" s="110"/>
      <c r="G146" s="110">
        <f t="shared" si="14"/>
        <v>0</v>
      </c>
      <c r="H146" s="110">
        <f t="shared" si="15"/>
        <v>0</v>
      </c>
      <c r="I146" s="111">
        <f t="shared" si="16"/>
        <v>0</v>
      </c>
      <c r="J146" s="111">
        <f t="shared" si="17"/>
        <v>0</v>
      </c>
      <c r="K146" s="112">
        <f t="shared" si="18"/>
        <v>0</v>
      </c>
      <c r="L146" s="111"/>
      <c r="M146" s="111"/>
      <c r="N146" s="112">
        <v>252884.99</v>
      </c>
      <c r="O146" s="114"/>
      <c r="P146" s="115" t="s">
        <v>1972</v>
      </c>
    </row>
    <row r="147" spans="1:16" s="116" customFormat="1" outlineLevel="1" x14ac:dyDescent="0.25">
      <c r="A147" s="129" t="s">
        <v>1973</v>
      </c>
      <c r="B147" s="108"/>
      <c r="C147" s="108"/>
      <c r="D147" s="108"/>
      <c r="E147" s="108"/>
      <c r="F147" s="110"/>
      <c r="G147" s="110">
        <f t="shared" si="14"/>
        <v>0</v>
      </c>
      <c r="H147" s="110">
        <f t="shared" si="15"/>
        <v>0</v>
      </c>
      <c r="I147" s="111">
        <f t="shared" si="16"/>
        <v>0</v>
      </c>
      <c r="J147" s="111">
        <f t="shared" si="17"/>
        <v>0</v>
      </c>
      <c r="K147" s="112">
        <f t="shared" si="18"/>
        <v>0</v>
      </c>
      <c r="L147" s="111"/>
      <c r="M147" s="111"/>
      <c r="N147" s="112">
        <v>134289.04999999999</v>
      </c>
      <c r="O147" s="114"/>
      <c r="P147" s="115" t="s">
        <v>1974</v>
      </c>
    </row>
    <row r="148" spans="1:16" s="116" customFormat="1" ht="31.2" outlineLevel="1" x14ac:dyDescent="0.25">
      <c r="A148" s="129" t="s">
        <v>1975</v>
      </c>
      <c r="B148" s="108"/>
      <c r="C148" s="108"/>
      <c r="D148" s="108"/>
      <c r="E148" s="108"/>
      <c r="F148" s="110"/>
      <c r="G148" s="110">
        <f t="shared" si="14"/>
        <v>0</v>
      </c>
      <c r="H148" s="110">
        <f t="shared" si="15"/>
        <v>0</v>
      </c>
      <c r="I148" s="111">
        <f t="shared" si="16"/>
        <v>0</v>
      </c>
      <c r="J148" s="111">
        <f t="shared" si="17"/>
        <v>0</v>
      </c>
      <c r="K148" s="112">
        <f t="shared" si="18"/>
        <v>0</v>
      </c>
      <c r="L148" s="111"/>
      <c r="M148" s="111"/>
      <c r="N148" s="112">
        <v>20252.72</v>
      </c>
      <c r="O148" s="114"/>
      <c r="P148" s="115" t="s">
        <v>1976</v>
      </c>
    </row>
    <row r="149" spans="1:16" s="116" customFormat="1" outlineLevel="1" x14ac:dyDescent="0.25">
      <c r="A149" s="129" t="s">
        <v>1977</v>
      </c>
      <c r="B149" s="108"/>
      <c r="C149" s="108"/>
      <c r="D149" s="108"/>
      <c r="E149" s="108"/>
      <c r="F149" s="110"/>
      <c r="G149" s="110">
        <f t="shared" si="14"/>
        <v>0</v>
      </c>
      <c r="H149" s="110">
        <f t="shared" si="15"/>
        <v>0</v>
      </c>
      <c r="I149" s="111">
        <f t="shared" si="16"/>
        <v>0</v>
      </c>
      <c r="J149" s="111">
        <f t="shared" si="17"/>
        <v>0</v>
      </c>
      <c r="K149" s="112">
        <f t="shared" si="18"/>
        <v>0</v>
      </c>
      <c r="L149" s="111"/>
      <c r="M149" s="111"/>
      <c r="N149" s="112">
        <v>54007.26</v>
      </c>
      <c r="O149" s="114"/>
      <c r="P149" s="115" t="s">
        <v>1978</v>
      </c>
    </row>
    <row r="150" spans="1:16" s="116" customFormat="1" outlineLevel="1" x14ac:dyDescent="0.25">
      <c r="A150" s="129" t="s">
        <v>1979</v>
      </c>
      <c r="B150" s="108"/>
      <c r="C150" s="108"/>
      <c r="D150" s="108"/>
      <c r="E150" s="108"/>
      <c r="F150" s="110"/>
      <c r="G150" s="110">
        <f t="shared" si="14"/>
        <v>0</v>
      </c>
      <c r="H150" s="110">
        <f t="shared" si="15"/>
        <v>0</v>
      </c>
      <c r="I150" s="111">
        <f t="shared" si="16"/>
        <v>0</v>
      </c>
      <c r="J150" s="111">
        <f t="shared" si="17"/>
        <v>0</v>
      </c>
      <c r="K150" s="112">
        <f t="shared" si="18"/>
        <v>0</v>
      </c>
      <c r="L150" s="111"/>
      <c r="M150" s="111"/>
      <c r="N150" s="112">
        <v>71750.17</v>
      </c>
      <c r="O150" s="114"/>
      <c r="P150" s="115" t="s">
        <v>1980</v>
      </c>
    </row>
    <row r="151" spans="1:16" s="116" customFormat="1" outlineLevel="1" x14ac:dyDescent="0.25">
      <c r="A151" s="129" t="s">
        <v>1981</v>
      </c>
      <c r="B151" s="108"/>
      <c r="C151" s="108"/>
      <c r="D151" s="108"/>
      <c r="E151" s="108"/>
      <c r="F151" s="110"/>
      <c r="G151" s="110">
        <f t="shared" si="14"/>
        <v>0</v>
      </c>
      <c r="H151" s="110">
        <f t="shared" si="15"/>
        <v>0</v>
      </c>
      <c r="I151" s="111">
        <f t="shared" si="16"/>
        <v>0</v>
      </c>
      <c r="J151" s="111">
        <f t="shared" si="17"/>
        <v>0</v>
      </c>
      <c r="K151" s="112">
        <f t="shared" si="18"/>
        <v>0</v>
      </c>
      <c r="L151" s="111"/>
      <c r="M151" s="111"/>
      <c r="N151" s="112">
        <v>94512.7</v>
      </c>
      <c r="O151" s="114"/>
      <c r="P151" s="115" t="s">
        <v>1982</v>
      </c>
    </row>
    <row r="152" spans="1:16" s="116" customFormat="1" outlineLevel="1" x14ac:dyDescent="0.25">
      <c r="A152" s="129" t="s">
        <v>1983</v>
      </c>
      <c r="B152" s="108"/>
      <c r="C152" s="108"/>
      <c r="D152" s="108"/>
      <c r="E152" s="108"/>
      <c r="F152" s="110"/>
      <c r="G152" s="110">
        <f t="shared" si="14"/>
        <v>0</v>
      </c>
      <c r="H152" s="110">
        <f t="shared" si="15"/>
        <v>0</v>
      </c>
      <c r="I152" s="111">
        <f t="shared" si="16"/>
        <v>0</v>
      </c>
      <c r="J152" s="111">
        <f t="shared" si="17"/>
        <v>0</v>
      </c>
      <c r="K152" s="112">
        <f t="shared" si="18"/>
        <v>0</v>
      </c>
      <c r="L152" s="111"/>
      <c r="M152" s="111"/>
      <c r="N152" s="112">
        <v>13501.81</v>
      </c>
      <c r="O152" s="114"/>
      <c r="P152" s="115" t="s">
        <v>1984</v>
      </c>
    </row>
    <row r="153" spans="1:16" s="116" customFormat="1" ht="31.2" outlineLevel="1" x14ac:dyDescent="0.25">
      <c r="A153" s="107" t="s">
        <v>1985</v>
      </c>
      <c r="B153" s="108"/>
      <c r="C153" s="108"/>
      <c r="D153" s="108"/>
      <c r="E153" s="108"/>
      <c r="F153" s="110"/>
      <c r="G153" s="110">
        <f t="shared" si="14"/>
        <v>0</v>
      </c>
      <c r="H153" s="110">
        <f t="shared" si="15"/>
        <v>0</v>
      </c>
      <c r="I153" s="111">
        <f t="shared" si="16"/>
        <v>0</v>
      </c>
      <c r="J153" s="111">
        <f t="shared" si="17"/>
        <v>0</v>
      </c>
      <c r="K153" s="112">
        <f t="shared" si="18"/>
        <v>0</v>
      </c>
      <c r="L153" s="111"/>
      <c r="M153" s="111"/>
      <c r="N153" s="112">
        <v>175523.59</v>
      </c>
      <c r="O153" s="114"/>
      <c r="P153" s="115" t="s">
        <v>1986</v>
      </c>
    </row>
    <row r="154" spans="1:16" s="116" customFormat="1" ht="21" outlineLevel="1" x14ac:dyDescent="0.25">
      <c r="A154" s="129" t="s">
        <v>1987</v>
      </c>
      <c r="B154" s="108"/>
      <c r="C154" s="108"/>
      <c r="D154" s="108"/>
      <c r="E154" s="108"/>
      <c r="F154" s="110"/>
      <c r="G154" s="110">
        <f t="shared" si="14"/>
        <v>0</v>
      </c>
      <c r="H154" s="110">
        <f t="shared" si="15"/>
        <v>0</v>
      </c>
      <c r="I154" s="111">
        <f t="shared" si="16"/>
        <v>0</v>
      </c>
      <c r="J154" s="111">
        <f t="shared" si="17"/>
        <v>0</v>
      </c>
      <c r="K154" s="112">
        <f t="shared" si="18"/>
        <v>0</v>
      </c>
      <c r="L154" s="111"/>
      <c r="M154" s="111"/>
      <c r="N154" s="112">
        <v>156765.71</v>
      </c>
      <c r="O154" s="114"/>
      <c r="P154" s="115" t="s">
        <v>1988</v>
      </c>
    </row>
    <row r="155" spans="1:16" s="116" customFormat="1" outlineLevel="1" x14ac:dyDescent="0.25">
      <c r="A155" s="129" t="s">
        <v>1989</v>
      </c>
      <c r="B155" s="108"/>
      <c r="C155" s="108"/>
      <c r="D155" s="108"/>
      <c r="E155" s="108"/>
      <c r="F155" s="110"/>
      <c r="G155" s="110">
        <f t="shared" si="14"/>
        <v>0</v>
      </c>
      <c r="H155" s="110">
        <f t="shared" si="15"/>
        <v>0</v>
      </c>
      <c r="I155" s="111">
        <f t="shared" si="16"/>
        <v>0</v>
      </c>
      <c r="J155" s="111">
        <f t="shared" si="17"/>
        <v>0</v>
      </c>
      <c r="K155" s="112">
        <f t="shared" si="18"/>
        <v>0</v>
      </c>
      <c r="L155" s="111"/>
      <c r="M155" s="111"/>
      <c r="N155" s="112">
        <v>13501.81</v>
      </c>
      <c r="O155" s="114"/>
      <c r="P155" s="115" t="s">
        <v>1990</v>
      </c>
    </row>
    <row r="156" spans="1:16" s="116" customFormat="1" ht="30" outlineLevel="1" x14ac:dyDescent="0.25">
      <c r="A156" s="107" t="s">
        <v>1991</v>
      </c>
      <c r="B156" s="108"/>
      <c r="C156" s="108"/>
      <c r="D156" s="108"/>
      <c r="E156" s="108"/>
      <c r="F156" s="110"/>
      <c r="G156" s="110">
        <f t="shared" si="14"/>
        <v>0</v>
      </c>
      <c r="H156" s="110">
        <f t="shared" si="15"/>
        <v>0</v>
      </c>
      <c r="I156" s="111">
        <f t="shared" si="16"/>
        <v>0</v>
      </c>
      <c r="J156" s="111">
        <f t="shared" si="17"/>
        <v>0</v>
      </c>
      <c r="K156" s="112">
        <f t="shared" si="18"/>
        <v>0</v>
      </c>
      <c r="L156" s="111"/>
      <c r="M156" s="111"/>
      <c r="N156" s="112">
        <v>1421944.61</v>
      </c>
      <c r="O156" s="114"/>
      <c r="P156" s="115" t="s">
        <v>1992</v>
      </c>
    </row>
    <row r="157" spans="1:16" s="116" customFormat="1" outlineLevel="1" x14ac:dyDescent="0.25">
      <c r="A157" s="129" t="s">
        <v>1993</v>
      </c>
      <c r="B157" s="108"/>
      <c r="C157" s="108"/>
      <c r="D157" s="108"/>
      <c r="E157" s="108"/>
      <c r="F157" s="110"/>
      <c r="G157" s="110">
        <f t="shared" si="14"/>
        <v>0</v>
      </c>
      <c r="H157" s="110">
        <f t="shared" si="15"/>
        <v>0</v>
      </c>
      <c r="I157" s="111">
        <f t="shared" si="16"/>
        <v>0</v>
      </c>
      <c r="J157" s="111">
        <f t="shared" si="17"/>
        <v>0</v>
      </c>
      <c r="K157" s="112">
        <f t="shared" si="18"/>
        <v>0</v>
      </c>
      <c r="L157" s="111"/>
      <c r="M157" s="111"/>
      <c r="N157" s="112">
        <v>1253476.21</v>
      </c>
      <c r="O157" s="114"/>
      <c r="P157" s="115" t="s">
        <v>1994</v>
      </c>
    </row>
    <row r="158" spans="1:16" s="116" customFormat="1" outlineLevel="1" x14ac:dyDescent="0.25">
      <c r="A158" s="129" t="s">
        <v>1995</v>
      </c>
      <c r="B158" s="108"/>
      <c r="C158" s="108"/>
      <c r="D158" s="108"/>
      <c r="E158" s="108"/>
      <c r="F158" s="110"/>
      <c r="G158" s="110">
        <f t="shared" si="14"/>
        <v>0</v>
      </c>
      <c r="H158" s="110">
        <f t="shared" si="15"/>
        <v>0</v>
      </c>
      <c r="I158" s="111">
        <f t="shared" si="16"/>
        <v>0</v>
      </c>
      <c r="J158" s="111">
        <f t="shared" si="17"/>
        <v>0</v>
      </c>
      <c r="K158" s="112">
        <f t="shared" si="18"/>
        <v>0</v>
      </c>
      <c r="L158" s="111"/>
      <c r="M158" s="111"/>
      <c r="N158" s="112">
        <v>695315.41</v>
      </c>
      <c r="O158" s="114"/>
      <c r="P158" s="115"/>
    </row>
    <row r="159" spans="1:16" s="116" customFormat="1" outlineLevel="1" x14ac:dyDescent="0.25">
      <c r="A159" s="129" t="s">
        <v>1996</v>
      </c>
      <c r="B159" s="108"/>
      <c r="C159" s="108"/>
      <c r="D159" s="108"/>
      <c r="E159" s="108"/>
      <c r="F159" s="110"/>
      <c r="G159" s="110">
        <f t="shared" si="14"/>
        <v>0</v>
      </c>
      <c r="H159" s="110">
        <f t="shared" si="15"/>
        <v>0</v>
      </c>
      <c r="I159" s="111">
        <f t="shared" si="16"/>
        <v>0</v>
      </c>
      <c r="J159" s="111">
        <f t="shared" si="17"/>
        <v>0</v>
      </c>
      <c r="K159" s="112">
        <f t="shared" si="18"/>
        <v>0</v>
      </c>
      <c r="L159" s="111"/>
      <c r="M159" s="111"/>
      <c r="N159" s="112">
        <v>175734.71</v>
      </c>
      <c r="O159" s="114"/>
      <c r="P159" s="115"/>
    </row>
    <row r="160" spans="1:16" s="116" customFormat="1" outlineLevel="1" x14ac:dyDescent="0.25">
      <c r="A160" s="129" t="s">
        <v>1997</v>
      </c>
      <c r="B160" s="108"/>
      <c r="C160" s="108"/>
      <c r="D160" s="108"/>
      <c r="E160" s="108"/>
      <c r="F160" s="110"/>
      <c r="G160" s="110">
        <f t="shared" si="14"/>
        <v>0</v>
      </c>
      <c r="H160" s="110">
        <f t="shared" si="15"/>
        <v>0</v>
      </c>
      <c r="I160" s="111">
        <f t="shared" si="16"/>
        <v>0</v>
      </c>
      <c r="J160" s="111">
        <f t="shared" si="17"/>
        <v>0</v>
      </c>
      <c r="K160" s="112">
        <f t="shared" si="18"/>
        <v>0</v>
      </c>
      <c r="L160" s="111"/>
      <c r="M160" s="111"/>
      <c r="N160" s="112">
        <v>7176664.4199999999</v>
      </c>
      <c r="O160" s="114"/>
      <c r="P160" s="115"/>
    </row>
    <row r="161" spans="1:16" s="116" customFormat="1" outlineLevel="1" x14ac:dyDescent="0.25">
      <c r="A161" s="129" t="s">
        <v>1998</v>
      </c>
      <c r="B161" s="108"/>
      <c r="C161" s="108"/>
      <c r="D161" s="108"/>
      <c r="E161" s="108"/>
      <c r="F161" s="110"/>
      <c r="G161" s="110">
        <f t="shared" si="14"/>
        <v>0</v>
      </c>
      <c r="H161" s="110">
        <f t="shared" si="15"/>
        <v>0</v>
      </c>
      <c r="I161" s="111">
        <f t="shared" si="16"/>
        <v>0</v>
      </c>
      <c r="J161" s="111">
        <f t="shared" si="17"/>
        <v>0</v>
      </c>
      <c r="K161" s="112">
        <f t="shared" si="18"/>
        <v>0</v>
      </c>
      <c r="L161" s="111"/>
      <c r="M161" s="111"/>
      <c r="N161" s="112">
        <v>1108529.73</v>
      </c>
      <c r="O161" s="114"/>
      <c r="P161" s="115"/>
    </row>
    <row r="162" spans="1:16" s="116" customFormat="1" outlineLevel="1" x14ac:dyDescent="0.25">
      <c r="A162" s="129" t="s">
        <v>1999</v>
      </c>
      <c r="B162" s="108"/>
      <c r="C162" s="108"/>
      <c r="D162" s="108"/>
      <c r="E162" s="108"/>
      <c r="F162" s="110"/>
      <c r="G162" s="110">
        <f t="shared" si="14"/>
        <v>0</v>
      </c>
      <c r="H162" s="110">
        <f t="shared" si="15"/>
        <v>0</v>
      </c>
      <c r="I162" s="111">
        <f t="shared" si="16"/>
        <v>0</v>
      </c>
      <c r="J162" s="111">
        <f t="shared" si="17"/>
        <v>0</v>
      </c>
      <c r="K162" s="112">
        <f t="shared" si="18"/>
        <v>0</v>
      </c>
      <c r="L162" s="111"/>
      <c r="M162" s="111"/>
      <c r="N162" s="112">
        <v>395156.52</v>
      </c>
      <c r="O162" s="114"/>
      <c r="P162" s="115"/>
    </row>
    <row r="163" spans="1:16" s="116" customFormat="1" outlineLevel="1" x14ac:dyDescent="0.25">
      <c r="A163" s="129" t="s">
        <v>2000</v>
      </c>
      <c r="B163" s="108"/>
      <c r="C163" s="108"/>
      <c r="D163" s="108"/>
      <c r="E163" s="108"/>
      <c r="F163" s="110"/>
      <c r="G163" s="110">
        <f t="shared" si="14"/>
        <v>0</v>
      </c>
      <c r="H163" s="110">
        <f t="shared" si="15"/>
        <v>0</v>
      </c>
      <c r="I163" s="111">
        <f t="shared" si="16"/>
        <v>0</v>
      </c>
      <c r="J163" s="111">
        <f t="shared" si="17"/>
        <v>0</v>
      </c>
      <c r="K163" s="112">
        <f t="shared" si="18"/>
        <v>0</v>
      </c>
      <c r="L163" s="111"/>
      <c r="M163" s="111"/>
      <c r="N163" s="112">
        <v>1454097.77</v>
      </c>
      <c r="O163" s="114"/>
      <c r="P163" s="115"/>
    </row>
    <row r="164" spans="1:16" s="116" customFormat="1" outlineLevel="1" x14ac:dyDescent="0.25">
      <c r="A164" s="129" t="s">
        <v>2001</v>
      </c>
      <c r="B164" s="108"/>
      <c r="C164" s="108"/>
      <c r="D164" s="108"/>
      <c r="E164" s="108"/>
      <c r="F164" s="110"/>
      <c r="G164" s="110">
        <f t="shared" si="14"/>
        <v>0</v>
      </c>
      <c r="H164" s="110">
        <f t="shared" si="15"/>
        <v>0</v>
      </c>
      <c r="I164" s="111">
        <f t="shared" si="16"/>
        <v>0</v>
      </c>
      <c r="J164" s="111">
        <f t="shared" si="17"/>
        <v>0</v>
      </c>
      <c r="K164" s="112">
        <f t="shared" si="18"/>
        <v>0</v>
      </c>
      <c r="L164" s="111"/>
      <c r="M164" s="111"/>
      <c r="N164" s="112">
        <v>225747.51</v>
      </c>
      <c r="O164" s="114"/>
      <c r="P164" s="115"/>
    </row>
    <row r="165" spans="1:16" s="116" customFormat="1" outlineLevel="1" x14ac:dyDescent="0.25">
      <c r="A165" s="129" t="s">
        <v>2002</v>
      </c>
      <c r="B165" s="108"/>
      <c r="C165" s="108"/>
      <c r="D165" s="108"/>
      <c r="E165" s="108"/>
      <c r="F165" s="110"/>
      <c r="G165" s="110">
        <f t="shared" si="14"/>
        <v>0</v>
      </c>
      <c r="H165" s="110">
        <f t="shared" si="15"/>
        <v>0</v>
      </c>
      <c r="I165" s="111">
        <f t="shared" si="16"/>
        <v>0</v>
      </c>
      <c r="J165" s="111">
        <f t="shared" si="17"/>
        <v>0</v>
      </c>
      <c r="K165" s="112">
        <f t="shared" si="18"/>
        <v>0</v>
      </c>
      <c r="L165" s="111"/>
      <c r="M165" s="111"/>
      <c r="N165" s="112">
        <v>2305648.7400000002</v>
      </c>
      <c r="O165" s="114"/>
      <c r="P165" s="115"/>
    </row>
    <row r="166" spans="1:16" s="116" customFormat="1" outlineLevel="1" x14ac:dyDescent="0.25">
      <c r="A166" s="129" t="s">
        <v>2003</v>
      </c>
      <c r="B166" s="108"/>
      <c r="C166" s="108"/>
      <c r="D166" s="108"/>
      <c r="E166" s="108"/>
      <c r="F166" s="110"/>
      <c r="G166" s="110">
        <f t="shared" si="14"/>
        <v>0</v>
      </c>
      <c r="H166" s="110">
        <f t="shared" si="15"/>
        <v>0</v>
      </c>
      <c r="I166" s="111">
        <f t="shared" si="16"/>
        <v>0</v>
      </c>
      <c r="J166" s="111">
        <f t="shared" si="17"/>
        <v>0</v>
      </c>
      <c r="K166" s="112">
        <f t="shared" si="18"/>
        <v>0</v>
      </c>
      <c r="L166" s="111"/>
      <c r="M166" s="111"/>
      <c r="N166" s="112">
        <v>31639.14</v>
      </c>
      <c r="O166" s="114"/>
      <c r="P166" s="115"/>
    </row>
    <row r="167" spans="1:16" s="116" customFormat="1" outlineLevel="1" x14ac:dyDescent="0.25">
      <c r="A167" s="129" t="s">
        <v>2004</v>
      </c>
      <c r="B167" s="108"/>
      <c r="C167" s="108"/>
      <c r="D167" s="108"/>
      <c r="E167" s="108"/>
      <c r="F167" s="110"/>
      <c r="G167" s="110">
        <f t="shared" si="14"/>
        <v>0</v>
      </c>
      <c r="H167" s="110">
        <f t="shared" si="15"/>
        <v>0</v>
      </c>
      <c r="I167" s="111">
        <f t="shared" si="16"/>
        <v>0</v>
      </c>
      <c r="J167" s="111">
        <f t="shared" si="17"/>
        <v>0</v>
      </c>
      <c r="K167" s="112">
        <f t="shared" si="18"/>
        <v>0</v>
      </c>
      <c r="L167" s="111"/>
      <c r="M167" s="111"/>
      <c r="N167" s="112">
        <v>10206.219999999999</v>
      </c>
      <c r="O167" s="114"/>
      <c r="P167" s="115"/>
    </row>
    <row r="168" spans="1:16" s="116" customFormat="1" outlineLevel="1" x14ac:dyDescent="0.25">
      <c r="A168" s="129" t="s">
        <v>2005</v>
      </c>
      <c r="B168" s="108"/>
      <c r="C168" s="108"/>
      <c r="D168" s="108"/>
      <c r="E168" s="108"/>
      <c r="F168" s="110"/>
      <c r="G168" s="110">
        <f t="shared" si="14"/>
        <v>0</v>
      </c>
      <c r="H168" s="110">
        <f t="shared" si="15"/>
        <v>0</v>
      </c>
      <c r="I168" s="111">
        <f t="shared" si="16"/>
        <v>0</v>
      </c>
      <c r="J168" s="111">
        <f t="shared" si="17"/>
        <v>0</v>
      </c>
      <c r="K168" s="112">
        <f t="shared" si="18"/>
        <v>0</v>
      </c>
      <c r="L168" s="111"/>
      <c r="M168" s="111"/>
      <c r="N168" s="112">
        <v>10206.219999999999</v>
      </c>
      <c r="O168" s="114"/>
      <c r="P168" s="115"/>
    </row>
    <row r="169" spans="1:16" s="116" customFormat="1" outlineLevel="1" x14ac:dyDescent="0.25">
      <c r="A169" s="129" t="s">
        <v>2006</v>
      </c>
      <c r="B169" s="108"/>
      <c r="C169" s="108"/>
      <c r="D169" s="108"/>
      <c r="E169" s="108"/>
      <c r="F169" s="110"/>
      <c r="G169" s="110">
        <f t="shared" si="14"/>
        <v>0</v>
      </c>
      <c r="H169" s="110">
        <f t="shared" si="15"/>
        <v>0</v>
      </c>
      <c r="I169" s="111">
        <f t="shared" si="16"/>
        <v>0</v>
      </c>
      <c r="J169" s="111">
        <f t="shared" si="17"/>
        <v>0</v>
      </c>
      <c r="K169" s="112">
        <f t="shared" si="18"/>
        <v>0</v>
      </c>
      <c r="L169" s="111"/>
      <c r="M169" s="111"/>
      <c r="N169" s="112">
        <v>44294.8</v>
      </c>
      <c r="O169" s="114"/>
      <c r="P169" s="115"/>
    </row>
    <row r="170" spans="1:16" s="116" customFormat="1" outlineLevel="1" x14ac:dyDescent="0.25">
      <c r="A170" s="129" t="s">
        <v>2007</v>
      </c>
      <c r="B170" s="108"/>
      <c r="C170" s="108"/>
      <c r="D170" s="108"/>
      <c r="E170" s="108"/>
      <c r="F170" s="110"/>
      <c r="G170" s="110">
        <f t="shared" si="14"/>
        <v>0</v>
      </c>
      <c r="H170" s="110">
        <f t="shared" si="15"/>
        <v>0</v>
      </c>
      <c r="I170" s="111">
        <f t="shared" si="16"/>
        <v>0</v>
      </c>
      <c r="J170" s="111">
        <f t="shared" si="17"/>
        <v>0</v>
      </c>
      <c r="K170" s="112">
        <f t="shared" si="18"/>
        <v>0</v>
      </c>
      <c r="L170" s="111"/>
      <c r="M170" s="111"/>
      <c r="N170" s="112">
        <v>60826.01</v>
      </c>
      <c r="O170" s="114"/>
      <c r="P170" s="115"/>
    </row>
    <row r="171" spans="1:16" s="116" customFormat="1" outlineLevel="1" x14ac:dyDescent="0.25">
      <c r="A171" s="129" t="s">
        <v>2008</v>
      </c>
      <c r="B171" s="108"/>
      <c r="C171" s="108"/>
      <c r="D171" s="108"/>
      <c r="E171" s="108"/>
      <c r="F171" s="110"/>
      <c r="G171" s="110">
        <f t="shared" si="14"/>
        <v>0</v>
      </c>
      <c r="H171" s="110">
        <f t="shared" si="15"/>
        <v>0</v>
      </c>
      <c r="I171" s="111">
        <f t="shared" si="16"/>
        <v>0</v>
      </c>
      <c r="J171" s="111">
        <f t="shared" si="17"/>
        <v>0</v>
      </c>
      <c r="K171" s="112">
        <f t="shared" si="18"/>
        <v>0</v>
      </c>
      <c r="L171" s="111"/>
      <c r="M171" s="111"/>
      <c r="N171" s="112">
        <v>10572.46</v>
      </c>
      <c r="O171" s="114"/>
      <c r="P171" s="115"/>
    </row>
    <row r="172" spans="1:16" s="116" customFormat="1" outlineLevel="1" x14ac:dyDescent="0.25">
      <c r="A172" s="129" t="s">
        <v>2009</v>
      </c>
      <c r="B172" s="108"/>
      <c r="C172" s="108"/>
      <c r="D172" s="108"/>
      <c r="E172" s="108"/>
      <c r="F172" s="110"/>
      <c r="G172" s="110">
        <f t="shared" si="14"/>
        <v>0</v>
      </c>
      <c r="H172" s="110">
        <f t="shared" si="15"/>
        <v>0</v>
      </c>
      <c r="I172" s="111">
        <f t="shared" si="16"/>
        <v>0</v>
      </c>
      <c r="J172" s="111">
        <f t="shared" si="17"/>
        <v>0</v>
      </c>
      <c r="K172" s="112">
        <f t="shared" si="18"/>
        <v>0</v>
      </c>
      <c r="L172" s="111"/>
      <c r="M172" s="111"/>
      <c r="N172" s="112">
        <v>39037.839999999997</v>
      </c>
      <c r="O172" s="114"/>
      <c r="P172" s="115"/>
    </row>
    <row r="173" spans="1:16" s="116" customFormat="1" outlineLevel="1" x14ac:dyDescent="0.25">
      <c r="A173" s="129" t="s">
        <v>2010</v>
      </c>
      <c r="B173" s="108"/>
      <c r="C173" s="108"/>
      <c r="D173" s="108"/>
      <c r="E173" s="108"/>
      <c r="F173" s="110"/>
      <c r="G173" s="110">
        <f t="shared" si="14"/>
        <v>0</v>
      </c>
      <c r="H173" s="110">
        <f t="shared" si="15"/>
        <v>0</v>
      </c>
      <c r="I173" s="111">
        <f t="shared" si="16"/>
        <v>0</v>
      </c>
      <c r="J173" s="111">
        <f t="shared" si="17"/>
        <v>0</v>
      </c>
      <c r="K173" s="112">
        <f t="shared" si="18"/>
        <v>0</v>
      </c>
      <c r="L173" s="111"/>
      <c r="M173" s="111"/>
      <c r="N173" s="112">
        <v>39037.839999999997</v>
      </c>
      <c r="O173" s="114"/>
      <c r="P173" s="115"/>
    </row>
    <row r="174" spans="1:16" s="116" customFormat="1" outlineLevel="1" x14ac:dyDescent="0.25">
      <c r="A174" s="129" t="s">
        <v>2011</v>
      </c>
      <c r="B174" s="108"/>
      <c r="C174" s="108"/>
      <c r="D174" s="108"/>
      <c r="E174" s="108"/>
      <c r="F174" s="110"/>
      <c r="G174" s="110">
        <f t="shared" si="14"/>
        <v>0</v>
      </c>
      <c r="H174" s="110">
        <f t="shared" si="15"/>
        <v>0</v>
      </c>
      <c r="I174" s="111">
        <f>B174+F174</f>
        <v>0</v>
      </c>
      <c r="J174" s="111">
        <f t="shared" si="17"/>
        <v>0</v>
      </c>
      <c r="K174" s="112">
        <f t="shared" si="18"/>
        <v>0</v>
      </c>
      <c r="L174" s="111"/>
      <c r="M174" s="111"/>
      <c r="N174" s="112">
        <v>4594.75</v>
      </c>
      <c r="O174" s="114"/>
      <c r="P174" s="115"/>
    </row>
    <row r="175" spans="1:16" outlineLevel="1" x14ac:dyDescent="0.25">
      <c r="A175" s="129"/>
      <c r="B175" s="125"/>
      <c r="C175" s="125"/>
      <c r="D175" s="125"/>
      <c r="E175" s="125"/>
      <c r="F175" s="132"/>
      <c r="G175" s="133"/>
      <c r="H175" s="125"/>
      <c r="I175" s="125"/>
      <c r="J175" s="125"/>
      <c r="K175" s="125"/>
      <c r="L175" s="125"/>
      <c r="M175" s="125"/>
      <c r="N175" s="125"/>
      <c r="O175" s="127"/>
      <c r="P175" s="128"/>
    </row>
    <row r="176" spans="1:16" ht="15.6" outlineLevel="1" x14ac:dyDescent="0.3">
      <c r="A176" s="119" t="s">
        <v>2012</v>
      </c>
      <c r="B176" s="120">
        <v>0</v>
      </c>
      <c r="C176" s="120">
        <v>0</v>
      </c>
      <c r="D176" s="120">
        <v>0</v>
      </c>
      <c r="E176" s="120"/>
      <c r="F176" s="135"/>
      <c r="G176" s="120">
        <f>C176*$G$3</f>
        <v>0</v>
      </c>
      <c r="H176" s="120"/>
      <c r="I176" s="120">
        <v>0</v>
      </c>
      <c r="J176" s="120">
        <v>0</v>
      </c>
      <c r="K176" s="120">
        <v>0</v>
      </c>
      <c r="L176" s="120"/>
      <c r="M176" s="120"/>
      <c r="N176" s="120"/>
      <c r="O176" s="122"/>
      <c r="P176" s="136"/>
    </row>
    <row r="177" spans="1:16" outlineLevel="1" x14ac:dyDescent="0.25">
      <c r="A177" s="129"/>
      <c r="B177" s="125"/>
      <c r="C177" s="125"/>
      <c r="D177" s="125"/>
      <c r="E177" s="125"/>
      <c r="F177" s="132"/>
      <c r="G177" s="125"/>
      <c r="H177" s="125"/>
      <c r="I177" s="125"/>
      <c r="J177" s="125"/>
      <c r="K177" s="125"/>
      <c r="L177" s="125"/>
      <c r="M177" s="125"/>
      <c r="N177" s="125"/>
      <c r="O177" s="127"/>
      <c r="P177" s="128"/>
    </row>
    <row r="178" spans="1:16" s="116" customFormat="1" ht="21" outlineLevel="1" x14ac:dyDescent="0.25">
      <c r="A178" s="129" t="s">
        <v>2013</v>
      </c>
      <c r="B178" s="108"/>
      <c r="C178" s="108"/>
      <c r="D178" s="108"/>
      <c r="E178" s="108"/>
      <c r="F178" s="110">
        <f>B178*$F$3</f>
        <v>0</v>
      </c>
      <c r="G178" s="110">
        <f t="shared" ref="G178:G229" si="19">C178*$G$3</f>
        <v>0</v>
      </c>
      <c r="H178" s="110">
        <f>(D178+E178)*$H$3</f>
        <v>0</v>
      </c>
      <c r="I178" s="111">
        <f>B178+F178</f>
        <v>0</v>
      </c>
      <c r="J178" s="111">
        <f>SUM(C178+G178)</f>
        <v>0</v>
      </c>
      <c r="K178" s="112">
        <f>(D178+E178+H178)</f>
        <v>0</v>
      </c>
      <c r="L178" s="111"/>
      <c r="M178" s="111"/>
      <c r="N178" s="112"/>
      <c r="O178" s="114"/>
      <c r="P178" s="115" t="s">
        <v>2014</v>
      </c>
    </row>
    <row r="179" spans="1:16" outlineLevel="1" x14ac:dyDescent="0.25">
      <c r="A179" s="129"/>
      <c r="B179" s="125">
        <v>0</v>
      </c>
      <c r="C179" s="125">
        <v>0</v>
      </c>
      <c r="D179" s="125">
        <v>0</v>
      </c>
      <c r="E179" s="125"/>
      <c r="F179" s="132"/>
      <c r="G179" s="125">
        <f t="shared" si="19"/>
        <v>0</v>
      </c>
      <c r="H179" s="125">
        <f>D179*H91</f>
        <v>0</v>
      </c>
      <c r="I179" s="125">
        <v>0</v>
      </c>
      <c r="J179" s="125">
        <v>0</v>
      </c>
      <c r="K179" s="125">
        <v>0</v>
      </c>
      <c r="L179" s="125"/>
      <c r="M179" s="125"/>
      <c r="N179" s="125"/>
      <c r="O179" s="127"/>
      <c r="P179" s="128"/>
    </row>
    <row r="180" spans="1:16" ht="42" outlineLevel="1" x14ac:dyDescent="0.3">
      <c r="A180" s="119" t="s">
        <v>2015</v>
      </c>
      <c r="B180" s="120">
        <v>0</v>
      </c>
      <c r="C180" s="120">
        <v>0</v>
      </c>
      <c r="D180" s="120">
        <v>0</v>
      </c>
      <c r="E180" s="120"/>
      <c r="F180" s="135"/>
      <c r="G180" s="120">
        <f t="shared" si="19"/>
        <v>0</v>
      </c>
      <c r="H180" s="120">
        <f>D180*H92</f>
        <v>0</v>
      </c>
      <c r="I180" s="120">
        <v>0</v>
      </c>
      <c r="J180" s="120">
        <v>0</v>
      </c>
      <c r="K180" s="120">
        <v>0</v>
      </c>
      <c r="L180" s="120"/>
      <c r="M180" s="120"/>
      <c r="N180" s="120"/>
      <c r="O180" s="122"/>
      <c r="P180" s="123" t="s">
        <v>2016</v>
      </c>
    </row>
    <row r="181" spans="1:16" outlineLevel="1" x14ac:dyDescent="0.25">
      <c r="A181" s="129"/>
      <c r="B181" s="125">
        <v>0</v>
      </c>
      <c r="C181" s="125">
        <v>0</v>
      </c>
      <c r="D181" s="125">
        <v>0</v>
      </c>
      <c r="E181" s="125"/>
      <c r="F181" s="132"/>
      <c r="G181" s="133">
        <f t="shared" si="19"/>
        <v>0</v>
      </c>
      <c r="H181" s="125">
        <f>D181*H93</f>
        <v>0</v>
      </c>
      <c r="I181" s="125">
        <v>0</v>
      </c>
      <c r="J181" s="125">
        <v>0</v>
      </c>
      <c r="K181" s="125">
        <v>0</v>
      </c>
      <c r="L181" s="125"/>
      <c r="M181" s="125"/>
      <c r="N181" s="125"/>
      <c r="O181" s="127"/>
      <c r="P181" s="128"/>
    </row>
    <row r="182" spans="1:16" s="116" customFormat="1" outlineLevel="1" x14ac:dyDescent="0.25">
      <c r="A182" s="129" t="s">
        <v>2017</v>
      </c>
      <c r="B182" s="137">
        <v>0</v>
      </c>
      <c r="C182" s="137">
        <v>0</v>
      </c>
      <c r="D182" s="137">
        <v>0</v>
      </c>
      <c r="E182" s="137"/>
      <c r="F182" s="110">
        <f>B182*$F$3</f>
        <v>0</v>
      </c>
      <c r="G182" s="110">
        <f t="shared" si="19"/>
        <v>0</v>
      </c>
      <c r="H182" s="110">
        <f>(D182+E182)*$H$3</f>
        <v>0</v>
      </c>
      <c r="I182" s="111">
        <f>B182+F182</f>
        <v>0</v>
      </c>
      <c r="J182" s="111">
        <f>SUM(C182+G182)</f>
        <v>0</v>
      </c>
      <c r="K182" s="112">
        <f>(D182+E182+H182)</f>
        <v>0</v>
      </c>
      <c r="L182" s="138"/>
      <c r="M182" s="138"/>
      <c r="N182" s="112">
        <f>K182+L182+M182</f>
        <v>0</v>
      </c>
      <c r="O182" s="114"/>
      <c r="P182" s="115" t="s">
        <v>2018</v>
      </c>
    </row>
    <row r="183" spans="1:16" s="116" customFormat="1" outlineLevel="1" x14ac:dyDescent="0.25">
      <c r="A183" s="129" t="s">
        <v>2019</v>
      </c>
      <c r="B183" s="137">
        <v>0</v>
      </c>
      <c r="C183" s="137">
        <v>0</v>
      </c>
      <c r="D183" s="137">
        <v>0</v>
      </c>
      <c r="E183" s="137"/>
      <c r="F183" s="110">
        <f>B183*$F$3</f>
        <v>0</v>
      </c>
      <c r="G183" s="110">
        <f t="shared" si="19"/>
        <v>0</v>
      </c>
      <c r="H183" s="110">
        <f>(D183+E183)*$H$3</f>
        <v>0</v>
      </c>
      <c r="I183" s="111">
        <f>B183+F183</f>
        <v>0</v>
      </c>
      <c r="J183" s="111">
        <f>SUM(C183+G183)</f>
        <v>0</v>
      </c>
      <c r="K183" s="112">
        <f>(D183+E183+H183)</f>
        <v>0</v>
      </c>
      <c r="L183" s="138"/>
      <c r="M183" s="138"/>
      <c r="N183" s="112">
        <f>K183+L183+M183</f>
        <v>0</v>
      </c>
      <c r="O183" s="114"/>
      <c r="P183" s="115" t="s">
        <v>2020</v>
      </c>
    </row>
    <row r="184" spans="1:16" outlineLevel="1" x14ac:dyDescent="0.25">
      <c r="A184" s="129"/>
      <c r="B184" s="125">
        <v>0</v>
      </c>
      <c r="C184" s="125">
        <v>0</v>
      </c>
      <c r="D184" s="125">
        <v>0</v>
      </c>
      <c r="E184" s="125"/>
      <c r="F184" s="132"/>
      <c r="G184" s="133">
        <f t="shared" si="19"/>
        <v>0</v>
      </c>
      <c r="H184" s="125">
        <f>D184*H96</f>
        <v>0</v>
      </c>
      <c r="I184" s="125">
        <v>0</v>
      </c>
      <c r="J184" s="125">
        <v>0</v>
      </c>
      <c r="K184" s="125">
        <v>0</v>
      </c>
      <c r="L184" s="125"/>
      <c r="M184" s="125"/>
      <c r="N184" s="125"/>
      <c r="O184" s="127"/>
      <c r="P184" s="128"/>
    </row>
    <row r="185" spans="1:16" ht="42" outlineLevel="1" x14ac:dyDescent="0.3">
      <c r="A185" s="119" t="s">
        <v>2021</v>
      </c>
      <c r="B185" s="120">
        <v>0</v>
      </c>
      <c r="C185" s="120">
        <v>0</v>
      </c>
      <c r="D185" s="120">
        <v>0</v>
      </c>
      <c r="E185" s="120"/>
      <c r="F185" s="135"/>
      <c r="G185" s="120">
        <f t="shared" si="19"/>
        <v>0</v>
      </c>
      <c r="H185" s="120">
        <f>D185*H97</f>
        <v>0</v>
      </c>
      <c r="I185" s="120">
        <v>0</v>
      </c>
      <c r="J185" s="120">
        <v>0</v>
      </c>
      <c r="K185" s="120">
        <v>0</v>
      </c>
      <c r="L185" s="120"/>
      <c r="M185" s="120"/>
      <c r="N185" s="120"/>
      <c r="O185" s="122"/>
      <c r="P185" s="123" t="s">
        <v>2022</v>
      </c>
    </row>
    <row r="186" spans="1:16" outlineLevel="1" x14ac:dyDescent="0.25">
      <c r="A186" s="129"/>
      <c r="B186" s="125">
        <v>0</v>
      </c>
      <c r="C186" s="125">
        <v>0</v>
      </c>
      <c r="D186" s="125">
        <v>0</v>
      </c>
      <c r="E186" s="125"/>
      <c r="F186" s="125"/>
      <c r="G186" s="125">
        <f t="shared" si="19"/>
        <v>0</v>
      </c>
      <c r="H186" s="125">
        <f>D186*H98</f>
        <v>0</v>
      </c>
      <c r="I186" s="125">
        <v>0</v>
      </c>
      <c r="J186" s="125">
        <v>0</v>
      </c>
      <c r="K186" s="125">
        <v>0</v>
      </c>
      <c r="L186" s="125"/>
      <c r="M186" s="125"/>
      <c r="N186" s="125"/>
      <c r="O186" s="127"/>
      <c r="P186" s="128"/>
    </row>
    <row r="187" spans="1:16" s="116" customFormat="1" ht="30" outlineLevel="1" x14ac:dyDescent="0.25">
      <c r="A187" s="107" t="s">
        <v>2023</v>
      </c>
      <c r="B187" s="108"/>
      <c r="C187" s="108"/>
      <c r="D187" s="108"/>
      <c r="E187" s="108"/>
      <c r="F187" s="110">
        <f>B187*$F$3</f>
        <v>0</v>
      </c>
      <c r="G187" s="110">
        <f t="shared" si="19"/>
        <v>0</v>
      </c>
      <c r="H187" s="110">
        <f>(D187+E187)*$H$3</f>
        <v>0</v>
      </c>
      <c r="I187" s="111">
        <f>B187+F187</f>
        <v>0</v>
      </c>
      <c r="J187" s="111">
        <f>SUM(C187+G187)</f>
        <v>0</v>
      </c>
      <c r="K187" s="112">
        <f>(D187+E187+H187)</f>
        <v>0</v>
      </c>
      <c r="L187" s="111"/>
      <c r="M187" s="111"/>
      <c r="N187" s="112">
        <v>0</v>
      </c>
      <c r="O187" s="114"/>
      <c r="P187" s="115"/>
    </row>
    <row r="188" spans="1:16" s="116" customFormat="1" outlineLevel="1" x14ac:dyDescent="0.25">
      <c r="A188" s="129" t="s">
        <v>2024</v>
      </c>
      <c r="B188" s="108"/>
      <c r="C188" s="108"/>
      <c r="D188" s="108"/>
      <c r="E188" s="108"/>
      <c r="F188" s="110">
        <f>B188*$F$3</f>
        <v>0</v>
      </c>
      <c r="G188" s="110">
        <f t="shared" si="19"/>
        <v>0</v>
      </c>
      <c r="H188" s="110">
        <f>(D188+E188)*$H$3</f>
        <v>0</v>
      </c>
      <c r="I188" s="111">
        <f>B188+F188</f>
        <v>0</v>
      </c>
      <c r="J188" s="111">
        <f>SUM(C188+G188)</f>
        <v>0</v>
      </c>
      <c r="K188" s="112">
        <f>(D188+E188+H188)</f>
        <v>0</v>
      </c>
      <c r="L188" s="111"/>
      <c r="M188" s="111"/>
      <c r="N188" s="112">
        <v>0</v>
      </c>
      <c r="O188" s="114"/>
      <c r="P188" s="115"/>
    </row>
    <row r="189" spans="1:16" s="116" customFormat="1" ht="21" outlineLevel="1" x14ac:dyDescent="0.25">
      <c r="A189" s="129" t="s">
        <v>2025</v>
      </c>
      <c r="B189" s="108"/>
      <c r="C189" s="108"/>
      <c r="D189" s="108"/>
      <c r="E189" s="139"/>
      <c r="F189" s="110">
        <f>B189*$F$3</f>
        <v>0</v>
      </c>
      <c r="G189" s="110">
        <f t="shared" si="19"/>
        <v>0</v>
      </c>
      <c r="H189" s="110">
        <f>(D189+E189)*$H$3</f>
        <v>0</v>
      </c>
      <c r="I189" s="111">
        <f>B189+F189</f>
        <v>0</v>
      </c>
      <c r="J189" s="111">
        <f>SUM(C189+G189)</f>
        <v>0</v>
      </c>
      <c r="K189" s="112">
        <f>(D189+E189+H189)</f>
        <v>0</v>
      </c>
      <c r="L189" s="111"/>
      <c r="M189" s="111"/>
      <c r="N189" s="112">
        <v>5823582.5800000001</v>
      </c>
      <c r="O189" s="114"/>
      <c r="P189" s="115" t="s">
        <v>2026</v>
      </c>
    </row>
    <row r="190" spans="1:16" outlineLevel="1" x14ac:dyDescent="0.25">
      <c r="A190" s="129"/>
      <c r="B190" s="125">
        <v>0</v>
      </c>
      <c r="C190" s="125">
        <v>0</v>
      </c>
      <c r="D190" s="125">
        <v>0</v>
      </c>
      <c r="E190" s="125"/>
      <c r="F190" s="132"/>
      <c r="G190" s="125">
        <f t="shared" si="19"/>
        <v>0</v>
      </c>
      <c r="H190" s="125">
        <f>D190*H104</f>
        <v>0</v>
      </c>
      <c r="I190" s="125">
        <v>0</v>
      </c>
      <c r="J190" s="125">
        <v>0</v>
      </c>
      <c r="K190" s="125">
        <v>0</v>
      </c>
      <c r="L190" s="125"/>
      <c r="M190" s="125"/>
      <c r="N190" s="125"/>
      <c r="O190" s="127"/>
      <c r="P190" s="128"/>
    </row>
    <row r="191" spans="1:16" ht="15.6" outlineLevel="1" x14ac:dyDescent="0.3">
      <c r="A191" s="119" t="s">
        <v>2027</v>
      </c>
      <c r="B191" s="120">
        <v>0</v>
      </c>
      <c r="C191" s="120">
        <v>0</v>
      </c>
      <c r="D191" s="120">
        <v>0</v>
      </c>
      <c r="E191" s="120"/>
      <c r="F191" s="135"/>
      <c r="G191" s="120">
        <f t="shared" si="19"/>
        <v>0</v>
      </c>
      <c r="H191" s="120">
        <f>D191*H105</f>
        <v>0</v>
      </c>
      <c r="I191" s="120">
        <v>0</v>
      </c>
      <c r="J191" s="120">
        <v>0</v>
      </c>
      <c r="K191" s="120">
        <v>0</v>
      </c>
      <c r="L191" s="120"/>
      <c r="M191" s="120"/>
      <c r="N191" s="120"/>
      <c r="O191" s="122"/>
      <c r="P191" s="136"/>
    </row>
    <row r="192" spans="1:16" outlineLevel="1" x14ac:dyDescent="0.25">
      <c r="A192" s="129"/>
      <c r="B192" s="125">
        <v>0</v>
      </c>
      <c r="C192" s="125">
        <v>0</v>
      </c>
      <c r="D192" s="125">
        <v>0</v>
      </c>
      <c r="E192" s="125"/>
      <c r="F192" s="132"/>
      <c r="G192" s="133">
        <f t="shared" si="19"/>
        <v>0</v>
      </c>
      <c r="H192" s="125">
        <f>D192*H106</f>
        <v>0</v>
      </c>
      <c r="I192" s="125">
        <v>0</v>
      </c>
      <c r="J192" s="125">
        <v>0</v>
      </c>
      <c r="K192" s="125">
        <v>0</v>
      </c>
      <c r="L192" s="125"/>
      <c r="M192" s="125"/>
      <c r="N192" s="125"/>
      <c r="O192" s="127"/>
      <c r="P192" s="128"/>
    </row>
    <row r="193" spans="1:16" s="116" customFormat="1" outlineLevel="1" x14ac:dyDescent="0.25">
      <c r="A193" s="107" t="s">
        <v>2028</v>
      </c>
      <c r="B193" s="108"/>
      <c r="C193" s="108"/>
      <c r="D193" s="108"/>
      <c r="E193" s="108"/>
      <c r="F193" s="110">
        <f t="shared" ref="F193:F200" si="20">B193*$F$3</f>
        <v>0</v>
      </c>
      <c r="G193" s="110">
        <f t="shared" si="19"/>
        <v>0</v>
      </c>
      <c r="H193" s="110">
        <f t="shared" ref="H193:H200" si="21">(D193+E193)*$H$3</f>
        <v>0</v>
      </c>
      <c r="I193" s="111">
        <f t="shared" ref="I193:I200" si="22">B193+F193</f>
        <v>0</v>
      </c>
      <c r="J193" s="111">
        <f t="shared" ref="J193:J200" si="23">SUM(C193+G193)</f>
        <v>0</v>
      </c>
      <c r="K193" s="112">
        <f t="shared" ref="K193:K200" si="24">(D193+E193+H193)</f>
        <v>0</v>
      </c>
      <c r="L193" s="111"/>
      <c r="M193" s="111"/>
      <c r="N193" s="112">
        <v>258911.64</v>
      </c>
      <c r="O193" s="114"/>
      <c r="P193" s="115" t="s">
        <v>2029</v>
      </c>
    </row>
    <row r="194" spans="1:16" s="116" customFormat="1" outlineLevel="1" x14ac:dyDescent="0.25">
      <c r="A194" s="129" t="s">
        <v>2030</v>
      </c>
      <c r="B194" s="108"/>
      <c r="C194" s="108"/>
      <c r="D194" s="108"/>
      <c r="E194" s="108"/>
      <c r="F194" s="110">
        <f t="shared" si="20"/>
        <v>0</v>
      </c>
      <c r="G194" s="110">
        <f t="shared" si="19"/>
        <v>0</v>
      </c>
      <c r="H194" s="110">
        <f t="shared" si="21"/>
        <v>0</v>
      </c>
      <c r="I194" s="111">
        <f t="shared" si="22"/>
        <v>0</v>
      </c>
      <c r="J194" s="111">
        <f t="shared" si="23"/>
        <v>0</v>
      </c>
      <c r="K194" s="112">
        <f t="shared" si="24"/>
        <v>0</v>
      </c>
      <c r="L194" s="111"/>
      <c r="M194" s="111"/>
      <c r="N194" s="112">
        <v>74616.19</v>
      </c>
      <c r="O194" s="114"/>
      <c r="P194" s="115" t="s">
        <v>2031</v>
      </c>
    </row>
    <row r="195" spans="1:16" s="116" customFormat="1" outlineLevel="1" x14ac:dyDescent="0.25">
      <c r="A195" s="129" t="s">
        <v>2032</v>
      </c>
      <c r="B195" s="108"/>
      <c r="C195" s="108"/>
      <c r="D195" s="108"/>
      <c r="E195" s="108"/>
      <c r="F195" s="110">
        <f t="shared" si="20"/>
        <v>0</v>
      </c>
      <c r="G195" s="110">
        <f t="shared" si="19"/>
        <v>0</v>
      </c>
      <c r="H195" s="110">
        <f t="shared" si="21"/>
        <v>0</v>
      </c>
      <c r="I195" s="111">
        <f t="shared" si="22"/>
        <v>0</v>
      </c>
      <c r="J195" s="111">
        <f t="shared" si="23"/>
        <v>0</v>
      </c>
      <c r="K195" s="112">
        <f t="shared" si="24"/>
        <v>0</v>
      </c>
      <c r="L195" s="111"/>
      <c r="M195" s="111"/>
      <c r="N195" s="112">
        <v>74592.06</v>
      </c>
      <c r="O195" s="114"/>
      <c r="P195" s="115" t="s">
        <v>2033</v>
      </c>
    </row>
    <row r="196" spans="1:16" s="116" customFormat="1" outlineLevel="1" x14ac:dyDescent="0.25">
      <c r="A196" s="129" t="s">
        <v>2034</v>
      </c>
      <c r="B196" s="108"/>
      <c r="C196" s="108"/>
      <c r="D196" s="108"/>
      <c r="E196" s="108"/>
      <c r="F196" s="110">
        <f t="shared" si="20"/>
        <v>0</v>
      </c>
      <c r="G196" s="110">
        <f t="shared" si="19"/>
        <v>0</v>
      </c>
      <c r="H196" s="110">
        <f t="shared" si="21"/>
        <v>0</v>
      </c>
      <c r="I196" s="111">
        <f t="shared" si="22"/>
        <v>0</v>
      </c>
      <c r="J196" s="111">
        <f t="shared" si="23"/>
        <v>0</v>
      </c>
      <c r="K196" s="112">
        <f t="shared" si="24"/>
        <v>0</v>
      </c>
      <c r="L196" s="111"/>
      <c r="M196" s="111"/>
      <c r="N196" s="112">
        <v>41782.54</v>
      </c>
      <c r="O196" s="114"/>
      <c r="P196" s="115"/>
    </row>
    <row r="197" spans="1:16" s="116" customFormat="1" outlineLevel="1" x14ac:dyDescent="0.25">
      <c r="A197" s="129" t="s">
        <v>2035</v>
      </c>
      <c r="B197" s="108"/>
      <c r="C197" s="108"/>
      <c r="D197" s="108"/>
      <c r="E197" s="108"/>
      <c r="F197" s="110">
        <f t="shared" si="20"/>
        <v>0</v>
      </c>
      <c r="G197" s="110">
        <f t="shared" si="19"/>
        <v>0</v>
      </c>
      <c r="H197" s="110">
        <f t="shared" si="21"/>
        <v>0</v>
      </c>
      <c r="I197" s="111">
        <f t="shared" si="22"/>
        <v>0</v>
      </c>
      <c r="J197" s="111">
        <f t="shared" si="23"/>
        <v>0</v>
      </c>
      <c r="K197" s="112">
        <f t="shared" si="24"/>
        <v>0</v>
      </c>
      <c r="L197" s="111"/>
      <c r="M197" s="111"/>
      <c r="N197" s="112">
        <v>48746.3</v>
      </c>
      <c r="O197" s="114"/>
      <c r="P197" s="115" t="s">
        <v>2036</v>
      </c>
    </row>
    <row r="198" spans="1:16" s="116" customFormat="1" outlineLevel="1" x14ac:dyDescent="0.25">
      <c r="A198" s="129" t="s">
        <v>2037</v>
      </c>
      <c r="B198" s="108"/>
      <c r="C198" s="108"/>
      <c r="D198" s="108"/>
      <c r="E198" s="139"/>
      <c r="F198" s="110">
        <f t="shared" si="20"/>
        <v>0</v>
      </c>
      <c r="G198" s="110">
        <f t="shared" si="19"/>
        <v>0</v>
      </c>
      <c r="H198" s="110">
        <f t="shared" si="21"/>
        <v>0</v>
      </c>
      <c r="I198" s="111">
        <f t="shared" si="22"/>
        <v>0</v>
      </c>
      <c r="J198" s="111">
        <f t="shared" si="23"/>
        <v>0</v>
      </c>
      <c r="K198" s="112">
        <f t="shared" si="24"/>
        <v>0</v>
      </c>
      <c r="L198" s="111"/>
      <c r="M198" s="111"/>
      <c r="N198" s="112">
        <v>43109.14</v>
      </c>
      <c r="O198" s="114"/>
      <c r="P198" s="115" t="s">
        <v>2038</v>
      </c>
    </row>
    <row r="199" spans="1:16" s="116" customFormat="1" outlineLevel="1" x14ac:dyDescent="0.25">
      <c r="A199" s="129" t="s">
        <v>2039</v>
      </c>
      <c r="B199" s="108"/>
      <c r="C199" s="108"/>
      <c r="D199" s="108"/>
      <c r="E199" s="139"/>
      <c r="F199" s="110">
        <f t="shared" si="20"/>
        <v>0</v>
      </c>
      <c r="G199" s="110">
        <f t="shared" si="19"/>
        <v>0</v>
      </c>
      <c r="H199" s="110">
        <f t="shared" si="21"/>
        <v>0</v>
      </c>
      <c r="I199" s="111">
        <f t="shared" si="22"/>
        <v>0</v>
      </c>
      <c r="J199" s="111">
        <f t="shared" si="23"/>
        <v>0</v>
      </c>
      <c r="K199" s="112">
        <f t="shared" si="24"/>
        <v>0</v>
      </c>
      <c r="L199" s="114"/>
      <c r="M199" s="111"/>
      <c r="N199" s="112">
        <v>542752.41</v>
      </c>
      <c r="O199" s="114"/>
      <c r="P199" s="115" t="s">
        <v>2040</v>
      </c>
    </row>
    <row r="200" spans="1:16" s="116" customFormat="1" outlineLevel="1" x14ac:dyDescent="0.25">
      <c r="A200" s="129" t="s">
        <v>2041</v>
      </c>
      <c r="B200" s="108"/>
      <c r="C200" s="108"/>
      <c r="D200" s="108"/>
      <c r="E200" s="108"/>
      <c r="F200" s="110">
        <f t="shared" si="20"/>
        <v>0</v>
      </c>
      <c r="G200" s="110">
        <f t="shared" si="19"/>
        <v>0</v>
      </c>
      <c r="H200" s="110">
        <f t="shared" si="21"/>
        <v>0</v>
      </c>
      <c r="I200" s="111">
        <f t="shared" si="22"/>
        <v>0</v>
      </c>
      <c r="J200" s="111">
        <f t="shared" si="23"/>
        <v>0</v>
      </c>
      <c r="K200" s="112">
        <f t="shared" si="24"/>
        <v>0</v>
      </c>
      <c r="L200" s="111"/>
      <c r="M200" s="111"/>
      <c r="N200" s="112">
        <v>34764.47</v>
      </c>
      <c r="O200" s="114"/>
      <c r="P200" s="115" t="s">
        <v>2040</v>
      </c>
    </row>
    <row r="201" spans="1:16" outlineLevel="1" x14ac:dyDescent="0.25">
      <c r="A201" s="129"/>
      <c r="B201" s="125">
        <v>0</v>
      </c>
      <c r="C201" s="125">
        <v>0</v>
      </c>
      <c r="D201" s="125">
        <v>0</v>
      </c>
      <c r="E201" s="125"/>
      <c r="F201" s="132"/>
      <c r="G201" s="133">
        <f t="shared" si="19"/>
        <v>0</v>
      </c>
      <c r="H201" s="125">
        <f>D201*H148</f>
        <v>0</v>
      </c>
      <c r="I201" s="125">
        <v>0</v>
      </c>
      <c r="J201" s="125">
        <v>0</v>
      </c>
      <c r="K201" s="125">
        <v>0</v>
      </c>
      <c r="L201" s="125"/>
      <c r="M201" s="125"/>
      <c r="N201" s="125"/>
      <c r="O201" s="127"/>
      <c r="P201" s="128"/>
    </row>
    <row r="202" spans="1:16" ht="15.6" outlineLevel="1" x14ac:dyDescent="0.3">
      <c r="A202" s="119" t="s">
        <v>2042</v>
      </c>
      <c r="B202" s="120">
        <v>0</v>
      </c>
      <c r="C202" s="120">
        <v>0</v>
      </c>
      <c r="D202" s="120">
        <v>0</v>
      </c>
      <c r="E202" s="120"/>
      <c r="F202" s="135"/>
      <c r="G202" s="120">
        <f t="shared" si="19"/>
        <v>0</v>
      </c>
      <c r="H202" s="120">
        <f>D202*H149</f>
        <v>0</v>
      </c>
      <c r="I202" s="120">
        <v>0</v>
      </c>
      <c r="J202" s="120">
        <v>0</v>
      </c>
      <c r="K202" s="120">
        <v>0</v>
      </c>
      <c r="L202" s="120"/>
      <c r="M202" s="120"/>
      <c r="N202" s="120"/>
      <c r="O202" s="122"/>
      <c r="P202" s="136"/>
    </row>
    <row r="203" spans="1:16" outlineLevel="1" x14ac:dyDescent="0.25">
      <c r="A203" s="129"/>
      <c r="B203" s="125">
        <v>0</v>
      </c>
      <c r="C203" s="125">
        <v>0</v>
      </c>
      <c r="D203" s="125">
        <v>0</v>
      </c>
      <c r="E203" s="125"/>
      <c r="F203" s="132"/>
      <c r="G203" s="125">
        <f t="shared" si="19"/>
        <v>0</v>
      </c>
      <c r="H203" s="125">
        <f>D203*H150</f>
        <v>0</v>
      </c>
      <c r="I203" s="125">
        <v>0</v>
      </c>
      <c r="J203" s="125">
        <v>0</v>
      </c>
      <c r="K203" s="125">
        <v>0</v>
      </c>
      <c r="L203" s="125"/>
      <c r="M203" s="125"/>
      <c r="N203" s="125"/>
      <c r="O203" s="127"/>
      <c r="P203" s="128"/>
    </row>
    <row r="204" spans="1:16" s="116" customFormat="1" ht="30" outlineLevel="1" x14ac:dyDescent="0.25">
      <c r="A204" s="107" t="s">
        <v>2043</v>
      </c>
      <c r="B204" s="137">
        <v>0</v>
      </c>
      <c r="C204" s="137">
        <v>0</v>
      </c>
      <c r="D204" s="137">
        <v>0</v>
      </c>
      <c r="E204" s="137"/>
      <c r="F204" s="110">
        <f>B204*$F$3</f>
        <v>0</v>
      </c>
      <c r="G204" s="110">
        <f t="shared" si="19"/>
        <v>0</v>
      </c>
      <c r="H204" s="110">
        <f>(D204+E204)*$H$3</f>
        <v>0</v>
      </c>
      <c r="I204" s="111">
        <f>B204+F204</f>
        <v>0</v>
      </c>
      <c r="J204" s="111">
        <f>SUM(C204+G204)</f>
        <v>0</v>
      </c>
      <c r="K204" s="112">
        <f>(D204+E204+H204)</f>
        <v>0</v>
      </c>
      <c r="L204" s="138"/>
      <c r="M204" s="138"/>
      <c r="N204" s="112">
        <f>K204+L204+M204</f>
        <v>0</v>
      </c>
      <c r="O204" s="114"/>
      <c r="P204" s="115" t="s">
        <v>2044</v>
      </c>
    </row>
    <row r="205" spans="1:16" outlineLevel="1" x14ac:dyDescent="0.25">
      <c r="A205" s="129"/>
      <c r="B205" s="125">
        <v>0</v>
      </c>
      <c r="C205" s="125">
        <v>0</v>
      </c>
      <c r="D205" s="125">
        <v>0</v>
      </c>
      <c r="E205" s="125"/>
      <c r="F205" s="132"/>
      <c r="G205" s="125">
        <f t="shared" si="19"/>
        <v>0</v>
      </c>
      <c r="H205" s="125">
        <f>D205*H152</f>
        <v>0</v>
      </c>
      <c r="I205" s="125">
        <v>0</v>
      </c>
      <c r="J205" s="125">
        <v>0</v>
      </c>
      <c r="K205" s="125">
        <v>0</v>
      </c>
      <c r="L205" s="125"/>
      <c r="M205" s="125"/>
      <c r="N205" s="125"/>
      <c r="O205" s="127"/>
      <c r="P205" s="128"/>
    </row>
    <row r="206" spans="1:16" ht="15.6" outlineLevel="1" x14ac:dyDescent="0.3">
      <c r="A206" s="119" t="s">
        <v>2045</v>
      </c>
      <c r="B206" s="120">
        <v>0</v>
      </c>
      <c r="C206" s="120">
        <v>0</v>
      </c>
      <c r="D206" s="120">
        <v>0</v>
      </c>
      <c r="E206" s="120"/>
      <c r="F206" s="135"/>
      <c r="G206" s="120">
        <f t="shared" si="19"/>
        <v>0</v>
      </c>
      <c r="H206" s="120">
        <f>D206*H153</f>
        <v>0</v>
      </c>
      <c r="I206" s="120">
        <v>0</v>
      </c>
      <c r="J206" s="120">
        <v>0</v>
      </c>
      <c r="K206" s="120">
        <v>0</v>
      </c>
      <c r="L206" s="120"/>
      <c r="M206" s="120"/>
      <c r="N206" s="120"/>
      <c r="O206" s="122"/>
      <c r="P206" s="136"/>
    </row>
    <row r="207" spans="1:16" outlineLevel="1" x14ac:dyDescent="0.25">
      <c r="A207" s="129"/>
      <c r="B207" s="125">
        <v>0</v>
      </c>
      <c r="C207" s="125">
        <v>0</v>
      </c>
      <c r="D207" s="125">
        <v>0</v>
      </c>
      <c r="E207" s="125"/>
      <c r="F207" s="132"/>
      <c r="G207" s="133">
        <f t="shared" si="19"/>
        <v>0</v>
      </c>
      <c r="H207" s="125">
        <f>D207*H154</f>
        <v>0</v>
      </c>
      <c r="I207" s="125">
        <v>0</v>
      </c>
      <c r="J207" s="125">
        <v>0</v>
      </c>
      <c r="K207" s="125">
        <v>0</v>
      </c>
      <c r="L207" s="125"/>
      <c r="M207" s="125"/>
      <c r="N207" s="125"/>
      <c r="O207" s="127"/>
      <c r="P207" s="128"/>
    </row>
    <row r="208" spans="1:16" s="116" customFormat="1" ht="21" outlineLevel="1" x14ac:dyDescent="0.25">
      <c r="A208" s="129" t="s">
        <v>2046</v>
      </c>
      <c r="B208" s="137">
        <v>0</v>
      </c>
      <c r="C208" s="137">
        <v>0</v>
      </c>
      <c r="D208" s="137">
        <v>0</v>
      </c>
      <c r="E208" s="137"/>
      <c r="F208" s="110">
        <f>B208*$F$3</f>
        <v>0</v>
      </c>
      <c r="G208" s="110">
        <f t="shared" si="19"/>
        <v>0</v>
      </c>
      <c r="H208" s="110">
        <f>(D208+E208)*$H$3</f>
        <v>0</v>
      </c>
      <c r="I208" s="111">
        <f>B208+F208</f>
        <v>0</v>
      </c>
      <c r="J208" s="111">
        <f>SUM(C208+G208)</f>
        <v>0</v>
      </c>
      <c r="K208" s="112">
        <f>(D208+E208+H208)</f>
        <v>0</v>
      </c>
      <c r="L208" s="138"/>
      <c r="M208" s="138"/>
      <c r="N208" s="112">
        <f>K208+L208+M208</f>
        <v>0</v>
      </c>
      <c r="O208" s="114"/>
      <c r="P208" s="115" t="s">
        <v>2047</v>
      </c>
    </row>
    <row r="209" spans="1:16" outlineLevel="1" x14ac:dyDescent="0.25">
      <c r="A209" s="129"/>
      <c r="B209" s="125">
        <v>0</v>
      </c>
      <c r="C209" s="125">
        <v>0</v>
      </c>
      <c r="D209" s="125">
        <v>0</v>
      </c>
      <c r="E209" s="125"/>
      <c r="F209" s="132"/>
      <c r="G209" s="133">
        <f t="shared" si="19"/>
        <v>0</v>
      </c>
      <c r="H209" s="125">
        <f>D209*H156</f>
        <v>0</v>
      </c>
      <c r="I209" s="125">
        <v>0</v>
      </c>
      <c r="J209" s="125">
        <v>0</v>
      </c>
      <c r="K209" s="125">
        <v>0</v>
      </c>
      <c r="L209" s="125"/>
      <c r="M209" s="125"/>
      <c r="N209" s="125"/>
      <c r="O209" s="127"/>
      <c r="P209" s="128"/>
    </row>
    <row r="210" spans="1:16" ht="15.6" outlineLevel="1" x14ac:dyDescent="0.3">
      <c r="A210" s="119" t="s">
        <v>2048</v>
      </c>
      <c r="B210" s="120">
        <v>0</v>
      </c>
      <c r="C210" s="120">
        <v>0</v>
      </c>
      <c r="D210" s="120">
        <v>0</v>
      </c>
      <c r="E210" s="120"/>
      <c r="F210" s="135"/>
      <c r="G210" s="120">
        <f t="shared" si="19"/>
        <v>0</v>
      </c>
      <c r="H210" s="120">
        <f>D210*H157</f>
        <v>0</v>
      </c>
      <c r="I210" s="120">
        <v>0</v>
      </c>
      <c r="J210" s="120">
        <v>0</v>
      </c>
      <c r="K210" s="120">
        <v>0</v>
      </c>
      <c r="L210" s="120"/>
      <c r="M210" s="120"/>
      <c r="N210" s="120"/>
      <c r="O210" s="122"/>
      <c r="P210" s="136"/>
    </row>
    <row r="211" spans="1:16" outlineLevel="1" x14ac:dyDescent="0.25">
      <c r="A211" s="129"/>
      <c r="B211" s="125">
        <v>0</v>
      </c>
      <c r="C211" s="125">
        <v>0</v>
      </c>
      <c r="D211" s="125">
        <v>0</v>
      </c>
      <c r="E211" s="125"/>
      <c r="F211" s="132"/>
      <c r="G211" s="133">
        <f t="shared" si="19"/>
        <v>0</v>
      </c>
      <c r="H211" s="125">
        <f>D211*H175</f>
        <v>0</v>
      </c>
      <c r="I211" s="125">
        <v>0</v>
      </c>
      <c r="J211" s="125">
        <v>0</v>
      </c>
      <c r="K211" s="125">
        <v>0</v>
      </c>
      <c r="L211" s="125"/>
      <c r="M211" s="125"/>
      <c r="N211" s="125"/>
      <c r="O211" s="127"/>
      <c r="P211" s="128"/>
    </row>
    <row r="212" spans="1:16" s="116" customFormat="1" ht="21" outlineLevel="1" x14ac:dyDescent="0.25">
      <c r="A212" s="129" t="s">
        <v>2049</v>
      </c>
      <c r="B212" s="137">
        <v>0</v>
      </c>
      <c r="C212" s="137">
        <v>0</v>
      </c>
      <c r="D212" s="137">
        <v>0</v>
      </c>
      <c r="E212" s="137"/>
      <c r="F212" s="110">
        <f t="shared" ref="F212:F229" si="25">B212*$F$3</f>
        <v>0</v>
      </c>
      <c r="G212" s="110">
        <f t="shared" si="19"/>
        <v>0</v>
      </c>
      <c r="H212" s="110">
        <f t="shared" ref="H212:H229" si="26">(D212+E212)*$H$3</f>
        <v>0</v>
      </c>
      <c r="I212" s="111">
        <f t="shared" ref="I212:I229" si="27">B212+F212</f>
        <v>0</v>
      </c>
      <c r="J212" s="111">
        <f t="shared" ref="J212:J229" si="28">SUM(C212+G212)</f>
        <v>0</v>
      </c>
      <c r="K212" s="112">
        <f t="shared" ref="K212:K229" si="29">(D212+E212+H212)</f>
        <v>0</v>
      </c>
      <c r="L212" s="138"/>
      <c r="M212" s="138"/>
      <c r="N212" s="112">
        <f>K212+L212+M212</f>
        <v>0</v>
      </c>
      <c r="O212" s="114"/>
      <c r="P212" s="115" t="s">
        <v>2050</v>
      </c>
    </row>
    <row r="213" spans="1:16" s="116" customFormat="1" ht="21" outlineLevel="1" x14ac:dyDescent="0.25">
      <c r="A213" s="129" t="s">
        <v>2051</v>
      </c>
      <c r="B213" s="137">
        <v>0</v>
      </c>
      <c r="C213" s="137">
        <v>0</v>
      </c>
      <c r="D213" s="137">
        <v>0</v>
      </c>
      <c r="E213" s="137"/>
      <c r="F213" s="110">
        <f t="shared" si="25"/>
        <v>0</v>
      </c>
      <c r="G213" s="110">
        <f t="shared" si="19"/>
        <v>0</v>
      </c>
      <c r="H213" s="110">
        <f t="shared" si="26"/>
        <v>0</v>
      </c>
      <c r="I213" s="111">
        <f t="shared" si="27"/>
        <v>0</v>
      </c>
      <c r="J213" s="111">
        <f t="shared" si="28"/>
        <v>0</v>
      </c>
      <c r="K213" s="112">
        <f t="shared" si="29"/>
        <v>0</v>
      </c>
      <c r="L213" s="138"/>
      <c r="M213" s="138"/>
      <c r="N213" s="112">
        <f t="shared" ref="N213:N229" si="30">K213+L213+M213</f>
        <v>0</v>
      </c>
      <c r="O213" s="114"/>
      <c r="P213" s="115" t="s">
        <v>2052</v>
      </c>
    </row>
    <row r="214" spans="1:16" s="116" customFormat="1" ht="21" outlineLevel="1" x14ac:dyDescent="0.25">
      <c r="A214" s="129" t="s">
        <v>2053</v>
      </c>
      <c r="B214" s="137">
        <v>0</v>
      </c>
      <c r="C214" s="137">
        <v>0</v>
      </c>
      <c r="D214" s="137">
        <v>0</v>
      </c>
      <c r="E214" s="137"/>
      <c r="F214" s="110">
        <f t="shared" si="25"/>
        <v>0</v>
      </c>
      <c r="G214" s="110">
        <f t="shared" si="19"/>
        <v>0</v>
      </c>
      <c r="H214" s="110">
        <f t="shared" si="26"/>
        <v>0</v>
      </c>
      <c r="I214" s="111">
        <f t="shared" si="27"/>
        <v>0</v>
      </c>
      <c r="J214" s="111">
        <f t="shared" si="28"/>
        <v>0</v>
      </c>
      <c r="K214" s="112">
        <f t="shared" si="29"/>
        <v>0</v>
      </c>
      <c r="L214" s="138"/>
      <c r="M214" s="138"/>
      <c r="N214" s="112">
        <f t="shared" si="30"/>
        <v>0</v>
      </c>
      <c r="O214" s="114"/>
      <c r="P214" s="115" t="s">
        <v>2054</v>
      </c>
    </row>
    <row r="215" spans="1:16" s="116" customFormat="1" ht="21" outlineLevel="1" x14ac:dyDescent="0.25">
      <c r="A215" s="129" t="s">
        <v>2055</v>
      </c>
      <c r="B215" s="137">
        <v>0</v>
      </c>
      <c r="C215" s="137">
        <v>0</v>
      </c>
      <c r="D215" s="137">
        <v>0</v>
      </c>
      <c r="E215" s="137"/>
      <c r="F215" s="110">
        <f t="shared" si="25"/>
        <v>0</v>
      </c>
      <c r="G215" s="110">
        <f t="shared" si="19"/>
        <v>0</v>
      </c>
      <c r="H215" s="110">
        <f t="shared" si="26"/>
        <v>0</v>
      </c>
      <c r="I215" s="111">
        <f t="shared" si="27"/>
        <v>0</v>
      </c>
      <c r="J215" s="111">
        <f t="shared" si="28"/>
        <v>0</v>
      </c>
      <c r="K215" s="112">
        <f t="shared" si="29"/>
        <v>0</v>
      </c>
      <c r="L215" s="138"/>
      <c r="M215" s="138"/>
      <c r="N215" s="112">
        <f t="shared" si="30"/>
        <v>0</v>
      </c>
      <c r="O215" s="114"/>
      <c r="P215" s="115" t="s">
        <v>2056</v>
      </c>
    </row>
    <row r="216" spans="1:16" s="116" customFormat="1" ht="21" outlineLevel="1" x14ac:dyDescent="0.25">
      <c r="A216" s="129" t="s">
        <v>2057</v>
      </c>
      <c r="B216" s="137">
        <v>0</v>
      </c>
      <c r="C216" s="137">
        <v>0</v>
      </c>
      <c r="D216" s="137">
        <v>0</v>
      </c>
      <c r="E216" s="137"/>
      <c r="F216" s="110">
        <f t="shared" si="25"/>
        <v>0</v>
      </c>
      <c r="G216" s="110">
        <f t="shared" si="19"/>
        <v>0</v>
      </c>
      <c r="H216" s="110">
        <f t="shared" si="26"/>
        <v>0</v>
      </c>
      <c r="I216" s="111">
        <f t="shared" si="27"/>
        <v>0</v>
      </c>
      <c r="J216" s="111">
        <f t="shared" si="28"/>
        <v>0</v>
      </c>
      <c r="K216" s="112">
        <f t="shared" si="29"/>
        <v>0</v>
      </c>
      <c r="L216" s="138"/>
      <c r="M216" s="138"/>
      <c r="N216" s="112">
        <f t="shared" si="30"/>
        <v>0</v>
      </c>
      <c r="O216" s="114"/>
      <c r="P216" s="115" t="s">
        <v>2058</v>
      </c>
    </row>
    <row r="217" spans="1:16" s="116" customFormat="1" ht="21" outlineLevel="1" x14ac:dyDescent="0.25">
      <c r="A217" s="129" t="s">
        <v>2059</v>
      </c>
      <c r="B217" s="137">
        <v>0</v>
      </c>
      <c r="C217" s="137">
        <v>0</v>
      </c>
      <c r="D217" s="137">
        <v>0</v>
      </c>
      <c r="E217" s="137"/>
      <c r="F217" s="110">
        <f t="shared" si="25"/>
        <v>0</v>
      </c>
      <c r="G217" s="110">
        <f t="shared" si="19"/>
        <v>0</v>
      </c>
      <c r="H217" s="110">
        <f t="shared" si="26"/>
        <v>0</v>
      </c>
      <c r="I217" s="111">
        <f t="shared" si="27"/>
        <v>0</v>
      </c>
      <c r="J217" s="111">
        <f t="shared" si="28"/>
        <v>0</v>
      </c>
      <c r="K217" s="112">
        <f t="shared" si="29"/>
        <v>0</v>
      </c>
      <c r="L217" s="138"/>
      <c r="M217" s="138"/>
      <c r="N217" s="112">
        <f t="shared" si="30"/>
        <v>0</v>
      </c>
      <c r="O217" s="114"/>
      <c r="P217" s="115" t="s">
        <v>2060</v>
      </c>
    </row>
    <row r="218" spans="1:16" s="116" customFormat="1" ht="30" outlineLevel="1" x14ac:dyDescent="0.25">
      <c r="A218" s="107" t="s">
        <v>2061</v>
      </c>
      <c r="B218" s="137">
        <v>0</v>
      </c>
      <c r="C218" s="137">
        <v>0</v>
      </c>
      <c r="D218" s="137">
        <v>0</v>
      </c>
      <c r="E218" s="137"/>
      <c r="F218" s="110">
        <f t="shared" si="25"/>
        <v>0</v>
      </c>
      <c r="G218" s="110">
        <f t="shared" si="19"/>
        <v>0</v>
      </c>
      <c r="H218" s="110">
        <f t="shared" si="26"/>
        <v>0</v>
      </c>
      <c r="I218" s="111">
        <f t="shared" si="27"/>
        <v>0</v>
      </c>
      <c r="J218" s="111">
        <f t="shared" si="28"/>
        <v>0</v>
      </c>
      <c r="K218" s="112">
        <f t="shared" si="29"/>
        <v>0</v>
      </c>
      <c r="L218" s="138"/>
      <c r="M218" s="138"/>
      <c r="N218" s="112">
        <f t="shared" si="30"/>
        <v>0</v>
      </c>
      <c r="O218" s="114"/>
      <c r="P218" s="115" t="s">
        <v>2062</v>
      </c>
    </row>
    <row r="219" spans="1:16" s="116" customFormat="1" ht="21" outlineLevel="1" x14ac:dyDescent="0.25">
      <c r="A219" s="129" t="s">
        <v>2063</v>
      </c>
      <c r="B219" s="137">
        <v>0</v>
      </c>
      <c r="C219" s="137">
        <v>0</v>
      </c>
      <c r="D219" s="137">
        <v>0</v>
      </c>
      <c r="E219" s="137"/>
      <c r="F219" s="110">
        <f t="shared" si="25"/>
        <v>0</v>
      </c>
      <c r="G219" s="110">
        <f t="shared" si="19"/>
        <v>0</v>
      </c>
      <c r="H219" s="110">
        <f t="shared" si="26"/>
        <v>0</v>
      </c>
      <c r="I219" s="111">
        <f t="shared" si="27"/>
        <v>0</v>
      </c>
      <c r="J219" s="111">
        <f t="shared" si="28"/>
        <v>0</v>
      </c>
      <c r="K219" s="112">
        <f t="shared" si="29"/>
        <v>0</v>
      </c>
      <c r="L219" s="138"/>
      <c r="M219" s="138"/>
      <c r="N219" s="112">
        <f t="shared" si="30"/>
        <v>0</v>
      </c>
      <c r="O219" s="114"/>
      <c r="P219" s="115" t="s">
        <v>2064</v>
      </c>
    </row>
    <row r="220" spans="1:16" s="116" customFormat="1" ht="21" outlineLevel="1" x14ac:dyDescent="0.25">
      <c r="A220" s="129" t="s">
        <v>2065</v>
      </c>
      <c r="B220" s="137">
        <v>0</v>
      </c>
      <c r="C220" s="137">
        <v>0</v>
      </c>
      <c r="D220" s="137">
        <v>0</v>
      </c>
      <c r="E220" s="137"/>
      <c r="F220" s="110">
        <f t="shared" si="25"/>
        <v>0</v>
      </c>
      <c r="G220" s="110">
        <f t="shared" si="19"/>
        <v>0</v>
      </c>
      <c r="H220" s="110">
        <f t="shared" si="26"/>
        <v>0</v>
      </c>
      <c r="I220" s="111">
        <f t="shared" si="27"/>
        <v>0</v>
      </c>
      <c r="J220" s="111">
        <f t="shared" si="28"/>
        <v>0</v>
      </c>
      <c r="K220" s="112">
        <f t="shared" si="29"/>
        <v>0</v>
      </c>
      <c r="L220" s="138"/>
      <c r="M220" s="138"/>
      <c r="N220" s="112">
        <f t="shared" si="30"/>
        <v>0</v>
      </c>
      <c r="O220" s="114"/>
      <c r="P220" s="115" t="s">
        <v>2066</v>
      </c>
    </row>
    <row r="221" spans="1:16" s="116" customFormat="1" ht="21" outlineLevel="1" x14ac:dyDescent="0.25">
      <c r="A221" s="129" t="s">
        <v>2067</v>
      </c>
      <c r="B221" s="137">
        <v>0</v>
      </c>
      <c r="C221" s="137">
        <v>0</v>
      </c>
      <c r="D221" s="137">
        <v>0</v>
      </c>
      <c r="E221" s="137"/>
      <c r="F221" s="110">
        <f t="shared" si="25"/>
        <v>0</v>
      </c>
      <c r="G221" s="110">
        <f t="shared" si="19"/>
        <v>0</v>
      </c>
      <c r="H221" s="110">
        <f t="shared" si="26"/>
        <v>0</v>
      </c>
      <c r="I221" s="111">
        <f t="shared" si="27"/>
        <v>0</v>
      </c>
      <c r="J221" s="111">
        <f t="shared" si="28"/>
        <v>0</v>
      </c>
      <c r="K221" s="112">
        <f t="shared" si="29"/>
        <v>0</v>
      </c>
      <c r="L221" s="138"/>
      <c r="M221" s="138"/>
      <c r="N221" s="112">
        <f t="shared" si="30"/>
        <v>0</v>
      </c>
      <c r="O221" s="114"/>
      <c r="P221" s="115" t="s">
        <v>2068</v>
      </c>
    </row>
    <row r="222" spans="1:16" s="116" customFormat="1" ht="21" outlineLevel="1" x14ac:dyDescent="0.25">
      <c r="A222" s="129" t="s">
        <v>2069</v>
      </c>
      <c r="B222" s="137">
        <v>0</v>
      </c>
      <c r="C222" s="137">
        <v>0</v>
      </c>
      <c r="D222" s="137">
        <v>0</v>
      </c>
      <c r="E222" s="137"/>
      <c r="F222" s="110">
        <f t="shared" si="25"/>
        <v>0</v>
      </c>
      <c r="G222" s="110">
        <f t="shared" si="19"/>
        <v>0</v>
      </c>
      <c r="H222" s="110">
        <f t="shared" si="26"/>
        <v>0</v>
      </c>
      <c r="I222" s="111">
        <f t="shared" si="27"/>
        <v>0</v>
      </c>
      <c r="J222" s="111">
        <f t="shared" si="28"/>
        <v>0</v>
      </c>
      <c r="K222" s="112">
        <f t="shared" si="29"/>
        <v>0</v>
      </c>
      <c r="L222" s="138"/>
      <c r="M222" s="138"/>
      <c r="N222" s="112">
        <f t="shared" si="30"/>
        <v>0</v>
      </c>
      <c r="O222" s="114"/>
      <c r="P222" s="115" t="s">
        <v>2070</v>
      </c>
    </row>
    <row r="223" spans="1:16" s="116" customFormat="1" ht="21" outlineLevel="1" x14ac:dyDescent="0.25">
      <c r="A223" s="129" t="s">
        <v>2071</v>
      </c>
      <c r="B223" s="137">
        <v>0</v>
      </c>
      <c r="C223" s="137">
        <v>0</v>
      </c>
      <c r="D223" s="137">
        <v>0</v>
      </c>
      <c r="E223" s="137"/>
      <c r="F223" s="110">
        <f t="shared" si="25"/>
        <v>0</v>
      </c>
      <c r="G223" s="110">
        <f t="shared" si="19"/>
        <v>0</v>
      </c>
      <c r="H223" s="110">
        <f t="shared" si="26"/>
        <v>0</v>
      </c>
      <c r="I223" s="111">
        <f t="shared" si="27"/>
        <v>0</v>
      </c>
      <c r="J223" s="111">
        <f t="shared" si="28"/>
        <v>0</v>
      </c>
      <c r="K223" s="112">
        <f t="shared" si="29"/>
        <v>0</v>
      </c>
      <c r="L223" s="138"/>
      <c r="M223" s="138"/>
      <c r="N223" s="112">
        <f t="shared" si="30"/>
        <v>0</v>
      </c>
      <c r="O223" s="114"/>
      <c r="P223" s="115" t="s">
        <v>2072</v>
      </c>
    </row>
    <row r="224" spans="1:16" s="116" customFormat="1" outlineLevel="1" x14ac:dyDescent="0.25">
      <c r="A224" s="107" t="s">
        <v>2073</v>
      </c>
      <c r="B224" s="137"/>
      <c r="C224" s="137"/>
      <c r="D224" s="137"/>
      <c r="E224" s="137"/>
      <c r="F224" s="110">
        <f t="shared" si="25"/>
        <v>0</v>
      </c>
      <c r="G224" s="110">
        <f t="shared" si="19"/>
        <v>0</v>
      </c>
      <c r="H224" s="110">
        <f t="shared" si="26"/>
        <v>0</v>
      </c>
      <c r="I224" s="111">
        <f t="shared" si="27"/>
        <v>0</v>
      </c>
      <c r="J224" s="111">
        <f t="shared" si="28"/>
        <v>0</v>
      </c>
      <c r="K224" s="112">
        <f t="shared" si="29"/>
        <v>0</v>
      </c>
      <c r="L224" s="138"/>
      <c r="M224" s="138"/>
      <c r="N224" s="112">
        <f t="shared" si="30"/>
        <v>0</v>
      </c>
      <c r="O224" s="114"/>
      <c r="P224" s="115"/>
    </row>
    <row r="225" spans="1:16" s="116" customFormat="1" outlineLevel="1" x14ac:dyDescent="0.25">
      <c r="A225" s="107" t="s">
        <v>2074</v>
      </c>
      <c r="B225" s="137"/>
      <c r="C225" s="137"/>
      <c r="D225" s="137"/>
      <c r="E225" s="137"/>
      <c r="F225" s="110">
        <f t="shared" si="25"/>
        <v>0</v>
      </c>
      <c r="G225" s="110">
        <f t="shared" si="19"/>
        <v>0</v>
      </c>
      <c r="H225" s="110">
        <f t="shared" si="26"/>
        <v>0</v>
      </c>
      <c r="I225" s="111">
        <f t="shared" si="27"/>
        <v>0</v>
      </c>
      <c r="J225" s="111">
        <f t="shared" si="28"/>
        <v>0</v>
      </c>
      <c r="K225" s="112">
        <f t="shared" si="29"/>
        <v>0</v>
      </c>
      <c r="L225" s="138"/>
      <c r="M225" s="138"/>
      <c r="N225" s="112">
        <f t="shared" si="30"/>
        <v>0</v>
      </c>
      <c r="O225" s="114"/>
      <c r="P225" s="115"/>
    </row>
    <row r="226" spans="1:16" s="116" customFormat="1" outlineLevel="1" x14ac:dyDescent="0.25">
      <c r="A226" s="107" t="s">
        <v>2075</v>
      </c>
      <c r="B226" s="137"/>
      <c r="C226" s="137"/>
      <c r="D226" s="137"/>
      <c r="E226" s="137"/>
      <c r="F226" s="110">
        <f t="shared" si="25"/>
        <v>0</v>
      </c>
      <c r="G226" s="110">
        <f t="shared" si="19"/>
        <v>0</v>
      </c>
      <c r="H226" s="110">
        <f t="shared" si="26"/>
        <v>0</v>
      </c>
      <c r="I226" s="111">
        <f t="shared" si="27"/>
        <v>0</v>
      </c>
      <c r="J226" s="111">
        <f t="shared" si="28"/>
        <v>0</v>
      </c>
      <c r="K226" s="112">
        <f t="shared" si="29"/>
        <v>0</v>
      </c>
      <c r="L226" s="138"/>
      <c r="M226" s="138"/>
      <c r="N226" s="112">
        <f t="shared" si="30"/>
        <v>0</v>
      </c>
      <c r="O226" s="114"/>
      <c r="P226" s="115"/>
    </row>
    <row r="227" spans="1:16" s="116" customFormat="1" outlineLevel="1" x14ac:dyDescent="0.25">
      <c r="A227" s="107" t="s">
        <v>2076</v>
      </c>
      <c r="B227" s="137"/>
      <c r="C227" s="137"/>
      <c r="D227" s="137"/>
      <c r="E227" s="137"/>
      <c r="F227" s="110">
        <f t="shared" si="25"/>
        <v>0</v>
      </c>
      <c r="G227" s="110">
        <f t="shared" si="19"/>
        <v>0</v>
      </c>
      <c r="H227" s="110">
        <f t="shared" si="26"/>
        <v>0</v>
      </c>
      <c r="I227" s="111">
        <f t="shared" si="27"/>
        <v>0</v>
      </c>
      <c r="J227" s="111">
        <f t="shared" si="28"/>
        <v>0</v>
      </c>
      <c r="K227" s="112">
        <f t="shared" si="29"/>
        <v>0</v>
      </c>
      <c r="L227" s="138"/>
      <c r="M227" s="138"/>
      <c r="N227" s="112">
        <f t="shared" si="30"/>
        <v>0</v>
      </c>
      <c r="O227" s="114"/>
      <c r="P227" s="115"/>
    </row>
    <row r="228" spans="1:16" s="116" customFormat="1" outlineLevel="1" x14ac:dyDescent="0.25">
      <c r="A228" s="107" t="s">
        <v>2077</v>
      </c>
      <c r="B228" s="137"/>
      <c r="C228" s="137"/>
      <c r="D228" s="137"/>
      <c r="E228" s="137"/>
      <c r="F228" s="110">
        <f t="shared" si="25"/>
        <v>0</v>
      </c>
      <c r="G228" s="110">
        <f t="shared" si="19"/>
        <v>0</v>
      </c>
      <c r="H228" s="110">
        <f t="shared" si="26"/>
        <v>0</v>
      </c>
      <c r="I228" s="111">
        <f t="shared" si="27"/>
        <v>0</v>
      </c>
      <c r="J228" s="111">
        <f t="shared" si="28"/>
        <v>0</v>
      </c>
      <c r="K228" s="112">
        <f t="shared" si="29"/>
        <v>0</v>
      </c>
      <c r="L228" s="138"/>
      <c r="M228" s="138"/>
      <c r="N228" s="112">
        <f t="shared" si="30"/>
        <v>0</v>
      </c>
      <c r="O228" s="114"/>
      <c r="P228" s="115"/>
    </row>
    <row r="229" spans="1:16" s="116" customFormat="1" outlineLevel="1" x14ac:dyDescent="0.25">
      <c r="A229" s="107" t="s">
        <v>2078</v>
      </c>
      <c r="B229" s="137"/>
      <c r="C229" s="137"/>
      <c r="D229" s="137"/>
      <c r="E229" s="137"/>
      <c r="F229" s="110">
        <f t="shared" si="25"/>
        <v>0</v>
      </c>
      <c r="G229" s="110">
        <f t="shared" si="19"/>
        <v>0</v>
      </c>
      <c r="H229" s="110">
        <f t="shared" si="26"/>
        <v>0</v>
      </c>
      <c r="I229" s="111">
        <f t="shared" si="27"/>
        <v>0</v>
      </c>
      <c r="J229" s="111">
        <f t="shared" si="28"/>
        <v>0</v>
      </c>
      <c r="K229" s="112">
        <f t="shared" si="29"/>
        <v>0</v>
      </c>
      <c r="L229" s="138"/>
      <c r="M229" s="138"/>
      <c r="N229" s="112">
        <f t="shared" si="30"/>
        <v>0</v>
      </c>
      <c r="O229" s="114"/>
      <c r="P229" s="115"/>
    </row>
    <row r="230" spans="1:16" outlineLevel="1" x14ac:dyDescent="0.25">
      <c r="A230" s="129"/>
      <c r="B230" s="125">
        <v>0</v>
      </c>
      <c r="C230" s="125">
        <v>0</v>
      </c>
      <c r="D230" s="125">
        <v>0</v>
      </c>
      <c r="E230" s="125"/>
      <c r="F230" s="132"/>
      <c r="G230" s="133">
        <f>C230*$G$3</f>
        <v>0</v>
      </c>
      <c r="H230" s="125">
        <f>D230*H188</f>
        <v>0</v>
      </c>
      <c r="I230" s="125">
        <v>0</v>
      </c>
      <c r="J230" s="125">
        <v>0</v>
      </c>
      <c r="K230" s="125">
        <v>0</v>
      </c>
      <c r="L230" s="125"/>
      <c r="M230" s="125"/>
      <c r="N230" s="125"/>
      <c r="O230" s="127"/>
      <c r="P230" s="128"/>
    </row>
    <row r="231" spans="1:16" ht="21" outlineLevel="1" x14ac:dyDescent="0.4">
      <c r="A231" s="134" t="s">
        <v>2079</v>
      </c>
      <c r="B231" s="140"/>
      <c r="C231" s="140"/>
      <c r="D231" s="140"/>
      <c r="E231" s="140"/>
      <c r="F231" s="141"/>
      <c r="G231" s="140"/>
      <c r="H231" s="140"/>
      <c r="I231" s="140"/>
      <c r="J231" s="140"/>
      <c r="K231" s="140"/>
      <c r="L231" s="140"/>
      <c r="M231" s="140"/>
      <c r="N231" s="140"/>
      <c r="O231" s="122"/>
      <c r="P231" s="142"/>
    </row>
    <row r="232" spans="1:16" outlineLevel="1" x14ac:dyDescent="0.25">
      <c r="A232" s="129"/>
      <c r="B232" s="125">
        <v>0</v>
      </c>
      <c r="C232" s="125">
        <v>0</v>
      </c>
      <c r="D232" s="125">
        <v>0</v>
      </c>
      <c r="E232" s="125"/>
      <c r="F232" s="132"/>
      <c r="G232" s="133">
        <f>C232*$G$3</f>
        <v>0</v>
      </c>
      <c r="H232" s="125">
        <f>D232*H190</f>
        <v>0</v>
      </c>
      <c r="I232" s="125">
        <v>0</v>
      </c>
      <c r="J232" s="125">
        <v>0</v>
      </c>
      <c r="K232" s="125">
        <v>0</v>
      </c>
      <c r="L232" s="125"/>
      <c r="M232" s="125"/>
      <c r="N232" s="125"/>
      <c r="O232" s="127"/>
      <c r="P232" s="128"/>
    </row>
    <row r="233" spans="1:16" s="116" customFormat="1" ht="31.2" outlineLevel="1" x14ac:dyDescent="0.25">
      <c r="A233" s="129" t="s">
        <v>2080</v>
      </c>
      <c r="B233" s="108"/>
      <c r="C233" s="108"/>
      <c r="D233" s="108"/>
      <c r="E233" s="108"/>
      <c r="F233" s="110">
        <f t="shared" ref="F233:F240" si="31">B233*$F$3</f>
        <v>0</v>
      </c>
      <c r="G233" s="110">
        <f t="shared" ref="G233:G240" si="32">C233*$G$3</f>
        <v>0</v>
      </c>
      <c r="H233" s="110">
        <f t="shared" ref="H233:H240" si="33">(D233+E233)*$H$3</f>
        <v>0</v>
      </c>
      <c r="I233" s="111">
        <f t="shared" ref="I233:I240" si="34">B233+F233</f>
        <v>0</v>
      </c>
      <c r="J233" s="111">
        <f t="shared" ref="J233:J240" si="35">SUM(C233+G233)</f>
        <v>0</v>
      </c>
      <c r="K233" s="112">
        <f t="shared" ref="K233:K240" si="36">(D233+E233+H233)</f>
        <v>0</v>
      </c>
      <c r="L233" s="111"/>
      <c r="M233" s="111"/>
      <c r="N233" s="112">
        <v>64557.17</v>
      </c>
      <c r="O233" s="114"/>
      <c r="P233" s="115" t="s">
        <v>2081</v>
      </c>
    </row>
    <row r="234" spans="1:16" s="116" customFormat="1" ht="41.4" outlineLevel="1" x14ac:dyDescent="0.25">
      <c r="A234" s="107" t="s">
        <v>2082</v>
      </c>
      <c r="B234" s="108"/>
      <c r="C234" s="108"/>
      <c r="D234" s="108"/>
      <c r="E234" s="108"/>
      <c r="F234" s="110">
        <f t="shared" si="31"/>
        <v>0</v>
      </c>
      <c r="G234" s="110">
        <f t="shared" si="32"/>
        <v>0</v>
      </c>
      <c r="H234" s="110">
        <f t="shared" si="33"/>
        <v>0</v>
      </c>
      <c r="I234" s="111">
        <f t="shared" si="34"/>
        <v>0</v>
      </c>
      <c r="J234" s="111">
        <f t="shared" si="35"/>
        <v>0</v>
      </c>
      <c r="K234" s="112">
        <f t="shared" si="36"/>
        <v>0</v>
      </c>
      <c r="L234" s="111"/>
      <c r="M234" s="111"/>
      <c r="N234" s="112">
        <v>38734.300000000003</v>
      </c>
      <c r="O234" s="114"/>
      <c r="P234" s="115" t="s">
        <v>2083</v>
      </c>
    </row>
    <row r="235" spans="1:16" s="116" customFormat="1" ht="31.2" outlineLevel="1" x14ac:dyDescent="0.25">
      <c r="A235" s="129" t="s">
        <v>2084</v>
      </c>
      <c r="B235" s="108"/>
      <c r="C235" s="108"/>
      <c r="D235" s="108"/>
      <c r="E235" s="108"/>
      <c r="F235" s="110">
        <f t="shared" si="31"/>
        <v>0</v>
      </c>
      <c r="G235" s="110">
        <f t="shared" si="32"/>
        <v>0</v>
      </c>
      <c r="H235" s="110">
        <f t="shared" si="33"/>
        <v>0</v>
      </c>
      <c r="I235" s="111">
        <f t="shared" si="34"/>
        <v>0</v>
      </c>
      <c r="J235" s="111">
        <f t="shared" si="35"/>
        <v>0</v>
      </c>
      <c r="K235" s="112">
        <f t="shared" si="36"/>
        <v>0</v>
      </c>
      <c r="L235" s="111"/>
      <c r="M235" s="111"/>
      <c r="N235" s="112">
        <v>90380.04</v>
      </c>
      <c r="O235" s="114"/>
      <c r="P235" s="115" t="s">
        <v>2085</v>
      </c>
    </row>
    <row r="236" spans="1:16" s="116" customFormat="1" ht="38.25" customHeight="1" outlineLevel="1" x14ac:dyDescent="0.25">
      <c r="A236" s="129" t="s">
        <v>2086</v>
      </c>
      <c r="B236" s="108"/>
      <c r="C236" s="108"/>
      <c r="D236" s="108"/>
      <c r="E236" s="108"/>
      <c r="F236" s="110">
        <f t="shared" si="31"/>
        <v>0</v>
      </c>
      <c r="G236" s="110">
        <f t="shared" si="32"/>
        <v>0</v>
      </c>
      <c r="H236" s="110">
        <f t="shared" si="33"/>
        <v>0</v>
      </c>
      <c r="I236" s="111">
        <f t="shared" si="34"/>
        <v>0</v>
      </c>
      <c r="J236" s="111">
        <f t="shared" si="35"/>
        <v>0</v>
      </c>
      <c r="K236" s="112">
        <f t="shared" si="36"/>
        <v>0</v>
      </c>
      <c r="L236" s="111"/>
      <c r="M236" s="111"/>
      <c r="N236" s="112">
        <v>122658.62</v>
      </c>
      <c r="O236" s="114"/>
      <c r="P236" s="115" t="s">
        <v>2087</v>
      </c>
    </row>
    <row r="237" spans="1:16" s="116" customFormat="1" ht="38.25" customHeight="1" outlineLevel="1" x14ac:dyDescent="0.25">
      <c r="A237" s="129" t="s">
        <v>2088</v>
      </c>
      <c r="B237" s="108"/>
      <c r="C237" s="108"/>
      <c r="D237" s="108"/>
      <c r="E237" s="108"/>
      <c r="F237" s="110">
        <f t="shared" si="31"/>
        <v>0</v>
      </c>
      <c r="G237" s="110">
        <f t="shared" si="32"/>
        <v>0</v>
      </c>
      <c r="H237" s="110">
        <f t="shared" si="33"/>
        <v>0</v>
      </c>
      <c r="I237" s="111">
        <f t="shared" si="34"/>
        <v>0</v>
      </c>
      <c r="J237" s="111">
        <f t="shared" si="35"/>
        <v>0</v>
      </c>
      <c r="K237" s="112">
        <f t="shared" si="36"/>
        <v>0</v>
      </c>
      <c r="L237" s="111"/>
      <c r="M237" s="111"/>
      <c r="N237" s="112">
        <v>129114.34</v>
      </c>
      <c r="O237" s="114"/>
      <c r="P237" s="115" t="s">
        <v>2089</v>
      </c>
    </row>
    <row r="238" spans="1:16" s="116" customFormat="1" ht="38.25" customHeight="1" outlineLevel="1" x14ac:dyDescent="0.25">
      <c r="A238" s="129" t="s">
        <v>2090</v>
      </c>
      <c r="B238" s="108"/>
      <c r="C238" s="108"/>
      <c r="D238" s="108"/>
      <c r="E238" s="108"/>
      <c r="F238" s="110">
        <f t="shared" si="31"/>
        <v>0</v>
      </c>
      <c r="G238" s="110">
        <f t="shared" si="32"/>
        <v>0</v>
      </c>
      <c r="H238" s="110">
        <f t="shared" si="33"/>
        <v>0</v>
      </c>
      <c r="I238" s="111">
        <f t="shared" si="34"/>
        <v>0</v>
      </c>
      <c r="J238" s="111">
        <f t="shared" si="35"/>
        <v>0</v>
      </c>
      <c r="K238" s="112">
        <f t="shared" si="36"/>
        <v>0</v>
      </c>
      <c r="L238" s="111"/>
      <c r="M238" s="111"/>
      <c r="N238" s="112">
        <v>355064.44</v>
      </c>
      <c r="O238" s="114"/>
      <c r="P238" s="115" t="s">
        <v>2091</v>
      </c>
    </row>
    <row r="239" spans="1:16" s="116" customFormat="1" ht="38.25" customHeight="1" outlineLevel="1" x14ac:dyDescent="0.25">
      <c r="A239" s="129" t="s">
        <v>2092</v>
      </c>
      <c r="B239" s="108"/>
      <c r="C239" s="108"/>
      <c r="D239" s="108"/>
      <c r="E239" s="108"/>
      <c r="F239" s="110">
        <f t="shared" si="31"/>
        <v>0</v>
      </c>
      <c r="G239" s="110">
        <f t="shared" si="32"/>
        <v>0</v>
      </c>
      <c r="H239" s="110">
        <f t="shared" si="33"/>
        <v>0</v>
      </c>
      <c r="I239" s="111">
        <f t="shared" si="34"/>
        <v>0</v>
      </c>
      <c r="J239" s="111">
        <f t="shared" si="35"/>
        <v>0</v>
      </c>
      <c r="K239" s="112">
        <f t="shared" si="36"/>
        <v>0</v>
      </c>
      <c r="L239" s="111"/>
      <c r="M239" s="111"/>
      <c r="N239" s="112">
        <v>180760.08</v>
      </c>
      <c r="O239" s="114"/>
      <c r="P239" s="115" t="s">
        <v>2093</v>
      </c>
    </row>
    <row r="240" spans="1:16" s="116" customFormat="1" ht="38.25" customHeight="1" outlineLevel="1" x14ac:dyDescent="0.25">
      <c r="A240" s="107" t="s">
        <v>2094</v>
      </c>
      <c r="B240" s="108"/>
      <c r="C240" s="108"/>
      <c r="D240" s="108"/>
      <c r="E240" s="108"/>
      <c r="F240" s="110">
        <f t="shared" si="31"/>
        <v>0</v>
      </c>
      <c r="G240" s="110">
        <f t="shared" si="32"/>
        <v>0</v>
      </c>
      <c r="H240" s="110">
        <f t="shared" si="33"/>
        <v>0</v>
      </c>
      <c r="I240" s="111">
        <f t="shared" si="34"/>
        <v>0</v>
      </c>
      <c r="J240" s="111">
        <f t="shared" si="35"/>
        <v>0</v>
      </c>
      <c r="K240" s="112">
        <f t="shared" si="36"/>
        <v>0</v>
      </c>
      <c r="L240" s="111"/>
      <c r="M240" s="111"/>
      <c r="N240" s="112">
        <v>77468.600000000006</v>
      </c>
      <c r="O240" s="114"/>
      <c r="P240" s="115" t="s">
        <v>2095</v>
      </c>
    </row>
    <row r="241" spans="1:19" ht="38.25" customHeight="1" outlineLevel="1" x14ac:dyDescent="0.25">
      <c r="A241" s="129"/>
      <c r="B241" s="125"/>
      <c r="C241" s="125"/>
      <c r="D241" s="125"/>
      <c r="E241" s="125"/>
      <c r="F241" s="132"/>
      <c r="G241" s="133">
        <f>C241*$G$3</f>
        <v>0</v>
      </c>
      <c r="H241" s="125">
        <f>D241*H199</f>
        <v>0</v>
      </c>
      <c r="I241" s="125">
        <v>0</v>
      </c>
      <c r="J241" s="125">
        <v>0</v>
      </c>
      <c r="K241" s="125">
        <v>0</v>
      </c>
      <c r="L241" s="125"/>
      <c r="M241" s="125"/>
      <c r="N241" s="125"/>
      <c r="O241" s="127"/>
      <c r="P241" s="128"/>
    </row>
    <row r="242" spans="1:19" ht="38.25" customHeight="1" outlineLevel="1" x14ac:dyDescent="0.4">
      <c r="A242" s="134" t="s">
        <v>2096</v>
      </c>
      <c r="B242" s="140"/>
      <c r="C242" s="140"/>
      <c r="D242" s="140"/>
      <c r="E242" s="140"/>
      <c r="F242" s="141"/>
      <c r="G242" s="140"/>
      <c r="H242" s="140"/>
      <c r="I242" s="140"/>
      <c r="J242" s="140"/>
      <c r="K242" s="140"/>
      <c r="L242" s="140"/>
      <c r="M242" s="140"/>
      <c r="N242" s="140"/>
      <c r="O242" s="122"/>
      <c r="P242" s="142"/>
    </row>
    <row r="243" spans="1:19" ht="38.25" customHeight="1" outlineLevel="1" x14ac:dyDescent="0.25">
      <c r="A243" s="129"/>
      <c r="B243" s="125">
        <v>0</v>
      </c>
      <c r="C243" s="125">
        <v>0</v>
      </c>
      <c r="D243" s="125">
        <v>0</v>
      </c>
      <c r="E243" s="125"/>
      <c r="F243" s="132"/>
      <c r="G243" s="133">
        <f>C243*$G$3</f>
        <v>0</v>
      </c>
      <c r="H243" s="125">
        <f>D243*H201</f>
        <v>0</v>
      </c>
      <c r="I243" s="125">
        <v>0</v>
      </c>
      <c r="J243" s="125">
        <v>0</v>
      </c>
      <c r="K243" s="125">
        <v>0</v>
      </c>
      <c r="L243" s="125"/>
      <c r="M243" s="125"/>
      <c r="N243" s="125"/>
      <c r="O243" s="127"/>
      <c r="P243" s="128"/>
    </row>
    <row r="244" spans="1:19" s="116" customFormat="1" ht="38.25" customHeight="1" outlineLevel="1" x14ac:dyDescent="0.25">
      <c r="A244" s="129" t="s">
        <v>2097</v>
      </c>
      <c r="B244" s="108"/>
      <c r="C244" s="108"/>
      <c r="D244" s="108"/>
      <c r="E244" s="108"/>
      <c r="F244" s="110">
        <f t="shared" ref="F244:F250" si="37">B244*$F$3</f>
        <v>0</v>
      </c>
      <c r="G244" s="110">
        <f t="shared" ref="G244:G249" si="38">C244*$G$3</f>
        <v>0</v>
      </c>
      <c r="H244" s="110">
        <f t="shared" ref="H244:H249" si="39">(D244+E244)*$H$3</f>
        <v>0</v>
      </c>
      <c r="I244" s="111">
        <f t="shared" ref="I244:I250" si="40">B244+F244</f>
        <v>0</v>
      </c>
      <c r="J244" s="111">
        <f t="shared" ref="J244:J250" si="41">SUM(C244+G244)</f>
        <v>0</v>
      </c>
      <c r="K244" s="112">
        <f t="shared" ref="K244:K250" si="42">(D244+E244+H244)</f>
        <v>0</v>
      </c>
      <c r="L244" s="111"/>
      <c r="M244" s="111"/>
      <c r="N244" s="112">
        <v>362115.35</v>
      </c>
      <c r="O244" s="114"/>
      <c r="P244" s="115" t="s">
        <v>2098</v>
      </c>
    </row>
    <row r="245" spans="1:19" s="116" customFormat="1" ht="38.25" customHeight="1" outlineLevel="1" x14ac:dyDescent="0.25">
      <c r="A245" s="129" t="s">
        <v>2099</v>
      </c>
      <c r="B245" s="108"/>
      <c r="C245" s="108"/>
      <c r="D245" s="108"/>
      <c r="E245" s="108"/>
      <c r="F245" s="110">
        <f t="shared" si="37"/>
        <v>0</v>
      </c>
      <c r="G245" s="110">
        <f t="shared" si="38"/>
        <v>0</v>
      </c>
      <c r="H245" s="110">
        <f t="shared" si="39"/>
        <v>0</v>
      </c>
      <c r="I245" s="111">
        <f t="shared" si="40"/>
        <v>0</v>
      </c>
      <c r="J245" s="111">
        <f t="shared" si="41"/>
        <v>0</v>
      </c>
      <c r="K245" s="112">
        <f t="shared" si="42"/>
        <v>0</v>
      </c>
      <c r="L245" s="111"/>
      <c r="M245" s="111"/>
      <c r="N245" s="112">
        <v>278550.27</v>
      </c>
      <c r="O245" s="114"/>
      <c r="P245" s="115" t="s">
        <v>2100</v>
      </c>
    </row>
    <row r="246" spans="1:19" s="116" customFormat="1" ht="38.25" customHeight="1" outlineLevel="1" x14ac:dyDescent="0.25">
      <c r="A246" s="129" t="s">
        <v>2101</v>
      </c>
      <c r="B246" s="108"/>
      <c r="C246" s="108"/>
      <c r="D246" s="108"/>
      <c r="E246" s="108"/>
      <c r="F246" s="110">
        <f t="shared" si="37"/>
        <v>0</v>
      </c>
      <c r="G246" s="110">
        <f t="shared" si="38"/>
        <v>0</v>
      </c>
      <c r="H246" s="110">
        <f t="shared" si="39"/>
        <v>0</v>
      </c>
      <c r="I246" s="111">
        <f t="shared" si="40"/>
        <v>0</v>
      </c>
      <c r="J246" s="111">
        <f t="shared" si="41"/>
        <v>0</v>
      </c>
      <c r="K246" s="112">
        <f t="shared" si="42"/>
        <v>0</v>
      </c>
      <c r="L246" s="111"/>
      <c r="M246" s="111"/>
      <c r="N246" s="112">
        <v>87286.42</v>
      </c>
      <c r="O246" s="114"/>
      <c r="P246" s="115" t="s">
        <v>2102</v>
      </c>
    </row>
    <row r="247" spans="1:19" s="116" customFormat="1" ht="38.25" customHeight="1" outlineLevel="1" x14ac:dyDescent="0.25">
      <c r="A247" s="129" t="s">
        <v>2103</v>
      </c>
      <c r="B247" s="108"/>
      <c r="C247" s="108"/>
      <c r="D247" s="108"/>
      <c r="E247" s="108"/>
      <c r="F247" s="110">
        <f t="shared" si="37"/>
        <v>0</v>
      </c>
      <c r="G247" s="110">
        <f t="shared" si="38"/>
        <v>0</v>
      </c>
      <c r="H247" s="110">
        <f t="shared" si="39"/>
        <v>0</v>
      </c>
      <c r="I247" s="111">
        <f t="shared" si="40"/>
        <v>0</v>
      </c>
      <c r="J247" s="111">
        <f t="shared" si="41"/>
        <v>0</v>
      </c>
      <c r="K247" s="112">
        <f t="shared" si="42"/>
        <v>0</v>
      </c>
      <c r="L247" s="111"/>
      <c r="M247" s="111"/>
      <c r="N247" s="112">
        <f>K247+L247+M247</f>
        <v>0</v>
      </c>
      <c r="O247" s="114"/>
      <c r="P247" s="115"/>
    </row>
    <row r="248" spans="1:19" s="116" customFormat="1" ht="38.25" customHeight="1" outlineLevel="1" x14ac:dyDescent="0.25">
      <c r="A248" s="129" t="s">
        <v>2104</v>
      </c>
      <c r="B248" s="108"/>
      <c r="C248" s="108"/>
      <c r="D248" s="108"/>
      <c r="E248" s="108"/>
      <c r="F248" s="110">
        <f t="shared" si="37"/>
        <v>0</v>
      </c>
      <c r="G248" s="110">
        <f t="shared" si="38"/>
        <v>0</v>
      </c>
      <c r="H248" s="110">
        <f t="shared" si="39"/>
        <v>0</v>
      </c>
      <c r="I248" s="111">
        <f t="shared" si="40"/>
        <v>0</v>
      </c>
      <c r="J248" s="111">
        <f t="shared" si="41"/>
        <v>0</v>
      </c>
      <c r="K248" s="112">
        <f t="shared" si="42"/>
        <v>0</v>
      </c>
      <c r="L248" s="111"/>
      <c r="M248" s="111"/>
      <c r="N248" s="112">
        <f>K248+L248+M248</f>
        <v>0</v>
      </c>
      <c r="O248" s="114"/>
      <c r="P248" s="115"/>
    </row>
    <row r="249" spans="1:19" s="116" customFormat="1" ht="38.25" customHeight="1" outlineLevel="1" x14ac:dyDescent="0.25">
      <c r="A249" s="129" t="s">
        <v>2105</v>
      </c>
      <c r="B249" s="108"/>
      <c r="C249" s="108"/>
      <c r="D249" s="108"/>
      <c r="E249" s="108"/>
      <c r="F249" s="110">
        <f t="shared" si="37"/>
        <v>0</v>
      </c>
      <c r="G249" s="110">
        <f t="shared" si="38"/>
        <v>0</v>
      </c>
      <c r="H249" s="110">
        <f t="shared" si="39"/>
        <v>0</v>
      </c>
      <c r="I249" s="111">
        <f t="shared" si="40"/>
        <v>0</v>
      </c>
      <c r="J249" s="111">
        <f t="shared" si="41"/>
        <v>0</v>
      </c>
      <c r="K249" s="112">
        <f t="shared" si="42"/>
        <v>0</v>
      </c>
      <c r="L249" s="111"/>
      <c r="M249" s="111"/>
      <c r="N249" s="112">
        <f>K249+L249+M249</f>
        <v>0</v>
      </c>
      <c r="O249" s="114"/>
      <c r="P249" s="115"/>
    </row>
    <row r="250" spans="1:19" s="116" customFormat="1" ht="38.25" customHeight="1" outlineLevel="1" x14ac:dyDescent="0.25">
      <c r="A250" s="129"/>
      <c r="B250" s="108"/>
      <c r="C250" s="108"/>
      <c r="D250" s="108"/>
      <c r="E250" s="108"/>
      <c r="F250" s="110">
        <f t="shared" si="37"/>
        <v>0</v>
      </c>
      <c r="G250" s="143"/>
      <c r="H250" s="110"/>
      <c r="I250" s="111">
        <f t="shared" si="40"/>
        <v>0</v>
      </c>
      <c r="J250" s="111">
        <f t="shared" si="41"/>
        <v>0</v>
      </c>
      <c r="K250" s="112">
        <f t="shared" si="42"/>
        <v>0</v>
      </c>
      <c r="L250" s="111"/>
      <c r="M250" s="111"/>
      <c r="N250" s="112">
        <f>K250+L250+M250</f>
        <v>0</v>
      </c>
      <c r="O250" s="114"/>
      <c r="P250" s="115"/>
    </row>
    <row r="251" spans="1:19" ht="38.25" customHeight="1" outlineLevel="1" x14ac:dyDescent="0.25">
      <c r="A251" s="129"/>
      <c r="B251" s="125">
        <v>0</v>
      </c>
      <c r="C251" s="125">
        <v>0</v>
      </c>
      <c r="D251" s="125">
        <v>0</v>
      </c>
      <c r="E251" s="125"/>
      <c r="F251" s="132"/>
      <c r="G251" s="133">
        <f>C251*$G$3</f>
        <v>0</v>
      </c>
      <c r="H251" s="125">
        <f>D251*H205</f>
        <v>0</v>
      </c>
      <c r="I251" s="125">
        <v>0</v>
      </c>
      <c r="J251" s="125">
        <v>0</v>
      </c>
      <c r="K251" s="125">
        <v>0</v>
      </c>
      <c r="L251" s="125"/>
      <c r="M251" s="125"/>
      <c r="N251" s="125"/>
      <c r="O251" s="127"/>
      <c r="P251" s="128"/>
    </row>
    <row r="252" spans="1:19" ht="38.25" customHeight="1" outlineLevel="1" x14ac:dyDescent="0.4">
      <c r="A252" s="134" t="s">
        <v>2106</v>
      </c>
      <c r="B252" s="140"/>
      <c r="C252" s="140"/>
      <c r="D252" s="140"/>
      <c r="E252" s="140"/>
      <c r="F252" s="141"/>
      <c r="G252" s="140"/>
      <c r="H252" s="140"/>
      <c r="I252" s="140"/>
      <c r="J252" s="140"/>
      <c r="K252" s="140"/>
      <c r="L252" s="140"/>
      <c r="M252" s="140"/>
      <c r="N252" s="140"/>
      <c r="O252" s="122"/>
      <c r="P252" s="142"/>
    </row>
    <row r="253" spans="1:19" ht="38.25" customHeight="1" outlineLevel="1" x14ac:dyDescent="0.25">
      <c r="A253" s="129"/>
      <c r="B253" s="125">
        <v>0</v>
      </c>
      <c r="C253" s="125">
        <v>0</v>
      </c>
      <c r="D253" s="125">
        <v>0</v>
      </c>
      <c r="E253" s="125"/>
      <c r="F253" s="132"/>
      <c r="G253" s="133">
        <f>C253*$G$3</f>
        <v>0</v>
      </c>
      <c r="H253" s="125">
        <f>D253*H207</f>
        <v>0</v>
      </c>
      <c r="I253" s="125">
        <v>0</v>
      </c>
      <c r="J253" s="125">
        <v>0</v>
      </c>
      <c r="K253" s="125">
        <v>0</v>
      </c>
      <c r="L253" s="125"/>
      <c r="M253" s="125"/>
      <c r="N253" s="125"/>
      <c r="O253" s="127"/>
      <c r="P253" s="128"/>
    </row>
    <row r="254" spans="1:19" s="116" customFormat="1" ht="38.25" customHeight="1" outlineLevel="1" x14ac:dyDescent="0.25">
      <c r="A254" s="107" t="s">
        <v>2107</v>
      </c>
      <c r="B254" s="108">
        <v>0</v>
      </c>
      <c r="C254" s="108">
        <v>0</v>
      </c>
      <c r="D254" s="108"/>
      <c r="E254" s="108"/>
      <c r="F254" s="110">
        <f>B254*$F$3</f>
        <v>0</v>
      </c>
      <c r="G254" s="110">
        <f>C254*$G$3</f>
        <v>0</v>
      </c>
      <c r="H254" s="110">
        <f>(D254+E254)*$H$3</f>
        <v>0</v>
      </c>
      <c r="I254" s="111">
        <f>B254+F254</f>
        <v>0</v>
      </c>
      <c r="J254" s="111">
        <f>SUM(C254+G254)</f>
        <v>0</v>
      </c>
      <c r="K254" s="112">
        <f>(D254+E254+H254)</f>
        <v>0</v>
      </c>
      <c r="L254" s="111"/>
      <c r="M254" s="111"/>
      <c r="N254" s="112">
        <v>2643933.63</v>
      </c>
      <c r="O254" s="144"/>
      <c r="P254" s="115" t="s">
        <v>2108</v>
      </c>
    </row>
    <row r="255" spans="1:19" x14ac:dyDescent="0.25">
      <c r="C255" s="145"/>
      <c r="G255" s="146"/>
      <c r="H255" s="147"/>
      <c r="J255" s="147"/>
      <c r="K255" s="147"/>
      <c r="L255" s="147"/>
      <c r="M255" s="147"/>
      <c r="N255" s="148"/>
      <c r="O255" s="149"/>
    </row>
    <row r="256" spans="1:19" s="155" customFormat="1" ht="15.6" x14ac:dyDescent="0.3">
      <c r="A256" s="150" t="s">
        <v>2109</v>
      </c>
      <c r="B256" s="151">
        <f t="shared" ref="B256:M256" si="43">SUM(B6:B255)</f>
        <v>0</v>
      </c>
      <c r="C256" s="151">
        <f t="shared" si="43"/>
        <v>0</v>
      </c>
      <c r="D256" s="151">
        <f t="shared" si="43"/>
        <v>0</v>
      </c>
      <c r="E256" s="151">
        <f t="shared" si="43"/>
        <v>0</v>
      </c>
      <c r="F256" s="151">
        <f t="shared" si="43"/>
        <v>0</v>
      </c>
      <c r="G256" s="151">
        <f t="shared" si="43"/>
        <v>0</v>
      </c>
      <c r="H256" s="151">
        <f t="shared" si="43"/>
        <v>0</v>
      </c>
      <c r="I256" s="151">
        <f t="shared" si="43"/>
        <v>0</v>
      </c>
      <c r="J256" s="151">
        <f t="shared" si="43"/>
        <v>0</v>
      </c>
      <c r="K256" s="151">
        <f t="shared" si="43"/>
        <v>0</v>
      </c>
      <c r="L256" s="151">
        <f t="shared" si="43"/>
        <v>0</v>
      </c>
      <c r="M256" s="151">
        <f t="shared" si="43"/>
        <v>0</v>
      </c>
      <c r="N256" s="152">
        <f>SUM(N6:N254)</f>
        <v>400485757.13000005</v>
      </c>
      <c r="O256" s="153"/>
      <c r="P256" s="154"/>
      <c r="S256" s="156"/>
    </row>
    <row r="260" spans="1:18" s="160" customFormat="1" x14ac:dyDescent="0.25">
      <c r="A260" s="157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 t="s">
        <v>2110</v>
      </c>
      <c r="N260" s="164">
        <v>752732.35000000009</v>
      </c>
      <c r="O260" s="159"/>
    </row>
    <row r="261" spans="1:18" s="160" customFormat="1" x14ac:dyDescent="0.25">
      <c r="A261" s="157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9"/>
    </row>
    <row r="262" spans="1:18" s="160" customFormat="1" ht="15.6" x14ac:dyDescent="0.3">
      <c r="A262" s="157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61" t="s">
        <v>2111</v>
      </c>
      <c r="O262" s="2" t="s">
        <v>2112</v>
      </c>
      <c r="R262" s="160" t="s">
        <v>2113</v>
      </c>
    </row>
    <row r="263" spans="1:18" s="160" customFormat="1" x14ac:dyDescent="0.25">
      <c r="A263" s="157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 t="s">
        <v>2114</v>
      </c>
      <c r="N263" s="158">
        <f>+N10</f>
        <v>6307172.04</v>
      </c>
      <c r="O263" s="162">
        <f>+N263/$N$256</f>
        <v>1.5748804864370382E-2</v>
      </c>
      <c r="P263" s="163">
        <f>+$N$260*O263</f>
        <v>11854.634895248952</v>
      </c>
      <c r="R263" s="163">
        <v>6089724.625117504</v>
      </c>
    </row>
    <row r="264" spans="1:18" s="160" customFormat="1" x14ac:dyDescent="0.25">
      <c r="A264" s="157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 t="s">
        <v>2115</v>
      </c>
      <c r="N264" s="158">
        <f>+N6</f>
        <v>26807264.010000002</v>
      </c>
      <c r="O264" s="162">
        <f t="shared" ref="O264:O272" si="44">+N264/$N$256</f>
        <v>6.6936872367468994E-2</v>
      </c>
      <c r="P264" s="163">
        <f t="shared" ref="P264:P269" si="45">+$N$260*O264</f>
        <v>50385.549238815009</v>
      </c>
      <c r="R264" s="163">
        <v>25653559.709108949</v>
      </c>
    </row>
    <row r="265" spans="1:18" s="160" customFormat="1" x14ac:dyDescent="0.25">
      <c r="A265" s="157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 t="s">
        <v>2116</v>
      </c>
      <c r="N265" s="158">
        <f>+N7</f>
        <v>26554884.07</v>
      </c>
      <c r="O265" s="162">
        <f t="shared" si="44"/>
        <v>6.6306687809075129E-2</v>
      </c>
      <c r="P265" s="163">
        <f t="shared" si="45"/>
        <v>49911.18893524148</v>
      </c>
      <c r="R265" s="163">
        <v>25625841.777321327</v>
      </c>
    </row>
    <row r="266" spans="1:18" s="160" customFormat="1" x14ac:dyDescent="0.25">
      <c r="A266" s="157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 t="s">
        <v>2117</v>
      </c>
      <c r="N266" s="158">
        <f>+N9</f>
        <v>2839933.36</v>
      </c>
      <c r="O266" s="162">
        <f t="shared" si="44"/>
        <v>7.0912218710393257E-3</v>
      </c>
      <c r="P266" s="163">
        <f t="shared" si="45"/>
        <v>5337.7921033588291</v>
      </c>
      <c r="R266" s="163">
        <v>2746550.6365171601</v>
      </c>
    </row>
    <row r="267" spans="1:18" s="160" customFormat="1" x14ac:dyDescent="0.25">
      <c r="A267" s="157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 t="s">
        <v>2118</v>
      </c>
      <c r="N267" s="158">
        <f>+N11</f>
        <v>0</v>
      </c>
      <c r="O267" s="162">
        <f t="shared" si="44"/>
        <v>0</v>
      </c>
      <c r="P267" s="163">
        <f t="shared" si="45"/>
        <v>0</v>
      </c>
      <c r="R267" s="163">
        <v>193749.63024241355</v>
      </c>
    </row>
    <row r="268" spans="1:18" s="160" customFormat="1" x14ac:dyDescent="0.25">
      <c r="A268" s="157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 t="s">
        <v>2119</v>
      </c>
      <c r="N268" s="158">
        <f>+N17+N20+N23+N24+N22</f>
        <v>4503524.1100000003</v>
      </c>
      <c r="O268" s="162">
        <f t="shared" si="44"/>
        <v>1.1245154240374471E-2</v>
      </c>
      <c r="P268" s="163">
        <f t="shared" si="45"/>
        <v>8464.5913774695418</v>
      </c>
      <c r="R268" s="163">
        <v>4528743.8553880407</v>
      </c>
    </row>
    <row r="269" spans="1:18" s="160" customFormat="1" x14ac:dyDescent="0.25">
      <c r="A269" s="157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 t="s">
        <v>2120</v>
      </c>
      <c r="N269" s="158">
        <f>+N15</f>
        <v>597045.75</v>
      </c>
      <c r="O269" s="162">
        <f t="shared" si="44"/>
        <v>1.4908039533755389E-3</v>
      </c>
      <c r="P269" s="163">
        <f t="shared" si="45"/>
        <v>1122.1763632136599</v>
      </c>
      <c r="R269" s="163">
        <v>542849.67148611578</v>
      </c>
    </row>
    <row r="270" spans="1:18" s="160" customFormat="1" x14ac:dyDescent="0.25">
      <c r="A270" s="157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 t="s">
        <v>2121</v>
      </c>
      <c r="N270" s="158">
        <f>+N25</f>
        <v>20420510.829999998</v>
      </c>
      <c r="O270" s="162">
        <f t="shared" si="44"/>
        <v>5.0989355966962337E-2</v>
      </c>
      <c r="P270" s="163">
        <f>+$N$260*O270</f>
        <v>38381.33774199809</v>
      </c>
      <c r="R270" s="163">
        <v>20104373.034727871</v>
      </c>
    </row>
    <row r="271" spans="1:18" x14ac:dyDescent="0.25">
      <c r="M271" s="87" t="s">
        <v>2122</v>
      </c>
      <c r="N271" s="87">
        <f>+N28</f>
        <v>11307452.74</v>
      </c>
      <c r="O271" s="162">
        <f t="shared" si="44"/>
        <v>2.8234344264906116E-2</v>
      </c>
      <c r="P271" s="163">
        <f>+$N$260*O271</f>
        <v>21252.904309231806</v>
      </c>
      <c r="R271" s="163">
        <v>10547792.894803343</v>
      </c>
    </row>
    <row r="272" spans="1:18" x14ac:dyDescent="0.25">
      <c r="M272" s="87" t="s">
        <v>1791</v>
      </c>
      <c r="N272" s="87">
        <f>+N31</f>
        <v>420609.85</v>
      </c>
      <c r="O272" s="162">
        <f t="shared" si="44"/>
        <v>1.0502492098950413E-3</v>
      </c>
      <c r="P272" s="163">
        <f>+$N$260*O272</f>
        <v>790.55655584993781</v>
      </c>
      <c r="R272" s="163">
        <v>406779.35000703955</v>
      </c>
    </row>
    <row r="275" spans="13:14" x14ac:dyDescent="0.25">
      <c r="M275" s="87" t="s">
        <v>171</v>
      </c>
    </row>
    <row r="276" spans="13:14" x14ac:dyDescent="0.25">
      <c r="M276" s="158" t="s">
        <v>2115</v>
      </c>
      <c r="N276" s="87">
        <f>P264</f>
        <v>50385.549238815009</v>
      </c>
    </row>
    <row r="277" spans="13:14" x14ac:dyDescent="0.25">
      <c r="M277" s="158" t="s">
        <v>2116</v>
      </c>
      <c r="N277" s="87">
        <f>P265</f>
        <v>49911.18893524148</v>
      </c>
    </row>
    <row r="278" spans="13:14" x14ac:dyDescent="0.25">
      <c r="M278" s="87" t="s">
        <v>2123</v>
      </c>
      <c r="N278" s="87">
        <f>P270*(1-0.157-0.314-0.25)</f>
        <v>10708.393230017464</v>
      </c>
    </row>
    <row r="279" spans="13:14" x14ac:dyDescent="0.25">
      <c r="M279" s="87" t="s">
        <v>2122</v>
      </c>
      <c r="N279" s="87">
        <f>P271*0.53</f>
        <v>11264.039283892858</v>
      </c>
    </row>
    <row r="280" spans="13:14" x14ac:dyDescent="0.25">
      <c r="N280" s="167">
        <f>SUM(N276:N279)</f>
        <v>122269.17068796681</v>
      </c>
    </row>
    <row r="283" spans="13:14" x14ac:dyDescent="0.25">
      <c r="M283" s="87" t="s">
        <v>49</v>
      </c>
    </row>
    <row r="284" spans="13:14" x14ac:dyDescent="0.25">
      <c r="M284" s="158" t="s">
        <v>2119</v>
      </c>
      <c r="N284" s="87">
        <f>P268</f>
        <v>8464.5913774695418</v>
      </c>
    </row>
    <row r="285" spans="13:14" x14ac:dyDescent="0.25">
      <c r="M285" s="158" t="s">
        <v>2124</v>
      </c>
      <c r="N285" s="87">
        <f>P270*0.314</f>
        <v>12051.740050987401</v>
      </c>
    </row>
    <row r="286" spans="13:14" x14ac:dyDescent="0.25">
      <c r="M286" s="87" t="s">
        <v>2125</v>
      </c>
      <c r="N286" s="87">
        <f>P271*0.3</f>
        <v>6375.8712927695415</v>
      </c>
    </row>
    <row r="287" spans="13:14" x14ac:dyDescent="0.25">
      <c r="M287" s="87" t="s">
        <v>1791</v>
      </c>
      <c r="N287" s="87">
        <f>P272</f>
        <v>790.55655584993781</v>
      </c>
    </row>
    <row r="288" spans="13:14" x14ac:dyDescent="0.25">
      <c r="N288" s="167">
        <f>SUM(N284:N287)</f>
        <v>27682.75927707642</v>
      </c>
    </row>
    <row r="290" spans="13:14" x14ac:dyDescent="0.25">
      <c r="M290" s="87" t="s">
        <v>69</v>
      </c>
    </row>
    <row r="291" spans="13:14" x14ac:dyDescent="0.25">
      <c r="M291" s="158" t="s">
        <v>2126</v>
      </c>
      <c r="N291" s="87">
        <f>P263</f>
        <v>11854.634895248952</v>
      </c>
    </row>
    <row r="292" spans="13:14" x14ac:dyDescent="0.25">
      <c r="M292" s="158" t="str">
        <f>M269</f>
        <v>Machias Washbay &amp; Garage</v>
      </c>
      <c r="N292" s="87">
        <f>P269</f>
        <v>1122.1763632136599</v>
      </c>
    </row>
    <row r="293" spans="13:14" x14ac:dyDescent="0.25">
      <c r="M293" s="87" t="s">
        <v>2127</v>
      </c>
      <c r="N293" s="87">
        <f>P270*(0.157+0.25)</f>
        <v>15621.204460993224</v>
      </c>
    </row>
    <row r="294" spans="13:14" x14ac:dyDescent="0.25">
      <c r="M294" s="87" t="s">
        <v>2122</v>
      </c>
      <c r="N294" s="87">
        <f>P271*0.17</f>
        <v>3612.9937325694073</v>
      </c>
    </row>
    <row r="295" spans="13:14" x14ac:dyDescent="0.25">
      <c r="N295" s="167">
        <f>SUM(N291:N294)</f>
        <v>32211.009452025242</v>
      </c>
    </row>
  </sheetData>
  <mergeCells count="4">
    <mergeCell ref="A1:P1"/>
    <mergeCell ref="A2:B2"/>
    <mergeCell ref="B3:D3"/>
    <mergeCell ref="I3:O3"/>
  </mergeCells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EE327-767F-4634-8088-F70288A53E96}">
  <sheetPr codeName="Sheet5">
    <tabColor theme="0" tint="-0.499984740745262"/>
  </sheetPr>
  <dimension ref="B1:R8765"/>
  <sheetViews>
    <sheetView zoomScale="80" zoomScaleNormal="80" workbookViewId="0">
      <pane ySplit="4" topLeftCell="A5" activePane="bottomLeft" state="frozen"/>
      <selection pane="bottomLeft" activeCell="R1" sqref="R1"/>
    </sheetView>
  </sheetViews>
  <sheetFormatPr defaultRowHeight="14.4" x14ac:dyDescent="0.3"/>
  <cols>
    <col min="1" max="1" width="2.6640625" customWidth="1"/>
    <col min="2" max="2" width="8.88671875" style="18"/>
    <col min="3" max="3" width="27.33203125" style="18" bestFit="1" customWidth="1"/>
    <col min="4" max="4" width="2.6640625" customWidth="1"/>
    <col min="5" max="5" width="13.33203125" customWidth="1"/>
    <col min="6" max="6" width="2.6640625" customWidth="1"/>
    <col min="7" max="8" width="13.33203125" customWidth="1"/>
    <col min="9" max="9" width="2.6640625" customWidth="1"/>
    <col min="10" max="11" width="9.88671875" customWidth="1"/>
    <col min="13" max="13" width="25.6640625" style="17" bestFit="1" customWidth="1"/>
    <col min="14" max="14" width="15.5546875" style="16" bestFit="1" customWidth="1"/>
    <col min="17" max="18" width="14.6640625" bestFit="1" customWidth="1"/>
  </cols>
  <sheetData>
    <row r="1" spans="2:18" x14ac:dyDescent="0.3">
      <c r="R1" s="235" t="s">
        <v>3365</v>
      </c>
    </row>
    <row r="3" spans="2:18" x14ac:dyDescent="0.3">
      <c r="J3" s="229" t="s">
        <v>2128</v>
      </c>
      <c r="K3" s="229"/>
    </row>
    <row r="4" spans="2:18" ht="28.8" x14ac:dyDescent="0.3">
      <c r="B4" s="6"/>
      <c r="C4" s="67" t="s">
        <v>2129</v>
      </c>
      <c r="D4" s="67"/>
      <c r="E4" s="67" t="s">
        <v>2130</v>
      </c>
      <c r="F4" s="67"/>
      <c r="G4" s="67" t="s">
        <v>2131</v>
      </c>
      <c r="H4" s="67" t="s">
        <v>2132</v>
      </c>
      <c r="I4" s="67"/>
      <c r="J4" s="67" t="s">
        <v>2133</v>
      </c>
      <c r="K4" s="67" t="s">
        <v>2134</v>
      </c>
      <c r="M4" s="17" t="s">
        <v>156</v>
      </c>
      <c r="Q4" s="228" t="s">
        <v>2135</v>
      </c>
      <c r="R4" s="228"/>
    </row>
    <row r="5" spans="2:18" x14ac:dyDescent="0.3">
      <c r="B5" s="17">
        <v>6448</v>
      </c>
      <c r="C5" s="16" t="s">
        <v>2136</v>
      </c>
      <c r="E5" s="12" t="s">
        <v>2137</v>
      </c>
      <c r="G5" s="77" t="s">
        <v>2138</v>
      </c>
      <c r="H5" s="77" t="s">
        <v>2139</v>
      </c>
      <c r="J5" s="77" t="s">
        <v>2140</v>
      </c>
      <c r="K5" s="77" t="s">
        <v>2141</v>
      </c>
      <c r="M5" s="31" t="s">
        <v>185</v>
      </c>
      <c r="N5" s="16" t="s">
        <v>146</v>
      </c>
      <c r="Q5" s="14">
        <v>10711</v>
      </c>
      <c r="R5" s="16" t="s">
        <v>1383</v>
      </c>
    </row>
    <row r="6" spans="2:18" x14ac:dyDescent="0.3">
      <c r="B6" s="17">
        <v>8864</v>
      </c>
      <c r="C6" s="16" t="s">
        <v>2142</v>
      </c>
      <c r="E6" s="12" t="s">
        <v>2143</v>
      </c>
      <c r="G6" s="12" t="s">
        <v>2144</v>
      </c>
      <c r="H6" s="77" t="s">
        <v>2145</v>
      </c>
      <c r="J6" s="77" t="s">
        <v>2146</v>
      </c>
      <c r="K6" s="12"/>
      <c r="M6" s="31" t="s">
        <v>186</v>
      </c>
      <c r="N6" s="16" t="s">
        <v>154</v>
      </c>
      <c r="Q6" s="14">
        <v>15407</v>
      </c>
      <c r="R6" s="16" t="s">
        <v>2147</v>
      </c>
    </row>
    <row r="7" spans="2:18" x14ac:dyDescent="0.3">
      <c r="B7" s="17">
        <v>9042</v>
      </c>
      <c r="C7" s="16" t="s">
        <v>2148</v>
      </c>
      <c r="E7" s="12" t="s">
        <v>2149</v>
      </c>
      <c r="G7" s="12" t="s">
        <v>2150</v>
      </c>
      <c r="H7" s="12" t="s">
        <v>2151</v>
      </c>
      <c r="J7" s="77" t="s">
        <v>2152</v>
      </c>
      <c r="K7" s="12" t="s">
        <v>2153</v>
      </c>
      <c r="M7" s="31" t="s">
        <v>188</v>
      </c>
      <c r="N7" s="16" t="s">
        <v>146</v>
      </c>
      <c r="Q7" s="14">
        <v>16302</v>
      </c>
      <c r="R7" s="16" t="s">
        <v>2147</v>
      </c>
    </row>
    <row r="8" spans="2:18" x14ac:dyDescent="0.3">
      <c r="B8" s="17" t="s">
        <v>2154</v>
      </c>
      <c r="C8" s="16" t="s">
        <v>97</v>
      </c>
      <c r="E8" s="12" t="s">
        <v>2155</v>
      </c>
      <c r="G8" s="12" t="s">
        <v>2156</v>
      </c>
      <c r="H8" s="77" t="s">
        <v>2157</v>
      </c>
      <c r="J8" s="77" t="s">
        <v>2158</v>
      </c>
      <c r="K8" s="77"/>
      <c r="M8" s="31" t="s">
        <v>191</v>
      </c>
      <c r="N8" s="16" t="s">
        <v>154</v>
      </c>
      <c r="Q8" s="14">
        <v>18249</v>
      </c>
      <c r="R8" s="16" t="s">
        <v>2147</v>
      </c>
    </row>
    <row r="9" spans="2:18" x14ac:dyDescent="0.3">
      <c r="B9" s="17" t="s">
        <v>2159</v>
      </c>
      <c r="C9" s="16" t="s">
        <v>97</v>
      </c>
      <c r="E9" s="12" t="s">
        <v>2160</v>
      </c>
      <c r="G9" s="12" t="s">
        <v>2161</v>
      </c>
      <c r="H9" s="77" t="s">
        <v>2162</v>
      </c>
      <c r="J9" s="77" t="s">
        <v>2163</v>
      </c>
      <c r="K9" s="77"/>
      <c r="M9" s="31" t="s">
        <v>193</v>
      </c>
      <c r="N9" s="16" t="s">
        <v>146</v>
      </c>
      <c r="Q9" s="14">
        <v>18497</v>
      </c>
      <c r="R9" s="16" t="s">
        <v>2147</v>
      </c>
    </row>
    <row r="10" spans="2:18" x14ac:dyDescent="0.3">
      <c r="B10" s="17" t="s">
        <v>2164</v>
      </c>
      <c r="C10" s="16" t="s">
        <v>97</v>
      </c>
      <c r="E10" s="12" t="s">
        <v>2165</v>
      </c>
      <c r="G10" s="77" t="s">
        <v>2166</v>
      </c>
      <c r="H10" s="77" t="s">
        <v>2167</v>
      </c>
      <c r="J10" s="77" t="s">
        <v>2168</v>
      </c>
      <c r="K10" s="77"/>
      <c r="M10" s="31" t="s">
        <v>195</v>
      </c>
      <c r="N10" s="16" t="s">
        <v>146</v>
      </c>
      <c r="Q10" s="12">
        <v>40810</v>
      </c>
      <c r="R10" s="16" t="s">
        <v>2169</v>
      </c>
    </row>
    <row r="11" spans="2:18" x14ac:dyDescent="0.3">
      <c r="B11" s="17" t="s">
        <v>2170</v>
      </c>
      <c r="C11" s="16" t="s">
        <v>97</v>
      </c>
      <c r="E11" s="12" t="s">
        <v>2171</v>
      </c>
      <c r="G11" s="77" t="s">
        <v>2172</v>
      </c>
      <c r="H11" s="77" t="s">
        <v>2173</v>
      </c>
      <c r="J11" s="77" t="s">
        <v>2174</v>
      </c>
      <c r="K11" s="77"/>
      <c r="M11" s="31" t="s">
        <v>197</v>
      </c>
      <c r="N11" s="16" t="s">
        <v>154</v>
      </c>
      <c r="Q11" s="12">
        <v>40812</v>
      </c>
      <c r="R11" s="16" t="s">
        <v>2169</v>
      </c>
    </row>
    <row r="12" spans="2:18" x14ac:dyDescent="0.3">
      <c r="B12" s="17">
        <v>2183</v>
      </c>
      <c r="C12" s="16" t="s">
        <v>97</v>
      </c>
      <c r="E12" s="12" t="s">
        <v>2175</v>
      </c>
      <c r="G12" s="77"/>
      <c r="H12" s="77" t="s">
        <v>2176</v>
      </c>
      <c r="J12" s="77" t="s">
        <v>2177</v>
      </c>
      <c r="M12" s="31" t="s">
        <v>199</v>
      </c>
      <c r="N12" s="16" t="s">
        <v>142</v>
      </c>
      <c r="Q12" s="14">
        <v>41702</v>
      </c>
      <c r="R12" s="16" t="s">
        <v>2147</v>
      </c>
    </row>
    <row r="13" spans="2:18" x14ac:dyDescent="0.3">
      <c r="B13" s="17" t="s">
        <v>2178</v>
      </c>
      <c r="C13" s="16" t="s">
        <v>97</v>
      </c>
      <c r="E13" s="12" t="s">
        <v>2179</v>
      </c>
      <c r="G13" s="77"/>
      <c r="H13" s="77" t="s">
        <v>2180</v>
      </c>
      <c r="J13" s="77" t="s">
        <v>2181</v>
      </c>
      <c r="K13" s="12"/>
      <c r="M13" s="31" t="s">
        <v>192</v>
      </c>
      <c r="N13" s="16" t="s">
        <v>133</v>
      </c>
      <c r="Q13" s="12">
        <v>42614</v>
      </c>
      <c r="R13" s="16" t="s">
        <v>2147</v>
      </c>
    </row>
    <row r="14" spans="2:18" x14ac:dyDescent="0.3">
      <c r="B14" s="17" t="s">
        <v>2182</v>
      </c>
      <c r="C14" s="16" t="s">
        <v>97</v>
      </c>
      <c r="E14" s="12" t="s">
        <v>2183</v>
      </c>
      <c r="G14" s="77"/>
      <c r="H14" s="77" t="s">
        <v>2184</v>
      </c>
      <c r="M14" s="31" t="s">
        <v>2185</v>
      </c>
      <c r="N14" s="16" t="s">
        <v>133</v>
      </c>
      <c r="Q14" s="14">
        <v>45101</v>
      </c>
      <c r="R14" s="16" t="s">
        <v>2147</v>
      </c>
    </row>
    <row r="15" spans="2:18" x14ac:dyDescent="0.3">
      <c r="B15" s="17" t="s">
        <v>2186</v>
      </c>
      <c r="C15" s="16" t="s">
        <v>97</v>
      </c>
      <c r="E15" s="12" t="s">
        <v>2187</v>
      </c>
      <c r="G15" s="77"/>
      <c r="H15" s="77" t="s">
        <v>2188</v>
      </c>
      <c r="M15" s="31" t="s">
        <v>200</v>
      </c>
      <c r="N15" s="16" t="s">
        <v>142</v>
      </c>
      <c r="Q15" s="14">
        <v>54699</v>
      </c>
      <c r="R15" s="16" t="s">
        <v>1402</v>
      </c>
    </row>
    <row r="16" spans="2:18" x14ac:dyDescent="0.3">
      <c r="B16" s="17" t="s">
        <v>2189</v>
      </c>
      <c r="C16" s="16" t="s">
        <v>97</v>
      </c>
      <c r="E16" s="12" t="s">
        <v>2190</v>
      </c>
      <c r="G16" s="77"/>
      <c r="H16" s="77" t="s">
        <v>2191</v>
      </c>
      <c r="M16" s="31" t="s">
        <v>190</v>
      </c>
      <c r="N16" s="16" t="s">
        <v>142</v>
      </c>
      <c r="Q16" s="14">
        <v>56099</v>
      </c>
      <c r="R16" s="16" t="s">
        <v>1392</v>
      </c>
    </row>
    <row r="17" spans="2:18" x14ac:dyDescent="0.3">
      <c r="B17" s="17" t="s">
        <v>2192</v>
      </c>
      <c r="C17" s="16" t="s">
        <v>97</v>
      </c>
      <c r="E17" s="12" t="s">
        <v>2193</v>
      </c>
      <c r="G17" s="77"/>
      <c r="H17" s="77" t="s">
        <v>2194</v>
      </c>
      <c r="M17" s="31" t="s">
        <v>203</v>
      </c>
      <c r="N17" s="16" t="s">
        <v>142</v>
      </c>
      <c r="Q17" s="14">
        <v>56101</v>
      </c>
      <c r="R17" s="16" t="s">
        <v>1392</v>
      </c>
    </row>
    <row r="18" spans="2:18" x14ac:dyDescent="0.3">
      <c r="B18" s="17" t="s">
        <v>2195</v>
      </c>
      <c r="C18" s="16" t="s">
        <v>97</v>
      </c>
      <c r="E18" s="12" t="s">
        <v>2196</v>
      </c>
      <c r="G18" s="77"/>
      <c r="H18" s="68" t="s">
        <v>2197</v>
      </c>
      <c r="M18" s="31" t="s">
        <v>205</v>
      </c>
      <c r="N18" s="16" t="s">
        <v>142</v>
      </c>
      <c r="Q18" s="14">
        <v>57101</v>
      </c>
      <c r="R18" s="16" t="s">
        <v>1392</v>
      </c>
    </row>
    <row r="19" spans="2:18" x14ac:dyDescent="0.3">
      <c r="B19" s="17" t="s">
        <v>2198</v>
      </c>
      <c r="C19" s="16" t="s">
        <v>97</v>
      </c>
      <c r="E19" s="12" t="s">
        <v>2199</v>
      </c>
      <c r="G19" s="77"/>
      <c r="H19" s="68" t="s">
        <v>2200</v>
      </c>
      <c r="M19" s="31" t="s">
        <v>207</v>
      </c>
      <c r="N19" s="16" t="s">
        <v>142</v>
      </c>
      <c r="Q19" s="14">
        <v>57102</v>
      </c>
      <c r="R19" s="16" t="s">
        <v>1392</v>
      </c>
    </row>
    <row r="20" spans="2:18" x14ac:dyDescent="0.3">
      <c r="B20" s="17" t="s">
        <v>2201</v>
      </c>
      <c r="C20" s="16" t="s">
        <v>97</v>
      </c>
      <c r="E20" s="12" t="s">
        <v>2202</v>
      </c>
      <c r="G20" s="77"/>
      <c r="H20" s="77" t="s">
        <v>2203</v>
      </c>
      <c r="M20" s="31" t="s">
        <v>2204</v>
      </c>
      <c r="N20" s="16" t="s">
        <v>142</v>
      </c>
      <c r="Q20" s="14">
        <v>58099</v>
      </c>
      <c r="R20" s="16" t="s">
        <v>1402</v>
      </c>
    </row>
    <row r="21" spans="2:18" x14ac:dyDescent="0.3">
      <c r="B21" s="17" t="s">
        <v>2205</v>
      </c>
      <c r="C21" s="16" t="s">
        <v>97</v>
      </c>
      <c r="E21" s="12" t="s">
        <v>2206</v>
      </c>
      <c r="G21" s="77"/>
      <c r="H21" s="77" t="s">
        <v>2207</v>
      </c>
      <c r="M21" s="31" t="s">
        <v>210</v>
      </c>
      <c r="N21" s="16" t="s">
        <v>142</v>
      </c>
      <c r="Q21" s="14">
        <v>58101</v>
      </c>
      <c r="R21" s="16" t="s">
        <v>1402</v>
      </c>
    </row>
    <row r="22" spans="2:18" x14ac:dyDescent="0.3">
      <c r="B22" s="17" t="s">
        <v>2208</v>
      </c>
      <c r="C22" s="16" t="s">
        <v>97</v>
      </c>
      <c r="E22" s="12" t="s">
        <v>2209</v>
      </c>
      <c r="G22" s="77"/>
      <c r="H22" s="77" t="s">
        <v>2210</v>
      </c>
      <c r="M22" s="31" t="s">
        <v>209</v>
      </c>
      <c r="N22" s="16" t="s">
        <v>142</v>
      </c>
      <c r="Q22" s="14">
        <v>59301</v>
      </c>
      <c r="R22" s="16" t="s">
        <v>1402</v>
      </c>
    </row>
    <row r="23" spans="2:18" x14ac:dyDescent="0.3">
      <c r="B23" s="17" t="s">
        <v>2211</v>
      </c>
      <c r="C23" s="16" t="s">
        <v>97</v>
      </c>
      <c r="E23" s="12" t="s">
        <v>2212</v>
      </c>
      <c r="G23" s="77"/>
      <c r="H23" s="77" t="s">
        <v>2213</v>
      </c>
      <c r="M23" s="31" t="s">
        <v>216</v>
      </c>
      <c r="N23" s="16" t="s">
        <v>142</v>
      </c>
      <c r="Q23" s="12">
        <v>90199</v>
      </c>
      <c r="R23" s="16" t="s">
        <v>2214</v>
      </c>
    </row>
    <row r="24" spans="2:18" x14ac:dyDescent="0.3">
      <c r="B24" s="17" t="s">
        <v>2215</v>
      </c>
      <c r="C24" s="16" t="s">
        <v>97</v>
      </c>
      <c r="E24" s="12" t="s">
        <v>2216</v>
      </c>
      <c r="G24" s="77"/>
      <c r="H24" s="77" t="s">
        <v>2217</v>
      </c>
      <c r="M24" s="31" t="s">
        <v>202</v>
      </c>
      <c r="N24" s="16" t="s">
        <v>142</v>
      </c>
      <c r="Q24" s="12">
        <v>90201</v>
      </c>
      <c r="R24" s="16" t="s">
        <v>2214</v>
      </c>
    </row>
    <row r="25" spans="2:18" x14ac:dyDescent="0.3">
      <c r="B25" s="17" t="s">
        <v>2218</v>
      </c>
      <c r="C25" s="16" t="s">
        <v>97</v>
      </c>
      <c r="E25" s="12" t="s">
        <v>2219</v>
      </c>
      <c r="G25" s="77"/>
      <c r="H25" s="77" t="s">
        <v>2220</v>
      </c>
      <c r="M25" s="31" t="s">
        <v>204</v>
      </c>
      <c r="N25" s="16" t="s">
        <v>142</v>
      </c>
      <c r="Q25" s="12">
        <v>90401</v>
      </c>
      <c r="R25" s="16" t="s">
        <v>2214</v>
      </c>
    </row>
    <row r="26" spans="2:18" x14ac:dyDescent="0.3">
      <c r="B26" s="17" t="s">
        <v>2221</v>
      </c>
      <c r="C26" s="16" t="s">
        <v>97</v>
      </c>
      <c r="E26" s="12"/>
      <c r="G26" s="77"/>
      <c r="H26" s="77" t="s">
        <v>2222</v>
      </c>
      <c r="M26" s="31" t="s">
        <v>206</v>
      </c>
      <c r="N26" s="16" t="s">
        <v>142</v>
      </c>
      <c r="Q26" s="14">
        <v>90901</v>
      </c>
      <c r="R26" s="16" t="s">
        <v>2214</v>
      </c>
    </row>
    <row r="27" spans="2:18" x14ac:dyDescent="0.3">
      <c r="B27" s="17" t="s">
        <v>2223</v>
      </c>
      <c r="C27" s="16" t="s">
        <v>97</v>
      </c>
      <c r="E27" s="12" t="s">
        <v>2224</v>
      </c>
      <c r="G27" s="77"/>
      <c r="H27" s="77" t="s">
        <v>2225</v>
      </c>
      <c r="M27" s="31" t="s">
        <v>231</v>
      </c>
      <c r="N27" s="16" t="s">
        <v>142</v>
      </c>
      <c r="Q27" s="14">
        <v>92001</v>
      </c>
      <c r="R27" s="16" t="s">
        <v>171</v>
      </c>
    </row>
    <row r="28" spans="2:18" x14ac:dyDescent="0.3">
      <c r="B28" s="17" t="s">
        <v>652</v>
      </c>
      <c r="C28" s="16" t="s">
        <v>97</v>
      </c>
      <c r="G28" s="77"/>
      <c r="H28" s="77" t="s">
        <v>2226</v>
      </c>
      <c r="M28" s="31" t="s">
        <v>230</v>
      </c>
      <c r="N28" s="16" t="s">
        <v>142</v>
      </c>
      <c r="Q28" s="14">
        <v>92101</v>
      </c>
      <c r="R28" s="16" t="s">
        <v>171</v>
      </c>
    </row>
    <row r="29" spans="2:18" x14ac:dyDescent="0.3">
      <c r="B29" s="17" t="s">
        <v>2227</v>
      </c>
      <c r="C29" s="16" t="s">
        <v>97</v>
      </c>
      <c r="G29" s="77"/>
      <c r="H29" s="77" t="s">
        <v>2228</v>
      </c>
      <c r="M29" s="31" t="s">
        <v>208</v>
      </c>
      <c r="N29" s="16" t="s">
        <v>138</v>
      </c>
      <c r="Q29" s="14">
        <v>92201</v>
      </c>
      <c r="R29" s="16" t="s">
        <v>171</v>
      </c>
    </row>
    <row r="30" spans="2:18" x14ac:dyDescent="0.3">
      <c r="B30" s="17" t="s">
        <v>2229</v>
      </c>
      <c r="C30" s="16" t="s">
        <v>97</v>
      </c>
      <c r="G30" s="77"/>
      <c r="H30" s="77" t="s">
        <v>2230</v>
      </c>
      <c r="M30" s="31" t="s">
        <v>1616</v>
      </c>
      <c r="N30" s="16" t="s">
        <v>138</v>
      </c>
      <c r="Q30" s="14">
        <v>92401</v>
      </c>
      <c r="R30" s="16" t="s">
        <v>171</v>
      </c>
    </row>
    <row r="31" spans="2:18" x14ac:dyDescent="0.3">
      <c r="B31" s="17">
        <v>4645</v>
      </c>
      <c r="C31" s="16" t="s">
        <v>97</v>
      </c>
      <c r="G31" s="77"/>
      <c r="H31" s="77" t="s">
        <v>2231</v>
      </c>
      <c r="M31" s="31" t="s">
        <v>182</v>
      </c>
      <c r="N31" s="16" t="s">
        <v>142</v>
      </c>
      <c r="Q31" s="14">
        <v>92501</v>
      </c>
      <c r="R31" s="16" t="s">
        <v>171</v>
      </c>
    </row>
    <row r="32" spans="2:18" x14ac:dyDescent="0.3">
      <c r="B32" s="17">
        <v>5030</v>
      </c>
      <c r="C32" s="16" t="s">
        <v>97</v>
      </c>
      <c r="G32" s="77"/>
      <c r="H32" s="77" t="s">
        <v>2232</v>
      </c>
      <c r="M32" s="31" t="s">
        <v>233</v>
      </c>
      <c r="N32" s="16" t="s">
        <v>142</v>
      </c>
      <c r="Q32" s="14">
        <v>92601</v>
      </c>
      <c r="R32" s="16" t="s">
        <v>171</v>
      </c>
    </row>
    <row r="33" spans="2:18" x14ac:dyDescent="0.3">
      <c r="B33" s="17" t="s">
        <v>2233</v>
      </c>
      <c r="C33" s="16" t="s">
        <v>97</v>
      </c>
      <c r="G33" s="77"/>
      <c r="H33" s="77" t="s">
        <v>2234</v>
      </c>
      <c r="M33" s="31" t="s">
        <v>237</v>
      </c>
      <c r="N33" s="16" t="s">
        <v>138</v>
      </c>
      <c r="Q33" s="14">
        <v>92801</v>
      </c>
      <c r="R33" s="16" t="s">
        <v>171</v>
      </c>
    </row>
    <row r="34" spans="2:18" x14ac:dyDescent="0.3">
      <c r="B34" s="17" t="s">
        <v>2235</v>
      </c>
      <c r="C34" s="16" t="s">
        <v>97</v>
      </c>
      <c r="G34" s="77"/>
      <c r="H34" s="77" t="s">
        <v>2236</v>
      </c>
      <c r="M34" s="31" t="s">
        <v>239</v>
      </c>
      <c r="N34" s="16" t="s">
        <v>138</v>
      </c>
      <c r="Q34" s="14">
        <v>92802</v>
      </c>
      <c r="R34" s="16" t="s">
        <v>171</v>
      </c>
    </row>
    <row r="35" spans="2:18" x14ac:dyDescent="0.3">
      <c r="B35" s="17" t="s">
        <v>2237</v>
      </c>
      <c r="C35" s="16" t="s">
        <v>97</v>
      </c>
      <c r="G35" s="77"/>
      <c r="H35" s="77" t="s">
        <v>2238</v>
      </c>
      <c r="M35" s="31" t="s">
        <v>184</v>
      </c>
      <c r="N35" s="16" t="s">
        <v>133</v>
      </c>
      <c r="Q35" s="14">
        <v>92803</v>
      </c>
      <c r="R35" s="16" t="s">
        <v>171</v>
      </c>
    </row>
    <row r="36" spans="2:18" x14ac:dyDescent="0.3">
      <c r="B36" s="17">
        <v>6178</v>
      </c>
      <c r="C36" s="16" t="s">
        <v>97</v>
      </c>
      <c r="G36" s="77"/>
      <c r="H36" s="77" t="s">
        <v>2239</v>
      </c>
      <c r="M36" s="31" t="s">
        <v>211</v>
      </c>
      <c r="N36" s="16" t="s">
        <v>138</v>
      </c>
      <c r="Q36" s="14">
        <v>92804</v>
      </c>
      <c r="R36" s="16" t="s">
        <v>171</v>
      </c>
    </row>
    <row r="37" spans="2:18" x14ac:dyDescent="0.3">
      <c r="B37" s="17">
        <v>6181</v>
      </c>
      <c r="C37" s="16" t="s">
        <v>97</v>
      </c>
      <c r="G37" s="77"/>
      <c r="H37" s="78" t="s">
        <v>2240</v>
      </c>
      <c r="M37" s="31" t="s">
        <v>246</v>
      </c>
      <c r="N37" s="16" t="s">
        <v>133</v>
      </c>
      <c r="Q37" s="14">
        <v>93020</v>
      </c>
      <c r="R37" s="16" t="s">
        <v>171</v>
      </c>
    </row>
    <row r="38" spans="2:18" x14ac:dyDescent="0.3">
      <c r="B38" s="17" t="s">
        <v>2241</v>
      </c>
      <c r="C38" s="16" t="s">
        <v>97</v>
      </c>
      <c r="G38" s="77"/>
      <c r="M38" s="31" t="s">
        <v>252</v>
      </c>
      <c r="N38" s="16" t="s">
        <v>142</v>
      </c>
      <c r="Q38" s="14">
        <v>93101</v>
      </c>
      <c r="R38" s="16" t="s">
        <v>171</v>
      </c>
    </row>
    <row r="39" spans="2:18" x14ac:dyDescent="0.3">
      <c r="B39" s="17">
        <v>6575</v>
      </c>
      <c r="C39" s="16" t="s">
        <v>97</v>
      </c>
      <c r="G39" s="77"/>
      <c r="M39" s="31" t="s">
        <v>234</v>
      </c>
      <c r="N39" s="16" t="s">
        <v>142</v>
      </c>
      <c r="Q39" s="14">
        <v>93102</v>
      </c>
      <c r="R39" s="16" t="s">
        <v>171</v>
      </c>
    </row>
    <row r="40" spans="2:18" x14ac:dyDescent="0.3">
      <c r="B40" s="17" t="s">
        <v>2242</v>
      </c>
      <c r="C40" s="16" t="s">
        <v>97</v>
      </c>
      <c r="G40" s="77"/>
      <c r="M40" s="31" t="s">
        <v>253</v>
      </c>
      <c r="N40" s="16" t="s">
        <v>142</v>
      </c>
      <c r="Q40" s="14">
        <v>93501</v>
      </c>
      <c r="R40" s="16" t="s">
        <v>171</v>
      </c>
    </row>
    <row r="41" spans="2:18" x14ac:dyDescent="0.3">
      <c r="B41" s="17" t="s">
        <v>2243</v>
      </c>
      <c r="C41" s="16" t="s">
        <v>97</v>
      </c>
      <c r="M41" s="31" t="s">
        <v>213</v>
      </c>
      <c r="N41" s="16" t="s">
        <v>142</v>
      </c>
    </row>
    <row r="42" spans="2:18" x14ac:dyDescent="0.3">
      <c r="B42" s="17" t="s">
        <v>2244</v>
      </c>
      <c r="C42" s="16" t="s">
        <v>97</v>
      </c>
      <c r="M42" s="31" t="s">
        <v>254</v>
      </c>
      <c r="N42" s="16" t="s">
        <v>142</v>
      </c>
    </row>
    <row r="43" spans="2:18" x14ac:dyDescent="0.3">
      <c r="B43" s="17" t="s">
        <v>2245</v>
      </c>
      <c r="C43" s="16" t="s">
        <v>97</v>
      </c>
      <c r="M43" s="31" t="s">
        <v>255</v>
      </c>
      <c r="N43" s="16" t="s">
        <v>142</v>
      </c>
    </row>
    <row r="44" spans="2:18" x14ac:dyDescent="0.3">
      <c r="B44" s="17">
        <v>7366</v>
      </c>
      <c r="C44" s="16" t="s">
        <v>97</v>
      </c>
      <c r="M44" s="31" t="s">
        <v>256</v>
      </c>
      <c r="N44" s="16" t="s">
        <v>133</v>
      </c>
    </row>
    <row r="45" spans="2:18" x14ac:dyDescent="0.3">
      <c r="B45" s="17">
        <v>7367</v>
      </c>
      <c r="C45" s="16" t="s">
        <v>97</v>
      </c>
      <c r="M45" s="31" t="s">
        <v>257</v>
      </c>
      <c r="N45" s="16" t="s">
        <v>133</v>
      </c>
    </row>
    <row r="46" spans="2:18" x14ac:dyDescent="0.3">
      <c r="B46" s="17" t="s">
        <v>2246</v>
      </c>
      <c r="C46" s="16" t="s">
        <v>97</v>
      </c>
      <c r="M46" s="31" t="s">
        <v>258</v>
      </c>
      <c r="N46" s="16" t="s">
        <v>142</v>
      </c>
    </row>
    <row r="47" spans="2:18" x14ac:dyDescent="0.3">
      <c r="B47" s="17" t="s">
        <v>2247</v>
      </c>
      <c r="C47" s="16" t="s">
        <v>97</v>
      </c>
      <c r="M47" s="31" t="s">
        <v>194</v>
      </c>
      <c r="N47" s="16" t="s">
        <v>142</v>
      </c>
    </row>
    <row r="48" spans="2:18" x14ac:dyDescent="0.3">
      <c r="B48" s="17" t="s">
        <v>2248</v>
      </c>
      <c r="C48" s="16" t="s">
        <v>97</v>
      </c>
      <c r="M48" s="31" t="s">
        <v>196</v>
      </c>
      <c r="N48" s="16" t="s">
        <v>133</v>
      </c>
    </row>
    <row r="49" spans="2:14" x14ac:dyDescent="0.3">
      <c r="B49" s="17" t="s">
        <v>2249</v>
      </c>
      <c r="C49" s="16" t="s">
        <v>97</v>
      </c>
      <c r="M49" s="31" t="s">
        <v>265</v>
      </c>
      <c r="N49" s="16" t="s">
        <v>133</v>
      </c>
    </row>
    <row r="50" spans="2:14" x14ac:dyDescent="0.3">
      <c r="B50" s="17"/>
      <c r="C50" s="16"/>
      <c r="M50" s="31" t="s">
        <v>268</v>
      </c>
      <c r="N50" s="16" t="s">
        <v>133</v>
      </c>
    </row>
    <row r="51" spans="2:14" x14ac:dyDescent="0.3">
      <c r="B51" s="17" t="s">
        <v>2250</v>
      </c>
      <c r="C51" s="16" t="s">
        <v>97</v>
      </c>
      <c r="M51" s="31" t="s">
        <v>270</v>
      </c>
      <c r="N51" s="16" t="s">
        <v>133</v>
      </c>
    </row>
    <row r="52" spans="2:14" x14ac:dyDescent="0.3">
      <c r="B52" s="17" t="s">
        <v>2251</v>
      </c>
      <c r="C52" s="16" t="s">
        <v>97</v>
      </c>
      <c r="G52" s="77"/>
      <c r="H52" s="77"/>
      <c r="M52" s="31" t="s">
        <v>273</v>
      </c>
      <c r="N52" s="16" t="s">
        <v>133</v>
      </c>
    </row>
    <row r="53" spans="2:14" x14ac:dyDescent="0.3">
      <c r="B53" s="17" t="s">
        <v>2252</v>
      </c>
      <c r="C53" s="16" t="s">
        <v>97</v>
      </c>
      <c r="G53" s="77"/>
      <c r="H53" s="77"/>
      <c r="M53" s="31" t="s">
        <v>274</v>
      </c>
      <c r="N53" s="16" t="s">
        <v>133</v>
      </c>
    </row>
    <row r="54" spans="2:14" x14ac:dyDescent="0.3">
      <c r="B54" s="17"/>
      <c r="C54" s="16"/>
      <c r="G54" s="77"/>
      <c r="H54" s="77"/>
      <c r="M54" s="31" t="s">
        <v>276</v>
      </c>
      <c r="N54" s="16" t="s">
        <v>133</v>
      </c>
    </row>
    <row r="55" spans="2:14" x14ac:dyDescent="0.3">
      <c r="B55" s="17" t="s">
        <v>2253</v>
      </c>
      <c r="C55" s="16" t="s">
        <v>97</v>
      </c>
      <c r="G55" s="77"/>
      <c r="H55" s="77"/>
      <c r="M55" s="31" t="s">
        <v>277</v>
      </c>
      <c r="N55" s="16" t="s">
        <v>142</v>
      </c>
    </row>
    <row r="56" spans="2:14" x14ac:dyDescent="0.3">
      <c r="B56" s="17" t="s">
        <v>2254</v>
      </c>
      <c r="C56" s="16" t="s">
        <v>97</v>
      </c>
      <c r="G56" s="77"/>
      <c r="H56" s="77"/>
      <c r="M56" s="31" t="s">
        <v>282</v>
      </c>
      <c r="N56" s="16" t="s">
        <v>133</v>
      </c>
    </row>
    <row r="57" spans="2:14" x14ac:dyDescent="0.3">
      <c r="B57" s="17" t="s">
        <v>2255</v>
      </c>
      <c r="C57" s="16" t="s">
        <v>97</v>
      </c>
      <c r="M57" s="31" t="s">
        <v>284</v>
      </c>
      <c r="N57" s="16" t="s">
        <v>150</v>
      </c>
    </row>
    <row r="58" spans="2:14" x14ac:dyDescent="0.3">
      <c r="B58" s="17" t="s">
        <v>2256</v>
      </c>
      <c r="C58" s="16" t="s">
        <v>97</v>
      </c>
      <c r="G58" s="17"/>
      <c r="H58" s="17"/>
      <c r="M58" s="31" t="s">
        <v>287</v>
      </c>
      <c r="N58" s="16" t="s">
        <v>133</v>
      </c>
    </row>
    <row r="59" spans="2:14" x14ac:dyDescent="0.3">
      <c r="B59" s="17" t="s">
        <v>2257</v>
      </c>
      <c r="C59" s="16" t="s">
        <v>97</v>
      </c>
      <c r="G59" s="17"/>
      <c r="H59" s="17"/>
      <c r="M59" s="31" t="s">
        <v>289</v>
      </c>
      <c r="N59" s="16" t="s">
        <v>150</v>
      </c>
    </row>
    <row r="60" spans="2:14" x14ac:dyDescent="0.3">
      <c r="B60" s="17">
        <v>4864</v>
      </c>
      <c r="C60" s="16" t="s">
        <v>2258</v>
      </c>
      <c r="G60" s="17"/>
      <c r="H60" s="17"/>
      <c r="M60" s="31" t="s">
        <v>260</v>
      </c>
      <c r="N60" s="16" t="s">
        <v>150</v>
      </c>
    </row>
    <row r="61" spans="2:14" x14ac:dyDescent="0.3">
      <c r="B61" s="17">
        <v>7734</v>
      </c>
      <c r="C61" s="16" t="s">
        <v>2258</v>
      </c>
      <c r="G61" s="17"/>
      <c r="H61" s="17"/>
      <c r="M61" s="31" t="s">
        <v>2259</v>
      </c>
      <c r="N61" s="16" t="s">
        <v>2260</v>
      </c>
    </row>
    <row r="62" spans="2:14" x14ac:dyDescent="0.3">
      <c r="B62" s="17">
        <v>9286</v>
      </c>
      <c r="C62" s="16" t="s">
        <v>2258</v>
      </c>
      <c r="G62" s="17"/>
      <c r="H62" s="17"/>
      <c r="M62" s="31" t="s">
        <v>2261</v>
      </c>
      <c r="N62" s="16" t="s">
        <v>2260</v>
      </c>
    </row>
    <row r="63" spans="2:14" x14ac:dyDescent="0.3">
      <c r="B63" s="17">
        <v>6407</v>
      </c>
      <c r="C63" s="16" t="s">
        <v>2262</v>
      </c>
      <c r="G63" s="17"/>
      <c r="H63" s="17"/>
      <c r="M63" s="31" t="s">
        <v>2263</v>
      </c>
      <c r="N63" s="16" t="s">
        <v>2260</v>
      </c>
    </row>
    <row r="64" spans="2:14" x14ac:dyDescent="0.3">
      <c r="B64" s="17">
        <v>5406</v>
      </c>
      <c r="C64" s="16" t="s">
        <v>2264</v>
      </c>
      <c r="G64" s="17"/>
      <c r="H64" s="17"/>
      <c r="M64" s="31" t="s">
        <v>2265</v>
      </c>
      <c r="N64" s="16" t="s">
        <v>2260</v>
      </c>
    </row>
    <row r="65" spans="2:14" x14ac:dyDescent="0.3">
      <c r="B65" s="17">
        <v>9298</v>
      </c>
      <c r="C65" s="16" t="s">
        <v>2264</v>
      </c>
      <c r="G65" s="17"/>
      <c r="H65" s="17"/>
      <c r="M65" s="31" t="s">
        <v>2266</v>
      </c>
      <c r="N65" s="16" t="s">
        <v>2260</v>
      </c>
    </row>
    <row r="66" spans="2:14" x14ac:dyDescent="0.3">
      <c r="B66" s="17">
        <v>2004</v>
      </c>
      <c r="C66" s="16" t="s">
        <v>2267</v>
      </c>
      <c r="G66" s="17"/>
      <c r="H66" s="17"/>
      <c r="M66" s="31" t="s">
        <v>2268</v>
      </c>
      <c r="N66" s="16" t="s">
        <v>2260</v>
      </c>
    </row>
    <row r="67" spans="2:14" x14ac:dyDescent="0.3">
      <c r="B67" s="17">
        <v>4668</v>
      </c>
      <c r="C67" s="16" t="s">
        <v>2267</v>
      </c>
      <c r="G67" s="17"/>
      <c r="H67" s="17"/>
      <c r="M67" s="31" t="s">
        <v>296</v>
      </c>
      <c r="N67" s="16" t="s">
        <v>138</v>
      </c>
    </row>
    <row r="68" spans="2:14" x14ac:dyDescent="0.3">
      <c r="B68" s="17">
        <v>2007</v>
      </c>
      <c r="C68" s="16" t="s">
        <v>2269</v>
      </c>
      <c r="G68" s="17"/>
      <c r="H68" s="17"/>
      <c r="M68" s="31" t="s">
        <v>297</v>
      </c>
      <c r="N68" s="16" t="s">
        <v>138</v>
      </c>
    </row>
    <row r="69" spans="2:14" x14ac:dyDescent="0.3">
      <c r="B69" s="17">
        <v>2015</v>
      </c>
      <c r="C69" s="16" t="s">
        <v>2269</v>
      </c>
      <c r="G69" s="17"/>
      <c r="H69" s="17"/>
      <c r="M69" s="31" t="s">
        <v>299</v>
      </c>
      <c r="N69" s="16" t="s">
        <v>138</v>
      </c>
    </row>
    <row r="70" spans="2:14" x14ac:dyDescent="0.3">
      <c r="B70" s="17">
        <v>2232</v>
      </c>
      <c r="C70" s="16" t="s">
        <v>2269</v>
      </c>
      <c r="G70" s="17"/>
      <c r="H70" s="17"/>
      <c r="M70" s="31" t="s">
        <v>300</v>
      </c>
      <c r="N70" s="16" t="s">
        <v>138</v>
      </c>
    </row>
    <row r="71" spans="2:14" x14ac:dyDescent="0.3">
      <c r="B71" s="17">
        <v>2233</v>
      </c>
      <c r="C71" s="16" t="s">
        <v>2269</v>
      </c>
      <c r="G71" s="17"/>
      <c r="H71" s="17"/>
      <c r="M71" s="31" t="s">
        <v>301</v>
      </c>
      <c r="N71" s="16" t="s">
        <v>138</v>
      </c>
    </row>
    <row r="72" spans="2:14" x14ac:dyDescent="0.3">
      <c r="B72" s="17">
        <v>2234</v>
      </c>
      <c r="C72" s="16" t="s">
        <v>2269</v>
      </c>
      <c r="G72" s="17"/>
      <c r="H72" s="17"/>
      <c r="M72" s="31" t="s">
        <v>303</v>
      </c>
      <c r="N72" s="16" t="s">
        <v>138</v>
      </c>
    </row>
    <row r="73" spans="2:14" x14ac:dyDescent="0.3">
      <c r="B73" s="17">
        <v>2235</v>
      </c>
      <c r="C73" s="16" t="s">
        <v>2269</v>
      </c>
      <c r="G73" s="17"/>
      <c r="H73" s="17"/>
      <c r="M73" s="31" t="s">
        <v>305</v>
      </c>
      <c r="N73" s="16" t="s">
        <v>138</v>
      </c>
    </row>
    <row r="74" spans="2:14" x14ac:dyDescent="0.3">
      <c r="B74" s="17">
        <v>2236</v>
      </c>
      <c r="C74" s="16" t="s">
        <v>2269</v>
      </c>
      <c r="G74" s="17"/>
      <c r="H74" s="17"/>
      <c r="M74" s="31" t="s">
        <v>2270</v>
      </c>
      <c r="N74" s="16" t="s">
        <v>2271</v>
      </c>
    </row>
    <row r="75" spans="2:14" x14ac:dyDescent="0.3">
      <c r="B75" s="17">
        <v>5329</v>
      </c>
      <c r="C75" s="16" t="s">
        <v>2269</v>
      </c>
      <c r="G75" s="17"/>
      <c r="H75" s="17"/>
      <c r="M75" s="31" t="s">
        <v>2272</v>
      </c>
      <c r="N75" s="16" t="s">
        <v>2271</v>
      </c>
    </row>
    <row r="76" spans="2:14" x14ac:dyDescent="0.3">
      <c r="B76" s="17">
        <v>5392</v>
      </c>
      <c r="C76" s="16" t="s">
        <v>2269</v>
      </c>
      <c r="G76" s="17"/>
      <c r="H76" s="17"/>
      <c r="M76" s="31" t="s">
        <v>331</v>
      </c>
      <c r="N76" s="16" t="s">
        <v>138</v>
      </c>
    </row>
    <row r="77" spans="2:14" x14ac:dyDescent="0.3">
      <c r="B77" s="17">
        <v>5400</v>
      </c>
      <c r="C77" s="16" t="s">
        <v>2269</v>
      </c>
      <c r="G77" s="17"/>
      <c r="H77" s="17"/>
      <c r="M77" s="31" t="s">
        <v>2273</v>
      </c>
      <c r="N77" s="16" t="s">
        <v>133</v>
      </c>
    </row>
    <row r="78" spans="2:14" x14ac:dyDescent="0.3">
      <c r="B78" s="17">
        <v>6403</v>
      </c>
      <c r="C78" s="16" t="s">
        <v>2269</v>
      </c>
      <c r="G78" s="17"/>
      <c r="H78" s="17"/>
      <c r="M78" s="31" t="s">
        <v>2274</v>
      </c>
      <c r="N78" s="16" t="s">
        <v>138</v>
      </c>
    </row>
    <row r="79" spans="2:14" x14ac:dyDescent="0.3">
      <c r="B79" s="17">
        <v>6404</v>
      </c>
      <c r="C79" s="16" t="s">
        <v>2269</v>
      </c>
      <c r="G79" s="17"/>
      <c r="H79" s="17"/>
      <c r="M79" s="31" t="s">
        <v>572</v>
      </c>
      <c r="N79" s="16" t="s">
        <v>133</v>
      </c>
    </row>
    <row r="80" spans="2:14" x14ac:dyDescent="0.3">
      <c r="B80" s="17">
        <v>7889</v>
      </c>
      <c r="C80" s="16" t="s">
        <v>2269</v>
      </c>
      <c r="G80" s="17"/>
      <c r="H80" s="17"/>
      <c r="M80" s="31" t="s">
        <v>179</v>
      </c>
      <c r="N80" s="16" t="s">
        <v>133</v>
      </c>
    </row>
    <row r="81" spans="2:14" x14ac:dyDescent="0.3">
      <c r="B81" s="17">
        <v>9530</v>
      </c>
      <c r="C81" s="16" t="s">
        <v>2269</v>
      </c>
      <c r="G81" s="17"/>
      <c r="H81" s="17"/>
      <c r="M81" s="31" t="s">
        <v>2275</v>
      </c>
      <c r="N81" s="16" t="s">
        <v>133</v>
      </c>
    </row>
    <row r="82" spans="2:14" x14ac:dyDescent="0.3">
      <c r="B82" s="17">
        <v>9583</v>
      </c>
      <c r="C82" s="16" t="s">
        <v>2269</v>
      </c>
      <c r="G82" s="17"/>
      <c r="H82" s="17"/>
      <c r="M82" s="31" t="s">
        <v>2276</v>
      </c>
      <c r="N82" s="16" t="s">
        <v>133</v>
      </c>
    </row>
    <row r="83" spans="2:14" x14ac:dyDescent="0.3">
      <c r="B83" s="17">
        <v>9584</v>
      </c>
      <c r="C83" s="16" t="s">
        <v>2269</v>
      </c>
      <c r="G83" s="17"/>
      <c r="H83" s="17"/>
      <c r="M83" s="31" t="s">
        <v>2277</v>
      </c>
      <c r="N83" s="16" t="s">
        <v>133</v>
      </c>
    </row>
    <row r="84" spans="2:14" x14ac:dyDescent="0.3">
      <c r="B84" s="17">
        <v>9585</v>
      </c>
      <c r="C84" s="16" t="s">
        <v>2269</v>
      </c>
      <c r="G84" s="17"/>
      <c r="H84" s="17"/>
      <c r="M84" s="31" t="s">
        <v>2278</v>
      </c>
      <c r="N84" s="16" t="s">
        <v>133</v>
      </c>
    </row>
    <row r="85" spans="2:14" x14ac:dyDescent="0.3">
      <c r="B85" s="17">
        <v>9588</v>
      </c>
      <c r="C85" s="16" t="s">
        <v>2269</v>
      </c>
      <c r="G85" s="17"/>
      <c r="H85" s="17"/>
      <c r="M85" s="31" t="s">
        <v>343</v>
      </c>
      <c r="N85" s="16" t="s">
        <v>146</v>
      </c>
    </row>
    <row r="86" spans="2:14" x14ac:dyDescent="0.3">
      <c r="B86" s="17" t="s">
        <v>426</v>
      </c>
      <c r="C86" s="16" t="s">
        <v>2269</v>
      </c>
      <c r="G86" s="17"/>
      <c r="H86" s="17"/>
      <c r="M86" s="31" t="s">
        <v>2279</v>
      </c>
      <c r="N86" s="16" t="s">
        <v>146</v>
      </c>
    </row>
    <row r="87" spans="2:14" x14ac:dyDescent="0.3">
      <c r="B87" s="17">
        <v>4603</v>
      </c>
      <c r="C87" s="16" t="s">
        <v>2280</v>
      </c>
      <c r="D87" s="16"/>
      <c r="G87" s="17"/>
      <c r="H87" s="17"/>
      <c r="M87" s="31" t="s">
        <v>341</v>
      </c>
      <c r="N87" s="16" t="s">
        <v>146</v>
      </c>
    </row>
    <row r="88" spans="2:14" x14ac:dyDescent="0.3">
      <c r="B88" s="17">
        <v>5024</v>
      </c>
      <c r="C88" s="16" t="s">
        <v>2280</v>
      </c>
      <c r="D88" s="16"/>
      <c r="G88" s="17"/>
      <c r="H88" s="17"/>
      <c r="M88" s="31" t="s">
        <v>1548</v>
      </c>
      <c r="N88" s="16" t="s">
        <v>154</v>
      </c>
    </row>
    <row r="89" spans="2:14" x14ac:dyDescent="0.3">
      <c r="B89" s="17" t="s">
        <v>2281</v>
      </c>
      <c r="C89" s="16" t="s">
        <v>2280</v>
      </c>
      <c r="D89" s="16"/>
      <c r="G89" s="17"/>
      <c r="H89" s="17"/>
      <c r="M89" s="31" t="s">
        <v>1609</v>
      </c>
      <c r="N89" s="16" t="s">
        <v>154</v>
      </c>
    </row>
    <row r="90" spans="2:14" x14ac:dyDescent="0.3">
      <c r="B90" s="17" t="s">
        <v>2282</v>
      </c>
      <c r="C90" s="16" t="s">
        <v>2280</v>
      </c>
      <c r="D90" s="16"/>
      <c r="E90" s="16"/>
      <c r="G90" s="17"/>
      <c r="H90" s="17"/>
      <c r="M90" s="31" t="s">
        <v>1547</v>
      </c>
      <c r="N90" s="16" t="s">
        <v>154</v>
      </c>
    </row>
    <row r="91" spans="2:14" x14ac:dyDescent="0.3">
      <c r="B91" s="17" t="s">
        <v>2283</v>
      </c>
      <c r="C91" s="16" t="s">
        <v>2284</v>
      </c>
      <c r="E91" s="16"/>
      <c r="G91" s="17"/>
      <c r="H91" s="17"/>
      <c r="M91" s="31" t="s">
        <v>1586</v>
      </c>
      <c r="N91" s="16" t="s">
        <v>146</v>
      </c>
    </row>
    <row r="92" spans="2:14" x14ac:dyDescent="0.3">
      <c r="B92" s="17" t="s">
        <v>2285</v>
      </c>
      <c r="C92" s="16" t="s">
        <v>2284</v>
      </c>
      <c r="E92" s="16"/>
      <c r="G92" s="17"/>
      <c r="H92" s="17"/>
      <c r="M92" s="31" t="s">
        <v>241</v>
      </c>
      <c r="N92" s="16" t="s">
        <v>150</v>
      </c>
    </row>
    <row r="93" spans="2:14" x14ac:dyDescent="0.3">
      <c r="B93" s="17" t="s">
        <v>2286</v>
      </c>
      <c r="C93" s="16" t="s">
        <v>2284</v>
      </c>
      <c r="E93" s="16"/>
      <c r="G93" s="17"/>
      <c r="H93" s="17"/>
      <c r="M93" s="31" t="s">
        <v>285</v>
      </c>
      <c r="N93" s="16" t="s">
        <v>150</v>
      </c>
    </row>
    <row r="94" spans="2:14" x14ac:dyDescent="0.3">
      <c r="B94" s="17" t="s">
        <v>2287</v>
      </c>
      <c r="C94" s="16" t="s">
        <v>2284</v>
      </c>
      <c r="G94" s="17"/>
      <c r="H94" s="17"/>
      <c r="M94" s="31" t="s">
        <v>1614</v>
      </c>
      <c r="N94" s="16" t="s">
        <v>154</v>
      </c>
    </row>
    <row r="95" spans="2:14" x14ac:dyDescent="0.3">
      <c r="B95" s="17" t="s">
        <v>2288</v>
      </c>
      <c r="C95" s="16" t="s">
        <v>2284</v>
      </c>
      <c r="G95" s="17"/>
      <c r="H95" s="17"/>
      <c r="M95" s="31" t="s">
        <v>1615</v>
      </c>
      <c r="N95" s="16" t="s">
        <v>146</v>
      </c>
    </row>
    <row r="96" spans="2:14" x14ac:dyDescent="0.3">
      <c r="B96" s="17" t="s">
        <v>2289</v>
      </c>
      <c r="C96" s="16" t="s">
        <v>2284</v>
      </c>
      <c r="G96" s="17"/>
      <c r="H96" s="17"/>
      <c r="M96" s="31" t="s">
        <v>1617</v>
      </c>
      <c r="N96" s="16" t="s">
        <v>154</v>
      </c>
    </row>
    <row r="97" spans="2:14" x14ac:dyDescent="0.3">
      <c r="B97" s="17" t="s">
        <v>2290</v>
      </c>
      <c r="C97" s="16" t="s">
        <v>2284</v>
      </c>
      <c r="G97" s="17"/>
      <c r="H97" s="17"/>
      <c r="M97" s="31" t="s">
        <v>1612</v>
      </c>
      <c r="N97" s="16" t="s">
        <v>146</v>
      </c>
    </row>
    <row r="98" spans="2:14" x14ac:dyDescent="0.3">
      <c r="B98" s="17" t="s">
        <v>2291</v>
      </c>
      <c r="C98" s="16" t="s">
        <v>2284</v>
      </c>
      <c r="G98" s="17"/>
      <c r="H98" s="17"/>
      <c r="M98" s="31" t="s">
        <v>1587</v>
      </c>
      <c r="N98" s="16" t="s">
        <v>146</v>
      </c>
    </row>
    <row r="99" spans="2:14" x14ac:dyDescent="0.3">
      <c r="B99" s="17" t="s">
        <v>2292</v>
      </c>
      <c r="C99" s="16" t="s">
        <v>2284</v>
      </c>
      <c r="G99" s="17"/>
      <c r="H99" s="17"/>
      <c r="M99" s="31" t="s">
        <v>1613</v>
      </c>
      <c r="N99" s="16" t="s">
        <v>142</v>
      </c>
    </row>
    <row r="100" spans="2:14" x14ac:dyDescent="0.3">
      <c r="B100" s="17" t="s">
        <v>488</v>
      </c>
      <c r="C100" s="16" t="s">
        <v>2284</v>
      </c>
      <c r="G100" s="17"/>
      <c r="H100" s="17"/>
      <c r="M100" s="31" t="s">
        <v>266</v>
      </c>
      <c r="N100" s="16" t="s">
        <v>142</v>
      </c>
    </row>
    <row r="101" spans="2:14" x14ac:dyDescent="0.3">
      <c r="B101" s="17" t="s">
        <v>2293</v>
      </c>
      <c r="C101" s="16" t="s">
        <v>2284</v>
      </c>
      <c r="G101" s="17"/>
      <c r="H101" s="17"/>
      <c r="M101" s="31" t="s">
        <v>244</v>
      </c>
      <c r="N101" s="16" t="s">
        <v>142</v>
      </c>
    </row>
    <row r="102" spans="2:14" x14ac:dyDescent="0.3">
      <c r="B102" s="17">
        <v>2155</v>
      </c>
      <c r="C102" s="16" t="s">
        <v>2294</v>
      </c>
      <c r="G102" s="17"/>
      <c r="H102" s="17"/>
      <c r="M102" s="31" t="s">
        <v>201</v>
      </c>
      <c r="N102" s="16" t="s">
        <v>142</v>
      </c>
    </row>
    <row r="103" spans="2:14" x14ac:dyDescent="0.3">
      <c r="B103" s="17">
        <v>4683</v>
      </c>
      <c r="C103" s="16" t="s">
        <v>2294</v>
      </c>
      <c r="G103" s="17"/>
      <c r="H103" s="17"/>
      <c r="M103" s="31"/>
    </row>
    <row r="104" spans="2:14" x14ac:dyDescent="0.3">
      <c r="B104" s="17">
        <v>7353</v>
      </c>
      <c r="C104" s="16" t="s">
        <v>2295</v>
      </c>
      <c r="G104" s="17"/>
      <c r="H104" s="17"/>
      <c r="M104"/>
    </row>
    <row r="105" spans="2:14" x14ac:dyDescent="0.3">
      <c r="B105" s="17" t="s">
        <v>2296</v>
      </c>
      <c r="C105" s="16" t="s">
        <v>2295</v>
      </c>
      <c r="G105" s="17"/>
      <c r="H105" s="17"/>
      <c r="M105"/>
    </row>
    <row r="106" spans="2:14" x14ac:dyDescent="0.3">
      <c r="B106" s="17" t="s">
        <v>2297</v>
      </c>
      <c r="C106" s="16" t="s">
        <v>2295</v>
      </c>
      <c r="G106" s="17"/>
      <c r="H106" s="17"/>
      <c r="M106"/>
    </row>
    <row r="107" spans="2:14" x14ac:dyDescent="0.3">
      <c r="B107" s="17" t="s">
        <v>2298</v>
      </c>
      <c r="C107" s="16" t="s">
        <v>2295</v>
      </c>
      <c r="G107" s="17"/>
      <c r="H107" s="17"/>
      <c r="M107"/>
    </row>
    <row r="108" spans="2:14" x14ac:dyDescent="0.3">
      <c r="B108" s="17" t="s">
        <v>2299</v>
      </c>
      <c r="C108" s="16" t="s">
        <v>2295</v>
      </c>
      <c r="G108" s="17"/>
      <c r="H108" s="17"/>
      <c r="M108"/>
    </row>
    <row r="109" spans="2:14" x14ac:dyDescent="0.3">
      <c r="B109" s="17" t="s">
        <v>2300</v>
      </c>
      <c r="C109" s="16" t="s">
        <v>2295</v>
      </c>
      <c r="G109" s="17"/>
      <c r="H109" s="17"/>
      <c r="M109"/>
    </row>
    <row r="110" spans="2:14" x14ac:dyDescent="0.3">
      <c r="B110" s="17" t="s">
        <v>2301</v>
      </c>
      <c r="C110" s="16" t="s">
        <v>2295</v>
      </c>
      <c r="G110" s="17"/>
      <c r="H110" s="17"/>
      <c r="M110"/>
    </row>
    <row r="111" spans="2:14" x14ac:dyDescent="0.3">
      <c r="B111" s="17" t="s">
        <v>2302</v>
      </c>
      <c r="C111" s="16" t="s">
        <v>2295</v>
      </c>
      <c r="G111" s="17"/>
      <c r="H111" s="17"/>
      <c r="M111"/>
    </row>
    <row r="112" spans="2:14" x14ac:dyDescent="0.3">
      <c r="B112" s="17" t="s">
        <v>2303</v>
      </c>
      <c r="C112" s="16" t="s">
        <v>2295</v>
      </c>
      <c r="G112" s="17"/>
      <c r="H112" s="17"/>
      <c r="M112"/>
    </row>
    <row r="113" spans="2:13" x14ac:dyDescent="0.3">
      <c r="B113" s="17" t="s">
        <v>2304</v>
      </c>
      <c r="C113" s="16" t="s">
        <v>2295</v>
      </c>
      <c r="G113" s="17"/>
      <c r="H113" s="17"/>
      <c r="M113"/>
    </row>
    <row r="114" spans="2:13" x14ac:dyDescent="0.3">
      <c r="B114" s="17" t="s">
        <v>2305</v>
      </c>
      <c r="C114" s="16" t="s">
        <v>2295</v>
      </c>
      <c r="G114" s="17"/>
      <c r="H114" s="17"/>
      <c r="M114"/>
    </row>
    <row r="115" spans="2:13" x14ac:dyDescent="0.3">
      <c r="B115" s="17" t="s">
        <v>504</v>
      </c>
      <c r="C115" s="16" t="s">
        <v>2295</v>
      </c>
      <c r="G115" s="17"/>
      <c r="H115" s="17"/>
      <c r="M115"/>
    </row>
    <row r="116" spans="2:13" x14ac:dyDescent="0.3">
      <c r="B116" s="17" t="s">
        <v>507</v>
      </c>
      <c r="C116" s="16" t="s">
        <v>2295</v>
      </c>
      <c r="G116" s="17"/>
      <c r="H116" s="17"/>
      <c r="M116"/>
    </row>
    <row r="117" spans="2:13" x14ac:dyDescent="0.3">
      <c r="B117" s="17">
        <v>2000</v>
      </c>
      <c r="C117" s="16" t="s">
        <v>2306</v>
      </c>
      <c r="G117" s="17"/>
      <c r="H117" s="17"/>
      <c r="M117"/>
    </row>
    <row r="118" spans="2:13" x14ac:dyDescent="0.3">
      <c r="B118" s="17">
        <v>2134</v>
      </c>
      <c r="C118" s="16" t="s">
        <v>2306</v>
      </c>
      <c r="G118" s="17"/>
      <c r="H118" s="17"/>
      <c r="M118"/>
    </row>
    <row r="119" spans="2:13" x14ac:dyDescent="0.3">
      <c r="B119" s="17">
        <v>2135</v>
      </c>
      <c r="C119" s="16" t="s">
        <v>2306</v>
      </c>
      <c r="G119" s="17"/>
      <c r="H119" s="17"/>
      <c r="M119"/>
    </row>
    <row r="120" spans="2:13" x14ac:dyDescent="0.3">
      <c r="B120" s="17">
        <v>2136</v>
      </c>
      <c r="C120" s="16" t="s">
        <v>2306</v>
      </c>
      <c r="G120" s="17"/>
      <c r="H120" s="17"/>
      <c r="M120"/>
    </row>
    <row r="121" spans="2:13" x14ac:dyDescent="0.3">
      <c r="B121" s="17">
        <v>2137</v>
      </c>
      <c r="C121" s="16" t="s">
        <v>2306</v>
      </c>
      <c r="G121" s="17"/>
      <c r="H121" s="17"/>
      <c r="M121"/>
    </row>
    <row r="122" spans="2:13" x14ac:dyDescent="0.3">
      <c r="B122" s="17">
        <v>2138</v>
      </c>
      <c r="C122" s="16" t="s">
        <v>2306</v>
      </c>
      <c r="G122" s="17"/>
      <c r="H122" s="17"/>
      <c r="M122"/>
    </row>
    <row r="123" spans="2:13" x14ac:dyDescent="0.3">
      <c r="B123" s="17">
        <v>2139</v>
      </c>
      <c r="C123" s="16" t="s">
        <v>2306</v>
      </c>
      <c r="G123" s="17"/>
      <c r="H123" s="17"/>
      <c r="M123"/>
    </row>
    <row r="124" spans="2:13" x14ac:dyDescent="0.3">
      <c r="B124" s="17">
        <v>2140</v>
      </c>
      <c r="C124" s="16" t="s">
        <v>2306</v>
      </c>
      <c r="G124" s="17"/>
      <c r="H124" s="17"/>
      <c r="M124"/>
    </row>
    <row r="125" spans="2:13" x14ac:dyDescent="0.3">
      <c r="B125" s="17">
        <v>2141</v>
      </c>
      <c r="C125" s="16" t="s">
        <v>2306</v>
      </c>
      <c r="G125" s="17"/>
      <c r="H125" s="17"/>
      <c r="M125"/>
    </row>
    <row r="126" spans="2:13" x14ac:dyDescent="0.3">
      <c r="B126" s="17">
        <v>2142</v>
      </c>
      <c r="C126" s="16" t="s">
        <v>2306</v>
      </c>
      <c r="G126" s="17"/>
      <c r="H126" s="17"/>
      <c r="M126"/>
    </row>
    <row r="127" spans="2:13" x14ac:dyDescent="0.3">
      <c r="B127" s="17">
        <v>2144</v>
      </c>
      <c r="C127" s="16" t="s">
        <v>2306</v>
      </c>
      <c r="G127" s="17"/>
      <c r="H127" s="17"/>
      <c r="M127"/>
    </row>
    <row r="128" spans="2:13" x14ac:dyDescent="0.3">
      <c r="B128" s="17">
        <v>2145</v>
      </c>
      <c r="C128" s="16" t="s">
        <v>2306</v>
      </c>
      <c r="G128" s="17"/>
      <c r="H128" s="17"/>
      <c r="M128"/>
    </row>
    <row r="129" spans="2:13" x14ac:dyDescent="0.3">
      <c r="B129" s="17">
        <v>2146</v>
      </c>
      <c r="C129" s="16" t="s">
        <v>2306</v>
      </c>
      <c r="G129" s="17"/>
      <c r="H129" s="17"/>
      <c r="M129"/>
    </row>
    <row r="130" spans="2:13" x14ac:dyDescent="0.3">
      <c r="B130" s="17">
        <v>2147</v>
      </c>
      <c r="C130" s="16" t="s">
        <v>2306</v>
      </c>
      <c r="G130" s="17"/>
      <c r="H130" s="17"/>
      <c r="M130"/>
    </row>
    <row r="131" spans="2:13" x14ac:dyDescent="0.3">
      <c r="B131" s="17">
        <v>2148</v>
      </c>
      <c r="C131" s="16" t="s">
        <v>2306</v>
      </c>
      <c r="G131" s="17"/>
      <c r="H131" s="17"/>
      <c r="M131"/>
    </row>
    <row r="132" spans="2:13" x14ac:dyDescent="0.3">
      <c r="B132" s="17">
        <v>2149</v>
      </c>
      <c r="C132" s="16" t="s">
        <v>2306</v>
      </c>
      <c r="G132" s="17"/>
      <c r="H132" s="17"/>
      <c r="M132"/>
    </row>
    <row r="133" spans="2:13" x14ac:dyDescent="0.3">
      <c r="B133" s="17">
        <v>2153</v>
      </c>
      <c r="C133" s="16" t="s">
        <v>2306</v>
      </c>
      <c r="G133" s="17"/>
      <c r="H133" s="17"/>
      <c r="M133"/>
    </row>
    <row r="134" spans="2:13" x14ac:dyDescent="0.3">
      <c r="B134" s="17">
        <v>2154</v>
      </c>
      <c r="C134" s="16" t="s">
        <v>2306</v>
      </c>
      <c r="G134" s="17"/>
      <c r="H134" s="17"/>
      <c r="M134"/>
    </row>
    <row r="135" spans="2:13" x14ac:dyDescent="0.3">
      <c r="B135" s="17">
        <v>2156</v>
      </c>
      <c r="C135" s="16" t="s">
        <v>2306</v>
      </c>
      <c r="G135" s="17"/>
      <c r="H135" s="17"/>
      <c r="M135"/>
    </row>
    <row r="136" spans="2:13" x14ac:dyDescent="0.3">
      <c r="B136" s="17">
        <v>2163</v>
      </c>
      <c r="C136" s="16" t="s">
        <v>2306</v>
      </c>
      <c r="G136" s="17"/>
      <c r="H136" s="17"/>
      <c r="M136"/>
    </row>
    <row r="137" spans="2:13" x14ac:dyDescent="0.3">
      <c r="B137" s="17">
        <v>2164</v>
      </c>
      <c r="C137" s="16" t="s">
        <v>2306</v>
      </c>
      <c r="G137" s="17"/>
      <c r="H137" s="17"/>
      <c r="M137"/>
    </row>
    <row r="138" spans="2:13" x14ac:dyDescent="0.3">
      <c r="B138" s="17">
        <v>2165</v>
      </c>
      <c r="C138" s="16" t="s">
        <v>2306</v>
      </c>
      <c r="G138" s="17"/>
      <c r="H138" s="17"/>
      <c r="M138"/>
    </row>
    <row r="139" spans="2:13" x14ac:dyDescent="0.3">
      <c r="B139" s="17">
        <v>2166</v>
      </c>
      <c r="C139" s="16" t="s">
        <v>2306</v>
      </c>
      <c r="G139" s="17"/>
      <c r="H139" s="17"/>
      <c r="M139"/>
    </row>
    <row r="140" spans="2:13" x14ac:dyDescent="0.3">
      <c r="B140" s="17">
        <v>2167</v>
      </c>
      <c r="C140" s="16" t="s">
        <v>2306</v>
      </c>
      <c r="G140" s="17"/>
      <c r="H140" s="17"/>
      <c r="M140"/>
    </row>
    <row r="141" spans="2:13" x14ac:dyDescent="0.3">
      <c r="B141" s="17">
        <v>2171</v>
      </c>
      <c r="C141" s="16" t="s">
        <v>2306</v>
      </c>
      <c r="G141" s="17"/>
      <c r="H141" s="17"/>
      <c r="M141"/>
    </row>
    <row r="142" spans="2:13" x14ac:dyDescent="0.3">
      <c r="B142" s="17">
        <v>2173</v>
      </c>
      <c r="C142" s="16" t="s">
        <v>2306</v>
      </c>
      <c r="G142" s="17"/>
      <c r="H142" s="17"/>
      <c r="M142"/>
    </row>
    <row r="143" spans="2:13" x14ac:dyDescent="0.3">
      <c r="B143" s="17">
        <v>2230</v>
      </c>
      <c r="C143" s="16" t="s">
        <v>2306</v>
      </c>
      <c r="G143" s="17"/>
      <c r="H143" s="17"/>
      <c r="M143"/>
    </row>
    <row r="144" spans="2:13" x14ac:dyDescent="0.3">
      <c r="B144" s="17">
        <v>2231</v>
      </c>
      <c r="C144" s="16" t="s">
        <v>2306</v>
      </c>
      <c r="G144" s="17"/>
      <c r="H144" s="17"/>
      <c r="M144"/>
    </row>
    <row r="145" spans="2:13" x14ac:dyDescent="0.3">
      <c r="B145" s="17">
        <v>4631</v>
      </c>
      <c r="C145" s="16" t="s">
        <v>2306</v>
      </c>
      <c r="G145" s="17"/>
      <c r="H145" s="17"/>
      <c r="M145"/>
    </row>
    <row r="146" spans="2:13" x14ac:dyDescent="0.3">
      <c r="B146" s="17">
        <v>4632</v>
      </c>
      <c r="C146" s="16" t="s">
        <v>2306</v>
      </c>
      <c r="G146" s="17"/>
      <c r="H146" s="17"/>
      <c r="M146"/>
    </row>
    <row r="147" spans="2:13" x14ac:dyDescent="0.3">
      <c r="B147" s="17">
        <v>4633</v>
      </c>
      <c r="C147" s="16" t="s">
        <v>2306</v>
      </c>
      <c r="G147" s="17"/>
      <c r="H147" s="17"/>
      <c r="M147"/>
    </row>
    <row r="148" spans="2:13" x14ac:dyDescent="0.3">
      <c r="B148" s="17">
        <v>4635</v>
      </c>
      <c r="C148" s="16" t="s">
        <v>2306</v>
      </c>
      <c r="G148" s="17"/>
      <c r="H148" s="17"/>
      <c r="M148"/>
    </row>
    <row r="149" spans="2:13" x14ac:dyDescent="0.3">
      <c r="B149" s="17">
        <v>4636</v>
      </c>
      <c r="C149" s="16" t="s">
        <v>2306</v>
      </c>
      <c r="G149" s="17"/>
      <c r="H149" s="17"/>
      <c r="M149"/>
    </row>
    <row r="150" spans="2:13" x14ac:dyDescent="0.3">
      <c r="B150" s="17">
        <v>4638</v>
      </c>
      <c r="C150" s="16" t="s">
        <v>2306</v>
      </c>
      <c r="G150" s="17"/>
      <c r="H150" s="17"/>
      <c r="M150"/>
    </row>
    <row r="151" spans="2:13" x14ac:dyDescent="0.3">
      <c r="B151" s="17">
        <v>4639</v>
      </c>
      <c r="C151" s="16" t="s">
        <v>2306</v>
      </c>
      <c r="G151" s="17"/>
      <c r="H151" s="17"/>
      <c r="M151"/>
    </row>
    <row r="152" spans="2:13" x14ac:dyDescent="0.3">
      <c r="B152" s="17">
        <v>4640</v>
      </c>
      <c r="C152" s="16" t="s">
        <v>2306</v>
      </c>
      <c r="G152" s="17"/>
      <c r="H152" s="17"/>
      <c r="M152"/>
    </row>
    <row r="153" spans="2:13" x14ac:dyDescent="0.3">
      <c r="B153" s="17">
        <v>4641</v>
      </c>
      <c r="C153" s="16" t="s">
        <v>2306</v>
      </c>
      <c r="G153" s="17"/>
      <c r="H153" s="17"/>
      <c r="M153"/>
    </row>
    <row r="154" spans="2:13" x14ac:dyDescent="0.3">
      <c r="B154" s="17">
        <v>4642</v>
      </c>
      <c r="C154" s="16" t="s">
        <v>2306</v>
      </c>
      <c r="G154" s="17"/>
      <c r="H154" s="17"/>
      <c r="M154"/>
    </row>
    <row r="155" spans="2:13" x14ac:dyDescent="0.3">
      <c r="B155" s="17">
        <v>4643</v>
      </c>
      <c r="C155" s="16" t="s">
        <v>2306</v>
      </c>
      <c r="G155" s="17"/>
      <c r="H155" s="17"/>
      <c r="M155"/>
    </row>
    <row r="156" spans="2:13" x14ac:dyDescent="0.3">
      <c r="B156" s="17">
        <v>4644</v>
      </c>
      <c r="C156" s="16" t="s">
        <v>2306</v>
      </c>
      <c r="G156" s="17"/>
      <c r="H156" s="17"/>
      <c r="M156"/>
    </row>
    <row r="157" spans="2:13" x14ac:dyDescent="0.3">
      <c r="B157" s="17">
        <v>4651</v>
      </c>
      <c r="C157" s="16" t="s">
        <v>2306</v>
      </c>
      <c r="G157" s="17"/>
      <c r="H157" s="17"/>
      <c r="M157"/>
    </row>
    <row r="158" spans="2:13" x14ac:dyDescent="0.3">
      <c r="B158" s="17">
        <v>4652</v>
      </c>
      <c r="C158" s="16" t="s">
        <v>2306</v>
      </c>
      <c r="G158" s="17"/>
      <c r="H158" s="17"/>
      <c r="M158"/>
    </row>
    <row r="159" spans="2:13" x14ac:dyDescent="0.3">
      <c r="B159" s="17">
        <v>4653</v>
      </c>
      <c r="C159" s="16" t="s">
        <v>2306</v>
      </c>
      <c r="G159" s="17"/>
      <c r="H159" s="17"/>
      <c r="M159"/>
    </row>
    <row r="160" spans="2:13" x14ac:dyDescent="0.3">
      <c r="B160" s="17">
        <v>4656</v>
      </c>
      <c r="C160" s="16" t="s">
        <v>2306</v>
      </c>
      <c r="G160" s="17"/>
      <c r="H160" s="17"/>
      <c r="M160"/>
    </row>
    <row r="161" spans="2:13" x14ac:dyDescent="0.3">
      <c r="B161" s="17">
        <v>4657</v>
      </c>
      <c r="C161" s="16" t="s">
        <v>2306</v>
      </c>
      <c r="G161" s="17"/>
      <c r="H161" s="17"/>
      <c r="M161"/>
    </row>
    <row r="162" spans="2:13" x14ac:dyDescent="0.3">
      <c r="B162" s="17">
        <v>4660</v>
      </c>
      <c r="C162" s="16" t="s">
        <v>2306</v>
      </c>
      <c r="G162" s="17"/>
      <c r="H162" s="17"/>
      <c r="M162"/>
    </row>
    <row r="163" spans="2:13" x14ac:dyDescent="0.3">
      <c r="B163" s="17">
        <v>4669</v>
      </c>
      <c r="C163" s="16" t="s">
        <v>2306</v>
      </c>
      <c r="G163" s="17"/>
      <c r="H163" s="17"/>
      <c r="M163"/>
    </row>
    <row r="164" spans="2:13" x14ac:dyDescent="0.3">
      <c r="B164" s="17">
        <v>4672</v>
      </c>
      <c r="C164" s="16" t="s">
        <v>2306</v>
      </c>
      <c r="G164" s="17"/>
      <c r="H164" s="17"/>
      <c r="M164"/>
    </row>
    <row r="165" spans="2:13" x14ac:dyDescent="0.3">
      <c r="B165" s="17">
        <v>4726</v>
      </c>
      <c r="C165" s="16" t="s">
        <v>2306</v>
      </c>
      <c r="G165" s="17"/>
      <c r="H165" s="17"/>
      <c r="M165"/>
    </row>
    <row r="166" spans="2:13" x14ac:dyDescent="0.3">
      <c r="B166" s="17">
        <v>5817</v>
      </c>
      <c r="C166" s="16" t="s">
        <v>2306</v>
      </c>
      <c r="G166" s="17"/>
      <c r="H166" s="17"/>
      <c r="M166"/>
    </row>
    <row r="167" spans="2:13" x14ac:dyDescent="0.3">
      <c r="B167" s="17">
        <v>6112</v>
      </c>
      <c r="C167" s="16" t="s">
        <v>2306</v>
      </c>
      <c r="G167" s="17"/>
      <c r="H167" s="17"/>
      <c r="M167"/>
    </row>
    <row r="168" spans="2:13" x14ac:dyDescent="0.3">
      <c r="B168" s="17">
        <v>6113</v>
      </c>
      <c r="C168" s="16" t="s">
        <v>2306</v>
      </c>
      <c r="G168" s="17"/>
      <c r="H168" s="17"/>
      <c r="M168"/>
    </row>
    <row r="169" spans="2:13" x14ac:dyDescent="0.3">
      <c r="B169" s="17">
        <v>6114</v>
      </c>
      <c r="C169" s="16" t="s">
        <v>2306</v>
      </c>
      <c r="G169" s="17"/>
      <c r="H169" s="17"/>
      <c r="M169"/>
    </row>
    <row r="170" spans="2:13" x14ac:dyDescent="0.3">
      <c r="B170" s="17">
        <v>6115</v>
      </c>
      <c r="C170" s="16" t="s">
        <v>2306</v>
      </c>
      <c r="G170" s="17"/>
      <c r="H170" s="17"/>
      <c r="M170"/>
    </row>
    <row r="171" spans="2:13" x14ac:dyDescent="0.3">
      <c r="B171" s="17">
        <v>6402</v>
      </c>
      <c r="C171" s="16" t="s">
        <v>2306</v>
      </c>
      <c r="G171" s="17"/>
      <c r="H171" s="17"/>
      <c r="M171"/>
    </row>
    <row r="172" spans="2:13" x14ac:dyDescent="0.3">
      <c r="B172" s="17">
        <v>6452</v>
      </c>
      <c r="C172" s="16" t="s">
        <v>2306</v>
      </c>
      <c r="G172" s="17"/>
      <c r="H172" s="17"/>
      <c r="M172"/>
    </row>
    <row r="173" spans="2:13" x14ac:dyDescent="0.3">
      <c r="B173" s="17">
        <v>6830</v>
      </c>
      <c r="C173" s="16" t="s">
        <v>2306</v>
      </c>
      <c r="G173" s="17"/>
      <c r="H173" s="17"/>
      <c r="M173"/>
    </row>
    <row r="174" spans="2:13" x14ac:dyDescent="0.3">
      <c r="B174" s="17">
        <v>7269</v>
      </c>
      <c r="C174" s="16" t="s">
        <v>2306</v>
      </c>
      <c r="G174" s="17"/>
      <c r="H174" s="17"/>
      <c r="M174"/>
    </row>
    <row r="175" spans="2:13" x14ac:dyDescent="0.3">
      <c r="B175" s="17" t="s">
        <v>584</v>
      </c>
      <c r="C175" s="16" t="s">
        <v>2306</v>
      </c>
      <c r="G175" s="17"/>
      <c r="H175" s="17"/>
      <c r="M175"/>
    </row>
    <row r="176" spans="2:13" x14ac:dyDescent="0.3">
      <c r="B176" s="17">
        <v>5025</v>
      </c>
      <c r="C176" s="16" t="s">
        <v>2307</v>
      </c>
      <c r="G176" s="17"/>
      <c r="H176" s="17"/>
      <c r="M176"/>
    </row>
    <row r="177" spans="2:13" x14ac:dyDescent="0.3">
      <c r="B177" s="17">
        <v>2002</v>
      </c>
      <c r="C177" s="16" t="s">
        <v>2308</v>
      </c>
      <c r="G177" s="17"/>
      <c r="H177" s="17"/>
      <c r="M177"/>
    </row>
    <row r="178" spans="2:13" x14ac:dyDescent="0.3">
      <c r="B178" s="17">
        <v>2151</v>
      </c>
      <c r="C178" s="16" t="s">
        <v>2308</v>
      </c>
      <c r="G178" s="17"/>
      <c r="H178" s="17"/>
      <c r="M178"/>
    </row>
    <row r="179" spans="2:13" x14ac:dyDescent="0.3">
      <c r="B179" s="17">
        <v>4664</v>
      </c>
      <c r="C179" s="16" t="s">
        <v>2308</v>
      </c>
      <c r="G179" s="17"/>
      <c r="H179" s="17"/>
      <c r="M179"/>
    </row>
    <row r="180" spans="2:13" x14ac:dyDescent="0.3">
      <c r="B180" s="17">
        <v>4667</v>
      </c>
      <c r="C180" s="16" t="s">
        <v>2308</v>
      </c>
      <c r="G180" s="17"/>
      <c r="H180" s="17"/>
      <c r="M180"/>
    </row>
    <row r="181" spans="2:13" x14ac:dyDescent="0.3">
      <c r="B181" s="17">
        <v>2013</v>
      </c>
      <c r="C181" s="16" t="s">
        <v>2309</v>
      </c>
      <c r="G181" s="17"/>
      <c r="H181" s="17"/>
      <c r="M181"/>
    </row>
    <row r="182" spans="2:13" x14ac:dyDescent="0.3">
      <c r="B182" s="17">
        <v>2100</v>
      </c>
      <c r="C182" s="16" t="s">
        <v>2309</v>
      </c>
      <c r="G182" s="17"/>
      <c r="H182" s="17"/>
      <c r="M182"/>
    </row>
    <row r="183" spans="2:13" x14ac:dyDescent="0.3">
      <c r="B183" s="17" t="s">
        <v>2310</v>
      </c>
      <c r="C183" s="16" t="s">
        <v>2309</v>
      </c>
      <c r="G183" s="17"/>
      <c r="H183" s="17"/>
      <c r="M183"/>
    </row>
    <row r="184" spans="2:13" x14ac:dyDescent="0.3">
      <c r="B184" s="17" t="s">
        <v>2311</v>
      </c>
      <c r="C184" s="16" t="s">
        <v>2309</v>
      </c>
      <c r="G184" s="17"/>
      <c r="H184" s="17"/>
      <c r="M184"/>
    </row>
    <row r="185" spans="2:13" x14ac:dyDescent="0.3">
      <c r="B185" s="17" t="s">
        <v>2312</v>
      </c>
      <c r="C185" s="16" t="s">
        <v>2309</v>
      </c>
      <c r="G185" s="17"/>
      <c r="H185" s="17"/>
      <c r="M185"/>
    </row>
    <row r="186" spans="2:13" x14ac:dyDescent="0.3">
      <c r="B186" s="17" t="s">
        <v>2313</v>
      </c>
      <c r="C186" s="16" t="s">
        <v>2309</v>
      </c>
      <c r="G186" s="17"/>
      <c r="H186" s="17"/>
      <c r="M186"/>
    </row>
    <row r="187" spans="2:13" x14ac:dyDescent="0.3">
      <c r="B187" s="17" t="s">
        <v>2314</v>
      </c>
      <c r="C187" s="16" t="s">
        <v>2309</v>
      </c>
      <c r="G187" s="17"/>
      <c r="H187" s="17"/>
      <c r="M187"/>
    </row>
    <row r="188" spans="2:13" x14ac:dyDescent="0.3">
      <c r="B188" s="17" t="s">
        <v>2315</v>
      </c>
      <c r="C188" s="16" t="s">
        <v>2309</v>
      </c>
      <c r="G188" s="17"/>
      <c r="H188" s="17"/>
      <c r="M188"/>
    </row>
    <row r="189" spans="2:13" x14ac:dyDescent="0.3">
      <c r="B189" s="17">
        <v>2012</v>
      </c>
      <c r="C189" s="16" t="s">
        <v>2316</v>
      </c>
      <c r="G189" s="17"/>
      <c r="H189" s="17"/>
      <c r="M189"/>
    </row>
    <row r="190" spans="2:13" x14ac:dyDescent="0.3">
      <c r="B190" s="17">
        <v>5037</v>
      </c>
      <c r="C190" s="16" t="s">
        <v>2316</v>
      </c>
      <c r="G190" s="17"/>
      <c r="H190" s="17"/>
      <c r="M190"/>
    </row>
    <row r="191" spans="2:13" x14ac:dyDescent="0.3">
      <c r="B191" s="17">
        <v>7526</v>
      </c>
      <c r="C191" s="16" t="s">
        <v>2316</v>
      </c>
      <c r="G191" s="17"/>
      <c r="H191" s="17"/>
      <c r="M191"/>
    </row>
    <row r="192" spans="2:13" x14ac:dyDescent="0.3">
      <c r="B192" s="17">
        <v>4822</v>
      </c>
      <c r="C192" s="16" t="s">
        <v>2317</v>
      </c>
      <c r="G192" s="17"/>
      <c r="H192" s="17"/>
      <c r="M192"/>
    </row>
    <row r="193" spans="2:13" x14ac:dyDescent="0.3">
      <c r="B193" s="17" t="s">
        <v>2318</v>
      </c>
      <c r="C193" s="16" t="s">
        <v>2317</v>
      </c>
      <c r="G193" s="17"/>
      <c r="H193" s="17"/>
      <c r="M193"/>
    </row>
    <row r="194" spans="2:13" x14ac:dyDescent="0.3">
      <c r="B194" s="17">
        <v>5066</v>
      </c>
      <c r="C194" s="16" t="s">
        <v>2319</v>
      </c>
      <c r="G194" s="17"/>
      <c r="H194" s="17"/>
      <c r="M194"/>
    </row>
    <row r="195" spans="2:13" x14ac:dyDescent="0.3">
      <c r="B195" s="17" t="s">
        <v>2320</v>
      </c>
      <c r="C195" s="16" t="s">
        <v>2321</v>
      </c>
      <c r="G195" s="17"/>
      <c r="H195" s="17"/>
      <c r="M195"/>
    </row>
    <row r="196" spans="2:13" x14ac:dyDescent="0.3">
      <c r="B196" s="17" t="s">
        <v>2322</v>
      </c>
      <c r="C196" s="16" t="s">
        <v>2321</v>
      </c>
      <c r="G196" s="17"/>
      <c r="H196" s="17"/>
      <c r="M196"/>
    </row>
    <row r="197" spans="2:13" x14ac:dyDescent="0.3">
      <c r="B197" s="17">
        <v>4779</v>
      </c>
      <c r="C197" s="16" t="s">
        <v>2321</v>
      </c>
      <c r="G197" s="17"/>
      <c r="H197" s="17"/>
      <c r="M197"/>
    </row>
    <row r="198" spans="2:13" x14ac:dyDescent="0.3">
      <c r="B198" s="17">
        <v>9944</v>
      </c>
      <c r="C198" s="16" t="s">
        <v>2321</v>
      </c>
      <c r="G198" s="17"/>
      <c r="H198" s="17"/>
      <c r="M198"/>
    </row>
    <row r="199" spans="2:13" x14ac:dyDescent="0.3">
      <c r="B199" s="17" t="s">
        <v>2323</v>
      </c>
      <c r="C199" s="16" t="s">
        <v>2321</v>
      </c>
      <c r="G199" s="17"/>
      <c r="H199" s="17"/>
      <c r="M199"/>
    </row>
    <row r="200" spans="2:13" x14ac:dyDescent="0.3">
      <c r="B200" s="17" t="s">
        <v>1037</v>
      </c>
      <c r="C200" s="16" t="s">
        <v>2321</v>
      </c>
      <c r="G200" s="17"/>
      <c r="H200" s="17"/>
      <c r="M200"/>
    </row>
    <row r="201" spans="2:13" x14ac:dyDescent="0.3">
      <c r="B201" s="17" t="s">
        <v>2324</v>
      </c>
      <c r="C201" s="16" t="s">
        <v>2321</v>
      </c>
      <c r="G201" s="17"/>
      <c r="H201" s="17"/>
      <c r="M201"/>
    </row>
    <row r="202" spans="2:13" x14ac:dyDescent="0.3">
      <c r="B202" s="17" t="s">
        <v>2325</v>
      </c>
      <c r="C202" s="16" t="s">
        <v>2321</v>
      </c>
      <c r="G202" s="17"/>
      <c r="H202" s="17"/>
      <c r="M202"/>
    </row>
    <row r="203" spans="2:13" x14ac:dyDescent="0.3">
      <c r="B203" s="17" t="s">
        <v>2326</v>
      </c>
      <c r="C203" s="16" t="s">
        <v>2321</v>
      </c>
      <c r="G203" s="17"/>
      <c r="H203" s="17"/>
      <c r="J203" s="23"/>
      <c r="K203" s="23"/>
      <c r="M203"/>
    </row>
    <row r="204" spans="2:13" x14ac:dyDescent="0.3">
      <c r="B204" s="17">
        <v>6420</v>
      </c>
      <c r="C204" s="16" t="s">
        <v>2327</v>
      </c>
      <c r="G204" s="17"/>
      <c r="H204" s="17"/>
      <c r="M204"/>
    </row>
    <row r="205" spans="2:13" x14ac:dyDescent="0.3">
      <c r="B205" s="17" t="s">
        <v>732</v>
      </c>
      <c r="C205" s="16" t="s">
        <v>2327</v>
      </c>
      <c r="M205"/>
    </row>
    <row r="206" spans="2:13" x14ac:dyDescent="0.3">
      <c r="B206" s="17">
        <v>5404</v>
      </c>
      <c r="C206" s="16" t="s">
        <v>2328</v>
      </c>
      <c r="M206"/>
    </row>
    <row r="207" spans="2:13" x14ac:dyDescent="0.3">
      <c r="B207" s="17" t="s">
        <v>2329</v>
      </c>
      <c r="C207" s="16" t="s">
        <v>2328</v>
      </c>
      <c r="M207"/>
    </row>
    <row r="208" spans="2:13" x14ac:dyDescent="0.3">
      <c r="B208" s="17">
        <v>2023</v>
      </c>
      <c r="C208" s="16" t="s">
        <v>2330</v>
      </c>
      <c r="M208"/>
    </row>
    <row r="209" spans="2:13" x14ac:dyDescent="0.3">
      <c r="B209" s="17">
        <v>5063</v>
      </c>
      <c r="C209" s="16" t="s">
        <v>2330</v>
      </c>
      <c r="M209"/>
    </row>
    <row r="210" spans="2:13" x14ac:dyDescent="0.3">
      <c r="B210" s="17">
        <v>4666</v>
      </c>
      <c r="C210" s="16" t="s">
        <v>113</v>
      </c>
      <c r="M210"/>
    </row>
    <row r="211" spans="2:13" x14ac:dyDescent="0.3">
      <c r="B211" s="17">
        <v>7114</v>
      </c>
      <c r="C211" s="16" t="s">
        <v>113</v>
      </c>
      <c r="M211"/>
    </row>
    <row r="212" spans="2:13" x14ac:dyDescent="0.3">
      <c r="B212" s="17">
        <v>7306</v>
      </c>
      <c r="C212" s="16" t="s">
        <v>113</v>
      </c>
      <c r="M212"/>
    </row>
    <row r="213" spans="2:13" x14ac:dyDescent="0.3">
      <c r="B213" s="17">
        <v>7900</v>
      </c>
      <c r="C213" s="16" t="s">
        <v>113</v>
      </c>
      <c r="M213"/>
    </row>
    <row r="214" spans="2:13" x14ac:dyDescent="0.3">
      <c r="B214" s="17" t="s">
        <v>2331</v>
      </c>
      <c r="C214" s="16" t="s">
        <v>2332</v>
      </c>
      <c r="M214"/>
    </row>
    <row r="215" spans="2:13" x14ac:dyDescent="0.3">
      <c r="B215" s="17" t="s">
        <v>2333</v>
      </c>
      <c r="C215" s="16" t="s">
        <v>2332</v>
      </c>
      <c r="M215"/>
    </row>
    <row r="216" spans="2:13" x14ac:dyDescent="0.3">
      <c r="B216" s="17" t="s">
        <v>2334</v>
      </c>
      <c r="C216" s="16" t="s">
        <v>2332</v>
      </c>
      <c r="M216"/>
    </row>
    <row r="217" spans="2:13" x14ac:dyDescent="0.3">
      <c r="M217"/>
    </row>
    <row r="218" spans="2:13" x14ac:dyDescent="0.3">
      <c r="C218" s="16"/>
      <c r="M218"/>
    </row>
    <row r="219" spans="2:13" x14ac:dyDescent="0.3">
      <c r="C219" s="16"/>
      <c r="M219"/>
    </row>
    <row r="220" spans="2:13" x14ac:dyDescent="0.3">
      <c r="C220" s="16"/>
      <c r="M220"/>
    </row>
    <row r="221" spans="2:13" x14ac:dyDescent="0.3">
      <c r="C221" s="16"/>
      <c r="M221"/>
    </row>
    <row r="222" spans="2:13" x14ac:dyDescent="0.3">
      <c r="C222" s="16"/>
      <c r="M222"/>
    </row>
    <row r="223" spans="2:13" x14ac:dyDescent="0.3">
      <c r="C223" s="16"/>
      <c r="M223"/>
    </row>
    <row r="224" spans="2:13" x14ac:dyDescent="0.3">
      <c r="M224"/>
    </row>
    <row r="225" spans="13:13" x14ac:dyDescent="0.3">
      <c r="M225"/>
    </row>
    <row r="226" spans="13:13" x14ac:dyDescent="0.3">
      <c r="M226"/>
    </row>
    <row r="227" spans="13:13" x14ac:dyDescent="0.3">
      <c r="M227"/>
    </row>
    <row r="228" spans="13:13" x14ac:dyDescent="0.3">
      <c r="M228"/>
    </row>
    <row r="229" spans="13:13" x14ac:dyDescent="0.3">
      <c r="M229"/>
    </row>
    <row r="230" spans="13:13" x14ac:dyDescent="0.3">
      <c r="M230"/>
    </row>
    <row r="231" spans="13:13" x14ac:dyDescent="0.3">
      <c r="M231"/>
    </row>
    <row r="232" spans="13:13" x14ac:dyDescent="0.3">
      <c r="M232"/>
    </row>
    <row r="233" spans="13:13" x14ac:dyDescent="0.3">
      <c r="M233"/>
    </row>
    <row r="234" spans="13:13" x14ac:dyDescent="0.3">
      <c r="M234"/>
    </row>
    <row r="235" spans="13:13" x14ac:dyDescent="0.3">
      <c r="M235"/>
    </row>
    <row r="236" spans="13:13" x14ac:dyDescent="0.3">
      <c r="M236"/>
    </row>
    <row r="237" spans="13:13" x14ac:dyDescent="0.3">
      <c r="M237"/>
    </row>
    <row r="238" spans="13:13" x14ac:dyDescent="0.3">
      <c r="M238"/>
    </row>
    <row r="239" spans="13:13" x14ac:dyDescent="0.3">
      <c r="M239"/>
    </row>
    <row r="240" spans="13:13" x14ac:dyDescent="0.3">
      <c r="M240"/>
    </row>
    <row r="241" spans="13:13" x14ac:dyDescent="0.3">
      <c r="M241"/>
    </row>
    <row r="242" spans="13:13" x14ac:dyDescent="0.3">
      <c r="M242"/>
    </row>
    <row r="243" spans="13:13" x14ac:dyDescent="0.3">
      <c r="M243"/>
    </row>
    <row r="244" spans="13:13" x14ac:dyDescent="0.3">
      <c r="M244"/>
    </row>
    <row r="245" spans="13:13" x14ac:dyDescent="0.3">
      <c r="M245"/>
    </row>
    <row r="246" spans="13:13" x14ac:dyDescent="0.3">
      <c r="M246"/>
    </row>
    <row r="247" spans="13:13" x14ac:dyDescent="0.3">
      <c r="M247"/>
    </row>
    <row r="248" spans="13:13" x14ac:dyDescent="0.3">
      <c r="M248"/>
    </row>
    <row r="249" spans="13:13" x14ac:dyDescent="0.3">
      <c r="M249"/>
    </row>
    <row r="250" spans="13:13" x14ac:dyDescent="0.3">
      <c r="M250"/>
    </row>
    <row r="251" spans="13:13" x14ac:dyDescent="0.3">
      <c r="M251"/>
    </row>
    <row r="252" spans="13:13" x14ac:dyDescent="0.3">
      <c r="M252"/>
    </row>
    <row r="253" spans="13:13" x14ac:dyDescent="0.3">
      <c r="M253"/>
    </row>
    <row r="254" spans="13:13" x14ac:dyDescent="0.3">
      <c r="M254"/>
    </row>
    <row r="255" spans="13:13" x14ac:dyDescent="0.3">
      <c r="M255"/>
    </row>
    <row r="256" spans="13:13" x14ac:dyDescent="0.3">
      <c r="M256"/>
    </row>
    <row r="257" spans="13:13" x14ac:dyDescent="0.3">
      <c r="M257"/>
    </row>
    <row r="258" spans="13:13" x14ac:dyDescent="0.3">
      <c r="M258"/>
    </row>
    <row r="259" spans="13:13" x14ac:dyDescent="0.3">
      <c r="M259"/>
    </row>
    <row r="260" spans="13:13" x14ac:dyDescent="0.3">
      <c r="M260"/>
    </row>
    <row r="261" spans="13:13" x14ac:dyDescent="0.3">
      <c r="M261"/>
    </row>
    <row r="262" spans="13:13" x14ac:dyDescent="0.3">
      <c r="M262"/>
    </row>
    <row r="263" spans="13:13" x14ac:dyDescent="0.3">
      <c r="M263"/>
    </row>
    <row r="264" spans="13:13" x14ac:dyDescent="0.3">
      <c r="M264"/>
    </row>
    <row r="265" spans="13:13" x14ac:dyDescent="0.3">
      <c r="M265"/>
    </row>
    <row r="266" spans="13:13" x14ac:dyDescent="0.3">
      <c r="M266"/>
    </row>
    <row r="267" spans="13:13" x14ac:dyDescent="0.3">
      <c r="M267"/>
    </row>
    <row r="268" spans="13:13" x14ac:dyDescent="0.3">
      <c r="M268"/>
    </row>
    <row r="269" spans="13:13" x14ac:dyDescent="0.3">
      <c r="M269"/>
    </row>
    <row r="270" spans="13:13" x14ac:dyDescent="0.3">
      <c r="M270"/>
    </row>
    <row r="271" spans="13:13" x14ac:dyDescent="0.3">
      <c r="M271"/>
    </row>
    <row r="272" spans="13:13" x14ac:dyDescent="0.3">
      <c r="M272"/>
    </row>
    <row r="273" spans="13:13" x14ac:dyDescent="0.3">
      <c r="M273"/>
    </row>
    <row r="274" spans="13:13" x14ac:dyDescent="0.3">
      <c r="M274"/>
    </row>
    <row r="275" spans="13:13" x14ac:dyDescent="0.3">
      <c r="M275"/>
    </row>
    <row r="276" spans="13:13" x14ac:dyDescent="0.3">
      <c r="M276"/>
    </row>
    <row r="277" spans="13:13" x14ac:dyDescent="0.3">
      <c r="M277"/>
    </row>
    <row r="278" spans="13:13" x14ac:dyDescent="0.3">
      <c r="M278"/>
    </row>
    <row r="279" spans="13:13" x14ac:dyDescent="0.3">
      <c r="M279"/>
    </row>
    <row r="280" spans="13:13" x14ac:dyDescent="0.3">
      <c r="M280"/>
    </row>
    <row r="281" spans="13:13" x14ac:dyDescent="0.3">
      <c r="M281"/>
    </row>
    <row r="282" spans="13:13" x14ac:dyDescent="0.3">
      <c r="M282"/>
    </row>
    <row r="283" spans="13:13" x14ac:dyDescent="0.3">
      <c r="M283"/>
    </row>
    <row r="284" spans="13:13" x14ac:dyDescent="0.3">
      <c r="M284"/>
    </row>
    <row r="285" spans="13:13" x14ac:dyDescent="0.3">
      <c r="M285"/>
    </row>
    <row r="286" spans="13:13" x14ac:dyDescent="0.3">
      <c r="M286"/>
    </row>
    <row r="287" spans="13:13" x14ac:dyDescent="0.3">
      <c r="M287"/>
    </row>
    <row r="288" spans="13:13" x14ac:dyDescent="0.3">
      <c r="M288"/>
    </row>
    <row r="289" spans="13:13" x14ac:dyDescent="0.3">
      <c r="M289"/>
    </row>
    <row r="290" spans="13:13" x14ac:dyDescent="0.3">
      <c r="M290"/>
    </row>
    <row r="291" spans="13:13" x14ac:dyDescent="0.3">
      <c r="M291"/>
    </row>
    <row r="292" spans="13:13" x14ac:dyDescent="0.3">
      <c r="M292"/>
    </row>
    <row r="293" spans="13:13" x14ac:dyDescent="0.3">
      <c r="M293"/>
    </row>
    <row r="294" spans="13:13" x14ac:dyDescent="0.3">
      <c r="M294"/>
    </row>
    <row r="295" spans="13:13" x14ac:dyDescent="0.3">
      <c r="M295"/>
    </row>
    <row r="296" spans="13:13" x14ac:dyDescent="0.3">
      <c r="M296"/>
    </row>
    <row r="297" spans="13:13" x14ac:dyDescent="0.3">
      <c r="M297"/>
    </row>
    <row r="298" spans="13:13" x14ac:dyDescent="0.3">
      <c r="M298"/>
    </row>
    <row r="299" spans="13:13" x14ac:dyDescent="0.3">
      <c r="M299"/>
    </row>
    <row r="300" spans="13:13" x14ac:dyDescent="0.3">
      <c r="M300"/>
    </row>
    <row r="301" spans="13:13" x14ac:dyDescent="0.3">
      <c r="M301"/>
    </row>
    <row r="302" spans="13:13" x14ac:dyDescent="0.3">
      <c r="M302"/>
    </row>
    <row r="303" spans="13:13" x14ac:dyDescent="0.3">
      <c r="M303"/>
    </row>
    <row r="304" spans="13:13" x14ac:dyDescent="0.3">
      <c r="M304"/>
    </row>
    <row r="305" spans="13:13" x14ac:dyDescent="0.3">
      <c r="M305"/>
    </row>
    <row r="306" spans="13:13" x14ac:dyDescent="0.3">
      <c r="M306"/>
    </row>
    <row r="307" spans="13:13" x14ac:dyDescent="0.3">
      <c r="M307"/>
    </row>
    <row r="308" spans="13:13" x14ac:dyDescent="0.3">
      <c r="M308"/>
    </row>
    <row r="309" spans="13:13" x14ac:dyDescent="0.3">
      <c r="M309"/>
    </row>
    <row r="310" spans="13:13" x14ac:dyDescent="0.3">
      <c r="M310"/>
    </row>
    <row r="311" spans="13:13" x14ac:dyDescent="0.3">
      <c r="M311"/>
    </row>
    <row r="312" spans="13:13" x14ac:dyDescent="0.3">
      <c r="M312"/>
    </row>
    <row r="313" spans="13:13" x14ac:dyDescent="0.3">
      <c r="M313"/>
    </row>
    <row r="314" spans="13:13" x14ac:dyDescent="0.3">
      <c r="M314"/>
    </row>
    <row r="315" spans="13:13" x14ac:dyDescent="0.3">
      <c r="M315"/>
    </row>
    <row r="316" spans="13:13" x14ac:dyDescent="0.3">
      <c r="M316"/>
    </row>
    <row r="317" spans="13:13" x14ac:dyDescent="0.3">
      <c r="M317"/>
    </row>
    <row r="318" spans="13:13" x14ac:dyDescent="0.3">
      <c r="M318"/>
    </row>
    <row r="319" spans="13:13" x14ac:dyDescent="0.3">
      <c r="M319"/>
    </row>
    <row r="320" spans="13:13" x14ac:dyDescent="0.3">
      <c r="M320"/>
    </row>
    <row r="321" spans="13:13" x14ac:dyDescent="0.3">
      <c r="M321"/>
    </row>
    <row r="322" spans="13:13" x14ac:dyDescent="0.3">
      <c r="M322"/>
    </row>
    <row r="323" spans="13:13" x14ac:dyDescent="0.3">
      <c r="M323"/>
    </row>
    <row r="324" spans="13:13" x14ac:dyDescent="0.3">
      <c r="M324"/>
    </row>
    <row r="325" spans="13:13" x14ac:dyDescent="0.3">
      <c r="M325"/>
    </row>
    <row r="326" spans="13:13" x14ac:dyDescent="0.3">
      <c r="M326"/>
    </row>
    <row r="327" spans="13:13" x14ac:dyDescent="0.3">
      <c r="M327"/>
    </row>
    <row r="328" spans="13:13" x14ac:dyDescent="0.3">
      <c r="M328"/>
    </row>
    <row r="329" spans="13:13" x14ac:dyDescent="0.3">
      <c r="M329"/>
    </row>
    <row r="330" spans="13:13" x14ac:dyDescent="0.3">
      <c r="M330"/>
    </row>
    <row r="331" spans="13:13" x14ac:dyDescent="0.3">
      <c r="M331"/>
    </row>
    <row r="332" spans="13:13" x14ac:dyDescent="0.3">
      <c r="M332"/>
    </row>
    <row r="333" spans="13:13" x14ac:dyDescent="0.3">
      <c r="M333"/>
    </row>
    <row r="334" spans="13:13" x14ac:dyDescent="0.3">
      <c r="M334"/>
    </row>
    <row r="335" spans="13:13" x14ac:dyDescent="0.3">
      <c r="M335"/>
    </row>
    <row r="336" spans="13:13" x14ac:dyDescent="0.3">
      <c r="M336"/>
    </row>
    <row r="337" spans="13:13" x14ac:dyDescent="0.3">
      <c r="M337"/>
    </row>
    <row r="338" spans="13:13" x14ac:dyDescent="0.3">
      <c r="M338"/>
    </row>
    <row r="339" spans="13:13" x14ac:dyDescent="0.3">
      <c r="M339"/>
    </row>
    <row r="340" spans="13:13" x14ac:dyDescent="0.3">
      <c r="M340"/>
    </row>
    <row r="341" spans="13:13" x14ac:dyDescent="0.3">
      <c r="M341"/>
    </row>
    <row r="342" spans="13:13" x14ac:dyDescent="0.3">
      <c r="M342"/>
    </row>
    <row r="343" spans="13:13" x14ac:dyDescent="0.3">
      <c r="M343"/>
    </row>
    <row r="344" spans="13:13" x14ac:dyDescent="0.3">
      <c r="M344"/>
    </row>
    <row r="345" spans="13:13" x14ac:dyDescent="0.3">
      <c r="M345"/>
    </row>
    <row r="346" spans="13:13" x14ac:dyDescent="0.3">
      <c r="M346"/>
    </row>
    <row r="347" spans="13:13" x14ac:dyDescent="0.3">
      <c r="M347"/>
    </row>
    <row r="348" spans="13:13" x14ac:dyDescent="0.3">
      <c r="M348"/>
    </row>
    <row r="349" spans="13:13" x14ac:dyDescent="0.3">
      <c r="M349"/>
    </row>
    <row r="350" spans="13:13" x14ac:dyDescent="0.3">
      <c r="M350"/>
    </row>
    <row r="351" spans="13:13" x14ac:dyDescent="0.3">
      <c r="M351"/>
    </row>
    <row r="352" spans="13:13" x14ac:dyDescent="0.3">
      <c r="M352"/>
    </row>
    <row r="353" spans="13:13" x14ac:dyDescent="0.3">
      <c r="M353"/>
    </row>
    <row r="354" spans="13:13" x14ac:dyDescent="0.3">
      <c r="M354"/>
    </row>
    <row r="355" spans="13:13" x14ac:dyDescent="0.3">
      <c r="M355"/>
    </row>
    <row r="356" spans="13:13" x14ac:dyDescent="0.3">
      <c r="M356"/>
    </row>
    <row r="357" spans="13:13" x14ac:dyDescent="0.3">
      <c r="M357"/>
    </row>
    <row r="358" spans="13:13" x14ac:dyDescent="0.3">
      <c r="M358"/>
    </row>
    <row r="359" spans="13:13" x14ac:dyDescent="0.3">
      <c r="M359"/>
    </row>
    <row r="360" spans="13:13" x14ac:dyDescent="0.3">
      <c r="M360"/>
    </row>
    <row r="361" spans="13:13" x14ac:dyDescent="0.3">
      <c r="M361"/>
    </row>
    <row r="362" spans="13:13" x14ac:dyDescent="0.3">
      <c r="M362"/>
    </row>
    <row r="363" spans="13:13" x14ac:dyDescent="0.3">
      <c r="M363"/>
    </row>
    <row r="364" spans="13:13" x14ac:dyDescent="0.3">
      <c r="M364"/>
    </row>
    <row r="365" spans="13:13" x14ac:dyDescent="0.3">
      <c r="M365"/>
    </row>
    <row r="366" spans="13:13" x14ac:dyDescent="0.3">
      <c r="M366"/>
    </row>
    <row r="367" spans="13:13" x14ac:dyDescent="0.3">
      <c r="M367"/>
    </row>
    <row r="368" spans="13:13" x14ac:dyDescent="0.3">
      <c r="M368"/>
    </row>
    <row r="369" spans="13:13" x14ac:dyDescent="0.3">
      <c r="M369"/>
    </row>
    <row r="370" spans="13:13" x14ac:dyDescent="0.3">
      <c r="M370"/>
    </row>
    <row r="371" spans="13:13" x14ac:dyDescent="0.3">
      <c r="M371"/>
    </row>
    <row r="372" spans="13:13" x14ac:dyDescent="0.3">
      <c r="M372"/>
    </row>
    <row r="373" spans="13:13" x14ac:dyDescent="0.3">
      <c r="M373"/>
    </row>
    <row r="374" spans="13:13" x14ac:dyDescent="0.3">
      <c r="M374"/>
    </row>
    <row r="375" spans="13:13" x14ac:dyDescent="0.3">
      <c r="M375"/>
    </row>
    <row r="376" spans="13:13" x14ac:dyDescent="0.3">
      <c r="M376"/>
    </row>
    <row r="377" spans="13:13" x14ac:dyDescent="0.3">
      <c r="M377"/>
    </row>
    <row r="378" spans="13:13" x14ac:dyDescent="0.3">
      <c r="M378"/>
    </row>
    <row r="379" spans="13:13" x14ac:dyDescent="0.3">
      <c r="M379"/>
    </row>
    <row r="380" spans="13:13" x14ac:dyDescent="0.3">
      <c r="M380"/>
    </row>
    <row r="381" spans="13:13" x14ac:dyDescent="0.3">
      <c r="M381"/>
    </row>
    <row r="382" spans="13:13" x14ac:dyDescent="0.3">
      <c r="M382"/>
    </row>
    <row r="383" spans="13:13" x14ac:dyDescent="0.3">
      <c r="M383"/>
    </row>
    <row r="384" spans="13:13" x14ac:dyDescent="0.3">
      <c r="M384"/>
    </row>
    <row r="385" spans="13:13" x14ac:dyDescent="0.3">
      <c r="M385"/>
    </row>
    <row r="386" spans="13:13" x14ac:dyDescent="0.3">
      <c r="M386"/>
    </row>
    <row r="387" spans="13:13" x14ac:dyDescent="0.3">
      <c r="M387"/>
    </row>
    <row r="388" spans="13:13" x14ac:dyDescent="0.3">
      <c r="M388"/>
    </row>
    <row r="389" spans="13:13" x14ac:dyDescent="0.3">
      <c r="M389"/>
    </row>
    <row r="390" spans="13:13" x14ac:dyDescent="0.3">
      <c r="M390"/>
    </row>
    <row r="391" spans="13:13" x14ac:dyDescent="0.3">
      <c r="M391"/>
    </row>
    <row r="392" spans="13:13" x14ac:dyDescent="0.3">
      <c r="M392"/>
    </row>
    <row r="393" spans="13:13" x14ac:dyDescent="0.3">
      <c r="M393"/>
    </row>
    <row r="394" spans="13:13" x14ac:dyDescent="0.3">
      <c r="M394"/>
    </row>
    <row r="395" spans="13:13" x14ac:dyDescent="0.3">
      <c r="M395"/>
    </row>
    <row r="396" spans="13:13" x14ac:dyDescent="0.3">
      <c r="M396"/>
    </row>
    <row r="397" spans="13:13" x14ac:dyDescent="0.3">
      <c r="M397"/>
    </row>
    <row r="398" spans="13:13" x14ac:dyDescent="0.3">
      <c r="M398"/>
    </row>
    <row r="399" spans="13:13" x14ac:dyDescent="0.3">
      <c r="M399"/>
    </row>
    <row r="400" spans="13:13" x14ac:dyDescent="0.3">
      <c r="M400"/>
    </row>
    <row r="401" spans="13:13" x14ac:dyDescent="0.3">
      <c r="M401"/>
    </row>
    <row r="402" spans="13:13" x14ac:dyDescent="0.3">
      <c r="M402"/>
    </row>
    <row r="403" spans="13:13" x14ac:dyDescent="0.3">
      <c r="M403"/>
    </row>
    <row r="404" spans="13:13" x14ac:dyDescent="0.3">
      <c r="M404"/>
    </row>
    <row r="405" spans="13:13" x14ac:dyDescent="0.3">
      <c r="M405"/>
    </row>
    <row r="406" spans="13:13" x14ac:dyDescent="0.3">
      <c r="M406"/>
    </row>
    <row r="407" spans="13:13" x14ac:dyDescent="0.3">
      <c r="M407"/>
    </row>
    <row r="408" spans="13:13" x14ac:dyDescent="0.3">
      <c r="M408"/>
    </row>
    <row r="409" spans="13:13" x14ac:dyDescent="0.3">
      <c r="M409"/>
    </row>
    <row r="410" spans="13:13" x14ac:dyDescent="0.3">
      <c r="M410"/>
    </row>
    <row r="411" spans="13:13" x14ac:dyDescent="0.3">
      <c r="M411"/>
    </row>
    <row r="412" spans="13:13" x14ac:dyDescent="0.3">
      <c r="M412"/>
    </row>
    <row r="413" spans="13:13" x14ac:dyDescent="0.3">
      <c r="M413"/>
    </row>
    <row r="414" spans="13:13" x14ac:dyDescent="0.3">
      <c r="M414"/>
    </row>
    <row r="415" spans="13:13" x14ac:dyDescent="0.3">
      <c r="M415"/>
    </row>
    <row r="416" spans="13:13" x14ac:dyDescent="0.3">
      <c r="M416"/>
    </row>
    <row r="417" spans="13:13" x14ac:dyDescent="0.3">
      <c r="M417"/>
    </row>
    <row r="418" spans="13:13" x14ac:dyDescent="0.3">
      <c r="M418"/>
    </row>
    <row r="419" spans="13:13" x14ac:dyDescent="0.3">
      <c r="M419"/>
    </row>
    <row r="420" spans="13:13" x14ac:dyDescent="0.3">
      <c r="M420"/>
    </row>
    <row r="421" spans="13:13" x14ac:dyDescent="0.3">
      <c r="M421"/>
    </row>
    <row r="422" spans="13:13" x14ac:dyDescent="0.3">
      <c r="M422"/>
    </row>
    <row r="423" spans="13:13" x14ac:dyDescent="0.3">
      <c r="M423"/>
    </row>
    <row r="424" spans="13:13" x14ac:dyDescent="0.3">
      <c r="M424"/>
    </row>
    <row r="425" spans="13:13" x14ac:dyDescent="0.3">
      <c r="M425"/>
    </row>
    <row r="426" spans="13:13" x14ac:dyDescent="0.3">
      <c r="M426"/>
    </row>
    <row r="427" spans="13:13" x14ac:dyDescent="0.3">
      <c r="M427"/>
    </row>
    <row r="428" spans="13:13" x14ac:dyDescent="0.3">
      <c r="M428"/>
    </row>
    <row r="429" spans="13:13" x14ac:dyDescent="0.3">
      <c r="M429"/>
    </row>
    <row r="430" spans="13:13" x14ac:dyDescent="0.3">
      <c r="M430"/>
    </row>
    <row r="431" spans="13:13" x14ac:dyDescent="0.3">
      <c r="M431"/>
    </row>
    <row r="432" spans="13:13" x14ac:dyDescent="0.3">
      <c r="M432"/>
    </row>
    <row r="433" spans="13:13" x14ac:dyDescent="0.3">
      <c r="M433"/>
    </row>
    <row r="434" spans="13:13" x14ac:dyDescent="0.3">
      <c r="M434"/>
    </row>
    <row r="435" spans="13:13" x14ac:dyDescent="0.3">
      <c r="M435"/>
    </row>
    <row r="436" spans="13:13" x14ac:dyDescent="0.3">
      <c r="M436"/>
    </row>
    <row r="437" spans="13:13" x14ac:dyDescent="0.3">
      <c r="M437"/>
    </row>
    <row r="438" spans="13:13" x14ac:dyDescent="0.3">
      <c r="M438"/>
    </row>
    <row r="439" spans="13:13" x14ac:dyDescent="0.3">
      <c r="M439"/>
    </row>
    <row r="440" spans="13:13" x14ac:dyDescent="0.3">
      <c r="M440"/>
    </row>
    <row r="441" spans="13:13" x14ac:dyDescent="0.3">
      <c r="M441"/>
    </row>
    <row r="442" spans="13:13" x14ac:dyDescent="0.3">
      <c r="M442"/>
    </row>
    <row r="443" spans="13:13" x14ac:dyDescent="0.3">
      <c r="M443"/>
    </row>
    <row r="444" spans="13:13" x14ac:dyDescent="0.3">
      <c r="M444"/>
    </row>
    <row r="445" spans="13:13" x14ac:dyDescent="0.3">
      <c r="M445"/>
    </row>
    <row r="446" spans="13:13" x14ac:dyDescent="0.3">
      <c r="M446"/>
    </row>
    <row r="447" spans="13:13" x14ac:dyDescent="0.3">
      <c r="M447"/>
    </row>
    <row r="448" spans="13:13" x14ac:dyDescent="0.3">
      <c r="M448"/>
    </row>
    <row r="449" spans="13:13" x14ac:dyDescent="0.3">
      <c r="M449"/>
    </row>
    <row r="450" spans="13:13" x14ac:dyDescent="0.3">
      <c r="M450"/>
    </row>
    <row r="451" spans="13:13" x14ac:dyDescent="0.3">
      <c r="M451"/>
    </row>
    <row r="452" spans="13:13" x14ac:dyDescent="0.3">
      <c r="M452"/>
    </row>
    <row r="453" spans="13:13" x14ac:dyDescent="0.3">
      <c r="M453"/>
    </row>
    <row r="454" spans="13:13" x14ac:dyDescent="0.3">
      <c r="M454"/>
    </row>
    <row r="455" spans="13:13" x14ac:dyDescent="0.3">
      <c r="M455"/>
    </row>
    <row r="456" spans="13:13" x14ac:dyDescent="0.3">
      <c r="M456"/>
    </row>
    <row r="457" spans="13:13" x14ac:dyDescent="0.3">
      <c r="M457"/>
    </row>
    <row r="458" spans="13:13" x14ac:dyDescent="0.3">
      <c r="M458"/>
    </row>
    <row r="459" spans="13:13" x14ac:dyDescent="0.3">
      <c r="M459"/>
    </row>
    <row r="460" spans="13:13" x14ac:dyDescent="0.3">
      <c r="M460"/>
    </row>
    <row r="461" spans="13:13" x14ac:dyDescent="0.3">
      <c r="M461"/>
    </row>
    <row r="462" spans="13:13" x14ac:dyDescent="0.3">
      <c r="M462"/>
    </row>
    <row r="463" spans="13:13" x14ac:dyDescent="0.3">
      <c r="M463"/>
    </row>
    <row r="464" spans="13:13" x14ac:dyDescent="0.3">
      <c r="M464"/>
    </row>
    <row r="465" spans="13:13" x14ac:dyDescent="0.3">
      <c r="M465"/>
    </row>
    <row r="466" spans="13:13" x14ac:dyDescent="0.3">
      <c r="M466"/>
    </row>
    <row r="467" spans="13:13" x14ac:dyDescent="0.3">
      <c r="M467"/>
    </row>
    <row r="468" spans="13:13" x14ac:dyDescent="0.3">
      <c r="M468"/>
    </row>
    <row r="469" spans="13:13" x14ac:dyDescent="0.3">
      <c r="M469"/>
    </row>
    <row r="470" spans="13:13" x14ac:dyDescent="0.3">
      <c r="M470"/>
    </row>
    <row r="471" spans="13:13" x14ac:dyDescent="0.3">
      <c r="M471"/>
    </row>
    <row r="472" spans="13:13" x14ac:dyDescent="0.3">
      <c r="M472"/>
    </row>
    <row r="473" spans="13:13" x14ac:dyDescent="0.3">
      <c r="M473"/>
    </row>
    <row r="474" spans="13:13" x14ac:dyDescent="0.3">
      <c r="M474"/>
    </row>
    <row r="475" spans="13:13" x14ac:dyDescent="0.3">
      <c r="M475"/>
    </row>
    <row r="476" spans="13:13" x14ac:dyDescent="0.3">
      <c r="M476"/>
    </row>
    <row r="477" spans="13:13" x14ac:dyDescent="0.3">
      <c r="M477"/>
    </row>
    <row r="478" spans="13:13" x14ac:dyDescent="0.3">
      <c r="M478"/>
    </row>
    <row r="479" spans="13:13" x14ac:dyDescent="0.3">
      <c r="M479"/>
    </row>
    <row r="480" spans="13:13" x14ac:dyDescent="0.3">
      <c r="M480"/>
    </row>
    <row r="481" spans="13:13" x14ac:dyDescent="0.3">
      <c r="M481"/>
    </row>
    <row r="482" spans="13:13" x14ac:dyDescent="0.3">
      <c r="M482"/>
    </row>
    <row r="483" spans="13:13" x14ac:dyDescent="0.3">
      <c r="M483"/>
    </row>
    <row r="484" spans="13:13" x14ac:dyDescent="0.3">
      <c r="M484"/>
    </row>
    <row r="485" spans="13:13" x14ac:dyDescent="0.3">
      <c r="M485"/>
    </row>
    <row r="486" spans="13:13" x14ac:dyDescent="0.3">
      <c r="M486"/>
    </row>
    <row r="487" spans="13:13" x14ac:dyDescent="0.3">
      <c r="M487"/>
    </row>
    <row r="488" spans="13:13" x14ac:dyDescent="0.3">
      <c r="M488"/>
    </row>
    <row r="489" spans="13:13" x14ac:dyDescent="0.3">
      <c r="M489"/>
    </row>
    <row r="490" spans="13:13" x14ac:dyDescent="0.3">
      <c r="M490"/>
    </row>
    <row r="491" spans="13:13" x14ac:dyDescent="0.3">
      <c r="M491"/>
    </row>
    <row r="492" spans="13:13" x14ac:dyDescent="0.3">
      <c r="M492"/>
    </row>
    <row r="493" spans="13:13" x14ac:dyDescent="0.3">
      <c r="M493"/>
    </row>
    <row r="494" spans="13:13" x14ac:dyDescent="0.3">
      <c r="M494"/>
    </row>
    <row r="495" spans="13:13" x14ac:dyDescent="0.3">
      <c r="M495"/>
    </row>
    <row r="496" spans="13:13" x14ac:dyDescent="0.3">
      <c r="M496"/>
    </row>
    <row r="497" spans="13:13" x14ac:dyDescent="0.3">
      <c r="M497"/>
    </row>
    <row r="498" spans="13:13" x14ac:dyDescent="0.3">
      <c r="M498"/>
    </row>
    <row r="499" spans="13:13" x14ac:dyDescent="0.3">
      <c r="M499"/>
    </row>
    <row r="500" spans="13:13" x14ac:dyDescent="0.3">
      <c r="M500"/>
    </row>
    <row r="501" spans="13:13" x14ac:dyDescent="0.3">
      <c r="M501"/>
    </row>
    <row r="502" spans="13:13" x14ac:dyDescent="0.3">
      <c r="M502"/>
    </row>
    <row r="503" spans="13:13" x14ac:dyDescent="0.3">
      <c r="M503"/>
    </row>
    <row r="504" spans="13:13" x14ac:dyDescent="0.3">
      <c r="M504"/>
    </row>
    <row r="505" spans="13:13" x14ac:dyDescent="0.3">
      <c r="M505"/>
    </row>
    <row r="506" spans="13:13" x14ac:dyDescent="0.3">
      <c r="M506"/>
    </row>
    <row r="507" spans="13:13" x14ac:dyDescent="0.3">
      <c r="M507"/>
    </row>
    <row r="508" spans="13:13" x14ac:dyDescent="0.3">
      <c r="M508"/>
    </row>
    <row r="509" spans="13:13" x14ac:dyDescent="0.3">
      <c r="M509"/>
    </row>
    <row r="510" spans="13:13" x14ac:dyDescent="0.3">
      <c r="M510"/>
    </row>
    <row r="511" spans="13:13" x14ac:dyDescent="0.3">
      <c r="M511"/>
    </row>
    <row r="512" spans="13:13" x14ac:dyDescent="0.3">
      <c r="M512"/>
    </row>
    <row r="513" spans="13:13" x14ac:dyDescent="0.3">
      <c r="M513"/>
    </row>
    <row r="514" spans="13:13" x14ac:dyDescent="0.3">
      <c r="M514"/>
    </row>
    <row r="515" spans="13:13" x14ac:dyDescent="0.3">
      <c r="M515"/>
    </row>
    <row r="516" spans="13:13" x14ac:dyDescent="0.3">
      <c r="M516"/>
    </row>
    <row r="517" spans="13:13" x14ac:dyDescent="0.3">
      <c r="M517"/>
    </row>
    <row r="518" spans="13:13" x14ac:dyDescent="0.3">
      <c r="M518"/>
    </row>
    <row r="519" spans="13:13" x14ac:dyDescent="0.3">
      <c r="M519"/>
    </row>
    <row r="520" spans="13:13" x14ac:dyDescent="0.3">
      <c r="M520"/>
    </row>
    <row r="521" spans="13:13" x14ac:dyDescent="0.3">
      <c r="M521"/>
    </row>
    <row r="522" spans="13:13" x14ac:dyDescent="0.3">
      <c r="M522"/>
    </row>
    <row r="523" spans="13:13" x14ac:dyDescent="0.3">
      <c r="M523"/>
    </row>
    <row r="524" spans="13:13" x14ac:dyDescent="0.3">
      <c r="M524"/>
    </row>
    <row r="525" spans="13:13" x14ac:dyDescent="0.3">
      <c r="M525"/>
    </row>
    <row r="526" spans="13:13" x14ac:dyDescent="0.3">
      <c r="M526"/>
    </row>
    <row r="527" spans="13:13" x14ac:dyDescent="0.3">
      <c r="M527"/>
    </row>
    <row r="528" spans="13:13" x14ac:dyDescent="0.3">
      <c r="M528"/>
    </row>
    <row r="529" spans="13:13" x14ac:dyDescent="0.3">
      <c r="M529"/>
    </row>
    <row r="530" spans="13:13" x14ac:dyDescent="0.3">
      <c r="M530"/>
    </row>
    <row r="531" spans="13:13" x14ac:dyDescent="0.3">
      <c r="M531"/>
    </row>
    <row r="532" spans="13:13" x14ac:dyDescent="0.3">
      <c r="M532"/>
    </row>
    <row r="533" spans="13:13" x14ac:dyDescent="0.3">
      <c r="M533"/>
    </row>
    <row r="534" spans="13:13" x14ac:dyDescent="0.3">
      <c r="M534"/>
    </row>
    <row r="535" spans="13:13" x14ac:dyDescent="0.3">
      <c r="M535"/>
    </row>
    <row r="536" spans="13:13" x14ac:dyDescent="0.3">
      <c r="M536"/>
    </row>
    <row r="537" spans="13:13" x14ac:dyDescent="0.3">
      <c r="M537"/>
    </row>
    <row r="538" spans="13:13" x14ac:dyDescent="0.3">
      <c r="M538"/>
    </row>
    <row r="539" spans="13:13" x14ac:dyDescent="0.3">
      <c r="M539"/>
    </row>
    <row r="540" spans="13:13" x14ac:dyDescent="0.3">
      <c r="M540"/>
    </row>
    <row r="541" spans="13:13" x14ac:dyDescent="0.3">
      <c r="M541"/>
    </row>
    <row r="542" spans="13:13" x14ac:dyDescent="0.3">
      <c r="M542"/>
    </row>
    <row r="543" spans="13:13" x14ac:dyDescent="0.3">
      <c r="M543"/>
    </row>
    <row r="544" spans="13:13" x14ac:dyDescent="0.3">
      <c r="M544"/>
    </row>
    <row r="545" spans="13:13" x14ac:dyDescent="0.3">
      <c r="M545"/>
    </row>
    <row r="546" spans="13:13" x14ac:dyDescent="0.3">
      <c r="M546"/>
    </row>
    <row r="547" spans="13:13" x14ac:dyDescent="0.3">
      <c r="M547"/>
    </row>
    <row r="548" spans="13:13" x14ac:dyDescent="0.3">
      <c r="M548"/>
    </row>
    <row r="549" spans="13:13" x14ac:dyDescent="0.3">
      <c r="M549"/>
    </row>
    <row r="550" spans="13:13" x14ac:dyDescent="0.3">
      <c r="M550"/>
    </row>
    <row r="551" spans="13:13" x14ac:dyDescent="0.3">
      <c r="M551"/>
    </row>
    <row r="552" spans="13:13" x14ac:dyDescent="0.3">
      <c r="M552"/>
    </row>
    <row r="553" spans="13:13" x14ac:dyDescent="0.3">
      <c r="M553"/>
    </row>
    <row r="554" spans="13:13" x14ac:dyDescent="0.3">
      <c r="M554"/>
    </row>
    <row r="555" spans="13:13" x14ac:dyDescent="0.3">
      <c r="M555"/>
    </row>
    <row r="556" spans="13:13" x14ac:dyDescent="0.3">
      <c r="M556"/>
    </row>
    <row r="557" spans="13:13" x14ac:dyDescent="0.3">
      <c r="M557"/>
    </row>
    <row r="558" spans="13:13" x14ac:dyDescent="0.3">
      <c r="M558"/>
    </row>
    <row r="559" spans="13:13" x14ac:dyDescent="0.3">
      <c r="M559"/>
    </row>
    <row r="560" spans="13:13" x14ac:dyDescent="0.3">
      <c r="M560"/>
    </row>
    <row r="561" spans="13:13" x14ac:dyDescent="0.3">
      <c r="M561"/>
    </row>
    <row r="562" spans="13:13" x14ac:dyDescent="0.3">
      <c r="M562"/>
    </row>
    <row r="563" spans="13:13" x14ac:dyDescent="0.3">
      <c r="M563"/>
    </row>
    <row r="564" spans="13:13" x14ac:dyDescent="0.3">
      <c r="M564"/>
    </row>
    <row r="565" spans="13:13" x14ac:dyDescent="0.3">
      <c r="M565"/>
    </row>
    <row r="566" spans="13:13" x14ac:dyDescent="0.3">
      <c r="M566"/>
    </row>
    <row r="567" spans="13:13" x14ac:dyDescent="0.3">
      <c r="M567"/>
    </row>
    <row r="568" spans="13:13" x14ac:dyDescent="0.3">
      <c r="M568"/>
    </row>
    <row r="569" spans="13:13" x14ac:dyDescent="0.3">
      <c r="M569"/>
    </row>
    <row r="570" spans="13:13" x14ac:dyDescent="0.3">
      <c r="M570"/>
    </row>
    <row r="571" spans="13:13" x14ac:dyDescent="0.3">
      <c r="M571"/>
    </row>
    <row r="572" spans="13:13" x14ac:dyDescent="0.3">
      <c r="M572"/>
    </row>
    <row r="573" spans="13:13" x14ac:dyDescent="0.3">
      <c r="M573"/>
    </row>
    <row r="574" spans="13:13" x14ac:dyDescent="0.3">
      <c r="M574"/>
    </row>
    <row r="575" spans="13:13" x14ac:dyDescent="0.3">
      <c r="M575"/>
    </row>
    <row r="576" spans="13:13" x14ac:dyDescent="0.3">
      <c r="M576"/>
    </row>
    <row r="577" spans="13:13" x14ac:dyDescent="0.3">
      <c r="M577"/>
    </row>
    <row r="578" spans="13:13" x14ac:dyDescent="0.3">
      <c r="M578"/>
    </row>
    <row r="579" spans="13:13" x14ac:dyDescent="0.3">
      <c r="M579"/>
    </row>
    <row r="580" spans="13:13" x14ac:dyDescent="0.3">
      <c r="M580"/>
    </row>
    <row r="581" spans="13:13" x14ac:dyDescent="0.3">
      <c r="M581"/>
    </row>
    <row r="582" spans="13:13" x14ac:dyDescent="0.3">
      <c r="M582"/>
    </row>
    <row r="583" spans="13:13" x14ac:dyDescent="0.3">
      <c r="M583"/>
    </row>
    <row r="584" spans="13:13" x14ac:dyDescent="0.3">
      <c r="M584"/>
    </row>
    <row r="585" spans="13:13" x14ac:dyDescent="0.3">
      <c r="M585"/>
    </row>
    <row r="586" spans="13:13" x14ac:dyDescent="0.3">
      <c r="M586"/>
    </row>
    <row r="587" spans="13:13" x14ac:dyDescent="0.3">
      <c r="M587"/>
    </row>
    <row r="588" spans="13:13" x14ac:dyDescent="0.3">
      <c r="M588"/>
    </row>
    <row r="589" spans="13:13" x14ac:dyDescent="0.3">
      <c r="M589"/>
    </row>
    <row r="590" spans="13:13" x14ac:dyDescent="0.3">
      <c r="M590"/>
    </row>
    <row r="591" spans="13:13" x14ac:dyDescent="0.3">
      <c r="M591"/>
    </row>
    <row r="592" spans="13:13" x14ac:dyDescent="0.3">
      <c r="M592"/>
    </row>
    <row r="593" spans="13:13" x14ac:dyDescent="0.3">
      <c r="M593"/>
    </row>
    <row r="594" spans="13:13" x14ac:dyDescent="0.3">
      <c r="M594"/>
    </row>
    <row r="595" spans="13:13" x14ac:dyDescent="0.3">
      <c r="M595"/>
    </row>
    <row r="596" spans="13:13" x14ac:dyDescent="0.3">
      <c r="M596"/>
    </row>
    <row r="597" spans="13:13" x14ac:dyDescent="0.3">
      <c r="M597"/>
    </row>
    <row r="598" spans="13:13" x14ac:dyDescent="0.3">
      <c r="M598"/>
    </row>
    <row r="599" spans="13:13" x14ac:dyDescent="0.3">
      <c r="M599"/>
    </row>
    <row r="600" spans="13:13" x14ac:dyDescent="0.3">
      <c r="M600"/>
    </row>
    <row r="601" spans="13:13" x14ac:dyDescent="0.3">
      <c r="M601"/>
    </row>
    <row r="602" spans="13:13" x14ac:dyDescent="0.3">
      <c r="M602"/>
    </row>
    <row r="603" spans="13:13" x14ac:dyDescent="0.3">
      <c r="M603"/>
    </row>
    <row r="604" spans="13:13" x14ac:dyDescent="0.3">
      <c r="M604"/>
    </row>
    <row r="605" spans="13:13" x14ac:dyDescent="0.3">
      <c r="M605"/>
    </row>
    <row r="606" spans="13:13" x14ac:dyDescent="0.3">
      <c r="M606"/>
    </row>
    <row r="607" spans="13:13" x14ac:dyDescent="0.3">
      <c r="M607"/>
    </row>
    <row r="608" spans="13:13" x14ac:dyDescent="0.3">
      <c r="M608"/>
    </row>
    <row r="609" spans="13:13" x14ac:dyDescent="0.3">
      <c r="M609"/>
    </row>
    <row r="610" spans="13:13" x14ac:dyDescent="0.3">
      <c r="M610"/>
    </row>
    <row r="611" spans="13:13" x14ac:dyDescent="0.3">
      <c r="M611"/>
    </row>
    <row r="612" spans="13:13" x14ac:dyDescent="0.3">
      <c r="M612"/>
    </row>
    <row r="613" spans="13:13" x14ac:dyDescent="0.3">
      <c r="M613"/>
    </row>
    <row r="614" spans="13:13" x14ac:dyDescent="0.3">
      <c r="M614"/>
    </row>
    <row r="615" spans="13:13" x14ac:dyDescent="0.3">
      <c r="M615"/>
    </row>
    <row r="616" spans="13:13" x14ac:dyDescent="0.3">
      <c r="M616"/>
    </row>
    <row r="617" spans="13:13" x14ac:dyDescent="0.3">
      <c r="M617"/>
    </row>
    <row r="618" spans="13:13" x14ac:dyDescent="0.3">
      <c r="M618"/>
    </row>
    <row r="619" spans="13:13" x14ac:dyDescent="0.3">
      <c r="M619"/>
    </row>
    <row r="620" spans="13:13" x14ac:dyDescent="0.3">
      <c r="M620"/>
    </row>
    <row r="621" spans="13:13" x14ac:dyDescent="0.3">
      <c r="M621"/>
    </row>
    <row r="622" spans="13:13" x14ac:dyDescent="0.3">
      <c r="M622"/>
    </row>
    <row r="623" spans="13:13" x14ac:dyDescent="0.3">
      <c r="M623"/>
    </row>
    <row r="624" spans="13:13" x14ac:dyDescent="0.3">
      <c r="M624"/>
    </row>
    <row r="625" spans="13:13" x14ac:dyDescent="0.3">
      <c r="M625"/>
    </row>
    <row r="626" spans="13:13" x14ac:dyDescent="0.3">
      <c r="M626"/>
    </row>
    <row r="627" spans="13:13" x14ac:dyDescent="0.3">
      <c r="M627"/>
    </row>
    <row r="628" spans="13:13" x14ac:dyDescent="0.3">
      <c r="M628"/>
    </row>
    <row r="629" spans="13:13" x14ac:dyDescent="0.3">
      <c r="M629"/>
    </row>
    <row r="630" spans="13:13" x14ac:dyDescent="0.3">
      <c r="M630"/>
    </row>
    <row r="631" spans="13:13" x14ac:dyDescent="0.3">
      <c r="M631"/>
    </row>
    <row r="632" spans="13:13" x14ac:dyDescent="0.3">
      <c r="M632"/>
    </row>
    <row r="633" spans="13:13" x14ac:dyDescent="0.3">
      <c r="M633"/>
    </row>
    <row r="634" spans="13:13" x14ac:dyDescent="0.3">
      <c r="M634"/>
    </row>
    <row r="635" spans="13:13" x14ac:dyDescent="0.3">
      <c r="M635"/>
    </row>
    <row r="636" spans="13:13" x14ac:dyDescent="0.3">
      <c r="M636"/>
    </row>
    <row r="637" spans="13:13" x14ac:dyDescent="0.3">
      <c r="M637"/>
    </row>
    <row r="638" spans="13:13" x14ac:dyDescent="0.3">
      <c r="M638"/>
    </row>
    <row r="639" spans="13:13" x14ac:dyDescent="0.3">
      <c r="M639"/>
    </row>
    <row r="640" spans="13:13" x14ac:dyDescent="0.3">
      <c r="M640"/>
    </row>
    <row r="641" spans="13:13" x14ac:dyDescent="0.3">
      <c r="M641"/>
    </row>
    <row r="642" spans="13:13" x14ac:dyDescent="0.3">
      <c r="M642"/>
    </row>
    <row r="643" spans="13:13" x14ac:dyDescent="0.3">
      <c r="M643"/>
    </row>
    <row r="644" spans="13:13" x14ac:dyDescent="0.3">
      <c r="M644"/>
    </row>
    <row r="645" spans="13:13" x14ac:dyDescent="0.3">
      <c r="M645"/>
    </row>
    <row r="646" spans="13:13" x14ac:dyDescent="0.3">
      <c r="M646"/>
    </row>
    <row r="647" spans="13:13" x14ac:dyDescent="0.3">
      <c r="M647"/>
    </row>
    <row r="648" spans="13:13" x14ac:dyDescent="0.3">
      <c r="M648"/>
    </row>
    <row r="649" spans="13:13" x14ac:dyDescent="0.3">
      <c r="M649"/>
    </row>
    <row r="650" spans="13:13" x14ac:dyDescent="0.3">
      <c r="M650"/>
    </row>
    <row r="651" spans="13:13" x14ac:dyDescent="0.3">
      <c r="M651"/>
    </row>
    <row r="652" spans="13:13" x14ac:dyDescent="0.3">
      <c r="M652"/>
    </row>
    <row r="653" spans="13:13" x14ac:dyDescent="0.3">
      <c r="M653"/>
    </row>
    <row r="654" spans="13:13" x14ac:dyDescent="0.3">
      <c r="M654"/>
    </row>
    <row r="655" spans="13:13" x14ac:dyDescent="0.3">
      <c r="M655"/>
    </row>
    <row r="656" spans="13:13" x14ac:dyDescent="0.3">
      <c r="M656"/>
    </row>
    <row r="657" spans="13:13" x14ac:dyDescent="0.3">
      <c r="M657"/>
    </row>
    <row r="658" spans="13:13" x14ac:dyDescent="0.3">
      <c r="M658"/>
    </row>
    <row r="659" spans="13:13" x14ac:dyDescent="0.3">
      <c r="M659"/>
    </row>
    <row r="660" spans="13:13" x14ac:dyDescent="0.3">
      <c r="M660"/>
    </row>
    <row r="661" spans="13:13" x14ac:dyDescent="0.3">
      <c r="M661"/>
    </row>
    <row r="662" spans="13:13" x14ac:dyDescent="0.3">
      <c r="M662"/>
    </row>
    <row r="663" spans="13:13" x14ac:dyDescent="0.3">
      <c r="M663"/>
    </row>
    <row r="664" spans="13:13" x14ac:dyDescent="0.3">
      <c r="M664"/>
    </row>
    <row r="665" spans="13:13" x14ac:dyDescent="0.3">
      <c r="M665"/>
    </row>
    <row r="666" spans="13:13" x14ac:dyDescent="0.3">
      <c r="M666"/>
    </row>
    <row r="667" spans="13:13" x14ac:dyDescent="0.3">
      <c r="M667"/>
    </row>
    <row r="668" spans="13:13" x14ac:dyDescent="0.3">
      <c r="M668"/>
    </row>
    <row r="669" spans="13:13" x14ac:dyDescent="0.3">
      <c r="M669"/>
    </row>
    <row r="670" spans="13:13" x14ac:dyDescent="0.3">
      <c r="M670"/>
    </row>
    <row r="671" spans="13:13" x14ac:dyDescent="0.3">
      <c r="M671"/>
    </row>
    <row r="672" spans="13:13" x14ac:dyDescent="0.3">
      <c r="M672"/>
    </row>
    <row r="673" spans="13:13" x14ac:dyDescent="0.3">
      <c r="M673"/>
    </row>
    <row r="674" spans="13:13" x14ac:dyDescent="0.3">
      <c r="M674"/>
    </row>
    <row r="675" spans="13:13" x14ac:dyDescent="0.3">
      <c r="M675"/>
    </row>
    <row r="676" spans="13:13" x14ac:dyDescent="0.3">
      <c r="M676"/>
    </row>
    <row r="677" spans="13:13" x14ac:dyDescent="0.3">
      <c r="M677"/>
    </row>
    <row r="678" spans="13:13" x14ac:dyDescent="0.3">
      <c r="M678"/>
    </row>
    <row r="679" spans="13:13" x14ac:dyDescent="0.3">
      <c r="M679"/>
    </row>
    <row r="680" spans="13:13" x14ac:dyDescent="0.3">
      <c r="M680"/>
    </row>
    <row r="681" spans="13:13" x14ac:dyDescent="0.3">
      <c r="M681"/>
    </row>
    <row r="682" spans="13:13" x14ac:dyDescent="0.3">
      <c r="M682"/>
    </row>
    <row r="683" spans="13:13" x14ac:dyDescent="0.3">
      <c r="M683"/>
    </row>
    <row r="684" spans="13:13" x14ac:dyDescent="0.3">
      <c r="M684"/>
    </row>
    <row r="685" spans="13:13" x14ac:dyDescent="0.3">
      <c r="M685"/>
    </row>
    <row r="686" spans="13:13" x14ac:dyDescent="0.3">
      <c r="M686"/>
    </row>
    <row r="687" spans="13:13" x14ac:dyDescent="0.3">
      <c r="M687"/>
    </row>
    <row r="688" spans="13:13" x14ac:dyDescent="0.3">
      <c r="M688"/>
    </row>
    <row r="689" spans="13:13" x14ac:dyDescent="0.3">
      <c r="M689"/>
    </row>
    <row r="690" spans="13:13" x14ac:dyDescent="0.3">
      <c r="M690"/>
    </row>
    <row r="691" spans="13:13" x14ac:dyDescent="0.3">
      <c r="M691"/>
    </row>
    <row r="692" spans="13:13" x14ac:dyDescent="0.3">
      <c r="M692"/>
    </row>
    <row r="693" spans="13:13" x14ac:dyDescent="0.3">
      <c r="M693"/>
    </row>
    <row r="694" spans="13:13" x14ac:dyDescent="0.3">
      <c r="M694"/>
    </row>
    <row r="695" spans="13:13" x14ac:dyDescent="0.3">
      <c r="M695"/>
    </row>
    <row r="696" spans="13:13" x14ac:dyDescent="0.3">
      <c r="M696"/>
    </row>
    <row r="697" spans="13:13" x14ac:dyDescent="0.3">
      <c r="M697"/>
    </row>
    <row r="698" spans="13:13" x14ac:dyDescent="0.3">
      <c r="M698"/>
    </row>
    <row r="699" spans="13:13" x14ac:dyDescent="0.3">
      <c r="M699"/>
    </row>
    <row r="700" spans="13:13" x14ac:dyDescent="0.3">
      <c r="M700"/>
    </row>
    <row r="701" spans="13:13" x14ac:dyDescent="0.3">
      <c r="M701"/>
    </row>
    <row r="702" spans="13:13" x14ac:dyDescent="0.3">
      <c r="M702"/>
    </row>
    <row r="703" spans="13:13" x14ac:dyDescent="0.3">
      <c r="M703"/>
    </row>
    <row r="704" spans="13:13" x14ac:dyDescent="0.3">
      <c r="M704"/>
    </row>
    <row r="705" spans="13:13" x14ac:dyDescent="0.3">
      <c r="M705"/>
    </row>
    <row r="706" spans="13:13" x14ac:dyDescent="0.3">
      <c r="M706"/>
    </row>
    <row r="707" spans="13:13" x14ac:dyDescent="0.3">
      <c r="M707"/>
    </row>
    <row r="708" spans="13:13" x14ac:dyDescent="0.3">
      <c r="M708"/>
    </row>
    <row r="709" spans="13:13" x14ac:dyDescent="0.3">
      <c r="M709"/>
    </row>
    <row r="710" spans="13:13" x14ac:dyDescent="0.3">
      <c r="M710"/>
    </row>
    <row r="711" spans="13:13" x14ac:dyDescent="0.3">
      <c r="M711"/>
    </row>
    <row r="712" spans="13:13" x14ac:dyDescent="0.3">
      <c r="M712"/>
    </row>
    <row r="713" spans="13:13" x14ac:dyDescent="0.3">
      <c r="M713"/>
    </row>
    <row r="714" spans="13:13" x14ac:dyDescent="0.3">
      <c r="M714"/>
    </row>
    <row r="715" spans="13:13" x14ac:dyDescent="0.3">
      <c r="M715"/>
    </row>
    <row r="716" spans="13:13" x14ac:dyDescent="0.3">
      <c r="M716"/>
    </row>
    <row r="717" spans="13:13" x14ac:dyDescent="0.3">
      <c r="M717"/>
    </row>
    <row r="718" spans="13:13" x14ac:dyDescent="0.3">
      <c r="M718"/>
    </row>
    <row r="719" spans="13:13" x14ac:dyDescent="0.3">
      <c r="M719"/>
    </row>
    <row r="720" spans="13:13" x14ac:dyDescent="0.3">
      <c r="M720"/>
    </row>
    <row r="721" spans="13:13" x14ac:dyDescent="0.3">
      <c r="M721"/>
    </row>
    <row r="722" spans="13:13" x14ac:dyDescent="0.3">
      <c r="M722"/>
    </row>
    <row r="723" spans="13:13" x14ac:dyDescent="0.3">
      <c r="M723"/>
    </row>
    <row r="724" spans="13:13" x14ac:dyDescent="0.3">
      <c r="M724"/>
    </row>
    <row r="725" spans="13:13" x14ac:dyDescent="0.3">
      <c r="M725"/>
    </row>
    <row r="726" spans="13:13" x14ac:dyDescent="0.3">
      <c r="M726"/>
    </row>
    <row r="727" spans="13:13" x14ac:dyDescent="0.3">
      <c r="M727"/>
    </row>
    <row r="728" spans="13:13" x14ac:dyDescent="0.3">
      <c r="M728"/>
    </row>
    <row r="729" spans="13:13" x14ac:dyDescent="0.3">
      <c r="M729"/>
    </row>
    <row r="730" spans="13:13" x14ac:dyDescent="0.3">
      <c r="M730"/>
    </row>
    <row r="731" spans="13:13" x14ac:dyDescent="0.3">
      <c r="M731"/>
    </row>
    <row r="732" spans="13:13" x14ac:dyDescent="0.3">
      <c r="M732"/>
    </row>
    <row r="733" spans="13:13" x14ac:dyDescent="0.3">
      <c r="M733"/>
    </row>
    <row r="734" spans="13:13" x14ac:dyDescent="0.3">
      <c r="M734"/>
    </row>
    <row r="735" spans="13:13" x14ac:dyDescent="0.3">
      <c r="M735"/>
    </row>
    <row r="736" spans="13:13" x14ac:dyDescent="0.3">
      <c r="M736"/>
    </row>
    <row r="737" spans="13:13" x14ac:dyDescent="0.3">
      <c r="M737"/>
    </row>
    <row r="738" spans="13:13" x14ac:dyDescent="0.3">
      <c r="M738"/>
    </row>
    <row r="739" spans="13:13" x14ac:dyDescent="0.3">
      <c r="M739"/>
    </row>
    <row r="740" spans="13:13" x14ac:dyDescent="0.3">
      <c r="M740"/>
    </row>
    <row r="741" spans="13:13" x14ac:dyDescent="0.3">
      <c r="M741"/>
    </row>
    <row r="742" spans="13:13" x14ac:dyDescent="0.3">
      <c r="M742"/>
    </row>
    <row r="743" spans="13:13" x14ac:dyDescent="0.3">
      <c r="M743"/>
    </row>
    <row r="744" spans="13:13" x14ac:dyDescent="0.3">
      <c r="M744"/>
    </row>
    <row r="745" spans="13:13" x14ac:dyDescent="0.3">
      <c r="M745"/>
    </row>
    <row r="746" spans="13:13" x14ac:dyDescent="0.3">
      <c r="M746"/>
    </row>
    <row r="747" spans="13:13" x14ac:dyDescent="0.3">
      <c r="M747"/>
    </row>
    <row r="748" spans="13:13" x14ac:dyDescent="0.3">
      <c r="M748"/>
    </row>
    <row r="749" spans="13:13" x14ac:dyDescent="0.3">
      <c r="M749"/>
    </row>
    <row r="750" spans="13:13" x14ac:dyDescent="0.3">
      <c r="M750"/>
    </row>
    <row r="751" spans="13:13" x14ac:dyDescent="0.3">
      <c r="M751"/>
    </row>
    <row r="752" spans="13:13" x14ac:dyDescent="0.3">
      <c r="M752"/>
    </row>
    <row r="753" spans="13:13" x14ac:dyDescent="0.3">
      <c r="M753"/>
    </row>
    <row r="754" spans="13:13" x14ac:dyDescent="0.3">
      <c r="M754"/>
    </row>
    <row r="755" spans="13:13" x14ac:dyDescent="0.3">
      <c r="M755"/>
    </row>
    <row r="756" spans="13:13" x14ac:dyDescent="0.3">
      <c r="M756"/>
    </row>
    <row r="757" spans="13:13" x14ac:dyDescent="0.3">
      <c r="M757"/>
    </row>
    <row r="758" spans="13:13" x14ac:dyDescent="0.3">
      <c r="M758"/>
    </row>
    <row r="759" spans="13:13" x14ac:dyDescent="0.3">
      <c r="M759"/>
    </row>
    <row r="760" spans="13:13" x14ac:dyDescent="0.3">
      <c r="M760"/>
    </row>
    <row r="761" spans="13:13" x14ac:dyDescent="0.3">
      <c r="M761"/>
    </row>
    <row r="762" spans="13:13" x14ac:dyDescent="0.3">
      <c r="M762"/>
    </row>
    <row r="763" spans="13:13" x14ac:dyDescent="0.3">
      <c r="M763"/>
    </row>
    <row r="764" spans="13:13" x14ac:dyDescent="0.3">
      <c r="M764"/>
    </row>
    <row r="765" spans="13:13" x14ac:dyDescent="0.3">
      <c r="M765"/>
    </row>
    <row r="766" spans="13:13" x14ac:dyDescent="0.3">
      <c r="M766"/>
    </row>
    <row r="767" spans="13:13" x14ac:dyDescent="0.3">
      <c r="M767"/>
    </row>
    <row r="768" spans="13:13" x14ac:dyDescent="0.3">
      <c r="M768"/>
    </row>
    <row r="769" spans="13:13" x14ac:dyDescent="0.3">
      <c r="M769"/>
    </row>
    <row r="770" spans="13:13" x14ac:dyDescent="0.3">
      <c r="M770"/>
    </row>
    <row r="771" spans="13:13" x14ac:dyDescent="0.3">
      <c r="M771"/>
    </row>
    <row r="772" spans="13:13" x14ac:dyDescent="0.3">
      <c r="M772"/>
    </row>
    <row r="773" spans="13:13" x14ac:dyDescent="0.3">
      <c r="M773"/>
    </row>
    <row r="774" spans="13:13" x14ac:dyDescent="0.3">
      <c r="M774"/>
    </row>
    <row r="775" spans="13:13" x14ac:dyDescent="0.3">
      <c r="M775"/>
    </row>
    <row r="776" spans="13:13" x14ac:dyDescent="0.3">
      <c r="M776"/>
    </row>
    <row r="777" spans="13:13" x14ac:dyDescent="0.3">
      <c r="M777"/>
    </row>
    <row r="778" spans="13:13" x14ac:dyDescent="0.3">
      <c r="M778"/>
    </row>
    <row r="779" spans="13:13" x14ac:dyDescent="0.3">
      <c r="M779"/>
    </row>
    <row r="780" spans="13:13" x14ac:dyDescent="0.3">
      <c r="M780"/>
    </row>
    <row r="781" spans="13:13" x14ac:dyDescent="0.3">
      <c r="M781"/>
    </row>
    <row r="782" spans="13:13" x14ac:dyDescent="0.3">
      <c r="M782"/>
    </row>
    <row r="783" spans="13:13" x14ac:dyDescent="0.3">
      <c r="M783"/>
    </row>
    <row r="784" spans="13:13" x14ac:dyDescent="0.3">
      <c r="M784"/>
    </row>
    <row r="785" spans="13:13" x14ac:dyDescent="0.3">
      <c r="M785"/>
    </row>
    <row r="786" spans="13:13" x14ac:dyDescent="0.3">
      <c r="M786"/>
    </row>
    <row r="787" spans="13:13" x14ac:dyDescent="0.3">
      <c r="M787"/>
    </row>
    <row r="788" spans="13:13" x14ac:dyDescent="0.3">
      <c r="M788"/>
    </row>
    <row r="789" spans="13:13" x14ac:dyDescent="0.3">
      <c r="M789"/>
    </row>
    <row r="790" spans="13:13" x14ac:dyDescent="0.3">
      <c r="M790"/>
    </row>
    <row r="791" spans="13:13" x14ac:dyDescent="0.3">
      <c r="M791"/>
    </row>
    <row r="792" spans="13:13" x14ac:dyDescent="0.3">
      <c r="M792"/>
    </row>
    <row r="793" spans="13:13" x14ac:dyDescent="0.3">
      <c r="M793"/>
    </row>
    <row r="794" spans="13:13" x14ac:dyDescent="0.3">
      <c r="M794"/>
    </row>
    <row r="795" spans="13:13" x14ac:dyDescent="0.3">
      <c r="M795"/>
    </row>
    <row r="796" spans="13:13" x14ac:dyDescent="0.3">
      <c r="M796"/>
    </row>
    <row r="797" spans="13:13" x14ac:dyDescent="0.3">
      <c r="M797"/>
    </row>
    <row r="798" spans="13:13" x14ac:dyDescent="0.3">
      <c r="M798"/>
    </row>
    <row r="799" spans="13:13" x14ac:dyDescent="0.3">
      <c r="M799"/>
    </row>
    <row r="800" spans="13:13" x14ac:dyDescent="0.3">
      <c r="M800"/>
    </row>
    <row r="801" spans="13:13" x14ac:dyDescent="0.3">
      <c r="M801"/>
    </row>
    <row r="802" spans="13:13" x14ac:dyDescent="0.3">
      <c r="M802"/>
    </row>
    <row r="803" spans="13:13" x14ac:dyDescent="0.3">
      <c r="M803"/>
    </row>
    <row r="804" spans="13:13" x14ac:dyDescent="0.3">
      <c r="M804"/>
    </row>
    <row r="805" spans="13:13" x14ac:dyDescent="0.3">
      <c r="M805"/>
    </row>
    <row r="806" spans="13:13" x14ac:dyDescent="0.3">
      <c r="M806"/>
    </row>
    <row r="807" spans="13:13" x14ac:dyDescent="0.3">
      <c r="M807"/>
    </row>
    <row r="808" spans="13:13" x14ac:dyDescent="0.3">
      <c r="M808"/>
    </row>
    <row r="809" spans="13:13" x14ac:dyDescent="0.3">
      <c r="M809"/>
    </row>
    <row r="810" spans="13:13" x14ac:dyDescent="0.3">
      <c r="M810"/>
    </row>
    <row r="811" spans="13:13" x14ac:dyDescent="0.3">
      <c r="M811"/>
    </row>
    <row r="812" spans="13:13" x14ac:dyDescent="0.3">
      <c r="M812"/>
    </row>
    <row r="813" spans="13:13" x14ac:dyDescent="0.3">
      <c r="M813"/>
    </row>
    <row r="814" spans="13:13" x14ac:dyDescent="0.3">
      <c r="M814"/>
    </row>
    <row r="815" spans="13:13" x14ac:dyDescent="0.3">
      <c r="M815"/>
    </row>
    <row r="816" spans="13:13" x14ac:dyDescent="0.3">
      <c r="M816"/>
    </row>
    <row r="817" spans="13:13" x14ac:dyDescent="0.3">
      <c r="M817"/>
    </row>
    <row r="818" spans="13:13" x14ac:dyDescent="0.3">
      <c r="M818"/>
    </row>
    <row r="819" spans="13:13" x14ac:dyDescent="0.3">
      <c r="M819"/>
    </row>
    <row r="820" spans="13:13" x14ac:dyDescent="0.3">
      <c r="M820"/>
    </row>
    <row r="821" spans="13:13" x14ac:dyDescent="0.3">
      <c r="M821"/>
    </row>
    <row r="822" spans="13:13" x14ac:dyDescent="0.3">
      <c r="M822"/>
    </row>
    <row r="823" spans="13:13" x14ac:dyDescent="0.3">
      <c r="M823"/>
    </row>
    <row r="824" spans="13:13" x14ac:dyDescent="0.3">
      <c r="M824"/>
    </row>
    <row r="825" spans="13:13" x14ac:dyDescent="0.3">
      <c r="M825"/>
    </row>
    <row r="826" spans="13:13" x14ac:dyDescent="0.3">
      <c r="M826"/>
    </row>
    <row r="827" spans="13:13" x14ac:dyDescent="0.3">
      <c r="M827"/>
    </row>
    <row r="828" spans="13:13" x14ac:dyDescent="0.3">
      <c r="M828"/>
    </row>
    <row r="829" spans="13:13" x14ac:dyDescent="0.3">
      <c r="M829"/>
    </row>
    <row r="830" spans="13:13" x14ac:dyDescent="0.3">
      <c r="M830"/>
    </row>
    <row r="831" spans="13:13" x14ac:dyDescent="0.3">
      <c r="M831"/>
    </row>
    <row r="832" spans="13:13" x14ac:dyDescent="0.3">
      <c r="M832"/>
    </row>
    <row r="833" spans="13:13" x14ac:dyDescent="0.3">
      <c r="M833"/>
    </row>
    <row r="834" spans="13:13" x14ac:dyDescent="0.3">
      <c r="M834"/>
    </row>
    <row r="835" spans="13:13" x14ac:dyDescent="0.3">
      <c r="M835"/>
    </row>
    <row r="836" spans="13:13" x14ac:dyDescent="0.3">
      <c r="M836"/>
    </row>
    <row r="837" spans="13:13" x14ac:dyDescent="0.3">
      <c r="M837"/>
    </row>
    <row r="838" spans="13:13" x14ac:dyDescent="0.3">
      <c r="M838"/>
    </row>
    <row r="839" spans="13:13" x14ac:dyDescent="0.3">
      <c r="M839"/>
    </row>
    <row r="840" spans="13:13" x14ac:dyDescent="0.3">
      <c r="M840"/>
    </row>
    <row r="841" spans="13:13" x14ac:dyDescent="0.3">
      <c r="M841"/>
    </row>
    <row r="842" spans="13:13" x14ac:dyDescent="0.3">
      <c r="M842"/>
    </row>
    <row r="843" spans="13:13" x14ac:dyDescent="0.3">
      <c r="M843"/>
    </row>
    <row r="844" spans="13:13" x14ac:dyDescent="0.3">
      <c r="M844"/>
    </row>
    <row r="845" spans="13:13" x14ac:dyDescent="0.3">
      <c r="M845"/>
    </row>
    <row r="846" spans="13:13" x14ac:dyDescent="0.3">
      <c r="M846"/>
    </row>
    <row r="847" spans="13:13" x14ac:dyDescent="0.3">
      <c r="M847"/>
    </row>
    <row r="848" spans="13:13" x14ac:dyDescent="0.3">
      <c r="M848"/>
    </row>
    <row r="849" spans="13:13" x14ac:dyDescent="0.3">
      <c r="M849"/>
    </row>
    <row r="850" spans="13:13" x14ac:dyDescent="0.3">
      <c r="M850"/>
    </row>
    <row r="851" spans="13:13" x14ac:dyDescent="0.3">
      <c r="M851"/>
    </row>
    <row r="852" spans="13:13" x14ac:dyDescent="0.3">
      <c r="M852"/>
    </row>
    <row r="853" spans="13:13" x14ac:dyDescent="0.3">
      <c r="M853"/>
    </row>
    <row r="854" spans="13:13" x14ac:dyDescent="0.3">
      <c r="M854"/>
    </row>
    <row r="855" spans="13:13" x14ac:dyDescent="0.3">
      <c r="M855"/>
    </row>
    <row r="856" spans="13:13" x14ac:dyDescent="0.3">
      <c r="M856"/>
    </row>
    <row r="857" spans="13:13" x14ac:dyDescent="0.3">
      <c r="M857"/>
    </row>
    <row r="858" spans="13:13" x14ac:dyDescent="0.3">
      <c r="M858"/>
    </row>
    <row r="859" spans="13:13" x14ac:dyDescent="0.3">
      <c r="M859"/>
    </row>
    <row r="860" spans="13:13" x14ac:dyDescent="0.3">
      <c r="M860"/>
    </row>
    <row r="861" spans="13:13" x14ac:dyDescent="0.3">
      <c r="M861"/>
    </row>
    <row r="862" spans="13:13" x14ac:dyDescent="0.3">
      <c r="M862"/>
    </row>
    <row r="863" spans="13:13" x14ac:dyDescent="0.3">
      <c r="M863"/>
    </row>
    <row r="864" spans="13:13" x14ac:dyDescent="0.3">
      <c r="M864"/>
    </row>
    <row r="865" spans="13:13" x14ac:dyDescent="0.3">
      <c r="M865"/>
    </row>
    <row r="866" spans="13:13" x14ac:dyDescent="0.3">
      <c r="M866"/>
    </row>
    <row r="867" spans="13:13" x14ac:dyDescent="0.3">
      <c r="M867"/>
    </row>
    <row r="868" spans="13:13" x14ac:dyDescent="0.3">
      <c r="M868"/>
    </row>
    <row r="869" spans="13:13" x14ac:dyDescent="0.3">
      <c r="M869"/>
    </row>
    <row r="870" spans="13:13" x14ac:dyDescent="0.3">
      <c r="M870"/>
    </row>
    <row r="871" spans="13:13" x14ac:dyDescent="0.3">
      <c r="M871"/>
    </row>
    <row r="872" spans="13:13" x14ac:dyDescent="0.3">
      <c r="M872"/>
    </row>
    <row r="873" spans="13:13" x14ac:dyDescent="0.3">
      <c r="M873"/>
    </row>
    <row r="874" spans="13:13" x14ac:dyDescent="0.3">
      <c r="M874"/>
    </row>
    <row r="875" spans="13:13" x14ac:dyDescent="0.3">
      <c r="M875"/>
    </row>
    <row r="876" spans="13:13" x14ac:dyDescent="0.3">
      <c r="M876"/>
    </row>
    <row r="877" spans="13:13" x14ac:dyDescent="0.3">
      <c r="M877"/>
    </row>
    <row r="878" spans="13:13" x14ac:dyDescent="0.3">
      <c r="M878"/>
    </row>
    <row r="879" spans="13:13" x14ac:dyDescent="0.3">
      <c r="M879"/>
    </row>
    <row r="880" spans="13:13" x14ac:dyDescent="0.3">
      <c r="M880"/>
    </row>
    <row r="881" spans="13:13" x14ac:dyDescent="0.3">
      <c r="M881"/>
    </row>
    <row r="882" spans="13:13" x14ac:dyDescent="0.3">
      <c r="M882"/>
    </row>
    <row r="883" spans="13:13" x14ac:dyDescent="0.3">
      <c r="M883"/>
    </row>
    <row r="884" spans="13:13" x14ac:dyDescent="0.3">
      <c r="M884"/>
    </row>
    <row r="885" spans="13:13" x14ac:dyDescent="0.3">
      <c r="M885"/>
    </row>
    <row r="886" spans="13:13" x14ac:dyDescent="0.3">
      <c r="M886"/>
    </row>
    <row r="887" spans="13:13" x14ac:dyDescent="0.3">
      <c r="M887"/>
    </row>
    <row r="888" spans="13:13" x14ac:dyDescent="0.3">
      <c r="M888"/>
    </row>
    <row r="889" spans="13:13" x14ac:dyDescent="0.3">
      <c r="M889"/>
    </row>
    <row r="890" spans="13:13" x14ac:dyDescent="0.3">
      <c r="M890"/>
    </row>
    <row r="891" spans="13:13" x14ac:dyDescent="0.3">
      <c r="M891"/>
    </row>
    <row r="892" spans="13:13" x14ac:dyDescent="0.3">
      <c r="M892"/>
    </row>
    <row r="893" spans="13:13" x14ac:dyDescent="0.3">
      <c r="M893"/>
    </row>
    <row r="894" spans="13:13" x14ac:dyDescent="0.3">
      <c r="M894"/>
    </row>
    <row r="895" spans="13:13" x14ac:dyDescent="0.3">
      <c r="M895"/>
    </row>
    <row r="896" spans="13:13" x14ac:dyDescent="0.3">
      <c r="M896"/>
    </row>
    <row r="897" spans="13:13" x14ac:dyDescent="0.3">
      <c r="M897"/>
    </row>
    <row r="898" spans="13:13" x14ac:dyDescent="0.3">
      <c r="M898"/>
    </row>
    <row r="899" spans="13:13" x14ac:dyDescent="0.3">
      <c r="M899"/>
    </row>
    <row r="900" spans="13:13" x14ac:dyDescent="0.3">
      <c r="M900"/>
    </row>
    <row r="901" spans="13:13" x14ac:dyDescent="0.3">
      <c r="M901"/>
    </row>
    <row r="902" spans="13:13" x14ac:dyDescent="0.3">
      <c r="M902"/>
    </row>
    <row r="903" spans="13:13" x14ac:dyDescent="0.3">
      <c r="M903"/>
    </row>
    <row r="904" spans="13:13" x14ac:dyDescent="0.3">
      <c r="M904"/>
    </row>
    <row r="905" spans="13:13" x14ac:dyDescent="0.3">
      <c r="M905"/>
    </row>
    <row r="906" spans="13:13" x14ac:dyDescent="0.3">
      <c r="M906"/>
    </row>
    <row r="907" spans="13:13" x14ac:dyDescent="0.3">
      <c r="M907"/>
    </row>
    <row r="908" spans="13:13" x14ac:dyDescent="0.3">
      <c r="M908"/>
    </row>
    <row r="909" spans="13:13" x14ac:dyDescent="0.3">
      <c r="M909"/>
    </row>
    <row r="910" spans="13:13" x14ac:dyDescent="0.3">
      <c r="M910"/>
    </row>
    <row r="911" spans="13:13" x14ac:dyDescent="0.3">
      <c r="M911"/>
    </row>
    <row r="912" spans="13:13" x14ac:dyDescent="0.3">
      <c r="M912"/>
    </row>
    <row r="913" spans="13:13" x14ac:dyDescent="0.3">
      <c r="M913"/>
    </row>
    <row r="914" spans="13:13" x14ac:dyDescent="0.3">
      <c r="M914"/>
    </row>
    <row r="915" spans="13:13" x14ac:dyDescent="0.3">
      <c r="M915"/>
    </row>
    <row r="916" spans="13:13" x14ac:dyDescent="0.3">
      <c r="M916"/>
    </row>
    <row r="917" spans="13:13" x14ac:dyDescent="0.3">
      <c r="M917"/>
    </row>
    <row r="918" spans="13:13" x14ac:dyDescent="0.3">
      <c r="M918"/>
    </row>
    <row r="919" spans="13:13" x14ac:dyDescent="0.3">
      <c r="M919"/>
    </row>
    <row r="920" spans="13:13" x14ac:dyDescent="0.3">
      <c r="M920"/>
    </row>
    <row r="921" spans="13:13" x14ac:dyDescent="0.3">
      <c r="M921"/>
    </row>
    <row r="922" spans="13:13" x14ac:dyDescent="0.3">
      <c r="M922"/>
    </row>
    <row r="923" spans="13:13" x14ac:dyDescent="0.3">
      <c r="M923"/>
    </row>
    <row r="924" spans="13:13" x14ac:dyDescent="0.3">
      <c r="M924"/>
    </row>
    <row r="925" spans="13:13" x14ac:dyDescent="0.3">
      <c r="M925"/>
    </row>
    <row r="926" spans="13:13" x14ac:dyDescent="0.3">
      <c r="M926"/>
    </row>
    <row r="927" spans="13:13" x14ac:dyDescent="0.3">
      <c r="M927"/>
    </row>
    <row r="928" spans="13:13" x14ac:dyDescent="0.3">
      <c r="M928"/>
    </row>
    <row r="929" spans="13:13" x14ac:dyDescent="0.3">
      <c r="M929"/>
    </row>
    <row r="930" spans="13:13" x14ac:dyDescent="0.3">
      <c r="M930"/>
    </row>
    <row r="931" spans="13:13" x14ac:dyDescent="0.3">
      <c r="M931"/>
    </row>
    <row r="932" spans="13:13" x14ac:dyDescent="0.3">
      <c r="M932"/>
    </row>
    <row r="933" spans="13:13" x14ac:dyDescent="0.3">
      <c r="M933"/>
    </row>
    <row r="934" spans="13:13" x14ac:dyDescent="0.3">
      <c r="M934"/>
    </row>
    <row r="935" spans="13:13" x14ac:dyDescent="0.3">
      <c r="M935"/>
    </row>
    <row r="936" spans="13:13" x14ac:dyDescent="0.3">
      <c r="M936"/>
    </row>
    <row r="937" spans="13:13" x14ac:dyDescent="0.3">
      <c r="M937"/>
    </row>
    <row r="938" spans="13:13" x14ac:dyDescent="0.3">
      <c r="M938"/>
    </row>
    <row r="939" spans="13:13" x14ac:dyDescent="0.3">
      <c r="M939"/>
    </row>
    <row r="940" spans="13:13" x14ac:dyDescent="0.3">
      <c r="M940"/>
    </row>
    <row r="941" spans="13:13" x14ac:dyDescent="0.3">
      <c r="M941"/>
    </row>
    <row r="942" spans="13:13" x14ac:dyDescent="0.3">
      <c r="M942"/>
    </row>
    <row r="943" spans="13:13" x14ac:dyDescent="0.3">
      <c r="M943"/>
    </row>
    <row r="944" spans="13:13" x14ac:dyDescent="0.3">
      <c r="M944"/>
    </row>
    <row r="945" spans="13:13" x14ac:dyDescent="0.3">
      <c r="M945"/>
    </row>
    <row r="946" spans="13:13" x14ac:dyDescent="0.3">
      <c r="M946"/>
    </row>
    <row r="947" spans="13:13" x14ac:dyDescent="0.3">
      <c r="M947"/>
    </row>
    <row r="948" spans="13:13" x14ac:dyDescent="0.3">
      <c r="M948"/>
    </row>
    <row r="949" spans="13:13" x14ac:dyDescent="0.3">
      <c r="M949"/>
    </row>
    <row r="950" spans="13:13" x14ac:dyDescent="0.3">
      <c r="M950"/>
    </row>
    <row r="951" spans="13:13" x14ac:dyDescent="0.3">
      <c r="M951"/>
    </row>
    <row r="952" spans="13:13" x14ac:dyDescent="0.3">
      <c r="M952"/>
    </row>
    <row r="953" spans="13:13" x14ac:dyDescent="0.3">
      <c r="M953"/>
    </row>
    <row r="954" spans="13:13" x14ac:dyDescent="0.3">
      <c r="M954"/>
    </row>
    <row r="955" spans="13:13" x14ac:dyDescent="0.3">
      <c r="M955"/>
    </row>
    <row r="956" spans="13:13" x14ac:dyDescent="0.3">
      <c r="M956"/>
    </row>
    <row r="957" spans="13:13" x14ac:dyDescent="0.3">
      <c r="M957"/>
    </row>
    <row r="958" spans="13:13" x14ac:dyDescent="0.3">
      <c r="M958"/>
    </row>
    <row r="959" spans="13:13" x14ac:dyDescent="0.3">
      <c r="M959"/>
    </row>
    <row r="960" spans="13:13" x14ac:dyDescent="0.3">
      <c r="M960"/>
    </row>
    <row r="961" spans="13:13" x14ac:dyDescent="0.3">
      <c r="M961"/>
    </row>
    <row r="962" spans="13:13" x14ac:dyDescent="0.3">
      <c r="M962"/>
    </row>
    <row r="963" spans="13:13" x14ac:dyDescent="0.3">
      <c r="M963"/>
    </row>
    <row r="964" spans="13:13" x14ac:dyDescent="0.3">
      <c r="M964"/>
    </row>
    <row r="965" spans="13:13" x14ac:dyDescent="0.3">
      <c r="M965"/>
    </row>
    <row r="966" spans="13:13" x14ac:dyDescent="0.3">
      <c r="M966"/>
    </row>
    <row r="967" spans="13:13" x14ac:dyDescent="0.3">
      <c r="M967"/>
    </row>
    <row r="968" spans="13:13" x14ac:dyDescent="0.3">
      <c r="M968"/>
    </row>
    <row r="969" spans="13:13" x14ac:dyDescent="0.3">
      <c r="M969"/>
    </row>
    <row r="970" spans="13:13" x14ac:dyDescent="0.3">
      <c r="M970"/>
    </row>
    <row r="971" spans="13:13" x14ac:dyDescent="0.3">
      <c r="M971"/>
    </row>
    <row r="972" spans="13:13" x14ac:dyDescent="0.3">
      <c r="M972"/>
    </row>
    <row r="973" spans="13:13" x14ac:dyDescent="0.3">
      <c r="M973"/>
    </row>
    <row r="974" spans="13:13" x14ac:dyDescent="0.3">
      <c r="M974"/>
    </row>
    <row r="975" spans="13:13" x14ac:dyDescent="0.3">
      <c r="M975"/>
    </row>
    <row r="976" spans="13:13" x14ac:dyDescent="0.3">
      <c r="M976"/>
    </row>
    <row r="977" spans="13:13" x14ac:dyDescent="0.3">
      <c r="M977"/>
    </row>
    <row r="978" spans="13:13" x14ac:dyDescent="0.3">
      <c r="M978"/>
    </row>
    <row r="979" spans="13:13" x14ac:dyDescent="0.3">
      <c r="M979"/>
    </row>
    <row r="980" spans="13:13" x14ac:dyDescent="0.3">
      <c r="M980"/>
    </row>
    <row r="981" spans="13:13" x14ac:dyDescent="0.3">
      <c r="M981"/>
    </row>
    <row r="982" spans="13:13" x14ac:dyDescent="0.3">
      <c r="M982"/>
    </row>
    <row r="983" spans="13:13" x14ac:dyDescent="0.3">
      <c r="M983"/>
    </row>
    <row r="984" spans="13:13" x14ac:dyDescent="0.3">
      <c r="M984"/>
    </row>
    <row r="985" spans="13:13" x14ac:dyDescent="0.3">
      <c r="M985"/>
    </row>
    <row r="986" spans="13:13" x14ac:dyDescent="0.3">
      <c r="M986"/>
    </row>
    <row r="987" spans="13:13" x14ac:dyDescent="0.3">
      <c r="M987"/>
    </row>
    <row r="988" spans="13:13" x14ac:dyDescent="0.3">
      <c r="M988"/>
    </row>
    <row r="989" spans="13:13" x14ac:dyDescent="0.3">
      <c r="M989"/>
    </row>
    <row r="990" spans="13:13" x14ac:dyDescent="0.3">
      <c r="M990"/>
    </row>
    <row r="991" spans="13:13" x14ac:dyDescent="0.3">
      <c r="M991"/>
    </row>
    <row r="992" spans="13:13" x14ac:dyDescent="0.3">
      <c r="M992"/>
    </row>
    <row r="993" spans="13:13" x14ac:dyDescent="0.3">
      <c r="M993"/>
    </row>
    <row r="994" spans="13:13" x14ac:dyDescent="0.3">
      <c r="M994"/>
    </row>
    <row r="995" spans="13:13" x14ac:dyDescent="0.3">
      <c r="M995"/>
    </row>
    <row r="996" spans="13:13" x14ac:dyDescent="0.3">
      <c r="M996"/>
    </row>
    <row r="997" spans="13:13" x14ac:dyDescent="0.3">
      <c r="M997"/>
    </row>
    <row r="998" spans="13:13" x14ac:dyDescent="0.3">
      <c r="M998"/>
    </row>
    <row r="999" spans="13:13" x14ac:dyDescent="0.3">
      <c r="M999"/>
    </row>
    <row r="1000" spans="13:13" x14ac:dyDescent="0.3">
      <c r="M1000"/>
    </row>
    <row r="1001" spans="13:13" x14ac:dyDescent="0.3">
      <c r="M1001"/>
    </row>
    <row r="1002" spans="13:13" x14ac:dyDescent="0.3">
      <c r="M1002"/>
    </row>
    <row r="1003" spans="13:13" x14ac:dyDescent="0.3">
      <c r="M1003"/>
    </row>
    <row r="1004" spans="13:13" x14ac:dyDescent="0.3">
      <c r="M1004"/>
    </row>
    <row r="1005" spans="13:13" x14ac:dyDescent="0.3">
      <c r="M1005"/>
    </row>
    <row r="1006" spans="13:13" x14ac:dyDescent="0.3">
      <c r="M1006"/>
    </row>
    <row r="1007" spans="13:13" x14ac:dyDescent="0.3">
      <c r="M1007"/>
    </row>
    <row r="1008" spans="13:13" x14ac:dyDescent="0.3">
      <c r="M1008"/>
    </row>
    <row r="1009" spans="13:13" x14ac:dyDescent="0.3">
      <c r="M1009"/>
    </row>
    <row r="1010" spans="13:13" x14ac:dyDescent="0.3">
      <c r="M1010"/>
    </row>
    <row r="1011" spans="13:13" x14ac:dyDescent="0.3">
      <c r="M1011"/>
    </row>
    <row r="1012" spans="13:13" x14ac:dyDescent="0.3">
      <c r="M1012"/>
    </row>
    <row r="1013" spans="13:13" x14ac:dyDescent="0.3">
      <c r="M1013"/>
    </row>
    <row r="1014" spans="13:13" x14ac:dyDescent="0.3">
      <c r="M1014"/>
    </row>
    <row r="1015" spans="13:13" x14ac:dyDescent="0.3">
      <c r="M1015"/>
    </row>
    <row r="1016" spans="13:13" x14ac:dyDescent="0.3">
      <c r="M1016"/>
    </row>
    <row r="1017" spans="13:13" x14ac:dyDescent="0.3">
      <c r="M1017"/>
    </row>
    <row r="1018" spans="13:13" x14ac:dyDescent="0.3">
      <c r="M1018"/>
    </row>
    <row r="1019" spans="13:13" x14ac:dyDescent="0.3">
      <c r="M1019"/>
    </row>
    <row r="1020" spans="13:13" x14ac:dyDescent="0.3">
      <c r="M1020"/>
    </row>
    <row r="1021" spans="13:13" x14ac:dyDescent="0.3">
      <c r="M1021"/>
    </row>
    <row r="1022" spans="13:13" x14ac:dyDescent="0.3">
      <c r="M1022"/>
    </row>
    <row r="1023" spans="13:13" x14ac:dyDescent="0.3">
      <c r="M1023"/>
    </row>
    <row r="1024" spans="13:13" x14ac:dyDescent="0.3">
      <c r="M1024"/>
    </row>
    <row r="1025" spans="13:13" x14ac:dyDescent="0.3">
      <c r="M1025"/>
    </row>
    <row r="1026" spans="13:13" x14ac:dyDescent="0.3">
      <c r="M1026"/>
    </row>
    <row r="1027" spans="13:13" x14ac:dyDescent="0.3">
      <c r="M1027"/>
    </row>
    <row r="1028" spans="13:13" x14ac:dyDescent="0.3">
      <c r="M1028"/>
    </row>
    <row r="1029" spans="13:13" x14ac:dyDescent="0.3">
      <c r="M1029"/>
    </row>
    <row r="1030" spans="13:13" x14ac:dyDescent="0.3">
      <c r="M1030"/>
    </row>
    <row r="1031" spans="13:13" x14ac:dyDescent="0.3">
      <c r="M1031"/>
    </row>
    <row r="1032" spans="13:13" x14ac:dyDescent="0.3">
      <c r="M1032"/>
    </row>
    <row r="1033" spans="13:13" x14ac:dyDescent="0.3">
      <c r="M1033"/>
    </row>
    <row r="1034" spans="13:13" x14ac:dyDescent="0.3">
      <c r="M1034"/>
    </row>
    <row r="1035" spans="13:13" x14ac:dyDescent="0.3">
      <c r="M1035"/>
    </row>
    <row r="1036" spans="13:13" x14ac:dyDescent="0.3">
      <c r="M1036"/>
    </row>
    <row r="1037" spans="13:13" x14ac:dyDescent="0.3">
      <c r="M1037"/>
    </row>
    <row r="1038" spans="13:13" x14ac:dyDescent="0.3">
      <c r="M1038"/>
    </row>
    <row r="1039" spans="13:13" x14ac:dyDescent="0.3">
      <c r="M1039"/>
    </row>
    <row r="1040" spans="13:13" x14ac:dyDescent="0.3">
      <c r="M1040"/>
    </row>
    <row r="1041" spans="13:13" x14ac:dyDescent="0.3">
      <c r="M1041"/>
    </row>
    <row r="1042" spans="13:13" x14ac:dyDescent="0.3">
      <c r="M1042"/>
    </row>
    <row r="1043" spans="13:13" x14ac:dyDescent="0.3">
      <c r="M1043"/>
    </row>
    <row r="1044" spans="13:13" x14ac:dyDescent="0.3">
      <c r="M1044"/>
    </row>
    <row r="1045" spans="13:13" x14ac:dyDescent="0.3">
      <c r="M1045"/>
    </row>
    <row r="1046" spans="13:13" x14ac:dyDescent="0.3">
      <c r="M1046"/>
    </row>
    <row r="1047" spans="13:13" x14ac:dyDescent="0.3">
      <c r="M1047"/>
    </row>
    <row r="1048" spans="13:13" x14ac:dyDescent="0.3">
      <c r="M1048"/>
    </row>
    <row r="1049" spans="13:13" x14ac:dyDescent="0.3">
      <c r="M1049"/>
    </row>
    <row r="1050" spans="13:13" x14ac:dyDescent="0.3">
      <c r="M1050"/>
    </row>
    <row r="1051" spans="13:13" x14ac:dyDescent="0.3">
      <c r="M1051"/>
    </row>
    <row r="1052" spans="13:13" x14ac:dyDescent="0.3">
      <c r="M1052"/>
    </row>
    <row r="1053" spans="13:13" x14ac:dyDescent="0.3">
      <c r="M1053"/>
    </row>
    <row r="1054" spans="13:13" x14ac:dyDescent="0.3">
      <c r="M1054"/>
    </row>
    <row r="1055" spans="13:13" x14ac:dyDescent="0.3">
      <c r="M1055"/>
    </row>
    <row r="1056" spans="13:13" x14ac:dyDescent="0.3">
      <c r="M1056"/>
    </row>
    <row r="1057" spans="13:13" x14ac:dyDescent="0.3">
      <c r="M1057"/>
    </row>
    <row r="1058" spans="13:13" x14ac:dyDescent="0.3">
      <c r="M1058"/>
    </row>
    <row r="1059" spans="13:13" x14ac:dyDescent="0.3">
      <c r="M1059"/>
    </row>
    <row r="1060" spans="13:13" x14ac:dyDescent="0.3">
      <c r="M1060"/>
    </row>
    <row r="1061" spans="13:13" x14ac:dyDescent="0.3">
      <c r="M1061"/>
    </row>
    <row r="1062" spans="13:13" x14ac:dyDescent="0.3">
      <c r="M1062"/>
    </row>
    <row r="1063" spans="13:13" x14ac:dyDescent="0.3">
      <c r="M1063"/>
    </row>
    <row r="1064" spans="13:13" x14ac:dyDescent="0.3">
      <c r="M1064"/>
    </row>
    <row r="1065" spans="13:13" x14ac:dyDescent="0.3">
      <c r="M1065"/>
    </row>
    <row r="1066" spans="13:13" x14ac:dyDescent="0.3">
      <c r="M1066"/>
    </row>
    <row r="1067" spans="13:13" x14ac:dyDescent="0.3">
      <c r="M1067"/>
    </row>
    <row r="1068" spans="13:13" x14ac:dyDescent="0.3">
      <c r="M1068"/>
    </row>
    <row r="1069" spans="13:13" x14ac:dyDescent="0.3">
      <c r="M1069"/>
    </row>
    <row r="1070" spans="13:13" x14ac:dyDescent="0.3">
      <c r="M1070"/>
    </row>
    <row r="1071" spans="13:13" x14ac:dyDescent="0.3">
      <c r="M1071"/>
    </row>
    <row r="1072" spans="13:13" x14ac:dyDescent="0.3">
      <c r="M1072"/>
    </row>
    <row r="1073" spans="13:13" x14ac:dyDescent="0.3">
      <c r="M1073"/>
    </row>
    <row r="1074" spans="13:13" x14ac:dyDescent="0.3">
      <c r="M1074"/>
    </row>
    <row r="1075" spans="13:13" x14ac:dyDescent="0.3">
      <c r="M1075"/>
    </row>
    <row r="1076" spans="13:13" x14ac:dyDescent="0.3">
      <c r="M1076"/>
    </row>
    <row r="1077" spans="13:13" x14ac:dyDescent="0.3">
      <c r="M1077"/>
    </row>
    <row r="1078" spans="13:13" x14ac:dyDescent="0.3">
      <c r="M1078"/>
    </row>
    <row r="1079" spans="13:13" x14ac:dyDescent="0.3">
      <c r="M1079"/>
    </row>
    <row r="1080" spans="13:13" x14ac:dyDescent="0.3">
      <c r="M1080"/>
    </row>
    <row r="1081" spans="13:13" x14ac:dyDescent="0.3">
      <c r="M1081"/>
    </row>
    <row r="1082" spans="13:13" x14ac:dyDescent="0.3">
      <c r="M1082"/>
    </row>
    <row r="1083" spans="13:13" x14ac:dyDescent="0.3">
      <c r="M1083"/>
    </row>
    <row r="1084" spans="13:13" x14ac:dyDescent="0.3">
      <c r="M1084"/>
    </row>
    <row r="1085" spans="13:13" x14ac:dyDescent="0.3">
      <c r="M1085"/>
    </row>
    <row r="1086" spans="13:13" x14ac:dyDescent="0.3">
      <c r="M1086"/>
    </row>
    <row r="1087" spans="13:13" x14ac:dyDescent="0.3">
      <c r="M1087"/>
    </row>
    <row r="1088" spans="13:13" x14ac:dyDescent="0.3">
      <c r="M1088"/>
    </row>
    <row r="1089" spans="13:13" x14ac:dyDescent="0.3">
      <c r="M1089"/>
    </row>
    <row r="1090" spans="13:13" x14ac:dyDescent="0.3">
      <c r="M1090"/>
    </row>
    <row r="1091" spans="13:13" x14ac:dyDescent="0.3">
      <c r="M1091"/>
    </row>
    <row r="1092" spans="13:13" x14ac:dyDescent="0.3">
      <c r="M1092"/>
    </row>
    <row r="1093" spans="13:13" x14ac:dyDescent="0.3">
      <c r="M1093"/>
    </row>
    <row r="1094" spans="13:13" x14ac:dyDescent="0.3">
      <c r="M1094"/>
    </row>
    <row r="1095" spans="13:13" x14ac:dyDescent="0.3">
      <c r="M1095"/>
    </row>
    <row r="1096" spans="13:13" x14ac:dyDescent="0.3">
      <c r="M1096"/>
    </row>
    <row r="1097" spans="13:13" x14ac:dyDescent="0.3">
      <c r="M1097"/>
    </row>
    <row r="1098" spans="13:13" x14ac:dyDescent="0.3">
      <c r="M1098"/>
    </row>
    <row r="1099" spans="13:13" x14ac:dyDescent="0.3">
      <c r="M1099"/>
    </row>
    <row r="1100" spans="13:13" x14ac:dyDescent="0.3">
      <c r="M1100"/>
    </row>
    <row r="1101" spans="13:13" x14ac:dyDescent="0.3">
      <c r="M1101"/>
    </row>
    <row r="1102" spans="13:13" x14ac:dyDescent="0.3">
      <c r="M1102"/>
    </row>
    <row r="1103" spans="13:13" x14ac:dyDescent="0.3">
      <c r="M1103"/>
    </row>
    <row r="1104" spans="13:13" x14ac:dyDescent="0.3">
      <c r="M1104"/>
    </row>
    <row r="1105" spans="13:13" x14ac:dyDescent="0.3">
      <c r="M1105"/>
    </row>
    <row r="1106" spans="13:13" x14ac:dyDescent="0.3">
      <c r="M1106"/>
    </row>
    <row r="1107" spans="13:13" x14ac:dyDescent="0.3">
      <c r="M1107"/>
    </row>
    <row r="1108" spans="13:13" x14ac:dyDescent="0.3">
      <c r="M1108"/>
    </row>
    <row r="1109" spans="13:13" x14ac:dyDescent="0.3">
      <c r="M1109"/>
    </row>
    <row r="1110" spans="13:13" x14ac:dyDescent="0.3">
      <c r="M1110"/>
    </row>
    <row r="1111" spans="13:13" x14ac:dyDescent="0.3">
      <c r="M1111"/>
    </row>
    <row r="1112" spans="13:13" x14ac:dyDescent="0.3">
      <c r="M1112"/>
    </row>
    <row r="1113" spans="13:13" x14ac:dyDescent="0.3">
      <c r="M1113"/>
    </row>
    <row r="1114" spans="13:13" x14ac:dyDescent="0.3">
      <c r="M1114"/>
    </row>
    <row r="1115" spans="13:13" x14ac:dyDescent="0.3">
      <c r="M1115"/>
    </row>
    <row r="1116" spans="13:13" x14ac:dyDescent="0.3">
      <c r="M1116"/>
    </row>
    <row r="1117" spans="13:13" x14ac:dyDescent="0.3">
      <c r="M1117"/>
    </row>
    <row r="1118" spans="13:13" x14ac:dyDescent="0.3">
      <c r="M1118"/>
    </row>
    <row r="1119" spans="13:13" x14ac:dyDescent="0.3">
      <c r="M1119"/>
    </row>
    <row r="1120" spans="13:13" x14ac:dyDescent="0.3">
      <c r="M1120"/>
    </row>
    <row r="1121" spans="13:13" x14ac:dyDescent="0.3">
      <c r="M1121"/>
    </row>
    <row r="1122" spans="13:13" x14ac:dyDescent="0.3">
      <c r="M1122"/>
    </row>
    <row r="1123" spans="13:13" x14ac:dyDescent="0.3">
      <c r="M1123"/>
    </row>
    <row r="1124" spans="13:13" x14ac:dyDescent="0.3">
      <c r="M1124"/>
    </row>
    <row r="1125" spans="13:13" x14ac:dyDescent="0.3">
      <c r="M1125"/>
    </row>
    <row r="1126" spans="13:13" x14ac:dyDescent="0.3">
      <c r="M1126"/>
    </row>
    <row r="1127" spans="13:13" x14ac:dyDescent="0.3">
      <c r="M1127"/>
    </row>
    <row r="1128" spans="13:13" x14ac:dyDescent="0.3">
      <c r="M1128"/>
    </row>
    <row r="1129" spans="13:13" x14ac:dyDescent="0.3">
      <c r="M1129"/>
    </row>
    <row r="1130" spans="13:13" x14ac:dyDescent="0.3">
      <c r="M1130"/>
    </row>
    <row r="1131" spans="13:13" x14ac:dyDescent="0.3">
      <c r="M1131"/>
    </row>
    <row r="1132" spans="13:13" x14ac:dyDescent="0.3">
      <c r="M1132"/>
    </row>
    <row r="1133" spans="13:13" x14ac:dyDescent="0.3">
      <c r="M1133"/>
    </row>
    <row r="1134" spans="13:13" x14ac:dyDescent="0.3">
      <c r="M1134"/>
    </row>
    <row r="1135" spans="13:13" x14ac:dyDescent="0.3">
      <c r="M1135"/>
    </row>
    <row r="1136" spans="13:13" x14ac:dyDescent="0.3">
      <c r="M1136"/>
    </row>
    <row r="1137" spans="13:13" x14ac:dyDescent="0.3">
      <c r="M1137"/>
    </row>
    <row r="1138" spans="13:13" x14ac:dyDescent="0.3">
      <c r="M1138"/>
    </row>
    <row r="1139" spans="13:13" x14ac:dyDescent="0.3">
      <c r="M1139"/>
    </row>
    <row r="1140" spans="13:13" x14ac:dyDescent="0.3">
      <c r="M1140"/>
    </row>
    <row r="1141" spans="13:13" x14ac:dyDescent="0.3">
      <c r="M1141"/>
    </row>
    <row r="1142" spans="13:13" x14ac:dyDescent="0.3">
      <c r="M1142"/>
    </row>
    <row r="1143" spans="13:13" x14ac:dyDescent="0.3">
      <c r="M1143"/>
    </row>
    <row r="1144" spans="13:13" x14ac:dyDescent="0.3">
      <c r="M1144"/>
    </row>
    <row r="1145" spans="13:13" x14ac:dyDescent="0.3">
      <c r="M1145"/>
    </row>
    <row r="1146" spans="13:13" x14ac:dyDescent="0.3">
      <c r="M1146"/>
    </row>
    <row r="1147" spans="13:13" x14ac:dyDescent="0.3">
      <c r="M1147"/>
    </row>
    <row r="1148" spans="13:13" x14ac:dyDescent="0.3">
      <c r="M1148"/>
    </row>
    <row r="1149" spans="13:13" x14ac:dyDescent="0.3">
      <c r="M1149"/>
    </row>
    <row r="1150" spans="13:13" x14ac:dyDescent="0.3">
      <c r="M1150"/>
    </row>
    <row r="1151" spans="13:13" x14ac:dyDescent="0.3">
      <c r="M1151"/>
    </row>
    <row r="1152" spans="13:13" x14ac:dyDescent="0.3">
      <c r="M1152"/>
    </row>
    <row r="1153" spans="13:13" x14ac:dyDescent="0.3">
      <c r="M1153"/>
    </row>
    <row r="1154" spans="13:13" x14ac:dyDescent="0.3">
      <c r="M1154"/>
    </row>
    <row r="1155" spans="13:13" x14ac:dyDescent="0.3">
      <c r="M1155"/>
    </row>
    <row r="1156" spans="13:13" x14ac:dyDescent="0.3">
      <c r="M1156"/>
    </row>
    <row r="1157" spans="13:13" x14ac:dyDescent="0.3">
      <c r="M1157"/>
    </row>
    <row r="1158" spans="13:13" x14ac:dyDescent="0.3">
      <c r="M1158"/>
    </row>
    <row r="1159" spans="13:13" x14ac:dyDescent="0.3">
      <c r="M1159"/>
    </row>
    <row r="1160" spans="13:13" x14ac:dyDescent="0.3">
      <c r="M1160"/>
    </row>
    <row r="1161" spans="13:13" x14ac:dyDescent="0.3">
      <c r="M1161"/>
    </row>
    <row r="1162" spans="13:13" x14ac:dyDescent="0.3">
      <c r="M1162"/>
    </row>
    <row r="1163" spans="13:13" x14ac:dyDescent="0.3">
      <c r="M1163"/>
    </row>
    <row r="1164" spans="13:13" x14ac:dyDescent="0.3">
      <c r="M1164"/>
    </row>
    <row r="1165" spans="13:13" x14ac:dyDescent="0.3">
      <c r="M1165"/>
    </row>
    <row r="1166" spans="13:13" x14ac:dyDescent="0.3">
      <c r="M1166"/>
    </row>
    <row r="1167" spans="13:13" x14ac:dyDescent="0.3">
      <c r="M1167"/>
    </row>
    <row r="1168" spans="13:13" x14ac:dyDescent="0.3">
      <c r="M1168"/>
    </row>
    <row r="1169" spans="13:13" x14ac:dyDescent="0.3">
      <c r="M1169"/>
    </row>
    <row r="1170" spans="13:13" x14ac:dyDescent="0.3">
      <c r="M1170"/>
    </row>
    <row r="1171" spans="13:13" x14ac:dyDescent="0.3">
      <c r="M1171"/>
    </row>
    <row r="1172" spans="13:13" x14ac:dyDescent="0.3">
      <c r="M1172"/>
    </row>
    <row r="1173" spans="13:13" x14ac:dyDescent="0.3">
      <c r="M1173"/>
    </row>
    <row r="1174" spans="13:13" x14ac:dyDescent="0.3">
      <c r="M1174"/>
    </row>
    <row r="1175" spans="13:13" x14ac:dyDescent="0.3">
      <c r="M1175"/>
    </row>
    <row r="1176" spans="13:13" x14ac:dyDescent="0.3">
      <c r="M1176"/>
    </row>
    <row r="1177" spans="13:13" x14ac:dyDescent="0.3">
      <c r="M1177"/>
    </row>
    <row r="1178" spans="13:13" x14ac:dyDescent="0.3">
      <c r="M1178"/>
    </row>
    <row r="1179" spans="13:13" x14ac:dyDescent="0.3">
      <c r="M1179"/>
    </row>
    <row r="1180" spans="13:13" x14ac:dyDescent="0.3">
      <c r="M1180"/>
    </row>
    <row r="1181" spans="13:13" x14ac:dyDescent="0.3">
      <c r="M1181"/>
    </row>
    <row r="1182" spans="13:13" x14ac:dyDescent="0.3">
      <c r="M1182"/>
    </row>
    <row r="1183" spans="13:13" x14ac:dyDescent="0.3">
      <c r="M1183"/>
    </row>
    <row r="1184" spans="13:13" x14ac:dyDescent="0.3">
      <c r="M1184"/>
    </row>
    <row r="1185" spans="13:13" x14ac:dyDescent="0.3">
      <c r="M1185"/>
    </row>
    <row r="1186" spans="13:13" x14ac:dyDescent="0.3">
      <c r="M1186"/>
    </row>
    <row r="1187" spans="13:13" x14ac:dyDescent="0.3">
      <c r="M1187"/>
    </row>
    <row r="1188" spans="13:13" x14ac:dyDescent="0.3">
      <c r="M1188"/>
    </row>
    <row r="1189" spans="13:13" x14ac:dyDescent="0.3">
      <c r="M1189"/>
    </row>
    <row r="1190" spans="13:13" x14ac:dyDescent="0.3">
      <c r="M1190"/>
    </row>
    <row r="1191" spans="13:13" x14ac:dyDescent="0.3">
      <c r="M1191"/>
    </row>
    <row r="1192" spans="13:13" x14ac:dyDescent="0.3">
      <c r="M1192"/>
    </row>
    <row r="1193" spans="13:13" x14ac:dyDescent="0.3">
      <c r="M1193"/>
    </row>
    <row r="1194" spans="13:13" x14ac:dyDescent="0.3">
      <c r="M1194"/>
    </row>
    <row r="1195" spans="13:13" x14ac:dyDescent="0.3">
      <c r="M1195"/>
    </row>
    <row r="1196" spans="13:13" x14ac:dyDescent="0.3">
      <c r="M1196"/>
    </row>
    <row r="1197" spans="13:13" x14ac:dyDescent="0.3">
      <c r="M1197"/>
    </row>
    <row r="1198" spans="13:13" x14ac:dyDescent="0.3">
      <c r="M1198"/>
    </row>
    <row r="1199" spans="13:13" x14ac:dyDescent="0.3">
      <c r="M1199"/>
    </row>
    <row r="1200" spans="13:13" x14ac:dyDescent="0.3">
      <c r="M1200"/>
    </row>
    <row r="1201" spans="13:13" x14ac:dyDescent="0.3">
      <c r="M1201"/>
    </row>
    <row r="1202" spans="13:13" x14ac:dyDescent="0.3">
      <c r="M1202"/>
    </row>
    <row r="1203" spans="13:13" x14ac:dyDescent="0.3">
      <c r="M1203"/>
    </row>
    <row r="1204" spans="13:13" x14ac:dyDescent="0.3">
      <c r="M1204"/>
    </row>
    <row r="1205" spans="13:13" x14ac:dyDescent="0.3">
      <c r="M1205"/>
    </row>
    <row r="1206" spans="13:13" x14ac:dyDescent="0.3">
      <c r="M1206"/>
    </row>
    <row r="1207" spans="13:13" x14ac:dyDescent="0.3">
      <c r="M1207"/>
    </row>
    <row r="1208" spans="13:13" x14ac:dyDescent="0.3">
      <c r="M1208"/>
    </row>
    <row r="1209" spans="13:13" x14ac:dyDescent="0.3">
      <c r="M1209"/>
    </row>
    <row r="1210" spans="13:13" x14ac:dyDescent="0.3">
      <c r="M1210"/>
    </row>
    <row r="1211" spans="13:13" x14ac:dyDescent="0.3">
      <c r="M1211"/>
    </row>
    <row r="1212" spans="13:13" x14ac:dyDescent="0.3">
      <c r="M1212"/>
    </row>
    <row r="1213" spans="13:13" x14ac:dyDescent="0.3">
      <c r="M1213"/>
    </row>
    <row r="1214" spans="13:13" x14ac:dyDescent="0.3">
      <c r="M1214"/>
    </row>
    <row r="1215" spans="13:13" x14ac:dyDescent="0.3">
      <c r="M1215"/>
    </row>
    <row r="1216" spans="13:13" x14ac:dyDescent="0.3">
      <c r="M1216"/>
    </row>
    <row r="1217" spans="13:13" x14ac:dyDescent="0.3">
      <c r="M1217"/>
    </row>
    <row r="1218" spans="13:13" x14ac:dyDescent="0.3">
      <c r="M1218"/>
    </row>
    <row r="1219" spans="13:13" x14ac:dyDescent="0.3">
      <c r="M1219"/>
    </row>
    <row r="1220" spans="13:13" x14ac:dyDescent="0.3">
      <c r="M1220"/>
    </row>
    <row r="1221" spans="13:13" x14ac:dyDescent="0.3">
      <c r="M1221"/>
    </row>
    <row r="1222" spans="13:13" x14ac:dyDescent="0.3">
      <c r="M1222"/>
    </row>
    <row r="1223" spans="13:13" x14ac:dyDescent="0.3">
      <c r="M1223"/>
    </row>
    <row r="1224" spans="13:13" x14ac:dyDescent="0.3">
      <c r="M1224"/>
    </row>
    <row r="1225" spans="13:13" x14ac:dyDescent="0.3">
      <c r="M1225"/>
    </row>
    <row r="1226" spans="13:13" x14ac:dyDescent="0.3">
      <c r="M1226"/>
    </row>
    <row r="1227" spans="13:13" x14ac:dyDescent="0.3">
      <c r="M1227"/>
    </row>
    <row r="1228" spans="13:13" x14ac:dyDescent="0.3">
      <c r="M1228"/>
    </row>
    <row r="1229" spans="13:13" x14ac:dyDescent="0.3">
      <c r="M1229"/>
    </row>
    <row r="1230" spans="13:13" x14ac:dyDescent="0.3">
      <c r="M1230"/>
    </row>
    <row r="1231" spans="13:13" x14ac:dyDescent="0.3">
      <c r="M1231"/>
    </row>
    <row r="1232" spans="13:13" x14ac:dyDescent="0.3">
      <c r="M1232"/>
    </row>
    <row r="1233" spans="13:13" x14ac:dyDescent="0.3">
      <c r="M1233"/>
    </row>
    <row r="1234" spans="13:13" x14ac:dyDescent="0.3">
      <c r="M1234"/>
    </row>
    <row r="1235" spans="13:13" x14ac:dyDescent="0.3">
      <c r="M1235"/>
    </row>
    <row r="1236" spans="13:13" x14ac:dyDescent="0.3">
      <c r="M1236"/>
    </row>
    <row r="1237" spans="13:13" x14ac:dyDescent="0.3">
      <c r="M1237"/>
    </row>
    <row r="1238" spans="13:13" x14ac:dyDescent="0.3">
      <c r="M1238"/>
    </row>
    <row r="1239" spans="13:13" x14ac:dyDescent="0.3">
      <c r="M1239"/>
    </row>
    <row r="1240" spans="13:13" x14ac:dyDescent="0.3">
      <c r="M1240"/>
    </row>
    <row r="1241" spans="13:13" x14ac:dyDescent="0.3">
      <c r="M1241"/>
    </row>
    <row r="1242" spans="13:13" x14ac:dyDescent="0.3">
      <c r="M1242"/>
    </row>
    <row r="1243" spans="13:13" x14ac:dyDescent="0.3">
      <c r="M1243"/>
    </row>
    <row r="1244" spans="13:13" x14ac:dyDescent="0.3">
      <c r="M1244"/>
    </row>
    <row r="1245" spans="13:13" x14ac:dyDescent="0.3">
      <c r="M1245"/>
    </row>
    <row r="1246" spans="13:13" x14ac:dyDescent="0.3">
      <c r="M1246"/>
    </row>
    <row r="1247" spans="13:13" x14ac:dyDescent="0.3">
      <c r="M1247"/>
    </row>
    <row r="1248" spans="13:13" x14ac:dyDescent="0.3">
      <c r="M1248"/>
    </row>
    <row r="1249" spans="13:13" x14ac:dyDescent="0.3">
      <c r="M1249"/>
    </row>
    <row r="1250" spans="13:13" x14ac:dyDescent="0.3">
      <c r="M1250"/>
    </row>
    <row r="1251" spans="13:13" x14ac:dyDescent="0.3">
      <c r="M1251"/>
    </row>
    <row r="1252" spans="13:13" x14ac:dyDescent="0.3">
      <c r="M1252"/>
    </row>
    <row r="1253" spans="13:13" x14ac:dyDescent="0.3">
      <c r="M1253"/>
    </row>
    <row r="1254" spans="13:13" x14ac:dyDescent="0.3">
      <c r="M1254"/>
    </row>
    <row r="1255" spans="13:13" x14ac:dyDescent="0.3">
      <c r="M1255"/>
    </row>
    <row r="1256" spans="13:13" x14ac:dyDescent="0.3">
      <c r="M1256"/>
    </row>
    <row r="1257" spans="13:13" x14ac:dyDescent="0.3">
      <c r="M1257"/>
    </row>
    <row r="1258" spans="13:13" x14ac:dyDescent="0.3">
      <c r="M1258"/>
    </row>
    <row r="1259" spans="13:13" x14ac:dyDescent="0.3">
      <c r="M1259"/>
    </row>
    <row r="1260" spans="13:13" x14ac:dyDescent="0.3">
      <c r="M1260"/>
    </row>
    <row r="1261" spans="13:13" x14ac:dyDescent="0.3">
      <c r="M1261"/>
    </row>
    <row r="1262" spans="13:13" x14ac:dyDescent="0.3">
      <c r="M1262"/>
    </row>
    <row r="1263" spans="13:13" x14ac:dyDescent="0.3">
      <c r="M1263"/>
    </row>
    <row r="1264" spans="13:13" x14ac:dyDescent="0.3">
      <c r="M1264"/>
    </row>
    <row r="1265" spans="13:13" x14ac:dyDescent="0.3">
      <c r="M1265"/>
    </row>
    <row r="1266" spans="13:13" x14ac:dyDescent="0.3">
      <c r="M1266"/>
    </row>
    <row r="1267" spans="13:13" x14ac:dyDescent="0.3">
      <c r="M1267"/>
    </row>
    <row r="1268" spans="13:13" x14ac:dyDescent="0.3">
      <c r="M1268"/>
    </row>
    <row r="1269" spans="13:13" x14ac:dyDescent="0.3">
      <c r="M1269"/>
    </row>
    <row r="1270" spans="13:13" x14ac:dyDescent="0.3">
      <c r="M1270"/>
    </row>
    <row r="1271" spans="13:13" x14ac:dyDescent="0.3">
      <c r="M1271"/>
    </row>
    <row r="1272" spans="13:13" x14ac:dyDescent="0.3">
      <c r="M1272"/>
    </row>
    <row r="1273" spans="13:13" x14ac:dyDescent="0.3">
      <c r="M1273"/>
    </row>
    <row r="1274" spans="13:13" x14ac:dyDescent="0.3">
      <c r="M1274"/>
    </row>
    <row r="1275" spans="13:13" x14ac:dyDescent="0.3">
      <c r="M1275"/>
    </row>
    <row r="1276" spans="13:13" x14ac:dyDescent="0.3">
      <c r="M1276"/>
    </row>
    <row r="1277" spans="13:13" x14ac:dyDescent="0.3">
      <c r="M1277"/>
    </row>
    <row r="1278" spans="13:13" x14ac:dyDescent="0.3">
      <c r="M1278"/>
    </row>
    <row r="1279" spans="13:13" x14ac:dyDescent="0.3">
      <c r="M1279"/>
    </row>
    <row r="1280" spans="13:13" x14ac:dyDescent="0.3">
      <c r="M1280"/>
    </row>
    <row r="1281" spans="13:13" x14ac:dyDescent="0.3">
      <c r="M1281"/>
    </row>
    <row r="1282" spans="13:13" x14ac:dyDescent="0.3">
      <c r="M1282"/>
    </row>
    <row r="1283" spans="13:13" x14ac:dyDescent="0.3">
      <c r="M1283"/>
    </row>
    <row r="1284" spans="13:13" x14ac:dyDescent="0.3">
      <c r="M1284"/>
    </row>
    <row r="1285" spans="13:13" x14ac:dyDescent="0.3">
      <c r="M1285"/>
    </row>
    <row r="1286" spans="13:13" x14ac:dyDescent="0.3">
      <c r="M1286"/>
    </row>
    <row r="1287" spans="13:13" x14ac:dyDescent="0.3">
      <c r="M1287"/>
    </row>
    <row r="1288" spans="13:13" x14ac:dyDescent="0.3">
      <c r="M1288"/>
    </row>
    <row r="1289" spans="13:13" x14ac:dyDescent="0.3">
      <c r="M1289"/>
    </row>
    <row r="1290" spans="13:13" x14ac:dyDescent="0.3">
      <c r="M1290"/>
    </row>
    <row r="1291" spans="13:13" x14ac:dyDescent="0.3">
      <c r="M1291"/>
    </row>
    <row r="1292" spans="13:13" x14ac:dyDescent="0.3">
      <c r="M1292"/>
    </row>
    <row r="1293" spans="13:13" x14ac:dyDescent="0.3">
      <c r="M1293"/>
    </row>
    <row r="1294" spans="13:13" x14ac:dyDescent="0.3">
      <c r="M1294"/>
    </row>
    <row r="1295" spans="13:13" x14ac:dyDescent="0.3">
      <c r="M1295"/>
    </row>
    <row r="1296" spans="13:13" x14ac:dyDescent="0.3">
      <c r="M1296"/>
    </row>
    <row r="1297" spans="13:13" x14ac:dyDescent="0.3">
      <c r="M1297"/>
    </row>
    <row r="1298" spans="13:13" x14ac:dyDescent="0.3">
      <c r="M1298"/>
    </row>
    <row r="1299" spans="13:13" x14ac:dyDescent="0.3">
      <c r="M1299"/>
    </row>
    <row r="1300" spans="13:13" x14ac:dyDescent="0.3">
      <c r="M1300"/>
    </row>
    <row r="1301" spans="13:13" x14ac:dyDescent="0.3">
      <c r="M1301"/>
    </row>
    <row r="1302" spans="13:13" x14ac:dyDescent="0.3">
      <c r="M1302"/>
    </row>
    <row r="1303" spans="13:13" x14ac:dyDescent="0.3">
      <c r="M1303"/>
    </row>
    <row r="1304" spans="13:13" x14ac:dyDescent="0.3">
      <c r="M1304"/>
    </row>
    <row r="1305" spans="13:13" x14ac:dyDescent="0.3">
      <c r="M1305"/>
    </row>
    <row r="1306" spans="13:13" x14ac:dyDescent="0.3">
      <c r="M1306"/>
    </row>
    <row r="1307" spans="13:13" x14ac:dyDescent="0.3">
      <c r="M1307"/>
    </row>
    <row r="1308" spans="13:13" x14ac:dyDescent="0.3">
      <c r="M1308"/>
    </row>
    <row r="1309" spans="13:13" x14ac:dyDescent="0.3">
      <c r="M1309"/>
    </row>
    <row r="1310" spans="13:13" x14ac:dyDescent="0.3">
      <c r="M1310"/>
    </row>
    <row r="1311" spans="13:13" x14ac:dyDescent="0.3">
      <c r="M1311"/>
    </row>
    <row r="1312" spans="13:13" x14ac:dyDescent="0.3">
      <c r="M1312"/>
    </row>
    <row r="1313" spans="13:13" x14ac:dyDescent="0.3">
      <c r="M1313"/>
    </row>
    <row r="1314" spans="13:13" x14ac:dyDescent="0.3">
      <c r="M1314"/>
    </row>
    <row r="1315" spans="13:13" x14ac:dyDescent="0.3">
      <c r="M1315"/>
    </row>
    <row r="1316" spans="13:13" x14ac:dyDescent="0.3">
      <c r="M1316"/>
    </row>
    <row r="1317" spans="13:13" x14ac:dyDescent="0.3">
      <c r="M1317"/>
    </row>
    <row r="1318" spans="13:13" x14ac:dyDescent="0.3">
      <c r="M1318"/>
    </row>
    <row r="1319" spans="13:13" x14ac:dyDescent="0.3">
      <c r="M1319"/>
    </row>
    <row r="1320" spans="13:13" x14ac:dyDescent="0.3">
      <c r="M1320"/>
    </row>
    <row r="1321" spans="13:13" x14ac:dyDescent="0.3">
      <c r="M1321"/>
    </row>
    <row r="1322" spans="13:13" x14ac:dyDescent="0.3">
      <c r="M1322"/>
    </row>
    <row r="1323" spans="13:13" x14ac:dyDescent="0.3">
      <c r="M1323"/>
    </row>
    <row r="1324" spans="13:13" x14ac:dyDescent="0.3">
      <c r="M1324"/>
    </row>
    <row r="1325" spans="13:13" x14ac:dyDescent="0.3">
      <c r="M1325"/>
    </row>
    <row r="1326" spans="13:13" x14ac:dyDescent="0.3">
      <c r="M1326"/>
    </row>
    <row r="1327" spans="13:13" x14ac:dyDescent="0.3">
      <c r="M1327"/>
    </row>
    <row r="1328" spans="13:13" x14ac:dyDescent="0.3">
      <c r="M1328"/>
    </row>
    <row r="1329" spans="13:13" x14ac:dyDescent="0.3">
      <c r="M1329"/>
    </row>
    <row r="1330" spans="13:13" x14ac:dyDescent="0.3">
      <c r="M1330"/>
    </row>
    <row r="1331" spans="13:13" x14ac:dyDescent="0.3">
      <c r="M1331"/>
    </row>
    <row r="1332" spans="13:13" x14ac:dyDescent="0.3">
      <c r="M1332"/>
    </row>
    <row r="1333" spans="13:13" x14ac:dyDescent="0.3">
      <c r="M1333"/>
    </row>
    <row r="1334" spans="13:13" x14ac:dyDescent="0.3">
      <c r="M1334"/>
    </row>
    <row r="1335" spans="13:13" x14ac:dyDescent="0.3">
      <c r="M1335"/>
    </row>
    <row r="1336" spans="13:13" x14ac:dyDescent="0.3">
      <c r="M1336"/>
    </row>
    <row r="1337" spans="13:13" x14ac:dyDescent="0.3">
      <c r="M1337"/>
    </row>
    <row r="1338" spans="13:13" x14ac:dyDescent="0.3">
      <c r="M1338"/>
    </row>
    <row r="1339" spans="13:13" x14ac:dyDescent="0.3">
      <c r="M1339"/>
    </row>
    <row r="1340" spans="13:13" x14ac:dyDescent="0.3">
      <c r="M1340"/>
    </row>
    <row r="1341" spans="13:13" x14ac:dyDescent="0.3">
      <c r="M1341"/>
    </row>
    <row r="1342" spans="13:13" x14ac:dyDescent="0.3">
      <c r="M1342"/>
    </row>
    <row r="1343" spans="13:13" x14ac:dyDescent="0.3">
      <c r="M1343"/>
    </row>
    <row r="1344" spans="13:13" x14ac:dyDescent="0.3">
      <c r="M1344"/>
    </row>
    <row r="1345" spans="13:13" x14ac:dyDescent="0.3">
      <c r="M1345"/>
    </row>
    <row r="1346" spans="13:13" x14ac:dyDescent="0.3">
      <c r="M1346"/>
    </row>
    <row r="1347" spans="13:13" x14ac:dyDescent="0.3">
      <c r="M1347"/>
    </row>
    <row r="1348" spans="13:13" x14ac:dyDescent="0.3">
      <c r="M1348"/>
    </row>
    <row r="1349" spans="13:13" x14ac:dyDescent="0.3">
      <c r="M1349"/>
    </row>
    <row r="1350" spans="13:13" x14ac:dyDescent="0.3">
      <c r="M1350"/>
    </row>
    <row r="1351" spans="13:13" x14ac:dyDescent="0.3">
      <c r="M1351"/>
    </row>
    <row r="1352" spans="13:13" x14ac:dyDescent="0.3">
      <c r="M1352"/>
    </row>
    <row r="1353" spans="13:13" x14ac:dyDescent="0.3">
      <c r="M1353"/>
    </row>
    <row r="1354" spans="13:13" x14ac:dyDescent="0.3">
      <c r="M1354"/>
    </row>
    <row r="1355" spans="13:13" x14ac:dyDescent="0.3">
      <c r="M1355"/>
    </row>
    <row r="1356" spans="13:13" x14ac:dyDescent="0.3">
      <c r="M1356"/>
    </row>
    <row r="1357" spans="13:13" x14ac:dyDescent="0.3">
      <c r="M1357"/>
    </row>
    <row r="1358" spans="13:13" x14ac:dyDescent="0.3">
      <c r="M1358"/>
    </row>
    <row r="1359" spans="13:13" x14ac:dyDescent="0.3">
      <c r="M1359"/>
    </row>
    <row r="1360" spans="13:13" x14ac:dyDescent="0.3">
      <c r="M1360"/>
    </row>
    <row r="1361" spans="13:13" x14ac:dyDescent="0.3">
      <c r="M1361"/>
    </row>
    <row r="1362" spans="13:13" x14ac:dyDescent="0.3">
      <c r="M1362"/>
    </row>
    <row r="1363" spans="13:13" x14ac:dyDescent="0.3">
      <c r="M1363"/>
    </row>
    <row r="1364" spans="13:13" x14ac:dyDescent="0.3">
      <c r="M1364"/>
    </row>
    <row r="1365" spans="13:13" x14ac:dyDescent="0.3">
      <c r="M1365"/>
    </row>
    <row r="1366" spans="13:13" x14ac:dyDescent="0.3">
      <c r="M1366"/>
    </row>
    <row r="1367" spans="13:13" x14ac:dyDescent="0.3">
      <c r="M1367"/>
    </row>
    <row r="1368" spans="13:13" x14ac:dyDescent="0.3">
      <c r="M1368"/>
    </row>
    <row r="1369" spans="13:13" x14ac:dyDescent="0.3">
      <c r="M1369"/>
    </row>
    <row r="1370" spans="13:13" x14ac:dyDescent="0.3">
      <c r="M1370"/>
    </row>
    <row r="1371" spans="13:13" x14ac:dyDescent="0.3">
      <c r="M1371"/>
    </row>
    <row r="1372" spans="13:13" x14ac:dyDescent="0.3">
      <c r="M1372"/>
    </row>
    <row r="1373" spans="13:13" x14ac:dyDescent="0.3">
      <c r="M1373"/>
    </row>
    <row r="1374" spans="13:13" x14ac:dyDescent="0.3">
      <c r="M1374"/>
    </row>
    <row r="1375" spans="13:13" x14ac:dyDescent="0.3">
      <c r="M1375"/>
    </row>
    <row r="1376" spans="13:13" x14ac:dyDescent="0.3">
      <c r="M1376"/>
    </row>
    <row r="1377" spans="13:13" x14ac:dyDescent="0.3">
      <c r="M1377"/>
    </row>
    <row r="1378" spans="13:13" x14ac:dyDescent="0.3">
      <c r="M1378"/>
    </row>
    <row r="1379" spans="13:13" x14ac:dyDescent="0.3">
      <c r="M1379"/>
    </row>
    <row r="1380" spans="13:13" x14ac:dyDescent="0.3">
      <c r="M1380"/>
    </row>
    <row r="1381" spans="13:13" x14ac:dyDescent="0.3">
      <c r="M1381"/>
    </row>
    <row r="1382" spans="13:13" x14ac:dyDescent="0.3">
      <c r="M1382"/>
    </row>
    <row r="1383" spans="13:13" x14ac:dyDescent="0.3">
      <c r="M1383"/>
    </row>
    <row r="1384" spans="13:13" x14ac:dyDescent="0.3">
      <c r="M1384"/>
    </row>
    <row r="1385" spans="13:13" x14ac:dyDescent="0.3">
      <c r="M1385"/>
    </row>
    <row r="1386" spans="13:13" x14ac:dyDescent="0.3">
      <c r="M1386"/>
    </row>
    <row r="1387" spans="13:13" x14ac:dyDescent="0.3">
      <c r="M1387"/>
    </row>
    <row r="1388" spans="13:13" x14ac:dyDescent="0.3">
      <c r="M1388"/>
    </row>
    <row r="1389" spans="13:13" x14ac:dyDescent="0.3">
      <c r="M1389"/>
    </row>
    <row r="1390" spans="13:13" x14ac:dyDescent="0.3">
      <c r="M1390"/>
    </row>
    <row r="1391" spans="13:13" x14ac:dyDescent="0.3">
      <c r="M1391"/>
    </row>
    <row r="1392" spans="13:13" x14ac:dyDescent="0.3">
      <c r="M1392"/>
    </row>
    <row r="1393" spans="13:13" x14ac:dyDescent="0.3">
      <c r="M1393"/>
    </row>
    <row r="1394" spans="13:13" x14ac:dyDescent="0.3">
      <c r="M1394"/>
    </row>
    <row r="1395" spans="13:13" x14ac:dyDescent="0.3">
      <c r="M1395"/>
    </row>
    <row r="1396" spans="13:13" x14ac:dyDescent="0.3">
      <c r="M1396"/>
    </row>
    <row r="1397" spans="13:13" x14ac:dyDescent="0.3">
      <c r="M1397"/>
    </row>
    <row r="1398" spans="13:13" x14ac:dyDescent="0.3">
      <c r="M1398"/>
    </row>
    <row r="1399" spans="13:13" x14ac:dyDescent="0.3">
      <c r="M1399"/>
    </row>
    <row r="1400" spans="13:13" x14ac:dyDescent="0.3">
      <c r="M1400"/>
    </row>
    <row r="1401" spans="13:13" x14ac:dyDescent="0.3">
      <c r="M1401"/>
    </row>
    <row r="1402" spans="13:13" x14ac:dyDescent="0.3">
      <c r="M1402"/>
    </row>
    <row r="1403" spans="13:13" x14ac:dyDescent="0.3">
      <c r="M1403"/>
    </row>
    <row r="1404" spans="13:13" x14ac:dyDescent="0.3">
      <c r="M1404"/>
    </row>
    <row r="1405" spans="13:13" x14ac:dyDescent="0.3">
      <c r="M1405"/>
    </row>
    <row r="1406" spans="13:13" x14ac:dyDescent="0.3">
      <c r="M1406"/>
    </row>
    <row r="1407" spans="13:13" x14ac:dyDescent="0.3">
      <c r="M1407"/>
    </row>
    <row r="1408" spans="13:13" x14ac:dyDescent="0.3">
      <c r="M1408"/>
    </row>
    <row r="1409" spans="13:13" x14ac:dyDescent="0.3">
      <c r="M1409"/>
    </row>
    <row r="1410" spans="13:13" x14ac:dyDescent="0.3">
      <c r="M1410"/>
    </row>
    <row r="1411" spans="13:13" x14ac:dyDescent="0.3">
      <c r="M1411"/>
    </row>
    <row r="1412" spans="13:13" x14ac:dyDescent="0.3">
      <c r="M1412"/>
    </row>
    <row r="1413" spans="13:13" x14ac:dyDescent="0.3">
      <c r="M1413"/>
    </row>
    <row r="1414" spans="13:13" x14ac:dyDescent="0.3">
      <c r="M1414"/>
    </row>
    <row r="1415" spans="13:13" x14ac:dyDescent="0.3">
      <c r="M1415"/>
    </row>
    <row r="1416" spans="13:13" x14ac:dyDescent="0.3">
      <c r="M1416"/>
    </row>
    <row r="1417" spans="13:13" x14ac:dyDescent="0.3">
      <c r="M1417"/>
    </row>
    <row r="1418" spans="13:13" x14ac:dyDescent="0.3">
      <c r="M1418"/>
    </row>
    <row r="1419" spans="13:13" x14ac:dyDescent="0.3">
      <c r="M1419"/>
    </row>
    <row r="1420" spans="13:13" x14ac:dyDescent="0.3">
      <c r="M1420"/>
    </row>
    <row r="1421" spans="13:13" x14ac:dyDescent="0.3">
      <c r="M1421"/>
    </row>
    <row r="1422" spans="13:13" x14ac:dyDescent="0.3">
      <c r="M1422"/>
    </row>
    <row r="1423" spans="13:13" x14ac:dyDescent="0.3">
      <c r="M1423"/>
    </row>
    <row r="1424" spans="13:13" x14ac:dyDescent="0.3">
      <c r="M1424"/>
    </row>
    <row r="1425" spans="13:13" x14ac:dyDescent="0.3">
      <c r="M1425"/>
    </row>
    <row r="1426" spans="13:13" x14ac:dyDescent="0.3">
      <c r="M1426"/>
    </row>
    <row r="1427" spans="13:13" x14ac:dyDescent="0.3">
      <c r="M1427"/>
    </row>
    <row r="1428" spans="13:13" x14ac:dyDescent="0.3">
      <c r="M1428"/>
    </row>
    <row r="1429" spans="13:13" x14ac:dyDescent="0.3">
      <c r="M1429"/>
    </row>
    <row r="1430" spans="13:13" x14ac:dyDescent="0.3">
      <c r="M1430"/>
    </row>
    <row r="1431" spans="13:13" x14ac:dyDescent="0.3">
      <c r="M1431"/>
    </row>
    <row r="1432" spans="13:13" x14ac:dyDescent="0.3">
      <c r="M1432"/>
    </row>
    <row r="1433" spans="13:13" x14ac:dyDescent="0.3">
      <c r="M1433"/>
    </row>
    <row r="1434" spans="13:13" x14ac:dyDescent="0.3">
      <c r="M1434"/>
    </row>
    <row r="1435" spans="13:13" x14ac:dyDescent="0.3">
      <c r="M1435"/>
    </row>
    <row r="1436" spans="13:13" x14ac:dyDescent="0.3">
      <c r="M1436"/>
    </row>
    <row r="1437" spans="13:13" x14ac:dyDescent="0.3">
      <c r="M1437"/>
    </row>
    <row r="1438" spans="13:13" x14ac:dyDescent="0.3">
      <c r="M1438"/>
    </row>
    <row r="1439" spans="13:13" x14ac:dyDescent="0.3">
      <c r="M1439"/>
    </row>
    <row r="1440" spans="13:13" x14ac:dyDescent="0.3">
      <c r="M1440"/>
    </row>
    <row r="1441" spans="13:13" x14ac:dyDescent="0.3">
      <c r="M1441"/>
    </row>
    <row r="1442" spans="13:13" x14ac:dyDescent="0.3">
      <c r="M1442"/>
    </row>
    <row r="1443" spans="13:13" x14ac:dyDescent="0.3">
      <c r="M1443"/>
    </row>
    <row r="1444" spans="13:13" x14ac:dyDescent="0.3">
      <c r="M1444"/>
    </row>
    <row r="1445" spans="13:13" x14ac:dyDescent="0.3">
      <c r="M1445"/>
    </row>
    <row r="1446" spans="13:13" x14ac:dyDescent="0.3">
      <c r="M1446"/>
    </row>
    <row r="1447" spans="13:13" x14ac:dyDescent="0.3">
      <c r="M1447"/>
    </row>
    <row r="1448" spans="13:13" x14ac:dyDescent="0.3">
      <c r="M1448"/>
    </row>
    <row r="1449" spans="13:13" x14ac:dyDescent="0.3">
      <c r="M1449"/>
    </row>
    <row r="1450" spans="13:13" x14ac:dyDescent="0.3">
      <c r="M1450"/>
    </row>
    <row r="1451" spans="13:13" x14ac:dyDescent="0.3">
      <c r="M1451"/>
    </row>
    <row r="1452" spans="13:13" x14ac:dyDescent="0.3">
      <c r="M1452"/>
    </row>
    <row r="1453" spans="13:13" x14ac:dyDescent="0.3">
      <c r="M1453"/>
    </row>
    <row r="1454" spans="13:13" x14ac:dyDescent="0.3">
      <c r="M1454"/>
    </row>
    <row r="1455" spans="13:13" x14ac:dyDescent="0.3">
      <c r="M1455"/>
    </row>
    <row r="1456" spans="13:13" x14ac:dyDescent="0.3">
      <c r="M1456"/>
    </row>
    <row r="1457" spans="13:13" x14ac:dyDescent="0.3">
      <c r="M1457"/>
    </row>
    <row r="1458" spans="13:13" x14ac:dyDescent="0.3">
      <c r="M1458"/>
    </row>
    <row r="1459" spans="13:13" x14ac:dyDescent="0.3">
      <c r="M1459"/>
    </row>
    <row r="1460" spans="13:13" x14ac:dyDescent="0.3">
      <c r="M1460"/>
    </row>
    <row r="1461" spans="13:13" x14ac:dyDescent="0.3">
      <c r="M1461"/>
    </row>
    <row r="1462" spans="13:13" x14ac:dyDescent="0.3">
      <c r="M1462"/>
    </row>
    <row r="1463" spans="13:13" x14ac:dyDescent="0.3">
      <c r="M1463"/>
    </row>
    <row r="1464" spans="13:13" x14ac:dyDescent="0.3">
      <c r="M1464"/>
    </row>
    <row r="1465" spans="13:13" x14ac:dyDescent="0.3">
      <c r="M1465"/>
    </row>
    <row r="1466" spans="13:13" x14ac:dyDescent="0.3">
      <c r="M1466"/>
    </row>
    <row r="1467" spans="13:13" x14ac:dyDescent="0.3">
      <c r="M1467"/>
    </row>
    <row r="1468" spans="13:13" x14ac:dyDescent="0.3">
      <c r="M1468"/>
    </row>
    <row r="1469" spans="13:13" x14ac:dyDescent="0.3">
      <c r="M1469"/>
    </row>
    <row r="1470" spans="13:13" x14ac:dyDescent="0.3">
      <c r="M1470"/>
    </row>
    <row r="1471" spans="13:13" x14ac:dyDescent="0.3">
      <c r="M1471"/>
    </row>
    <row r="1472" spans="13:13" x14ac:dyDescent="0.3">
      <c r="M1472"/>
    </row>
    <row r="1473" spans="13:13" x14ac:dyDescent="0.3">
      <c r="M1473"/>
    </row>
    <row r="1474" spans="13:13" x14ac:dyDescent="0.3">
      <c r="M1474"/>
    </row>
    <row r="1475" spans="13:13" x14ac:dyDescent="0.3">
      <c r="M1475"/>
    </row>
    <row r="1476" spans="13:13" x14ac:dyDescent="0.3">
      <c r="M1476"/>
    </row>
    <row r="1477" spans="13:13" x14ac:dyDescent="0.3">
      <c r="M1477"/>
    </row>
    <row r="1478" spans="13:13" x14ac:dyDescent="0.3">
      <c r="M1478"/>
    </row>
    <row r="1479" spans="13:13" x14ac:dyDescent="0.3">
      <c r="M1479"/>
    </row>
    <row r="1480" spans="13:13" x14ac:dyDescent="0.3">
      <c r="M1480"/>
    </row>
    <row r="1481" spans="13:13" x14ac:dyDescent="0.3">
      <c r="M1481"/>
    </row>
    <row r="1482" spans="13:13" x14ac:dyDescent="0.3">
      <c r="M1482"/>
    </row>
    <row r="1483" spans="13:13" x14ac:dyDescent="0.3">
      <c r="M1483"/>
    </row>
    <row r="1484" spans="13:13" x14ac:dyDescent="0.3">
      <c r="M1484"/>
    </row>
    <row r="1485" spans="13:13" x14ac:dyDescent="0.3">
      <c r="M1485"/>
    </row>
    <row r="1486" spans="13:13" x14ac:dyDescent="0.3">
      <c r="M1486"/>
    </row>
    <row r="1487" spans="13:13" x14ac:dyDescent="0.3">
      <c r="M1487"/>
    </row>
    <row r="1488" spans="13:13" x14ac:dyDescent="0.3">
      <c r="M1488"/>
    </row>
    <row r="1489" spans="13:13" x14ac:dyDescent="0.3">
      <c r="M1489"/>
    </row>
    <row r="1490" spans="13:13" x14ac:dyDescent="0.3">
      <c r="M1490"/>
    </row>
    <row r="1491" spans="13:13" x14ac:dyDescent="0.3">
      <c r="M1491"/>
    </row>
    <row r="1492" spans="13:13" x14ac:dyDescent="0.3">
      <c r="M1492"/>
    </row>
    <row r="1493" spans="13:13" x14ac:dyDescent="0.3">
      <c r="M1493"/>
    </row>
    <row r="1494" spans="13:13" x14ac:dyDescent="0.3">
      <c r="M1494"/>
    </row>
    <row r="1495" spans="13:13" x14ac:dyDescent="0.3">
      <c r="M1495"/>
    </row>
    <row r="1496" spans="13:13" x14ac:dyDescent="0.3">
      <c r="M1496"/>
    </row>
    <row r="1497" spans="13:13" x14ac:dyDescent="0.3">
      <c r="M1497"/>
    </row>
    <row r="1498" spans="13:13" x14ac:dyDescent="0.3">
      <c r="M1498"/>
    </row>
    <row r="1499" spans="13:13" x14ac:dyDescent="0.3">
      <c r="M1499"/>
    </row>
    <row r="1500" spans="13:13" x14ac:dyDescent="0.3">
      <c r="M1500"/>
    </row>
    <row r="1501" spans="13:13" x14ac:dyDescent="0.3">
      <c r="M1501"/>
    </row>
    <row r="1502" spans="13:13" x14ac:dyDescent="0.3">
      <c r="M1502"/>
    </row>
    <row r="1503" spans="13:13" x14ac:dyDescent="0.3">
      <c r="M1503"/>
    </row>
    <row r="1504" spans="13:13" x14ac:dyDescent="0.3">
      <c r="M1504"/>
    </row>
    <row r="1505" spans="13:13" x14ac:dyDescent="0.3">
      <c r="M1505"/>
    </row>
    <row r="1506" spans="13:13" x14ac:dyDescent="0.3">
      <c r="M1506"/>
    </row>
    <row r="1507" spans="13:13" x14ac:dyDescent="0.3">
      <c r="M1507"/>
    </row>
    <row r="1508" spans="13:13" x14ac:dyDescent="0.3">
      <c r="M1508"/>
    </row>
    <row r="1509" spans="13:13" x14ac:dyDescent="0.3">
      <c r="M1509"/>
    </row>
    <row r="1510" spans="13:13" x14ac:dyDescent="0.3">
      <c r="M1510"/>
    </row>
    <row r="1511" spans="13:13" x14ac:dyDescent="0.3">
      <c r="M1511"/>
    </row>
    <row r="1512" spans="13:13" x14ac:dyDescent="0.3">
      <c r="M1512"/>
    </row>
    <row r="1513" spans="13:13" x14ac:dyDescent="0.3">
      <c r="M1513"/>
    </row>
    <row r="1514" spans="13:13" x14ac:dyDescent="0.3">
      <c r="M1514"/>
    </row>
    <row r="1515" spans="13:13" x14ac:dyDescent="0.3">
      <c r="M1515"/>
    </row>
    <row r="1516" spans="13:13" x14ac:dyDescent="0.3">
      <c r="M1516"/>
    </row>
    <row r="1517" spans="13:13" x14ac:dyDescent="0.3">
      <c r="M1517"/>
    </row>
    <row r="1518" spans="13:13" x14ac:dyDescent="0.3">
      <c r="M1518"/>
    </row>
    <row r="1519" spans="13:13" x14ac:dyDescent="0.3">
      <c r="M1519"/>
    </row>
    <row r="1520" spans="13:13" x14ac:dyDescent="0.3">
      <c r="M1520"/>
    </row>
    <row r="1521" spans="13:13" x14ac:dyDescent="0.3">
      <c r="M1521"/>
    </row>
    <row r="1522" spans="13:13" x14ac:dyDescent="0.3">
      <c r="M1522"/>
    </row>
    <row r="1523" spans="13:13" x14ac:dyDescent="0.3">
      <c r="M1523"/>
    </row>
    <row r="1524" spans="13:13" x14ac:dyDescent="0.3">
      <c r="M1524"/>
    </row>
    <row r="1525" spans="13:13" x14ac:dyDescent="0.3">
      <c r="M1525"/>
    </row>
    <row r="1526" spans="13:13" x14ac:dyDescent="0.3">
      <c r="M1526"/>
    </row>
    <row r="1527" spans="13:13" x14ac:dyDescent="0.3">
      <c r="M1527"/>
    </row>
    <row r="1528" spans="13:13" x14ac:dyDescent="0.3">
      <c r="M1528"/>
    </row>
    <row r="1529" spans="13:13" x14ac:dyDescent="0.3">
      <c r="M1529"/>
    </row>
    <row r="1530" spans="13:13" x14ac:dyDescent="0.3">
      <c r="M1530"/>
    </row>
    <row r="1531" spans="13:13" x14ac:dyDescent="0.3">
      <c r="M1531"/>
    </row>
    <row r="1532" spans="13:13" x14ac:dyDescent="0.3">
      <c r="M1532"/>
    </row>
    <row r="1533" spans="13:13" x14ac:dyDescent="0.3">
      <c r="M1533"/>
    </row>
    <row r="1534" spans="13:13" x14ac:dyDescent="0.3">
      <c r="M1534"/>
    </row>
    <row r="1535" spans="13:13" x14ac:dyDescent="0.3">
      <c r="M1535"/>
    </row>
    <row r="1536" spans="13:13" x14ac:dyDescent="0.3">
      <c r="M1536"/>
    </row>
    <row r="1537" spans="13:13" x14ac:dyDescent="0.3">
      <c r="M1537"/>
    </row>
    <row r="1538" spans="13:13" x14ac:dyDescent="0.3">
      <c r="M1538"/>
    </row>
    <row r="1539" spans="13:13" x14ac:dyDescent="0.3">
      <c r="M1539"/>
    </row>
    <row r="1540" spans="13:13" x14ac:dyDescent="0.3">
      <c r="M1540"/>
    </row>
    <row r="1541" spans="13:13" x14ac:dyDescent="0.3">
      <c r="M1541"/>
    </row>
    <row r="1542" spans="13:13" x14ac:dyDescent="0.3">
      <c r="M1542"/>
    </row>
    <row r="1543" spans="13:13" x14ac:dyDescent="0.3">
      <c r="M1543"/>
    </row>
    <row r="1544" spans="13:13" x14ac:dyDescent="0.3">
      <c r="M1544"/>
    </row>
    <row r="1545" spans="13:13" x14ac:dyDescent="0.3">
      <c r="M1545"/>
    </row>
    <row r="1546" spans="13:13" x14ac:dyDescent="0.3">
      <c r="M1546"/>
    </row>
    <row r="1547" spans="13:13" x14ac:dyDescent="0.3">
      <c r="M1547"/>
    </row>
    <row r="1548" spans="13:13" x14ac:dyDescent="0.3">
      <c r="M1548"/>
    </row>
    <row r="1549" spans="13:13" x14ac:dyDescent="0.3">
      <c r="M1549"/>
    </row>
    <row r="1550" spans="13:13" x14ac:dyDescent="0.3">
      <c r="M1550"/>
    </row>
    <row r="1551" spans="13:13" x14ac:dyDescent="0.3">
      <c r="M1551"/>
    </row>
    <row r="1552" spans="13:13" x14ac:dyDescent="0.3">
      <c r="M1552"/>
    </row>
    <row r="1553" spans="13:13" x14ac:dyDescent="0.3">
      <c r="M1553"/>
    </row>
    <row r="1554" spans="13:13" x14ac:dyDescent="0.3">
      <c r="M1554"/>
    </row>
    <row r="1555" spans="13:13" x14ac:dyDescent="0.3">
      <c r="M1555"/>
    </row>
    <row r="1556" spans="13:13" x14ac:dyDescent="0.3">
      <c r="M1556"/>
    </row>
    <row r="1557" spans="13:13" x14ac:dyDescent="0.3">
      <c r="M1557"/>
    </row>
    <row r="1558" spans="13:13" x14ac:dyDescent="0.3">
      <c r="M1558"/>
    </row>
    <row r="1559" spans="13:13" x14ac:dyDescent="0.3">
      <c r="M1559"/>
    </row>
    <row r="1560" spans="13:13" x14ac:dyDescent="0.3">
      <c r="M1560"/>
    </row>
    <row r="1561" spans="13:13" x14ac:dyDescent="0.3">
      <c r="M1561"/>
    </row>
    <row r="1562" spans="13:13" x14ac:dyDescent="0.3">
      <c r="M1562"/>
    </row>
    <row r="1563" spans="13:13" x14ac:dyDescent="0.3">
      <c r="M1563"/>
    </row>
    <row r="1564" spans="13:13" x14ac:dyDescent="0.3">
      <c r="M1564"/>
    </row>
    <row r="1565" spans="13:13" x14ac:dyDescent="0.3">
      <c r="M1565"/>
    </row>
    <row r="1566" spans="13:13" x14ac:dyDescent="0.3">
      <c r="M1566"/>
    </row>
    <row r="1567" spans="13:13" x14ac:dyDescent="0.3">
      <c r="M1567"/>
    </row>
    <row r="1568" spans="13:13" x14ac:dyDescent="0.3">
      <c r="M1568"/>
    </row>
    <row r="1569" spans="13:13" x14ac:dyDescent="0.3">
      <c r="M1569"/>
    </row>
    <row r="1570" spans="13:13" x14ac:dyDescent="0.3">
      <c r="M1570"/>
    </row>
    <row r="1571" spans="13:13" x14ac:dyDescent="0.3">
      <c r="M1571"/>
    </row>
    <row r="1572" spans="13:13" x14ac:dyDescent="0.3">
      <c r="M1572"/>
    </row>
    <row r="1573" spans="13:13" x14ac:dyDescent="0.3">
      <c r="M1573"/>
    </row>
    <row r="1574" spans="13:13" x14ac:dyDescent="0.3">
      <c r="M1574"/>
    </row>
    <row r="1575" spans="13:13" x14ac:dyDescent="0.3">
      <c r="M1575"/>
    </row>
    <row r="1576" spans="13:13" x14ac:dyDescent="0.3">
      <c r="M1576"/>
    </row>
    <row r="1577" spans="13:13" x14ac:dyDescent="0.3">
      <c r="M1577"/>
    </row>
    <row r="1578" spans="13:13" x14ac:dyDescent="0.3">
      <c r="M1578"/>
    </row>
    <row r="1579" spans="13:13" x14ac:dyDescent="0.3">
      <c r="M1579"/>
    </row>
    <row r="1580" spans="13:13" x14ac:dyDescent="0.3">
      <c r="M1580"/>
    </row>
    <row r="1581" spans="13:13" x14ac:dyDescent="0.3">
      <c r="M1581"/>
    </row>
    <row r="1582" spans="13:13" x14ac:dyDescent="0.3">
      <c r="M1582"/>
    </row>
    <row r="1583" spans="13:13" x14ac:dyDescent="0.3">
      <c r="M1583"/>
    </row>
    <row r="1584" spans="13:13" x14ac:dyDescent="0.3">
      <c r="M1584"/>
    </row>
    <row r="1585" spans="13:13" x14ac:dyDescent="0.3">
      <c r="M1585"/>
    </row>
    <row r="1586" spans="13:13" x14ac:dyDescent="0.3">
      <c r="M1586"/>
    </row>
    <row r="1587" spans="13:13" x14ac:dyDescent="0.3">
      <c r="M1587"/>
    </row>
    <row r="1588" spans="13:13" x14ac:dyDescent="0.3">
      <c r="M1588"/>
    </row>
    <row r="1589" spans="13:13" x14ac:dyDescent="0.3">
      <c r="M1589"/>
    </row>
    <row r="1590" spans="13:13" x14ac:dyDescent="0.3">
      <c r="M1590"/>
    </row>
    <row r="1591" spans="13:13" x14ac:dyDescent="0.3">
      <c r="M1591"/>
    </row>
    <row r="1592" spans="13:13" x14ac:dyDescent="0.3">
      <c r="M1592"/>
    </row>
    <row r="1593" spans="13:13" x14ac:dyDescent="0.3">
      <c r="M1593"/>
    </row>
    <row r="1594" spans="13:13" x14ac:dyDescent="0.3">
      <c r="M1594"/>
    </row>
    <row r="1595" spans="13:13" x14ac:dyDescent="0.3">
      <c r="M1595"/>
    </row>
    <row r="1596" spans="13:13" x14ac:dyDescent="0.3">
      <c r="M1596"/>
    </row>
    <row r="1597" spans="13:13" x14ac:dyDescent="0.3">
      <c r="M1597"/>
    </row>
    <row r="1598" spans="13:13" x14ac:dyDescent="0.3">
      <c r="M1598"/>
    </row>
    <row r="1599" spans="13:13" x14ac:dyDescent="0.3">
      <c r="M1599"/>
    </row>
    <row r="1600" spans="13:13" x14ac:dyDescent="0.3">
      <c r="M1600"/>
    </row>
    <row r="1601" spans="13:13" x14ac:dyDescent="0.3">
      <c r="M1601"/>
    </row>
    <row r="1602" spans="13:13" x14ac:dyDescent="0.3">
      <c r="M1602"/>
    </row>
    <row r="1603" spans="13:13" x14ac:dyDescent="0.3">
      <c r="M1603"/>
    </row>
    <row r="1604" spans="13:13" x14ac:dyDescent="0.3">
      <c r="M1604"/>
    </row>
    <row r="1605" spans="13:13" x14ac:dyDescent="0.3">
      <c r="M1605"/>
    </row>
    <row r="1606" spans="13:13" x14ac:dyDescent="0.3">
      <c r="M1606"/>
    </row>
    <row r="1607" spans="13:13" x14ac:dyDescent="0.3">
      <c r="M1607"/>
    </row>
    <row r="1608" spans="13:13" x14ac:dyDescent="0.3">
      <c r="M1608"/>
    </row>
    <row r="1609" spans="13:13" x14ac:dyDescent="0.3">
      <c r="M1609"/>
    </row>
    <row r="1610" spans="13:13" x14ac:dyDescent="0.3">
      <c r="M1610"/>
    </row>
    <row r="1611" spans="13:13" x14ac:dyDescent="0.3">
      <c r="M1611"/>
    </row>
    <row r="1612" spans="13:13" x14ac:dyDescent="0.3">
      <c r="M1612"/>
    </row>
    <row r="1613" spans="13:13" x14ac:dyDescent="0.3">
      <c r="M1613"/>
    </row>
    <row r="1614" spans="13:13" x14ac:dyDescent="0.3">
      <c r="M1614"/>
    </row>
    <row r="1615" spans="13:13" x14ac:dyDescent="0.3">
      <c r="M1615"/>
    </row>
    <row r="1616" spans="13:13" x14ac:dyDescent="0.3">
      <c r="M1616"/>
    </row>
    <row r="1617" spans="13:13" x14ac:dyDescent="0.3">
      <c r="M1617"/>
    </row>
    <row r="1618" spans="13:13" x14ac:dyDescent="0.3">
      <c r="M1618"/>
    </row>
    <row r="1619" spans="13:13" x14ac:dyDescent="0.3">
      <c r="M1619"/>
    </row>
    <row r="1620" spans="13:13" x14ac:dyDescent="0.3">
      <c r="M1620"/>
    </row>
    <row r="1621" spans="13:13" x14ac:dyDescent="0.3">
      <c r="M1621"/>
    </row>
    <row r="1622" spans="13:13" x14ac:dyDescent="0.3">
      <c r="M1622"/>
    </row>
    <row r="1623" spans="13:13" x14ac:dyDescent="0.3">
      <c r="M1623"/>
    </row>
    <row r="1624" spans="13:13" x14ac:dyDescent="0.3">
      <c r="M1624"/>
    </row>
    <row r="1625" spans="13:13" x14ac:dyDescent="0.3">
      <c r="M1625"/>
    </row>
    <row r="1626" spans="13:13" x14ac:dyDescent="0.3">
      <c r="M1626"/>
    </row>
    <row r="1627" spans="13:13" x14ac:dyDescent="0.3">
      <c r="M1627"/>
    </row>
    <row r="1628" spans="13:13" x14ac:dyDescent="0.3">
      <c r="M1628"/>
    </row>
    <row r="1629" spans="13:13" x14ac:dyDescent="0.3">
      <c r="M1629"/>
    </row>
    <row r="1630" spans="13:13" x14ac:dyDescent="0.3">
      <c r="M1630"/>
    </row>
    <row r="1631" spans="13:13" x14ac:dyDescent="0.3">
      <c r="M1631"/>
    </row>
    <row r="1632" spans="13:13" x14ac:dyDescent="0.3">
      <c r="M1632"/>
    </row>
    <row r="1633" spans="13:13" x14ac:dyDescent="0.3">
      <c r="M1633"/>
    </row>
    <row r="1634" spans="13:13" x14ac:dyDescent="0.3">
      <c r="M1634"/>
    </row>
    <row r="1635" spans="13:13" x14ac:dyDescent="0.3">
      <c r="M1635"/>
    </row>
    <row r="1636" spans="13:13" x14ac:dyDescent="0.3">
      <c r="M1636"/>
    </row>
    <row r="1637" spans="13:13" x14ac:dyDescent="0.3">
      <c r="M1637"/>
    </row>
    <row r="1638" spans="13:13" x14ac:dyDescent="0.3">
      <c r="M1638"/>
    </row>
    <row r="1639" spans="13:13" x14ac:dyDescent="0.3">
      <c r="M1639"/>
    </row>
    <row r="1640" spans="13:13" x14ac:dyDescent="0.3">
      <c r="M1640"/>
    </row>
    <row r="1641" spans="13:13" x14ac:dyDescent="0.3">
      <c r="M1641"/>
    </row>
    <row r="1642" spans="13:13" x14ac:dyDescent="0.3">
      <c r="M1642"/>
    </row>
    <row r="1643" spans="13:13" x14ac:dyDescent="0.3">
      <c r="M1643"/>
    </row>
    <row r="1644" spans="13:13" x14ac:dyDescent="0.3">
      <c r="M1644"/>
    </row>
    <row r="1645" spans="13:13" x14ac:dyDescent="0.3">
      <c r="M1645"/>
    </row>
    <row r="1646" spans="13:13" x14ac:dyDescent="0.3">
      <c r="M1646"/>
    </row>
    <row r="1647" spans="13:13" x14ac:dyDescent="0.3">
      <c r="M1647"/>
    </row>
    <row r="1648" spans="13:13" x14ac:dyDescent="0.3">
      <c r="M1648"/>
    </row>
    <row r="1649" spans="13:13" x14ac:dyDescent="0.3">
      <c r="M1649"/>
    </row>
    <row r="1650" spans="13:13" x14ac:dyDescent="0.3">
      <c r="M1650"/>
    </row>
    <row r="1651" spans="13:13" x14ac:dyDescent="0.3">
      <c r="M1651"/>
    </row>
    <row r="1652" spans="13:13" x14ac:dyDescent="0.3">
      <c r="M1652"/>
    </row>
    <row r="1653" spans="13:13" x14ac:dyDescent="0.3">
      <c r="M1653"/>
    </row>
    <row r="1654" spans="13:13" x14ac:dyDescent="0.3">
      <c r="M1654"/>
    </row>
    <row r="1655" spans="13:13" x14ac:dyDescent="0.3">
      <c r="M1655"/>
    </row>
    <row r="1656" spans="13:13" x14ac:dyDescent="0.3">
      <c r="M1656"/>
    </row>
    <row r="1657" spans="13:13" x14ac:dyDescent="0.3">
      <c r="M1657"/>
    </row>
    <row r="1658" spans="13:13" x14ac:dyDescent="0.3">
      <c r="M1658"/>
    </row>
    <row r="1659" spans="13:13" x14ac:dyDescent="0.3">
      <c r="M1659"/>
    </row>
    <row r="1660" spans="13:13" x14ac:dyDescent="0.3">
      <c r="M1660"/>
    </row>
    <row r="1661" spans="13:13" x14ac:dyDescent="0.3">
      <c r="M1661"/>
    </row>
    <row r="1662" spans="13:13" x14ac:dyDescent="0.3">
      <c r="M1662"/>
    </row>
    <row r="1663" spans="13:13" x14ac:dyDescent="0.3">
      <c r="M1663"/>
    </row>
    <row r="1664" spans="13:13" x14ac:dyDescent="0.3">
      <c r="M1664"/>
    </row>
    <row r="1665" spans="13:13" x14ac:dyDescent="0.3">
      <c r="M1665"/>
    </row>
    <row r="1666" spans="13:13" x14ac:dyDescent="0.3">
      <c r="M1666"/>
    </row>
    <row r="1667" spans="13:13" x14ac:dyDescent="0.3">
      <c r="M1667"/>
    </row>
    <row r="1668" spans="13:13" x14ac:dyDescent="0.3">
      <c r="M1668"/>
    </row>
    <row r="1669" spans="13:13" x14ac:dyDescent="0.3">
      <c r="M1669"/>
    </row>
    <row r="1670" spans="13:13" x14ac:dyDescent="0.3">
      <c r="M1670"/>
    </row>
    <row r="1671" spans="13:13" x14ac:dyDescent="0.3">
      <c r="M1671"/>
    </row>
    <row r="1672" spans="13:13" x14ac:dyDescent="0.3">
      <c r="M1672"/>
    </row>
    <row r="1673" spans="13:13" x14ac:dyDescent="0.3">
      <c r="M1673"/>
    </row>
    <row r="1674" spans="13:13" x14ac:dyDescent="0.3">
      <c r="M1674"/>
    </row>
    <row r="1675" spans="13:13" x14ac:dyDescent="0.3">
      <c r="M1675"/>
    </row>
    <row r="1676" spans="13:13" x14ac:dyDescent="0.3">
      <c r="M1676"/>
    </row>
    <row r="1677" spans="13:13" x14ac:dyDescent="0.3">
      <c r="M1677"/>
    </row>
    <row r="1678" spans="13:13" x14ac:dyDescent="0.3">
      <c r="M1678"/>
    </row>
    <row r="1679" spans="13:13" x14ac:dyDescent="0.3">
      <c r="M1679"/>
    </row>
    <row r="1680" spans="13:13" x14ac:dyDescent="0.3">
      <c r="M1680"/>
    </row>
    <row r="1681" spans="13:13" x14ac:dyDescent="0.3">
      <c r="M1681"/>
    </row>
    <row r="1682" spans="13:13" x14ac:dyDescent="0.3">
      <c r="M1682"/>
    </row>
    <row r="1683" spans="13:13" x14ac:dyDescent="0.3">
      <c r="M1683"/>
    </row>
    <row r="1684" spans="13:13" x14ac:dyDescent="0.3">
      <c r="M1684"/>
    </row>
    <row r="1685" spans="13:13" x14ac:dyDescent="0.3">
      <c r="M1685"/>
    </row>
    <row r="1686" spans="13:13" x14ac:dyDescent="0.3">
      <c r="M1686"/>
    </row>
    <row r="1687" spans="13:13" x14ac:dyDescent="0.3">
      <c r="M1687"/>
    </row>
    <row r="1688" spans="13:13" x14ac:dyDescent="0.3">
      <c r="M1688"/>
    </row>
    <row r="1689" spans="13:13" x14ac:dyDescent="0.3">
      <c r="M1689"/>
    </row>
    <row r="1690" spans="13:13" x14ac:dyDescent="0.3">
      <c r="M1690"/>
    </row>
    <row r="1691" spans="13:13" x14ac:dyDescent="0.3">
      <c r="M1691"/>
    </row>
    <row r="1692" spans="13:13" x14ac:dyDescent="0.3">
      <c r="M1692"/>
    </row>
    <row r="1693" spans="13:13" x14ac:dyDescent="0.3">
      <c r="M1693"/>
    </row>
    <row r="1694" spans="13:13" x14ac:dyDescent="0.3">
      <c r="M1694"/>
    </row>
    <row r="1695" spans="13:13" x14ac:dyDescent="0.3">
      <c r="M1695"/>
    </row>
    <row r="1696" spans="13:13" x14ac:dyDescent="0.3">
      <c r="M1696"/>
    </row>
    <row r="1697" spans="13:13" x14ac:dyDescent="0.3">
      <c r="M1697"/>
    </row>
    <row r="1698" spans="13:13" x14ac:dyDescent="0.3">
      <c r="M1698"/>
    </row>
    <row r="1699" spans="13:13" x14ac:dyDescent="0.3">
      <c r="M1699"/>
    </row>
    <row r="1700" spans="13:13" x14ac:dyDescent="0.3">
      <c r="M1700"/>
    </row>
    <row r="1701" spans="13:13" x14ac:dyDescent="0.3">
      <c r="M1701"/>
    </row>
    <row r="1702" spans="13:13" x14ac:dyDescent="0.3">
      <c r="M1702"/>
    </row>
    <row r="1703" spans="13:13" x14ac:dyDescent="0.3">
      <c r="M1703"/>
    </row>
    <row r="1704" spans="13:13" x14ac:dyDescent="0.3">
      <c r="M1704"/>
    </row>
    <row r="1705" spans="13:13" x14ac:dyDescent="0.3">
      <c r="M1705"/>
    </row>
    <row r="1706" spans="13:13" x14ac:dyDescent="0.3">
      <c r="M1706"/>
    </row>
    <row r="1707" spans="13:13" x14ac:dyDescent="0.3">
      <c r="M1707"/>
    </row>
    <row r="1708" spans="13:13" x14ac:dyDescent="0.3">
      <c r="M1708"/>
    </row>
    <row r="1709" spans="13:13" x14ac:dyDescent="0.3">
      <c r="M1709"/>
    </row>
    <row r="1710" spans="13:13" x14ac:dyDescent="0.3">
      <c r="M1710"/>
    </row>
    <row r="1711" spans="13:13" x14ac:dyDescent="0.3">
      <c r="M1711"/>
    </row>
    <row r="1712" spans="13:13" x14ac:dyDescent="0.3">
      <c r="M1712"/>
    </row>
    <row r="1713" spans="13:13" x14ac:dyDescent="0.3">
      <c r="M1713"/>
    </row>
    <row r="1714" spans="13:13" x14ac:dyDescent="0.3">
      <c r="M1714"/>
    </row>
    <row r="1715" spans="13:13" x14ac:dyDescent="0.3">
      <c r="M1715"/>
    </row>
    <row r="1716" spans="13:13" x14ac:dyDescent="0.3">
      <c r="M1716"/>
    </row>
    <row r="1717" spans="13:13" x14ac:dyDescent="0.3">
      <c r="M1717"/>
    </row>
    <row r="1718" spans="13:13" x14ac:dyDescent="0.3">
      <c r="M1718"/>
    </row>
    <row r="1719" spans="13:13" x14ac:dyDescent="0.3">
      <c r="M1719"/>
    </row>
    <row r="1720" spans="13:13" x14ac:dyDescent="0.3">
      <c r="M1720"/>
    </row>
    <row r="1721" spans="13:13" x14ac:dyDescent="0.3">
      <c r="M1721"/>
    </row>
    <row r="1722" spans="13:13" x14ac:dyDescent="0.3">
      <c r="M1722"/>
    </row>
    <row r="1723" spans="13:13" x14ac:dyDescent="0.3">
      <c r="M1723"/>
    </row>
    <row r="1724" spans="13:13" x14ac:dyDescent="0.3">
      <c r="M1724"/>
    </row>
    <row r="1725" spans="13:13" x14ac:dyDescent="0.3">
      <c r="M1725"/>
    </row>
    <row r="1726" spans="13:13" x14ac:dyDescent="0.3">
      <c r="M1726"/>
    </row>
    <row r="1727" spans="13:13" x14ac:dyDescent="0.3">
      <c r="M1727"/>
    </row>
    <row r="1728" spans="13:13" x14ac:dyDescent="0.3">
      <c r="M1728"/>
    </row>
    <row r="1729" spans="13:13" x14ac:dyDescent="0.3">
      <c r="M1729"/>
    </row>
    <row r="1730" spans="13:13" x14ac:dyDescent="0.3">
      <c r="M1730"/>
    </row>
    <row r="1731" spans="13:13" x14ac:dyDescent="0.3">
      <c r="M1731"/>
    </row>
    <row r="1732" spans="13:13" x14ac:dyDescent="0.3">
      <c r="M1732"/>
    </row>
    <row r="1733" spans="13:13" x14ac:dyDescent="0.3">
      <c r="M1733"/>
    </row>
    <row r="1734" spans="13:13" x14ac:dyDescent="0.3">
      <c r="M1734"/>
    </row>
    <row r="1735" spans="13:13" x14ac:dyDescent="0.3">
      <c r="M1735"/>
    </row>
    <row r="1736" spans="13:13" x14ac:dyDescent="0.3">
      <c r="M1736"/>
    </row>
    <row r="1737" spans="13:13" x14ac:dyDescent="0.3">
      <c r="M1737"/>
    </row>
    <row r="1738" spans="13:13" x14ac:dyDescent="0.3">
      <c r="M1738"/>
    </row>
    <row r="1739" spans="13:13" x14ac:dyDescent="0.3">
      <c r="M1739"/>
    </row>
    <row r="1740" spans="13:13" x14ac:dyDescent="0.3">
      <c r="M1740"/>
    </row>
    <row r="1741" spans="13:13" x14ac:dyDescent="0.3">
      <c r="M1741"/>
    </row>
    <row r="1742" spans="13:13" x14ac:dyDescent="0.3">
      <c r="M1742"/>
    </row>
    <row r="1743" spans="13:13" x14ac:dyDescent="0.3">
      <c r="M1743"/>
    </row>
    <row r="1744" spans="13:13" x14ac:dyDescent="0.3">
      <c r="M1744"/>
    </row>
    <row r="1745" spans="13:13" x14ac:dyDescent="0.3">
      <c r="M1745"/>
    </row>
    <row r="1746" spans="13:13" x14ac:dyDescent="0.3">
      <c r="M1746"/>
    </row>
    <row r="1747" spans="13:13" x14ac:dyDescent="0.3">
      <c r="M1747"/>
    </row>
    <row r="1748" spans="13:13" x14ac:dyDescent="0.3">
      <c r="M1748"/>
    </row>
    <row r="1749" spans="13:13" x14ac:dyDescent="0.3">
      <c r="M1749"/>
    </row>
    <row r="1750" spans="13:13" x14ac:dyDescent="0.3">
      <c r="M1750"/>
    </row>
    <row r="1751" spans="13:13" x14ac:dyDescent="0.3">
      <c r="M1751"/>
    </row>
    <row r="1752" spans="13:13" x14ac:dyDescent="0.3">
      <c r="M1752"/>
    </row>
    <row r="1753" spans="13:13" x14ac:dyDescent="0.3">
      <c r="M1753"/>
    </row>
    <row r="1754" spans="13:13" x14ac:dyDescent="0.3">
      <c r="M1754"/>
    </row>
    <row r="1755" spans="13:13" x14ac:dyDescent="0.3">
      <c r="M1755"/>
    </row>
    <row r="1756" spans="13:13" x14ac:dyDescent="0.3">
      <c r="M1756"/>
    </row>
    <row r="1757" spans="13:13" x14ac:dyDescent="0.3">
      <c r="M1757"/>
    </row>
    <row r="1758" spans="13:13" x14ac:dyDescent="0.3">
      <c r="M1758"/>
    </row>
    <row r="1759" spans="13:13" x14ac:dyDescent="0.3">
      <c r="M1759"/>
    </row>
    <row r="1760" spans="13:13" x14ac:dyDescent="0.3">
      <c r="M1760"/>
    </row>
    <row r="1761" spans="13:13" x14ac:dyDescent="0.3">
      <c r="M1761"/>
    </row>
    <row r="1762" spans="13:13" x14ac:dyDescent="0.3">
      <c r="M1762"/>
    </row>
    <row r="1763" spans="13:13" x14ac:dyDescent="0.3">
      <c r="M1763"/>
    </row>
    <row r="1764" spans="13:13" x14ac:dyDescent="0.3">
      <c r="M1764"/>
    </row>
    <row r="1765" spans="13:13" x14ac:dyDescent="0.3">
      <c r="M1765"/>
    </row>
    <row r="1766" spans="13:13" x14ac:dyDescent="0.3">
      <c r="M1766"/>
    </row>
    <row r="1767" spans="13:13" x14ac:dyDescent="0.3">
      <c r="M1767"/>
    </row>
    <row r="1768" spans="13:13" x14ac:dyDescent="0.3">
      <c r="M1768"/>
    </row>
    <row r="1769" spans="13:13" x14ac:dyDescent="0.3">
      <c r="M1769"/>
    </row>
    <row r="1770" spans="13:13" x14ac:dyDescent="0.3">
      <c r="M1770"/>
    </row>
    <row r="1771" spans="13:13" x14ac:dyDescent="0.3">
      <c r="M1771"/>
    </row>
    <row r="1772" spans="13:13" x14ac:dyDescent="0.3">
      <c r="M1772"/>
    </row>
    <row r="1773" spans="13:13" x14ac:dyDescent="0.3">
      <c r="M1773"/>
    </row>
    <row r="1774" spans="13:13" x14ac:dyDescent="0.3">
      <c r="M1774"/>
    </row>
    <row r="1775" spans="13:13" x14ac:dyDescent="0.3">
      <c r="M1775"/>
    </row>
    <row r="1776" spans="13:13" x14ac:dyDescent="0.3">
      <c r="M1776"/>
    </row>
    <row r="1777" spans="13:13" x14ac:dyDescent="0.3">
      <c r="M1777"/>
    </row>
    <row r="1778" spans="13:13" x14ac:dyDescent="0.3">
      <c r="M1778"/>
    </row>
    <row r="1779" spans="13:13" x14ac:dyDescent="0.3">
      <c r="M1779"/>
    </row>
    <row r="1780" spans="13:13" x14ac:dyDescent="0.3">
      <c r="M1780"/>
    </row>
    <row r="1781" spans="13:13" x14ac:dyDescent="0.3">
      <c r="M1781"/>
    </row>
    <row r="1782" spans="13:13" x14ac:dyDescent="0.3">
      <c r="M1782"/>
    </row>
    <row r="1783" spans="13:13" x14ac:dyDescent="0.3">
      <c r="M1783"/>
    </row>
    <row r="1784" spans="13:13" x14ac:dyDescent="0.3">
      <c r="M1784"/>
    </row>
    <row r="1785" spans="13:13" x14ac:dyDescent="0.3">
      <c r="M1785"/>
    </row>
    <row r="1786" spans="13:13" x14ac:dyDescent="0.3">
      <c r="M1786"/>
    </row>
    <row r="1787" spans="13:13" x14ac:dyDescent="0.3">
      <c r="M1787"/>
    </row>
    <row r="1788" spans="13:13" x14ac:dyDescent="0.3">
      <c r="M1788"/>
    </row>
    <row r="1789" spans="13:13" x14ac:dyDescent="0.3">
      <c r="M1789"/>
    </row>
    <row r="1790" spans="13:13" x14ac:dyDescent="0.3">
      <c r="M1790"/>
    </row>
    <row r="1791" spans="13:13" x14ac:dyDescent="0.3">
      <c r="M1791"/>
    </row>
    <row r="1792" spans="13:13" x14ac:dyDescent="0.3">
      <c r="M1792"/>
    </row>
    <row r="1793" spans="13:13" x14ac:dyDescent="0.3">
      <c r="M1793"/>
    </row>
    <row r="1794" spans="13:13" x14ac:dyDescent="0.3">
      <c r="M1794"/>
    </row>
    <row r="1795" spans="13:13" x14ac:dyDescent="0.3">
      <c r="M1795"/>
    </row>
    <row r="1796" spans="13:13" x14ac:dyDescent="0.3">
      <c r="M1796"/>
    </row>
    <row r="1797" spans="13:13" x14ac:dyDescent="0.3">
      <c r="M1797"/>
    </row>
    <row r="1798" spans="13:13" x14ac:dyDescent="0.3">
      <c r="M1798"/>
    </row>
    <row r="1799" spans="13:13" x14ac:dyDescent="0.3">
      <c r="M1799"/>
    </row>
    <row r="1800" spans="13:13" x14ac:dyDescent="0.3">
      <c r="M1800"/>
    </row>
    <row r="1801" spans="13:13" x14ac:dyDescent="0.3">
      <c r="M1801"/>
    </row>
    <row r="1802" spans="13:13" x14ac:dyDescent="0.3">
      <c r="M1802"/>
    </row>
    <row r="1803" spans="13:13" x14ac:dyDescent="0.3">
      <c r="M1803"/>
    </row>
    <row r="1804" spans="13:13" x14ac:dyDescent="0.3">
      <c r="M1804"/>
    </row>
    <row r="1805" spans="13:13" x14ac:dyDescent="0.3">
      <c r="M1805"/>
    </row>
    <row r="1806" spans="13:13" x14ac:dyDescent="0.3">
      <c r="M1806"/>
    </row>
    <row r="1807" spans="13:13" x14ac:dyDescent="0.3">
      <c r="M1807"/>
    </row>
    <row r="1808" spans="13:13" x14ac:dyDescent="0.3">
      <c r="M1808"/>
    </row>
    <row r="1809" spans="13:13" x14ac:dyDescent="0.3">
      <c r="M1809"/>
    </row>
    <row r="1810" spans="13:13" x14ac:dyDescent="0.3">
      <c r="M1810"/>
    </row>
    <row r="1811" spans="13:13" x14ac:dyDescent="0.3">
      <c r="M1811"/>
    </row>
    <row r="1812" spans="13:13" x14ac:dyDescent="0.3">
      <c r="M1812"/>
    </row>
    <row r="1813" spans="13:13" x14ac:dyDescent="0.3">
      <c r="M1813"/>
    </row>
    <row r="1814" spans="13:13" x14ac:dyDescent="0.3">
      <c r="M1814"/>
    </row>
    <row r="1815" spans="13:13" x14ac:dyDescent="0.3">
      <c r="M1815"/>
    </row>
    <row r="1816" spans="13:13" x14ac:dyDescent="0.3">
      <c r="M1816"/>
    </row>
    <row r="1817" spans="13:13" x14ac:dyDescent="0.3">
      <c r="M1817"/>
    </row>
    <row r="1818" spans="13:13" x14ac:dyDescent="0.3">
      <c r="M1818"/>
    </row>
    <row r="1819" spans="13:13" x14ac:dyDescent="0.3">
      <c r="M1819"/>
    </row>
    <row r="1820" spans="13:13" x14ac:dyDescent="0.3">
      <c r="M1820"/>
    </row>
    <row r="1821" spans="13:13" x14ac:dyDescent="0.3">
      <c r="M1821"/>
    </row>
    <row r="1822" spans="13:13" x14ac:dyDescent="0.3">
      <c r="M1822"/>
    </row>
    <row r="1823" spans="13:13" x14ac:dyDescent="0.3">
      <c r="M1823"/>
    </row>
    <row r="1824" spans="13:13" x14ac:dyDescent="0.3">
      <c r="M1824"/>
    </row>
    <row r="1825" spans="13:13" x14ac:dyDescent="0.3">
      <c r="M1825"/>
    </row>
    <row r="1826" spans="13:13" x14ac:dyDescent="0.3">
      <c r="M1826"/>
    </row>
    <row r="1827" spans="13:13" x14ac:dyDescent="0.3">
      <c r="M1827"/>
    </row>
    <row r="1828" spans="13:13" x14ac:dyDescent="0.3">
      <c r="M1828"/>
    </row>
    <row r="1829" spans="13:13" x14ac:dyDescent="0.3">
      <c r="M1829"/>
    </row>
    <row r="1830" spans="13:13" x14ac:dyDescent="0.3">
      <c r="M1830"/>
    </row>
    <row r="1831" spans="13:13" x14ac:dyDescent="0.3">
      <c r="M1831"/>
    </row>
    <row r="1832" spans="13:13" x14ac:dyDescent="0.3">
      <c r="M1832"/>
    </row>
    <row r="1833" spans="13:13" x14ac:dyDescent="0.3">
      <c r="M1833"/>
    </row>
    <row r="1834" spans="13:13" x14ac:dyDescent="0.3">
      <c r="M1834"/>
    </row>
    <row r="1835" spans="13:13" x14ac:dyDescent="0.3">
      <c r="M1835"/>
    </row>
    <row r="1836" spans="13:13" x14ac:dyDescent="0.3">
      <c r="M1836"/>
    </row>
    <row r="1837" spans="13:13" x14ac:dyDescent="0.3">
      <c r="M1837"/>
    </row>
    <row r="1838" spans="13:13" x14ac:dyDescent="0.3">
      <c r="M1838"/>
    </row>
    <row r="1839" spans="13:13" x14ac:dyDescent="0.3">
      <c r="M1839"/>
    </row>
    <row r="1840" spans="13:13" x14ac:dyDescent="0.3">
      <c r="M1840"/>
    </row>
    <row r="1841" spans="13:13" x14ac:dyDescent="0.3">
      <c r="M1841"/>
    </row>
    <row r="1842" spans="13:13" x14ac:dyDescent="0.3">
      <c r="M1842"/>
    </row>
    <row r="1843" spans="13:13" x14ac:dyDescent="0.3">
      <c r="M1843"/>
    </row>
    <row r="1844" spans="13:13" x14ac:dyDescent="0.3">
      <c r="M1844"/>
    </row>
    <row r="1845" spans="13:13" x14ac:dyDescent="0.3">
      <c r="M1845"/>
    </row>
    <row r="1846" spans="13:13" x14ac:dyDescent="0.3">
      <c r="M1846"/>
    </row>
    <row r="1847" spans="13:13" x14ac:dyDescent="0.3">
      <c r="M1847"/>
    </row>
    <row r="1848" spans="13:13" x14ac:dyDescent="0.3">
      <c r="M1848"/>
    </row>
    <row r="1849" spans="13:13" x14ac:dyDescent="0.3">
      <c r="M1849"/>
    </row>
    <row r="1850" spans="13:13" x14ac:dyDescent="0.3">
      <c r="M1850"/>
    </row>
    <row r="1851" spans="13:13" x14ac:dyDescent="0.3">
      <c r="M1851"/>
    </row>
    <row r="1852" spans="13:13" x14ac:dyDescent="0.3">
      <c r="M1852"/>
    </row>
    <row r="1853" spans="13:13" x14ac:dyDescent="0.3">
      <c r="M1853"/>
    </row>
    <row r="1854" spans="13:13" x14ac:dyDescent="0.3">
      <c r="M1854"/>
    </row>
    <row r="1855" spans="13:13" x14ac:dyDescent="0.3">
      <c r="M1855"/>
    </row>
    <row r="1856" spans="13:13" x14ac:dyDescent="0.3">
      <c r="M1856"/>
    </row>
    <row r="1857" spans="13:13" x14ac:dyDescent="0.3">
      <c r="M1857"/>
    </row>
    <row r="1858" spans="13:13" x14ac:dyDescent="0.3">
      <c r="M1858"/>
    </row>
    <row r="1859" spans="13:13" x14ac:dyDescent="0.3">
      <c r="M1859"/>
    </row>
    <row r="1860" spans="13:13" x14ac:dyDescent="0.3">
      <c r="M1860"/>
    </row>
    <row r="1861" spans="13:13" x14ac:dyDescent="0.3">
      <c r="M1861"/>
    </row>
    <row r="1862" spans="13:13" x14ac:dyDescent="0.3">
      <c r="M1862"/>
    </row>
    <row r="1863" spans="13:13" x14ac:dyDescent="0.3">
      <c r="M1863"/>
    </row>
    <row r="1864" spans="13:13" x14ac:dyDescent="0.3">
      <c r="M1864"/>
    </row>
    <row r="1865" spans="13:13" x14ac:dyDescent="0.3">
      <c r="M1865"/>
    </row>
    <row r="1866" spans="13:13" x14ac:dyDescent="0.3">
      <c r="M1866"/>
    </row>
    <row r="1867" spans="13:13" x14ac:dyDescent="0.3">
      <c r="M1867"/>
    </row>
    <row r="1868" spans="13:13" x14ac:dyDescent="0.3">
      <c r="M1868"/>
    </row>
    <row r="1869" spans="13:13" x14ac:dyDescent="0.3">
      <c r="M1869"/>
    </row>
    <row r="1870" spans="13:13" x14ac:dyDescent="0.3">
      <c r="M1870"/>
    </row>
    <row r="1871" spans="13:13" x14ac:dyDescent="0.3">
      <c r="M1871"/>
    </row>
    <row r="1872" spans="13:13" x14ac:dyDescent="0.3">
      <c r="M1872"/>
    </row>
    <row r="1873" spans="13:13" x14ac:dyDescent="0.3">
      <c r="M1873"/>
    </row>
    <row r="1874" spans="13:13" x14ac:dyDescent="0.3">
      <c r="M1874"/>
    </row>
    <row r="1875" spans="13:13" x14ac:dyDescent="0.3">
      <c r="M1875"/>
    </row>
    <row r="1876" spans="13:13" x14ac:dyDescent="0.3">
      <c r="M1876"/>
    </row>
    <row r="1877" spans="13:13" x14ac:dyDescent="0.3">
      <c r="M1877"/>
    </row>
    <row r="1878" spans="13:13" x14ac:dyDescent="0.3">
      <c r="M1878"/>
    </row>
    <row r="1879" spans="13:13" x14ac:dyDescent="0.3">
      <c r="M1879"/>
    </row>
    <row r="1880" spans="13:13" x14ac:dyDescent="0.3">
      <c r="M1880"/>
    </row>
    <row r="1881" spans="13:13" x14ac:dyDescent="0.3">
      <c r="M1881"/>
    </row>
    <row r="1882" spans="13:13" x14ac:dyDescent="0.3">
      <c r="M1882"/>
    </row>
    <row r="1883" spans="13:13" x14ac:dyDescent="0.3">
      <c r="M1883"/>
    </row>
    <row r="1884" spans="13:13" x14ac:dyDescent="0.3">
      <c r="M1884"/>
    </row>
    <row r="1885" spans="13:13" x14ac:dyDescent="0.3">
      <c r="M1885"/>
    </row>
    <row r="1886" spans="13:13" x14ac:dyDescent="0.3">
      <c r="M1886"/>
    </row>
    <row r="1887" spans="13:13" x14ac:dyDescent="0.3">
      <c r="M1887"/>
    </row>
    <row r="1888" spans="13:13" x14ac:dyDescent="0.3">
      <c r="M1888"/>
    </row>
    <row r="1889" spans="13:13" x14ac:dyDescent="0.3">
      <c r="M1889"/>
    </row>
    <row r="1890" spans="13:13" x14ac:dyDescent="0.3">
      <c r="M1890"/>
    </row>
    <row r="1891" spans="13:13" x14ac:dyDescent="0.3">
      <c r="M1891"/>
    </row>
    <row r="1892" spans="13:13" x14ac:dyDescent="0.3">
      <c r="M1892"/>
    </row>
    <row r="1893" spans="13:13" x14ac:dyDescent="0.3">
      <c r="M1893"/>
    </row>
    <row r="1894" spans="13:13" x14ac:dyDescent="0.3">
      <c r="M1894"/>
    </row>
    <row r="1895" spans="13:13" x14ac:dyDescent="0.3">
      <c r="M1895"/>
    </row>
    <row r="1896" spans="13:13" x14ac:dyDescent="0.3">
      <c r="M1896"/>
    </row>
    <row r="1897" spans="13:13" x14ac:dyDescent="0.3">
      <c r="M1897"/>
    </row>
    <row r="1898" spans="13:13" x14ac:dyDescent="0.3">
      <c r="M1898"/>
    </row>
    <row r="1899" spans="13:13" x14ac:dyDescent="0.3">
      <c r="M1899"/>
    </row>
    <row r="1900" spans="13:13" x14ac:dyDescent="0.3">
      <c r="M1900"/>
    </row>
    <row r="1901" spans="13:13" x14ac:dyDescent="0.3">
      <c r="M1901"/>
    </row>
    <row r="1902" spans="13:13" x14ac:dyDescent="0.3">
      <c r="M1902"/>
    </row>
    <row r="1903" spans="13:13" x14ac:dyDescent="0.3">
      <c r="M1903"/>
    </row>
    <row r="1904" spans="13:13" x14ac:dyDescent="0.3">
      <c r="M1904"/>
    </row>
    <row r="1905" spans="13:13" x14ac:dyDescent="0.3">
      <c r="M1905"/>
    </row>
    <row r="1906" spans="13:13" x14ac:dyDescent="0.3">
      <c r="M1906"/>
    </row>
    <row r="1907" spans="13:13" x14ac:dyDescent="0.3">
      <c r="M1907"/>
    </row>
    <row r="1908" spans="13:13" x14ac:dyDescent="0.3">
      <c r="M1908"/>
    </row>
    <row r="1909" spans="13:13" x14ac:dyDescent="0.3">
      <c r="M1909"/>
    </row>
    <row r="1910" spans="13:13" x14ac:dyDescent="0.3">
      <c r="M1910"/>
    </row>
    <row r="1911" spans="13:13" x14ac:dyDescent="0.3">
      <c r="M1911"/>
    </row>
    <row r="1912" spans="13:13" x14ac:dyDescent="0.3">
      <c r="M1912"/>
    </row>
    <row r="1913" spans="13:13" x14ac:dyDescent="0.3">
      <c r="M1913"/>
    </row>
    <row r="1914" spans="13:13" x14ac:dyDescent="0.3">
      <c r="M1914"/>
    </row>
    <row r="1915" spans="13:13" x14ac:dyDescent="0.3">
      <c r="M1915"/>
    </row>
    <row r="1916" spans="13:13" x14ac:dyDescent="0.3">
      <c r="M1916"/>
    </row>
    <row r="1917" spans="13:13" x14ac:dyDescent="0.3">
      <c r="M1917"/>
    </row>
    <row r="1918" spans="13:13" x14ac:dyDescent="0.3">
      <c r="M1918"/>
    </row>
    <row r="1919" spans="13:13" x14ac:dyDescent="0.3">
      <c r="M1919"/>
    </row>
    <row r="1920" spans="13:13" x14ac:dyDescent="0.3">
      <c r="M1920"/>
    </row>
    <row r="1921" spans="13:13" x14ac:dyDescent="0.3">
      <c r="M1921"/>
    </row>
    <row r="1922" spans="13:13" x14ac:dyDescent="0.3">
      <c r="M1922"/>
    </row>
    <row r="1923" spans="13:13" x14ac:dyDescent="0.3">
      <c r="M1923"/>
    </row>
    <row r="1924" spans="13:13" x14ac:dyDescent="0.3">
      <c r="M1924"/>
    </row>
    <row r="1925" spans="13:13" x14ac:dyDescent="0.3">
      <c r="M1925"/>
    </row>
    <row r="1926" spans="13:13" x14ac:dyDescent="0.3">
      <c r="M1926"/>
    </row>
    <row r="1927" spans="13:13" x14ac:dyDescent="0.3">
      <c r="M1927"/>
    </row>
    <row r="1928" spans="13:13" x14ac:dyDescent="0.3">
      <c r="M1928"/>
    </row>
    <row r="1929" spans="13:13" x14ac:dyDescent="0.3">
      <c r="M1929"/>
    </row>
    <row r="1930" spans="13:13" x14ac:dyDescent="0.3">
      <c r="M1930"/>
    </row>
    <row r="1931" spans="13:13" x14ac:dyDescent="0.3">
      <c r="M1931"/>
    </row>
    <row r="1932" spans="13:13" x14ac:dyDescent="0.3">
      <c r="M1932"/>
    </row>
    <row r="1933" spans="13:13" x14ac:dyDescent="0.3">
      <c r="M1933"/>
    </row>
    <row r="1934" spans="13:13" x14ac:dyDescent="0.3">
      <c r="M1934"/>
    </row>
    <row r="1935" spans="13:13" x14ac:dyDescent="0.3">
      <c r="M1935"/>
    </row>
    <row r="1936" spans="13:13" x14ac:dyDescent="0.3">
      <c r="M1936"/>
    </row>
    <row r="1937" spans="13:13" x14ac:dyDescent="0.3">
      <c r="M1937"/>
    </row>
    <row r="1938" spans="13:13" x14ac:dyDescent="0.3">
      <c r="M1938"/>
    </row>
    <row r="1939" spans="13:13" x14ac:dyDescent="0.3">
      <c r="M1939"/>
    </row>
    <row r="1940" spans="13:13" x14ac:dyDescent="0.3">
      <c r="M1940"/>
    </row>
    <row r="1941" spans="13:13" x14ac:dyDescent="0.3">
      <c r="M1941"/>
    </row>
    <row r="1942" spans="13:13" x14ac:dyDescent="0.3">
      <c r="M1942"/>
    </row>
    <row r="1943" spans="13:13" x14ac:dyDescent="0.3">
      <c r="M1943"/>
    </row>
    <row r="1944" spans="13:13" x14ac:dyDescent="0.3">
      <c r="M1944"/>
    </row>
    <row r="1945" spans="13:13" x14ac:dyDescent="0.3">
      <c r="M1945"/>
    </row>
    <row r="1946" spans="13:13" x14ac:dyDescent="0.3">
      <c r="M1946"/>
    </row>
    <row r="1947" spans="13:13" x14ac:dyDescent="0.3">
      <c r="M1947"/>
    </row>
    <row r="1948" spans="13:13" x14ac:dyDescent="0.3">
      <c r="M1948"/>
    </row>
    <row r="1949" spans="13:13" x14ac:dyDescent="0.3">
      <c r="M1949"/>
    </row>
    <row r="1950" spans="13:13" x14ac:dyDescent="0.3">
      <c r="M1950"/>
    </row>
    <row r="1951" spans="13:13" x14ac:dyDescent="0.3">
      <c r="M1951"/>
    </row>
    <row r="1952" spans="13:13" x14ac:dyDescent="0.3">
      <c r="M1952"/>
    </row>
    <row r="1953" spans="13:13" x14ac:dyDescent="0.3">
      <c r="M1953"/>
    </row>
    <row r="1954" spans="13:13" x14ac:dyDescent="0.3">
      <c r="M1954"/>
    </row>
    <row r="1955" spans="13:13" x14ac:dyDescent="0.3">
      <c r="M1955"/>
    </row>
    <row r="1956" spans="13:13" x14ac:dyDescent="0.3">
      <c r="M1956"/>
    </row>
    <row r="1957" spans="13:13" x14ac:dyDescent="0.3">
      <c r="M1957"/>
    </row>
    <row r="1958" spans="13:13" x14ac:dyDescent="0.3">
      <c r="M1958"/>
    </row>
    <row r="1959" spans="13:13" x14ac:dyDescent="0.3">
      <c r="M1959"/>
    </row>
    <row r="1960" spans="13:13" x14ac:dyDescent="0.3">
      <c r="M1960"/>
    </row>
    <row r="1961" spans="13:13" x14ac:dyDescent="0.3">
      <c r="M1961"/>
    </row>
    <row r="1962" spans="13:13" x14ac:dyDescent="0.3">
      <c r="M1962"/>
    </row>
    <row r="1963" spans="13:13" x14ac:dyDescent="0.3">
      <c r="M1963"/>
    </row>
    <row r="1964" spans="13:13" x14ac:dyDescent="0.3">
      <c r="M1964"/>
    </row>
    <row r="1965" spans="13:13" x14ac:dyDescent="0.3">
      <c r="M1965"/>
    </row>
    <row r="1966" spans="13:13" x14ac:dyDescent="0.3">
      <c r="M1966"/>
    </row>
    <row r="1967" spans="13:13" x14ac:dyDescent="0.3">
      <c r="M1967"/>
    </row>
    <row r="1968" spans="13:13" x14ac:dyDescent="0.3">
      <c r="M1968"/>
    </row>
    <row r="1969" spans="13:13" x14ac:dyDescent="0.3">
      <c r="M1969"/>
    </row>
    <row r="1970" spans="13:13" x14ac:dyDescent="0.3">
      <c r="M1970"/>
    </row>
    <row r="1971" spans="13:13" x14ac:dyDescent="0.3">
      <c r="M1971"/>
    </row>
    <row r="1972" spans="13:13" x14ac:dyDescent="0.3">
      <c r="M1972"/>
    </row>
    <row r="1973" spans="13:13" x14ac:dyDescent="0.3">
      <c r="M1973"/>
    </row>
    <row r="1974" spans="13:13" x14ac:dyDescent="0.3">
      <c r="M1974"/>
    </row>
    <row r="1975" spans="13:13" x14ac:dyDescent="0.3">
      <c r="M1975"/>
    </row>
    <row r="1976" spans="13:13" x14ac:dyDescent="0.3">
      <c r="M1976"/>
    </row>
    <row r="1977" spans="13:13" x14ac:dyDescent="0.3">
      <c r="M1977"/>
    </row>
    <row r="1978" spans="13:13" x14ac:dyDescent="0.3">
      <c r="M1978"/>
    </row>
    <row r="1979" spans="13:13" x14ac:dyDescent="0.3">
      <c r="M1979"/>
    </row>
    <row r="1980" spans="13:13" x14ac:dyDescent="0.3">
      <c r="M1980"/>
    </row>
    <row r="1981" spans="13:13" x14ac:dyDescent="0.3">
      <c r="M1981"/>
    </row>
    <row r="1982" spans="13:13" x14ac:dyDescent="0.3">
      <c r="M1982"/>
    </row>
    <row r="1983" spans="13:13" x14ac:dyDescent="0.3">
      <c r="M1983"/>
    </row>
    <row r="1984" spans="13:13" x14ac:dyDescent="0.3">
      <c r="M1984"/>
    </row>
    <row r="1985" spans="13:13" x14ac:dyDescent="0.3">
      <c r="M1985"/>
    </row>
    <row r="1986" spans="13:13" x14ac:dyDescent="0.3">
      <c r="M1986"/>
    </row>
    <row r="1987" spans="13:13" x14ac:dyDescent="0.3">
      <c r="M1987"/>
    </row>
    <row r="1988" spans="13:13" x14ac:dyDescent="0.3">
      <c r="M1988"/>
    </row>
    <row r="1989" spans="13:13" x14ac:dyDescent="0.3">
      <c r="M1989"/>
    </row>
    <row r="1990" spans="13:13" x14ac:dyDescent="0.3">
      <c r="M1990"/>
    </row>
    <row r="1991" spans="13:13" x14ac:dyDescent="0.3">
      <c r="M1991"/>
    </row>
    <row r="1992" spans="13:13" x14ac:dyDescent="0.3">
      <c r="M1992"/>
    </row>
    <row r="1993" spans="13:13" x14ac:dyDescent="0.3">
      <c r="M1993"/>
    </row>
    <row r="1994" spans="13:13" x14ac:dyDescent="0.3">
      <c r="M1994"/>
    </row>
    <row r="1995" spans="13:13" x14ac:dyDescent="0.3">
      <c r="M1995"/>
    </row>
    <row r="1996" spans="13:13" x14ac:dyDescent="0.3">
      <c r="M1996"/>
    </row>
    <row r="1997" spans="13:13" x14ac:dyDescent="0.3">
      <c r="M1997"/>
    </row>
    <row r="1998" spans="13:13" x14ac:dyDescent="0.3">
      <c r="M1998"/>
    </row>
    <row r="1999" spans="13:13" x14ac:dyDescent="0.3">
      <c r="M1999"/>
    </row>
    <row r="2000" spans="13:13" x14ac:dyDescent="0.3">
      <c r="M2000"/>
    </row>
    <row r="2001" spans="13:13" x14ac:dyDescent="0.3">
      <c r="M2001"/>
    </row>
    <row r="2002" spans="13:13" x14ac:dyDescent="0.3">
      <c r="M2002"/>
    </row>
    <row r="2003" spans="13:13" x14ac:dyDescent="0.3">
      <c r="M2003"/>
    </row>
    <row r="2004" spans="13:13" x14ac:dyDescent="0.3">
      <c r="M2004"/>
    </row>
    <row r="2005" spans="13:13" x14ac:dyDescent="0.3">
      <c r="M2005"/>
    </row>
    <row r="2006" spans="13:13" x14ac:dyDescent="0.3">
      <c r="M2006"/>
    </row>
    <row r="2007" spans="13:13" x14ac:dyDescent="0.3">
      <c r="M2007"/>
    </row>
    <row r="2008" spans="13:13" x14ac:dyDescent="0.3">
      <c r="M2008"/>
    </row>
    <row r="2009" spans="13:13" x14ac:dyDescent="0.3">
      <c r="M2009"/>
    </row>
    <row r="2010" spans="13:13" x14ac:dyDescent="0.3">
      <c r="M2010"/>
    </row>
    <row r="2011" spans="13:13" x14ac:dyDescent="0.3">
      <c r="M2011"/>
    </row>
    <row r="2012" spans="13:13" x14ac:dyDescent="0.3">
      <c r="M2012"/>
    </row>
    <row r="2013" spans="13:13" x14ac:dyDescent="0.3">
      <c r="M2013"/>
    </row>
    <row r="2014" spans="13:13" x14ac:dyDescent="0.3">
      <c r="M2014"/>
    </row>
    <row r="2015" spans="13:13" x14ac:dyDescent="0.3">
      <c r="M2015"/>
    </row>
    <row r="2016" spans="13:13" x14ac:dyDescent="0.3">
      <c r="M2016"/>
    </row>
    <row r="2017" spans="13:13" x14ac:dyDescent="0.3">
      <c r="M2017"/>
    </row>
    <row r="2018" spans="13:13" x14ac:dyDescent="0.3">
      <c r="M2018"/>
    </row>
    <row r="2019" spans="13:13" x14ac:dyDescent="0.3">
      <c r="M2019"/>
    </row>
    <row r="2020" spans="13:13" x14ac:dyDescent="0.3">
      <c r="M2020"/>
    </row>
    <row r="2021" spans="13:13" x14ac:dyDescent="0.3">
      <c r="M2021"/>
    </row>
    <row r="2022" spans="13:13" x14ac:dyDescent="0.3">
      <c r="M2022"/>
    </row>
    <row r="2023" spans="13:13" x14ac:dyDescent="0.3">
      <c r="M2023"/>
    </row>
    <row r="2024" spans="13:13" x14ac:dyDescent="0.3">
      <c r="M2024"/>
    </row>
    <row r="2025" spans="13:13" x14ac:dyDescent="0.3">
      <c r="M2025"/>
    </row>
    <row r="2026" spans="13:13" x14ac:dyDescent="0.3">
      <c r="M2026"/>
    </row>
    <row r="2027" spans="13:13" x14ac:dyDescent="0.3">
      <c r="M2027"/>
    </row>
    <row r="2028" spans="13:13" x14ac:dyDescent="0.3">
      <c r="M2028"/>
    </row>
    <row r="2029" spans="13:13" x14ac:dyDescent="0.3">
      <c r="M2029"/>
    </row>
    <row r="2030" spans="13:13" x14ac:dyDescent="0.3">
      <c r="M2030"/>
    </row>
    <row r="2031" spans="13:13" x14ac:dyDescent="0.3">
      <c r="M2031"/>
    </row>
    <row r="2032" spans="13:13" x14ac:dyDescent="0.3">
      <c r="M2032"/>
    </row>
    <row r="2033" spans="13:13" x14ac:dyDescent="0.3">
      <c r="M2033"/>
    </row>
    <row r="2034" spans="13:13" x14ac:dyDescent="0.3">
      <c r="M2034"/>
    </row>
    <row r="2035" spans="13:13" x14ac:dyDescent="0.3">
      <c r="M2035"/>
    </row>
    <row r="2036" spans="13:13" x14ac:dyDescent="0.3">
      <c r="M2036"/>
    </row>
    <row r="2037" spans="13:13" x14ac:dyDescent="0.3">
      <c r="M2037"/>
    </row>
    <row r="2038" spans="13:13" x14ac:dyDescent="0.3">
      <c r="M2038"/>
    </row>
    <row r="2039" spans="13:13" x14ac:dyDescent="0.3">
      <c r="M2039"/>
    </row>
    <row r="2040" spans="13:13" x14ac:dyDescent="0.3">
      <c r="M2040"/>
    </row>
    <row r="2041" spans="13:13" x14ac:dyDescent="0.3">
      <c r="M2041"/>
    </row>
    <row r="2042" spans="13:13" x14ac:dyDescent="0.3">
      <c r="M2042"/>
    </row>
    <row r="2043" spans="13:13" x14ac:dyDescent="0.3">
      <c r="M2043"/>
    </row>
    <row r="2044" spans="13:13" x14ac:dyDescent="0.3">
      <c r="M2044"/>
    </row>
    <row r="2045" spans="13:13" x14ac:dyDescent="0.3">
      <c r="M2045"/>
    </row>
    <row r="2046" spans="13:13" x14ac:dyDescent="0.3">
      <c r="M2046"/>
    </row>
    <row r="2047" spans="13:13" x14ac:dyDescent="0.3">
      <c r="M2047"/>
    </row>
    <row r="2048" spans="13:13" x14ac:dyDescent="0.3">
      <c r="M2048"/>
    </row>
    <row r="2049" spans="13:13" x14ac:dyDescent="0.3">
      <c r="M2049"/>
    </row>
    <row r="2050" spans="13:13" x14ac:dyDescent="0.3">
      <c r="M2050"/>
    </row>
    <row r="2051" spans="13:13" x14ac:dyDescent="0.3">
      <c r="M2051"/>
    </row>
    <row r="2052" spans="13:13" x14ac:dyDescent="0.3">
      <c r="M2052"/>
    </row>
    <row r="2053" spans="13:13" x14ac:dyDescent="0.3">
      <c r="M2053"/>
    </row>
    <row r="2054" spans="13:13" x14ac:dyDescent="0.3">
      <c r="M2054"/>
    </row>
    <row r="2055" spans="13:13" x14ac:dyDescent="0.3">
      <c r="M2055"/>
    </row>
    <row r="2056" spans="13:13" x14ac:dyDescent="0.3">
      <c r="M2056"/>
    </row>
    <row r="2057" spans="13:13" x14ac:dyDescent="0.3">
      <c r="M2057"/>
    </row>
    <row r="2058" spans="13:13" x14ac:dyDescent="0.3">
      <c r="M2058"/>
    </row>
    <row r="2059" spans="13:13" x14ac:dyDescent="0.3">
      <c r="M2059"/>
    </row>
    <row r="2060" spans="13:13" x14ac:dyDescent="0.3">
      <c r="M2060"/>
    </row>
    <row r="2061" spans="13:13" x14ac:dyDescent="0.3">
      <c r="M2061"/>
    </row>
    <row r="2062" spans="13:13" x14ac:dyDescent="0.3">
      <c r="M2062"/>
    </row>
    <row r="2063" spans="13:13" x14ac:dyDescent="0.3">
      <c r="M2063"/>
    </row>
    <row r="2064" spans="13:13" x14ac:dyDescent="0.3">
      <c r="M2064"/>
    </row>
    <row r="2065" spans="13:13" x14ac:dyDescent="0.3">
      <c r="M2065"/>
    </row>
    <row r="2066" spans="13:13" x14ac:dyDescent="0.3">
      <c r="M2066"/>
    </row>
    <row r="2067" spans="13:13" x14ac:dyDescent="0.3">
      <c r="M2067"/>
    </row>
    <row r="2068" spans="13:13" x14ac:dyDescent="0.3">
      <c r="M2068"/>
    </row>
    <row r="2069" spans="13:13" x14ac:dyDescent="0.3">
      <c r="M2069"/>
    </row>
    <row r="2070" spans="13:13" x14ac:dyDescent="0.3">
      <c r="M2070"/>
    </row>
    <row r="2071" spans="13:13" x14ac:dyDescent="0.3">
      <c r="M2071"/>
    </row>
    <row r="2072" spans="13:13" x14ac:dyDescent="0.3">
      <c r="M2072"/>
    </row>
    <row r="2073" spans="13:13" x14ac:dyDescent="0.3">
      <c r="M2073"/>
    </row>
    <row r="2074" spans="13:13" x14ac:dyDescent="0.3">
      <c r="M2074"/>
    </row>
    <row r="2075" spans="13:13" x14ac:dyDescent="0.3">
      <c r="M2075"/>
    </row>
    <row r="2076" spans="13:13" x14ac:dyDescent="0.3">
      <c r="M2076"/>
    </row>
    <row r="2077" spans="13:13" x14ac:dyDescent="0.3">
      <c r="M2077"/>
    </row>
    <row r="2078" spans="13:13" x14ac:dyDescent="0.3">
      <c r="M2078"/>
    </row>
    <row r="2079" spans="13:13" x14ac:dyDescent="0.3">
      <c r="M2079"/>
    </row>
    <row r="2080" spans="13:13" x14ac:dyDescent="0.3">
      <c r="M2080"/>
    </row>
    <row r="2081" spans="13:13" x14ac:dyDescent="0.3">
      <c r="M2081"/>
    </row>
    <row r="2082" spans="13:13" x14ac:dyDescent="0.3">
      <c r="M2082"/>
    </row>
    <row r="2083" spans="13:13" x14ac:dyDescent="0.3">
      <c r="M2083"/>
    </row>
    <row r="2084" spans="13:13" x14ac:dyDescent="0.3">
      <c r="M2084"/>
    </row>
    <row r="2085" spans="13:13" x14ac:dyDescent="0.3">
      <c r="M2085"/>
    </row>
    <row r="2086" spans="13:13" x14ac:dyDescent="0.3">
      <c r="M2086"/>
    </row>
    <row r="2087" spans="13:13" x14ac:dyDescent="0.3">
      <c r="M2087"/>
    </row>
    <row r="2088" spans="13:13" x14ac:dyDescent="0.3">
      <c r="M2088"/>
    </row>
    <row r="2089" spans="13:13" x14ac:dyDescent="0.3">
      <c r="M2089"/>
    </row>
    <row r="2090" spans="13:13" x14ac:dyDescent="0.3">
      <c r="M2090"/>
    </row>
    <row r="2091" spans="13:13" x14ac:dyDescent="0.3">
      <c r="M2091"/>
    </row>
    <row r="2092" spans="13:13" x14ac:dyDescent="0.3">
      <c r="M2092"/>
    </row>
    <row r="2093" spans="13:13" x14ac:dyDescent="0.3">
      <c r="M2093"/>
    </row>
    <row r="2094" spans="13:13" x14ac:dyDescent="0.3">
      <c r="M2094"/>
    </row>
    <row r="2095" spans="13:13" x14ac:dyDescent="0.3">
      <c r="M2095"/>
    </row>
    <row r="2096" spans="13:13" x14ac:dyDescent="0.3">
      <c r="M2096"/>
    </row>
    <row r="2097" spans="13:13" x14ac:dyDescent="0.3">
      <c r="M2097"/>
    </row>
    <row r="2098" spans="13:13" x14ac:dyDescent="0.3">
      <c r="M2098"/>
    </row>
    <row r="2099" spans="13:13" x14ac:dyDescent="0.3">
      <c r="M2099"/>
    </row>
    <row r="2100" spans="13:13" x14ac:dyDescent="0.3">
      <c r="M2100"/>
    </row>
    <row r="2101" spans="13:13" x14ac:dyDescent="0.3">
      <c r="M2101"/>
    </row>
    <row r="2102" spans="13:13" x14ac:dyDescent="0.3">
      <c r="M2102"/>
    </row>
    <row r="2103" spans="13:13" x14ac:dyDescent="0.3">
      <c r="M2103"/>
    </row>
    <row r="2104" spans="13:13" x14ac:dyDescent="0.3">
      <c r="M2104"/>
    </row>
    <row r="2105" spans="13:13" x14ac:dyDescent="0.3">
      <c r="M2105"/>
    </row>
    <row r="2106" spans="13:13" x14ac:dyDescent="0.3">
      <c r="M2106"/>
    </row>
    <row r="2107" spans="13:13" x14ac:dyDescent="0.3">
      <c r="M2107"/>
    </row>
    <row r="2108" spans="13:13" x14ac:dyDescent="0.3">
      <c r="M2108"/>
    </row>
    <row r="2109" spans="13:13" x14ac:dyDescent="0.3">
      <c r="M2109"/>
    </row>
    <row r="2110" spans="13:13" x14ac:dyDescent="0.3">
      <c r="M2110"/>
    </row>
    <row r="2111" spans="13:13" x14ac:dyDescent="0.3">
      <c r="M2111"/>
    </row>
    <row r="2112" spans="13:13" x14ac:dyDescent="0.3">
      <c r="M2112"/>
    </row>
    <row r="2113" spans="13:13" x14ac:dyDescent="0.3">
      <c r="M2113"/>
    </row>
    <row r="2114" spans="13:13" x14ac:dyDescent="0.3">
      <c r="M2114"/>
    </row>
    <row r="2115" spans="13:13" x14ac:dyDescent="0.3">
      <c r="M2115"/>
    </row>
    <row r="2116" spans="13:13" x14ac:dyDescent="0.3">
      <c r="M2116"/>
    </row>
    <row r="2117" spans="13:13" x14ac:dyDescent="0.3">
      <c r="M2117"/>
    </row>
    <row r="2118" spans="13:13" x14ac:dyDescent="0.3">
      <c r="M2118"/>
    </row>
    <row r="2119" spans="13:13" x14ac:dyDescent="0.3">
      <c r="M2119"/>
    </row>
    <row r="2120" spans="13:13" x14ac:dyDescent="0.3">
      <c r="M2120"/>
    </row>
    <row r="2121" spans="13:13" x14ac:dyDescent="0.3">
      <c r="M2121"/>
    </row>
    <row r="2122" spans="13:13" x14ac:dyDescent="0.3">
      <c r="M2122"/>
    </row>
    <row r="2123" spans="13:13" x14ac:dyDescent="0.3">
      <c r="M2123"/>
    </row>
    <row r="2124" spans="13:13" x14ac:dyDescent="0.3">
      <c r="M2124"/>
    </row>
    <row r="2125" spans="13:13" x14ac:dyDescent="0.3">
      <c r="M2125"/>
    </row>
    <row r="2126" spans="13:13" x14ac:dyDescent="0.3">
      <c r="M2126"/>
    </row>
    <row r="2127" spans="13:13" x14ac:dyDescent="0.3">
      <c r="M2127"/>
    </row>
    <row r="2128" spans="13:13" x14ac:dyDescent="0.3">
      <c r="M2128"/>
    </row>
    <row r="2129" spans="13:13" x14ac:dyDescent="0.3">
      <c r="M2129"/>
    </row>
    <row r="2130" spans="13:13" x14ac:dyDescent="0.3">
      <c r="M2130"/>
    </row>
    <row r="2131" spans="13:13" x14ac:dyDescent="0.3">
      <c r="M2131"/>
    </row>
    <row r="2132" spans="13:13" x14ac:dyDescent="0.3">
      <c r="M2132"/>
    </row>
    <row r="2133" spans="13:13" x14ac:dyDescent="0.3">
      <c r="M2133"/>
    </row>
    <row r="2134" spans="13:13" x14ac:dyDescent="0.3">
      <c r="M2134"/>
    </row>
    <row r="2135" spans="13:13" x14ac:dyDescent="0.3">
      <c r="M2135"/>
    </row>
    <row r="2136" spans="13:13" x14ac:dyDescent="0.3">
      <c r="M2136"/>
    </row>
    <row r="2137" spans="13:13" x14ac:dyDescent="0.3">
      <c r="M2137"/>
    </row>
    <row r="2138" spans="13:13" x14ac:dyDescent="0.3">
      <c r="M2138"/>
    </row>
    <row r="2139" spans="13:13" x14ac:dyDescent="0.3">
      <c r="M2139"/>
    </row>
    <row r="2140" spans="13:13" x14ac:dyDescent="0.3">
      <c r="M2140"/>
    </row>
    <row r="2141" spans="13:13" x14ac:dyDescent="0.3">
      <c r="M2141"/>
    </row>
    <row r="2142" spans="13:13" x14ac:dyDescent="0.3">
      <c r="M2142"/>
    </row>
    <row r="2143" spans="13:13" x14ac:dyDescent="0.3">
      <c r="M2143"/>
    </row>
    <row r="2144" spans="13:13" x14ac:dyDescent="0.3">
      <c r="M2144"/>
    </row>
    <row r="2145" spans="13:13" x14ac:dyDescent="0.3">
      <c r="M2145"/>
    </row>
    <row r="2146" spans="13:13" x14ac:dyDescent="0.3">
      <c r="M2146"/>
    </row>
    <row r="2147" spans="13:13" x14ac:dyDescent="0.3">
      <c r="M2147"/>
    </row>
    <row r="2148" spans="13:13" x14ac:dyDescent="0.3">
      <c r="M2148"/>
    </row>
    <row r="2149" spans="13:13" x14ac:dyDescent="0.3">
      <c r="M2149"/>
    </row>
    <row r="2150" spans="13:13" x14ac:dyDescent="0.3">
      <c r="M2150"/>
    </row>
    <row r="2151" spans="13:13" x14ac:dyDescent="0.3">
      <c r="M2151"/>
    </row>
    <row r="2152" spans="13:13" x14ac:dyDescent="0.3">
      <c r="M2152"/>
    </row>
    <row r="2153" spans="13:13" x14ac:dyDescent="0.3">
      <c r="M2153"/>
    </row>
    <row r="2154" spans="13:13" x14ac:dyDescent="0.3">
      <c r="M2154"/>
    </row>
    <row r="2155" spans="13:13" x14ac:dyDescent="0.3">
      <c r="M2155"/>
    </row>
    <row r="2156" spans="13:13" x14ac:dyDescent="0.3">
      <c r="M2156"/>
    </row>
    <row r="2157" spans="13:13" x14ac:dyDescent="0.3">
      <c r="M2157"/>
    </row>
    <row r="2158" spans="13:13" x14ac:dyDescent="0.3">
      <c r="M2158"/>
    </row>
    <row r="2159" spans="13:13" x14ac:dyDescent="0.3">
      <c r="M2159"/>
    </row>
    <row r="2160" spans="13:13" x14ac:dyDescent="0.3">
      <c r="M2160"/>
    </row>
    <row r="2161" spans="13:13" x14ac:dyDescent="0.3">
      <c r="M2161"/>
    </row>
    <row r="2162" spans="13:13" x14ac:dyDescent="0.3">
      <c r="M2162"/>
    </row>
    <row r="2163" spans="13:13" x14ac:dyDescent="0.3">
      <c r="M2163"/>
    </row>
    <row r="2164" spans="13:13" x14ac:dyDescent="0.3">
      <c r="M2164"/>
    </row>
    <row r="2165" spans="13:13" x14ac:dyDescent="0.3">
      <c r="M2165"/>
    </row>
    <row r="2166" spans="13:13" x14ac:dyDescent="0.3">
      <c r="M2166"/>
    </row>
    <row r="2167" spans="13:13" x14ac:dyDescent="0.3">
      <c r="M2167"/>
    </row>
    <row r="2168" spans="13:13" x14ac:dyDescent="0.3">
      <c r="M2168"/>
    </row>
    <row r="2169" spans="13:13" x14ac:dyDescent="0.3">
      <c r="M2169"/>
    </row>
    <row r="2170" spans="13:13" x14ac:dyDescent="0.3">
      <c r="M2170"/>
    </row>
    <row r="2171" spans="13:13" x14ac:dyDescent="0.3">
      <c r="M2171"/>
    </row>
    <row r="2172" spans="13:13" x14ac:dyDescent="0.3">
      <c r="M2172"/>
    </row>
    <row r="2173" spans="13:13" x14ac:dyDescent="0.3">
      <c r="M2173"/>
    </row>
    <row r="2174" spans="13:13" x14ac:dyDescent="0.3">
      <c r="M2174"/>
    </row>
    <row r="2175" spans="13:13" x14ac:dyDescent="0.3">
      <c r="M2175"/>
    </row>
    <row r="2176" spans="13:13" x14ac:dyDescent="0.3">
      <c r="M2176"/>
    </row>
    <row r="2177" spans="13:13" x14ac:dyDescent="0.3">
      <c r="M2177"/>
    </row>
    <row r="2178" spans="13:13" x14ac:dyDescent="0.3">
      <c r="M2178"/>
    </row>
    <row r="2179" spans="13:13" x14ac:dyDescent="0.3">
      <c r="M2179"/>
    </row>
    <row r="2180" spans="13:13" x14ac:dyDescent="0.3">
      <c r="M2180"/>
    </row>
    <row r="2181" spans="13:13" x14ac:dyDescent="0.3">
      <c r="M2181"/>
    </row>
    <row r="2182" spans="13:13" x14ac:dyDescent="0.3">
      <c r="M2182"/>
    </row>
    <row r="2183" spans="13:13" x14ac:dyDescent="0.3">
      <c r="M2183"/>
    </row>
    <row r="2184" spans="13:13" x14ac:dyDescent="0.3">
      <c r="M2184"/>
    </row>
    <row r="2185" spans="13:13" x14ac:dyDescent="0.3">
      <c r="M2185"/>
    </row>
    <row r="2186" spans="13:13" x14ac:dyDescent="0.3">
      <c r="M2186"/>
    </row>
    <row r="2187" spans="13:13" x14ac:dyDescent="0.3">
      <c r="M2187"/>
    </row>
    <row r="2188" spans="13:13" x14ac:dyDescent="0.3">
      <c r="M2188"/>
    </row>
    <row r="2189" spans="13:13" x14ac:dyDescent="0.3">
      <c r="M2189"/>
    </row>
    <row r="2190" spans="13:13" x14ac:dyDescent="0.3">
      <c r="M2190"/>
    </row>
    <row r="2191" spans="13:13" x14ac:dyDescent="0.3">
      <c r="M2191"/>
    </row>
    <row r="2192" spans="13:13" x14ac:dyDescent="0.3">
      <c r="M2192"/>
    </row>
    <row r="2193" spans="13:13" x14ac:dyDescent="0.3">
      <c r="M2193"/>
    </row>
    <row r="2194" spans="13:13" x14ac:dyDescent="0.3">
      <c r="M2194"/>
    </row>
    <row r="2195" spans="13:13" x14ac:dyDescent="0.3">
      <c r="M2195"/>
    </row>
    <row r="2196" spans="13:13" x14ac:dyDescent="0.3">
      <c r="M2196"/>
    </row>
    <row r="2197" spans="13:13" x14ac:dyDescent="0.3">
      <c r="M2197"/>
    </row>
    <row r="2198" spans="13:13" x14ac:dyDescent="0.3">
      <c r="M2198"/>
    </row>
    <row r="2199" spans="13:13" x14ac:dyDescent="0.3">
      <c r="M2199"/>
    </row>
    <row r="2200" spans="13:13" x14ac:dyDescent="0.3">
      <c r="M2200"/>
    </row>
    <row r="2201" spans="13:13" x14ac:dyDescent="0.3">
      <c r="M2201"/>
    </row>
    <row r="2202" spans="13:13" x14ac:dyDescent="0.3">
      <c r="M2202"/>
    </row>
    <row r="2203" spans="13:13" x14ac:dyDescent="0.3">
      <c r="M2203"/>
    </row>
    <row r="2204" spans="13:13" x14ac:dyDescent="0.3">
      <c r="M2204"/>
    </row>
    <row r="2205" spans="13:13" x14ac:dyDescent="0.3">
      <c r="M2205"/>
    </row>
    <row r="2206" spans="13:13" x14ac:dyDescent="0.3">
      <c r="M2206"/>
    </row>
    <row r="2207" spans="13:13" x14ac:dyDescent="0.3">
      <c r="M2207"/>
    </row>
    <row r="2208" spans="13:13" x14ac:dyDescent="0.3">
      <c r="M2208"/>
    </row>
    <row r="2209" spans="13:13" x14ac:dyDescent="0.3">
      <c r="M2209"/>
    </row>
    <row r="2210" spans="13:13" x14ac:dyDescent="0.3">
      <c r="M2210"/>
    </row>
    <row r="2211" spans="13:13" x14ac:dyDescent="0.3">
      <c r="M2211"/>
    </row>
    <row r="2212" spans="13:13" x14ac:dyDescent="0.3">
      <c r="M2212"/>
    </row>
    <row r="2213" spans="13:13" x14ac:dyDescent="0.3">
      <c r="M2213"/>
    </row>
    <row r="2214" spans="13:13" x14ac:dyDescent="0.3">
      <c r="M2214"/>
    </row>
    <row r="2215" spans="13:13" x14ac:dyDescent="0.3">
      <c r="M2215"/>
    </row>
    <row r="2216" spans="13:13" x14ac:dyDescent="0.3">
      <c r="M2216"/>
    </row>
    <row r="2217" spans="13:13" x14ac:dyDescent="0.3">
      <c r="M2217"/>
    </row>
    <row r="2218" spans="13:13" x14ac:dyDescent="0.3">
      <c r="M2218"/>
    </row>
    <row r="2219" spans="13:13" x14ac:dyDescent="0.3">
      <c r="M2219"/>
    </row>
    <row r="2220" spans="13:13" x14ac:dyDescent="0.3">
      <c r="M2220"/>
    </row>
    <row r="2221" spans="13:13" x14ac:dyDescent="0.3">
      <c r="M2221"/>
    </row>
    <row r="2222" spans="13:13" x14ac:dyDescent="0.3">
      <c r="M2222"/>
    </row>
    <row r="2223" spans="13:13" x14ac:dyDescent="0.3">
      <c r="M2223"/>
    </row>
    <row r="2224" spans="13:13" x14ac:dyDescent="0.3">
      <c r="M2224"/>
    </row>
    <row r="2225" spans="13:13" x14ac:dyDescent="0.3">
      <c r="M2225"/>
    </row>
    <row r="2226" spans="13:13" x14ac:dyDescent="0.3">
      <c r="M2226"/>
    </row>
    <row r="2227" spans="13:13" x14ac:dyDescent="0.3">
      <c r="M2227"/>
    </row>
    <row r="2228" spans="13:13" x14ac:dyDescent="0.3">
      <c r="M2228"/>
    </row>
    <row r="2229" spans="13:13" x14ac:dyDescent="0.3">
      <c r="M2229"/>
    </row>
    <row r="2230" spans="13:13" x14ac:dyDescent="0.3">
      <c r="M2230"/>
    </row>
    <row r="2231" spans="13:13" x14ac:dyDescent="0.3">
      <c r="M2231"/>
    </row>
    <row r="2232" spans="13:13" x14ac:dyDescent="0.3">
      <c r="M2232"/>
    </row>
    <row r="2233" spans="13:13" x14ac:dyDescent="0.3">
      <c r="M2233"/>
    </row>
    <row r="2234" spans="13:13" x14ac:dyDescent="0.3">
      <c r="M2234"/>
    </row>
    <row r="2235" spans="13:13" x14ac:dyDescent="0.3">
      <c r="M2235"/>
    </row>
    <row r="2236" spans="13:13" x14ac:dyDescent="0.3">
      <c r="M2236"/>
    </row>
    <row r="2237" spans="13:13" x14ac:dyDescent="0.3">
      <c r="M2237"/>
    </row>
    <row r="2238" spans="13:13" x14ac:dyDescent="0.3">
      <c r="M2238"/>
    </row>
    <row r="2239" spans="13:13" x14ac:dyDescent="0.3">
      <c r="M2239"/>
    </row>
    <row r="2240" spans="13:13" x14ac:dyDescent="0.3">
      <c r="M2240"/>
    </row>
    <row r="2241" spans="13:13" x14ac:dyDescent="0.3">
      <c r="M2241"/>
    </row>
    <row r="2242" spans="13:13" x14ac:dyDescent="0.3">
      <c r="M2242"/>
    </row>
    <row r="2243" spans="13:13" x14ac:dyDescent="0.3">
      <c r="M2243"/>
    </row>
    <row r="2244" spans="13:13" x14ac:dyDescent="0.3">
      <c r="M2244"/>
    </row>
    <row r="2245" spans="13:13" x14ac:dyDescent="0.3">
      <c r="M2245"/>
    </row>
    <row r="2246" spans="13:13" x14ac:dyDescent="0.3">
      <c r="M2246"/>
    </row>
    <row r="2247" spans="13:13" x14ac:dyDescent="0.3">
      <c r="M2247"/>
    </row>
    <row r="2248" spans="13:13" x14ac:dyDescent="0.3">
      <c r="M2248"/>
    </row>
    <row r="2249" spans="13:13" x14ac:dyDescent="0.3">
      <c r="M2249"/>
    </row>
    <row r="2250" spans="13:13" x14ac:dyDescent="0.3">
      <c r="M2250"/>
    </row>
    <row r="2251" spans="13:13" x14ac:dyDescent="0.3">
      <c r="M2251"/>
    </row>
    <row r="2252" spans="13:13" x14ac:dyDescent="0.3">
      <c r="M2252"/>
    </row>
    <row r="2253" spans="13:13" x14ac:dyDescent="0.3">
      <c r="M2253"/>
    </row>
    <row r="2254" spans="13:13" x14ac:dyDescent="0.3">
      <c r="M2254"/>
    </row>
    <row r="2255" spans="13:13" x14ac:dyDescent="0.3">
      <c r="M2255"/>
    </row>
    <row r="2256" spans="13:13" x14ac:dyDescent="0.3">
      <c r="M2256"/>
    </row>
    <row r="2257" spans="13:13" x14ac:dyDescent="0.3">
      <c r="M2257"/>
    </row>
    <row r="2258" spans="13:13" x14ac:dyDescent="0.3">
      <c r="M2258"/>
    </row>
    <row r="2259" spans="13:13" x14ac:dyDescent="0.3">
      <c r="M2259"/>
    </row>
    <row r="2260" spans="13:13" x14ac:dyDescent="0.3">
      <c r="M2260"/>
    </row>
    <row r="2261" spans="13:13" x14ac:dyDescent="0.3">
      <c r="M2261"/>
    </row>
    <row r="2262" spans="13:13" x14ac:dyDescent="0.3">
      <c r="M2262"/>
    </row>
    <row r="2263" spans="13:13" x14ac:dyDescent="0.3">
      <c r="M2263"/>
    </row>
    <row r="2264" spans="13:13" x14ac:dyDescent="0.3">
      <c r="M2264"/>
    </row>
    <row r="2265" spans="13:13" x14ac:dyDescent="0.3">
      <c r="M2265"/>
    </row>
    <row r="2266" spans="13:13" x14ac:dyDescent="0.3">
      <c r="M2266"/>
    </row>
    <row r="2267" spans="13:13" x14ac:dyDescent="0.3">
      <c r="M2267"/>
    </row>
    <row r="2268" spans="13:13" x14ac:dyDescent="0.3">
      <c r="M2268"/>
    </row>
    <row r="2269" spans="13:13" x14ac:dyDescent="0.3">
      <c r="M2269"/>
    </row>
    <row r="2270" spans="13:13" x14ac:dyDescent="0.3">
      <c r="M2270"/>
    </row>
    <row r="2271" spans="13:13" x14ac:dyDescent="0.3">
      <c r="M2271"/>
    </row>
    <row r="2272" spans="13:13" x14ac:dyDescent="0.3">
      <c r="M2272"/>
    </row>
    <row r="2273" spans="13:13" x14ac:dyDescent="0.3">
      <c r="M2273"/>
    </row>
    <row r="2274" spans="13:13" x14ac:dyDescent="0.3">
      <c r="M2274"/>
    </row>
    <row r="2275" spans="13:13" x14ac:dyDescent="0.3">
      <c r="M2275"/>
    </row>
    <row r="2276" spans="13:13" x14ac:dyDescent="0.3">
      <c r="M2276"/>
    </row>
    <row r="2277" spans="13:13" x14ac:dyDescent="0.3">
      <c r="M2277"/>
    </row>
    <row r="2278" spans="13:13" x14ac:dyDescent="0.3">
      <c r="M2278"/>
    </row>
    <row r="2279" spans="13:13" x14ac:dyDescent="0.3">
      <c r="M2279"/>
    </row>
    <row r="2280" spans="13:13" x14ac:dyDescent="0.3">
      <c r="M2280"/>
    </row>
    <row r="2281" spans="13:13" x14ac:dyDescent="0.3">
      <c r="M2281"/>
    </row>
    <row r="2282" spans="13:13" x14ac:dyDescent="0.3">
      <c r="M2282"/>
    </row>
    <row r="2283" spans="13:13" x14ac:dyDescent="0.3">
      <c r="M2283"/>
    </row>
    <row r="2284" spans="13:13" x14ac:dyDescent="0.3">
      <c r="M2284"/>
    </row>
    <row r="2285" spans="13:13" x14ac:dyDescent="0.3">
      <c r="M2285"/>
    </row>
    <row r="2286" spans="13:13" x14ac:dyDescent="0.3">
      <c r="M2286"/>
    </row>
    <row r="2287" spans="13:13" x14ac:dyDescent="0.3">
      <c r="M2287"/>
    </row>
    <row r="2288" spans="13:13" x14ac:dyDescent="0.3">
      <c r="M2288"/>
    </row>
    <row r="2289" spans="13:13" x14ac:dyDescent="0.3">
      <c r="M2289"/>
    </row>
    <row r="2290" spans="13:13" x14ac:dyDescent="0.3">
      <c r="M2290"/>
    </row>
    <row r="2291" spans="13:13" x14ac:dyDescent="0.3">
      <c r="M2291"/>
    </row>
    <row r="2292" spans="13:13" x14ac:dyDescent="0.3">
      <c r="M2292"/>
    </row>
    <row r="2293" spans="13:13" x14ac:dyDescent="0.3">
      <c r="M2293"/>
    </row>
    <row r="2294" spans="13:13" x14ac:dyDescent="0.3">
      <c r="M2294"/>
    </row>
    <row r="2295" spans="13:13" x14ac:dyDescent="0.3">
      <c r="M2295"/>
    </row>
    <row r="2296" spans="13:13" x14ac:dyDescent="0.3">
      <c r="M2296"/>
    </row>
    <row r="2297" spans="13:13" x14ac:dyDescent="0.3">
      <c r="M2297"/>
    </row>
    <row r="2298" spans="13:13" x14ac:dyDescent="0.3">
      <c r="M2298"/>
    </row>
    <row r="2299" spans="13:13" x14ac:dyDescent="0.3">
      <c r="M2299"/>
    </row>
    <row r="2300" spans="13:13" x14ac:dyDescent="0.3">
      <c r="M2300"/>
    </row>
    <row r="2301" spans="13:13" x14ac:dyDescent="0.3">
      <c r="M2301"/>
    </row>
    <row r="2302" spans="13:13" x14ac:dyDescent="0.3">
      <c r="M2302"/>
    </row>
    <row r="2303" spans="13:13" x14ac:dyDescent="0.3">
      <c r="M2303"/>
    </row>
    <row r="2304" spans="13:13" x14ac:dyDescent="0.3">
      <c r="M2304"/>
    </row>
    <row r="2305" spans="13:13" x14ac:dyDescent="0.3">
      <c r="M2305"/>
    </row>
    <row r="2306" spans="13:13" x14ac:dyDescent="0.3">
      <c r="M2306"/>
    </row>
    <row r="2307" spans="13:13" x14ac:dyDescent="0.3">
      <c r="M2307"/>
    </row>
    <row r="2308" spans="13:13" x14ac:dyDescent="0.3">
      <c r="M2308"/>
    </row>
    <row r="2309" spans="13:13" x14ac:dyDescent="0.3">
      <c r="M2309"/>
    </row>
    <row r="2310" spans="13:13" x14ac:dyDescent="0.3">
      <c r="M2310"/>
    </row>
    <row r="2311" spans="13:13" x14ac:dyDescent="0.3">
      <c r="M2311"/>
    </row>
    <row r="2312" spans="13:13" x14ac:dyDescent="0.3">
      <c r="M2312"/>
    </row>
    <row r="2313" spans="13:13" x14ac:dyDescent="0.3">
      <c r="M2313"/>
    </row>
    <row r="2314" spans="13:13" x14ac:dyDescent="0.3">
      <c r="M2314"/>
    </row>
    <row r="2315" spans="13:13" x14ac:dyDescent="0.3">
      <c r="M2315"/>
    </row>
    <row r="2316" spans="13:13" x14ac:dyDescent="0.3">
      <c r="M2316"/>
    </row>
    <row r="2317" spans="13:13" x14ac:dyDescent="0.3">
      <c r="M2317"/>
    </row>
    <row r="2318" spans="13:13" x14ac:dyDescent="0.3">
      <c r="M2318"/>
    </row>
    <row r="2319" spans="13:13" x14ac:dyDescent="0.3">
      <c r="M2319"/>
    </row>
    <row r="2320" spans="13:13" x14ac:dyDescent="0.3">
      <c r="M2320"/>
    </row>
    <row r="2321" spans="13:13" x14ac:dyDescent="0.3">
      <c r="M2321"/>
    </row>
    <row r="2322" spans="13:13" x14ac:dyDescent="0.3">
      <c r="M2322"/>
    </row>
    <row r="2323" spans="13:13" x14ac:dyDescent="0.3">
      <c r="M2323"/>
    </row>
    <row r="2324" spans="13:13" x14ac:dyDescent="0.3">
      <c r="M2324"/>
    </row>
    <row r="2325" spans="13:13" x14ac:dyDescent="0.3">
      <c r="M2325"/>
    </row>
    <row r="2326" spans="13:13" x14ac:dyDescent="0.3">
      <c r="M2326"/>
    </row>
    <row r="2327" spans="13:13" x14ac:dyDescent="0.3">
      <c r="M2327"/>
    </row>
    <row r="2328" spans="13:13" x14ac:dyDescent="0.3">
      <c r="M2328"/>
    </row>
    <row r="2329" spans="13:13" x14ac:dyDescent="0.3">
      <c r="M2329"/>
    </row>
    <row r="2330" spans="13:13" x14ac:dyDescent="0.3">
      <c r="M2330"/>
    </row>
    <row r="2331" spans="13:13" x14ac:dyDescent="0.3">
      <c r="M2331"/>
    </row>
    <row r="2332" spans="13:13" x14ac:dyDescent="0.3">
      <c r="M2332"/>
    </row>
    <row r="2333" spans="13:13" x14ac:dyDescent="0.3">
      <c r="M2333"/>
    </row>
    <row r="2334" spans="13:13" x14ac:dyDescent="0.3">
      <c r="M2334"/>
    </row>
    <row r="2335" spans="13:13" x14ac:dyDescent="0.3">
      <c r="M2335"/>
    </row>
    <row r="2336" spans="13:13" x14ac:dyDescent="0.3">
      <c r="M2336"/>
    </row>
    <row r="2337" spans="13:13" x14ac:dyDescent="0.3">
      <c r="M2337"/>
    </row>
    <row r="2338" spans="13:13" x14ac:dyDescent="0.3">
      <c r="M2338"/>
    </row>
    <row r="2339" spans="13:13" x14ac:dyDescent="0.3">
      <c r="M2339"/>
    </row>
    <row r="2340" spans="13:13" x14ac:dyDescent="0.3">
      <c r="M2340"/>
    </row>
    <row r="2341" spans="13:13" x14ac:dyDescent="0.3">
      <c r="M2341"/>
    </row>
    <row r="2342" spans="13:13" x14ac:dyDescent="0.3">
      <c r="M2342"/>
    </row>
    <row r="2343" spans="13:13" x14ac:dyDescent="0.3">
      <c r="M2343"/>
    </row>
    <row r="2344" spans="13:13" x14ac:dyDescent="0.3">
      <c r="M2344"/>
    </row>
    <row r="2345" spans="13:13" x14ac:dyDescent="0.3">
      <c r="M2345"/>
    </row>
    <row r="2346" spans="13:13" x14ac:dyDescent="0.3">
      <c r="M2346"/>
    </row>
    <row r="2347" spans="13:13" x14ac:dyDescent="0.3">
      <c r="M2347"/>
    </row>
    <row r="2348" spans="13:13" x14ac:dyDescent="0.3">
      <c r="M2348"/>
    </row>
    <row r="2349" spans="13:13" x14ac:dyDescent="0.3">
      <c r="M2349"/>
    </row>
    <row r="2350" spans="13:13" x14ac:dyDescent="0.3">
      <c r="M2350"/>
    </row>
    <row r="2351" spans="13:13" x14ac:dyDescent="0.3">
      <c r="M2351"/>
    </row>
    <row r="2352" spans="13:13" x14ac:dyDescent="0.3">
      <c r="M2352"/>
    </row>
    <row r="2353" spans="13:13" x14ac:dyDescent="0.3">
      <c r="M2353"/>
    </row>
    <row r="2354" spans="13:13" x14ac:dyDescent="0.3">
      <c r="M2354"/>
    </row>
    <row r="2355" spans="13:13" x14ac:dyDescent="0.3">
      <c r="M2355"/>
    </row>
    <row r="2356" spans="13:13" x14ac:dyDescent="0.3">
      <c r="M2356"/>
    </row>
    <row r="2357" spans="13:13" x14ac:dyDescent="0.3">
      <c r="M2357"/>
    </row>
    <row r="2358" spans="13:13" x14ac:dyDescent="0.3">
      <c r="M2358"/>
    </row>
    <row r="2359" spans="13:13" x14ac:dyDescent="0.3">
      <c r="M2359"/>
    </row>
    <row r="2360" spans="13:13" x14ac:dyDescent="0.3">
      <c r="M2360"/>
    </row>
    <row r="2361" spans="13:13" x14ac:dyDescent="0.3">
      <c r="M2361"/>
    </row>
    <row r="2362" spans="13:13" x14ac:dyDescent="0.3">
      <c r="M2362"/>
    </row>
    <row r="2363" spans="13:13" x14ac:dyDescent="0.3">
      <c r="M2363"/>
    </row>
    <row r="2364" spans="13:13" x14ac:dyDescent="0.3">
      <c r="M2364"/>
    </row>
    <row r="2365" spans="13:13" x14ac:dyDescent="0.3">
      <c r="M2365"/>
    </row>
    <row r="2366" spans="13:13" x14ac:dyDescent="0.3">
      <c r="M2366"/>
    </row>
    <row r="2367" spans="13:13" x14ac:dyDescent="0.3">
      <c r="M2367"/>
    </row>
    <row r="2368" spans="13:13" x14ac:dyDescent="0.3">
      <c r="M2368"/>
    </row>
    <row r="2369" spans="13:13" x14ac:dyDescent="0.3">
      <c r="M2369"/>
    </row>
    <row r="2370" spans="13:13" x14ac:dyDescent="0.3">
      <c r="M2370"/>
    </row>
    <row r="2371" spans="13:13" x14ac:dyDescent="0.3">
      <c r="M2371"/>
    </row>
    <row r="2372" spans="13:13" x14ac:dyDescent="0.3">
      <c r="M2372"/>
    </row>
    <row r="2373" spans="13:13" x14ac:dyDescent="0.3">
      <c r="M2373"/>
    </row>
    <row r="2374" spans="13:13" x14ac:dyDescent="0.3">
      <c r="M2374"/>
    </row>
    <row r="2375" spans="13:13" x14ac:dyDescent="0.3">
      <c r="M2375"/>
    </row>
    <row r="2376" spans="13:13" x14ac:dyDescent="0.3">
      <c r="M2376"/>
    </row>
    <row r="2377" spans="13:13" x14ac:dyDescent="0.3">
      <c r="M2377"/>
    </row>
    <row r="2378" spans="13:13" x14ac:dyDescent="0.3">
      <c r="M2378"/>
    </row>
    <row r="2379" spans="13:13" x14ac:dyDescent="0.3">
      <c r="M2379"/>
    </row>
    <row r="2380" spans="13:13" x14ac:dyDescent="0.3">
      <c r="M2380"/>
    </row>
    <row r="2381" spans="13:13" x14ac:dyDescent="0.3">
      <c r="M2381"/>
    </row>
    <row r="2382" spans="13:13" x14ac:dyDescent="0.3">
      <c r="M2382"/>
    </row>
    <row r="2383" spans="13:13" x14ac:dyDescent="0.3">
      <c r="M2383"/>
    </row>
    <row r="2384" spans="13:13" x14ac:dyDescent="0.3">
      <c r="M2384"/>
    </row>
    <row r="2385" spans="13:13" x14ac:dyDescent="0.3">
      <c r="M2385"/>
    </row>
    <row r="2386" spans="13:13" x14ac:dyDescent="0.3">
      <c r="M2386"/>
    </row>
    <row r="2387" spans="13:13" x14ac:dyDescent="0.3">
      <c r="M2387"/>
    </row>
    <row r="2388" spans="13:13" x14ac:dyDescent="0.3">
      <c r="M2388"/>
    </row>
    <row r="2389" spans="13:13" x14ac:dyDescent="0.3">
      <c r="M2389"/>
    </row>
    <row r="2390" spans="13:13" x14ac:dyDescent="0.3">
      <c r="M2390"/>
    </row>
    <row r="2391" spans="13:13" x14ac:dyDescent="0.3">
      <c r="M2391"/>
    </row>
    <row r="2392" spans="13:13" x14ac:dyDescent="0.3">
      <c r="M2392"/>
    </row>
    <row r="2393" spans="13:13" x14ac:dyDescent="0.3">
      <c r="M2393"/>
    </row>
    <row r="2394" spans="13:13" x14ac:dyDescent="0.3">
      <c r="M2394"/>
    </row>
    <row r="2395" spans="13:13" x14ac:dyDescent="0.3">
      <c r="M2395"/>
    </row>
    <row r="2396" spans="13:13" x14ac:dyDescent="0.3">
      <c r="M2396"/>
    </row>
    <row r="2397" spans="13:13" x14ac:dyDescent="0.3">
      <c r="M2397"/>
    </row>
    <row r="2398" spans="13:13" x14ac:dyDescent="0.3">
      <c r="M2398"/>
    </row>
    <row r="2399" spans="13:13" x14ac:dyDescent="0.3">
      <c r="M2399"/>
    </row>
    <row r="2400" spans="13:13" x14ac:dyDescent="0.3">
      <c r="M2400"/>
    </row>
    <row r="2401" spans="13:13" x14ac:dyDescent="0.3">
      <c r="M2401"/>
    </row>
    <row r="2402" spans="13:13" x14ac:dyDescent="0.3">
      <c r="M2402"/>
    </row>
    <row r="2403" spans="13:13" x14ac:dyDescent="0.3">
      <c r="M2403"/>
    </row>
    <row r="2404" spans="13:13" x14ac:dyDescent="0.3">
      <c r="M2404"/>
    </row>
    <row r="2405" spans="13:13" x14ac:dyDescent="0.3">
      <c r="M2405"/>
    </row>
    <row r="2406" spans="13:13" x14ac:dyDescent="0.3">
      <c r="M2406"/>
    </row>
    <row r="2407" spans="13:13" x14ac:dyDescent="0.3">
      <c r="M2407"/>
    </row>
    <row r="2408" spans="13:13" x14ac:dyDescent="0.3">
      <c r="M2408"/>
    </row>
    <row r="2409" spans="13:13" x14ac:dyDescent="0.3">
      <c r="M2409"/>
    </row>
    <row r="2410" spans="13:13" x14ac:dyDescent="0.3">
      <c r="M2410"/>
    </row>
    <row r="2411" spans="13:13" x14ac:dyDescent="0.3">
      <c r="M2411"/>
    </row>
    <row r="2412" spans="13:13" x14ac:dyDescent="0.3">
      <c r="M2412"/>
    </row>
    <row r="2413" spans="13:13" x14ac:dyDescent="0.3">
      <c r="M2413"/>
    </row>
    <row r="2414" spans="13:13" x14ac:dyDescent="0.3">
      <c r="M2414"/>
    </row>
    <row r="2415" spans="13:13" x14ac:dyDescent="0.3">
      <c r="M2415"/>
    </row>
    <row r="2416" spans="13:13" x14ac:dyDescent="0.3">
      <c r="M2416"/>
    </row>
    <row r="2417" spans="13:13" x14ac:dyDescent="0.3">
      <c r="M2417"/>
    </row>
    <row r="2418" spans="13:13" x14ac:dyDescent="0.3">
      <c r="M2418"/>
    </row>
    <row r="2419" spans="13:13" x14ac:dyDescent="0.3">
      <c r="M2419"/>
    </row>
    <row r="2420" spans="13:13" x14ac:dyDescent="0.3">
      <c r="M2420"/>
    </row>
    <row r="2421" spans="13:13" x14ac:dyDescent="0.3">
      <c r="M2421"/>
    </row>
    <row r="2422" spans="13:13" x14ac:dyDescent="0.3">
      <c r="M2422"/>
    </row>
    <row r="2423" spans="13:13" x14ac:dyDescent="0.3">
      <c r="M2423"/>
    </row>
    <row r="2424" spans="13:13" x14ac:dyDescent="0.3">
      <c r="M2424"/>
    </row>
    <row r="2425" spans="13:13" x14ac:dyDescent="0.3">
      <c r="M2425"/>
    </row>
    <row r="2426" spans="13:13" x14ac:dyDescent="0.3">
      <c r="M2426"/>
    </row>
    <row r="2427" spans="13:13" x14ac:dyDescent="0.3">
      <c r="M2427"/>
    </row>
    <row r="2428" spans="13:13" x14ac:dyDescent="0.3">
      <c r="M2428"/>
    </row>
    <row r="2429" spans="13:13" x14ac:dyDescent="0.3">
      <c r="M2429"/>
    </row>
    <row r="2430" spans="13:13" x14ac:dyDescent="0.3">
      <c r="M2430"/>
    </row>
    <row r="2431" spans="13:13" x14ac:dyDescent="0.3">
      <c r="M2431"/>
    </row>
    <row r="2432" spans="13:13" x14ac:dyDescent="0.3">
      <c r="M2432"/>
    </row>
    <row r="2433" spans="13:13" x14ac:dyDescent="0.3">
      <c r="M2433"/>
    </row>
    <row r="2434" spans="13:13" x14ac:dyDescent="0.3">
      <c r="M2434"/>
    </row>
    <row r="2435" spans="13:13" x14ac:dyDescent="0.3">
      <c r="M2435"/>
    </row>
    <row r="2436" spans="13:13" x14ac:dyDescent="0.3">
      <c r="M2436"/>
    </row>
    <row r="2437" spans="13:13" x14ac:dyDescent="0.3">
      <c r="M2437"/>
    </row>
    <row r="2438" spans="13:13" x14ac:dyDescent="0.3">
      <c r="M2438"/>
    </row>
    <row r="2439" spans="13:13" x14ac:dyDescent="0.3">
      <c r="M2439"/>
    </row>
    <row r="2440" spans="13:13" x14ac:dyDescent="0.3">
      <c r="M2440"/>
    </row>
    <row r="2441" spans="13:13" x14ac:dyDescent="0.3">
      <c r="M2441"/>
    </row>
    <row r="2442" spans="13:13" x14ac:dyDescent="0.3">
      <c r="M2442"/>
    </row>
    <row r="2443" spans="13:13" x14ac:dyDescent="0.3">
      <c r="M2443"/>
    </row>
    <row r="2444" spans="13:13" x14ac:dyDescent="0.3">
      <c r="M2444"/>
    </row>
    <row r="2445" spans="13:13" x14ac:dyDescent="0.3">
      <c r="M2445"/>
    </row>
    <row r="2446" spans="13:13" x14ac:dyDescent="0.3">
      <c r="M2446"/>
    </row>
    <row r="2447" spans="13:13" x14ac:dyDescent="0.3">
      <c r="M2447"/>
    </row>
    <row r="2448" spans="13:13" x14ac:dyDescent="0.3">
      <c r="M2448"/>
    </row>
    <row r="2449" spans="13:13" x14ac:dyDescent="0.3">
      <c r="M2449"/>
    </row>
    <row r="2450" spans="13:13" x14ac:dyDescent="0.3">
      <c r="M2450"/>
    </row>
    <row r="2451" spans="13:13" x14ac:dyDescent="0.3">
      <c r="M2451"/>
    </row>
    <row r="2452" spans="13:13" x14ac:dyDescent="0.3">
      <c r="M2452"/>
    </row>
    <row r="2453" spans="13:13" x14ac:dyDescent="0.3">
      <c r="M2453"/>
    </row>
    <row r="2454" spans="13:13" x14ac:dyDescent="0.3">
      <c r="M2454"/>
    </row>
    <row r="2455" spans="13:13" x14ac:dyDescent="0.3">
      <c r="M2455"/>
    </row>
    <row r="2456" spans="13:13" x14ac:dyDescent="0.3">
      <c r="M2456"/>
    </row>
    <row r="2457" spans="13:13" x14ac:dyDescent="0.3">
      <c r="M2457"/>
    </row>
    <row r="2458" spans="13:13" x14ac:dyDescent="0.3">
      <c r="M2458"/>
    </row>
    <row r="2459" spans="13:13" x14ac:dyDescent="0.3">
      <c r="M2459"/>
    </row>
    <row r="2460" spans="13:13" x14ac:dyDescent="0.3">
      <c r="M2460"/>
    </row>
    <row r="2461" spans="13:13" x14ac:dyDescent="0.3">
      <c r="M2461"/>
    </row>
    <row r="2462" spans="13:13" x14ac:dyDescent="0.3">
      <c r="M2462"/>
    </row>
    <row r="2463" spans="13:13" x14ac:dyDescent="0.3">
      <c r="M2463"/>
    </row>
    <row r="2464" spans="13:13" x14ac:dyDescent="0.3">
      <c r="M2464"/>
    </row>
    <row r="2465" spans="13:13" x14ac:dyDescent="0.3">
      <c r="M2465"/>
    </row>
    <row r="2466" spans="13:13" x14ac:dyDescent="0.3">
      <c r="M2466"/>
    </row>
    <row r="2467" spans="13:13" x14ac:dyDescent="0.3">
      <c r="M2467"/>
    </row>
    <row r="2468" spans="13:13" x14ac:dyDescent="0.3">
      <c r="M2468"/>
    </row>
    <row r="2469" spans="13:13" x14ac:dyDescent="0.3">
      <c r="M2469"/>
    </row>
    <row r="2470" spans="13:13" x14ac:dyDescent="0.3">
      <c r="M2470"/>
    </row>
    <row r="2471" spans="13:13" x14ac:dyDescent="0.3">
      <c r="M2471"/>
    </row>
    <row r="2472" spans="13:13" x14ac:dyDescent="0.3">
      <c r="M2472"/>
    </row>
    <row r="2473" spans="13:13" x14ac:dyDescent="0.3">
      <c r="M2473"/>
    </row>
    <row r="2474" spans="13:13" x14ac:dyDescent="0.3">
      <c r="M2474"/>
    </row>
    <row r="2475" spans="13:13" x14ac:dyDescent="0.3">
      <c r="M2475"/>
    </row>
    <row r="2476" spans="13:13" x14ac:dyDescent="0.3">
      <c r="M2476"/>
    </row>
    <row r="2477" spans="13:13" x14ac:dyDescent="0.3">
      <c r="M2477"/>
    </row>
    <row r="2478" spans="13:13" x14ac:dyDescent="0.3">
      <c r="M2478"/>
    </row>
    <row r="2479" spans="13:13" x14ac:dyDescent="0.3">
      <c r="M2479"/>
    </row>
    <row r="2480" spans="13:13" x14ac:dyDescent="0.3">
      <c r="M2480"/>
    </row>
    <row r="2481" spans="13:13" x14ac:dyDescent="0.3">
      <c r="M2481"/>
    </row>
    <row r="2482" spans="13:13" x14ac:dyDescent="0.3">
      <c r="M2482"/>
    </row>
    <row r="2483" spans="13:13" x14ac:dyDescent="0.3">
      <c r="M2483"/>
    </row>
    <row r="2484" spans="13:13" x14ac:dyDescent="0.3">
      <c r="M2484"/>
    </row>
    <row r="2485" spans="13:13" x14ac:dyDescent="0.3">
      <c r="M2485"/>
    </row>
    <row r="2486" spans="13:13" x14ac:dyDescent="0.3">
      <c r="M2486"/>
    </row>
    <row r="2487" spans="13:13" x14ac:dyDescent="0.3">
      <c r="M2487"/>
    </row>
    <row r="2488" spans="13:13" x14ac:dyDescent="0.3">
      <c r="M2488"/>
    </row>
    <row r="2489" spans="13:13" x14ac:dyDescent="0.3">
      <c r="M2489"/>
    </row>
    <row r="2490" spans="13:13" x14ac:dyDescent="0.3">
      <c r="M2490"/>
    </row>
    <row r="2491" spans="13:13" x14ac:dyDescent="0.3">
      <c r="M2491"/>
    </row>
    <row r="2492" spans="13:13" x14ac:dyDescent="0.3">
      <c r="M2492"/>
    </row>
    <row r="2493" spans="13:13" x14ac:dyDescent="0.3">
      <c r="M2493"/>
    </row>
    <row r="2494" spans="13:13" x14ac:dyDescent="0.3">
      <c r="M2494"/>
    </row>
    <row r="2495" spans="13:13" x14ac:dyDescent="0.3">
      <c r="M2495"/>
    </row>
    <row r="2496" spans="13:13" x14ac:dyDescent="0.3">
      <c r="M2496"/>
    </row>
    <row r="2497" spans="13:13" x14ac:dyDescent="0.3">
      <c r="M2497"/>
    </row>
    <row r="2498" spans="13:13" x14ac:dyDescent="0.3">
      <c r="M2498"/>
    </row>
    <row r="2499" spans="13:13" x14ac:dyDescent="0.3">
      <c r="M2499"/>
    </row>
    <row r="2500" spans="13:13" x14ac:dyDescent="0.3">
      <c r="M2500"/>
    </row>
    <row r="2501" spans="13:13" x14ac:dyDescent="0.3">
      <c r="M2501"/>
    </row>
    <row r="2502" spans="13:13" x14ac:dyDescent="0.3">
      <c r="M2502"/>
    </row>
    <row r="2503" spans="13:13" x14ac:dyDescent="0.3">
      <c r="M2503"/>
    </row>
    <row r="2504" spans="13:13" x14ac:dyDescent="0.3">
      <c r="M2504"/>
    </row>
    <row r="2505" spans="13:13" x14ac:dyDescent="0.3">
      <c r="M2505"/>
    </row>
    <row r="2506" spans="13:13" x14ac:dyDescent="0.3">
      <c r="M2506"/>
    </row>
    <row r="2507" spans="13:13" x14ac:dyDescent="0.3">
      <c r="M2507"/>
    </row>
    <row r="2508" spans="13:13" x14ac:dyDescent="0.3">
      <c r="M2508"/>
    </row>
    <row r="2509" spans="13:13" x14ac:dyDescent="0.3">
      <c r="M2509"/>
    </row>
    <row r="2510" spans="13:13" x14ac:dyDescent="0.3">
      <c r="M2510"/>
    </row>
    <row r="2511" spans="13:13" x14ac:dyDescent="0.3">
      <c r="M2511"/>
    </row>
    <row r="2512" spans="13:13" x14ac:dyDescent="0.3">
      <c r="M2512"/>
    </row>
    <row r="2513" spans="13:13" x14ac:dyDescent="0.3">
      <c r="M2513"/>
    </row>
    <row r="2514" spans="13:13" x14ac:dyDescent="0.3">
      <c r="M2514"/>
    </row>
    <row r="2515" spans="13:13" x14ac:dyDescent="0.3">
      <c r="M2515"/>
    </row>
    <row r="2516" spans="13:13" x14ac:dyDescent="0.3">
      <c r="M2516"/>
    </row>
    <row r="2517" spans="13:13" x14ac:dyDescent="0.3">
      <c r="M2517"/>
    </row>
    <row r="2518" spans="13:13" x14ac:dyDescent="0.3">
      <c r="M2518"/>
    </row>
    <row r="2519" spans="13:13" x14ac:dyDescent="0.3">
      <c r="M2519"/>
    </row>
    <row r="2520" spans="13:13" x14ac:dyDescent="0.3">
      <c r="M2520"/>
    </row>
    <row r="2521" spans="13:13" x14ac:dyDescent="0.3">
      <c r="M2521"/>
    </row>
    <row r="2522" spans="13:13" x14ac:dyDescent="0.3">
      <c r="M2522"/>
    </row>
    <row r="2523" spans="13:13" x14ac:dyDescent="0.3">
      <c r="M2523"/>
    </row>
    <row r="2524" spans="13:13" x14ac:dyDescent="0.3">
      <c r="M2524"/>
    </row>
    <row r="2525" spans="13:13" x14ac:dyDescent="0.3">
      <c r="M2525"/>
    </row>
    <row r="2526" spans="13:13" x14ac:dyDescent="0.3">
      <c r="M2526"/>
    </row>
    <row r="2527" spans="13:13" x14ac:dyDescent="0.3">
      <c r="M2527"/>
    </row>
    <row r="2528" spans="13:13" x14ac:dyDescent="0.3">
      <c r="M2528"/>
    </row>
    <row r="2529" spans="13:13" x14ac:dyDescent="0.3">
      <c r="M2529"/>
    </row>
    <row r="2530" spans="13:13" x14ac:dyDescent="0.3">
      <c r="M2530"/>
    </row>
    <row r="2531" spans="13:13" x14ac:dyDescent="0.3">
      <c r="M2531"/>
    </row>
    <row r="2532" spans="13:13" x14ac:dyDescent="0.3">
      <c r="M2532"/>
    </row>
    <row r="2533" spans="13:13" x14ac:dyDescent="0.3">
      <c r="M2533"/>
    </row>
    <row r="2534" spans="13:13" x14ac:dyDescent="0.3">
      <c r="M2534"/>
    </row>
    <row r="2535" spans="13:13" x14ac:dyDescent="0.3">
      <c r="M2535"/>
    </row>
    <row r="2536" spans="13:13" x14ac:dyDescent="0.3">
      <c r="M2536"/>
    </row>
    <row r="2537" spans="13:13" x14ac:dyDescent="0.3">
      <c r="M2537"/>
    </row>
    <row r="2538" spans="13:13" x14ac:dyDescent="0.3">
      <c r="M2538"/>
    </row>
    <row r="2539" spans="13:13" x14ac:dyDescent="0.3">
      <c r="M2539"/>
    </row>
    <row r="2540" spans="13:13" x14ac:dyDescent="0.3">
      <c r="M2540"/>
    </row>
    <row r="2541" spans="13:13" x14ac:dyDescent="0.3">
      <c r="M2541"/>
    </row>
    <row r="2542" spans="13:13" x14ac:dyDescent="0.3">
      <c r="M2542"/>
    </row>
    <row r="2543" spans="13:13" x14ac:dyDescent="0.3">
      <c r="M2543"/>
    </row>
    <row r="2544" spans="13:13" x14ac:dyDescent="0.3">
      <c r="M2544"/>
    </row>
    <row r="2545" spans="13:13" x14ac:dyDescent="0.3">
      <c r="M2545"/>
    </row>
    <row r="2546" spans="13:13" x14ac:dyDescent="0.3">
      <c r="M2546"/>
    </row>
    <row r="2547" spans="13:13" x14ac:dyDescent="0.3">
      <c r="M2547"/>
    </row>
    <row r="2548" spans="13:13" x14ac:dyDescent="0.3">
      <c r="M2548"/>
    </row>
    <row r="2549" spans="13:13" x14ac:dyDescent="0.3">
      <c r="M2549"/>
    </row>
    <row r="2550" spans="13:13" x14ac:dyDescent="0.3">
      <c r="M2550"/>
    </row>
    <row r="2551" spans="13:13" x14ac:dyDescent="0.3">
      <c r="M2551"/>
    </row>
    <row r="2552" spans="13:13" x14ac:dyDescent="0.3">
      <c r="M2552"/>
    </row>
    <row r="2553" spans="13:13" x14ac:dyDescent="0.3">
      <c r="M2553"/>
    </row>
    <row r="2554" spans="13:13" x14ac:dyDescent="0.3">
      <c r="M2554"/>
    </row>
    <row r="2555" spans="13:13" x14ac:dyDescent="0.3">
      <c r="M2555"/>
    </row>
    <row r="2556" spans="13:13" x14ac:dyDescent="0.3">
      <c r="M2556"/>
    </row>
    <row r="2557" spans="13:13" x14ac:dyDescent="0.3">
      <c r="M2557"/>
    </row>
    <row r="2558" spans="13:13" x14ac:dyDescent="0.3">
      <c r="M2558"/>
    </row>
    <row r="2559" spans="13:13" x14ac:dyDescent="0.3">
      <c r="M2559"/>
    </row>
    <row r="2560" spans="13:13" x14ac:dyDescent="0.3">
      <c r="M2560"/>
    </row>
    <row r="2561" spans="13:13" x14ac:dyDescent="0.3">
      <c r="M2561"/>
    </row>
    <row r="2562" spans="13:13" x14ac:dyDescent="0.3">
      <c r="M2562"/>
    </row>
    <row r="2563" spans="13:13" x14ac:dyDescent="0.3">
      <c r="M2563"/>
    </row>
    <row r="2564" spans="13:13" x14ac:dyDescent="0.3">
      <c r="M2564"/>
    </row>
    <row r="2565" spans="13:13" x14ac:dyDescent="0.3">
      <c r="M2565"/>
    </row>
    <row r="2566" spans="13:13" x14ac:dyDescent="0.3">
      <c r="M2566"/>
    </row>
    <row r="2567" spans="13:13" x14ac:dyDescent="0.3">
      <c r="M2567"/>
    </row>
    <row r="2568" spans="13:13" x14ac:dyDescent="0.3">
      <c r="M2568"/>
    </row>
    <row r="2569" spans="13:13" x14ac:dyDescent="0.3">
      <c r="M2569"/>
    </row>
    <row r="2570" spans="13:13" x14ac:dyDescent="0.3">
      <c r="M2570"/>
    </row>
    <row r="2571" spans="13:13" x14ac:dyDescent="0.3">
      <c r="M2571"/>
    </row>
    <row r="2572" spans="13:13" x14ac:dyDescent="0.3">
      <c r="M2572"/>
    </row>
    <row r="2573" spans="13:13" x14ac:dyDescent="0.3">
      <c r="M2573"/>
    </row>
    <row r="2574" spans="13:13" x14ac:dyDescent="0.3">
      <c r="M2574"/>
    </row>
    <row r="2575" spans="13:13" x14ac:dyDescent="0.3">
      <c r="M2575"/>
    </row>
    <row r="2576" spans="13:13" x14ac:dyDescent="0.3">
      <c r="M2576"/>
    </row>
    <row r="2577" spans="13:13" x14ac:dyDescent="0.3">
      <c r="M2577"/>
    </row>
    <row r="2578" spans="13:13" x14ac:dyDescent="0.3">
      <c r="M2578"/>
    </row>
    <row r="2579" spans="13:13" x14ac:dyDescent="0.3">
      <c r="M2579"/>
    </row>
    <row r="2580" spans="13:13" x14ac:dyDescent="0.3">
      <c r="M2580"/>
    </row>
    <row r="2581" spans="13:13" x14ac:dyDescent="0.3">
      <c r="M2581"/>
    </row>
    <row r="2582" spans="13:13" x14ac:dyDescent="0.3">
      <c r="M2582"/>
    </row>
    <row r="2583" spans="13:13" x14ac:dyDescent="0.3">
      <c r="M2583"/>
    </row>
    <row r="2584" spans="13:13" x14ac:dyDescent="0.3">
      <c r="M2584"/>
    </row>
    <row r="2585" spans="13:13" x14ac:dyDescent="0.3">
      <c r="M2585"/>
    </row>
    <row r="2586" spans="13:13" x14ac:dyDescent="0.3">
      <c r="M2586"/>
    </row>
    <row r="2587" spans="13:13" x14ac:dyDescent="0.3">
      <c r="M2587"/>
    </row>
    <row r="2588" spans="13:13" x14ac:dyDescent="0.3">
      <c r="M2588"/>
    </row>
    <row r="2589" spans="13:13" x14ac:dyDescent="0.3">
      <c r="M2589"/>
    </row>
    <row r="2590" spans="13:13" x14ac:dyDescent="0.3">
      <c r="M2590"/>
    </row>
    <row r="2591" spans="13:13" x14ac:dyDescent="0.3">
      <c r="M2591"/>
    </row>
    <row r="2592" spans="13:13" x14ac:dyDescent="0.3">
      <c r="M2592"/>
    </row>
    <row r="2593" spans="13:13" x14ac:dyDescent="0.3">
      <c r="M2593"/>
    </row>
    <row r="2594" spans="13:13" x14ac:dyDescent="0.3">
      <c r="M2594"/>
    </row>
    <row r="2595" spans="13:13" x14ac:dyDescent="0.3">
      <c r="M2595"/>
    </row>
    <row r="2596" spans="13:13" x14ac:dyDescent="0.3">
      <c r="M2596"/>
    </row>
    <row r="2597" spans="13:13" x14ac:dyDescent="0.3">
      <c r="M2597"/>
    </row>
    <row r="2598" spans="13:13" x14ac:dyDescent="0.3">
      <c r="M2598"/>
    </row>
    <row r="2599" spans="13:13" x14ac:dyDescent="0.3">
      <c r="M2599"/>
    </row>
    <row r="2600" spans="13:13" x14ac:dyDescent="0.3">
      <c r="M2600"/>
    </row>
    <row r="2601" spans="13:13" x14ac:dyDescent="0.3">
      <c r="M2601"/>
    </row>
    <row r="2602" spans="13:13" x14ac:dyDescent="0.3">
      <c r="M2602"/>
    </row>
    <row r="2603" spans="13:13" x14ac:dyDescent="0.3">
      <c r="M2603"/>
    </row>
    <row r="2604" spans="13:13" x14ac:dyDescent="0.3">
      <c r="M2604"/>
    </row>
    <row r="2605" spans="13:13" x14ac:dyDescent="0.3">
      <c r="M2605"/>
    </row>
    <row r="2606" spans="13:13" x14ac:dyDescent="0.3">
      <c r="M2606"/>
    </row>
    <row r="2607" spans="13:13" x14ac:dyDescent="0.3">
      <c r="M2607"/>
    </row>
    <row r="2608" spans="13:13" x14ac:dyDescent="0.3">
      <c r="M2608"/>
    </row>
    <row r="2609" spans="13:13" x14ac:dyDescent="0.3">
      <c r="M2609"/>
    </row>
    <row r="2610" spans="13:13" x14ac:dyDescent="0.3">
      <c r="M2610"/>
    </row>
    <row r="2611" spans="13:13" x14ac:dyDescent="0.3">
      <c r="M2611"/>
    </row>
    <row r="2612" spans="13:13" x14ac:dyDescent="0.3">
      <c r="M2612"/>
    </row>
    <row r="2613" spans="13:13" x14ac:dyDescent="0.3">
      <c r="M2613"/>
    </row>
    <row r="2614" spans="13:13" x14ac:dyDescent="0.3">
      <c r="M2614"/>
    </row>
    <row r="2615" spans="13:13" x14ac:dyDescent="0.3">
      <c r="M2615"/>
    </row>
    <row r="2616" spans="13:13" x14ac:dyDescent="0.3">
      <c r="M2616"/>
    </row>
    <row r="2617" spans="13:13" x14ac:dyDescent="0.3">
      <c r="M2617"/>
    </row>
    <row r="2618" spans="13:13" x14ac:dyDescent="0.3">
      <c r="M2618"/>
    </row>
    <row r="2619" spans="13:13" x14ac:dyDescent="0.3">
      <c r="M2619"/>
    </row>
    <row r="2620" spans="13:13" x14ac:dyDescent="0.3">
      <c r="M2620"/>
    </row>
    <row r="2621" spans="13:13" x14ac:dyDescent="0.3">
      <c r="M2621"/>
    </row>
    <row r="2622" spans="13:13" x14ac:dyDescent="0.3">
      <c r="M2622"/>
    </row>
    <row r="2623" spans="13:13" x14ac:dyDescent="0.3">
      <c r="M2623"/>
    </row>
    <row r="2624" spans="13:13" x14ac:dyDescent="0.3">
      <c r="M2624"/>
    </row>
    <row r="2625" spans="13:13" x14ac:dyDescent="0.3">
      <c r="M2625"/>
    </row>
    <row r="2626" spans="13:13" x14ac:dyDescent="0.3">
      <c r="M2626"/>
    </row>
    <row r="2627" spans="13:13" x14ac:dyDescent="0.3">
      <c r="M2627"/>
    </row>
    <row r="2628" spans="13:13" x14ac:dyDescent="0.3">
      <c r="M2628"/>
    </row>
    <row r="2629" spans="13:13" x14ac:dyDescent="0.3">
      <c r="M2629"/>
    </row>
    <row r="2630" spans="13:13" x14ac:dyDescent="0.3">
      <c r="M2630"/>
    </row>
    <row r="2631" spans="13:13" x14ac:dyDescent="0.3">
      <c r="M2631"/>
    </row>
    <row r="2632" spans="13:13" x14ac:dyDescent="0.3">
      <c r="M2632"/>
    </row>
    <row r="2633" spans="13:13" x14ac:dyDescent="0.3">
      <c r="M2633"/>
    </row>
    <row r="2634" spans="13:13" x14ac:dyDescent="0.3">
      <c r="M2634"/>
    </row>
    <row r="2635" spans="13:13" x14ac:dyDescent="0.3">
      <c r="M2635"/>
    </row>
    <row r="2636" spans="13:13" x14ac:dyDescent="0.3">
      <c r="M2636"/>
    </row>
    <row r="2637" spans="13:13" x14ac:dyDescent="0.3">
      <c r="M2637"/>
    </row>
    <row r="2638" spans="13:13" x14ac:dyDescent="0.3">
      <c r="M2638"/>
    </row>
    <row r="2639" spans="13:13" x14ac:dyDescent="0.3">
      <c r="M2639"/>
    </row>
    <row r="2640" spans="13:13" x14ac:dyDescent="0.3">
      <c r="M2640"/>
    </row>
    <row r="2641" spans="13:13" x14ac:dyDescent="0.3">
      <c r="M2641"/>
    </row>
    <row r="2642" spans="13:13" x14ac:dyDescent="0.3">
      <c r="M2642"/>
    </row>
    <row r="2643" spans="13:13" x14ac:dyDescent="0.3">
      <c r="M2643"/>
    </row>
    <row r="2644" spans="13:13" x14ac:dyDescent="0.3">
      <c r="M2644"/>
    </row>
    <row r="2645" spans="13:13" x14ac:dyDescent="0.3">
      <c r="M2645"/>
    </row>
    <row r="2646" spans="13:13" x14ac:dyDescent="0.3">
      <c r="M2646"/>
    </row>
    <row r="2647" spans="13:13" x14ac:dyDescent="0.3">
      <c r="M2647"/>
    </row>
    <row r="2648" spans="13:13" x14ac:dyDescent="0.3">
      <c r="M2648"/>
    </row>
    <row r="2649" spans="13:13" x14ac:dyDescent="0.3">
      <c r="M2649"/>
    </row>
    <row r="2650" spans="13:13" x14ac:dyDescent="0.3">
      <c r="M2650"/>
    </row>
    <row r="2651" spans="13:13" x14ac:dyDescent="0.3">
      <c r="M2651"/>
    </row>
    <row r="2652" spans="13:13" x14ac:dyDescent="0.3">
      <c r="M2652"/>
    </row>
    <row r="2653" spans="13:13" x14ac:dyDescent="0.3">
      <c r="M2653"/>
    </row>
    <row r="2654" spans="13:13" x14ac:dyDescent="0.3">
      <c r="M2654"/>
    </row>
    <row r="2655" spans="13:13" x14ac:dyDescent="0.3">
      <c r="M2655"/>
    </row>
    <row r="2656" spans="13:13" x14ac:dyDescent="0.3">
      <c r="M2656"/>
    </row>
    <row r="2657" spans="13:13" x14ac:dyDescent="0.3">
      <c r="M2657"/>
    </row>
    <row r="2658" spans="13:13" x14ac:dyDescent="0.3">
      <c r="M2658"/>
    </row>
    <row r="2659" spans="13:13" x14ac:dyDescent="0.3">
      <c r="M2659"/>
    </row>
    <row r="2660" spans="13:13" x14ac:dyDescent="0.3">
      <c r="M2660"/>
    </row>
    <row r="2661" spans="13:13" x14ac:dyDescent="0.3">
      <c r="M2661"/>
    </row>
    <row r="2662" spans="13:13" x14ac:dyDescent="0.3">
      <c r="M2662"/>
    </row>
    <row r="2663" spans="13:13" x14ac:dyDescent="0.3">
      <c r="M2663"/>
    </row>
    <row r="2664" spans="13:13" x14ac:dyDescent="0.3">
      <c r="M2664"/>
    </row>
    <row r="2665" spans="13:13" x14ac:dyDescent="0.3">
      <c r="M2665"/>
    </row>
    <row r="2666" spans="13:13" x14ac:dyDescent="0.3">
      <c r="M2666"/>
    </row>
    <row r="2667" spans="13:13" x14ac:dyDescent="0.3">
      <c r="M2667"/>
    </row>
    <row r="2668" spans="13:13" x14ac:dyDescent="0.3">
      <c r="M2668"/>
    </row>
    <row r="2669" spans="13:13" x14ac:dyDescent="0.3">
      <c r="M2669"/>
    </row>
    <row r="2670" spans="13:13" x14ac:dyDescent="0.3">
      <c r="M2670"/>
    </row>
    <row r="2671" spans="13:13" x14ac:dyDescent="0.3">
      <c r="M2671"/>
    </row>
    <row r="2672" spans="13:13" x14ac:dyDescent="0.3">
      <c r="M2672"/>
    </row>
    <row r="2673" spans="13:13" x14ac:dyDescent="0.3">
      <c r="M2673"/>
    </row>
    <row r="2674" spans="13:13" x14ac:dyDescent="0.3">
      <c r="M2674"/>
    </row>
    <row r="2675" spans="13:13" x14ac:dyDescent="0.3">
      <c r="M2675"/>
    </row>
    <row r="2676" spans="13:13" x14ac:dyDescent="0.3">
      <c r="M2676"/>
    </row>
    <row r="2677" spans="13:13" x14ac:dyDescent="0.3">
      <c r="M2677"/>
    </row>
    <row r="2678" spans="13:13" x14ac:dyDescent="0.3">
      <c r="M2678"/>
    </row>
    <row r="2679" spans="13:13" x14ac:dyDescent="0.3">
      <c r="M2679"/>
    </row>
    <row r="2680" spans="13:13" x14ac:dyDescent="0.3">
      <c r="M2680"/>
    </row>
    <row r="2681" spans="13:13" x14ac:dyDescent="0.3">
      <c r="M2681"/>
    </row>
    <row r="2682" spans="13:13" x14ac:dyDescent="0.3">
      <c r="M2682"/>
    </row>
    <row r="2683" spans="13:13" x14ac:dyDescent="0.3">
      <c r="M2683"/>
    </row>
    <row r="2684" spans="13:13" x14ac:dyDescent="0.3">
      <c r="M2684"/>
    </row>
    <row r="2685" spans="13:13" x14ac:dyDescent="0.3">
      <c r="M2685"/>
    </row>
    <row r="2686" spans="13:13" x14ac:dyDescent="0.3">
      <c r="M2686"/>
    </row>
    <row r="2687" spans="13:13" x14ac:dyDescent="0.3">
      <c r="M2687"/>
    </row>
    <row r="2688" spans="13:13" x14ac:dyDescent="0.3">
      <c r="M2688"/>
    </row>
    <row r="2689" spans="13:13" x14ac:dyDescent="0.3">
      <c r="M2689"/>
    </row>
    <row r="2690" spans="13:13" x14ac:dyDescent="0.3">
      <c r="M2690"/>
    </row>
    <row r="2691" spans="13:13" x14ac:dyDescent="0.3">
      <c r="M2691"/>
    </row>
    <row r="2692" spans="13:13" x14ac:dyDescent="0.3">
      <c r="M2692"/>
    </row>
    <row r="2693" spans="13:13" x14ac:dyDescent="0.3">
      <c r="M2693"/>
    </row>
    <row r="2694" spans="13:13" x14ac:dyDescent="0.3">
      <c r="M2694"/>
    </row>
    <row r="2695" spans="13:13" x14ac:dyDescent="0.3">
      <c r="M2695"/>
    </row>
    <row r="2696" spans="13:13" x14ac:dyDescent="0.3">
      <c r="M2696"/>
    </row>
    <row r="2697" spans="13:13" x14ac:dyDescent="0.3">
      <c r="M2697"/>
    </row>
    <row r="2698" spans="13:13" x14ac:dyDescent="0.3">
      <c r="M2698"/>
    </row>
    <row r="2699" spans="13:13" x14ac:dyDescent="0.3">
      <c r="M2699"/>
    </row>
    <row r="2700" spans="13:13" x14ac:dyDescent="0.3">
      <c r="M2700"/>
    </row>
    <row r="2701" spans="13:13" x14ac:dyDescent="0.3">
      <c r="M2701"/>
    </row>
    <row r="2702" spans="13:13" x14ac:dyDescent="0.3">
      <c r="M2702"/>
    </row>
    <row r="2703" spans="13:13" x14ac:dyDescent="0.3">
      <c r="M2703"/>
    </row>
    <row r="2704" spans="13:13" x14ac:dyDescent="0.3">
      <c r="M2704"/>
    </row>
    <row r="2705" spans="13:13" x14ac:dyDescent="0.3">
      <c r="M2705"/>
    </row>
    <row r="2706" spans="13:13" x14ac:dyDescent="0.3">
      <c r="M2706"/>
    </row>
    <row r="2707" spans="13:13" x14ac:dyDescent="0.3">
      <c r="M2707"/>
    </row>
    <row r="2708" spans="13:13" x14ac:dyDescent="0.3">
      <c r="M2708"/>
    </row>
    <row r="2709" spans="13:13" x14ac:dyDescent="0.3">
      <c r="M2709"/>
    </row>
    <row r="2710" spans="13:13" x14ac:dyDescent="0.3">
      <c r="M2710"/>
    </row>
    <row r="2711" spans="13:13" x14ac:dyDescent="0.3">
      <c r="M2711"/>
    </row>
    <row r="2712" spans="13:13" x14ac:dyDescent="0.3">
      <c r="M2712"/>
    </row>
    <row r="2713" spans="13:13" x14ac:dyDescent="0.3">
      <c r="M2713"/>
    </row>
    <row r="2714" spans="13:13" x14ac:dyDescent="0.3">
      <c r="M2714"/>
    </row>
    <row r="2715" spans="13:13" x14ac:dyDescent="0.3">
      <c r="M2715"/>
    </row>
    <row r="2716" spans="13:13" x14ac:dyDescent="0.3">
      <c r="M2716"/>
    </row>
    <row r="2717" spans="13:13" x14ac:dyDescent="0.3">
      <c r="M2717"/>
    </row>
    <row r="2718" spans="13:13" x14ac:dyDescent="0.3">
      <c r="M2718"/>
    </row>
    <row r="2719" spans="13:13" x14ac:dyDescent="0.3">
      <c r="M2719"/>
    </row>
    <row r="2720" spans="13:13" x14ac:dyDescent="0.3">
      <c r="M2720"/>
    </row>
    <row r="2721" spans="13:13" x14ac:dyDescent="0.3">
      <c r="M2721"/>
    </row>
    <row r="2722" spans="13:13" x14ac:dyDescent="0.3">
      <c r="M2722"/>
    </row>
    <row r="2723" spans="13:13" x14ac:dyDescent="0.3">
      <c r="M2723"/>
    </row>
    <row r="2724" spans="13:13" x14ac:dyDescent="0.3">
      <c r="M2724"/>
    </row>
    <row r="2725" spans="13:13" x14ac:dyDescent="0.3">
      <c r="M2725"/>
    </row>
    <row r="2726" spans="13:13" x14ac:dyDescent="0.3">
      <c r="M2726"/>
    </row>
    <row r="2727" spans="13:13" x14ac:dyDescent="0.3">
      <c r="M2727"/>
    </row>
    <row r="2728" spans="13:13" x14ac:dyDescent="0.3">
      <c r="M2728"/>
    </row>
    <row r="2729" spans="13:13" x14ac:dyDescent="0.3">
      <c r="M2729"/>
    </row>
    <row r="2730" spans="13:13" x14ac:dyDescent="0.3">
      <c r="M2730"/>
    </row>
    <row r="2731" spans="13:13" x14ac:dyDescent="0.3">
      <c r="M2731"/>
    </row>
    <row r="2732" spans="13:13" x14ac:dyDescent="0.3">
      <c r="M2732"/>
    </row>
    <row r="2733" spans="13:13" x14ac:dyDescent="0.3">
      <c r="M2733"/>
    </row>
    <row r="2734" spans="13:13" x14ac:dyDescent="0.3">
      <c r="M2734"/>
    </row>
    <row r="2735" spans="13:13" x14ac:dyDescent="0.3">
      <c r="M2735"/>
    </row>
    <row r="2736" spans="13:13" x14ac:dyDescent="0.3">
      <c r="M2736"/>
    </row>
    <row r="2737" spans="13:13" x14ac:dyDescent="0.3">
      <c r="M2737"/>
    </row>
    <row r="2738" spans="13:13" x14ac:dyDescent="0.3">
      <c r="M2738"/>
    </row>
    <row r="2739" spans="13:13" x14ac:dyDescent="0.3">
      <c r="M2739"/>
    </row>
    <row r="2740" spans="13:13" x14ac:dyDescent="0.3">
      <c r="M2740"/>
    </row>
    <row r="2741" spans="13:13" x14ac:dyDescent="0.3">
      <c r="M2741"/>
    </row>
    <row r="2742" spans="13:13" x14ac:dyDescent="0.3">
      <c r="M2742"/>
    </row>
    <row r="2743" spans="13:13" x14ac:dyDescent="0.3">
      <c r="M2743"/>
    </row>
    <row r="2744" spans="13:13" x14ac:dyDescent="0.3">
      <c r="M2744"/>
    </row>
    <row r="2745" spans="13:13" x14ac:dyDescent="0.3">
      <c r="M2745"/>
    </row>
    <row r="2746" spans="13:13" x14ac:dyDescent="0.3">
      <c r="M2746"/>
    </row>
    <row r="2747" spans="13:13" x14ac:dyDescent="0.3">
      <c r="M2747"/>
    </row>
    <row r="2748" spans="13:13" x14ac:dyDescent="0.3">
      <c r="M2748"/>
    </row>
    <row r="2749" spans="13:13" x14ac:dyDescent="0.3">
      <c r="M2749"/>
    </row>
    <row r="2750" spans="13:13" x14ac:dyDescent="0.3">
      <c r="M2750"/>
    </row>
    <row r="2751" spans="13:13" x14ac:dyDescent="0.3">
      <c r="M2751"/>
    </row>
    <row r="2752" spans="13:13" x14ac:dyDescent="0.3">
      <c r="M2752"/>
    </row>
    <row r="2753" spans="13:13" x14ac:dyDescent="0.3">
      <c r="M2753"/>
    </row>
    <row r="2754" spans="13:13" x14ac:dyDescent="0.3">
      <c r="M2754"/>
    </row>
    <row r="2755" spans="13:13" x14ac:dyDescent="0.3">
      <c r="M2755"/>
    </row>
    <row r="2756" spans="13:13" x14ac:dyDescent="0.3">
      <c r="M2756"/>
    </row>
    <row r="2757" spans="13:13" x14ac:dyDescent="0.3">
      <c r="M2757"/>
    </row>
    <row r="2758" spans="13:13" x14ac:dyDescent="0.3">
      <c r="M2758"/>
    </row>
    <row r="2759" spans="13:13" x14ac:dyDescent="0.3">
      <c r="M2759"/>
    </row>
    <row r="2760" spans="13:13" x14ac:dyDescent="0.3">
      <c r="M2760"/>
    </row>
    <row r="2761" spans="13:13" x14ac:dyDescent="0.3">
      <c r="M2761"/>
    </row>
    <row r="2762" spans="13:13" x14ac:dyDescent="0.3">
      <c r="M2762"/>
    </row>
    <row r="2763" spans="13:13" x14ac:dyDescent="0.3">
      <c r="M2763"/>
    </row>
    <row r="2764" spans="13:13" x14ac:dyDescent="0.3">
      <c r="M2764"/>
    </row>
    <row r="2765" spans="13:13" x14ac:dyDescent="0.3">
      <c r="M2765"/>
    </row>
    <row r="2766" spans="13:13" x14ac:dyDescent="0.3">
      <c r="M2766"/>
    </row>
    <row r="2767" spans="13:13" x14ac:dyDescent="0.3">
      <c r="M2767"/>
    </row>
    <row r="2768" spans="13:13" x14ac:dyDescent="0.3">
      <c r="M2768"/>
    </row>
    <row r="2769" spans="13:13" x14ac:dyDescent="0.3">
      <c r="M2769"/>
    </row>
    <row r="2770" spans="13:13" x14ac:dyDescent="0.3">
      <c r="M2770"/>
    </row>
    <row r="2771" spans="13:13" x14ac:dyDescent="0.3">
      <c r="M2771"/>
    </row>
    <row r="2772" spans="13:13" x14ac:dyDescent="0.3">
      <c r="M2772"/>
    </row>
    <row r="2773" spans="13:13" x14ac:dyDescent="0.3">
      <c r="M2773"/>
    </row>
    <row r="2774" spans="13:13" x14ac:dyDescent="0.3">
      <c r="M2774"/>
    </row>
    <row r="2775" spans="13:13" x14ac:dyDescent="0.3">
      <c r="M2775"/>
    </row>
    <row r="2776" spans="13:13" x14ac:dyDescent="0.3">
      <c r="M2776"/>
    </row>
    <row r="2777" spans="13:13" x14ac:dyDescent="0.3">
      <c r="M2777"/>
    </row>
    <row r="2778" spans="13:13" x14ac:dyDescent="0.3">
      <c r="M2778"/>
    </row>
    <row r="2779" spans="13:13" x14ac:dyDescent="0.3">
      <c r="M2779"/>
    </row>
    <row r="2780" spans="13:13" x14ac:dyDescent="0.3">
      <c r="M2780"/>
    </row>
    <row r="2781" spans="13:13" x14ac:dyDescent="0.3">
      <c r="M2781"/>
    </row>
    <row r="2782" spans="13:13" x14ac:dyDescent="0.3">
      <c r="M2782"/>
    </row>
    <row r="2783" spans="13:13" x14ac:dyDescent="0.3">
      <c r="M2783"/>
    </row>
    <row r="2784" spans="13:13" x14ac:dyDescent="0.3">
      <c r="M2784"/>
    </row>
    <row r="2785" spans="13:13" x14ac:dyDescent="0.3">
      <c r="M2785"/>
    </row>
    <row r="2786" spans="13:13" x14ac:dyDescent="0.3">
      <c r="M2786"/>
    </row>
    <row r="2787" spans="13:13" x14ac:dyDescent="0.3">
      <c r="M2787"/>
    </row>
    <row r="2788" spans="13:13" x14ac:dyDescent="0.3">
      <c r="M2788"/>
    </row>
    <row r="2789" spans="13:13" x14ac:dyDescent="0.3">
      <c r="M2789"/>
    </row>
    <row r="2790" spans="13:13" x14ac:dyDescent="0.3">
      <c r="M2790"/>
    </row>
    <row r="2791" spans="13:13" x14ac:dyDescent="0.3">
      <c r="M2791"/>
    </row>
    <row r="2792" spans="13:13" x14ac:dyDescent="0.3">
      <c r="M2792"/>
    </row>
    <row r="2793" spans="13:13" x14ac:dyDescent="0.3">
      <c r="M2793"/>
    </row>
    <row r="2794" spans="13:13" x14ac:dyDescent="0.3">
      <c r="M2794"/>
    </row>
    <row r="2795" spans="13:13" x14ac:dyDescent="0.3">
      <c r="M2795"/>
    </row>
    <row r="2796" spans="13:13" x14ac:dyDescent="0.3">
      <c r="M2796"/>
    </row>
    <row r="2797" spans="13:13" x14ac:dyDescent="0.3">
      <c r="M2797"/>
    </row>
    <row r="2798" spans="13:13" x14ac:dyDescent="0.3">
      <c r="M2798"/>
    </row>
    <row r="2799" spans="13:13" x14ac:dyDescent="0.3">
      <c r="M2799"/>
    </row>
    <row r="2800" spans="13:13" x14ac:dyDescent="0.3">
      <c r="M2800"/>
    </row>
    <row r="2801" spans="13:13" x14ac:dyDescent="0.3">
      <c r="M2801"/>
    </row>
    <row r="2802" spans="13:13" x14ac:dyDescent="0.3">
      <c r="M2802"/>
    </row>
    <row r="2803" spans="13:13" x14ac:dyDescent="0.3">
      <c r="M2803"/>
    </row>
    <row r="2804" spans="13:13" x14ac:dyDescent="0.3">
      <c r="M2804"/>
    </row>
    <row r="2805" spans="13:13" x14ac:dyDescent="0.3">
      <c r="M2805"/>
    </row>
    <row r="2806" spans="13:13" x14ac:dyDescent="0.3">
      <c r="M2806"/>
    </row>
    <row r="2807" spans="13:13" x14ac:dyDescent="0.3">
      <c r="M2807"/>
    </row>
    <row r="2808" spans="13:13" x14ac:dyDescent="0.3">
      <c r="M2808"/>
    </row>
    <row r="2809" spans="13:13" x14ac:dyDescent="0.3">
      <c r="M2809"/>
    </row>
    <row r="2810" spans="13:13" x14ac:dyDescent="0.3">
      <c r="M2810"/>
    </row>
    <row r="2811" spans="13:13" x14ac:dyDescent="0.3">
      <c r="M2811"/>
    </row>
    <row r="2812" spans="13:13" x14ac:dyDescent="0.3">
      <c r="M2812"/>
    </row>
    <row r="2813" spans="13:13" x14ac:dyDescent="0.3">
      <c r="M2813"/>
    </row>
    <row r="2814" spans="13:13" x14ac:dyDescent="0.3">
      <c r="M2814"/>
    </row>
    <row r="2815" spans="13:13" x14ac:dyDescent="0.3">
      <c r="M2815"/>
    </row>
    <row r="2816" spans="13:13" x14ac:dyDescent="0.3">
      <c r="M2816"/>
    </row>
    <row r="2817" spans="13:13" x14ac:dyDescent="0.3">
      <c r="M2817"/>
    </row>
    <row r="2818" spans="13:13" x14ac:dyDescent="0.3">
      <c r="M2818"/>
    </row>
    <row r="2819" spans="13:13" x14ac:dyDescent="0.3">
      <c r="M2819"/>
    </row>
    <row r="2820" spans="13:13" x14ac:dyDescent="0.3">
      <c r="M2820"/>
    </row>
    <row r="2821" spans="13:13" x14ac:dyDescent="0.3">
      <c r="M2821"/>
    </row>
    <row r="2822" spans="13:13" x14ac:dyDescent="0.3">
      <c r="M2822"/>
    </row>
    <row r="2823" spans="13:13" x14ac:dyDescent="0.3">
      <c r="M2823"/>
    </row>
    <row r="2824" spans="13:13" x14ac:dyDescent="0.3">
      <c r="M2824"/>
    </row>
    <row r="2825" spans="13:13" x14ac:dyDescent="0.3">
      <c r="M2825"/>
    </row>
    <row r="2826" spans="13:13" x14ac:dyDescent="0.3">
      <c r="M2826"/>
    </row>
    <row r="2827" spans="13:13" x14ac:dyDescent="0.3">
      <c r="M2827"/>
    </row>
    <row r="2828" spans="13:13" x14ac:dyDescent="0.3">
      <c r="M2828"/>
    </row>
    <row r="2829" spans="13:13" x14ac:dyDescent="0.3">
      <c r="M2829"/>
    </row>
    <row r="2830" spans="13:13" x14ac:dyDescent="0.3">
      <c r="M2830"/>
    </row>
    <row r="2831" spans="13:13" x14ac:dyDescent="0.3">
      <c r="M2831"/>
    </row>
    <row r="2832" spans="13:13" x14ac:dyDescent="0.3">
      <c r="M2832"/>
    </row>
    <row r="2833" spans="13:13" x14ac:dyDescent="0.3">
      <c r="M2833"/>
    </row>
    <row r="2834" spans="13:13" x14ac:dyDescent="0.3">
      <c r="M2834"/>
    </row>
    <row r="2835" spans="13:13" x14ac:dyDescent="0.3">
      <c r="M2835"/>
    </row>
    <row r="2836" spans="13:13" x14ac:dyDescent="0.3">
      <c r="M2836"/>
    </row>
    <row r="2837" spans="13:13" x14ac:dyDescent="0.3">
      <c r="M2837"/>
    </row>
    <row r="2838" spans="13:13" x14ac:dyDescent="0.3">
      <c r="M2838"/>
    </row>
    <row r="2839" spans="13:13" x14ac:dyDescent="0.3">
      <c r="M2839"/>
    </row>
    <row r="2840" spans="13:13" x14ac:dyDescent="0.3">
      <c r="M2840"/>
    </row>
    <row r="2841" spans="13:13" x14ac:dyDescent="0.3">
      <c r="M2841"/>
    </row>
    <row r="2842" spans="13:13" x14ac:dyDescent="0.3">
      <c r="M2842"/>
    </row>
    <row r="2843" spans="13:13" x14ac:dyDescent="0.3">
      <c r="M2843"/>
    </row>
    <row r="2844" spans="13:13" x14ac:dyDescent="0.3">
      <c r="M2844"/>
    </row>
    <row r="2845" spans="13:13" x14ac:dyDescent="0.3">
      <c r="M2845"/>
    </row>
    <row r="2846" spans="13:13" x14ac:dyDescent="0.3">
      <c r="M2846"/>
    </row>
    <row r="2847" spans="13:13" x14ac:dyDescent="0.3">
      <c r="M2847"/>
    </row>
    <row r="2848" spans="13:13" x14ac:dyDescent="0.3">
      <c r="M2848"/>
    </row>
    <row r="2849" spans="13:13" x14ac:dyDescent="0.3">
      <c r="M2849"/>
    </row>
    <row r="2850" spans="13:13" x14ac:dyDescent="0.3">
      <c r="M2850"/>
    </row>
    <row r="2851" spans="13:13" x14ac:dyDescent="0.3">
      <c r="M2851"/>
    </row>
    <row r="2852" spans="13:13" x14ac:dyDescent="0.3">
      <c r="M2852"/>
    </row>
    <row r="2853" spans="13:13" x14ac:dyDescent="0.3">
      <c r="M2853"/>
    </row>
    <row r="2854" spans="13:13" x14ac:dyDescent="0.3">
      <c r="M2854"/>
    </row>
    <row r="2855" spans="13:13" x14ac:dyDescent="0.3">
      <c r="M2855"/>
    </row>
    <row r="2856" spans="13:13" x14ac:dyDescent="0.3">
      <c r="M2856"/>
    </row>
    <row r="2857" spans="13:13" x14ac:dyDescent="0.3">
      <c r="M2857"/>
    </row>
    <row r="2858" spans="13:13" x14ac:dyDescent="0.3">
      <c r="M2858"/>
    </row>
    <row r="2859" spans="13:13" x14ac:dyDescent="0.3">
      <c r="M2859"/>
    </row>
    <row r="2860" spans="13:13" x14ac:dyDescent="0.3">
      <c r="M2860"/>
    </row>
    <row r="2861" spans="13:13" x14ac:dyDescent="0.3">
      <c r="M2861"/>
    </row>
    <row r="2862" spans="13:13" x14ac:dyDescent="0.3">
      <c r="M2862"/>
    </row>
    <row r="2863" spans="13:13" x14ac:dyDescent="0.3">
      <c r="M2863"/>
    </row>
    <row r="2864" spans="13:13" x14ac:dyDescent="0.3">
      <c r="M2864"/>
    </row>
    <row r="2865" spans="13:13" x14ac:dyDescent="0.3">
      <c r="M2865"/>
    </row>
    <row r="2866" spans="13:13" x14ac:dyDescent="0.3">
      <c r="M2866"/>
    </row>
    <row r="2867" spans="13:13" x14ac:dyDescent="0.3">
      <c r="M2867"/>
    </row>
    <row r="2868" spans="13:13" x14ac:dyDescent="0.3">
      <c r="M2868"/>
    </row>
    <row r="2869" spans="13:13" x14ac:dyDescent="0.3">
      <c r="M2869"/>
    </row>
    <row r="2870" spans="13:13" x14ac:dyDescent="0.3">
      <c r="M2870"/>
    </row>
    <row r="2871" spans="13:13" x14ac:dyDescent="0.3">
      <c r="M2871"/>
    </row>
    <row r="2872" spans="13:13" x14ac:dyDescent="0.3">
      <c r="M2872"/>
    </row>
    <row r="2873" spans="13:13" x14ac:dyDescent="0.3">
      <c r="M2873"/>
    </row>
    <row r="2874" spans="13:13" x14ac:dyDescent="0.3">
      <c r="M2874"/>
    </row>
    <row r="2875" spans="13:13" x14ac:dyDescent="0.3">
      <c r="M2875"/>
    </row>
    <row r="2876" spans="13:13" x14ac:dyDescent="0.3">
      <c r="M2876"/>
    </row>
    <row r="2877" spans="13:13" x14ac:dyDescent="0.3">
      <c r="M2877"/>
    </row>
    <row r="2878" spans="13:13" x14ac:dyDescent="0.3">
      <c r="M2878"/>
    </row>
    <row r="2879" spans="13:13" x14ac:dyDescent="0.3">
      <c r="M2879"/>
    </row>
    <row r="2880" spans="13:13" x14ac:dyDescent="0.3">
      <c r="M2880"/>
    </row>
    <row r="2881" spans="13:13" x14ac:dyDescent="0.3">
      <c r="M2881"/>
    </row>
    <row r="2882" spans="13:13" x14ac:dyDescent="0.3">
      <c r="M2882"/>
    </row>
    <row r="2883" spans="13:13" x14ac:dyDescent="0.3">
      <c r="M2883"/>
    </row>
    <row r="2884" spans="13:13" x14ac:dyDescent="0.3">
      <c r="M2884"/>
    </row>
    <row r="2885" spans="13:13" x14ac:dyDescent="0.3">
      <c r="M2885"/>
    </row>
    <row r="2886" spans="13:13" x14ac:dyDescent="0.3">
      <c r="M2886"/>
    </row>
    <row r="2887" spans="13:13" x14ac:dyDescent="0.3">
      <c r="M2887"/>
    </row>
    <row r="2888" spans="13:13" x14ac:dyDescent="0.3">
      <c r="M2888"/>
    </row>
    <row r="2889" spans="13:13" x14ac:dyDescent="0.3">
      <c r="M2889"/>
    </row>
    <row r="2890" spans="13:13" x14ac:dyDescent="0.3">
      <c r="M2890"/>
    </row>
    <row r="2891" spans="13:13" x14ac:dyDescent="0.3">
      <c r="M2891"/>
    </row>
    <row r="2892" spans="13:13" x14ac:dyDescent="0.3">
      <c r="M2892"/>
    </row>
    <row r="2893" spans="13:13" x14ac:dyDescent="0.3">
      <c r="M2893"/>
    </row>
    <row r="2894" spans="13:13" x14ac:dyDescent="0.3">
      <c r="M2894"/>
    </row>
    <row r="2895" spans="13:13" x14ac:dyDescent="0.3">
      <c r="M2895"/>
    </row>
    <row r="2896" spans="13:13" x14ac:dyDescent="0.3">
      <c r="M2896"/>
    </row>
    <row r="2897" spans="13:13" x14ac:dyDescent="0.3">
      <c r="M2897"/>
    </row>
    <row r="2898" spans="13:13" x14ac:dyDescent="0.3">
      <c r="M2898"/>
    </row>
    <row r="2899" spans="13:13" x14ac:dyDescent="0.3">
      <c r="M2899"/>
    </row>
    <row r="2900" spans="13:13" x14ac:dyDescent="0.3">
      <c r="M2900"/>
    </row>
    <row r="2901" spans="13:13" x14ac:dyDescent="0.3">
      <c r="M2901"/>
    </row>
    <row r="2902" spans="13:13" x14ac:dyDescent="0.3">
      <c r="M2902"/>
    </row>
    <row r="2903" spans="13:13" x14ac:dyDescent="0.3">
      <c r="M2903"/>
    </row>
    <row r="2904" spans="13:13" x14ac:dyDescent="0.3">
      <c r="M2904"/>
    </row>
    <row r="2905" spans="13:13" x14ac:dyDescent="0.3">
      <c r="M2905"/>
    </row>
    <row r="2906" spans="13:13" x14ac:dyDescent="0.3">
      <c r="M2906"/>
    </row>
    <row r="2907" spans="13:13" x14ac:dyDescent="0.3">
      <c r="M2907"/>
    </row>
    <row r="2908" spans="13:13" x14ac:dyDescent="0.3">
      <c r="M2908"/>
    </row>
    <row r="2909" spans="13:13" x14ac:dyDescent="0.3">
      <c r="M2909"/>
    </row>
    <row r="2910" spans="13:13" x14ac:dyDescent="0.3">
      <c r="M2910"/>
    </row>
    <row r="2911" spans="13:13" x14ac:dyDescent="0.3">
      <c r="M2911"/>
    </row>
    <row r="2912" spans="13:13" x14ac:dyDescent="0.3">
      <c r="M2912"/>
    </row>
    <row r="2913" spans="13:13" x14ac:dyDescent="0.3">
      <c r="M2913"/>
    </row>
    <row r="2914" spans="13:13" x14ac:dyDescent="0.3">
      <c r="M2914"/>
    </row>
    <row r="2915" spans="13:13" x14ac:dyDescent="0.3">
      <c r="M2915"/>
    </row>
    <row r="2916" spans="13:13" x14ac:dyDescent="0.3">
      <c r="M2916"/>
    </row>
    <row r="2917" spans="13:13" x14ac:dyDescent="0.3">
      <c r="M2917"/>
    </row>
    <row r="2918" spans="13:13" x14ac:dyDescent="0.3">
      <c r="M2918"/>
    </row>
    <row r="2919" spans="13:13" x14ac:dyDescent="0.3">
      <c r="M2919"/>
    </row>
    <row r="2920" spans="13:13" x14ac:dyDescent="0.3">
      <c r="M2920"/>
    </row>
    <row r="2921" spans="13:13" x14ac:dyDescent="0.3">
      <c r="M2921"/>
    </row>
    <row r="2922" spans="13:13" x14ac:dyDescent="0.3">
      <c r="M2922"/>
    </row>
    <row r="2923" spans="13:13" x14ac:dyDescent="0.3">
      <c r="M2923"/>
    </row>
    <row r="2924" spans="13:13" x14ac:dyDescent="0.3">
      <c r="M2924"/>
    </row>
    <row r="2925" spans="13:13" x14ac:dyDescent="0.3">
      <c r="M2925"/>
    </row>
    <row r="2926" spans="13:13" x14ac:dyDescent="0.3">
      <c r="M2926"/>
    </row>
    <row r="2927" spans="13:13" x14ac:dyDescent="0.3">
      <c r="M2927"/>
    </row>
    <row r="2928" spans="13:13" x14ac:dyDescent="0.3">
      <c r="M2928"/>
    </row>
    <row r="2929" spans="13:13" x14ac:dyDescent="0.3">
      <c r="M2929"/>
    </row>
    <row r="2930" spans="13:13" x14ac:dyDescent="0.3">
      <c r="M2930"/>
    </row>
    <row r="2931" spans="13:13" x14ac:dyDescent="0.3">
      <c r="M2931"/>
    </row>
    <row r="2932" spans="13:13" x14ac:dyDescent="0.3">
      <c r="M2932"/>
    </row>
    <row r="2933" spans="13:13" x14ac:dyDescent="0.3">
      <c r="M2933"/>
    </row>
    <row r="2934" spans="13:13" x14ac:dyDescent="0.3">
      <c r="M2934"/>
    </row>
    <row r="2935" spans="13:13" x14ac:dyDescent="0.3">
      <c r="M2935"/>
    </row>
    <row r="2936" spans="13:13" x14ac:dyDescent="0.3">
      <c r="M2936"/>
    </row>
    <row r="2937" spans="13:13" x14ac:dyDescent="0.3">
      <c r="M2937"/>
    </row>
    <row r="2938" spans="13:13" x14ac:dyDescent="0.3">
      <c r="M2938"/>
    </row>
    <row r="2939" spans="13:13" x14ac:dyDescent="0.3">
      <c r="M2939"/>
    </row>
    <row r="2940" spans="13:13" x14ac:dyDescent="0.3">
      <c r="M2940"/>
    </row>
    <row r="2941" spans="13:13" x14ac:dyDescent="0.3">
      <c r="M2941"/>
    </row>
    <row r="2942" spans="13:13" x14ac:dyDescent="0.3">
      <c r="M2942"/>
    </row>
    <row r="2943" spans="13:13" x14ac:dyDescent="0.3">
      <c r="M2943"/>
    </row>
    <row r="2944" spans="13:13" x14ac:dyDescent="0.3">
      <c r="M2944"/>
    </row>
    <row r="2945" spans="13:13" x14ac:dyDescent="0.3">
      <c r="M2945"/>
    </row>
    <row r="2946" spans="13:13" x14ac:dyDescent="0.3">
      <c r="M2946"/>
    </row>
    <row r="2947" spans="13:13" x14ac:dyDescent="0.3">
      <c r="M2947"/>
    </row>
    <row r="2948" spans="13:13" x14ac:dyDescent="0.3">
      <c r="M2948"/>
    </row>
    <row r="2949" spans="13:13" x14ac:dyDescent="0.3">
      <c r="M2949"/>
    </row>
    <row r="2950" spans="13:13" x14ac:dyDescent="0.3">
      <c r="M2950"/>
    </row>
    <row r="2951" spans="13:13" x14ac:dyDescent="0.3">
      <c r="M2951"/>
    </row>
    <row r="2952" spans="13:13" x14ac:dyDescent="0.3">
      <c r="M2952"/>
    </row>
    <row r="2953" spans="13:13" x14ac:dyDescent="0.3">
      <c r="M2953"/>
    </row>
    <row r="2954" spans="13:13" x14ac:dyDescent="0.3">
      <c r="M2954"/>
    </row>
    <row r="2955" spans="13:13" x14ac:dyDescent="0.3">
      <c r="M2955"/>
    </row>
    <row r="2956" spans="13:13" x14ac:dyDescent="0.3">
      <c r="M2956"/>
    </row>
    <row r="2957" spans="13:13" x14ac:dyDescent="0.3">
      <c r="M2957"/>
    </row>
    <row r="2958" spans="13:13" x14ac:dyDescent="0.3">
      <c r="M2958"/>
    </row>
    <row r="2959" spans="13:13" x14ac:dyDescent="0.3">
      <c r="M2959"/>
    </row>
    <row r="2960" spans="13:13" x14ac:dyDescent="0.3">
      <c r="M2960"/>
    </row>
    <row r="2961" spans="13:13" x14ac:dyDescent="0.3">
      <c r="M2961"/>
    </row>
    <row r="2962" spans="13:13" x14ac:dyDescent="0.3">
      <c r="M2962"/>
    </row>
    <row r="2963" spans="13:13" x14ac:dyDescent="0.3">
      <c r="M2963"/>
    </row>
    <row r="2964" spans="13:13" x14ac:dyDescent="0.3">
      <c r="M2964"/>
    </row>
    <row r="2965" spans="13:13" x14ac:dyDescent="0.3">
      <c r="M2965"/>
    </row>
    <row r="2966" spans="13:13" x14ac:dyDescent="0.3">
      <c r="M2966"/>
    </row>
    <row r="2967" spans="13:13" x14ac:dyDescent="0.3">
      <c r="M2967"/>
    </row>
    <row r="2968" spans="13:13" x14ac:dyDescent="0.3">
      <c r="M2968"/>
    </row>
    <row r="2969" spans="13:13" x14ac:dyDescent="0.3">
      <c r="M2969"/>
    </row>
    <row r="2970" spans="13:13" x14ac:dyDescent="0.3">
      <c r="M2970"/>
    </row>
    <row r="2971" spans="13:13" x14ac:dyDescent="0.3">
      <c r="M2971"/>
    </row>
    <row r="2972" spans="13:13" x14ac:dyDescent="0.3">
      <c r="M2972"/>
    </row>
    <row r="2973" spans="13:13" x14ac:dyDescent="0.3">
      <c r="M2973"/>
    </row>
    <row r="2974" spans="13:13" x14ac:dyDescent="0.3">
      <c r="M2974"/>
    </row>
    <row r="2975" spans="13:13" x14ac:dyDescent="0.3">
      <c r="M2975"/>
    </row>
    <row r="2976" spans="13:13" x14ac:dyDescent="0.3">
      <c r="M2976"/>
    </row>
    <row r="2977" spans="13:13" x14ac:dyDescent="0.3">
      <c r="M2977"/>
    </row>
    <row r="2978" spans="13:13" x14ac:dyDescent="0.3">
      <c r="M2978"/>
    </row>
    <row r="2979" spans="13:13" x14ac:dyDescent="0.3">
      <c r="M2979"/>
    </row>
    <row r="2980" spans="13:13" x14ac:dyDescent="0.3">
      <c r="M2980"/>
    </row>
    <row r="2981" spans="13:13" x14ac:dyDescent="0.3">
      <c r="M2981"/>
    </row>
    <row r="2982" spans="13:13" x14ac:dyDescent="0.3">
      <c r="M2982"/>
    </row>
    <row r="2983" spans="13:13" x14ac:dyDescent="0.3">
      <c r="M2983"/>
    </row>
    <row r="2984" spans="13:13" x14ac:dyDescent="0.3">
      <c r="M2984"/>
    </row>
    <row r="2985" spans="13:13" x14ac:dyDescent="0.3">
      <c r="M2985"/>
    </row>
    <row r="2986" spans="13:13" x14ac:dyDescent="0.3">
      <c r="M2986"/>
    </row>
    <row r="2987" spans="13:13" x14ac:dyDescent="0.3">
      <c r="M2987"/>
    </row>
    <row r="2988" spans="13:13" x14ac:dyDescent="0.3">
      <c r="M2988"/>
    </row>
    <row r="2989" spans="13:13" x14ac:dyDescent="0.3">
      <c r="M2989"/>
    </row>
    <row r="2990" spans="13:13" x14ac:dyDescent="0.3">
      <c r="M2990"/>
    </row>
    <row r="2991" spans="13:13" x14ac:dyDescent="0.3">
      <c r="M2991"/>
    </row>
    <row r="2992" spans="13:13" x14ac:dyDescent="0.3">
      <c r="M2992"/>
    </row>
    <row r="2993" spans="13:13" x14ac:dyDescent="0.3">
      <c r="M2993"/>
    </row>
    <row r="2994" spans="13:13" x14ac:dyDescent="0.3">
      <c r="M2994"/>
    </row>
    <row r="2995" spans="13:13" x14ac:dyDescent="0.3">
      <c r="M2995"/>
    </row>
    <row r="2996" spans="13:13" x14ac:dyDescent="0.3">
      <c r="M2996"/>
    </row>
    <row r="2997" spans="13:13" x14ac:dyDescent="0.3">
      <c r="M2997"/>
    </row>
    <row r="2998" spans="13:13" x14ac:dyDescent="0.3">
      <c r="M2998"/>
    </row>
    <row r="2999" spans="13:13" x14ac:dyDescent="0.3">
      <c r="M2999"/>
    </row>
    <row r="3000" spans="13:13" x14ac:dyDescent="0.3">
      <c r="M3000"/>
    </row>
    <row r="3001" spans="13:13" x14ac:dyDescent="0.3">
      <c r="M3001"/>
    </row>
    <row r="3002" spans="13:13" x14ac:dyDescent="0.3">
      <c r="M3002"/>
    </row>
    <row r="3003" spans="13:13" x14ac:dyDescent="0.3">
      <c r="M3003"/>
    </row>
    <row r="3004" spans="13:13" x14ac:dyDescent="0.3">
      <c r="M3004"/>
    </row>
    <row r="3005" spans="13:13" x14ac:dyDescent="0.3">
      <c r="M3005"/>
    </row>
    <row r="3006" spans="13:13" x14ac:dyDescent="0.3">
      <c r="M3006"/>
    </row>
    <row r="3007" spans="13:13" x14ac:dyDescent="0.3">
      <c r="M3007"/>
    </row>
    <row r="3008" spans="13:13" x14ac:dyDescent="0.3">
      <c r="M3008"/>
    </row>
    <row r="3009" spans="13:13" x14ac:dyDescent="0.3">
      <c r="M3009"/>
    </row>
    <row r="3010" spans="13:13" x14ac:dyDescent="0.3">
      <c r="M3010"/>
    </row>
    <row r="3011" spans="13:13" x14ac:dyDescent="0.3">
      <c r="M3011"/>
    </row>
    <row r="3012" spans="13:13" x14ac:dyDescent="0.3">
      <c r="M3012"/>
    </row>
    <row r="3013" spans="13:13" x14ac:dyDescent="0.3">
      <c r="M3013"/>
    </row>
    <row r="3014" spans="13:13" x14ac:dyDescent="0.3">
      <c r="M3014"/>
    </row>
    <row r="3015" spans="13:13" x14ac:dyDescent="0.3">
      <c r="M3015"/>
    </row>
    <row r="3016" spans="13:13" x14ac:dyDescent="0.3">
      <c r="M3016"/>
    </row>
    <row r="3017" spans="13:13" x14ac:dyDescent="0.3">
      <c r="M3017"/>
    </row>
    <row r="3018" spans="13:13" x14ac:dyDescent="0.3">
      <c r="M3018"/>
    </row>
    <row r="3019" spans="13:13" x14ac:dyDescent="0.3">
      <c r="M3019"/>
    </row>
    <row r="3020" spans="13:13" x14ac:dyDescent="0.3">
      <c r="M3020"/>
    </row>
    <row r="3021" spans="13:13" x14ac:dyDescent="0.3">
      <c r="M3021"/>
    </row>
    <row r="3022" spans="13:13" x14ac:dyDescent="0.3">
      <c r="M3022"/>
    </row>
    <row r="3023" spans="13:13" x14ac:dyDescent="0.3">
      <c r="M3023"/>
    </row>
    <row r="3024" spans="13:13" x14ac:dyDescent="0.3">
      <c r="M3024"/>
    </row>
    <row r="3025" spans="13:13" x14ac:dyDescent="0.3">
      <c r="M3025"/>
    </row>
    <row r="3026" spans="13:13" x14ac:dyDescent="0.3">
      <c r="M3026"/>
    </row>
    <row r="3027" spans="13:13" x14ac:dyDescent="0.3">
      <c r="M3027"/>
    </row>
    <row r="3028" spans="13:13" x14ac:dyDescent="0.3">
      <c r="M3028"/>
    </row>
    <row r="3029" spans="13:13" x14ac:dyDescent="0.3">
      <c r="M3029"/>
    </row>
    <row r="3030" spans="13:13" x14ac:dyDescent="0.3">
      <c r="M3030"/>
    </row>
    <row r="3031" spans="13:13" x14ac:dyDescent="0.3">
      <c r="M3031"/>
    </row>
    <row r="3032" spans="13:13" x14ac:dyDescent="0.3">
      <c r="M3032"/>
    </row>
    <row r="3033" spans="13:13" x14ac:dyDescent="0.3">
      <c r="M3033"/>
    </row>
    <row r="3034" spans="13:13" x14ac:dyDescent="0.3">
      <c r="M3034"/>
    </row>
    <row r="3035" spans="13:13" x14ac:dyDescent="0.3">
      <c r="M3035"/>
    </row>
    <row r="3036" spans="13:13" x14ac:dyDescent="0.3">
      <c r="M3036"/>
    </row>
    <row r="3037" spans="13:13" x14ac:dyDescent="0.3">
      <c r="M3037"/>
    </row>
    <row r="3038" spans="13:13" x14ac:dyDescent="0.3">
      <c r="M3038"/>
    </row>
    <row r="3039" spans="13:13" x14ac:dyDescent="0.3">
      <c r="M3039"/>
    </row>
    <row r="3040" spans="13:13" x14ac:dyDescent="0.3">
      <c r="M3040"/>
    </row>
    <row r="3041" spans="13:13" x14ac:dyDescent="0.3">
      <c r="M3041"/>
    </row>
    <row r="3042" spans="13:13" x14ac:dyDescent="0.3">
      <c r="M3042"/>
    </row>
    <row r="3043" spans="13:13" x14ac:dyDescent="0.3">
      <c r="M3043"/>
    </row>
    <row r="3044" spans="13:13" x14ac:dyDescent="0.3">
      <c r="M3044"/>
    </row>
    <row r="3045" spans="13:13" x14ac:dyDescent="0.3">
      <c r="M3045"/>
    </row>
    <row r="3046" spans="13:13" x14ac:dyDescent="0.3">
      <c r="M3046"/>
    </row>
    <row r="3047" spans="13:13" x14ac:dyDescent="0.3">
      <c r="M3047"/>
    </row>
    <row r="3048" spans="13:13" x14ac:dyDescent="0.3">
      <c r="M3048"/>
    </row>
    <row r="3049" spans="13:13" x14ac:dyDescent="0.3">
      <c r="M3049"/>
    </row>
    <row r="3050" spans="13:13" x14ac:dyDescent="0.3">
      <c r="M3050"/>
    </row>
    <row r="3051" spans="13:13" x14ac:dyDescent="0.3">
      <c r="M3051"/>
    </row>
    <row r="3052" spans="13:13" x14ac:dyDescent="0.3">
      <c r="M3052"/>
    </row>
    <row r="3053" spans="13:13" x14ac:dyDescent="0.3">
      <c r="M3053"/>
    </row>
    <row r="3054" spans="13:13" x14ac:dyDescent="0.3">
      <c r="M3054"/>
    </row>
    <row r="3055" spans="13:13" x14ac:dyDescent="0.3">
      <c r="M3055"/>
    </row>
    <row r="3056" spans="13:13" x14ac:dyDescent="0.3">
      <c r="M3056"/>
    </row>
    <row r="3057" spans="13:13" x14ac:dyDescent="0.3">
      <c r="M3057"/>
    </row>
    <row r="3058" spans="13:13" x14ac:dyDescent="0.3">
      <c r="M3058"/>
    </row>
    <row r="3059" spans="13:13" x14ac:dyDescent="0.3">
      <c r="M3059"/>
    </row>
    <row r="3060" spans="13:13" x14ac:dyDescent="0.3">
      <c r="M3060"/>
    </row>
    <row r="3061" spans="13:13" x14ac:dyDescent="0.3">
      <c r="M3061"/>
    </row>
    <row r="3062" spans="13:13" x14ac:dyDescent="0.3">
      <c r="M3062"/>
    </row>
    <row r="3063" spans="13:13" x14ac:dyDescent="0.3">
      <c r="M3063"/>
    </row>
    <row r="3064" spans="13:13" x14ac:dyDescent="0.3">
      <c r="M3064"/>
    </row>
    <row r="3065" spans="13:13" x14ac:dyDescent="0.3">
      <c r="M3065"/>
    </row>
    <row r="3066" spans="13:13" x14ac:dyDescent="0.3">
      <c r="M3066"/>
    </row>
    <row r="3067" spans="13:13" x14ac:dyDescent="0.3">
      <c r="M3067"/>
    </row>
    <row r="3068" spans="13:13" x14ac:dyDescent="0.3">
      <c r="M3068"/>
    </row>
    <row r="3069" spans="13:13" x14ac:dyDescent="0.3">
      <c r="M3069"/>
    </row>
    <row r="3070" spans="13:13" x14ac:dyDescent="0.3">
      <c r="M3070"/>
    </row>
    <row r="3071" spans="13:13" x14ac:dyDescent="0.3">
      <c r="M3071"/>
    </row>
    <row r="3072" spans="13:13" x14ac:dyDescent="0.3">
      <c r="M3072"/>
    </row>
    <row r="3073" spans="13:13" x14ac:dyDescent="0.3">
      <c r="M3073"/>
    </row>
    <row r="3074" spans="13:13" x14ac:dyDescent="0.3">
      <c r="M3074"/>
    </row>
    <row r="3075" spans="13:13" x14ac:dyDescent="0.3">
      <c r="M3075"/>
    </row>
    <row r="3076" spans="13:13" x14ac:dyDescent="0.3">
      <c r="M3076"/>
    </row>
    <row r="3077" spans="13:13" x14ac:dyDescent="0.3">
      <c r="M3077"/>
    </row>
    <row r="3078" spans="13:13" x14ac:dyDescent="0.3">
      <c r="M3078"/>
    </row>
    <row r="3079" spans="13:13" x14ac:dyDescent="0.3">
      <c r="M3079"/>
    </row>
    <row r="3080" spans="13:13" x14ac:dyDescent="0.3">
      <c r="M3080"/>
    </row>
    <row r="3081" spans="13:13" x14ac:dyDescent="0.3">
      <c r="M3081"/>
    </row>
    <row r="3082" spans="13:13" x14ac:dyDescent="0.3">
      <c r="M3082"/>
    </row>
    <row r="3083" spans="13:13" x14ac:dyDescent="0.3">
      <c r="M3083"/>
    </row>
    <row r="3084" spans="13:13" x14ac:dyDescent="0.3">
      <c r="M3084"/>
    </row>
    <row r="3085" spans="13:13" x14ac:dyDescent="0.3">
      <c r="M3085"/>
    </row>
    <row r="3086" spans="13:13" x14ac:dyDescent="0.3">
      <c r="M3086"/>
    </row>
    <row r="3087" spans="13:13" x14ac:dyDescent="0.3">
      <c r="M3087"/>
    </row>
    <row r="3088" spans="13:13" x14ac:dyDescent="0.3">
      <c r="M3088"/>
    </row>
    <row r="3089" spans="13:13" x14ac:dyDescent="0.3">
      <c r="M3089"/>
    </row>
    <row r="3090" spans="13:13" x14ac:dyDescent="0.3">
      <c r="M3090"/>
    </row>
    <row r="3091" spans="13:13" x14ac:dyDescent="0.3">
      <c r="M3091"/>
    </row>
    <row r="3092" spans="13:13" x14ac:dyDescent="0.3">
      <c r="M3092"/>
    </row>
    <row r="3093" spans="13:13" x14ac:dyDescent="0.3">
      <c r="M3093"/>
    </row>
    <row r="3094" spans="13:13" x14ac:dyDescent="0.3">
      <c r="M3094"/>
    </row>
    <row r="3095" spans="13:13" x14ac:dyDescent="0.3">
      <c r="M3095"/>
    </row>
    <row r="3096" spans="13:13" x14ac:dyDescent="0.3">
      <c r="M3096"/>
    </row>
    <row r="3097" spans="13:13" x14ac:dyDescent="0.3">
      <c r="M3097"/>
    </row>
    <row r="3098" spans="13:13" x14ac:dyDescent="0.3">
      <c r="M3098"/>
    </row>
    <row r="3099" spans="13:13" x14ac:dyDescent="0.3">
      <c r="M3099"/>
    </row>
    <row r="3100" spans="13:13" x14ac:dyDescent="0.3">
      <c r="M3100"/>
    </row>
    <row r="3101" spans="13:13" x14ac:dyDescent="0.3">
      <c r="M3101"/>
    </row>
    <row r="3102" spans="13:13" x14ac:dyDescent="0.3">
      <c r="M3102"/>
    </row>
    <row r="3103" spans="13:13" x14ac:dyDescent="0.3">
      <c r="M3103"/>
    </row>
    <row r="3104" spans="13:13" x14ac:dyDescent="0.3">
      <c r="M3104"/>
    </row>
    <row r="3105" spans="13:13" x14ac:dyDescent="0.3">
      <c r="M3105"/>
    </row>
    <row r="3106" spans="13:13" x14ac:dyDescent="0.3">
      <c r="M3106"/>
    </row>
    <row r="3107" spans="13:13" x14ac:dyDescent="0.3">
      <c r="M3107"/>
    </row>
    <row r="3108" spans="13:13" x14ac:dyDescent="0.3">
      <c r="M3108"/>
    </row>
    <row r="3109" spans="13:13" x14ac:dyDescent="0.3">
      <c r="M3109"/>
    </row>
    <row r="3110" spans="13:13" x14ac:dyDescent="0.3">
      <c r="M3110"/>
    </row>
    <row r="3111" spans="13:13" x14ac:dyDescent="0.3">
      <c r="M3111"/>
    </row>
    <row r="3112" spans="13:13" x14ac:dyDescent="0.3">
      <c r="M3112"/>
    </row>
    <row r="3113" spans="13:13" x14ac:dyDescent="0.3">
      <c r="M3113"/>
    </row>
    <row r="3114" spans="13:13" x14ac:dyDescent="0.3">
      <c r="M3114"/>
    </row>
    <row r="3115" spans="13:13" x14ac:dyDescent="0.3">
      <c r="M3115"/>
    </row>
    <row r="3116" spans="13:13" x14ac:dyDescent="0.3">
      <c r="M3116"/>
    </row>
    <row r="3117" spans="13:13" x14ac:dyDescent="0.3">
      <c r="M3117"/>
    </row>
    <row r="3118" spans="13:13" x14ac:dyDescent="0.3">
      <c r="M3118"/>
    </row>
    <row r="3119" spans="13:13" x14ac:dyDescent="0.3">
      <c r="M3119"/>
    </row>
    <row r="3120" spans="13:13" x14ac:dyDescent="0.3">
      <c r="M3120"/>
    </row>
    <row r="3121" spans="13:13" x14ac:dyDescent="0.3">
      <c r="M3121"/>
    </row>
    <row r="3122" spans="13:13" x14ac:dyDescent="0.3">
      <c r="M3122"/>
    </row>
    <row r="3123" spans="13:13" x14ac:dyDescent="0.3">
      <c r="M3123"/>
    </row>
    <row r="3124" spans="13:13" x14ac:dyDescent="0.3">
      <c r="M3124"/>
    </row>
    <row r="3125" spans="13:13" x14ac:dyDescent="0.3">
      <c r="M3125"/>
    </row>
    <row r="3126" spans="13:13" x14ac:dyDescent="0.3">
      <c r="M3126"/>
    </row>
    <row r="3127" spans="13:13" x14ac:dyDescent="0.3">
      <c r="M3127"/>
    </row>
    <row r="3128" spans="13:13" x14ac:dyDescent="0.3">
      <c r="M3128"/>
    </row>
    <row r="3129" spans="13:13" x14ac:dyDescent="0.3">
      <c r="M3129"/>
    </row>
    <row r="3130" spans="13:13" x14ac:dyDescent="0.3">
      <c r="M3130"/>
    </row>
    <row r="3131" spans="13:13" x14ac:dyDescent="0.3">
      <c r="M3131"/>
    </row>
    <row r="3132" spans="13:13" x14ac:dyDescent="0.3">
      <c r="M3132"/>
    </row>
    <row r="3133" spans="13:13" x14ac:dyDescent="0.3">
      <c r="M3133"/>
    </row>
    <row r="3134" spans="13:13" x14ac:dyDescent="0.3">
      <c r="M3134"/>
    </row>
    <row r="3135" spans="13:13" x14ac:dyDescent="0.3">
      <c r="M3135"/>
    </row>
    <row r="3136" spans="13:13" x14ac:dyDescent="0.3">
      <c r="M3136"/>
    </row>
    <row r="3137" spans="13:13" x14ac:dyDescent="0.3">
      <c r="M3137"/>
    </row>
    <row r="3138" spans="13:13" x14ac:dyDescent="0.3">
      <c r="M3138"/>
    </row>
    <row r="3139" spans="13:13" x14ac:dyDescent="0.3">
      <c r="M3139"/>
    </row>
    <row r="3140" spans="13:13" x14ac:dyDescent="0.3">
      <c r="M3140"/>
    </row>
    <row r="3141" spans="13:13" x14ac:dyDescent="0.3">
      <c r="M3141"/>
    </row>
    <row r="3142" spans="13:13" x14ac:dyDescent="0.3">
      <c r="M3142"/>
    </row>
    <row r="3143" spans="13:13" x14ac:dyDescent="0.3">
      <c r="M3143"/>
    </row>
    <row r="3144" spans="13:13" x14ac:dyDescent="0.3">
      <c r="M3144"/>
    </row>
    <row r="3145" spans="13:13" x14ac:dyDescent="0.3">
      <c r="M3145"/>
    </row>
    <row r="3146" spans="13:13" x14ac:dyDescent="0.3">
      <c r="M3146"/>
    </row>
    <row r="3147" spans="13:13" x14ac:dyDescent="0.3">
      <c r="M3147"/>
    </row>
    <row r="3148" spans="13:13" x14ac:dyDescent="0.3">
      <c r="M3148"/>
    </row>
    <row r="3149" spans="13:13" x14ac:dyDescent="0.3">
      <c r="M3149"/>
    </row>
    <row r="3150" spans="13:13" x14ac:dyDescent="0.3">
      <c r="M3150"/>
    </row>
    <row r="3151" spans="13:13" x14ac:dyDescent="0.3">
      <c r="M3151"/>
    </row>
    <row r="3152" spans="13:13" x14ac:dyDescent="0.3">
      <c r="M3152"/>
    </row>
    <row r="3153" spans="13:13" x14ac:dyDescent="0.3">
      <c r="M3153"/>
    </row>
    <row r="3154" spans="13:13" x14ac:dyDescent="0.3">
      <c r="M3154"/>
    </row>
    <row r="3155" spans="13:13" x14ac:dyDescent="0.3">
      <c r="M3155"/>
    </row>
    <row r="3156" spans="13:13" x14ac:dyDescent="0.3">
      <c r="M3156"/>
    </row>
    <row r="3157" spans="13:13" x14ac:dyDescent="0.3">
      <c r="M3157"/>
    </row>
    <row r="3158" spans="13:13" x14ac:dyDescent="0.3">
      <c r="M3158"/>
    </row>
    <row r="3159" spans="13:13" x14ac:dyDescent="0.3">
      <c r="M3159"/>
    </row>
    <row r="3160" spans="13:13" x14ac:dyDescent="0.3">
      <c r="M3160"/>
    </row>
    <row r="3161" spans="13:13" x14ac:dyDescent="0.3">
      <c r="M3161"/>
    </row>
    <row r="3162" spans="13:13" x14ac:dyDescent="0.3">
      <c r="M3162"/>
    </row>
    <row r="3163" spans="13:13" x14ac:dyDescent="0.3">
      <c r="M3163"/>
    </row>
    <row r="3164" spans="13:13" x14ac:dyDescent="0.3">
      <c r="M3164"/>
    </row>
    <row r="3165" spans="13:13" x14ac:dyDescent="0.3">
      <c r="M3165"/>
    </row>
    <row r="3166" spans="13:13" x14ac:dyDescent="0.3">
      <c r="M3166"/>
    </row>
    <row r="3167" spans="13:13" x14ac:dyDescent="0.3">
      <c r="M3167"/>
    </row>
    <row r="3168" spans="13:13" x14ac:dyDescent="0.3">
      <c r="M3168"/>
    </row>
    <row r="3169" spans="13:13" x14ac:dyDescent="0.3">
      <c r="M3169"/>
    </row>
    <row r="3170" spans="13:13" x14ac:dyDescent="0.3">
      <c r="M3170"/>
    </row>
    <row r="3171" spans="13:13" x14ac:dyDescent="0.3">
      <c r="M3171"/>
    </row>
    <row r="3172" spans="13:13" x14ac:dyDescent="0.3">
      <c r="M3172"/>
    </row>
    <row r="3173" spans="13:13" x14ac:dyDescent="0.3">
      <c r="M3173"/>
    </row>
    <row r="3174" spans="13:13" x14ac:dyDescent="0.3">
      <c r="M3174"/>
    </row>
    <row r="3175" spans="13:13" x14ac:dyDescent="0.3">
      <c r="M3175"/>
    </row>
    <row r="3176" spans="13:13" x14ac:dyDescent="0.3">
      <c r="M3176"/>
    </row>
    <row r="3177" spans="13:13" x14ac:dyDescent="0.3">
      <c r="M3177"/>
    </row>
    <row r="3178" spans="13:13" x14ac:dyDescent="0.3">
      <c r="M3178"/>
    </row>
    <row r="3179" spans="13:13" x14ac:dyDescent="0.3">
      <c r="M3179"/>
    </row>
    <row r="3180" spans="13:13" x14ac:dyDescent="0.3">
      <c r="M3180"/>
    </row>
    <row r="3181" spans="13:13" x14ac:dyDescent="0.3">
      <c r="M3181"/>
    </row>
    <row r="3182" spans="13:13" x14ac:dyDescent="0.3">
      <c r="M3182"/>
    </row>
    <row r="3183" spans="13:13" x14ac:dyDescent="0.3">
      <c r="M3183"/>
    </row>
    <row r="3184" spans="13:13" x14ac:dyDescent="0.3">
      <c r="M3184"/>
    </row>
    <row r="3185" spans="13:13" x14ac:dyDescent="0.3">
      <c r="M3185"/>
    </row>
    <row r="3186" spans="13:13" x14ac:dyDescent="0.3">
      <c r="M3186"/>
    </row>
    <row r="3187" spans="13:13" x14ac:dyDescent="0.3">
      <c r="M3187"/>
    </row>
    <row r="3188" spans="13:13" x14ac:dyDescent="0.3">
      <c r="M3188"/>
    </row>
    <row r="3189" spans="13:13" x14ac:dyDescent="0.3">
      <c r="M3189"/>
    </row>
    <row r="3190" spans="13:13" x14ac:dyDescent="0.3">
      <c r="M3190"/>
    </row>
    <row r="3191" spans="13:13" x14ac:dyDescent="0.3">
      <c r="M3191"/>
    </row>
    <row r="3192" spans="13:13" x14ac:dyDescent="0.3">
      <c r="M3192"/>
    </row>
    <row r="3193" spans="13:13" x14ac:dyDescent="0.3">
      <c r="M3193"/>
    </row>
    <row r="3194" spans="13:13" x14ac:dyDescent="0.3">
      <c r="M3194"/>
    </row>
    <row r="3195" spans="13:13" x14ac:dyDescent="0.3">
      <c r="M3195"/>
    </row>
    <row r="3196" spans="13:13" x14ac:dyDescent="0.3">
      <c r="M3196"/>
    </row>
    <row r="3197" spans="13:13" x14ac:dyDescent="0.3">
      <c r="M3197"/>
    </row>
    <row r="3198" spans="13:13" x14ac:dyDescent="0.3">
      <c r="M3198"/>
    </row>
    <row r="3199" spans="13:13" x14ac:dyDescent="0.3">
      <c r="M3199"/>
    </row>
    <row r="3200" spans="13:13" x14ac:dyDescent="0.3">
      <c r="M3200"/>
    </row>
    <row r="3201" spans="13:13" x14ac:dyDescent="0.3">
      <c r="M3201"/>
    </row>
    <row r="3202" spans="13:13" x14ac:dyDescent="0.3">
      <c r="M3202"/>
    </row>
    <row r="3203" spans="13:13" x14ac:dyDescent="0.3">
      <c r="M3203"/>
    </row>
    <row r="3204" spans="13:13" x14ac:dyDescent="0.3">
      <c r="M3204"/>
    </row>
    <row r="3205" spans="13:13" x14ac:dyDescent="0.3">
      <c r="M3205"/>
    </row>
    <row r="3206" spans="13:13" x14ac:dyDescent="0.3">
      <c r="M3206"/>
    </row>
    <row r="3207" spans="13:13" x14ac:dyDescent="0.3">
      <c r="M3207"/>
    </row>
    <row r="3208" spans="13:13" x14ac:dyDescent="0.3">
      <c r="M3208"/>
    </row>
    <row r="3209" spans="13:13" x14ac:dyDescent="0.3">
      <c r="M3209"/>
    </row>
    <row r="3210" spans="13:13" x14ac:dyDescent="0.3">
      <c r="M3210"/>
    </row>
    <row r="3211" spans="13:13" x14ac:dyDescent="0.3">
      <c r="M3211"/>
    </row>
    <row r="3212" spans="13:13" x14ac:dyDescent="0.3">
      <c r="M3212"/>
    </row>
    <row r="3213" spans="13:13" x14ac:dyDescent="0.3">
      <c r="M3213"/>
    </row>
    <row r="3214" spans="13:13" x14ac:dyDescent="0.3">
      <c r="M3214"/>
    </row>
    <row r="3215" spans="13:13" x14ac:dyDescent="0.3">
      <c r="M3215"/>
    </row>
    <row r="3216" spans="13:13" x14ac:dyDescent="0.3">
      <c r="M3216"/>
    </row>
    <row r="3217" spans="13:13" x14ac:dyDescent="0.3">
      <c r="M3217"/>
    </row>
    <row r="3218" spans="13:13" x14ac:dyDescent="0.3">
      <c r="M3218"/>
    </row>
    <row r="3219" spans="13:13" x14ac:dyDescent="0.3">
      <c r="M3219"/>
    </row>
    <row r="3220" spans="13:13" x14ac:dyDescent="0.3">
      <c r="M3220"/>
    </row>
    <row r="3221" spans="13:13" x14ac:dyDescent="0.3">
      <c r="M3221"/>
    </row>
    <row r="3222" spans="13:13" x14ac:dyDescent="0.3">
      <c r="M3222"/>
    </row>
    <row r="3223" spans="13:13" x14ac:dyDescent="0.3">
      <c r="M3223"/>
    </row>
    <row r="3224" spans="13:13" x14ac:dyDescent="0.3">
      <c r="M3224"/>
    </row>
    <row r="3225" spans="13:13" x14ac:dyDescent="0.3">
      <c r="M3225"/>
    </row>
    <row r="3226" spans="13:13" x14ac:dyDescent="0.3">
      <c r="M3226"/>
    </row>
    <row r="3227" spans="13:13" x14ac:dyDescent="0.3">
      <c r="M3227"/>
    </row>
    <row r="3228" spans="13:13" x14ac:dyDescent="0.3">
      <c r="M3228"/>
    </row>
    <row r="3229" spans="13:13" x14ac:dyDescent="0.3">
      <c r="M3229"/>
    </row>
    <row r="3230" spans="13:13" x14ac:dyDescent="0.3">
      <c r="M3230"/>
    </row>
    <row r="3231" spans="13:13" x14ac:dyDescent="0.3">
      <c r="M3231"/>
    </row>
    <row r="3232" spans="13:13" x14ac:dyDescent="0.3">
      <c r="M3232"/>
    </row>
    <row r="3233" spans="13:13" x14ac:dyDescent="0.3">
      <c r="M3233"/>
    </row>
    <row r="3234" spans="13:13" x14ac:dyDescent="0.3">
      <c r="M3234"/>
    </row>
    <row r="3235" spans="13:13" x14ac:dyDescent="0.3">
      <c r="M3235"/>
    </row>
    <row r="3236" spans="13:13" x14ac:dyDescent="0.3">
      <c r="M3236"/>
    </row>
    <row r="3237" spans="13:13" x14ac:dyDescent="0.3">
      <c r="M3237"/>
    </row>
    <row r="3238" spans="13:13" x14ac:dyDescent="0.3">
      <c r="M3238"/>
    </row>
    <row r="3239" spans="13:13" x14ac:dyDescent="0.3">
      <c r="M3239"/>
    </row>
    <row r="3240" spans="13:13" x14ac:dyDescent="0.3">
      <c r="M3240"/>
    </row>
    <row r="3241" spans="13:13" x14ac:dyDescent="0.3">
      <c r="M3241"/>
    </row>
    <row r="3242" spans="13:13" x14ac:dyDescent="0.3">
      <c r="M3242"/>
    </row>
    <row r="3243" spans="13:13" x14ac:dyDescent="0.3">
      <c r="M3243"/>
    </row>
    <row r="3244" spans="13:13" x14ac:dyDescent="0.3">
      <c r="M3244"/>
    </row>
    <row r="3245" spans="13:13" x14ac:dyDescent="0.3">
      <c r="M3245"/>
    </row>
    <row r="3246" spans="13:13" x14ac:dyDescent="0.3">
      <c r="M3246"/>
    </row>
    <row r="3247" spans="13:13" x14ac:dyDescent="0.3">
      <c r="M3247"/>
    </row>
    <row r="3248" spans="13:13" x14ac:dyDescent="0.3">
      <c r="M3248"/>
    </row>
    <row r="3249" spans="13:13" x14ac:dyDescent="0.3">
      <c r="M3249"/>
    </row>
    <row r="3250" spans="13:13" x14ac:dyDescent="0.3">
      <c r="M3250"/>
    </row>
    <row r="3251" spans="13:13" x14ac:dyDescent="0.3">
      <c r="M3251"/>
    </row>
    <row r="3252" spans="13:13" x14ac:dyDescent="0.3">
      <c r="M3252"/>
    </row>
    <row r="3253" spans="13:13" x14ac:dyDescent="0.3">
      <c r="M3253"/>
    </row>
    <row r="3254" spans="13:13" x14ac:dyDescent="0.3">
      <c r="M3254"/>
    </row>
    <row r="3255" spans="13:13" x14ac:dyDescent="0.3">
      <c r="M3255"/>
    </row>
    <row r="3256" spans="13:13" x14ac:dyDescent="0.3">
      <c r="M3256"/>
    </row>
    <row r="3257" spans="13:13" x14ac:dyDescent="0.3">
      <c r="M3257"/>
    </row>
    <row r="3258" spans="13:13" x14ac:dyDescent="0.3">
      <c r="M3258"/>
    </row>
    <row r="3259" spans="13:13" x14ac:dyDescent="0.3">
      <c r="M3259"/>
    </row>
    <row r="3260" spans="13:13" x14ac:dyDescent="0.3">
      <c r="M3260"/>
    </row>
    <row r="3261" spans="13:13" x14ac:dyDescent="0.3">
      <c r="M3261"/>
    </row>
    <row r="3262" spans="13:13" x14ac:dyDescent="0.3">
      <c r="M3262"/>
    </row>
    <row r="3263" spans="13:13" x14ac:dyDescent="0.3">
      <c r="M3263"/>
    </row>
    <row r="3264" spans="13:13" x14ac:dyDescent="0.3">
      <c r="M3264"/>
    </row>
    <row r="3265" spans="13:13" x14ac:dyDescent="0.3">
      <c r="M3265"/>
    </row>
    <row r="3266" spans="13:13" x14ac:dyDescent="0.3">
      <c r="M3266"/>
    </row>
    <row r="3267" spans="13:13" x14ac:dyDescent="0.3">
      <c r="M3267"/>
    </row>
    <row r="3268" spans="13:13" x14ac:dyDescent="0.3">
      <c r="M3268"/>
    </row>
    <row r="3269" spans="13:13" x14ac:dyDescent="0.3">
      <c r="M3269"/>
    </row>
    <row r="3270" spans="13:13" x14ac:dyDescent="0.3">
      <c r="M3270"/>
    </row>
    <row r="3271" spans="13:13" x14ac:dyDescent="0.3">
      <c r="M3271"/>
    </row>
    <row r="3272" spans="13:13" x14ac:dyDescent="0.3">
      <c r="M3272"/>
    </row>
    <row r="3273" spans="13:13" x14ac:dyDescent="0.3">
      <c r="M3273"/>
    </row>
    <row r="3274" spans="13:13" x14ac:dyDescent="0.3">
      <c r="M3274"/>
    </row>
    <row r="3275" spans="13:13" x14ac:dyDescent="0.3">
      <c r="M3275"/>
    </row>
    <row r="3276" spans="13:13" x14ac:dyDescent="0.3">
      <c r="M3276"/>
    </row>
    <row r="3277" spans="13:13" x14ac:dyDescent="0.3">
      <c r="M3277"/>
    </row>
    <row r="3278" spans="13:13" x14ac:dyDescent="0.3">
      <c r="M3278"/>
    </row>
    <row r="3279" spans="13:13" x14ac:dyDescent="0.3">
      <c r="M3279"/>
    </row>
    <row r="3280" spans="13:13" x14ac:dyDescent="0.3">
      <c r="M3280"/>
    </row>
    <row r="3281" spans="13:13" x14ac:dyDescent="0.3">
      <c r="M3281"/>
    </row>
    <row r="3282" spans="13:13" x14ac:dyDescent="0.3">
      <c r="M3282"/>
    </row>
    <row r="3283" spans="13:13" x14ac:dyDescent="0.3">
      <c r="M3283"/>
    </row>
    <row r="3284" spans="13:13" x14ac:dyDescent="0.3">
      <c r="M3284"/>
    </row>
    <row r="3285" spans="13:13" x14ac:dyDescent="0.3">
      <c r="M3285"/>
    </row>
    <row r="3286" spans="13:13" x14ac:dyDescent="0.3">
      <c r="M3286"/>
    </row>
    <row r="3287" spans="13:13" x14ac:dyDescent="0.3">
      <c r="M3287"/>
    </row>
    <row r="3288" spans="13:13" x14ac:dyDescent="0.3">
      <c r="M3288"/>
    </row>
    <row r="3289" spans="13:13" x14ac:dyDescent="0.3">
      <c r="M3289"/>
    </row>
    <row r="3290" spans="13:13" x14ac:dyDescent="0.3">
      <c r="M3290"/>
    </row>
    <row r="3291" spans="13:13" x14ac:dyDescent="0.3">
      <c r="M3291"/>
    </row>
    <row r="3292" spans="13:13" x14ac:dyDescent="0.3">
      <c r="M3292"/>
    </row>
    <row r="3293" spans="13:13" x14ac:dyDescent="0.3">
      <c r="M3293"/>
    </row>
    <row r="3294" spans="13:13" x14ac:dyDescent="0.3">
      <c r="M3294"/>
    </row>
    <row r="3295" spans="13:13" x14ac:dyDescent="0.3">
      <c r="M3295"/>
    </row>
    <row r="3296" spans="13:13" x14ac:dyDescent="0.3">
      <c r="M3296"/>
    </row>
    <row r="3297" spans="13:13" x14ac:dyDescent="0.3">
      <c r="M3297"/>
    </row>
    <row r="3298" spans="13:13" x14ac:dyDescent="0.3">
      <c r="M3298"/>
    </row>
    <row r="3299" spans="13:13" x14ac:dyDescent="0.3">
      <c r="M3299"/>
    </row>
    <row r="3300" spans="13:13" x14ac:dyDescent="0.3">
      <c r="M3300"/>
    </row>
    <row r="3301" spans="13:13" x14ac:dyDescent="0.3">
      <c r="M3301"/>
    </row>
    <row r="3302" spans="13:13" x14ac:dyDescent="0.3">
      <c r="M3302"/>
    </row>
    <row r="3303" spans="13:13" x14ac:dyDescent="0.3">
      <c r="M3303"/>
    </row>
    <row r="3304" spans="13:13" x14ac:dyDescent="0.3">
      <c r="M3304"/>
    </row>
    <row r="3305" spans="13:13" x14ac:dyDescent="0.3">
      <c r="M3305"/>
    </row>
    <row r="3306" spans="13:13" x14ac:dyDescent="0.3">
      <c r="M3306"/>
    </row>
    <row r="3307" spans="13:13" x14ac:dyDescent="0.3">
      <c r="M3307"/>
    </row>
    <row r="3308" spans="13:13" x14ac:dyDescent="0.3">
      <c r="M3308"/>
    </row>
    <row r="3309" spans="13:13" x14ac:dyDescent="0.3">
      <c r="M3309"/>
    </row>
    <row r="3310" spans="13:13" x14ac:dyDescent="0.3">
      <c r="M3310"/>
    </row>
    <row r="3311" spans="13:13" x14ac:dyDescent="0.3">
      <c r="M3311"/>
    </row>
    <row r="3312" spans="13:13" x14ac:dyDescent="0.3">
      <c r="M3312"/>
    </row>
    <row r="3313" spans="13:13" x14ac:dyDescent="0.3">
      <c r="M3313"/>
    </row>
    <row r="3314" spans="13:13" x14ac:dyDescent="0.3">
      <c r="M3314"/>
    </row>
    <row r="3315" spans="13:13" x14ac:dyDescent="0.3">
      <c r="M3315"/>
    </row>
    <row r="3316" spans="13:13" x14ac:dyDescent="0.3">
      <c r="M3316"/>
    </row>
    <row r="3317" spans="13:13" x14ac:dyDescent="0.3">
      <c r="M3317"/>
    </row>
    <row r="3318" spans="13:13" x14ac:dyDescent="0.3">
      <c r="M3318"/>
    </row>
    <row r="3319" spans="13:13" x14ac:dyDescent="0.3">
      <c r="M3319"/>
    </row>
    <row r="3320" spans="13:13" x14ac:dyDescent="0.3">
      <c r="M3320"/>
    </row>
    <row r="3321" spans="13:13" x14ac:dyDescent="0.3">
      <c r="M3321"/>
    </row>
    <row r="3322" spans="13:13" x14ac:dyDescent="0.3">
      <c r="M3322"/>
    </row>
    <row r="3323" spans="13:13" x14ac:dyDescent="0.3">
      <c r="M3323"/>
    </row>
    <row r="3324" spans="13:13" x14ac:dyDescent="0.3">
      <c r="M3324"/>
    </row>
    <row r="3325" spans="13:13" x14ac:dyDescent="0.3">
      <c r="M3325"/>
    </row>
    <row r="3326" spans="13:13" x14ac:dyDescent="0.3">
      <c r="M3326"/>
    </row>
    <row r="3327" spans="13:13" x14ac:dyDescent="0.3">
      <c r="M3327"/>
    </row>
    <row r="3328" spans="13:13" x14ac:dyDescent="0.3">
      <c r="M3328"/>
    </row>
    <row r="3329" spans="13:13" x14ac:dyDescent="0.3">
      <c r="M3329"/>
    </row>
    <row r="3330" spans="13:13" x14ac:dyDescent="0.3">
      <c r="M3330"/>
    </row>
    <row r="3331" spans="13:13" x14ac:dyDescent="0.3">
      <c r="M3331"/>
    </row>
    <row r="3332" spans="13:13" x14ac:dyDescent="0.3">
      <c r="M3332"/>
    </row>
    <row r="3333" spans="13:13" x14ac:dyDescent="0.3">
      <c r="M3333"/>
    </row>
    <row r="3334" spans="13:13" x14ac:dyDescent="0.3">
      <c r="M3334"/>
    </row>
    <row r="3335" spans="13:13" x14ac:dyDescent="0.3">
      <c r="M3335"/>
    </row>
    <row r="3336" spans="13:13" x14ac:dyDescent="0.3">
      <c r="M3336"/>
    </row>
    <row r="3337" spans="13:13" x14ac:dyDescent="0.3">
      <c r="M3337"/>
    </row>
    <row r="3338" spans="13:13" x14ac:dyDescent="0.3">
      <c r="M3338"/>
    </row>
    <row r="3339" spans="13:13" x14ac:dyDescent="0.3">
      <c r="M3339"/>
    </row>
    <row r="3340" spans="13:13" x14ac:dyDescent="0.3">
      <c r="M3340"/>
    </row>
    <row r="3341" spans="13:13" x14ac:dyDescent="0.3">
      <c r="M3341"/>
    </row>
    <row r="3342" spans="13:13" x14ac:dyDescent="0.3">
      <c r="M3342"/>
    </row>
    <row r="3343" spans="13:13" x14ac:dyDescent="0.3">
      <c r="M3343"/>
    </row>
    <row r="3344" spans="13:13" x14ac:dyDescent="0.3">
      <c r="M3344"/>
    </row>
    <row r="3345" spans="13:13" x14ac:dyDescent="0.3">
      <c r="M3345"/>
    </row>
    <row r="3346" spans="13:13" x14ac:dyDescent="0.3">
      <c r="M3346"/>
    </row>
    <row r="3347" spans="13:13" x14ac:dyDescent="0.3">
      <c r="M3347"/>
    </row>
    <row r="3348" spans="13:13" x14ac:dyDescent="0.3">
      <c r="M3348"/>
    </row>
    <row r="3349" spans="13:13" x14ac:dyDescent="0.3">
      <c r="M3349"/>
    </row>
    <row r="3350" spans="13:13" x14ac:dyDescent="0.3">
      <c r="M3350"/>
    </row>
    <row r="3351" spans="13:13" x14ac:dyDescent="0.3">
      <c r="M3351"/>
    </row>
    <row r="3352" spans="13:13" x14ac:dyDescent="0.3">
      <c r="M3352"/>
    </row>
    <row r="3353" spans="13:13" x14ac:dyDescent="0.3">
      <c r="M3353"/>
    </row>
    <row r="3354" spans="13:13" x14ac:dyDescent="0.3">
      <c r="M3354"/>
    </row>
    <row r="3355" spans="13:13" x14ac:dyDescent="0.3">
      <c r="M3355"/>
    </row>
    <row r="3356" spans="13:13" x14ac:dyDescent="0.3">
      <c r="M3356"/>
    </row>
    <row r="3357" spans="13:13" x14ac:dyDescent="0.3">
      <c r="M3357"/>
    </row>
    <row r="3358" spans="13:13" x14ac:dyDescent="0.3">
      <c r="M3358"/>
    </row>
    <row r="3359" spans="13:13" x14ac:dyDescent="0.3">
      <c r="M3359"/>
    </row>
    <row r="3360" spans="13:13" x14ac:dyDescent="0.3">
      <c r="M3360"/>
    </row>
    <row r="3361" spans="13:13" x14ac:dyDescent="0.3">
      <c r="M3361"/>
    </row>
    <row r="3362" spans="13:13" x14ac:dyDescent="0.3">
      <c r="M3362"/>
    </row>
    <row r="3363" spans="13:13" x14ac:dyDescent="0.3">
      <c r="M3363"/>
    </row>
    <row r="3364" spans="13:13" x14ac:dyDescent="0.3">
      <c r="M3364"/>
    </row>
    <row r="3365" spans="13:13" x14ac:dyDescent="0.3">
      <c r="M3365"/>
    </row>
    <row r="3366" spans="13:13" x14ac:dyDescent="0.3">
      <c r="M3366"/>
    </row>
    <row r="3367" spans="13:13" x14ac:dyDescent="0.3">
      <c r="M3367"/>
    </row>
    <row r="3368" spans="13:13" x14ac:dyDescent="0.3">
      <c r="M3368"/>
    </row>
    <row r="3369" spans="13:13" x14ac:dyDescent="0.3">
      <c r="M3369"/>
    </row>
    <row r="3370" spans="13:13" x14ac:dyDescent="0.3">
      <c r="M3370"/>
    </row>
    <row r="3371" spans="13:13" x14ac:dyDescent="0.3">
      <c r="M3371"/>
    </row>
    <row r="3372" spans="13:13" x14ac:dyDescent="0.3">
      <c r="M3372"/>
    </row>
    <row r="3373" spans="13:13" x14ac:dyDescent="0.3">
      <c r="M3373"/>
    </row>
    <row r="3374" spans="13:13" x14ac:dyDescent="0.3">
      <c r="M3374"/>
    </row>
    <row r="3375" spans="13:13" x14ac:dyDescent="0.3">
      <c r="M3375"/>
    </row>
    <row r="3376" spans="13:13" x14ac:dyDescent="0.3">
      <c r="M3376"/>
    </row>
    <row r="3377" spans="13:13" x14ac:dyDescent="0.3">
      <c r="M3377"/>
    </row>
    <row r="3378" spans="13:13" x14ac:dyDescent="0.3">
      <c r="M3378"/>
    </row>
    <row r="3379" spans="13:13" x14ac:dyDescent="0.3">
      <c r="M3379"/>
    </row>
    <row r="3380" spans="13:13" x14ac:dyDescent="0.3">
      <c r="M3380"/>
    </row>
    <row r="3381" spans="13:13" x14ac:dyDescent="0.3">
      <c r="M3381"/>
    </row>
    <row r="3382" spans="13:13" x14ac:dyDescent="0.3">
      <c r="M3382"/>
    </row>
    <row r="3383" spans="13:13" x14ac:dyDescent="0.3">
      <c r="M3383"/>
    </row>
    <row r="3384" spans="13:13" x14ac:dyDescent="0.3">
      <c r="M3384"/>
    </row>
    <row r="3385" spans="13:13" x14ac:dyDescent="0.3">
      <c r="M3385"/>
    </row>
    <row r="3386" spans="13:13" x14ac:dyDescent="0.3">
      <c r="M3386"/>
    </row>
    <row r="3387" spans="13:13" x14ac:dyDescent="0.3">
      <c r="M3387"/>
    </row>
    <row r="3388" spans="13:13" x14ac:dyDescent="0.3">
      <c r="M3388"/>
    </row>
    <row r="3389" spans="13:13" x14ac:dyDescent="0.3">
      <c r="M3389"/>
    </row>
    <row r="3390" spans="13:13" x14ac:dyDescent="0.3">
      <c r="M3390"/>
    </row>
    <row r="3391" spans="13:13" x14ac:dyDescent="0.3">
      <c r="M3391"/>
    </row>
    <row r="3392" spans="13:13" x14ac:dyDescent="0.3">
      <c r="M3392"/>
    </row>
    <row r="3393" spans="13:13" x14ac:dyDescent="0.3">
      <c r="M3393"/>
    </row>
    <row r="3394" spans="13:13" x14ac:dyDescent="0.3">
      <c r="M3394"/>
    </row>
    <row r="3395" spans="13:13" x14ac:dyDescent="0.3">
      <c r="M3395"/>
    </row>
    <row r="3396" spans="13:13" x14ac:dyDescent="0.3">
      <c r="M3396"/>
    </row>
    <row r="3397" spans="13:13" x14ac:dyDescent="0.3">
      <c r="M3397"/>
    </row>
    <row r="3398" spans="13:13" x14ac:dyDescent="0.3">
      <c r="M3398"/>
    </row>
    <row r="3399" spans="13:13" x14ac:dyDescent="0.3">
      <c r="M3399"/>
    </row>
    <row r="3400" spans="13:13" x14ac:dyDescent="0.3">
      <c r="M3400"/>
    </row>
    <row r="3401" spans="13:13" x14ac:dyDescent="0.3">
      <c r="M3401"/>
    </row>
    <row r="3402" spans="13:13" x14ac:dyDescent="0.3">
      <c r="M3402"/>
    </row>
    <row r="3403" spans="13:13" x14ac:dyDescent="0.3">
      <c r="M3403"/>
    </row>
    <row r="3404" spans="13:13" x14ac:dyDescent="0.3">
      <c r="M3404"/>
    </row>
    <row r="3405" spans="13:13" x14ac:dyDescent="0.3">
      <c r="M3405"/>
    </row>
    <row r="3406" spans="13:13" x14ac:dyDescent="0.3">
      <c r="M3406"/>
    </row>
    <row r="3407" spans="13:13" x14ac:dyDescent="0.3">
      <c r="M3407"/>
    </row>
    <row r="3408" spans="13:13" x14ac:dyDescent="0.3">
      <c r="M3408"/>
    </row>
    <row r="3409" spans="13:13" x14ac:dyDescent="0.3">
      <c r="M3409"/>
    </row>
    <row r="3410" spans="13:13" x14ac:dyDescent="0.3">
      <c r="M3410"/>
    </row>
    <row r="3411" spans="13:13" x14ac:dyDescent="0.3">
      <c r="M3411"/>
    </row>
    <row r="3412" spans="13:13" x14ac:dyDescent="0.3">
      <c r="M3412"/>
    </row>
    <row r="3413" spans="13:13" x14ac:dyDescent="0.3">
      <c r="M3413"/>
    </row>
    <row r="3414" spans="13:13" x14ac:dyDescent="0.3">
      <c r="M3414"/>
    </row>
    <row r="3415" spans="13:13" x14ac:dyDescent="0.3">
      <c r="M3415"/>
    </row>
    <row r="3416" spans="13:13" x14ac:dyDescent="0.3">
      <c r="M3416"/>
    </row>
    <row r="3417" spans="13:13" x14ac:dyDescent="0.3">
      <c r="M3417"/>
    </row>
    <row r="3418" spans="13:13" x14ac:dyDescent="0.3">
      <c r="M3418"/>
    </row>
    <row r="3419" spans="13:13" x14ac:dyDescent="0.3">
      <c r="M3419"/>
    </row>
    <row r="3420" spans="13:13" x14ac:dyDescent="0.3">
      <c r="M3420"/>
    </row>
    <row r="3421" spans="13:13" x14ac:dyDescent="0.3">
      <c r="M3421"/>
    </row>
    <row r="3422" spans="13:13" x14ac:dyDescent="0.3">
      <c r="M3422"/>
    </row>
    <row r="3423" spans="13:13" x14ac:dyDescent="0.3">
      <c r="M3423"/>
    </row>
    <row r="3424" spans="13:13" x14ac:dyDescent="0.3">
      <c r="M3424"/>
    </row>
    <row r="3425" spans="13:13" x14ac:dyDescent="0.3">
      <c r="M3425"/>
    </row>
    <row r="3426" spans="13:13" x14ac:dyDescent="0.3">
      <c r="M3426"/>
    </row>
    <row r="3427" spans="13:13" x14ac:dyDescent="0.3">
      <c r="M3427"/>
    </row>
    <row r="3428" spans="13:13" x14ac:dyDescent="0.3">
      <c r="M3428"/>
    </row>
    <row r="3429" spans="13:13" x14ac:dyDescent="0.3">
      <c r="M3429"/>
    </row>
    <row r="3430" spans="13:13" x14ac:dyDescent="0.3">
      <c r="M3430"/>
    </row>
    <row r="3431" spans="13:13" x14ac:dyDescent="0.3">
      <c r="M3431"/>
    </row>
    <row r="3432" spans="13:13" x14ac:dyDescent="0.3">
      <c r="M3432"/>
    </row>
    <row r="3433" spans="13:13" x14ac:dyDescent="0.3">
      <c r="M3433"/>
    </row>
    <row r="3434" spans="13:13" x14ac:dyDescent="0.3">
      <c r="M3434"/>
    </row>
    <row r="3435" spans="13:13" x14ac:dyDescent="0.3">
      <c r="M3435"/>
    </row>
    <row r="3436" spans="13:13" x14ac:dyDescent="0.3">
      <c r="M3436"/>
    </row>
    <row r="3437" spans="13:13" x14ac:dyDescent="0.3">
      <c r="M3437"/>
    </row>
    <row r="3438" spans="13:13" x14ac:dyDescent="0.3">
      <c r="M3438"/>
    </row>
    <row r="3439" spans="13:13" x14ac:dyDescent="0.3">
      <c r="M3439"/>
    </row>
    <row r="3440" spans="13:13" x14ac:dyDescent="0.3">
      <c r="M3440"/>
    </row>
    <row r="3441" spans="13:13" x14ac:dyDescent="0.3">
      <c r="M3441"/>
    </row>
    <row r="3442" spans="13:13" x14ac:dyDescent="0.3">
      <c r="M3442"/>
    </row>
    <row r="3443" spans="13:13" x14ac:dyDescent="0.3">
      <c r="M3443"/>
    </row>
    <row r="3444" spans="13:13" x14ac:dyDescent="0.3">
      <c r="M3444"/>
    </row>
    <row r="3445" spans="13:13" x14ac:dyDescent="0.3">
      <c r="M3445"/>
    </row>
    <row r="3446" spans="13:13" x14ac:dyDescent="0.3">
      <c r="M3446"/>
    </row>
    <row r="3447" spans="13:13" x14ac:dyDescent="0.3">
      <c r="M3447"/>
    </row>
    <row r="3448" spans="13:13" x14ac:dyDescent="0.3">
      <c r="M3448"/>
    </row>
    <row r="3449" spans="13:13" x14ac:dyDescent="0.3">
      <c r="M3449"/>
    </row>
    <row r="3450" spans="13:13" x14ac:dyDescent="0.3">
      <c r="M3450"/>
    </row>
    <row r="3451" spans="13:13" x14ac:dyDescent="0.3">
      <c r="M3451"/>
    </row>
    <row r="3452" spans="13:13" x14ac:dyDescent="0.3">
      <c r="M3452"/>
    </row>
    <row r="3453" spans="13:13" x14ac:dyDescent="0.3">
      <c r="M3453"/>
    </row>
    <row r="3454" spans="13:13" x14ac:dyDescent="0.3">
      <c r="M3454"/>
    </row>
    <row r="3455" spans="13:13" x14ac:dyDescent="0.3">
      <c r="M3455"/>
    </row>
    <row r="3456" spans="13:13" x14ac:dyDescent="0.3">
      <c r="M3456"/>
    </row>
    <row r="3457" spans="13:13" x14ac:dyDescent="0.3">
      <c r="M3457"/>
    </row>
    <row r="3458" spans="13:13" x14ac:dyDescent="0.3">
      <c r="M3458"/>
    </row>
    <row r="3459" spans="13:13" x14ac:dyDescent="0.3">
      <c r="M3459"/>
    </row>
    <row r="3460" spans="13:13" x14ac:dyDescent="0.3">
      <c r="M3460"/>
    </row>
    <row r="3461" spans="13:13" x14ac:dyDescent="0.3">
      <c r="M3461"/>
    </row>
    <row r="3462" spans="13:13" x14ac:dyDescent="0.3">
      <c r="M3462"/>
    </row>
    <row r="3463" spans="13:13" x14ac:dyDescent="0.3">
      <c r="M3463"/>
    </row>
    <row r="3464" spans="13:13" x14ac:dyDescent="0.3">
      <c r="M3464"/>
    </row>
    <row r="3465" spans="13:13" x14ac:dyDescent="0.3">
      <c r="M3465"/>
    </row>
    <row r="3466" spans="13:13" x14ac:dyDescent="0.3">
      <c r="M3466"/>
    </row>
    <row r="3467" spans="13:13" x14ac:dyDescent="0.3">
      <c r="M3467"/>
    </row>
    <row r="3468" spans="13:13" x14ac:dyDescent="0.3">
      <c r="M3468"/>
    </row>
    <row r="3469" spans="13:13" x14ac:dyDescent="0.3">
      <c r="M3469"/>
    </row>
    <row r="3470" spans="13:13" x14ac:dyDescent="0.3">
      <c r="M3470"/>
    </row>
    <row r="3471" spans="13:13" x14ac:dyDescent="0.3">
      <c r="M3471"/>
    </row>
    <row r="3472" spans="13:13" x14ac:dyDescent="0.3">
      <c r="M3472"/>
    </row>
    <row r="3473" spans="13:13" x14ac:dyDescent="0.3">
      <c r="M3473"/>
    </row>
    <row r="3474" spans="13:13" x14ac:dyDescent="0.3">
      <c r="M3474"/>
    </row>
    <row r="3475" spans="13:13" x14ac:dyDescent="0.3">
      <c r="M3475"/>
    </row>
    <row r="3476" spans="13:13" x14ac:dyDescent="0.3">
      <c r="M3476"/>
    </row>
    <row r="3477" spans="13:13" x14ac:dyDescent="0.3">
      <c r="M3477"/>
    </row>
    <row r="3478" spans="13:13" x14ac:dyDescent="0.3">
      <c r="M3478"/>
    </row>
    <row r="3479" spans="13:13" x14ac:dyDescent="0.3">
      <c r="M3479"/>
    </row>
    <row r="3480" spans="13:13" x14ac:dyDescent="0.3">
      <c r="M3480"/>
    </row>
    <row r="3481" spans="13:13" x14ac:dyDescent="0.3">
      <c r="M3481"/>
    </row>
    <row r="3482" spans="13:13" x14ac:dyDescent="0.3">
      <c r="M3482"/>
    </row>
    <row r="3483" spans="13:13" x14ac:dyDescent="0.3">
      <c r="M3483"/>
    </row>
    <row r="3484" spans="13:13" x14ac:dyDescent="0.3">
      <c r="M3484"/>
    </row>
    <row r="3485" spans="13:13" x14ac:dyDescent="0.3">
      <c r="M3485"/>
    </row>
    <row r="3486" spans="13:13" x14ac:dyDescent="0.3">
      <c r="M3486"/>
    </row>
    <row r="3487" spans="13:13" x14ac:dyDescent="0.3">
      <c r="M3487"/>
    </row>
    <row r="3488" spans="13:13" x14ac:dyDescent="0.3">
      <c r="M3488"/>
    </row>
    <row r="3489" spans="13:13" x14ac:dyDescent="0.3">
      <c r="M3489"/>
    </row>
    <row r="3490" spans="13:13" x14ac:dyDescent="0.3">
      <c r="M3490"/>
    </row>
    <row r="3491" spans="13:13" x14ac:dyDescent="0.3">
      <c r="M3491"/>
    </row>
    <row r="3492" spans="13:13" x14ac:dyDescent="0.3">
      <c r="M3492"/>
    </row>
    <row r="3493" spans="13:13" x14ac:dyDescent="0.3">
      <c r="M3493"/>
    </row>
    <row r="3494" spans="13:13" x14ac:dyDescent="0.3">
      <c r="M3494"/>
    </row>
    <row r="3495" spans="13:13" x14ac:dyDescent="0.3">
      <c r="M3495"/>
    </row>
    <row r="3496" spans="13:13" x14ac:dyDescent="0.3">
      <c r="M3496"/>
    </row>
    <row r="3497" spans="13:13" x14ac:dyDescent="0.3">
      <c r="M3497"/>
    </row>
    <row r="3498" spans="13:13" x14ac:dyDescent="0.3">
      <c r="M3498"/>
    </row>
    <row r="3499" spans="13:13" x14ac:dyDescent="0.3">
      <c r="M3499"/>
    </row>
    <row r="3500" spans="13:13" x14ac:dyDescent="0.3">
      <c r="M3500"/>
    </row>
    <row r="3501" spans="13:13" x14ac:dyDescent="0.3">
      <c r="M3501"/>
    </row>
    <row r="3502" spans="13:13" x14ac:dyDescent="0.3">
      <c r="M3502"/>
    </row>
    <row r="3503" spans="13:13" x14ac:dyDescent="0.3">
      <c r="M3503"/>
    </row>
    <row r="3504" spans="13:13" x14ac:dyDescent="0.3">
      <c r="M3504"/>
    </row>
    <row r="3505" spans="13:13" x14ac:dyDescent="0.3">
      <c r="M3505"/>
    </row>
    <row r="3506" spans="13:13" x14ac:dyDescent="0.3">
      <c r="M3506"/>
    </row>
    <row r="3507" spans="13:13" x14ac:dyDescent="0.3">
      <c r="M3507"/>
    </row>
    <row r="3508" spans="13:13" x14ac:dyDescent="0.3">
      <c r="M3508"/>
    </row>
    <row r="3509" spans="13:13" x14ac:dyDescent="0.3">
      <c r="M3509"/>
    </row>
    <row r="3510" spans="13:13" x14ac:dyDescent="0.3">
      <c r="M3510"/>
    </row>
    <row r="3511" spans="13:13" x14ac:dyDescent="0.3">
      <c r="M3511"/>
    </row>
    <row r="3512" spans="13:13" x14ac:dyDescent="0.3">
      <c r="M3512"/>
    </row>
    <row r="3513" spans="13:13" x14ac:dyDescent="0.3">
      <c r="M3513"/>
    </row>
    <row r="3514" spans="13:13" x14ac:dyDescent="0.3">
      <c r="M3514"/>
    </row>
    <row r="3515" spans="13:13" x14ac:dyDescent="0.3">
      <c r="M3515"/>
    </row>
    <row r="3516" spans="13:13" x14ac:dyDescent="0.3">
      <c r="M3516"/>
    </row>
    <row r="3517" spans="13:13" x14ac:dyDescent="0.3">
      <c r="M3517"/>
    </row>
    <row r="3518" spans="13:13" x14ac:dyDescent="0.3">
      <c r="M3518"/>
    </row>
    <row r="3519" spans="13:13" x14ac:dyDescent="0.3">
      <c r="M3519"/>
    </row>
    <row r="3520" spans="13:13" x14ac:dyDescent="0.3">
      <c r="M3520"/>
    </row>
    <row r="3521" spans="13:13" x14ac:dyDescent="0.3">
      <c r="M3521"/>
    </row>
    <row r="3522" spans="13:13" x14ac:dyDescent="0.3">
      <c r="M3522"/>
    </row>
    <row r="3523" spans="13:13" x14ac:dyDescent="0.3">
      <c r="M3523"/>
    </row>
    <row r="3524" spans="13:13" x14ac:dyDescent="0.3">
      <c r="M3524"/>
    </row>
    <row r="3525" spans="13:13" x14ac:dyDescent="0.3">
      <c r="M3525"/>
    </row>
    <row r="3526" spans="13:13" x14ac:dyDescent="0.3">
      <c r="M3526"/>
    </row>
    <row r="3527" spans="13:13" x14ac:dyDescent="0.3">
      <c r="M3527"/>
    </row>
    <row r="3528" spans="13:13" x14ac:dyDescent="0.3">
      <c r="M3528"/>
    </row>
    <row r="3529" spans="13:13" x14ac:dyDescent="0.3">
      <c r="M3529"/>
    </row>
    <row r="3530" spans="13:13" x14ac:dyDescent="0.3">
      <c r="M3530"/>
    </row>
    <row r="3531" spans="13:13" x14ac:dyDescent="0.3">
      <c r="M3531"/>
    </row>
    <row r="3532" spans="13:13" x14ac:dyDescent="0.3">
      <c r="M3532"/>
    </row>
    <row r="3533" spans="13:13" x14ac:dyDescent="0.3">
      <c r="M3533"/>
    </row>
    <row r="3534" spans="13:13" x14ac:dyDescent="0.3">
      <c r="M3534"/>
    </row>
    <row r="3535" spans="13:13" x14ac:dyDescent="0.3">
      <c r="M3535"/>
    </row>
    <row r="3536" spans="13:13" x14ac:dyDescent="0.3">
      <c r="M3536"/>
    </row>
    <row r="3537" spans="13:13" x14ac:dyDescent="0.3">
      <c r="M3537"/>
    </row>
    <row r="3538" spans="13:13" x14ac:dyDescent="0.3">
      <c r="M3538"/>
    </row>
    <row r="3539" spans="13:13" x14ac:dyDescent="0.3">
      <c r="M3539"/>
    </row>
    <row r="3540" spans="13:13" x14ac:dyDescent="0.3">
      <c r="M3540"/>
    </row>
    <row r="3541" spans="13:13" x14ac:dyDescent="0.3">
      <c r="M3541"/>
    </row>
    <row r="3542" spans="13:13" x14ac:dyDescent="0.3">
      <c r="M3542"/>
    </row>
    <row r="3543" spans="13:13" x14ac:dyDescent="0.3">
      <c r="M3543"/>
    </row>
    <row r="3544" spans="13:13" x14ac:dyDescent="0.3">
      <c r="M3544"/>
    </row>
    <row r="3545" spans="13:13" x14ac:dyDescent="0.3">
      <c r="M3545"/>
    </row>
    <row r="3546" spans="13:13" x14ac:dyDescent="0.3">
      <c r="M3546"/>
    </row>
    <row r="3547" spans="13:13" x14ac:dyDescent="0.3">
      <c r="M3547"/>
    </row>
    <row r="3548" spans="13:13" x14ac:dyDescent="0.3">
      <c r="M3548"/>
    </row>
    <row r="3549" spans="13:13" x14ac:dyDescent="0.3">
      <c r="M3549"/>
    </row>
    <row r="3550" spans="13:13" x14ac:dyDescent="0.3">
      <c r="M3550"/>
    </row>
    <row r="3551" spans="13:13" x14ac:dyDescent="0.3">
      <c r="M3551"/>
    </row>
    <row r="3552" spans="13:13" x14ac:dyDescent="0.3">
      <c r="M3552"/>
    </row>
    <row r="3553" spans="13:13" x14ac:dyDescent="0.3">
      <c r="M3553"/>
    </row>
    <row r="3554" spans="13:13" x14ac:dyDescent="0.3">
      <c r="M3554"/>
    </row>
    <row r="3555" spans="13:13" x14ac:dyDescent="0.3">
      <c r="M3555"/>
    </row>
    <row r="3556" spans="13:13" x14ac:dyDescent="0.3">
      <c r="M3556"/>
    </row>
    <row r="3557" spans="13:13" x14ac:dyDescent="0.3">
      <c r="M3557"/>
    </row>
    <row r="3558" spans="13:13" x14ac:dyDescent="0.3">
      <c r="M3558"/>
    </row>
    <row r="3559" spans="13:13" x14ac:dyDescent="0.3">
      <c r="M3559"/>
    </row>
    <row r="3560" spans="13:13" x14ac:dyDescent="0.3">
      <c r="M3560"/>
    </row>
    <row r="3561" spans="13:13" x14ac:dyDescent="0.3">
      <c r="M3561"/>
    </row>
    <row r="3562" spans="13:13" x14ac:dyDescent="0.3">
      <c r="M3562"/>
    </row>
    <row r="3563" spans="13:13" x14ac:dyDescent="0.3">
      <c r="M3563"/>
    </row>
    <row r="3564" spans="13:13" x14ac:dyDescent="0.3">
      <c r="M3564"/>
    </row>
    <row r="3565" spans="13:13" x14ac:dyDescent="0.3">
      <c r="M3565"/>
    </row>
    <row r="3566" spans="13:13" x14ac:dyDescent="0.3">
      <c r="M3566"/>
    </row>
    <row r="3567" spans="13:13" x14ac:dyDescent="0.3">
      <c r="M3567"/>
    </row>
    <row r="3568" spans="13:13" x14ac:dyDescent="0.3">
      <c r="M3568"/>
    </row>
    <row r="3569" spans="13:13" x14ac:dyDescent="0.3">
      <c r="M3569"/>
    </row>
    <row r="3570" spans="13:13" x14ac:dyDescent="0.3">
      <c r="M3570"/>
    </row>
    <row r="3571" spans="13:13" x14ac:dyDescent="0.3">
      <c r="M3571"/>
    </row>
    <row r="3572" spans="13:13" x14ac:dyDescent="0.3">
      <c r="M3572"/>
    </row>
    <row r="3573" spans="13:13" x14ac:dyDescent="0.3">
      <c r="M3573"/>
    </row>
    <row r="3574" spans="13:13" x14ac:dyDescent="0.3">
      <c r="M3574"/>
    </row>
    <row r="3575" spans="13:13" x14ac:dyDescent="0.3">
      <c r="M3575"/>
    </row>
    <row r="3576" spans="13:13" x14ac:dyDescent="0.3">
      <c r="M3576"/>
    </row>
    <row r="3577" spans="13:13" x14ac:dyDescent="0.3">
      <c r="M3577"/>
    </row>
    <row r="3578" spans="13:13" x14ac:dyDescent="0.3">
      <c r="M3578"/>
    </row>
    <row r="3579" spans="13:13" x14ac:dyDescent="0.3">
      <c r="M3579"/>
    </row>
    <row r="3580" spans="13:13" x14ac:dyDescent="0.3">
      <c r="M3580"/>
    </row>
    <row r="3581" spans="13:13" x14ac:dyDescent="0.3">
      <c r="M3581"/>
    </row>
    <row r="3582" spans="13:13" x14ac:dyDescent="0.3">
      <c r="M3582"/>
    </row>
    <row r="3583" spans="13:13" x14ac:dyDescent="0.3">
      <c r="M3583"/>
    </row>
    <row r="3584" spans="13:13" x14ac:dyDescent="0.3">
      <c r="M3584"/>
    </row>
    <row r="3585" spans="13:13" x14ac:dyDescent="0.3">
      <c r="M3585"/>
    </row>
    <row r="3586" spans="13:13" x14ac:dyDescent="0.3">
      <c r="M3586"/>
    </row>
    <row r="3587" spans="13:13" x14ac:dyDescent="0.3">
      <c r="M3587"/>
    </row>
    <row r="3588" spans="13:13" x14ac:dyDescent="0.3">
      <c r="M3588"/>
    </row>
    <row r="3589" spans="13:13" x14ac:dyDescent="0.3">
      <c r="M3589"/>
    </row>
    <row r="3590" spans="13:13" x14ac:dyDescent="0.3">
      <c r="M3590"/>
    </row>
    <row r="3591" spans="13:13" x14ac:dyDescent="0.3">
      <c r="M3591"/>
    </row>
    <row r="3592" spans="13:13" x14ac:dyDescent="0.3">
      <c r="M3592"/>
    </row>
    <row r="3593" spans="13:13" x14ac:dyDescent="0.3">
      <c r="M3593"/>
    </row>
    <row r="3594" spans="13:13" x14ac:dyDescent="0.3">
      <c r="M3594"/>
    </row>
    <row r="3595" spans="13:13" x14ac:dyDescent="0.3">
      <c r="M3595"/>
    </row>
    <row r="3596" spans="13:13" x14ac:dyDescent="0.3">
      <c r="M3596"/>
    </row>
    <row r="3597" spans="13:13" x14ac:dyDescent="0.3">
      <c r="M3597"/>
    </row>
    <row r="3598" spans="13:13" x14ac:dyDescent="0.3">
      <c r="M3598"/>
    </row>
    <row r="3599" spans="13:13" x14ac:dyDescent="0.3">
      <c r="M3599"/>
    </row>
    <row r="3600" spans="13:13" x14ac:dyDescent="0.3">
      <c r="M3600"/>
    </row>
    <row r="3601" spans="13:13" x14ac:dyDescent="0.3">
      <c r="M3601"/>
    </row>
    <row r="3602" spans="13:13" x14ac:dyDescent="0.3">
      <c r="M3602"/>
    </row>
    <row r="3603" spans="13:13" x14ac:dyDescent="0.3">
      <c r="M3603"/>
    </row>
    <row r="3604" spans="13:13" x14ac:dyDescent="0.3">
      <c r="M3604"/>
    </row>
    <row r="3605" spans="13:13" x14ac:dyDescent="0.3">
      <c r="M3605"/>
    </row>
    <row r="3606" spans="13:13" x14ac:dyDescent="0.3">
      <c r="M3606"/>
    </row>
    <row r="3607" spans="13:13" x14ac:dyDescent="0.3">
      <c r="M3607"/>
    </row>
    <row r="3608" spans="13:13" x14ac:dyDescent="0.3">
      <c r="M3608"/>
    </row>
    <row r="3609" spans="13:13" x14ac:dyDescent="0.3">
      <c r="M3609"/>
    </row>
    <row r="3610" spans="13:13" x14ac:dyDescent="0.3">
      <c r="M3610"/>
    </row>
    <row r="3611" spans="13:13" x14ac:dyDescent="0.3">
      <c r="M3611"/>
    </row>
    <row r="3612" spans="13:13" x14ac:dyDescent="0.3">
      <c r="M3612"/>
    </row>
    <row r="3613" spans="13:13" x14ac:dyDescent="0.3">
      <c r="M3613"/>
    </row>
    <row r="3614" spans="13:13" x14ac:dyDescent="0.3">
      <c r="M3614"/>
    </row>
    <row r="3615" spans="13:13" x14ac:dyDescent="0.3">
      <c r="M3615"/>
    </row>
    <row r="3616" spans="13:13" x14ac:dyDescent="0.3">
      <c r="M3616"/>
    </row>
    <row r="3617" spans="13:13" x14ac:dyDescent="0.3">
      <c r="M3617"/>
    </row>
    <row r="3618" spans="13:13" x14ac:dyDescent="0.3">
      <c r="M3618"/>
    </row>
    <row r="3619" spans="13:13" x14ac:dyDescent="0.3">
      <c r="M3619"/>
    </row>
    <row r="3620" spans="13:13" x14ac:dyDescent="0.3">
      <c r="M3620"/>
    </row>
    <row r="3621" spans="13:13" x14ac:dyDescent="0.3">
      <c r="M3621"/>
    </row>
    <row r="3622" spans="13:13" x14ac:dyDescent="0.3">
      <c r="M3622"/>
    </row>
    <row r="3623" spans="13:13" x14ac:dyDescent="0.3">
      <c r="M3623"/>
    </row>
    <row r="3624" spans="13:13" x14ac:dyDescent="0.3">
      <c r="M3624"/>
    </row>
    <row r="3625" spans="13:13" x14ac:dyDescent="0.3">
      <c r="M3625"/>
    </row>
    <row r="3626" spans="13:13" x14ac:dyDescent="0.3">
      <c r="M3626"/>
    </row>
    <row r="3627" spans="13:13" x14ac:dyDescent="0.3">
      <c r="M3627"/>
    </row>
    <row r="3628" spans="13:13" x14ac:dyDescent="0.3">
      <c r="M3628"/>
    </row>
    <row r="3629" spans="13:13" x14ac:dyDescent="0.3">
      <c r="M3629"/>
    </row>
    <row r="3630" spans="13:13" x14ac:dyDescent="0.3">
      <c r="M3630"/>
    </row>
    <row r="3631" spans="13:13" x14ac:dyDescent="0.3">
      <c r="M3631"/>
    </row>
    <row r="3632" spans="13:13" x14ac:dyDescent="0.3">
      <c r="M3632"/>
    </row>
    <row r="3633" spans="13:13" x14ac:dyDescent="0.3">
      <c r="M3633"/>
    </row>
    <row r="3634" spans="13:13" x14ac:dyDescent="0.3">
      <c r="M3634"/>
    </row>
    <row r="3635" spans="13:13" x14ac:dyDescent="0.3">
      <c r="M3635"/>
    </row>
    <row r="3636" spans="13:13" x14ac:dyDescent="0.3">
      <c r="M3636"/>
    </row>
    <row r="3637" spans="13:13" x14ac:dyDescent="0.3">
      <c r="M3637"/>
    </row>
    <row r="3638" spans="13:13" x14ac:dyDescent="0.3">
      <c r="M3638"/>
    </row>
    <row r="3639" spans="13:13" x14ac:dyDescent="0.3">
      <c r="M3639"/>
    </row>
    <row r="3640" spans="13:13" x14ac:dyDescent="0.3">
      <c r="M3640"/>
    </row>
    <row r="3641" spans="13:13" x14ac:dyDescent="0.3">
      <c r="M3641"/>
    </row>
    <row r="3642" spans="13:13" x14ac:dyDescent="0.3">
      <c r="M3642"/>
    </row>
    <row r="3643" spans="13:13" x14ac:dyDescent="0.3">
      <c r="M3643"/>
    </row>
    <row r="3644" spans="13:13" x14ac:dyDescent="0.3">
      <c r="M3644"/>
    </row>
    <row r="3645" spans="13:13" x14ac:dyDescent="0.3">
      <c r="M3645"/>
    </row>
    <row r="3646" spans="13:13" x14ac:dyDescent="0.3">
      <c r="M3646"/>
    </row>
    <row r="3647" spans="13:13" x14ac:dyDescent="0.3">
      <c r="M3647"/>
    </row>
    <row r="3648" spans="13:13" x14ac:dyDescent="0.3">
      <c r="M3648"/>
    </row>
    <row r="3649" spans="13:13" x14ac:dyDescent="0.3">
      <c r="M3649"/>
    </row>
    <row r="3650" spans="13:13" x14ac:dyDescent="0.3">
      <c r="M3650"/>
    </row>
    <row r="3651" spans="13:13" x14ac:dyDescent="0.3">
      <c r="M3651"/>
    </row>
    <row r="3652" spans="13:13" x14ac:dyDescent="0.3">
      <c r="M3652"/>
    </row>
    <row r="3653" spans="13:13" x14ac:dyDescent="0.3">
      <c r="M3653"/>
    </row>
    <row r="3654" spans="13:13" x14ac:dyDescent="0.3">
      <c r="M3654"/>
    </row>
    <row r="3655" spans="13:13" x14ac:dyDescent="0.3">
      <c r="M3655"/>
    </row>
    <row r="3656" spans="13:13" x14ac:dyDescent="0.3">
      <c r="M3656"/>
    </row>
    <row r="3657" spans="13:13" x14ac:dyDescent="0.3">
      <c r="M3657"/>
    </row>
    <row r="3658" spans="13:13" x14ac:dyDescent="0.3">
      <c r="M3658"/>
    </row>
    <row r="3659" spans="13:13" x14ac:dyDescent="0.3">
      <c r="M3659"/>
    </row>
    <row r="3660" spans="13:13" x14ac:dyDescent="0.3">
      <c r="M3660"/>
    </row>
    <row r="3661" spans="13:13" x14ac:dyDescent="0.3">
      <c r="M3661"/>
    </row>
    <row r="3662" spans="13:13" x14ac:dyDescent="0.3">
      <c r="M3662"/>
    </row>
    <row r="3663" spans="13:13" x14ac:dyDescent="0.3">
      <c r="M3663"/>
    </row>
    <row r="3664" spans="13:13" x14ac:dyDescent="0.3">
      <c r="M3664"/>
    </row>
    <row r="3665" spans="13:13" x14ac:dyDescent="0.3">
      <c r="M3665"/>
    </row>
    <row r="3666" spans="13:13" x14ac:dyDescent="0.3">
      <c r="M3666"/>
    </row>
    <row r="3667" spans="13:13" x14ac:dyDescent="0.3">
      <c r="M3667"/>
    </row>
    <row r="3668" spans="13:13" x14ac:dyDescent="0.3">
      <c r="M3668"/>
    </row>
    <row r="3669" spans="13:13" x14ac:dyDescent="0.3">
      <c r="M3669"/>
    </row>
    <row r="3670" spans="13:13" x14ac:dyDescent="0.3">
      <c r="M3670"/>
    </row>
    <row r="3671" spans="13:13" x14ac:dyDescent="0.3">
      <c r="M3671"/>
    </row>
    <row r="3672" spans="13:13" x14ac:dyDescent="0.3">
      <c r="M3672"/>
    </row>
    <row r="3673" spans="13:13" x14ac:dyDescent="0.3">
      <c r="M3673"/>
    </row>
    <row r="3674" spans="13:13" x14ac:dyDescent="0.3">
      <c r="M3674"/>
    </row>
    <row r="3675" spans="13:13" x14ac:dyDescent="0.3">
      <c r="M3675"/>
    </row>
    <row r="3676" spans="13:13" x14ac:dyDescent="0.3">
      <c r="M3676"/>
    </row>
    <row r="3677" spans="13:13" x14ac:dyDescent="0.3">
      <c r="M3677"/>
    </row>
    <row r="3678" spans="13:13" x14ac:dyDescent="0.3">
      <c r="M3678"/>
    </row>
    <row r="3679" spans="13:13" x14ac:dyDescent="0.3">
      <c r="M3679"/>
    </row>
    <row r="3680" spans="13:13" x14ac:dyDescent="0.3">
      <c r="M3680"/>
    </row>
    <row r="3681" spans="13:13" x14ac:dyDescent="0.3">
      <c r="M3681"/>
    </row>
    <row r="3682" spans="13:13" x14ac:dyDescent="0.3">
      <c r="M3682"/>
    </row>
    <row r="3683" spans="13:13" x14ac:dyDescent="0.3">
      <c r="M3683"/>
    </row>
    <row r="3684" spans="13:13" x14ac:dyDescent="0.3">
      <c r="M3684"/>
    </row>
    <row r="3685" spans="13:13" x14ac:dyDescent="0.3">
      <c r="M3685"/>
    </row>
    <row r="3686" spans="13:13" x14ac:dyDescent="0.3">
      <c r="M3686"/>
    </row>
    <row r="3687" spans="13:13" x14ac:dyDescent="0.3">
      <c r="M3687"/>
    </row>
    <row r="3688" spans="13:13" x14ac:dyDescent="0.3">
      <c r="M3688"/>
    </row>
    <row r="3689" spans="13:13" x14ac:dyDescent="0.3">
      <c r="M3689"/>
    </row>
    <row r="3690" spans="13:13" x14ac:dyDescent="0.3">
      <c r="M3690"/>
    </row>
    <row r="3691" spans="13:13" x14ac:dyDescent="0.3">
      <c r="M3691"/>
    </row>
    <row r="3692" spans="13:13" x14ac:dyDescent="0.3">
      <c r="M3692"/>
    </row>
    <row r="3693" spans="13:13" x14ac:dyDescent="0.3">
      <c r="M3693"/>
    </row>
    <row r="3694" spans="13:13" x14ac:dyDescent="0.3">
      <c r="M3694"/>
    </row>
    <row r="3695" spans="13:13" x14ac:dyDescent="0.3">
      <c r="M3695"/>
    </row>
    <row r="3696" spans="13:13" x14ac:dyDescent="0.3">
      <c r="M3696"/>
    </row>
    <row r="3697" spans="13:13" x14ac:dyDescent="0.3">
      <c r="M3697"/>
    </row>
    <row r="3698" spans="13:13" x14ac:dyDescent="0.3">
      <c r="M3698"/>
    </row>
    <row r="3699" spans="13:13" x14ac:dyDescent="0.3">
      <c r="M3699"/>
    </row>
    <row r="3700" spans="13:13" x14ac:dyDescent="0.3">
      <c r="M3700"/>
    </row>
    <row r="3701" spans="13:13" x14ac:dyDescent="0.3">
      <c r="M3701"/>
    </row>
    <row r="3702" spans="13:13" x14ac:dyDescent="0.3">
      <c r="M3702"/>
    </row>
    <row r="3703" spans="13:13" x14ac:dyDescent="0.3">
      <c r="M3703"/>
    </row>
    <row r="3704" spans="13:13" x14ac:dyDescent="0.3">
      <c r="M3704"/>
    </row>
    <row r="3705" spans="13:13" x14ac:dyDescent="0.3">
      <c r="M3705"/>
    </row>
    <row r="3706" spans="13:13" x14ac:dyDescent="0.3">
      <c r="M3706"/>
    </row>
    <row r="3707" spans="13:13" x14ac:dyDescent="0.3">
      <c r="M3707"/>
    </row>
    <row r="3708" spans="13:13" x14ac:dyDescent="0.3">
      <c r="M3708"/>
    </row>
    <row r="3709" spans="13:13" x14ac:dyDescent="0.3">
      <c r="M3709"/>
    </row>
    <row r="3710" spans="13:13" x14ac:dyDescent="0.3">
      <c r="M3710"/>
    </row>
    <row r="3711" spans="13:13" x14ac:dyDescent="0.3">
      <c r="M3711"/>
    </row>
    <row r="3712" spans="13:13" x14ac:dyDescent="0.3">
      <c r="M3712"/>
    </row>
    <row r="3713" spans="13:13" x14ac:dyDescent="0.3">
      <c r="M3713"/>
    </row>
    <row r="3714" spans="13:13" x14ac:dyDescent="0.3">
      <c r="M3714"/>
    </row>
    <row r="3715" spans="13:13" x14ac:dyDescent="0.3">
      <c r="M3715"/>
    </row>
    <row r="3716" spans="13:13" x14ac:dyDescent="0.3">
      <c r="M3716"/>
    </row>
    <row r="3717" spans="13:13" x14ac:dyDescent="0.3">
      <c r="M3717"/>
    </row>
    <row r="3718" spans="13:13" x14ac:dyDescent="0.3">
      <c r="M3718"/>
    </row>
    <row r="3719" spans="13:13" x14ac:dyDescent="0.3">
      <c r="M3719"/>
    </row>
    <row r="3720" spans="13:13" x14ac:dyDescent="0.3">
      <c r="M3720"/>
    </row>
    <row r="3721" spans="13:13" x14ac:dyDescent="0.3">
      <c r="M3721"/>
    </row>
    <row r="3722" spans="13:13" x14ac:dyDescent="0.3">
      <c r="M3722"/>
    </row>
    <row r="3723" spans="13:13" x14ac:dyDescent="0.3">
      <c r="M3723"/>
    </row>
    <row r="3724" spans="13:13" x14ac:dyDescent="0.3">
      <c r="M3724"/>
    </row>
    <row r="3725" spans="13:13" x14ac:dyDescent="0.3">
      <c r="M3725"/>
    </row>
    <row r="3726" spans="13:13" x14ac:dyDescent="0.3">
      <c r="M3726"/>
    </row>
    <row r="3727" spans="13:13" x14ac:dyDescent="0.3">
      <c r="M3727"/>
    </row>
    <row r="3728" spans="13:13" x14ac:dyDescent="0.3">
      <c r="M3728"/>
    </row>
    <row r="3729" spans="13:13" x14ac:dyDescent="0.3">
      <c r="M3729"/>
    </row>
    <row r="3730" spans="13:13" x14ac:dyDescent="0.3">
      <c r="M3730"/>
    </row>
    <row r="3731" spans="13:13" x14ac:dyDescent="0.3">
      <c r="M3731"/>
    </row>
    <row r="3732" spans="13:13" x14ac:dyDescent="0.3">
      <c r="M3732"/>
    </row>
    <row r="3733" spans="13:13" x14ac:dyDescent="0.3">
      <c r="M3733"/>
    </row>
    <row r="3734" spans="13:13" x14ac:dyDescent="0.3">
      <c r="M3734"/>
    </row>
    <row r="3735" spans="13:13" x14ac:dyDescent="0.3">
      <c r="M3735"/>
    </row>
    <row r="3736" spans="13:13" x14ac:dyDescent="0.3">
      <c r="M3736"/>
    </row>
    <row r="3737" spans="13:13" x14ac:dyDescent="0.3">
      <c r="M3737"/>
    </row>
    <row r="3738" spans="13:13" x14ac:dyDescent="0.3">
      <c r="M3738"/>
    </row>
    <row r="3739" spans="13:13" x14ac:dyDescent="0.3">
      <c r="M3739"/>
    </row>
    <row r="3740" spans="13:13" x14ac:dyDescent="0.3">
      <c r="M3740"/>
    </row>
    <row r="3741" spans="13:13" x14ac:dyDescent="0.3">
      <c r="M3741"/>
    </row>
    <row r="3742" spans="13:13" x14ac:dyDescent="0.3">
      <c r="M3742"/>
    </row>
    <row r="3743" spans="13:13" x14ac:dyDescent="0.3">
      <c r="M3743"/>
    </row>
    <row r="3744" spans="13:13" x14ac:dyDescent="0.3">
      <c r="M3744"/>
    </row>
    <row r="3745" spans="13:13" x14ac:dyDescent="0.3">
      <c r="M3745"/>
    </row>
    <row r="3746" spans="13:13" x14ac:dyDescent="0.3">
      <c r="M3746"/>
    </row>
    <row r="3747" spans="13:13" x14ac:dyDescent="0.3">
      <c r="M3747"/>
    </row>
    <row r="3748" spans="13:13" x14ac:dyDescent="0.3">
      <c r="M3748"/>
    </row>
    <row r="3749" spans="13:13" x14ac:dyDescent="0.3">
      <c r="M3749"/>
    </row>
    <row r="3750" spans="13:13" x14ac:dyDescent="0.3">
      <c r="M3750"/>
    </row>
    <row r="3751" spans="13:13" x14ac:dyDescent="0.3">
      <c r="M3751"/>
    </row>
    <row r="3752" spans="13:13" x14ac:dyDescent="0.3">
      <c r="M3752"/>
    </row>
    <row r="3753" spans="13:13" x14ac:dyDescent="0.3">
      <c r="M3753"/>
    </row>
    <row r="3754" spans="13:13" x14ac:dyDescent="0.3">
      <c r="M3754"/>
    </row>
    <row r="3755" spans="13:13" x14ac:dyDescent="0.3">
      <c r="M3755"/>
    </row>
    <row r="3756" spans="13:13" x14ac:dyDescent="0.3">
      <c r="M3756"/>
    </row>
    <row r="3757" spans="13:13" x14ac:dyDescent="0.3">
      <c r="M3757"/>
    </row>
    <row r="3758" spans="13:13" x14ac:dyDescent="0.3">
      <c r="M3758"/>
    </row>
    <row r="3759" spans="13:13" x14ac:dyDescent="0.3">
      <c r="M3759"/>
    </row>
    <row r="3760" spans="13:13" x14ac:dyDescent="0.3">
      <c r="M3760"/>
    </row>
    <row r="3761" spans="13:13" x14ac:dyDescent="0.3">
      <c r="M3761"/>
    </row>
    <row r="3762" spans="13:13" x14ac:dyDescent="0.3">
      <c r="M3762"/>
    </row>
    <row r="3763" spans="13:13" x14ac:dyDescent="0.3">
      <c r="M3763"/>
    </row>
    <row r="3764" spans="13:13" x14ac:dyDescent="0.3">
      <c r="M3764"/>
    </row>
    <row r="3765" spans="13:13" x14ac:dyDescent="0.3">
      <c r="M3765"/>
    </row>
    <row r="3766" spans="13:13" x14ac:dyDescent="0.3">
      <c r="M3766"/>
    </row>
    <row r="3767" spans="13:13" x14ac:dyDescent="0.3">
      <c r="M3767"/>
    </row>
    <row r="3768" spans="13:13" x14ac:dyDescent="0.3">
      <c r="M3768"/>
    </row>
    <row r="3769" spans="13:13" x14ac:dyDescent="0.3">
      <c r="M3769"/>
    </row>
    <row r="3770" spans="13:13" x14ac:dyDescent="0.3">
      <c r="M3770"/>
    </row>
    <row r="3771" spans="13:13" x14ac:dyDescent="0.3">
      <c r="M3771"/>
    </row>
    <row r="3772" spans="13:13" x14ac:dyDescent="0.3">
      <c r="M3772"/>
    </row>
    <row r="3773" spans="13:13" x14ac:dyDescent="0.3">
      <c r="M3773"/>
    </row>
    <row r="3774" spans="13:13" x14ac:dyDescent="0.3">
      <c r="M3774"/>
    </row>
    <row r="3775" spans="13:13" x14ac:dyDescent="0.3">
      <c r="M3775"/>
    </row>
    <row r="3776" spans="13:13" x14ac:dyDescent="0.3">
      <c r="M3776"/>
    </row>
    <row r="3777" spans="13:13" x14ac:dyDescent="0.3">
      <c r="M3777"/>
    </row>
    <row r="3778" spans="13:13" x14ac:dyDescent="0.3">
      <c r="M3778"/>
    </row>
    <row r="3779" spans="13:13" x14ac:dyDescent="0.3">
      <c r="M3779"/>
    </row>
    <row r="3780" spans="13:13" x14ac:dyDescent="0.3">
      <c r="M3780"/>
    </row>
    <row r="3781" spans="13:13" x14ac:dyDescent="0.3">
      <c r="M3781"/>
    </row>
    <row r="3782" spans="13:13" x14ac:dyDescent="0.3">
      <c r="M3782"/>
    </row>
    <row r="3783" spans="13:13" x14ac:dyDescent="0.3">
      <c r="M3783"/>
    </row>
    <row r="3784" spans="13:13" x14ac:dyDescent="0.3">
      <c r="M3784"/>
    </row>
    <row r="3785" spans="13:13" x14ac:dyDescent="0.3">
      <c r="M3785"/>
    </row>
    <row r="3786" spans="13:13" x14ac:dyDescent="0.3">
      <c r="M3786"/>
    </row>
    <row r="3787" spans="13:13" x14ac:dyDescent="0.3">
      <c r="M3787"/>
    </row>
    <row r="3788" spans="13:13" x14ac:dyDescent="0.3">
      <c r="M3788"/>
    </row>
    <row r="3789" spans="13:13" x14ac:dyDescent="0.3">
      <c r="M3789"/>
    </row>
    <row r="3790" spans="13:13" x14ac:dyDescent="0.3">
      <c r="M3790"/>
    </row>
    <row r="3791" spans="13:13" x14ac:dyDescent="0.3">
      <c r="M3791"/>
    </row>
    <row r="3792" spans="13:13" x14ac:dyDescent="0.3">
      <c r="M3792"/>
    </row>
    <row r="3793" spans="13:13" x14ac:dyDescent="0.3">
      <c r="M3793"/>
    </row>
    <row r="3794" spans="13:13" x14ac:dyDescent="0.3">
      <c r="M3794"/>
    </row>
    <row r="3795" spans="13:13" x14ac:dyDescent="0.3">
      <c r="M3795"/>
    </row>
    <row r="3796" spans="13:13" x14ac:dyDescent="0.3">
      <c r="M3796"/>
    </row>
    <row r="3797" spans="13:13" x14ac:dyDescent="0.3">
      <c r="M3797"/>
    </row>
    <row r="3798" spans="13:13" x14ac:dyDescent="0.3">
      <c r="M3798"/>
    </row>
    <row r="3799" spans="13:13" x14ac:dyDescent="0.3">
      <c r="M3799"/>
    </row>
    <row r="3800" spans="13:13" x14ac:dyDescent="0.3">
      <c r="M3800"/>
    </row>
    <row r="3801" spans="13:13" x14ac:dyDescent="0.3">
      <c r="M3801"/>
    </row>
    <row r="3802" spans="13:13" x14ac:dyDescent="0.3">
      <c r="M3802"/>
    </row>
    <row r="3803" spans="13:13" x14ac:dyDescent="0.3">
      <c r="M3803"/>
    </row>
    <row r="3804" spans="13:13" x14ac:dyDescent="0.3">
      <c r="M3804"/>
    </row>
    <row r="3805" spans="13:13" x14ac:dyDescent="0.3">
      <c r="M3805"/>
    </row>
    <row r="3806" spans="13:13" x14ac:dyDescent="0.3">
      <c r="M3806"/>
    </row>
    <row r="3807" spans="13:13" x14ac:dyDescent="0.3">
      <c r="M3807"/>
    </row>
    <row r="3808" spans="13:13" x14ac:dyDescent="0.3">
      <c r="M3808"/>
    </row>
    <row r="3809" spans="13:13" x14ac:dyDescent="0.3">
      <c r="M3809"/>
    </row>
    <row r="3810" spans="13:13" x14ac:dyDescent="0.3">
      <c r="M3810"/>
    </row>
    <row r="3811" spans="13:13" x14ac:dyDescent="0.3">
      <c r="M3811"/>
    </row>
    <row r="3812" spans="13:13" x14ac:dyDescent="0.3">
      <c r="M3812"/>
    </row>
    <row r="3813" spans="13:13" x14ac:dyDescent="0.3">
      <c r="M3813"/>
    </row>
    <row r="3814" spans="13:13" x14ac:dyDescent="0.3">
      <c r="M3814"/>
    </row>
    <row r="3815" spans="13:13" x14ac:dyDescent="0.3">
      <c r="M3815"/>
    </row>
    <row r="3816" spans="13:13" x14ac:dyDescent="0.3">
      <c r="M3816"/>
    </row>
    <row r="3817" spans="13:13" x14ac:dyDescent="0.3">
      <c r="M3817"/>
    </row>
    <row r="3818" spans="13:13" x14ac:dyDescent="0.3">
      <c r="M3818"/>
    </row>
    <row r="3819" spans="13:13" x14ac:dyDescent="0.3">
      <c r="M3819"/>
    </row>
    <row r="3820" spans="13:13" x14ac:dyDescent="0.3">
      <c r="M3820"/>
    </row>
    <row r="3821" spans="13:13" x14ac:dyDescent="0.3">
      <c r="M3821"/>
    </row>
    <row r="3822" spans="13:13" x14ac:dyDescent="0.3">
      <c r="M3822"/>
    </row>
    <row r="3823" spans="13:13" x14ac:dyDescent="0.3">
      <c r="M3823"/>
    </row>
    <row r="3824" spans="13:13" x14ac:dyDescent="0.3">
      <c r="M3824"/>
    </row>
    <row r="3825" spans="13:13" x14ac:dyDescent="0.3">
      <c r="M3825"/>
    </row>
    <row r="3826" spans="13:13" x14ac:dyDescent="0.3">
      <c r="M3826"/>
    </row>
    <row r="3827" spans="13:13" x14ac:dyDescent="0.3">
      <c r="M3827"/>
    </row>
    <row r="3828" spans="13:13" x14ac:dyDescent="0.3">
      <c r="M3828"/>
    </row>
    <row r="3829" spans="13:13" x14ac:dyDescent="0.3">
      <c r="M3829"/>
    </row>
    <row r="3830" spans="13:13" x14ac:dyDescent="0.3">
      <c r="M3830"/>
    </row>
    <row r="3831" spans="13:13" x14ac:dyDescent="0.3">
      <c r="M3831"/>
    </row>
    <row r="3832" spans="13:13" x14ac:dyDescent="0.3">
      <c r="M3832"/>
    </row>
    <row r="3833" spans="13:13" x14ac:dyDescent="0.3">
      <c r="M3833"/>
    </row>
    <row r="3834" spans="13:13" x14ac:dyDescent="0.3">
      <c r="M3834"/>
    </row>
    <row r="3835" spans="13:13" x14ac:dyDescent="0.3">
      <c r="M3835"/>
    </row>
    <row r="3836" spans="13:13" x14ac:dyDescent="0.3">
      <c r="M3836"/>
    </row>
    <row r="3837" spans="13:13" x14ac:dyDescent="0.3">
      <c r="M3837"/>
    </row>
    <row r="3838" spans="13:13" x14ac:dyDescent="0.3">
      <c r="M3838"/>
    </row>
    <row r="3839" spans="13:13" x14ac:dyDescent="0.3">
      <c r="M3839"/>
    </row>
    <row r="3840" spans="13:13" x14ac:dyDescent="0.3">
      <c r="M3840"/>
    </row>
    <row r="3841" spans="13:13" x14ac:dyDescent="0.3">
      <c r="M3841"/>
    </row>
    <row r="3842" spans="13:13" x14ac:dyDescent="0.3">
      <c r="M3842"/>
    </row>
    <row r="3843" spans="13:13" x14ac:dyDescent="0.3">
      <c r="M3843"/>
    </row>
    <row r="3844" spans="13:13" x14ac:dyDescent="0.3">
      <c r="M3844"/>
    </row>
    <row r="3845" spans="13:13" x14ac:dyDescent="0.3">
      <c r="M3845"/>
    </row>
    <row r="3846" spans="13:13" x14ac:dyDescent="0.3">
      <c r="M3846"/>
    </row>
    <row r="3847" spans="13:13" x14ac:dyDescent="0.3">
      <c r="M3847"/>
    </row>
    <row r="3848" spans="13:13" x14ac:dyDescent="0.3">
      <c r="M3848"/>
    </row>
    <row r="3849" spans="13:13" x14ac:dyDescent="0.3">
      <c r="M3849"/>
    </row>
    <row r="3850" spans="13:13" x14ac:dyDescent="0.3">
      <c r="M3850"/>
    </row>
    <row r="3851" spans="13:13" x14ac:dyDescent="0.3">
      <c r="M3851"/>
    </row>
    <row r="3852" spans="13:13" x14ac:dyDescent="0.3">
      <c r="M3852"/>
    </row>
    <row r="3853" spans="13:13" x14ac:dyDescent="0.3">
      <c r="M3853"/>
    </row>
    <row r="3854" spans="13:13" x14ac:dyDescent="0.3">
      <c r="M3854"/>
    </row>
    <row r="3855" spans="13:13" x14ac:dyDescent="0.3">
      <c r="M3855"/>
    </row>
    <row r="3856" spans="13:13" x14ac:dyDescent="0.3">
      <c r="M3856"/>
    </row>
    <row r="3857" spans="13:13" x14ac:dyDescent="0.3">
      <c r="M3857"/>
    </row>
    <row r="3858" spans="13:13" x14ac:dyDescent="0.3">
      <c r="M3858"/>
    </row>
    <row r="3859" spans="13:13" x14ac:dyDescent="0.3">
      <c r="M3859"/>
    </row>
    <row r="3860" spans="13:13" x14ac:dyDescent="0.3">
      <c r="M3860"/>
    </row>
    <row r="3861" spans="13:13" x14ac:dyDescent="0.3">
      <c r="M3861"/>
    </row>
    <row r="3862" spans="13:13" x14ac:dyDescent="0.3">
      <c r="M3862"/>
    </row>
    <row r="3863" spans="13:13" x14ac:dyDescent="0.3">
      <c r="M3863"/>
    </row>
    <row r="3864" spans="13:13" x14ac:dyDescent="0.3">
      <c r="M3864"/>
    </row>
    <row r="3865" spans="13:13" x14ac:dyDescent="0.3">
      <c r="M3865"/>
    </row>
    <row r="3866" spans="13:13" x14ac:dyDescent="0.3">
      <c r="M3866"/>
    </row>
    <row r="3867" spans="13:13" x14ac:dyDescent="0.3">
      <c r="M3867"/>
    </row>
    <row r="3868" spans="13:13" x14ac:dyDescent="0.3">
      <c r="M3868"/>
    </row>
    <row r="3869" spans="13:13" x14ac:dyDescent="0.3">
      <c r="M3869"/>
    </row>
    <row r="3870" spans="13:13" x14ac:dyDescent="0.3">
      <c r="M3870"/>
    </row>
    <row r="3871" spans="13:13" x14ac:dyDescent="0.3">
      <c r="M3871"/>
    </row>
    <row r="3872" spans="13:13" x14ac:dyDescent="0.3">
      <c r="M3872"/>
    </row>
    <row r="3873" spans="13:13" x14ac:dyDescent="0.3">
      <c r="M3873"/>
    </row>
    <row r="3874" spans="13:13" x14ac:dyDescent="0.3">
      <c r="M3874"/>
    </row>
    <row r="3875" spans="13:13" x14ac:dyDescent="0.3">
      <c r="M3875"/>
    </row>
    <row r="3876" spans="13:13" x14ac:dyDescent="0.3">
      <c r="M3876"/>
    </row>
    <row r="3877" spans="13:13" x14ac:dyDescent="0.3">
      <c r="M3877"/>
    </row>
    <row r="3878" spans="13:13" x14ac:dyDescent="0.3">
      <c r="M3878"/>
    </row>
    <row r="3879" spans="13:13" x14ac:dyDescent="0.3">
      <c r="M3879"/>
    </row>
    <row r="3880" spans="13:13" x14ac:dyDescent="0.3">
      <c r="M3880"/>
    </row>
    <row r="3881" spans="13:13" x14ac:dyDescent="0.3">
      <c r="M3881"/>
    </row>
    <row r="3882" spans="13:13" x14ac:dyDescent="0.3">
      <c r="M3882"/>
    </row>
    <row r="3883" spans="13:13" x14ac:dyDescent="0.3">
      <c r="M3883"/>
    </row>
    <row r="3884" spans="13:13" x14ac:dyDescent="0.3">
      <c r="M3884"/>
    </row>
    <row r="3885" spans="13:13" x14ac:dyDescent="0.3">
      <c r="M3885"/>
    </row>
    <row r="3886" spans="13:13" x14ac:dyDescent="0.3">
      <c r="M3886"/>
    </row>
    <row r="3887" spans="13:13" x14ac:dyDescent="0.3">
      <c r="M3887"/>
    </row>
    <row r="3888" spans="13:13" x14ac:dyDescent="0.3">
      <c r="M3888"/>
    </row>
    <row r="3889" spans="13:13" x14ac:dyDescent="0.3">
      <c r="M3889"/>
    </row>
    <row r="3890" spans="13:13" x14ac:dyDescent="0.3">
      <c r="M3890"/>
    </row>
    <row r="3891" spans="13:13" x14ac:dyDescent="0.3">
      <c r="M3891"/>
    </row>
    <row r="3892" spans="13:13" x14ac:dyDescent="0.3">
      <c r="M3892"/>
    </row>
    <row r="3893" spans="13:13" x14ac:dyDescent="0.3">
      <c r="M3893"/>
    </row>
    <row r="3894" spans="13:13" x14ac:dyDescent="0.3">
      <c r="M3894"/>
    </row>
    <row r="3895" spans="13:13" x14ac:dyDescent="0.3">
      <c r="M3895"/>
    </row>
    <row r="3896" spans="13:13" x14ac:dyDescent="0.3">
      <c r="M3896"/>
    </row>
    <row r="3897" spans="13:13" x14ac:dyDescent="0.3">
      <c r="M3897"/>
    </row>
    <row r="3898" spans="13:13" x14ac:dyDescent="0.3">
      <c r="M3898"/>
    </row>
    <row r="3899" spans="13:13" x14ac:dyDescent="0.3">
      <c r="M3899"/>
    </row>
    <row r="3900" spans="13:13" x14ac:dyDescent="0.3">
      <c r="M3900"/>
    </row>
    <row r="3901" spans="13:13" x14ac:dyDescent="0.3">
      <c r="M3901"/>
    </row>
    <row r="3902" spans="13:13" x14ac:dyDescent="0.3">
      <c r="M3902"/>
    </row>
    <row r="3903" spans="13:13" x14ac:dyDescent="0.3">
      <c r="M3903"/>
    </row>
    <row r="3904" spans="13:13" x14ac:dyDescent="0.3">
      <c r="M3904"/>
    </row>
    <row r="3905" spans="13:13" x14ac:dyDescent="0.3">
      <c r="M3905"/>
    </row>
    <row r="3906" spans="13:13" x14ac:dyDescent="0.3">
      <c r="M3906"/>
    </row>
    <row r="3907" spans="13:13" x14ac:dyDescent="0.3">
      <c r="M3907"/>
    </row>
    <row r="3908" spans="13:13" x14ac:dyDescent="0.3">
      <c r="M3908"/>
    </row>
    <row r="3909" spans="13:13" x14ac:dyDescent="0.3">
      <c r="M3909"/>
    </row>
    <row r="3910" spans="13:13" x14ac:dyDescent="0.3">
      <c r="M3910"/>
    </row>
    <row r="3911" spans="13:13" x14ac:dyDescent="0.3">
      <c r="M3911"/>
    </row>
    <row r="3912" spans="13:13" x14ac:dyDescent="0.3">
      <c r="M3912"/>
    </row>
    <row r="3913" spans="13:13" x14ac:dyDescent="0.3">
      <c r="M3913"/>
    </row>
    <row r="3914" spans="13:13" x14ac:dyDescent="0.3">
      <c r="M3914"/>
    </row>
    <row r="3915" spans="13:13" x14ac:dyDescent="0.3">
      <c r="M3915"/>
    </row>
    <row r="3916" spans="13:13" x14ac:dyDescent="0.3">
      <c r="M3916"/>
    </row>
    <row r="3917" spans="13:13" x14ac:dyDescent="0.3">
      <c r="M3917"/>
    </row>
    <row r="3918" spans="13:13" x14ac:dyDescent="0.3">
      <c r="M3918"/>
    </row>
    <row r="3919" spans="13:13" x14ac:dyDescent="0.3">
      <c r="M3919"/>
    </row>
    <row r="3920" spans="13:13" x14ac:dyDescent="0.3">
      <c r="M3920"/>
    </row>
    <row r="3921" spans="13:13" x14ac:dyDescent="0.3">
      <c r="M3921"/>
    </row>
    <row r="3922" spans="13:13" x14ac:dyDescent="0.3">
      <c r="M3922"/>
    </row>
    <row r="3923" spans="13:13" x14ac:dyDescent="0.3">
      <c r="M3923"/>
    </row>
    <row r="3924" spans="13:13" x14ac:dyDescent="0.3">
      <c r="M3924"/>
    </row>
    <row r="3925" spans="13:13" x14ac:dyDescent="0.3">
      <c r="M3925"/>
    </row>
    <row r="3926" spans="13:13" x14ac:dyDescent="0.3">
      <c r="M3926"/>
    </row>
    <row r="3927" spans="13:13" x14ac:dyDescent="0.3">
      <c r="M3927"/>
    </row>
    <row r="3928" spans="13:13" x14ac:dyDescent="0.3">
      <c r="M3928"/>
    </row>
    <row r="3929" spans="13:13" x14ac:dyDescent="0.3">
      <c r="M3929"/>
    </row>
    <row r="3930" spans="13:13" x14ac:dyDescent="0.3">
      <c r="M3930"/>
    </row>
    <row r="3931" spans="13:13" x14ac:dyDescent="0.3">
      <c r="M3931"/>
    </row>
    <row r="3932" spans="13:13" x14ac:dyDescent="0.3">
      <c r="M3932"/>
    </row>
    <row r="3933" spans="13:13" x14ac:dyDescent="0.3">
      <c r="M3933"/>
    </row>
    <row r="3934" spans="13:13" x14ac:dyDescent="0.3">
      <c r="M3934"/>
    </row>
    <row r="3935" spans="13:13" x14ac:dyDescent="0.3">
      <c r="M3935"/>
    </row>
    <row r="3936" spans="13:13" x14ac:dyDescent="0.3">
      <c r="M3936"/>
    </row>
    <row r="3937" spans="13:13" x14ac:dyDescent="0.3">
      <c r="M3937"/>
    </row>
    <row r="3938" spans="13:13" x14ac:dyDescent="0.3">
      <c r="M3938"/>
    </row>
    <row r="3939" spans="13:13" x14ac:dyDescent="0.3">
      <c r="M3939"/>
    </row>
    <row r="3940" spans="13:13" x14ac:dyDescent="0.3">
      <c r="M3940"/>
    </row>
    <row r="3941" spans="13:13" x14ac:dyDescent="0.3">
      <c r="M3941"/>
    </row>
    <row r="3942" spans="13:13" x14ac:dyDescent="0.3">
      <c r="M3942"/>
    </row>
    <row r="3943" spans="13:13" x14ac:dyDescent="0.3">
      <c r="M3943"/>
    </row>
    <row r="3944" spans="13:13" x14ac:dyDescent="0.3">
      <c r="M3944"/>
    </row>
    <row r="3945" spans="13:13" x14ac:dyDescent="0.3">
      <c r="M3945"/>
    </row>
    <row r="3946" spans="13:13" x14ac:dyDescent="0.3">
      <c r="M3946"/>
    </row>
    <row r="3947" spans="13:13" x14ac:dyDescent="0.3">
      <c r="M3947"/>
    </row>
    <row r="3948" spans="13:13" x14ac:dyDescent="0.3">
      <c r="M3948"/>
    </row>
    <row r="3949" spans="13:13" x14ac:dyDescent="0.3">
      <c r="M3949"/>
    </row>
    <row r="3950" spans="13:13" x14ac:dyDescent="0.3">
      <c r="M3950"/>
    </row>
    <row r="3951" spans="13:13" x14ac:dyDescent="0.3">
      <c r="M3951"/>
    </row>
    <row r="3952" spans="13:13" x14ac:dyDescent="0.3">
      <c r="M3952"/>
    </row>
    <row r="3953" spans="13:13" x14ac:dyDescent="0.3">
      <c r="M3953"/>
    </row>
    <row r="3954" spans="13:13" x14ac:dyDescent="0.3">
      <c r="M3954"/>
    </row>
    <row r="3955" spans="13:13" x14ac:dyDescent="0.3">
      <c r="M3955"/>
    </row>
    <row r="3956" spans="13:13" x14ac:dyDescent="0.3">
      <c r="M3956"/>
    </row>
    <row r="3957" spans="13:13" x14ac:dyDescent="0.3">
      <c r="M3957"/>
    </row>
    <row r="3958" spans="13:13" x14ac:dyDescent="0.3">
      <c r="M3958"/>
    </row>
    <row r="3959" spans="13:13" x14ac:dyDescent="0.3">
      <c r="M3959"/>
    </row>
    <row r="3960" spans="13:13" x14ac:dyDescent="0.3">
      <c r="M3960"/>
    </row>
    <row r="3961" spans="13:13" x14ac:dyDescent="0.3">
      <c r="M3961"/>
    </row>
    <row r="3962" spans="13:13" x14ac:dyDescent="0.3">
      <c r="M3962"/>
    </row>
    <row r="3963" spans="13:13" x14ac:dyDescent="0.3">
      <c r="M3963"/>
    </row>
    <row r="3964" spans="13:13" x14ac:dyDescent="0.3">
      <c r="M3964"/>
    </row>
    <row r="3965" spans="13:13" x14ac:dyDescent="0.3">
      <c r="M3965"/>
    </row>
    <row r="3966" spans="13:13" x14ac:dyDescent="0.3">
      <c r="M3966"/>
    </row>
    <row r="3967" spans="13:13" x14ac:dyDescent="0.3">
      <c r="M3967"/>
    </row>
    <row r="3968" spans="13:13" x14ac:dyDescent="0.3">
      <c r="M3968"/>
    </row>
    <row r="3969" spans="13:13" x14ac:dyDescent="0.3">
      <c r="M3969"/>
    </row>
    <row r="3970" spans="13:13" x14ac:dyDescent="0.3">
      <c r="M3970"/>
    </row>
    <row r="3971" spans="13:13" x14ac:dyDescent="0.3">
      <c r="M3971"/>
    </row>
    <row r="3972" spans="13:13" x14ac:dyDescent="0.3">
      <c r="M3972"/>
    </row>
    <row r="3973" spans="13:13" x14ac:dyDescent="0.3">
      <c r="M3973"/>
    </row>
    <row r="3974" spans="13:13" x14ac:dyDescent="0.3">
      <c r="M3974"/>
    </row>
    <row r="3975" spans="13:13" x14ac:dyDescent="0.3">
      <c r="M3975"/>
    </row>
    <row r="3976" spans="13:13" x14ac:dyDescent="0.3">
      <c r="M3976"/>
    </row>
    <row r="3977" spans="13:13" x14ac:dyDescent="0.3">
      <c r="M3977"/>
    </row>
    <row r="3978" spans="13:13" x14ac:dyDescent="0.3">
      <c r="M3978"/>
    </row>
    <row r="3979" spans="13:13" x14ac:dyDescent="0.3">
      <c r="M3979"/>
    </row>
    <row r="3980" spans="13:13" x14ac:dyDescent="0.3">
      <c r="M3980"/>
    </row>
    <row r="3981" spans="13:13" x14ac:dyDescent="0.3">
      <c r="M3981"/>
    </row>
    <row r="3982" spans="13:13" x14ac:dyDescent="0.3">
      <c r="M3982"/>
    </row>
    <row r="3983" spans="13:13" x14ac:dyDescent="0.3">
      <c r="M3983"/>
    </row>
    <row r="3984" spans="13:13" x14ac:dyDescent="0.3">
      <c r="M3984"/>
    </row>
    <row r="3985" spans="13:13" x14ac:dyDescent="0.3">
      <c r="M3985"/>
    </row>
    <row r="3986" spans="13:13" x14ac:dyDescent="0.3">
      <c r="M3986"/>
    </row>
    <row r="3987" spans="13:13" x14ac:dyDescent="0.3">
      <c r="M3987"/>
    </row>
    <row r="3988" spans="13:13" x14ac:dyDescent="0.3">
      <c r="M3988"/>
    </row>
    <row r="3989" spans="13:13" x14ac:dyDescent="0.3">
      <c r="M3989"/>
    </row>
    <row r="3990" spans="13:13" x14ac:dyDescent="0.3">
      <c r="M3990"/>
    </row>
    <row r="3991" spans="13:13" x14ac:dyDescent="0.3">
      <c r="M3991"/>
    </row>
    <row r="3992" spans="13:13" x14ac:dyDescent="0.3">
      <c r="M3992"/>
    </row>
    <row r="3993" spans="13:13" x14ac:dyDescent="0.3">
      <c r="M3993"/>
    </row>
    <row r="3994" spans="13:13" x14ac:dyDescent="0.3">
      <c r="M3994"/>
    </row>
    <row r="3995" spans="13:13" x14ac:dyDescent="0.3">
      <c r="M3995"/>
    </row>
    <row r="3996" spans="13:13" x14ac:dyDescent="0.3">
      <c r="M3996"/>
    </row>
    <row r="3997" spans="13:13" x14ac:dyDescent="0.3">
      <c r="M3997"/>
    </row>
    <row r="3998" spans="13:13" x14ac:dyDescent="0.3">
      <c r="M3998"/>
    </row>
    <row r="3999" spans="13:13" x14ac:dyDescent="0.3">
      <c r="M3999"/>
    </row>
    <row r="4000" spans="13:13" x14ac:dyDescent="0.3">
      <c r="M4000"/>
    </row>
    <row r="4001" spans="13:13" x14ac:dyDescent="0.3">
      <c r="M4001"/>
    </row>
    <row r="4002" spans="13:13" x14ac:dyDescent="0.3">
      <c r="M4002"/>
    </row>
    <row r="4003" spans="13:13" x14ac:dyDescent="0.3">
      <c r="M4003"/>
    </row>
    <row r="4004" spans="13:13" x14ac:dyDescent="0.3">
      <c r="M4004"/>
    </row>
    <row r="4005" spans="13:13" x14ac:dyDescent="0.3">
      <c r="M4005"/>
    </row>
    <row r="4006" spans="13:13" x14ac:dyDescent="0.3">
      <c r="M4006"/>
    </row>
    <row r="4007" spans="13:13" x14ac:dyDescent="0.3">
      <c r="M4007"/>
    </row>
    <row r="4008" spans="13:13" x14ac:dyDescent="0.3">
      <c r="M4008"/>
    </row>
    <row r="4009" spans="13:13" x14ac:dyDescent="0.3">
      <c r="M4009"/>
    </row>
    <row r="4010" spans="13:13" x14ac:dyDescent="0.3">
      <c r="M4010"/>
    </row>
    <row r="4011" spans="13:13" x14ac:dyDescent="0.3">
      <c r="M4011"/>
    </row>
    <row r="4012" spans="13:13" x14ac:dyDescent="0.3">
      <c r="M4012"/>
    </row>
    <row r="4013" spans="13:13" x14ac:dyDescent="0.3">
      <c r="M4013"/>
    </row>
    <row r="4014" spans="13:13" x14ac:dyDescent="0.3">
      <c r="M4014"/>
    </row>
    <row r="4015" spans="13:13" x14ac:dyDescent="0.3">
      <c r="M4015"/>
    </row>
    <row r="4016" spans="13:13" x14ac:dyDescent="0.3">
      <c r="M4016"/>
    </row>
    <row r="4017" spans="13:13" x14ac:dyDescent="0.3">
      <c r="M4017"/>
    </row>
    <row r="4018" spans="13:13" x14ac:dyDescent="0.3">
      <c r="M4018"/>
    </row>
    <row r="4019" spans="13:13" x14ac:dyDescent="0.3">
      <c r="M4019"/>
    </row>
    <row r="4020" spans="13:13" x14ac:dyDescent="0.3">
      <c r="M4020"/>
    </row>
    <row r="4021" spans="13:13" x14ac:dyDescent="0.3">
      <c r="M4021"/>
    </row>
    <row r="4022" spans="13:13" x14ac:dyDescent="0.3">
      <c r="M4022"/>
    </row>
    <row r="4023" spans="13:13" x14ac:dyDescent="0.3">
      <c r="M4023"/>
    </row>
    <row r="4024" spans="13:13" x14ac:dyDescent="0.3">
      <c r="M4024"/>
    </row>
    <row r="4025" spans="13:13" x14ac:dyDescent="0.3">
      <c r="M4025"/>
    </row>
    <row r="4026" spans="13:13" x14ac:dyDescent="0.3">
      <c r="M4026"/>
    </row>
    <row r="4027" spans="13:13" x14ac:dyDescent="0.3">
      <c r="M4027"/>
    </row>
    <row r="4028" spans="13:13" x14ac:dyDescent="0.3">
      <c r="M4028"/>
    </row>
    <row r="4029" spans="13:13" x14ac:dyDescent="0.3">
      <c r="M4029"/>
    </row>
    <row r="4030" spans="13:13" x14ac:dyDescent="0.3">
      <c r="M4030"/>
    </row>
    <row r="4031" spans="13:13" x14ac:dyDescent="0.3">
      <c r="M4031"/>
    </row>
    <row r="4032" spans="13:13" x14ac:dyDescent="0.3">
      <c r="M4032"/>
    </row>
    <row r="4033" spans="13:13" x14ac:dyDescent="0.3">
      <c r="M4033"/>
    </row>
    <row r="4034" spans="13:13" x14ac:dyDescent="0.3">
      <c r="M4034"/>
    </row>
    <row r="4035" spans="13:13" x14ac:dyDescent="0.3">
      <c r="M4035"/>
    </row>
    <row r="4036" spans="13:13" x14ac:dyDescent="0.3">
      <c r="M4036"/>
    </row>
    <row r="4037" spans="13:13" x14ac:dyDescent="0.3">
      <c r="M4037"/>
    </row>
    <row r="4038" spans="13:13" x14ac:dyDescent="0.3">
      <c r="M4038"/>
    </row>
    <row r="4039" spans="13:13" x14ac:dyDescent="0.3">
      <c r="M4039"/>
    </row>
    <row r="4040" spans="13:13" x14ac:dyDescent="0.3">
      <c r="M4040"/>
    </row>
    <row r="4041" spans="13:13" x14ac:dyDescent="0.3">
      <c r="M4041"/>
    </row>
    <row r="4042" spans="13:13" x14ac:dyDescent="0.3">
      <c r="M4042"/>
    </row>
    <row r="4043" spans="13:13" x14ac:dyDescent="0.3">
      <c r="M4043"/>
    </row>
    <row r="4044" spans="13:13" x14ac:dyDescent="0.3">
      <c r="M4044"/>
    </row>
    <row r="4045" spans="13:13" x14ac:dyDescent="0.3">
      <c r="M4045"/>
    </row>
    <row r="4046" spans="13:13" x14ac:dyDescent="0.3">
      <c r="M4046"/>
    </row>
    <row r="4047" spans="13:13" x14ac:dyDescent="0.3">
      <c r="M4047"/>
    </row>
    <row r="4048" spans="13:13" x14ac:dyDescent="0.3">
      <c r="M4048"/>
    </row>
    <row r="4049" spans="13:13" x14ac:dyDescent="0.3">
      <c r="M4049"/>
    </row>
    <row r="4050" spans="13:13" x14ac:dyDescent="0.3">
      <c r="M4050"/>
    </row>
    <row r="4051" spans="13:13" x14ac:dyDescent="0.3">
      <c r="M4051"/>
    </row>
    <row r="4052" spans="13:13" x14ac:dyDescent="0.3">
      <c r="M4052"/>
    </row>
    <row r="4053" spans="13:13" x14ac:dyDescent="0.3">
      <c r="M4053"/>
    </row>
    <row r="4054" spans="13:13" x14ac:dyDescent="0.3">
      <c r="M4054"/>
    </row>
    <row r="4055" spans="13:13" x14ac:dyDescent="0.3">
      <c r="M4055"/>
    </row>
    <row r="4056" spans="13:13" x14ac:dyDescent="0.3">
      <c r="M4056"/>
    </row>
    <row r="4057" spans="13:13" x14ac:dyDescent="0.3">
      <c r="M4057"/>
    </row>
    <row r="4058" spans="13:13" x14ac:dyDescent="0.3">
      <c r="M4058"/>
    </row>
    <row r="4059" spans="13:13" x14ac:dyDescent="0.3">
      <c r="M4059"/>
    </row>
    <row r="4060" spans="13:13" x14ac:dyDescent="0.3">
      <c r="M4060"/>
    </row>
    <row r="4061" spans="13:13" x14ac:dyDescent="0.3">
      <c r="M4061"/>
    </row>
    <row r="4062" spans="13:13" x14ac:dyDescent="0.3">
      <c r="M4062"/>
    </row>
    <row r="4063" spans="13:13" x14ac:dyDescent="0.3">
      <c r="M4063"/>
    </row>
    <row r="4064" spans="13:13" x14ac:dyDescent="0.3">
      <c r="M4064"/>
    </row>
    <row r="4065" spans="13:13" x14ac:dyDescent="0.3">
      <c r="M4065"/>
    </row>
    <row r="4066" spans="13:13" x14ac:dyDescent="0.3">
      <c r="M4066"/>
    </row>
    <row r="4067" spans="13:13" x14ac:dyDescent="0.3">
      <c r="M4067"/>
    </row>
    <row r="4068" spans="13:13" x14ac:dyDescent="0.3">
      <c r="M4068"/>
    </row>
    <row r="4069" spans="13:13" x14ac:dyDescent="0.3">
      <c r="M4069"/>
    </row>
    <row r="4070" spans="13:13" x14ac:dyDescent="0.3">
      <c r="M4070"/>
    </row>
    <row r="4071" spans="13:13" x14ac:dyDescent="0.3">
      <c r="M4071"/>
    </row>
    <row r="4072" spans="13:13" x14ac:dyDescent="0.3">
      <c r="M4072"/>
    </row>
    <row r="4073" spans="13:13" x14ac:dyDescent="0.3">
      <c r="M4073"/>
    </row>
    <row r="4074" spans="13:13" x14ac:dyDescent="0.3">
      <c r="M4074"/>
    </row>
    <row r="4075" spans="13:13" x14ac:dyDescent="0.3">
      <c r="M4075"/>
    </row>
    <row r="4076" spans="13:13" x14ac:dyDescent="0.3">
      <c r="M4076"/>
    </row>
    <row r="4077" spans="13:13" x14ac:dyDescent="0.3">
      <c r="M4077"/>
    </row>
    <row r="4078" spans="13:13" x14ac:dyDescent="0.3">
      <c r="M4078"/>
    </row>
    <row r="4079" spans="13:13" x14ac:dyDescent="0.3">
      <c r="M4079"/>
    </row>
    <row r="4080" spans="13:13" x14ac:dyDescent="0.3">
      <c r="M4080"/>
    </row>
    <row r="4081" spans="13:13" x14ac:dyDescent="0.3">
      <c r="M4081"/>
    </row>
    <row r="4082" spans="13:13" x14ac:dyDescent="0.3">
      <c r="M4082"/>
    </row>
    <row r="4083" spans="13:13" x14ac:dyDescent="0.3">
      <c r="M4083"/>
    </row>
    <row r="4084" spans="13:13" x14ac:dyDescent="0.3">
      <c r="M4084"/>
    </row>
    <row r="4085" spans="13:13" x14ac:dyDescent="0.3">
      <c r="M4085"/>
    </row>
    <row r="4086" spans="13:13" x14ac:dyDescent="0.3">
      <c r="M4086"/>
    </row>
    <row r="4087" spans="13:13" x14ac:dyDescent="0.3">
      <c r="M4087"/>
    </row>
    <row r="4088" spans="13:13" x14ac:dyDescent="0.3">
      <c r="M4088"/>
    </row>
    <row r="4089" spans="13:13" x14ac:dyDescent="0.3">
      <c r="M4089"/>
    </row>
    <row r="4090" spans="13:13" x14ac:dyDescent="0.3">
      <c r="M4090"/>
    </row>
    <row r="4091" spans="13:13" x14ac:dyDescent="0.3">
      <c r="M4091"/>
    </row>
    <row r="4092" spans="13:13" x14ac:dyDescent="0.3">
      <c r="M4092"/>
    </row>
    <row r="4093" spans="13:13" x14ac:dyDescent="0.3">
      <c r="M4093"/>
    </row>
    <row r="4094" spans="13:13" x14ac:dyDescent="0.3">
      <c r="M4094"/>
    </row>
    <row r="4095" spans="13:13" x14ac:dyDescent="0.3">
      <c r="M4095"/>
    </row>
    <row r="4096" spans="13:13" x14ac:dyDescent="0.3">
      <c r="M4096"/>
    </row>
    <row r="4097" spans="13:13" x14ac:dyDescent="0.3">
      <c r="M4097"/>
    </row>
    <row r="4098" spans="13:13" x14ac:dyDescent="0.3">
      <c r="M4098"/>
    </row>
    <row r="4099" spans="13:13" x14ac:dyDescent="0.3">
      <c r="M4099"/>
    </row>
    <row r="4100" spans="13:13" x14ac:dyDescent="0.3">
      <c r="M4100"/>
    </row>
    <row r="4101" spans="13:13" x14ac:dyDescent="0.3">
      <c r="M4101"/>
    </row>
    <row r="4102" spans="13:13" x14ac:dyDescent="0.3">
      <c r="M4102"/>
    </row>
    <row r="4103" spans="13:13" x14ac:dyDescent="0.3">
      <c r="M4103"/>
    </row>
    <row r="4104" spans="13:13" x14ac:dyDescent="0.3">
      <c r="M4104"/>
    </row>
    <row r="4105" spans="13:13" x14ac:dyDescent="0.3">
      <c r="M4105"/>
    </row>
    <row r="4106" spans="13:13" x14ac:dyDescent="0.3">
      <c r="M4106"/>
    </row>
    <row r="4107" spans="13:13" x14ac:dyDescent="0.3">
      <c r="M4107"/>
    </row>
    <row r="4108" spans="13:13" x14ac:dyDescent="0.3">
      <c r="M4108"/>
    </row>
    <row r="4109" spans="13:13" x14ac:dyDescent="0.3">
      <c r="M4109"/>
    </row>
    <row r="4110" spans="13:13" x14ac:dyDescent="0.3">
      <c r="M4110"/>
    </row>
    <row r="4111" spans="13:13" x14ac:dyDescent="0.3">
      <c r="M4111"/>
    </row>
    <row r="4112" spans="13:13" x14ac:dyDescent="0.3">
      <c r="M4112"/>
    </row>
    <row r="4113" spans="13:13" x14ac:dyDescent="0.3">
      <c r="M4113"/>
    </row>
    <row r="4114" spans="13:13" x14ac:dyDescent="0.3">
      <c r="M4114"/>
    </row>
    <row r="4115" spans="13:13" x14ac:dyDescent="0.3">
      <c r="M4115"/>
    </row>
    <row r="4116" spans="13:13" x14ac:dyDescent="0.3">
      <c r="M4116"/>
    </row>
    <row r="4117" spans="13:13" x14ac:dyDescent="0.3">
      <c r="M4117"/>
    </row>
    <row r="4118" spans="13:13" x14ac:dyDescent="0.3">
      <c r="M4118"/>
    </row>
    <row r="4119" spans="13:13" x14ac:dyDescent="0.3">
      <c r="M4119"/>
    </row>
    <row r="4120" spans="13:13" x14ac:dyDescent="0.3">
      <c r="M4120"/>
    </row>
    <row r="4121" spans="13:13" x14ac:dyDescent="0.3">
      <c r="M4121"/>
    </row>
    <row r="4122" spans="13:13" x14ac:dyDescent="0.3">
      <c r="M4122"/>
    </row>
    <row r="4123" spans="13:13" x14ac:dyDescent="0.3">
      <c r="M4123"/>
    </row>
    <row r="4124" spans="13:13" x14ac:dyDescent="0.3">
      <c r="M4124"/>
    </row>
    <row r="4125" spans="13:13" x14ac:dyDescent="0.3">
      <c r="M4125"/>
    </row>
    <row r="4126" spans="13:13" x14ac:dyDescent="0.3">
      <c r="M4126"/>
    </row>
    <row r="4127" spans="13:13" x14ac:dyDescent="0.3">
      <c r="M4127"/>
    </row>
    <row r="4128" spans="13:13" x14ac:dyDescent="0.3">
      <c r="M4128"/>
    </row>
    <row r="4129" spans="13:13" x14ac:dyDescent="0.3">
      <c r="M4129"/>
    </row>
    <row r="4130" spans="13:13" x14ac:dyDescent="0.3">
      <c r="M4130"/>
    </row>
    <row r="4131" spans="13:13" x14ac:dyDescent="0.3">
      <c r="M4131"/>
    </row>
    <row r="4132" spans="13:13" x14ac:dyDescent="0.3">
      <c r="M4132"/>
    </row>
    <row r="4133" spans="13:13" x14ac:dyDescent="0.3">
      <c r="M4133"/>
    </row>
    <row r="4134" spans="13:13" x14ac:dyDescent="0.3">
      <c r="M4134"/>
    </row>
    <row r="4135" spans="13:13" x14ac:dyDescent="0.3">
      <c r="M4135"/>
    </row>
    <row r="4136" spans="13:13" x14ac:dyDescent="0.3">
      <c r="M4136"/>
    </row>
    <row r="4137" spans="13:13" x14ac:dyDescent="0.3">
      <c r="M4137"/>
    </row>
    <row r="4138" spans="13:13" x14ac:dyDescent="0.3">
      <c r="M4138"/>
    </row>
    <row r="4139" spans="13:13" x14ac:dyDescent="0.3">
      <c r="M4139"/>
    </row>
    <row r="4140" spans="13:13" x14ac:dyDescent="0.3">
      <c r="M4140"/>
    </row>
    <row r="4141" spans="13:13" x14ac:dyDescent="0.3">
      <c r="M4141"/>
    </row>
    <row r="4142" spans="13:13" x14ac:dyDescent="0.3">
      <c r="M4142"/>
    </row>
    <row r="4143" spans="13:13" x14ac:dyDescent="0.3">
      <c r="M4143"/>
    </row>
    <row r="4144" spans="13:13" x14ac:dyDescent="0.3">
      <c r="M4144"/>
    </row>
    <row r="4145" spans="13:13" x14ac:dyDescent="0.3">
      <c r="M4145"/>
    </row>
    <row r="4146" spans="13:13" x14ac:dyDescent="0.3">
      <c r="M4146"/>
    </row>
    <row r="4147" spans="13:13" x14ac:dyDescent="0.3">
      <c r="M4147"/>
    </row>
    <row r="4148" spans="13:13" x14ac:dyDescent="0.3">
      <c r="M4148"/>
    </row>
    <row r="4149" spans="13:13" x14ac:dyDescent="0.3">
      <c r="M4149"/>
    </row>
    <row r="4150" spans="13:13" x14ac:dyDescent="0.3">
      <c r="M4150"/>
    </row>
    <row r="4151" spans="13:13" x14ac:dyDescent="0.3">
      <c r="M4151"/>
    </row>
    <row r="4152" spans="13:13" x14ac:dyDescent="0.3">
      <c r="M4152"/>
    </row>
    <row r="4153" spans="13:13" x14ac:dyDescent="0.3">
      <c r="M4153"/>
    </row>
    <row r="4154" spans="13:13" x14ac:dyDescent="0.3">
      <c r="M4154"/>
    </row>
    <row r="4155" spans="13:13" x14ac:dyDescent="0.3">
      <c r="M4155"/>
    </row>
    <row r="4156" spans="13:13" x14ac:dyDescent="0.3">
      <c r="M4156"/>
    </row>
    <row r="4157" spans="13:13" x14ac:dyDescent="0.3">
      <c r="M4157"/>
    </row>
    <row r="4158" spans="13:13" x14ac:dyDescent="0.3">
      <c r="M4158"/>
    </row>
    <row r="4159" spans="13:13" x14ac:dyDescent="0.3">
      <c r="M4159"/>
    </row>
    <row r="4160" spans="13:13" x14ac:dyDescent="0.3">
      <c r="M4160"/>
    </row>
    <row r="4161" spans="13:13" x14ac:dyDescent="0.3">
      <c r="M4161"/>
    </row>
    <row r="4162" spans="13:13" x14ac:dyDescent="0.3">
      <c r="M4162"/>
    </row>
    <row r="4163" spans="13:13" x14ac:dyDescent="0.3">
      <c r="M4163"/>
    </row>
    <row r="4164" spans="13:13" x14ac:dyDescent="0.3">
      <c r="M4164"/>
    </row>
    <row r="4165" spans="13:13" x14ac:dyDescent="0.3">
      <c r="M4165"/>
    </row>
    <row r="4166" spans="13:13" x14ac:dyDescent="0.3">
      <c r="M4166"/>
    </row>
    <row r="4167" spans="13:13" x14ac:dyDescent="0.3">
      <c r="M4167"/>
    </row>
    <row r="4168" spans="13:13" x14ac:dyDescent="0.3">
      <c r="M4168"/>
    </row>
    <row r="4169" spans="13:13" x14ac:dyDescent="0.3">
      <c r="M4169"/>
    </row>
    <row r="4170" spans="13:13" x14ac:dyDescent="0.3">
      <c r="M4170"/>
    </row>
    <row r="4171" spans="13:13" x14ac:dyDescent="0.3">
      <c r="M4171"/>
    </row>
    <row r="4172" spans="13:13" x14ac:dyDescent="0.3">
      <c r="M4172"/>
    </row>
    <row r="4173" spans="13:13" x14ac:dyDescent="0.3">
      <c r="M4173"/>
    </row>
    <row r="4174" spans="13:13" x14ac:dyDescent="0.3">
      <c r="M4174"/>
    </row>
    <row r="4175" spans="13:13" x14ac:dyDescent="0.3">
      <c r="M4175"/>
    </row>
    <row r="4176" spans="13:13" x14ac:dyDescent="0.3">
      <c r="M4176"/>
    </row>
    <row r="4177" spans="13:13" x14ac:dyDescent="0.3">
      <c r="M4177"/>
    </row>
    <row r="4178" spans="13:13" x14ac:dyDescent="0.3">
      <c r="M4178"/>
    </row>
    <row r="4179" spans="13:13" x14ac:dyDescent="0.3">
      <c r="M4179"/>
    </row>
    <row r="4180" spans="13:13" x14ac:dyDescent="0.3">
      <c r="M4180"/>
    </row>
    <row r="4181" spans="13:13" x14ac:dyDescent="0.3">
      <c r="M4181"/>
    </row>
    <row r="4182" spans="13:13" x14ac:dyDescent="0.3">
      <c r="M4182"/>
    </row>
    <row r="4183" spans="13:13" x14ac:dyDescent="0.3">
      <c r="M4183"/>
    </row>
    <row r="4184" spans="13:13" x14ac:dyDescent="0.3">
      <c r="M4184"/>
    </row>
    <row r="4185" spans="13:13" x14ac:dyDescent="0.3">
      <c r="M4185"/>
    </row>
    <row r="4186" spans="13:13" x14ac:dyDescent="0.3">
      <c r="M4186"/>
    </row>
    <row r="4187" spans="13:13" x14ac:dyDescent="0.3">
      <c r="M4187"/>
    </row>
    <row r="4188" spans="13:13" x14ac:dyDescent="0.3">
      <c r="M4188"/>
    </row>
    <row r="4189" spans="13:13" x14ac:dyDescent="0.3">
      <c r="M4189"/>
    </row>
    <row r="4190" spans="13:13" x14ac:dyDescent="0.3">
      <c r="M4190"/>
    </row>
    <row r="4191" spans="13:13" x14ac:dyDescent="0.3">
      <c r="M4191"/>
    </row>
    <row r="4192" spans="13:13" x14ac:dyDescent="0.3">
      <c r="M4192"/>
    </row>
    <row r="4193" spans="13:13" x14ac:dyDescent="0.3">
      <c r="M4193"/>
    </row>
    <row r="4194" spans="13:13" x14ac:dyDescent="0.3">
      <c r="M4194"/>
    </row>
    <row r="4195" spans="13:13" x14ac:dyDescent="0.3">
      <c r="M4195"/>
    </row>
    <row r="4196" spans="13:13" x14ac:dyDescent="0.3">
      <c r="M4196"/>
    </row>
    <row r="4197" spans="13:13" x14ac:dyDescent="0.3">
      <c r="M4197"/>
    </row>
    <row r="4198" spans="13:13" x14ac:dyDescent="0.3">
      <c r="M4198"/>
    </row>
    <row r="4199" spans="13:13" x14ac:dyDescent="0.3">
      <c r="M4199"/>
    </row>
    <row r="4200" spans="13:13" x14ac:dyDescent="0.3">
      <c r="M4200"/>
    </row>
    <row r="4201" spans="13:13" x14ac:dyDescent="0.3">
      <c r="M4201"/>
    </row>
    <row r="4202" spans="13:13" x14ac:dyDescent="0.3">
      <c r="M4202"/>
    </row>
    <row r="4203" spans="13:13" x14ac:dyDescent="0.3">
      <c r="M4203"/>
    </row>
    <row r="4204" spans="13:13" x14ac:dyDescent="0.3">
      <c r="M4204"/>
    </row>
    <row r="4205" spans="13:13" x14ac:dyDescent="0.3">
      <c r="M4205"/>
    </row>
    <row r="4206" spans="13:13" x14ac:dyDescent="0.3">
      <c r="M4206"/>
    </row>
    <row r="4207" spans="13:13" x14ac:dyDescent="0.3">
      <c r="M4207"/>
    </row>
    <row r="4208" spans="13:13" x14ac:dyDescent="0.3">
      <c r="M4208"/>
    </row>
    <row r="4209" spans="13:13" x14ac:dyDescent="0.3">
      <c r="M4209"/>
    </row>
    <row r="4210" spans="13:13" x14ac:dyDescent="0.3">
      <c r="M4210"/>
    </row>
    <row r="4211" spans="13:13" x14ac:dyDescent="0.3">
      <c r="M4211"/>
    </row>
    <row r="4212" spans="13:13" x14ac:dyDescent="0.3">
      <c r="M4212"/>
    </row>
    <row r="4213" spans="13:13" x14ac:dyDescent="0.3">
      <c r="M4213"/>
    </row>
    <row r="4214" spans="13:13" x14ac:dyDescent="0.3">
      <c r="M4214"/>
    </row>
    <row r="4215" spans="13:13" x14ac:dyDescent="0.3">
      <c r="M4215"/>
    </row>
    <row r="4216" spans="13:13" x14ac:dyDescent="0.3">
      <c r="M4216"/>
    </row>
    <row r="4217" spans="13:13" x14ac:dyDescent="0.3">
      <c r="M4217"/>
    </row>
    <row r="4218" spans="13:13" x14ac:dyDescent="0.3">
      <c r="M4218"/>
    </row>
    <row r="4219" spans="13:13" x14ac:dyDescent="0.3">
      <c r="M4219"/>
    </row>
    <row r="4220" spans="13:13" x14ac:dyDescent="0.3">
      <c r="M4220"/>
    </row>
    <row r="4221" spans="13:13" x14ac:dyDescent="0.3">
      <c r="M4221"/>
    </row>
    <row r="4222" spans="13:13" x14ac:dyDescent="0.3">
      <c r="M4222"/>
    </row>
    <row r="4223" spans="13:13" x14ac:dyDescent="0.3">
      <c r="M4223"/>
    </row>
    <row r="4224" spans="13:13" x14ac:dyDescent="0.3">
      <c r="M4224"/>
    </row>
    <row r="4225" spans="13:13" x14ac:dyDescent="0.3">
      <c r="M4225"/>
    </row>
    <row r="4226" spans="13:13" x14ac:dyDescent="0.3">
      <c r="M4226"/>
    </row>
    <row r="4227" spans="13:13" x14ac:dyDescent="0.3">
      <c r="M4227"/>
    </row>
    <row r="4228" spans="13:13" x14ac:dyDescent="0.3">
      <c r="M4228"/>
    </row>
    <row r="4229" spans="13:13" x14ac:dyDescent="0.3">
      <c r="M4229"/>
    </row>
    <row r="4230" spans="13:13" x14ac:dyDescent="0.3">
      <c r="M4230"/>
    </row>
    <row r="4231" spans="13:13" x14ac:dyDescent="0.3">
      <c r="M4231"/>
    </row>
    <row r="4232" spans="13:13" x14ac:dyDescent="0.3">
      <c r="M4232"/>
    </row>
    <row r="4233" spans="13:13" x14ac:dyDescent="0.3">
      <c r="M4233"/>
    </row>
    <row r="4234" spans="13:13" x14ac:dyDescent="0.3">
      <c r="M4234"/>
    </row>
    <row r="4235" spans="13:13" x14ac:dyDescent="0.3">
      <c r="M4235"/>
    </row>
    <row r="4236" spans="13:13" x14ac:dyDescent="0.3">
      <c r="M4236"/>
    </row>
    <row r="4237" spans="13:13" x14ac:dyDescent="0.3">
      <c r="M4237"/>
    </row>
    <row r="4238" spans="13:13" x14ac:dyDescent="0.3">
      <c r="M4238"/>
    </row>
    <row r="4239" spans="13:13" x14ac:dyDescent="0.3">
      <c r="M4239"/>
    </row>
    <row r="4240" spans="13:13" x14ac:dyDescent="0.3">
      <c r="M4240"/>
    </row>
    <row r="4241" spans="13:13" x14ac:dyDescent="0.3">
      <c r="M4241"/>
    </row>
    <row r="4242" spans="13:13" x14ac:dyDescent="0.3">
      <c r="M4242"/>
    </row>
    <row r="4243" spans="13:13" x14ac:dyDescent="0.3">
      <c r="M4243"/>
    </row>
    <row r="4244" spans="13:13" x14ac:dyDescent="0.3">
      <c r="M4244"/>
    </row>
    <row r="4245" spans="13:13" x14ac:dyDescent="0.3">
      <c r="M4245"/>
    </row>
    <row r="4246" spans="13:13" x14ac:dyDescent="0.3">
      <c r="M4246"/>
    </row>
    <row r="4247" spans="13:13" x14ac:dyDescent="0.3">
      <c r="M4247"/>
    </row>
    <row r="4248" spans="13:13" x14ac:dyDescent="0.3">
      <c r="M4248"/>
    </row>
    <row r="4249" spans="13:13" x14ac:dyDescent="0.3">
      <c r="M4249"/>
    </row>
    <row r="4250" spans="13:13" x14ac:dyDescent="0.3">
      <c r="M4250"/>
    </row>
    <row r="4251" spans="13:13" x14ac:dyDescent="0.3">
      <c r="M4251"/>
    </row>
    <row r="4252" spans="13:13" x14ac:dyDescent="0.3">
      <c r="M4252"/>
    </row>
    <row r="4253" spans="13:13" x14ac:dyDescent="0.3">
      <c r="M4253"/>
    </row>
    <row r="4254" spans="13:13" x14ac:dyDescent="0.3">
      <c r="M4254"/>
    </row>
    <row r="4255" spans="13:13" x14ac:dyDescent="0.3">
      <c r="M4255"/>
    </row>
    <row r="4256" spans="13:13" x14ac:dyDescent="0.3">
      <c r="M4256"/>
    </row>
    <row r="4257" spans="13:13" x14ac:dyDescent="0.3">
      <c r="M4257"/>
    </row>
    <row r="4258" spans="13:13" x14ac:dyDescent="0.3">
      <c r="M4258"/>
    </row>
    <row r="4259" spans="13:13" x14ac:dyDescent="0.3">
      <c r="M4259"/>
    </row>
    <row r="4260" spans="13:13" x14ac:dyDescent="0.3">
      <c r="M4260"/>
    </row>
    <row r="4261" spans="13:13" x14ac:dyDescent="0.3">
      <c r="M4261"/>
    </row>
    <row r="4262" spans="13:13" x14ac:dyDescent="0.3">
      <c r="M4262"/>
    </row>
    <row r="4263" spans="13:13" x14ac:dyDescent="0.3">
      <c r="M4263"/>
    </row>
    <row r="4264" spans="13:13" x14ac:dyDescent="0.3">
      <c r="M4264"/>
    </row>
    <row r="4265" spans="13:13" x14ac:dyDescent="0.3">
      <c r="M4265"/>
    </row>
    <row r="4266" spans="13:13" x14ac:dyDescent="0.3">
      <c r="M4266"/>
    </row>
    <row r="4267" spans="13:13" x14ac:dyDescent="0.3">
      <c r="M4267"/>
    </row>
    <row r="4268" spans="13:13" x14ac:dyDescent="0.3">
      <c r="M4268"/>
    </row>
    <row r="4269" spans="13:13" x14ac:dyDescent="0.3">
      <c r="M4269"/>
    </row>
    <row r="4270" spans="13:13" x14ac:dyDescent="0.3">
      <c r="M4270"/>
    </row>
    <row r="4271" spans="13:13" x14ac:dyDescent="0.3">
      <c r="M4271"/>
    </row>
    <row r="4272" spans="13:13" x14ac:dyDescent="0.3">
      <c r="M4272"/>
    </row>
    <row r="4273" spans="13:13" x14ac:dyDescent="0.3">
      <c r="M4273"/>
    </row>
    <row r="4274" spans="13:13" x14ac:dyDescent="0.3">
      <c r="M4274"/>
    </row>
    <row r="4275" spans="13:13" x14ac:dyDescent="0.3">
      <c r="M4275"/>
    </row>
    <row r="4276" spans="13:13" x14ac:dyDescent="0.3">
      <c r="M4276"/>
    </row>
    <row r="4277" spans="13:13" x14ac:dyDescent="0.3">
      <c r="M4277"/>
    </row>
    <row r="4278" spans="13:13" x14ac:dyDescent="0.3">
      <c r="M4278"/>
    </row>
    <row r="4279" spans="13:13" x14ac:dyDescent="0.3">
      <c r="M4279"/>
    </row>
    <row r="4280" spans="13:13" x14ac:dyDescent="0.3">
      <c r="M4280"/>
    </row>
    <row r="4281" spans="13:13" x14ac:dyDescent="0.3">
      <c r="M4281"/>
    </row>
    <row r="4282" spans="13:13" x14ac:dyDescent="0.3">
      <c r="M4282"/>
    </row>
    <row r="4283" spans="13:13" x14ac:dyDescent="0.3">
      <c r="M4283"/>
    </row>
    <row r="4284" spans="13:13" x14ac:dyDescent="0.3">
      <c r="M4284"/>
    </row>
    <row r="4285" spans="13:13" x14ac:dyDescent="0.3">
      <c r="M4285"/>
    </row>
    <row r="4286" spans="13:13" x14ac:dyDescent="0.3">
      <c r="M4286"/>
    </row>
    <row r="4287" spans="13:13" x14ac:dyDescent="0.3">
      <c r="M4287"/>
    </row>
    <row r="4288" spans="13:13" x14ac:dyDescent="0.3">
      <c r="M4288"/>
    </row>
    <row r="4289" spans="13:13" x14ac:dyDescent="0.3">
      <c r="M4289"/>
    </row>
    <row r="4290" spans="13:13" x14ac:dyDescent="0.3">
      <c r="M4290"/>
    </row>
    <row r="4291" spans="13:13" x14ac:dyDescent="0.3">
      <c r="M4291"/>
    </row>
    <row r="4292" spans="13:13" x14ac:dyDescent="0.3">
      <c r="M4292"/>
    </row>
    <row r="4293" spans="13:13" x14ac:dyDescent="0.3">
      <c r="M4293"/>
    </row>
    <row r="4294" spans="13:13" x14ac:dyDescent="0.3">
      <c r="M4294"/>
    </row>
    <row r="4295" spans="13:13" x14ac:dyDescent="0.3">
      <c r="M4295"/>
    </row>
    <row r="4296" spans="13:13" x14ac:dyDescent="0.3">
      <c r="M4296"/>
    </row>
    <row r="4297" spans="13:13" x14ac:dyDescent="0.3">
      <c r="M4297"/>
    </row>
    <row r="4298" spans="13:13" x14ac:dyDescent="0.3">
      <c r="M4298"/>
    </row>
    <row r="4299" spans="13:13" x14ac:dyDescent="0.3">
      <c r="M4299"/>
    </row>
    <row r="4300" spans="13:13" x14ac:dyDescent="0.3">
      <c r="M4300"/>
    </row>
    <row r="4301" spans="13:13" x14ac:dyDescent="0.3">
      <c r="M4301"/>
    </row>
    <row r="4302" spans="13:13" x14ac:dyDescent="0.3">
      <c r="M4302"/>
    </row>
    <row r="4303" spans="13:13" x14ac:dyDescent="0.3">
      <c r="M4303"/>
    </row>
    <row r="4304" spans="13:13" x14ac:dyDescent="0.3">
      <c r="M4304"/>
    </row>
    <row r="4305" spans="13:13" x14ac:dyDescent="0.3">
      <c r="M4305"/>
    </row>
    <row r="4306" spans="13:13" x14ac:dyDescent="0.3">
      <c r="M4306"/>
    </row>
    <row r="4307" spans="13:13" x14ac:dyDescent="0.3">
      <c r="M4307"/>
    </row>
    <row r="4308" spans="13:13" x14ac:dyDescent="0.3">
      <c r="M4308"/>
    </row>
    <row r="4309" spans="13:13" x14ac:dyDescent="0.3">
      <c r="M4309"/>
    </row>
    <row r="4310" spans="13:13" x14ac:dyDescent="0.3">
      <c r="M4310"/>
    </row>
    <row r="4311" spans="13:13" x14ac:dyDescent="0.3">
      <c r="M4311"/>
    </row>
    <row r="4312" spans="13:13" x14ac:dyDescent="0.3">
      <c r="M4312"/>
    </row>
    <row r="4313" spans="13:13" x14ac:dyDescent="0.3">
      <c r="M4313"/>
    </row>
    <row r="4314" spans="13:13" x14ac:dyDescent="0.3">
      <c r="M4314"/>
    </row>
    <row r="4315" spans="13:13" x14ac:dyDescent="0.3">
      <c r="M4315"/>
    </row>
    <row r="4316" spans="13:13" x14ac:dyDescent="0.3">
      <c r="M4316"/>
    </row>
    <row r="4317" spans="13:13" x14ac:dyDescent="0.3">
      <c r="M4317"/>
    </row>
    <row r="4318" spans="13:13" x14ac:dyDescent="0.3">
      <c r="M4318"/>
    </row>
    <row r="4319" spans="13:13" x14ac:dyDescent="0.3">
      <c r="M4319"/>
    </row>
    <row r="4320" spans="13:13" x14ac:dyDescent="0.3">
      <c r="M4320"/>
    </row>
    <row r="4321" spans="13:13" x14ac:dyDescent="0.3">
      <c r="M4321"/>
    </row>
    <row r="4322" spans="13:13" x14ac:dyDescent="0.3">
      <c r="M4322"/>
    </row>
    <row r="4323" spans="13:13" x14ac:dyDescent="0.3">
      <c r="M4323"/>
    </row>
    <row r="4324" spans="13:13" x14ac:dyDescent="0.3">
      <c r="M4324"/>
    </row>
    <row r="4325" spans="13:13" x14ac:dyDescent="0.3">
      <c r="M4325"/>
    </row>
    <row r="4326" spans="13:13" x14ac:dyDescent="0.3">
      <c r="M4326"/>
    </row>
    <row r="4327" spans="13:13" x14ac:dyDescent="0.3">
      <c r="M4327"/>
    </row>
    <row r="4328" spans="13:13" x14ac:dyDescent="0.3">
      <c r="M4328"/>
    </row>
    <row r="4329" spans="13:13" x14ac:dyDescent="0.3">
      <c r="M4329"/>
    </row>
    <row r="4330" spans="13:13" x14ac:dyDescent="0.3">
      <c r="M4330"/>
    </row>
    <row r="4331" spans="13:13" x14ac:dyDescent="0.3">
      <c r="M4331"/>
    </row>
    <row r="4332" spans="13:13" x14ac:dyDescent="0.3">
      <c r="M4332"/>
    </row>
    <row r="4333" spans="13:13" x14ac:dyDescent="0.3">
      <c r="M4333"/>
    </row>
    <row r="4334" spans="13:13" x14ac:dyDescent="0.3">
      <c r="M4334"/>
    </row>
    <row r="4335" spans="13:13" x14ac:dyDescent="0.3">
      <c r="M4335"/>
    </row>
    <row r="4336" spans="13:13" x14ac:dyDescent="0.3">
      <c r="M4336"/>
    </row>
    <row r="4337" spans="13:13" x14ac:dyDescent="0.3">
      <c r="M4337"/>
    </row>
    <row r="4338" spans="13:13" x14ac:dyDescent="0.3">
      <c r="M4338"/>
    </row>
    <row r="4339" spans="13:13" x14ac:dyDescent="0.3">
      <c r="M4339"/>
    </row>
    <row r="4340" spans="13:13" x14ac:dyDescent="0.3">
      <c r="M4340"/>
    </row>
    <row r="4341" spans="13:13" x14ac:dyDescent="0.3">
      <c r="M4341"/>
    </row>
    <row r="4342" spans="13:13" x14ac:dyDescent="0.3">
      <c r="M4342"/>
    </row>
    <row r="4343" spans="13:13" x14ac:dyDescent="0.3">
      <c r="M4343"/>
    </row>
    <row r="4344" spans="13:13" x14ac:dyDescent="0.3">
      <c r="M4344"/>
    </row>
    <row r="4345" spans="13:13" x14ac:dyDescent="0.3">
      <c r="M4345"/>
    </row>
    <row r="4346" spans="13:13" x14ac:dyDescent="0.3">
      <c r="M4346"/>
    </row>
    <row r="4347" spans="13:13" x14ac:dyDescent="0.3">
      <c r="M4347"/>
    </row>
    <row r="4348" spans="13:13" x14ac:dyDescent="0.3">
      <c r="M4348"/>
    </row>
    <row r="4349" spans="13:13" x14ac:dyDescent="0.3">
      <c r="M4349"/>
    </row>
    <row r="4350" spans="13:13" x14ac:dyDescent="0.3">
      <c r="M4350"/>
    </row>
    <row r="4351" spans="13:13" x14ac:dyDescent="0.3">
      <c r="M4351"/>
    </row>
    <row r="4352" spans="13:13" x14ac:dyDescent="0.3">
      <c r="M4352"/>
    </row>
    <row r="4353" spans="13:13" x14ac:dyDescent="0.3">
      <c r="M4353"/>
    </row>
    <row r="4354" spans="13:13" x14ac:dyDescent="0.3">
      <c r="M4354"/>
    </row>
    <row r="4355" spans="13:13" x14ac:dyDescent="0.3">
      <c r="M4355"/>
    </row>
    <row r="4356" spans="13:13" x14ac:dyDescent="0.3">
      <c r="M4356"/>
    </row>
    <row r="4357" spans="13:13" x14ac:dyDescent="0.3">
      <c r="M4357"/>
    </row>
    <row r="4358" spans="13:13" x14ac:dyDescent="0.3">
      <c r="M4358"/>
    </row>
    <row r="4359" spans="13:13" x14ac:dyDescent="0.3">
      <c r="M4359"/>
    </row>
    <row r="4360" spans="13:13" x14ac:dyDescent="0.3">
      <c r="M4360"/>
    </row>
    <row r="4361" spans="13:13" x14ac:dyDescent="0.3">
      <c r="M4361"/>
    </row>
    <row r="4362" spans="13:13" x14ac:dyDescent="0.3">
      <c r="M4362"/>
    </row>
    <row r="4363" spans="13:13" x14ac:dyDescent="0.3">
      <c r="M4363"/>
    </row>
    <row r="4364" spans="13:13" x14ac:dyDescent="0.3">
      <c r="M4364"/>
    </row>
    <row r="4365" spans="13:13" x14ac:dyDescent="0.3">
      <c r="M4365"/>
    </row>
    <row r="4366" spans="13:13" x14ac:dyDescent="0.3">
      <c r="M4366"/>
    </row>
    <row r="4367" spans="13:13" x14ac:dyDescent="0.3">
      <c r="M4367"/>
    </row>
    <row r="4368" spans="13:13" x14ac:dyDescent="0.3">
      <c r="M4368"/>
    </row>
    <row r="4369" spans="13:13" x14ac:dyDescent="0.3">
      <c r="M4369"/>
    </row>
    <row r="4370" spans="13:13" x14ac:dyDescent="0.3">
      <c r="M4370"/>
    </row>
    <row r="4371" spans="13:13" x14ac:dyDescent="0.3">
      <c r="M4371"/>
    </row>
    <row r="4372" spans="13:13" x14ac:dyDescent="0.3">
      <c r="M4372"/>
    </row>
    <row r="4373" spans="13:13" x14ac:dyDescent="0.3">
      <c r="M4373"/>
    </row>
    <row r="4374" spans="13:13" x14ac:dyDescent="0.3">
      <c r="M4374"/>
    </row>
    <row r="4375" spans="13:13" x14ac:dyDescent="0.3">
      <c r="M4375"/>
    </row>
    <row r="4376" spans="13:13" x14ac:dyDescent="0.3">
      <c r="M4376"/>
    </row>
    <row r="4377" spans="13:13" x14ac:dyDescent="0.3">
      <c r="M4377"/>
    </row>
    <row r="4378" spans="13:13" x14ac:dyDescent="0.3">
      <c r="M4378"/>
    </row>
    <row r="4379" spans="13:13" x14ac:dyDescent="0.3">
      <c r="M4379"/>
    </row>
    <row r="4380" spans="13:13" x14ac:dyDescent="0.3">
      <c r="M4380"/>
    </row>
    <row r="4381" spans="13:13" x14ac:dyDescent="0.3">
      <c r="M4381"/>
    </row>
    <row r="4382" spans="13:13" x14ac:dyDescent="0.3">
      <c r="M4382"/>
    </row>
    <row r="4383" spans="13:13" x14ac:dyDescent="0.3">
      <c r="M4383"/>
    </row>
    <row r="4384" spans="13:13" x14ac:dyDescent="0.3">
      <c r="M4384"/>
    </row>
    <row r="4385" spans="13:13" x14ac:dyDescent="0.3">
      <c r="M4385"/>
    </row>
    <row r="4386" spans="13:13" x14ac:dyDescent="0.3">
      <c r="M4386"/>
    </row>
    <row r="4387" spans="13:13" x14ac:dyDescent="0.3">
      <c r="M4387"/>
    </row>
    <row r="4388" spans="13:13" x14ac:dyDescent="0.3">
      <c r="M4388"/>
    </row>
    <row r="4389" spans="13:13" x14ac:dyDescent="0.3">
      <c r="M4389"/>
    </row>
    <row r="4390" spans="13:13" x14ac:dyDescent="0.3">
      <c r="M4390"/>
    </row>
    <row r="4391" spans="13:13" x14ac:dyDescent="0.3">
      <c r="M4391"/>
    </row>
    <row r="4392" spans="13:13" x14ac:dyDescent="0.3">
      <c r="M4392"/>
    </row>
    <row r="4393" spans="13:13" x14ac:dyDescent="0.3">
      <c r="M4393"/>
    </row>
    <row r="4394" spans="13:13" x14ac:dyDescent="0.3">
      <c r="M4394"/>
    </row>
    <row r="4395" spans="13:13" x14ac:dyDescent="0.3">
      <c r="M4395"/>
    </row>
    <row r="4396" spans="13:13" x14ac:dyDescent="0.3">
      <c r="M4396"/>
    </row>
    <row r="4397" spans="13:13" x14ac:dyDescent="0.3">
      <c r="M4397"/>
    </row>
    <row r="4398" spans="13:13" x14ac:dyDescent="0.3">
      <c r="M4398"/>
    </row>
    <row r="4399" spans="13:13" x14ac:dyDescent="0.3">
      <c r="M4399"/>
    </row>
    <row r="4400" spans="13:13" x14ac:dyDescent="0.3">
      <c r="M4400"/>
    </row>
    <row r="4401" spans="13:13" x14ac:dyDescent="0.3">
      <c r="M4401"/>
    </row>
    <row r="4402" spans="13:13" x14ac:dyDescent="0.3">
      <c r="M4402"/>
    </row>
    <row r="4403" spans="13:13" x14ac:dyDescent="0.3">
      <c r="M4403"/>
    </row>
    <row r="4404" spans="13:13" x14ac:dyDescent="0.3">
      <c r="M4404"/>
    </row>
    <row r="4405" spans="13:13" x14ac:dyDescent="0.3">
      <c r="M4405"/>
    </row>
    <row r="4406" spans="13:13" x14ac:dyDescent="0.3">
      <c r="M4406"/>
    </row>
    <row r="4407" spans="13:13" x14ac:dyDescent="0.3">
      <c r="M4407"/>
    </row>
    <row r="4408" spans="13:13" x14ac:dyDescent="0.3">
      <c r="M4408"/>
    </row>
    <row r="4409" spans="13:13" x14ac:dyDescent="0.3">
      <c r="M4409"/>
    </row>
    <row r="4410" spans="13:13" x14ac:dyDescent="0.3">
      <c r="M4410"/>
    </row>
    <row r="4411" spans="13:13" x14ac:dyDescent="0.3">
      <c r="M4411"/>
    </row>
    <row r="4412" spans="13:13" x14ac:dyDescent="0.3">
      <c r="M4412"/>
    </row>
    <row r="4413" spans="13:13" x14ac:dyDescent="0.3">
      <c r="M4413"/>
    </row>
    <row r="4414" spans="13:13" x14ac:dyDescent="0.3">
      <c r="M4414"/>
    </row>
    <row r="4415" spans="13:13" x14ac:dyDescent="0.3">
      <c r="M4415"/>
    </row>
    <row r="4416" spans="13:13" x14ac:dyDescent="0.3">
      <c r="M4416"/>
    </row>
    <row r="4417" spans="13:13" x14ac:dyDescent="0.3">
      <c r="M4417"/>
    </row>
    <row r="4418" spans="13:13" x14ac:dyDescent="0.3">
      <c r="M4418"/>
    </row>
    <row r="4419" spans="13:13" x14ac:dyDescent="0.3">
      <c r="M4419"/>
    </row>
    <row r="4420" spans="13:13" x14ac:dyDescent="0.3">
      <c r="M4420"/>
    </row>
    <row r="4421" spans="13:13" x14ac:dyDescent="0.3">
      <c r="M4421"/>
    </row>
    <row r="4422" spans="13:13" x14ac:dyDescent="0.3">
      <c r="M4422"/>
    </row>
    <row r="4423" spans="13:13" x14ac:dyDescent="0.3">
      <c r="M4423"/>
    </row>
    <row r="4424" spans="13:13" x14ac:dyDescent="0.3">
      <c r="M4424"/>
    </row>
    <row r="4425" spans="13:13" x14ac:dyDescent="0.3">
      <c r="M4425"/>
    </row>
    <row r="4426" spans="13:13" x14ac:dyDescent="0.3">
      <c r="M4426"/>
    </row>
    <row r="4427" spans="13:13" x14ac:dyDescent="0.3">
      <c r="M4427"/>
    </row>
    <row r="4428" spans="13:13" x14ac:dyDescent="0.3">
      <c r="M4428"/>
    </row>
    <row r="4429" spans="13:13" x14ac:dyDescent="0.3">
      <c r="M4429"/>
    </row>
    <row r="4430" spans="13:13" x14ac:dyDescent="0.3">
      <c r="M4430"/>
    </row>
    <row r="4431" spans="13:13" x14ac:dyDescent="0.3">
      <c r="M4431"/>
    </row>
    <row r="4432" spans="13:13" x14ac:dyDescent="0.3">
      <c r="M4432"/>
    </row>
    <row r="4433" spans="13:13" x14ac:dyDescent="0.3">
      <c r="M4433"/>
    </row>
    <row r="4434" spans="13:13" x14ac:dyDescent="0.3">
      <c r="M4434"/>
    </row>
    <row r="4435" spans="13:13" x14ac:dyDescent="0.3">
      <c r="M4435"/>
    </row>
    <row r="4436" spans="13:13" x14ac:dyDescent="0.3">
      <c r="M4436"/>
    </row>
    <row r="4437" spans="13:13" x14ac:dyDescent="0.3">
      <c r="M4437"/>
    </row>
    <row r="4438" spans="13:13" x14ac:dyDescent="0.3">
      <c r="M4438"/>
    </row>
    <row r="4439" spans="13:13" x14ac:dyDescent="0.3">
      <c r="M4439"/>
    </row>
    <row r="4440" spans="13:13" x14ac:dyDescent="0.3">
      <c r="M4440"/>
    </row>
    <row r="4441" spans="13:13" x14ac:dyDescent="0.3">
      <c r="M4441"/>
    </row>
    <row r="4442" spans="13:13" x14ac:dyDescent="0.3">
      <c r="M4442"/>
    </row>
    <row r="4443" spans="13:13" x14ac:dyDescent="0.3">
      <c r="M4443"/>
    </row>
    <row r="4444" spans="13:13" x14ac:dyDescent="0.3">
      <c r="M4444"/>
    </row>
    <row r="4445" spans="13:13" x14ac:dyDescent="0.3">
      <c r="M4445"/>
    </row>
    <row r="4446" spans="13:13" x14ac:dyDescent="0.3">
      <c r="M4446"/>
    </row>
    <row r="4447" spans="13:13" x14ac:dyDescent="0.3">
      <c r="M4447"/>
    </row>
    <row r="4448" spans="13:13" x14ac:dyDescent="0.3">
      <c r="M4448"/>
    </row>
    <row r="4449" spans="13:13" x14ac:dyDescent="0.3">
      <c r="M4449"/>
    </row>
    <row r="4450" spans="13:13" x14ac:dyDescent="0.3">
      <c r="M4450"/>
    </row>
    <row r="4451" spans="13:13" x14ac:dyDescent="0.3">
      <c r="M4451"/>
    </row>
    <row r="4452" spans="13:13" x14ac:dyDescent="0.3">
      <c r="M4452"/>
    </row>
    <row r="4453" spans="13:13" x14ac:dyDescent="0.3">
      <c r="M4453"/>
    </row>
    <row r="4454" spans="13:13" x14ac:dyDescent="0.3">
      <c r="M4454"/>
    </row>
    <row r="4455" spans="13:13" x14ac:dyDescent="0.3">
      <c r="M4455"/>
    </row>
    <row r="4456" spans="13:13" x14ac:dyDescent="0.3">
      <c r="M4456"/>
    </row>
    <row r="4457" spans="13:13" x14ac:dyDescent="0.3">
      <c r="M4457"/>
    </row>
    <row r="4458" spans="13:13" x14ac:dyDescent="0.3">
      <c r="M4458"/>
    </row>
    <row r="4459" spans="13:13" x14ac:dyDescent="0.3">
      <c r="M4459"/>
    </row>
    <row r="4460" spans="13:13" x14ac:dyDescent="0.3">
      <c r="M4460"/>
    </row>
    <row r="4461" spans="13:13" x14ac:dyDescent="0.3">
      <c r="M4461"/>
    </row>
    <row r="4462" spans="13:13" x14ac:dyDescent="0.3">
      <c r="M4462"/>
    </row>
    <row r="4463" spans="13:13" x14ac:dyDescent="0.3">
      <c r="M4463"/>
    </row>
    <row r="4464" spans="13:13" x14ac:dyDescent="0.3">
      <c r="M4464"/>
    </row>
    <row r="4465" spans="13:13" x14ac:dyDescent="0.3">
      <c r="M4465"/>
    </row>
    <row r="4466" spans="13:13" x14ac:dyDescent="0.3">
      <c r="M4466"/>
    </row>
    <row r="4467" spans="13:13" x14ac:dyDescent="0.3">
      <c r="M4467"/>
    </row>
    <row r="4468" spans="13:13" x14ac:dyDescent="0.3">
      <c r="M4468"/>
    </row>
    <row r="4469" spans="13:13" x14ac:dyDescent="0.3">
      <c r="M4469"/>
    </row>
    <row r="4470" spans="13:13" x14ac:dyDescent="0.3">
      <c r="M4470"/>
    </row>
    <row r="4471" spans="13:13" x14ac:dyDescent="0.3">
      <c r="M4471"/>
    </row>
    <row r="4472" spans="13:13" x14ac:dyDescent="0.3">
      <c r="M4472"/>
    </row>
    <row r="4473" spans="13:13" x14ac:dyDescent="0.3">
      <c r="M4473"/>
    </row>
    <row r="4474" spans="13:13" x14ac:dyDescent="0.3">
      <c r="M4474"/>
    </row>
    <row r="4475" spans="13:13" x14ac:dyDescent="0.3">
      <c r="M4475"/>
    </row>
    <row r="4476" spans="13:13" x14ac:dyDescent="0.3">
      <c r="M4476"/>
    </row>
    <row r="4477" spans="13:13" x14ac:dyDescent="0.3">
      <c r="M4477"/>
    </row>
    <row r="4478" spans="13:13" x14ac:dyDescent="0.3">
      <c r="M4478"/>
    </row>
    <row r="4479" spans="13:13" x14ac:dyDescent="0.3">
      <c r="M4479"/>
    </row>
    <row r="4480" spans="13:13" x14ac:dyDescent="0.3">
      <c r="M4480"/>
    </row>
    <row r="4481" spans="13:13" x14ac:dyDescent="0.3">
      <c r="M4481"/>
    </row>
    <row r="4482" spans="13:13" x14ac:dyDescent="0.3">
      <c r="M4482"/>
    </row>
    <row r="4483" spans="13:13" x14ac:dyDescent="0.3">
      <c r="M4483"/>
    </row>
    <row r="4484" spans="13:13" x14ac:dyDescent="0.3">
      <c r="M4484"/>
    </row>
    <row r="4485" spans="13:13" x14ac:dyDescent="0.3">
      <c r="M4485"/>
    </row>
    <row r="4486" spans="13:13" x14ac:dyDescent="0.3">
      <c r="M4486"/>
    </row>
    <row r="4487" spans="13:13" x14ac:dyDescent="0.3">
      <c r="M4487"/>
    </row>
    <row r="4488" spans="13:13" x14ac:dyDescent="0.3">
      <c r="M4488"/>
    </row>
    <row r="4489" spans="13:13" x14ac:dyDescent="0.3">
      <c r="M4489"/>
    </row>
    <row r="4490" spans="13:13" x14ac:dyDescent="0.3">
      <c r="M4490"/>
    </row>
    <row r="4491" spans="13:13" x14ac:dyDescent="0.3">
      <c r="M4491"/>
    </row>
    <row r="4492" spans="13:13" x14ac:dyDescent="0.3">
      <c r="M4492"/>
    </row>
    <row r="4493" spans="13:13" x14ac:dyDescent="0.3">
      <c r="M4493"/>
    </row>
    <row r="4494" spans="13:13" x14ac:dyDescent="0.3">
      <c r="M4494"/>
    </row>
    <row r="4495" spans="13:13" x14ac:dyDescent="0.3">
      <c r="M4495"/>
    </row>
    <row r="4496" spans="13:13" x14ac:dyDescent="0.3">
      <c r="M4496"/>
    </row>
    <row r="4497" spans="13:13" x14ac:dyDescent="0.3">
      <c r="M4497"/>
    </row>
    <row r="4498" spans="13:13" x14ac:dyDescent="0.3">
      <c r="M4498"/>
    </row>
    <row r="4499" spans="13:13" x14ac:dyDescent="0.3">
      <c r="M4499"/>
    </row>
    <row r="4500" spans="13:13" x14ac:dyDescent="0.3">
      <c r="M4500"/>
    </row>
    <row r="4501" spans="13:13" x14ac:dyDescent="0.3">
      <c r="M4501"/>
    </row>
    <row r="4502" spans="13:13" x14ac:dyDescent="0.3">
      <c r="M4502"/>
    </row>
    <row r="4503" spans="13:13" x14ac:dyDescent="0.3">
      <c r="M4503"/>
    </row>
    <row r="4504" spans="13:13" x14ac:dyDescent="0.3">
      <c r="M4504"/>
    </row>
    <row r="4505" spans="13:13" x14ac:dyDescent="0.3">
      <c r="M4505"/>
    </row>
    <row r="4506" spans="13:13" x14ac:dyDescent="0.3">
      <c r="M4506"/>
    </row>
    <row r="4507" spans="13:13" x14ac:dyDescent="0.3">
      <c r="M4507"/>
    </row>
    <row r="4508" spans="13:13" x14ac:dyDescent="0.3">
      <c r="M4508"/>
    </row>
    <row r="4509" spans="13:13" x14ac:dyDescent="0.3">
      <c r="M4509"/>
    </row>
    <row r="4510" spans="13:13" x14ac:dyDescent="0.3">
      <c r="M4510"/>
    </row>
    <row r="4511" spans="13:13" x14ac:dyDescent="0.3">
      <c r="M4511"/>
    </row>
    <row r="4512" spans="13:13" x14ac:dyDescent="0.3">
      <c r="M4512"/>
    </row>
    <row r="4513" spans="13:13" x14ac:dyDescent="0.3">
      <c r="M4513"/>
    </row>
    <row r="4514" spans="13:13" x14ac:dyDescent="0.3">
      <c r="M4514"/>
    </row>
    <row r="4515" spans="13:13" x14ac:dyDescent="0.3">
      <c r="M4515"/>
    </row>
    <row r="4516" spans="13:13" x14ac:dyDescent="0.3">
      <c r="M4516"/>
    </row>
    <row r="4517" spans="13:13" x14ac:dyDescent="0.3">
      <c r="M4517"/>
    </row>
    <row r="4518" spans="13:13" x14ac:dyDescent="0.3">
      <c r="M4518"/>
    </row>
    <row r="4519" spans="13:13" x14ac:dyDescent="0.3">
      <c r="M4519"/>
    </row>
    <row r="4520" spans="13:13" x14ac:dyDescent="0.3">
      <c r="M4520"/>
    </row>
    <row r="4521" spans="13:13" x14ac:dyDescent="0.3">
      <c r="M4521"/>
    </row>
    <row r="4522" spans="13:13" x14ac:dyDescent="0.3">
      <c r="M4522"/>
    </row>
    <row r="4523" spans="13:13" x14ac:dyDescent="0.3">
      <c r="M4523"/>
    </row>
    <row r="4524" spans="13:13" x14ac:dyDescent="0.3">
      <c r="M4524"/>
    </row>
    <row r="4525" spans="13:13" x14ac:dyDescent="0.3">
      <c r="M4525"/>
    </row>
    <row r="4526" spans="13:13" x14ac:dyDescent="0.3">
      <c r="M4526"/>
    </row>
    <row r="4527" spans="13:13" x14ac:dyDescent="0.3">
      <c r="M4527"/>
    </row>
    <row r="4528" spans="13:13" x14ac:dyDescent="0.3">
      <c r="M4528"/>
    </row>
    <row r="4529" spans="13:13" x14ac:dyDescent="0.3">
      <c r="M4529"/>
    </row>
    <row r="4530" spans="13:13" x14ac:dyDescent="0.3">
      <c r="M4530"/>
    </row>
    <row r="4531" spans="13:13" x14ac:dyDescent="0.3">
      <c r="M4531"/>
    </row>
    <row r="4532" spans="13:13" x14ac:dyDescent="0.3">
      <c r="M4532"/>
    </row>
    <row r="4533" spans="13:13" x14ac:dyDescent="0.3">
      <c r="M4533"/>
    </row>
    <row r="4534" spans="13:13" x14ac:dyDescent="0.3">
      <c r="M4534"/>
    </row>
    <row r="4535" spans="13:13" x14ac:dyDescent="0.3">
      <c r="M4535"/>
    </row>
    <row r="4536" spans="13:13" x14ac:dyDescent="0.3">
      <c r="M4536"/>
    </row>
    <row r="4537" spans="13:13" x14ac:dyDescent="0.3">
      <c r="M4537"/>
    </row>
    <row r="4538" spans="13:13" x14ac:dyDescent="0.3">
      <c r="M4538"/>
    </row>
    <row r="4539" spans="13:13" x14ac:dyDescent="0.3">
      <c r="M4539"/>
    </row>
    <row r="4540" spans="13:13" x14ac:dyDescent="0.3">
      <c r="M4540"/>
    </row>
    <row r="4541" spans="13:13" x14ac:dyDescent="0.3">
      <c r="M4541"/>
    </row>
    <row r="4542" spans="13:13" x14ac:dyDescent="0.3">
      <c r="M4542"/>
    </row>
    <row r="4543" spans="13:13" x14ac:dyDescent="0.3">
      <c r="M4543"/>
    </row>
    <row r="4544" spans="13:13" x14ac:dyDescent="0.3">
      <c r="M4544"/>
    </row>
    <row r="4545" spans="13:13" x14ac:dyDescent="0.3">
      <c r="M4545"/>
    </row>
    <row r="4546" spans="13:13" x14ac:dyDescent="0.3">
      <c r="M4546"/>
    </row>
    <row r="4547" spans="13:13" x14ac:dyDescent="0.3">
      <c r="M4547"/>
    </row>
    <row r="4548" spans="13:13" x14ac:dyDescent="0.3">
      <c r="M4548"/>
    </row>
    <row r="4549" spans="13:13" x14ac:dyDescent="0.3">
      <c r="M4549"/>
    </row>
    <row r="4550" spans="13:13" x14ac:dyDescent="0.3">
      <c r="M4550"/>
    </row>
    <row r="4551" spans="13:13" x14ac:dyDescent="0.3">
      <c r="M4551"/>
    </row>
    <row r="4552" spans="13:13" x14ac:dyDescent="0.3">
      <c r="M4552"/>
    </row>
    <row r="4553" spans="13:13" x14ac:dyDescent="0.3">
      <c r="M4553"/>
    </row>
    <row r="4554" spans="13:13" x14ac:dyDescent="0.3">
      <c r="M4554"/>
    </row>
    <row r="4555" spans="13:13" x14ac:dyDescent="0.3">
      <c r="M4555"/>
    </row>
    <row r="4556" spans="13:13" x14ac:dyDescent="0.3">
      <c r="M4556"/>
    </row>
    <row r="4557" spans="13:13" x14ac:dyDescent="0.3">
      <c r="M4557"/>
    </row>
    <row r="4558" spans="13:13" x14ac:dyDescent="0.3">
      <c r="M4558"/>
    </row>
    <row r="4559" spans="13:13" x14ac:dyDescent="0.3">
      <c r="M4559"/>
    </row>
    <row r="4560" spans="13:13" x14ac:dyDescent="0.3">
      <c r="M4560"/>
    </row>
    <row r="4561" spans="13:13" x14ac:dyDescent="0.3">
      <c r="M4561"/>
    </row>
    <row r="4562" spans="13:13" x14ac:dyDescent="0.3">
      <c r="M4562"/>
    </row>
    <row r="4563" spans="13:13" x14ac:dyDescent="0.3">
      <c r="M4563"/>
    </row>
    <row r="4564" spans="13:13" x14ac:dyDescent="0.3">
      <c r="M4564"/>
    </row>
    <row r="4565" spans="13:13" x14ac:dyDescent="0.3">
      <c r="M4565"/>
    </row>
    <row r="4566" spans="13:13" x14ac:dyDescent="0.3">
      <c r="M4566"/>
    </row>
    <row r="4567" spans="13:13" x14ac:dyDescent="0.3">
      <c r="M4567"/>
    </row>
    <row r="4568" spans="13:13" x14ac:dyDescent="0.3">
      <c r="M4568"/>
    </row>
    <row r="4569" spans="13:13" x14ac:dyDescent="0.3">
      <c r="M4569"/>
    </row>
    <row r="4570" spans="13:13" x14ac:dyDescent="0.3">
      <c r="M4570"/>
    </row>
    <row r="4571" spans="13:13" x14ac:dyDescent="0.3">
      <c r="M4571"/>
    </row>
    <row r="4572" spans="13:13" x14ac:dyDescent="0.3">
      <c r="M4572"/>
    </row>
    <row r="4573" spans="13:13" x14ac:dyDescent="0.3">
      <c r="M4573"/>
    </row>
    <row r="4574" spans="13:13" x14ac:dyDescent="0.3">
      <c r="M4574"/>
    </row>
    <row r="4575" spans="13:13" x14ac:dyDescent="0.3">
      <c r="M4575"/>
    </row>
    <row r="4576" spans="13:13" x14ac:dyDescent="0.3">
      <c r="M4576"/>
    </row>
    <row r="4577" spans="13:13" x14ac:dyDescent="0.3">
      <c r="M4577"/>
    </row>
    <row r="4578" spans="13:13" x14ac:dyDescent="0.3">
      <c r="M4578"/>
    </row>
    <row r="4579" spans="13:13" x14ac:dyDescent="0.3">
      <c r="M4579"/>
    </row>
    <row r="4580" spans="13:13" x14ac:dyDescent="0.3">
      <c r="M4580"/>
    </row>
    <row r="4581" spans="13:13" x14ac:dyDescent="0.3">
      <c r="M4581"/>
    </row>
    <row r="4582" spans="13:13" x14ac:dyDescent="0.3">
      <c r="M4582"/>
    </row>
    <row r="4583" spans="13:13" x14ac:dyDescent="0.3">
      <c r="M4583"/>
    </row>
    <row r="4584" spans="13:13" x14ac:dyDescent="0.3">
      <c r="M4584"/>
    </row>
    <row r="4585" spans="13:13" x14ac:dyDescent="0.3">
      <c r="M4585"/>
    </row>
    <row r="4586" spans="13:13" x14ac:dyDescent="0.3">
      <c r="M4586"/>
    </row>
    <row r="4587" spans="13:13" x14ac:dyDescent="0.3">
      <c r="M4587"/>
    </row>
    <row r="4588" spans="13:13" x14ac:dyDescent="0.3">
      <c r="M4588"/>
    </row>
    <row r="4589" spans="13:13" x14ac:dyDescent="0.3">
      <c r="M4589"/>
    </row>
    <row r="4590" spans="13:13" x14ac:dyDescent="0.3">
      <c r="M4590"/>
    </row>
    <row r="4591" spans="13:13" x14ac:dyDescent="0.3">
      <c r="M4591"/>
    </row>
    <row r="4592" spans="13:13" x14ac:dyDescent="0.3">
      <c r="M4592"/>
    </row>
    <row r="4593" spans="13:13" x14ac:dyDescent="0.3">
      <c r="M4593"/>
    </row>
    <row r="4594" spans="13:13" x14ac:dyDescent="0.3">
      <c r="M4594"/>
    </row>
    <row r="4595" spans="13:13" x14ac:dyDescent="0.3">
      <c r="M4595"/>
    </row>
    <row r="4596" spans="13:13" x14ac:dyDescent="0.3">
      <c r="M4596"/>
    </row>
    <row r="4597" spans="13:13" x14ac:dyDescent="0.3">
      <c r="M4597"/>
    </row>
    <row r="4598" spans="13:13" x14ac:dyDescent="0.3">
      <c r="M4598"/>
    </row>
    <row r="4599" spans="13:13" x14ac:dyDescent="0.3">
      <c r="M4599"/>
    </row>
    <row r="4600" spans="13:13" x14ac:dyDescent="0.3">
      <c r="M4600"/>
    </row>
    <row r="4601" spans="13:13" x14ac:dyDescent="0.3">
      <c r="M4601"/>
    </row>
    <row r="4602" spans="13:13" x14ac:dyDescent="0.3">
      <c r="M4602"/>
    </row>
    <row r="4603" spans="13:13" x14ac:dyDescent="0.3">
      <c r="M4603"/>
    </row>
    <row r="4604" spans="13:13" x14ac:dyDescent="0.3">
      <c r="M4604"/>
    </row>
    <row r="4605" spans="13:13" x14ac:dyDescent="0.3">
      <c r="M4605"/>
    </row>
    <row r="4606" spans="13:13" x14ac:dyDescent="0.3">
      <c r="M4606"/>
    </row>
    <row r="4607" spans="13:13" x14ac:dyDescent="0.3">
      <c r="M4607"/>
    </row>
    <row r="4608" spans="13:13" x14ac:dyDescent="0.3">
      <c r="M4608"/>
    </row>
    <row r="4609" spans="13:13" x14ac:dyDescent="0.3">
      <c r="M4609"/>
    </row>
    <row r="4610" spans="13:13" x14ac:dyDescent="0.3">
      <c r="M4610"/>
    </row>
    <row r="4611" spans="13:13" x14ac:dyDescent="0.3">
      <c r="M4611"/>
    </row>
    <row r="4612" spans="13:13" x14ac:dyDescent="0.3">
      <c r="M4612"/>
    </row>
    <row r="4613" spans="13:13" x14ac:dyDescent="0.3">
      <c r="M4613"/>
    </row>
    <row r="4614" spans="13:13" x14ac:dyDescent="0.3">
      <c r="M4614"/>
    </row>
    <row r="4615" spans="13:13" x14ac:dyDescent="0.3">
      <c r="M4615"/>
    </row>
    <row r="4616" spans="13:13" x14ac:dyDescent="0.3">
      <c r="M4616"/>
    </row>
    <row r="4617" spans="13:13" x14ac:dyDescent="0.3">
      <c r="M4617"/>
    </row>
    <row r="4618" spans="13:13" x14ac:dyDescent="0.3">
      <c r="M4618"/>
    </row>
    <row r="4619" spans="13:13" x14ac:dyDescent="0.3">
      <c r="M4619"/>
    </row>
    <row r="4620" spans="13:13" x14ac:dyDescent="0.3">
      <c r="M4620"/>
    </row>
    <row r="4621" spans="13:13" x14ac:dyDescent="0.3">
      <c r="M4621"/>
    </row>
    <row r="4622" spans="13:13" x14ac:dyDescent="0.3">
      <c r="M4622"/>
    </row>
    <row r="4623" spans="13:13" x14ac:dyDescent="0.3">
      <c r="M4623"/>
    </row>
    <row r="4624" spans="13:13" x14ac:dyDescent="0.3">
      <c r="M4624"/>
    </row>
    <row r="4625" spans="13:13" x14ac:dyDescent="0.3">
      <c r="M4625"/>
    </row>
    <row r="4626" spans="13:13" x14ac:dyDescent="0.3">
      <c r="M4626"/>
    </row>
    <row r="4627" spans="13:13" x14ac:dyDescent="0.3">
      <c r="M4627"/>
    </row>
    <row r="4628" spans="13:13" x14ac:dyDescent="0.3">
      <c r="M4628"/>
    </row>
    <row r="4629" spans="13:13" x14ac:dyDescent="0.3">
      <c r="M4629"/>
    </row>
    <row r="4630" spans="13:13" x14ac:dyDescent="0.3">
      <c r="M4630"/>
    </row>
    <row r="4631" spans="13:13" x14ac:dyDescent="0.3">
      <c r="M4631"/>
    </row>
    <row r="4632" spans="13:13" x14ac:dyDescent="0.3">
      <c r="M4632"/>
    </row>
    <row r="4633" spans="13:13" x14ac:dyDescent="0.3">
      <c r="M4633"/>
    </row>
    <row r="4634" spans="13:13" x14ac:dyDescent="0.3">
      <c r="M4634"/>
    </row>
    <row r="4635" spans="13:13" x14ac:dyDescent="0.3">
      <c r="M4635"/>
    </row>
    <row r="4636" spans="13:13" x14ac:dyDescent="0.3">
      <c r="M4636"/>
    </row>
    <row r="4637" spans="13:13" x14ac:dyDescent="0.3">
      <c r="M4637"/>
    </row>
    <row r="4638" spans="13:13" x14ac:dyDescent="0.3">
      <c r="M4638"/>
    </row>
    <row r="4639" spans="13:13" x14ac:dyDescent="0.3">
      <c r="M4639"/>
    </row>
    <row r="4640" spans="13:13" x14ac:dyDescent="0.3">
      <c r="M4640"/>
    </row>
    <row r="4641" spans="13:13" x14ac:dyDescent="0.3">
      <c r="M4641"/>
    </row>
    <row r="4642" spans="13:13" x14ac:dyDescent="0.3">
      <c r="M4642"/>
    </row>
    <row r="4643" spans="13:13" x14ac:dyDescent="0.3">
      <c r="M4643"/>
    </row>
    <row r="4644" spans="13:13" x14ac:dyDescent="0.3">
      <c r="M4644"/>
    </row>
    <row r="4645" spans="13:13" x14ac:dyDescent="0.3">
      <c r="M4645"/>
    </row>
    <row r="4646" spans="13:13" x14ac:dyDescent="0.3">
      <c r="M4646"/>
    </row>
    <row r="4647" spans="13:13" x14ac:dyDescent="0.3">
      <c r="M4647"/>
    </row>
    <row r="4648" spans="13:13" x14ac:dyDescent="0.3">
      <c r="M4648"/>
    </row>
    <row r="4649" spans="13:13" x14ac:dyDescent="0.3">
      <c r="M4649"/>
    </row>
    <row r="4650" spans="13:13" x14ac:dyDescent="0.3">
      <c r="M4650"/>
    </row>
    <row r="4651" spans="13:13" x14ac:dyDescent="0.3">
      <c r="M4651"/>
    </row>
    <row r="4652" spans="13:13" x14ac:dyDescent="0.3">
      <c r="M4652"/>
    </row>
    <row r="4653" spans="13:13" x14ac:dyDescent="0.3">
      <c r="M4653"/>
    </row>
    <row r="4654" spans="13:13" x14ac:dyDescent="0.3">
      <c r="M4654"/>
    </row>
    <row r="4655" spans="13:13" x14ac:dyDescent="0.3">
      <c r="M4655"/>
    </row>
    <row r="4656" spans="13:13" x14ac:dyDescent="0.3">
      <c r="M4656"/>
    </row>
    <row r="4657" spans="13:13" x14ac:dyDescent="0.3">
      <c r="M4657"/>
    </row>
    <row r="4658" spans="13:13" x14ac:dyDescent="0.3">
      <c r="M4658"/>
    </row>
    <row r="4659" spans="13:13" x14ac:dyDescent="0.3">
      <c r="M4659"/>
    </row>
    <row r="4660" spans="13:13" x14ac:dyDescent="0.3">
      <c r="M4660"/>
    </row>
    <row r="4661" spans="13:13" x14ac:dyDescent="0.3">
      <c r="M4661"/>
    </row>
    <row r="4662" spans="13:13" x14ac:dyDescent="0.3">
      <c r="M4662"/>
    </row>
    <row r="4663" spans="13:13" x14ac:dyDescent="0.3">
      <c r="M4663"/>
    </row>
    <row r="4664" spans="13:13" x14ac:dyDescent="0.3">
      <c r="M4664"/>
    </row>
    <row r="4665" spans="13:13" x14ac:dyDescent="0.3">
      <c r="M4665"/>
    </row>
    <row r="4666" spans="13:13" x14ac:dyDescent="0.3">
      <c r="M4666"/>
    </row>
    <row r="4667" spans="13:13" x14ac:dyDescent="0.3">
      <c r="M4667"/>
    </row>
    <row r="4668" spans="13:13" x14ac:dyDescent="0.3">
      <c r="M4668"/>
    </row>
    <row r="4669" spans="13:13" x14ac:dyDescent="0.3">
      <c r="M4669"/>
    </row>
    <row r="4670" spans="13:13" x14ac:dyDescent="0.3">
      <c r="M4670"/>
    </row>
    <row r="4671" spans="13:13" x14ac:dyDescent="0.3">
      <c r="M4671"/>
    </row>
    <row r="4672" spans="13:13" x14ac:dyDescent="0.3">
      <c r="M4672"/>
    </row>
    <row r="4673" spans="13:13" x14ac:dyDescent="0.3">
      <c r="M4673"/>
    </row>
    <row r="4674" spans="13:13" x14ac:dyDescent="0.3">
      <c r="M4674"/>
    </row>
    <row r="4675" spans="13:13" x14ac:dyDescent="0.3">
      <c r="M4675"/>
    </row>
    <row r="4676" spans="13:13" x14ac:dyDescent="0.3">
      <c r="M4676"/>
    </row>
    <row r="4677" spans="13:13" x14ac:dyDescent="0.3">
      <c r="M4677"/>
    </row>
    <row r="4678" spans="13:13" x14ac:dyDescent="0.3">
      <c r="M4678"/>
    </row>
    <row r="4679" spans="13:13" x14ac:dyDescent="0.3">
      <c r="M4679"/>
    </row>
    <row r="4680" spans="13:13" x14ac:dyDescent="0.3">
      <c r="M4680"/>
    </row>
    <row r="4681" spans="13:13" x14ac:dyDescent="0.3">
      <c r="M4681"/>
    </row>
    <row r="4682" spans="13:13" x14ac:dyDescent="0.3">
      <c r="M4682"/>
    </row>
    <row r="4683" spans="13:13" x14ac:dyDescent="0.3">
      <c r="M4683"/>
    </row>
    <row r="4684" spans="13:13" x14ac:dyDescent="0.3">
      <c r="M4684"/>
    </row>
    <row r="4685" spans="13:13" x14ac:dyDescent="0.3">
      <c r="M4685"/>
    </row>
    <row r="4686" spans="13:13" x14ac:dyDescent="0.3">
      <c r="M4686"/>
    </row>
    <row r="4687" spans="13:13" x14ac:dyDescent="0.3">
      <c r="M4687"/>
    </row>
    <row r="4688" spans="13:13" x14ac:dyDescent="0.3">
      <c r="M4688"/>
    </row>
    <row r="4689" spans="13:13" x14ac:dyDescent="0.3">
      <c r="M4689"/>
    </row>
    <row r="4690" spans="13:13" x14ac:dyDescent="0.3">
      <c r="M4690"/>
    </row>
    <row r="4691" spans="13:13" x14ac:dyDescent="0.3">
      <c r="M4691"/>
    </row>
    <row r="4692" spans="13:13" x14ac:dyDescent="0.3">
      <c r="M4692"/>
    </row>
    <row r="4693" spans="13:13" x14ac:dyDescent="0.3">
      <c r="M4693"/>
    </row>
    <row r="4694" spans="13:13" x14ac:dyDescent="0.3">
      <c r="M4694"/>
    </row>
    <row r="4695" spans="13:13" x14ac:dyDescent="0.3">
      <c r="M4695"/>
    </row>
    <row r="4696" spans="13:13" x14ac:dyDescent="0.3">
      <c r="M4696"/>
    </row>
    <row r="4697" spans="13:13" x14ac:dyDescent="0.3">
      <c r="M4697"/>
    </row>
    <row r="4698" spans="13:13" x14ac:dyDescent="0.3">
      <c r="M4698"/>
    </row>
    <row r="4699" spans="13:13" x14ac:dyDescent="0.3">
      <c r="M4699"/>
    </row>
    <row r="4700" spans="13:13" x14ac:dyDescent="0.3">
      <c r="M4700"/>
    </row>
    <row r="4701" spans="13:13" x14ac:dyDescent="0.3">
      <c r="M4701"/>
    </row>
    <row r="4702" spans="13:13" x14ac:dyDescent="0.3">
      <c r="M4702"/>
    </row>
    <row r="4703" spans="13:13" x14ac:dyDescent="0.3">
      <c r="M4703"/>
    </row>
    <row r="4704" spans="13:13" x14ac:dyDescent="0.3">
      <c r="M4704"/>
    </row>
    <row r="4705" spans="13:13" x14ac:dyDescent="0.3">
      <c r="M4705"/>
    </row>
    <row r="4706" spans="13:13" x14ac:dyDescent="0.3">
      <c r="M4706"/>
    </row>
    <row r="4707" spans="13:13" x14ac:dyDescent="0.3">
      <c r="M4707"/>
    </row>
    <row r="4708" spans="13:13" x14ac:dyDescent="0.3">
      <c r="M4708"/>
    </row>
    <row r="4709" spans="13:13" x14ac:dyDescent="0.3">
      <c r="M4709"/>
    </row>
    <row r="4710" spans="13:13" x14ac:dyDescent="0.3">
      <c r="M4710"/>
    </row>
    <row r="4711" spans="13:13" x14ac:dyDescent="0.3">
      <c r="M4711"/>
    </row>
    <row r="4712" spans="13:13" x14ac:dyDescent="0.3">
      <c r="M4712"/>
    </row>
    <row r="4713" spans="13:13" x14ac:dyDescent="0.3">
      <c r="M4713"/>
    </row>
    <row r="4714" spans="13:13" x14ac:dyDescent="0.3">
      <c r="M4714"/>
    </row>
    <row r="4715" spans="13:13" x14ac:dyDescent="0.3">
      <c r="M4715"/>
    </row>
    <row r="4716" spans="13:13" x14ac:dyDescent="0.3">
      <c r="M4716"/>
    </row>
    <row r="4717" spans="13:13" x14ac:dyDescent="0.3">
      <c r="M4717"/>
    </row>
    <row r="4718" spans="13:13" x14ac:dyDescent="0.3">
      <c r="M4718"/>
    </row>
    <row r="4719" spans="13:13" x14ac:dyDescent="0.3">
      <c r="M4719"/>
    </row>
    <row r="4720" spans="13:13" x14ac:dyDescent="0.3">
      <c r="M4720"/>
    </row>
    <row r="4721" spans="13:13" x14ac:dyDescent="0.3">
      <c r="M4721"/>
    </row>
    <row r="4722" spans="13:13" x14ac:dyDescent="0.3">
      <c r="M4722"/>
    </row>
    <row r="4723" spans="13:13" x14ac:dyDescent="0.3">
      <c r="M4723"/>
    </row>
    <row r="4724" spans="13:13" x14ac:dyDescent="0.3">
      <c r="M4724"/>
    </row>
    <row r="4725" spans="13:13" x14ac:dyDescent="0.3">
      <c r="M4725"/>
    </row>
    <row r="4726" spans="13:13" x14ac:dyDescent="0.3">
      <c r="M4726"/>
    </row>
    <row r="4727" spans="13:13" x14ac:dyDescent="0.3">
      <c r="M4727"/>
    </row>
    <row r="4728" spans="13:13" x14ac:dyDescent="0.3">
      <c r="M4728"/>
    </row>
    <row r="4729" spans="13:13" x14ac:dyDescent="0.3">
      <c r="M4729"/>
    </row>
    <row r="4730" spans="13:13" x14ac:dyDescent="0.3">
      <c r="M4730"/>
    </row>
    <row r="4731" spans="13:13" x14ac:dyDescent="0.3">
      <c r="M4731"/>
    </row>
    <row r="4732" spans="13:13" x14ac:dyDescent="0.3">
      <c r="M4732"/>
    </row>
    <row r="4733" spans="13:13" x14ac:dyDescent="0.3">
      <c r="M4733"/>
    </row>
    <row r="4734" spans="13:13" x14ac:dyDescent="0.3">
      <c r="M4734"/>
    </row>
    <row r="4735" spans="13:13" x14ac:dyDescent="0.3">
      <c r="M4735"/>
    </row>
    <row r="4736" spans="13:13" x14ac:dyDescent="0.3">
      <c r="M4736"/>
    </row>
    <row r="4737" spans="13:13" x14ac:dyDescent="0.3">
      <c r="M4737"/>
    </row>
    <row r="4738" spans="13:13" x14ac:dyDescent="0.3">
      <c r="M4738"/>
    </row>
    <row r="4739" spans="13:13" x14ac:dyDescent="0.3">
      <c r="M4739"/>
    </row>
    <row r="4740" spans="13:13" x14ac:dyDescent="0.3">
      <c r="M4740"/>
    </row>
    <row r="4741" spans="13:13" x14ac:dyDescent="0.3">
      <c r="M4741"/>
    </row>
    <row r="4742" spans="13:13" x14ac:dyDescent="0.3">
      <c r="M4742"/>
    </row>
    <row r="4743" spans="13:13" x14ac:dyDescent="0.3">
      <c r="M4743"/>
    </row>
    <row r="4744" spans="13:13" x14ac:dyDescent="0.3">
      <c r="M4744"/>
    </row>
    <row r="4745" spans="13:13" x14ac:dyDescent="0.3">
      <c r="M4745"/>
    </row>
    <row r="4746" spans="13:13" x14ac:dyDescent="0.3">
      <c r="M4746"/>
    </row>
    <row r="4747" spans="13:13" x14ac:dyDescent="0.3">
      <c r="M4747"/>
    </row>
    <row r="4748" spans="13:13" x14ac:dyDescent="0.3">
      <c r="M4748"/>
    </row>
    <row r="4749" spans="13:13" x14ac:dyDescent="0.3">
      <c r="M4749"/>
    </row>
    <row r="4750" spans="13:13" x14ac:dyDescent="0.3">
      <c r="M4750"/>
    </row>
    <row r="4751" spans="13:13" x14ac:dyDescent="0.3">
      <c r="M4751"/>
    </row>
    <row r="4752" spans="13:13" x14ac:dyDescent="0.3">
      <c r="M4752"/>
    </row>
    <row r="4753" spans="13:13" x14ac:dyDescent="0.3">
      <c r="M4753"/>
    </row>
    <row r="4754" spans="13:13" x14ac:dyDescent="0.3">
      <c r="M4754"/>
    </row>
    <row r="4755" spans="13:13" x14ac:dyDescent="0.3">
      <c r="M4755"/>
    </row>
    <row r="4756" spans="13:13" x14ac:dyDescent="0.3">
      <c r="M4756"/>
    </row>
    <row r="4757" spans="13:13" x14ac:dyDescent="0.3">
      <c r="M4757"/>
    </row>
    <row r="4758" spans="13:13" x14ac:dyDescent="0.3">
      <c r="M4758"/>
    </row>
    <row r="4759" spans="13:13" x14ac:dyDescent="0.3">
      <c r="M4759"/>
    </row>
    <row r="4760" spans="13:13" x14ac:dyDescent="0.3">
      <c r="M4760"/>
    </row>
    <row r="4761" spans="13:13" x14ac:dyDescent="0.3">
      <c r="M4761"/>
    </row>
    <row r="4762" spans="13:13" x14ac:dyDescent="0.3">
      <c r="M4762"/>
    </row>
    <row r="4763" spans="13:13" x14ac:dyDescent="0.3">
      <c r="M4763"/>
    </row>
    <row r="4764" spans="13:13" x14ac:dyDescent="0.3">
      <c r="M4764"/>
    </row>
    <row r="4765" spans="13:13" x14ac:dyDescent="0.3">
      <c r="M4765"/>
    </row>
    <row r="4766" spans="13:13" x14ac:dyDescent="0.3">
      <c r="M4766"/>
    </row>
    <row r="4767" spans="13:13" x14ac:dyDescent="0.3">
      <c r="M4767"/>
    </row>
    <row r="4768" spans="13:13" x14ac:dyDescent="0.3">
      <c r="M4768"/>
    </row>
    <row r="4769" spans="13:13" x14ac:dyDescent="0.3">
      <c r="M4769"/>
    </row>
    <row r="4770" spans="13:13" x14ac:dyDescent="0.3">
      <c r="M4770"/>
    </row>
    <row r="4771" spans="13:13" x14ac:dyDescent="0.3">
      <c r="M4771"/>
    </row>
    <row r="4772" spans="13:13" x14ac:dyDescent="0.3">
      <c r="M4772"/>
    </row>
    <row r="4773" spans="13:13" x14ac:dyDescent="0.3">
      <c r="M4773"/>
    </row>
    <row r="4774" spans="13:13" x14ac:dyDescent="0.3">
      <c r="M4774"/>
    </row>
    <row r="4775" spans="13:13" x14ac:dyDescent="0.3">
      <c r="M4775"/>
    </row>
    <row r="4776" spans="13:13" x14ac:dyDescent="0.3">
      <c r="M4776"/>
    </row>
    <row r="4777" spans="13:13" x14ac:dyDescent="0.3">
      <c r="M4777"/>
    </row>
    <row r="4778" spans="13:13" x14ac:dyDescent="0.3">
      <c r="M4778"/>
    </row>
    <row r="4779" spans="13:13" x14ac:dyDescent="0.3">
      <c r="M4779"/>
    </row>
    <row r="4780" spans="13:13" x14ac:dyDescent="0.3">
      <c r="M4780"/>
    </row>
    <row r="4781" spans="13:13" x14ac:dyDescent="0.3">
      <c r="M4781"/>
    </row>
    <row r="4782" spans="13:13" x14ac:dyDescent="0.3">
      <c r="M4782"/>
    </row>
    <row r="4783" spans="13:13" x14ac:dyDescent="0.3">
      <c r="M4783"/>
    </row>
    <row r="4784" spans="13:13" x14ac:dyDescent="0.3">
      <c r="M4784"/>
    </row>
    <row r="4785" spans="13:13" x14ac:dyDescent="0.3">
      <c r="M4785"/>
    </row>
    <row r="4786" spans="13:13" x14ac:dyDescent="0.3">
      <c r="M4786"/>
    </row>
    <row r="4787" spans="13:13" x14ac:dyDescent="0.3">
      <c r="M4787"/>
    </row>
    <row r="4788" spans="13:13" x14ac:dyDescent="0.3">
      <c r="M4788"/>
    </row>
    <row r="4789" spans="13:13" x14ac:dyDescent="0.3">
      <c r="M4789"/>
    </row>
    <row r="4790" spans="13:13" x14ac:dyDescent="0.3">
      <c r="M4790"/>
    </row>
    <row r="4791" spans="13:13" x14ac:dyDescent="0.3">
      <c r="M4791"/>
    </row>
    <row r="4792" spans="13:13" x14ac:dyDescent="0.3">
      <c r="M4792"/>
    </row>
    <row r="4793" spans="13:13" x14ac:dyDescent="0.3">
      <c r="M4793"/>
    </row>
    <row r="4794" spans="13:13" x14ac:dyDescent="0.3">
      <c r="M4794"/>
    </row>
    <row r="4795" spans="13:13" x14ac:dyDescent="0.3">
      <c r="M4795"/>
    </row>
    <row r="4796" spans="13:13" x14ac:dyDescent="0.3">
      <c r="M4796"/>
    </row>
    <row r="4797" spans="13:13" x14ac:dyDescent="0.3">
      <c r="M4797"/>
    </row>
    <row r="4798" spans="13:13" x14ac:dyDescent="0.3">
      <c r="M4798"/>
    </row>
    <row r="4799" spans="13:13" x14ac:dyDescent="0.3">
      <c r="M4799"/>
    </row>
    <row r="4800" spans="13:13" x14ac:dyDescent="0.3">
      <c r="M4800"/>
    </row>
    <row r="4801" spans="13:13" x14ac:dyDescent="0.3">
      <c r="M4801"/>
    </row>
    <row r="4802" spans="13:13" x14ac:dyDescent="0.3">
      <c r="M4802"/>
    </row>
    <row r="4803" spans="13:13" x14ac:dyDescent="0.3">
      <c r="M4803"/>
    </row>
    <row r="4804" spans="13:13" x14ac:dyDescent="0.3">
      <c r="M4804"/>
    </row>
    <row r="4805" spans="13:13" x14ac:dyDescent="0.3">
      <c r="M4805"/>
    </row>
    <row r="4806" spans="13:13" x14ac:dyDescent="0.3">
      <c r="M4806"/>
    </row>
    <row r="4807" spans="13:13" x14ac:dyDescent="0.3">
      <c r="M4807"/>
    </row>
    <row r="4808" spans="13:13" x14ac:dyDescent="0.3">
      <c r="M4808"/>
    </row>
    <row r="4809" spans="13:13" x14ac:dyDescent="0.3">
      <c r="M4809"/>
    </row>
    <row r="4810" spans="13:13" x14ac:dyDescent="0.3">
      <c r="M4810"/>
    </row>
    <row r="4811" spans="13:13" x14ac:dyDescent="0.3">
      <c r="M4811"/>
    </row>
    <row r="4812" spans="13:13" x14ac:dyDescent="0.3">
      <c r="M4812"/>
    </row>
    <row r="4813" spans="13:13" x14ac:dyDescent="0.3">
      <c r="M4813"/>
    </row>
    <row r="4814" spans="13:13" x14ac:dyDescent="0.3">
      <c r="M4814"/>
    </row>
    <row r="4815" spans="13:13" x14ac:dyDescent="0.3">
      <c r="M4815"/>
    </row>
    <row r="4816" spans="13:13" x14ac:dyDescent="0.3">
      <c r="M4816"/>
    </row>
    <row r="4817" spans="13:13" x14ac:dyDescent="0.3">
      <c r="M4817"/>
    </row>
    <row r="4818" spans="13:13" x14ac:dyDescent="0.3">
      <c r="M4818"/>
    </row>
    <row r="4819" spans="13:13" x14ac:dyDescent="0.3">
      <c r="M4819"/>
    </row>
    <row r="4820" spans="13:13" x14ac:dyDescent="0.3">
      <c r="M4820"/>
    </row>
    <row r="4821" spans="13:13" x14ac:dyDescent="0.3">
      <c r="M4821"/>
    </row>
    <row r="4822" spans="13:13" x14ac:dyDescent="0.3">
      <c r="M4822"/>
    </row>
    <row r="4823" spans="13:13" x14ac:dyDescent="0.3">
      <c r="M4823"/>
    </row>
    <row r="4824" spans="13:13" x14ac:dyDescent="0.3">
      <c r="M4824"/>
    </row>
    <row r="4825" spans="13:13" x14ac:dyDescent="0.3">
      <c r="M4825"/>
    </row>
    <row r="4826" spans="13:13" x14ac:dyDescent="0.3">
      <c r="M4826"/>
    </row>
    <row r="4827" spans="13:13" x14ac:dyDescent="0.3">
      <c r="M4827"/>
    </row>
    <row r="4828" spans="13:13" x14ac:dyDescent="0.3">
      <c r="M4828"/>
    </row>
    <row r="4829" spans="13:13" x14ac:dyDescent="0.3">
      <c r="M4829"/>
    </row>
    <row r="4830" spans="13:13" x14ac:dyDescent="0.3">
      <c r="M4830"/>
    </row>
    <row r="4831" spans="13:13" x14ac:dyDescent="0.3">
      <c r="M4831"/>
    </row>
    <row r="4832" spans="13:13" x14ac:dyDescent="0.3">
      <c r="M4832"/>
    </row>
    <row r="4833" spans="13:13" x14ac:dyDescent="0.3">
      <c r="M4833"/>
    </row>
    <row r="4834" spans="13:13" x14ac:dyDescent="0.3">
      <c r="M4834"/>
    </row>
    <row r="4835" spans="13:13" x14ac:dyDescent="0.3">
      <c r="M4835"/>
    </row>
    <row r="4836" spans="13:13" x14ac:dyDescent="0.3">
      <c r="M4836"/>
    </row>
    <row r="4837" spans="13:13" x14ac:dyDescent="0.3">
      <c r="M4837"/>
    </row>
    <row r="4838" spans="13:13" x14ac:dyDescent="0.3">
      <c r="M4838"/>
    </row>
    <row r="4839" spans="13:13" x14ac:dyDescent="0.3">
      <c r="M4839"/>
    </row>
    <row r="4840" spans="13:13" x14ac:dyDescent="0.3">
      <c r="M4840"/>
    </row>
    <row r="4841" spans="13:13" x14ac:dyDescent="0.3">
      <c r="M4841"/>
    </row>
    <row r="4842" spans="13:13" x14ac:dyDescent="0.3">
      <c r="M4842"/>
    </row>
    <row r="4843" spans="13:13" x14ac:dyDescent="0.3">
      <c r="M4843"/>
    </row>
    <row r="4844" spans="13:13" x14ac:dyDescent="0.3">
      <c r="M4844"/>
    </row>
    <row r="4845" spans="13:13" x14ac:dyDescent="0.3">
      <c r="M4845"/>
    </row>
    <row r="4846" spans="13:13" x14ac:dyDescent="0.3">
      <c r="M4846"/>
    </row>
    <row r="4847" spans="13:13" x14ac:dyDescent="0.3">
      <c r="M4847"/>
    </row>
    <row r="4848" spans="13:13" x14ac:dyDescent="0.3">
      <c r="M4848"/>
    </row>
    <row r="4849" spans="13:13" x14ac:dyDescent="0.3">
      <c r="M4849"/>
    </row>
    <row r="4850" spans="13:13" x14ac:dyDescent="0.3">
      <c r="M4850"/>
    </row>
    <row r="4851" spans="13:13" x14ac:dyDescent="0.3">
      <c r="M4851"/>
    </row>
    <row r="4852" spans="13:13" x14ac:dyDescent="0.3">
      <c r="M4852"/>
    </row>
    <row r="4853" spans="13:13" x14ac:dyDescent="0.3">
      <c r="M4853"/>
    </row>
    <row r="4854" spans="13:13" x14ac:dyDescent="0.3">
      <c r="M4854"/>
    </row>
    <row r="4855" spans="13:13" x14ac:dyDescent="0.3">
      <c r="M4855"/>
    </row>
    <row r="4856" spans="13:13" x14ac:dyDescent="0.3">
      <c r="M4856"/>
    </row>
    <row r="4857" spans="13:13" x14ac:dyDescent="0.3">
      <c r="M4857"/>
    </row>
    <row r="4858" spans="13:13" x14ac:dyDescent="0.3">
      <c r="M4858"/>
    </row>
    <row r="4859" spans="13:13" x14ac:dyDescent="0.3">
      <c r="M4859"/>
    </row>
    <row r="4860" spans="13:13" x14ac:dyDescent="0.3">
      <c r="M4860"/>
    </row>
    <row r="4861" spans="13:13" x14ac:dyDescent="0.3">
      <c r="M4861"/>
    </row>
    <row r="4862" spans="13:13" x14ac:dyDescent="0.3">
      <c r="M4862"/>
    </row>
    <row r="4863" spans="13:13" x14ac:dyDescent="0.3">
      <c r="M4863"/>
    </row>
    <row r="4864" spans="13:13" x14ac:dyDescent="0.3">
      <c r="M4864"/>
    </row>
    <row r="4865" spans="13:13" x14ac:dyDescent="0.3">
      <c r="M4865"/>
    </row>
    <row r="4866" spans="13:13" x14ac:dyDescent="0.3">
      <c r="M4866"/>
    </row>
    <row r="4867" spans="13:13" x14ac:dyDescent="0.3">
      <c r="M4867"/>
    </row>
    <row r="4868" spans="13:13" x14ac:dyDescent="0.3">
      <c r="M4868"/>
    </row>
    <row r="4869" spans="13:13" x14ac:dyDescent="0.3">
      <c r="M4869"/>
    </row>
    <row r="4870" spans="13:13" x14ac:dyDescent="0.3">
      <c r="M4870"/>
    </row>
    <row r="4871" spans="13:13" x14ac:dyDescent="0.3">
      <c r="M4871"/>
    </row>
    <row r="4872" spans="13:13" x14ac:dyDescent="0.3">
      <c r="M4872"/>
    </row>
    <row r="4873" spans="13:13" x14ac:dyDescent="0.3">
      <c r="M4873"/>
    </row>
    <row r="4874" spans="13:13" x14ac:dyDescent="0.3">
      <c r="M4874"/>
    </row>
    <row r="4875" spans="13:13" x14ac:dyDescent="0.3">
      <c r="M4875"/>
    </row>
    <row r="4876" spans="13:13" x14ac:dyDescent="0.3">
      <c r="M4876"/>
    </row>
    <row r="4877" spans="13:13" x14ac:dyDescent="0.3">
      <c r="M4877"/>
    </row>
    <row r="4878" spans="13:13" x14ac:dyDescent="0.3">
      <c r="M4878"/>
    </row>
    <row r="4879" spans="13:13" x14ac:dyDescent="0.3">
      <c r="M4879"/>
    </row>
    <row r="4880" spans="13:13" x14ac:dyDescent="0.3">
      <c r="M4880"/>
    </row>
    <row r="4881" spans="13:13" x14ac:dyDescent="0.3">
      <c r="M4881"/>
    </row>
    <row r="4882" spans="13:13" x14ac:dyDescent="0.3">
      <c r="M4882"/>
    </row>
    <row r="4883" spans="13:13" x14ac:dyDescent="0.3">
      <c r="M4883"/>
    </row>
    <row r="4884" spans="13:13" x14ac:dyDescent="0.3">
      <c r="M4884"/>
    </row>
    <row r="4885" spans="13:13" x14ac:dyDescent="0.3">
      <c r="M4885"/>
    </row>
    <row r="4886" spans="13:13" x14ac:dyDescent="0.3">
      <c r="M4886"/>
    </row>
    <row r="4887" spans="13:13" x14ac:dyDescent="0.3">
      <c r="M4887"/>
    </row>
    <row r="4888" spans="13:13" x14ac:dyDescent="0.3">
      <c r="M4888"/>
    </row>
    <row r="4889" spans="13:13" x14ac:dyDescent="0.3">
      <c r="M4889"/>
    </row>
    <row r="4890" spans="13:13" x14ac:dyDescent="0.3">
      <c r="M4890"/>
    </row>
    <row r="4891" spans="13:13" x14ac:dyDescent="0.3">
      <c r="M4891"/>
    </row>
    <row r="4892" spans="13:13" x14ac:dyDescent="0.3">
      <c r="M4892"/>
    </row>
    <row r="4893" spans="13:13" x14ac:dyDescent="0.3">
      <c r="M4893"/>
    </row>
    <row r="4894" spans="13:13" x14ac:dyDescent="0.3">
      <c r="M4894"/>
    </row>
    <row r="4895" spans="13:13" x14ac:dyDescent="0.3">
      <c r="M4895"/>
    </row>
    <row r="4896" spans="13:13" x14ac:dyDescent="0.3">
      <c r="M4896"/>
    </row>
    <row r="4897" spans="13:13" x14ac:dyDescent="0.3">
      <c r="M4897"/>
    </row>
    <row r="4898" spans="13:13" x14ac:dyDescent="0.3">
      <c r="M4898"/>
    </row>
    <row r="4899" spans="13:13" x14ac:dyDescent="0.3">
      <c r="M4899"/>
    </row>
    <row r="4900" spans="13:13" x14ac:dyDescent="0.3">
      <c r="M4900"/>
    </row>
    <row r="4901" spans="13:13" x14ac:dyDescent="0.3">
      <c r="M4901"/>
    </row>
    <row r="4902" spans="13:13" x14ac:dyDescent="0.3">
      <c r="M4902"/>
    </row>
    <row r="4903" spans="13:13" x14ac:dyDescent="0.3">
      <c r="M4903"/>
    </row>
    <row r="4904" spans="13:13" x14ac:dyDescent="0.3">
      <c r="M4904"/>
    </row>
    <row r="4905" spans="13:13" x14ac:dyDescent="0.3">
      <c r="M4905"/>
    </row>
    <row r="4906" spans="13:13" x14ac:dyDescent="0.3">
      <c r="M4906"/>
    </row>
    <row r="4907" spans="13:13" x14ac:dyDescent="0.3">
      <c r="M4907"/>
    </row>
    <row r="4908" spans="13:13" x14ac:dyDescent="0.3">
      <c r="M4908"/>
    </row>
    <row r="4909" spans="13:13" x14ac:dyDescent="0.3">
      <c r="M4909"/>
    </row>
    <row r="4910" spans="13:13" x14ac:dyDescent="0.3">
      <c r="M4910"/>
    </row>
    <row r="4911" spans="13:13" x14ac:dyDescent="0.3">
      <c r="M4911"/>
    </row>
    <row r="4912" spans="13:13" x14ac:dyDescent="0.3">
      <c r="M4912"/>
    </row>
    <row r="4913" spans="13:13" x14ac:dyDescent="0.3">
      <c r="M4913"/>
    </row>
    <row r="4914" spans="13:13" x14ac:dyDescent="0.3">
      <c r="M4914"/>
    </row>
    <row r="4915" spans="13:13" x14ac:dyDescent="0.3">
      <c r="M4915"/>
    </row>
    <row r="4916" spans="13:13" x14ac:dyDescent="0.3">
      <c r="M4916"/>
    </row>
    <row r="4917" spans="13:13" x14ac:dyDescent="0.3">
      <c r="M4917"/>
    </row>
    <row r="4918" spans="13:13" x14ac:dyDescent="0.3">
      <c r="M4918"/>
    </row>
    <row r="4919" spans="13:13" x14ac:dyDescent="0.3">
      <c r="M4919"/>
    </row>
    <row r="4920" spans="13:13" x14ac:dyDescent="0.3">
      <c r="M4920"/>
    </row>
    <row r="4921" spans="13:13" x14ac:dyDescent="0.3">
      <c r="M4921"/>
    </row>
    <row r="4922" spans="13:13" x14ac:dyDescent="0.3">
      <c r="M4922"/>
    </row>
    <row r="4923" spans="13:13" x14ac:dyDescent="0.3">
      <c r="M4923"/>
    </row>
    <row r="4924" spans="13:13" x14ac:dyDescent="0.3">
      <c r="M4924"/>
    </row>
    <row r="4925" spans="13:13" x14ac:dyDescent="0.3">
      <c r="M4925"/>
    </row>
    <row r="4926" spans="13:13" x14ac:dyDescent="0.3">
      <c r="M4926"/>
    </row>
    <row r="4927" spans="13:13" x14ac:dyDescent="0.3">
      <c r="M4927"/>
    </row>
    <row r="4928" spans="13:13" x14ac:dyDescent="0.3">
      <c r="M4928"/>
    </row>
    <row r="4929" spans="13:13" x14ac:dyDescent="0.3">
      <c r="M4929"/>
    </row>
    <row r="4930" spans="13:13" x14ac:dyDescent="0.3">
      <c r="M4930"/>
    </row>
    <row r="4931" spans="13:13" x14ac:dyDescent="0.3">
      <c r="M4931"/>
    </row>
    <row r="4932" spans="13:13" x14ac:dyDescent="0.3">
      <c r="M4932"/>
    </row>
    <row r="4933" spans="13:13" x14ac:dyDescent="0.3">
      <c r="M4933"/>
    </row>
    <row r="4934" spans="13:13" x14ac:dyDescent="0.3">
      <c r="M4934"/>
    </row>
    <row r="4935" spans="13:13" x14ac:dyDescent="0.3">
      <c r="M4935"/>
    </row>
    <row r="4936" spans="13:13" x14ac:dyDescent="0.3">
      <c r="M4936"/>
    </row>
    <row r="4937" spans="13:13" x14ac:dyDescent="0.3">
      <c r="M4937"/>
    </row>
    <row r="4938" spans="13:13" x14ac:dyDescent="0.3">
      <c r="M4938"/>
    </row>
    <row r="4939" spans="13:13" x14ac:dyDescent="0.3">
      <c r="M4939"/>
    </row>
    <row r="4940" spans="13:13" x14ac:dyDescent="0.3">
      <c r="M4940"/>
    </row>
    <row r="4941" spans="13:13" x14ac:dyDescent="0.3">
      <c r="M4941"/>
    </row>
    <row r="4942" spans="13:13" x14ac:dyDescent="0.3">
      <c r="M4942"/>
    </row>
    <row r="4943" spans="13:13" x14ac:dyDescent="0.3">
      <c r="M4943"/>
    </row>
    <row r="4944" spans="13:13" x14ac:dyDescent="0.3">
      <c r="M4944"/>
    </row>
    <row r="4945" spans="13:13" x14ac:dyDescent="0.3">
      <c r="M4945"/>
    </row>
    <row r="4946" spans="13:13" x14ac:dyDescent="0.3">
      <c r="M4946"/>
    </row>
    <row r="4947" spans="13:13" x14ac:dyDescent="0.3">
      <c r="M4947"/>
    </row>
    <row r="4948" spans="13:13" x14ac:dyDescent="0.3">
      <c r="M4948"/>
    </row>
    <row r="4949" spans="13:13" x14ac:dyDescent="0.3">
      <c r="M4949"/>
    </row>
    <row r="4950" spans="13:13" x14ac:dyDescent="0.3">
      <c r="M4950"/>
    </row>
    <row r="4951" spans="13:13" x14ac:dyDescent="0.3">
      <c r="M4951"/>
    </row>
    <row r="4952" spans="13:13" x14ac:dyDescent="0.3">
      <c r="M4952"/>
    </row>
    <row r="4953" spans="13:13" x14ac:dyDescent="0.3">
      <c r="M4953"/>
    </row>
    <row r="4954" spans="13:13" x14ac:dyDescent="0.3">
      <c r="M4954"/>
    </row>
    <row r="4955" spans="13:13" x14ac:dyDescent="0.3">
      <c r="M4955"/>
    </row>
    <row r="4956" spans="13:13" x14ac:dyDescent="0.3">
      <c r="M4956"/>
    </row>
    <row r="4957" spans="13:13" x14ac:dyDescent="0.3">
      <c r="M4957"/>
    </row>
    <row r="4958" spans="13:13" x14ac:dyDescent="0.3">
      <c r="M4958"/>
    </row>
    <row r="4959" spans="13:13" x14ac:dyDescent="0.3">
      <c r="M4959"/>
    </row>
    <row r="4960" spans="13:13" x14ac:dyDescent="0.3">
      <c r="M4960"/>
    </row>
    <row r="4961" spans="13:13" x14ac:dyDescent="0.3">
      <c r="M4961"/>
    </row>
    <row r="4962" spans="13:13" x14ac:dyDescent="0.3">
      <c r="M4962"/>
    </row>
    <row r="4963" spans="13:13" x14ac:dyDescent="0.3">
      <c r="M4963"/>
    </row>
    <row r="4964" spans="13:13" x14ac:dyDescent="0.3">
      <c r="M4964"/>
    </row>
    <row r="4965" spans="13:13" x14ac:dyDescent="0.3">
      <c r="M4965"/>
    </row>
    <row r="4966" spans="13:13" x14ac:dyDescent="0.3">
      <c r="M4966"/>
    </row>
    <row r="4967" spans="13:13" x14ac:dyDescent="0.3">
      <c r="M4967"/>
    </row>
    <row r="4968" spans="13:13" x14ac:dyDescent="0.3">
      <c r="M4968"/>
    </row>
    <row r="4969" spans="13:13" x14ac:dyDescent="0.3">
      <c r="M4969"/>
    </row>
    <row r="4970" spans="13:13" x14ac:dyDescent="0.3">
      <c r="M4970"/>
    </row>
    <row r="4971" spans="13:13" x14ac:dyDescent="0.3">
      <c r="M4971"/>
    </row>
    <row r="4972" spans="13:13" x14ac:dyDescent="0.3">
      <c r="M4972"/>
    </row>
    <row r="4973" spans="13:13" x14ac:dyDescent="0.3">
      <c r="M4973"/>
    </row>
    <row r="4974" spans="13:13" x14ac:dyDescent="0.3">
      <c r="M4974"/>
    </row>
    <row r="4975" spans="13:13" x14ac:dyDescent="0.3">
      <c r="M4975"/>
    </row>
    <row r="4976" spans="13:13" x14ac:dyDescent="0.3">
      <c r="M4976"/>
    </row>
    <row r="4977" spans="13:13" x14ac:dyDescent="0.3">
      <c r="M4977"/>
    </row>
    <row r="4978" spans="13:13" x14ac:dyDescent="0.3">
      <c r="M4978"/>
    </row>
    <row r="4979" spans="13:13" x14ac:dyDescent="0.3">
      <c r="M4979"/>
    </row>
    <row r="4980" spans="13:13" x14ac:dyDescent="0.3">
      <c r="M4980"/>
    </row>
    <row r="4981" spans="13:13" x14ac:dyDescent="0.3">
      <c r="M4981"/>
    </row>
    <row r="4982" spans="13:13" x14ac:dyDescent="0.3">
      <c r="M4982"/>
    </row>
    <row r="4983" spans="13:13" x14ac:dyDescent="0.3">
      <c r="M4983"/>
    </row>
    <row r="4984" spans="13:13" x14ac:dyDescent="0.3">
      <c r="M4984"/>
    </row>
    <row r="4985" spans="13:13" x14ac:dyDescent="0.3">
      <c r="M4985"/>
    </row>
    <row r="4986" spans="13:13" x14ac:dyDescent="0.3">
      <c r="M4986"/>
    </row>
    <row r="4987" spans="13:13" x14ac:dyDescent="0.3">
      <c r="M4987"/>
    </row>
    <row r="4988" spans="13:13" x14ac:dyDescent="0.3">
      <c r="M4988"/>
    </row>
    <row r="4989" spans="13:13" x14ac:dyDescent="0.3">
      <c r="M4989"/>
    </row>
    <row r="4990" spans="13:13" x14ac:dyDescent="0.3">
      <c r="M4990"/>
    </row>
    <row r="4991" spans="13:13" x14ac:dyDescent="0.3">
      <c r="M4991"/>
    </row>
    <row r="4992" spans="13:13" x14ac:dyDescent="0.3">
      <c r="M4992"/>
    </row>
    <row r="4993" spans="13:13" x14ac:dyDescent="0.3">
      <c r="M4993"/>
    </row>
    <row r="4994" spans="13:13" x14ac:dyDescent="0.3">
      <c r="M4994"/>
    </row>
    <row r="4995" spans="13:13" x14ac:dyDescent="0.3">
      <c r="M4995"/>
    </row>
    <row r="4996" spans="13:13" x14ac:dyDescent="0.3">
      <c r="M4996"/>
    </row>
    <row r="4997" spans="13:13" x14ac:dyDescent="0.3">
      <c r="M4997"/>
    </row>
    <row r="4998" spans="13:13" x14ac:dyDescent="0.3">
      <c r="M4998"/>
    </row>
    <row r="4999" spans="13:13" x14ac:dyDescent="0.3">
      <c r="M4999"/>
    </row>
    <row r="5000" spans="13:13" x14ac:dyDescent="0.3">
      <c r="M5000"/>
    </row>
    <row r="5001" spans="13:13" x14ac:dyDescent="0.3">
      <c r="M5001"/>
    </row>
    <row r="5002" spans="13:13" x14ac:dyDescent="0.3">
      <c r="M5002"/>
    </row>
    <row r="5003" spans="13:13" x14ac:dyDescent="0.3">
      <c r="M5003"/>
    </row>
    <row r="5004" spans="13:13" x14ac:dyDescent="0.3">
      <c r="M5004"/>
    </row>
    <row r="5005" spans="13:13" x14ac:dyDescent="0.3">
      <c r="M5005"/>
    </row>
    <row r="5006" spans="13:13" x14ac:dyDescent="0.3">
      <c r="M5006"/>
    </row>
    <row r="5007" spans="13:13" x14ac:dyDescent="0.3">
      <c r="M5007"/>
    </row>
    <row r="5008" spans="13:13" x14ac:dyDescent="0.3">
      <c r="M5008"/>
    </row>
    <row r="5009" spans="13:13" x14ac:dyDescent="0.3">
      <c r="M5009"/>
    </row>
    <row r="5010" spans="13:13" x14ac:dyDescent="0.3">
      <c r="M5010"/>
    </row>
    <row r="5011" spans="13:13" x14ac:dyDescent="0.3">
      <c r="M5011"/>
    </row>
    <row r="5012" spans="13:13" x14ac:dyDescent="0.3">
      <c r="M5012"/>
    </row>
    <row r="5013" spans="13:13" x14ac:dyDescent="0.3">
      <c r="M5013"/>
    </row>
    <row r="5014" spans="13:13" x14ac:dyDescent="0.3">
      <c r="M5014"/>
    </row>
    <row r="5015" spans="13:13" x14ac:dyDescent="0.3">
      <c r="M5015"/>
    </row>
    <row r="5016" spans="13:13" x14ac:dyDescent="0.3">
      <c r="M5016"/>
    </row>
    <row r="5017" spans="13:13" x14ac:dyDescent="0.3">
      <c r="M5017"/>
    </row>
    <row r="5018" spans="13:13" x14ac:dyDescent="0.3">
      <c r="M5018"/>
    </row>
    <row r="5019" spans="13:13" x14ac:dyDescent="0.3">
      <c r="M5019"/>
    </row>
    <row r="5020" spans="13:13" x14ac:dyDescent="0.3">
      <c r="M5020"/>
    </row>
    <row r="5021" spans="13:13" x14ac:dyDescent="0.3">
      <c r="M5021"/>
    </row>
    <row r="5022" spans="13:13" x14ac:dyDescent="0.3">
      <c r="M5022"/>
    </row>
    <row r="5023" spans="13:13" x14ac:dyDescent="0.3">
      <c r="M5023"/>
    </row>
    <row r="5024" spans="13:13" x14ac:dyDescent="0.3">
      <c r="M5024"/>
    </row>
    <row r="5025" spans="13:13" x14ac:dyDescent="0.3">
      <c r="M5025"/>
    </row>
    <row r="5026" spans="13:13" x14ac:dyDescent="0.3">
      <c r="M5026"/>
    </row>
    <row r="5027" spans="13:13" x14ac:dyDescent="0.3">
      <c r="M5027"/>
    </row>
    <row r="5028" spans="13:13" x14ac:dyDescent="0.3">
      <c r="M5028"/>
    </row>
    <row r="5029" spans="13:13" x14ac:dyDescent="0.3">
      <c r="M5029"/>
    </row>
    <row r="5030" spans="13:13" x14ac:dyDescent="0.3">
      <c r="M5030"/>
    </row>
    <row r="5031" spans="13:13" x14ac:dyDescent="0.3">
      <c r="M5031"/>
    </row>
    <row r="5032" spans="13:13" x14ac:dyDescent="0.3">
      <c r="M5032"/>
    </row>
    <row r="5033" spans="13:13" x14ac:dyDescent="0.3">
      <c r="M5033"/>
    </row>
    <row r="5034" spans="13:13" x14ac:dyDescent="0.3">
      <c r="M5034"/>
    </row>
    <row r="5035" spans="13:13" x14ac:dyDescent="0.3">
      <c r="M5035"/>
    </row>
    <row r="5036" spans="13:13" x14ac:dyDescent="0.3">
      <c r="M5036"/>
    </row>
    <row r="5037" spans="13:13" x14ac:dyDescent="0.3">
      <c r="M5037"/>
    </row>
    <row r="5038" spans="13:13" x14ac:dyDescent="0.3">
      <c r="M5038"/>
    </row>
    <row r="5039" spans="13:13" x14ac:dyDescent="0.3">
      <c r="M5039"/>
    </row>
    <row r="5040" spans="13:13" x14ac:dyDescent="0.3">
      <c r="M5040"/>
    </row>
    <row r="5041" spans="13:13" x14ac:dyDescent="0.3">
      <c r="M5041"/>
    </row>
    <row r="5042" spans="13:13" x14ac:dyDescent="0.3">
      <c r="M5042"/>
    </row>
    <row r="5043" spans="13:13" x14ac:dyDescent="0.3">
      <c r="M5043"/>
    </row>
    <row r="5044" spans="13:13" x14ac:dyDescent="0.3">
      <c r="M5044"/>
    </row>
    <row r="5045" spans="13:13" x14ac:dyDescent="0.3">
      <c r="M5045"/>
    </row>
    <row r="5046" spans="13:13" x14ac:dyDescent="0.3">
      <c r="M5046"/>
    </row>
    <row r="5047" spans="13:13" x14ac:dyDescent="0.3">
      <c r="M5047"/>
    </row>
    <row r="5048" spans="13:13" x14ac:dyDescent="0.3">
      <c r="M5048"/>
    </row>
    <row r="5049" spans="13:13" x14ac:dyDescent="0.3">
      <c r="M5049"/>
    </row>
    <row r="5050" spans="13:13" x14ac:dyDescent="0.3">
      <c r="M5050"/>
    </row>
    <row r="5051" spans="13:13" x14ac:dyDescent="0.3">
      <c r="M5051"/>
    </row>
    <row r="5052" spans="13:13" x14ac:dyDescent="0.3">
      <c r="M5052"/>
    </row>
    <row r="5053" spans="13:13" x14ac:dyDescent="0.3">
      <c r="M5053"/>
    </row>
    <row r="5054" spans="13:13" x14ac:dyDescent="0.3">
      <c r="M5054"/>
    </row>
    <row r="5055" spans="13:13" x14ac:dyDescent="0.3">
      <c r="M5055"/>
    </row>
    <row r="5056" spans="13:13" x14ac:dyDescent="0.3">
      <c r="M5056"/>
    </row>
    <row r="5057" spans="13:13" x14ac:dyDescent="0.3">
      <c r="M5057"/>
    </row>
    <row r="5058" spans="13:13" x14ac:dyDescent="0.3">
      <c r="M5058"/>
    </row>
    <row r="5059" spans="13:13" x14ac:dyDescent="0.3">
      <c r="M5059"/>
    </row>
    <row r="5060" spans="13:13" x14ac:dyDescent="0.3">
      <c r="M5060"/>
    </row>
    <row r="5061" spans="13:13" x14ac:dyDescent="0.3">
      <c r="M5061"/>
    </row>
    <row r="5062" spans="13:13" x14ac:dyDescent="0.3">
      <c r="M5062"/>
    </row>
    <row r="5063" spans="13:13" x14ac:dyDescent="0.3">
      <c r="M5063"/>
    </row>
    <row r="5064" spans="13:13" x14ac:dyDescent="0.3">
      <c r="M5064"/>
    </row>
    <row r="5065" spans="13:13" x14ac:dyDescent="0.3">
      <c r="M5065"/>
    </row>
    <row r="5066" spans="13:13" x14ac:dyDescent="0.3">
      <c r="M5066"/>
    </row>
    <row r="5067" spans="13:13" x14ac:dyDescent="0.3">
      <c r="M5067"/>
    </row>
    <row r="5068" spans="13:13" x14ac:dyDescent="0.3">
      <c r="M5068"/>
    </row>
    <row r="5069" spans="13:13" x14ac:dyDescent="0.3">
      <c r="M5069"/>
    </row>
    <row r="5070" spans="13:13" x14ac:dyDescent="0.3">
      <c r="M5070"/>
    </row>
    <row r="5071" spans="13:13" x14ac:dyDescent="0.3">
      <c r="M5071"/>
    </row>
    <row r="5072" spans="13:13" x14ac:dyDescent="0.3">
      <c r="M5072"/>
    </row>
    <row r="5073" spans="13:13" x14ac:dyDescent="0.3">
      <c r="M5073"/>
    </row>
    <row r="5074" spans="13:13" x14ac:dyDescent="0.3">
      <c r="M5074"/>
    </row>
    <row r="5075" spans="13:13" x14ac:dyDescent="0.3">
      <c r="M5075"/>
    </row>
    <row r="5076" spans="13:13" x14ac:dyDescent="0.3">
      <c r="M5076"/>
    </row>
    <row r="5077" spans="13:13" x14ac:dyDescent="0.3">
      <c r="M5077"/>
    </row>
    <row r="5078" spans="13:13" x14ac:dyDescent="0.3">
      <c r="M5078"/>
    </row>
    <row r="5079" spans="13:13" x14ac:dyDescent="0.3">
      <c r="M5079"/>
    </row>
    <row r="5080" spans="13:13" x14ac:dyDescent="0.3">
      <c r="M5080"/>
    </row>
    <row r="5081" spans="13:13" x14ac:dyDescent="0.3">
      <c r="M5081"/>
    </row>
    <row r="5082" spans="13:13" x14ac:dyDescent="0.3">
      <c r="M5082"/>
    </row>
    <row r="5083" spans="13:13" x14ac:dyDescent="0.3">
      <c r="M5083"/>
    </row>
    <row r="5084" spans="13:13" x14ac:dyDescent="0.3">
      <c r="M5084"/>
    </row>
    <row r="5085" spans="13:13" x14ac:dyDescent="0.3">
      <c r="M5085"/>
    </row>
    <row r="5086" spans="13:13" x14ac:dyDescent="0.3">
      <c r="M5086"/>
    </row>
    <row r="5087" spans="13:13" x14ac:dyDescent="0.3">
      <c r="M5087"/>
    </row>
    <row r="5088" spans="13:13" x14ac:dyDescent="0.3">
      <c r="M5088"/>
    </row>
    <row r="5089" spans="13:13" x14ac:dyDescent="0.3">
      <c r="M5089"/>
    </row>
    <row r="5090" spans="13:13" x14ac:dyDescent="0.3">
      <c r="M5090"/>
    </row>
    <row r="5091" spans="13:13" x14ac:dyDescent="0.3">
      <c r="M5091"/>
    </row>
    <row r="5092" spans="13:13" x14ac:dyDescent="0.3">
      <c r="M5092"/>
    </row>
    <row r="5093" spans="13:13" x14ac:dyDescent="0.3">
      <c r="M5093"/>
    </row>
    <row r="5094" spans="13:13" x14ac:dyDescent="0.3">
      <c r="M5094"/>
    </row>
    <row r="5095" spans="13:13" x14ac:dyDescent="0.3">
      <c r="M5095"/>
    </row>
    <row r="5096" spans="13:13" x14ac:dyDescent="0.3">
      <c r="M5096"/>
    </row>
    <row r="5097" spans="13:13" x14ac:dyDescent="0.3">
      <c r="M5097"/>
    </row>
    <row r="5098" spans="13:13" x14ac:dyDescent="0.3">
      <c r="M5098"/>
    </row>
    <row r="5099" spans="13:13" x14ac:dyDescent="0.3">
      <c r="M5099"/>
    </row>
    <row r="5100" spans="13:13" x14ac:dyDescent="0.3">
      <c r="M5100"/>
    </row>
    <row r="5101" spans="13:13" x14ac:dyDescent="0.3">
      <c r="M5101"/>
    </row>
    <row r="5102" spans="13:13" x14ac:dyDescent="0.3">
      <c r="M5102"/>
    </row>
    <row r="5103" spans="13:13" x14ac:dyDescent="0.3">
      <c r="M5103"/>
    </row>
    <row r="5104" spans="13:13" x14ac:dyDescent="0.3">
      <c r="M5104"/>
    </row>
    <row r="5105" spans="13:13" x14ac:dyDescent="0.3">
      <c r="M5105"/>
    </row>
    <row r="5106" spans="13:13" x14ac:dyDescent="0.3">
      <c r="M5106"/>
    </row>
    <row r="5107" spans="13:13" x14ac:dyDescent="0.3">
      <c r="M5107"/>
    </row>
    <row r="5108" spans="13:13" x14ac:dyDescent="0.3">
      <c r="M5108"/>
    </row>
    <row r="5109" spans="13:13" x14ac:dyDescent="0.3">
      <c r="M5109"/>
    </row>
    <row r="5110" spans="13:13" x14ac:dyDescent="0.3">
      <c r="M5110"/>
    </row>
    <row r="5111" spans="13:13" x14ac:dyDescent="0.3">
      <c r="M5111"/>
    </row>
    <row r="5112" spans="13:13" x14ac:dyDescent="0.3">
      <c r="M5112"/>
    </row>
    <row r="5113" spans="13:13" x14ac:dyDescent="0.3">
      <c r="M5113"/>
    </row>
    <row r="5114" spans="13:13" x14ac:dyDescent="0.3">
      <c r="M5114"/>
    </row>
    <row r="5115" spans="13:13" x14ac:dyDescent="0.3">
      <c r="M5115"/>
    </row>
    <row r="5116" spans="13:13" x14ac:dyDescent="0.3">
      <c r="M5116"/>
    </row>
    <row r="5117" spans="13:13" x14ac:dyDescent="0.3">
      <c r="M5117"/>
    </row>
    <row r="5118" spans="13:13" x14ac:dyDescent="0.3">
      <c r="M5118"/>
    </row>
    <row r="5119" spans="13:13" x14ac:dyDescent="0.3">
      <c r="M5119"/>
    </row>
    <row r="5120" spans="13:13" x14ac:dyDescent="0.3">
      <c r="M5120"/>
    </row>
    <row r="5121" spans="13:13" x14ac:dyDescent="0.3">
      <c r="M5121"/>
    </row>
    <row r="5122" spans="13:13" x14ac:dyDescent="0.3">
      <c r="M5122"/>
    </row>
    <row r="5123" spans="13:13" x14ac:dyDescent="0.3">
      <c r="M5123"/>
    </row>
    <row r="5124" spans="13:13" x14ac:dyDescent="0.3">
      <c r="M5124"/>
    </row>
    <row r="5125" spans="13:13" x14ac:dyDescent="0.3">
      <c r="M5125"/>
    </row>
    <row r="5126" spans="13:13" x14ac:dyDescent="0.3">
      <c r="M5126"/>
    </row>
    <row r="5127" spans="13:13" x14ac:dyDescent="0.3">
      <c r="M5127"/>
    </row>
    <row r="5128" spans="13:13" x14ac:dyDescent="0.3">
      <c r="M5128"/>
    </row>
    <row r="5129" spans="13:13" x14ac:dyDescent="0.3">
      <c r="M5129"/>
    </row>
    <row r="5130" spans="13:13" x14ac:dyDescent="0.3">
      <c r="M5130"/>
    </row>
    <row r="5131" spans="13:13" x14ac:dyDescent="0.3">
      <c r="M5131"/>
    </row>
    <row r="5132" spans="13:13" x14ac:dyDescent="0.3">
      <c r="M5132"/>
    </row>
    <row r="5133" spans="13:13" x14ac:dyDescent="0.3">
      <c r="M5133"/>
    </row>
    <row r="5134" spans="13:13" x14ac:dyDescent="0.3">
      <c r="M5134"/>
    </row>
    <row r="5135" spans="13:13" x14ac:dyDescent="0.3">
      <c r="M5135"/>
    </row>
    <row r="5136" spans="13:13" x14ac:dyDescent="0.3">
      <c r="M5136"/>
    </row>
    <row r="5137" spans="13:13" x14ac:dyDescent="0.3">
      <c r="M5137"/>
    </row>
    <row r="5138" spans="13:13" x14ac:dyDescent="0.3">
      <c r="M5138"/>
    </row>
    <row r="5139" spans="13:13" x14ac:dyDescent="0.3">
      <c r="M5139"/>
    </row>
    <row r="5140" spans="13:13" x14ac:dyDescent="0.3">
      <c r="M5140"/>
    </row>
    <row r="5141" spans="13:13" x14ac:dyDescent="0.3">
      <c r="M5141"/>
    </row>
    <row r="5142" spans="13:13" x14ac:dyDescent="0.3">
      <c r="M5142"/>
    </row>
    <row r="5143" spans="13:13" x14ac:dyDescent="0.3">
      <c r="M5143"/>
    </row>
    <row r="5144" spans="13:13" x14ac:dyDescent="0.3">
      <c r="M5144"/>
    </row>
    <row r="5145" spans="13:13" x14ac:dyDescent="0.3">
      <c r="M5145"/>
    </row>
    <row r="5146" spans="13:13" x14ac:dyDescent="0.3">
      <c r="M5146"/>
    </row>
    <row r="5147" spans="13:13" x14ac:dyDescent="0.3">
      <c r="M5147"/>
    </row>
    <row r="5148" spans="13:13" x14ac:dyDescent="0.3">
      <c r="M5148"/>
    </row>
    <row r="5149" spans="13:13" x14ac:dyDescent="0.3">
      <c r="M5149"/>
    </row>
    <row r="5150" spans="13:13" x14ac:dyDescent="0.3">
      <c r="M5150"/>
    </row>
    <row r="5151" spans="13:13" x14ac:dyDescent="0.3">
      <c r="M5151"/>
    </row>
    <row r="5152" spans="13:13" x14ac:dyDescent="0.3">
      <c r="M5152"/>
    </row>
    <row r="5153" spans="13:13" x14ac:dyDescent="0.3">
      <c r="M5153"/>
    </row>
    <row r="5154" spans="13:13" x14ac:dyDescent="0.3">
      <c r="M5154"/>
    </row>
    <row r="5155" spans="13:13" x14ac:dyDescent="0.3">
      <c r="M5155"/>
    </row>
    <row r="5156" spans="13:13" x14ac:dyDescent="0.3">
      <c r="M5156"/>
    </row>
    <row r="5157" spans="13:13" x14ac:dyDescent="0.3">
      <c r="M5157"/>
    </row>
    <row r="5158" spans="13:13" x14ac:dyDescent="0.3">
      <c r="M5158"/>
    </row>
    <row r="5159" spans="13:13" x14ac:dyDescent="0.3">
      <c r="M5159"/>
    </row>
    <row r="5160" spans="13:13" x14ac:dyDescent="0.3">
      <c r="M5160"/>
    </row>
    <row r="5161" spans="13:13" x14ac:dyDescent="0.3">
      <c r="M5161"/>
    </row>
    <row r="5162" spans="13:13" x14ac:dyDescent="0.3">
      <c r="M5162"/>
    </row>
    <row r="5163" spans="13:13" x14ac:dyDescent="0.3">
      <c r="M5163"/>
    </row>
    <row r="5164" spans="13:13" x14ac:dyDescent="0.3">
      <c r="M5164"/>
    </row>
    <row r="5165" spans="13:13" x14ac:dyDescent="0.3">
      <c r="M5165"/>
    </row>
    <row r="5166" spans="13:13" x14ac:dyDescent="0.3">
      <c r="M5166"/>
    </row>
    <row r="5167" spans="13:13" x14ac:dyDescent="0.3">
      <c r="M5167"/>
    </row>
    <row r="5168" spans="13:13" x14ac:dyDescent="0.3">
      <c r="M5168"/>
    </row>
    <row r="5169" spans="13:13" x14ac:dyDescent="0.3">
      <c r="M5169"/>
    </row>
    <row r="5170" spans="13:13" x14ac:dyDescent="0.3">
      <c r="M5170"/>
    </row>
    <row r="5171" spans="13:13" x14ac:dyDescent="0.3">
      <c r="M5171"/>
    </row>
    <row r="5172" spans="13:13" x14ac:dyDescent="0.3">
      <c r="M5172"/>
    </row>
    <row r="5173" spans="13:13" x14ac:dyDescent="0.3">
      <c r="M5173"/>
    </row>
    <row r="5174" spans="13:13" x14ac:dyDescent="0.3">
      <c r="M5174"/>
    </row>
    <row r="5175" spans="13:13" x14ac:dyDescent="0.3">
      <c r="M5175"/>
    </row>
    <row r="5176" spans="13:13" x14ac:dyDescent="0.3">
      <c r="M5176"/>
    </row>
    <row r="5177" spans="13:13" x14ac:dyDescent="0.3">
      <c r="M5177"/>
    </row>
    <row r="5178" spans="13:13" x14ac:dyDescent="0.3">
      <c r="M5178"/>
    </row>
    <row r="5179" spans="13:13" x14ac:dyDescent="0.3">
      <c r="M5179"/>
    </row>
    <row r="5180" spans="13:13" x14ac:dyDescent="0.3">
      <c r="M5180"/>
    </row>
    <row r="5181" spans="13:13" x14ac:dyDescent="0.3">
      <c r="M5181"/>
    </row>
    <row r="5182" spans="13:13" x14ac:dyDescent="0.3">
      <c r="M5182"/>
    </row>
    <row r="5183" spans="13:13" x14ac:dyDescent="0.3">
      <c r="M5183"/>
    </row>
    <row r="5184" spans="13:13" x14ac:dyDescent="0.3">
      <c r="M5184"/>
    </row>
    <row r="5185" spans="13:13" x14ac:dyDescent="0.3">
      <c r="M5185"/>
    </row>
    <row r="5186" spans="13:13" x14ac:dyDescent="0.3">
      <c r="M5186"/>
    </row>
    <row r="5187" spans="13:13" x14ac:dyDescent="0.3">
      <c r="M5187"/>
    </row>
    <row r="5188" spans="13:13" x14ac:dyDescent="0.3">
      <c r="M5188"/>
    </row>
    <row r="5189" spans="13:13" x14ac:dyDescent="0.3">
      <c r="M5189"/>
    </row>
    <row r="5190" spans="13:13" x14ac:dyDescent="0.3">
      <c r="M5190"/>
    </row>
    <row r="5191" spans="13:13" x14ac:dyDescent="0.3">
      <c r="M5191"/>
    </row>
    <row r="5192" spans="13:13" x14ac:dyDescent="0.3">
      <c r="M5192"/>
    </row>
    <row r="5193" spans="13:13" x14ac:dyDescent="0.3">
      <c r="M5193"/>
    </row>
    <row r="5194" spans="13:13" x14ac:dyDescent="0.3">
      <c r="M5194"/>
    </row>
    <row r="5195" spans="13:13" x14ac:dyDescent="0.3">
      <c r="M5195"/>
    </row>
    <row r="5196" spans="13:13" x14ac:dyDescent="0.3">
      <c r="M5196"/>
    </row>
    <row r="5197" spans="13:13" x14ac:dyDescent="0.3">
      <c r="M5197"/>
    </row>
    <row r="5198" spans="13:13" x14ac:dyDescent="0.3">
      <c r="M5198"/>
    </row>
    <row r="5199" spans="13:13" x14ac:dyDescent="0.3">
      <c r="M5199"/>
    </row>
    <row r="5200" spans="13:13" x14ac:dyDescent="0.3">
      <c r="M5200"/>
    </row>
    <row r="5201" spans="13:13" x14ac:dyDescent="0.3">
      <c r="M5201"/>
    </row>
    <row r="5202" spans="13:13" x14ac:dyDescent="0.3">
      <c r="M5202"/>
    </row>
    <row r="5203" spans="13:13" x14ac:dyDescent="0.3">
      <c r="M5203"/>
    </row>
    <row r="5204" spans="13:13" x14ac:dyDescent="0.3">
      <c r="M5204"/>
    </row>
    <row r="5205" spans="13:13" x14ac:dyDescent="0.3">
      <c r="M5205"/>
    </row>
    <row r="5206" spans="13:13" x14ac:dyDescent="0.3">
      <c r="M5206"/>
    </row>
    <row r="5207" spans="13:13" x14ac:dyDescent="0.3">
      <c r="M5207"/>
    </row>
    <row r="5208" spans="13:13" x14ac:dyDescent="0.3">
      <c r="M5208"/>
    </row>
    <row r="5209" spans="13:13" x14ac:dyDescent="0.3">
      <c r="M5209"/>
    </row>
    <row r="5210" spans="13:13" x14ac:dyDescent="0.3">
      <c r="M5210"/>
    </row>
    <row r="5211" spans="13:13" x14ac:dyDescent="0.3">
      <c r="M5211"/>
    </row>
    <row r="5212" spans="13:13" x14ac:dyDescent="0.3">
      <c r="M5212"/>
    </row>
    <row r="5213" spans="13:13" x14ac:dyDescent="0.3">
      <c r="M5213"/>
    </row>
    <row r="5214" spans="13:13" x14ac:dyDescent="0.3">
      <c r="M5214"/>
    </row>
    <row r="5215" spans="13:13" x14ac:dyDescent="0.3">
      <c r="M5215"/>
    </row>
    <row r="5216" spans="13:13" x14ac:dyDescent="0.3">
      <c r="M5216"/>
    </row>
    <row r="5217" spans="13:13" x14ac:dyDescent="0.3">
      <c r="M5217"/>
    </row>
    <row r="5218" spans="13:13" x14ac:dyDescent="0.3">
      <c r="M5218"/>
    </row>
    <row r="5219" spans="13:13" x14ac:dyDescent="0.3">
      <c r="M5219"/>
    </row>
    <row r="5220" spans="13:13" x14ac:dyDescent="0.3">
      <c r="M5220"/>
    </row>
    <row r="5221" spans="13:13" x14ac:dyDescent="0.3">
      <c r="M5221"/>
    </row>
    <row r="5222" spans="13:13" x14ac:dyDescent="0.3">
      <c r="M5222"/>
    </row>
    <row r="5223" spans="13:13" x14ac:dyDescent="0.3">
      <c r="M5223"/>
    </row>
    <row r="5224" spans="13:13" x14ac:dyDescent="0.3">
      <c r="M5224"/>
    </row>
    <row r="5225" spans="13:13" x14ac:dyDescent="0.3">
      <c r="M5225"/>
    </row>
    <row r="5226" spans="13:13" x14ac:dyDescent="0.3">
      <c r="M5226"/>
    </row>
    <row r="5227" spans="13:13" x14ac:dyDescent="0.3">
      <c r="M5227"/>
    </row>
    <row r="5228" spans="13:13" x14ac:dyDescent="0.3">
      <c r="M5228"/>
    </row>
    <row r="5229" spans="13:13" x14ac:dyDescent="0.3">
      <c r="M5229"/>
    </row>
    <row r="5230" spans="13:13" x14ac:dyDescent="0.3">
      <c r="M5230"/>
    </row>
    <row r="5231" spans="13:13" x14ac:dyDescent="0.3">
      <c r="M5231"/>
    </row>
    <row r="5232" spans="13:13" x14ac:dyDescent="0.3">
      <c r="M5232"/>
    </row>
    <row r="5233" spans="13:13" x14ac:dyDescent="0.3">
      <c r="M5233"/>
    </row>
    <row r="5234" spans="13:13" x14ac:dyDescent="0.3">
      <c r="M5234"/>
    </row>
    <row r="5235" spans="13:13" x14ac:dyDescent="0.3">
      <c r="M5235"/>
    </row>
    <row r="5236" spans="13:13" x14ac:dyDescent="0.3">
      <c r="M5236"/>
    </row>
    <row r="5237" spans="13:13" x14ac:dyDescent="0.3">
      <c r="M5237"/>
    </row>
    <row r="5238" spans="13:13" x14ac:dyDescent="0.3">
      <c r="M5238"/>
    </row>
    <row r="5239" spans="13:13" x14ac:dyDescent="0.3">
      <c r="M5239"/>
    </row>
    <row r="5240" spans="13:13" x14ac:dyDescent="0.3">
      <c r="M5240"/>
    </row>
    <row r="5241" spans="13:13" x14ac:dyDescent="0.3">
      <c r="M5241"/>
    </row>
    <row r="5242" spans="13:13" x14ac:dyDescent="0.3">
      <c r="M5242"/>
    </row>
    <row r="5243" spans="13:13" x14ac:dyDescent="0.3">
      <c r="M5243"/>
    </row>
    <row r="5244" spans="13:13" x14ac:dyDescent="0.3">
      <c r="M5244"/>
    </row>
    <row r="5245" spans="13:13" x14ac:dyDescent="0.3">
      <c r="M5245"/>
    </row>
    <row r="5246" spans="13:13" x14ac:dyDescent="0.3">
      <c r="M5246"/>
    </row>
    <row r="5247" spans="13:13" x14ac:dyDescent="0.3">
      <c r="M5247"/>
    </row>
    <row r="5248" spans="13:13" x14ac:dyDescent="0.3">
      <c r="M5248"/>
    </row>
    <row r="5249" spans="13:13" x14ac:dyDescent="0.3">
      <c r="M5249"/>
    </row>
    <row r="5250" spans="13:13" x14ac:dyDescent="0.3">
      <c r="M5250"/>
    </row>
    <row r="5251" spans="13:13" x14ac:dyDescent="0.3">
      <c r="M5251"/>
    </row>
    <row r="5252" spans="13:13" x14ac:dyDescent="0.3">
      <c r="M5252"/>
    </row>
    <row r="5253" spans="13:13" x14ac:dyDescent="0.3">
      <c r="M5253"/>
    </row>
    <row r="5254" spans="13:13" x14ac:dyDescent="0.3">
      <c r="M5254"/>
    </row>
    <row r="5255" spans="13:13" x14ac:dyDescent="0.3">
      <c r="M5255"/>
    </row>
    <row r="5256" spans="13:13" x14ac:dyDescent="0.3">
      <c r="M5256"/>
    </row>
    <row r="5257" spans="13:13" x14ac:dyDescent="0.3">
      <c r="M5257"/>
    </row>
    <row r="5258" spans="13:13" x14ac:dyDescent="0.3">
      <c r="M5258"/>
    </row>
    <row r="5259" spans="13:13" x14ac:dyDescent="0.3">
      <c r="M5259"/>
    </row>
    <row r="5260" spans="13:13" x14ac:dyDescent="0.3">
      <c r="M5260"/>
    </row>
    <row r="5261" spans="13:13" x14ac:dyDescent="0.3">
      <c r="M5261"/>
    </row>
    <row r="5262" spans="13:13" x14ac:dyDescent="0.3">
      <c r="M5262"/>
    </row>
    <row r="5263" spans="13:13" x14ac:dyDescent="0.3">
      <c r="M5263"/>
    </row>
    <row r="5264" spans="13:13" x14ac:dyDescent="0.3">
      <c r="M5264"/>
    </row>
    <row r="5265" spans="13:13" x14ac:dyDescent="0.3">
      <c r="M5265"/>
    </row>
    <row r="5266" spans="13:13" x14ac:dyDescent="0.3">
      <c r="M5266"/>
    </row>
    <row r="5267" spans="13:13" x14ac:dyDescent="0.3">
      <c r="M5267"/>
    </row>
    <row r="5268" spans="13:13" x14ac:dyDescent="0.3">
      <c r="M5268"/>
    </row>
    <row r="5269" spans="13:13" x14ac:dyDescent="0.3">
      <c r="M5269"/>
    </row>
    <row r="5270" spans="13:13" x14ac:dyDescent="0.3">
      <c r="M5270"/>
    </row>
    <row r="5271" spans="13:13" x14ac:dyDescent="0.3">
      <c r="M5271"/>
    </row>
    <row r="5272" spans="13:13" x14ac:dyDescent="0.3">
      <c r="M5272"/>
    </row>
    <row r="5273" spans="13:13" x14ac:dyDescent="0.3">
      <c r="M5273"/>
    </row>
    <row r="5274" spans="13:13" x14ac:dyDescent="0.3">
      <c r="M5274"/>
    </row>
    <row r="5275" spans="13:13" x14ac:dyDescent="0.3">
      <c r="M5275"/>
    </row>
    <row r="5276" spans="13:13" x14ac:dyDescent="0.3">
      <c r="M5276"/>
    </row>
    <row r="5277" spans="13:13" x14ac:dyDescent="0.3">
      <c r="M5277"/>
    </row>
    <row r="5278" spans="13:13" x14ac:dyDescent="0.3">
      <c r="M5278"/>
    </row>
    <row r="5279" spans="13:13" x14ac:dyDescent="0.3">
      <c r="M5279"/>
    </row>
    <row r="5280" spans="13:13" x14ac:dyDescent="0.3">
      <c r="M5280"/>
    </row>
    <row r="5281" spans="13:13" x14ac:dyDescent="0.3">
      <c r="M5281"/>
    </row>
    <row r="5282" spans="13:13" x14ac:dyDescent="0.3">
      <c r="M5282"/>
    </row>
    <row r="5283" spans="13:13" x14ac:dyDescent="0.3">
      <c r="M5283"/>
    </row>
    <row r="5284" spans="13:13" x14ac:dyDescent="0.3">
      <c r="M5284"/>
    </row>
    <row r="5285" spans="13:13" x14ac:dyDescent="0.3">
      <c r="M5285"/>
    </row>
    <row r="5286" spans="13:13" x14ac:dyDescent="0.3">
      <c r="M5286"/>
    </row>
    <row r="5287" spans="13:13" x14ac:dyDescent="0.3">
      <c r="M5287"/>
    </row>
    <row r="5288" spans="13:13" x14ac:dyDescent="0.3">
      <c r="M5288"/>
    </row>
    <row r="5289" spans="13:13" x14ac:dyDescent="0.3">
      <c r="M5289"/>
    </row>
    <row r="5290" spans="13:13" x14ac:dyDescent="0.3">
      <c r="M5290"/>
    </row>
    <row r="5291" spans="13:13" x14ac:dyDescent="0.3">
      <c r="M5291"/>
    </row>
    <row r="5292" spans="13:13" x14ac:dyDescent="0.3">
      <c r="M5292"/>
    </row>
    <row r="5293" spans="13:13" x14ac:dyDescent="0.3">
      <c r="M5293"/>
    </row>
    <row r="5294" spans="13:13" x14ac:dyDescent="0.3">
      <c r="M5294"/>
    </row>
    <row r="5295" spans="13:13" x14ac:dyDescent="0.3">
      <c r="M5295"/>
    </row>
    <row r="5296" spans="13:13" x14ac:dyDescent="0.3">
      <c r="M5296"/>
    </row>
    <row r="5297" spans="13:13" x14ac:dyDescent="0.3">
      <c r="M5297"/>
    </row>
    <row r="5298" spans="13:13" x14ac:dyDescent="0.3">
      <c r="M5298"/>
    </row>
    <row r="5299" spans="13:13" x14ac:dyDescent="0.3">
      <c r="M5299"/>
    </row>
    <row r="5300" spans="13:13" x14ac:dyDescent="0.3">
      <c r="M5300"/>
    </row>
    <row r="5301" spans="13:13" x14ac:dyDescent="0.3">
      <c r="M5301"/>
    </row>
    <row r="5302" spans="13:13" x14ac:dyDescent="0.3">
      <c r="M5302"/>
    </row>
    <row r="5303" spans="13:13" x14ac:dyDescent="0.3">
      <c r="M5303"/>
    </row>
    <row r="5304" spans="13:13" x14ac:dyDescent="0.3">
      <c r="M5304"/>
    </row>
    <row r="5305" spans="13:13" x14ac:dyDescent="0.3">
      <c r="M5305"/>
    </row>
    <row r="5306" spans="13:13" x14ac:dyDescent="0.3">
      <c r="M5306"/>
    </row>
    <row r="5307" spans="13:13" x14ac:dyDescent="0.3">
      <c r="M5307"/>
    </row>
    <row r="5308" spans="13:13" x14ac:dyDescent="0.3">
      <c r="M5308"/>
    </row>
    <row r="5309" spans="13:13" x14ac:dyDescent="0.3">
      <c r="M5309"/>
    </row>
    <row r="5310" spans="13:13" x14ac:dyDescent="0.3">
      <c r="M5310"/>
    </row>
    <row r="5311" spans="13:13" x14ac:dyDescent="0.3">
      <c r="M5311"/>
    </row>
    <row r="5312" spans="13:13" x14ac:dyDescent="0.3">
      <c r="M5312"/>
    </row>
    <row r="5313" spans="13:13" x14ac:dyDescent="0.3">
      <c r="M5313"/>
    </row>
    <row r="5314" spans="13:13" x14ac:dyDescent="0.3">
      <c r="M5314"/>
    </row>
    <row r="5315" spans="13:13" x14ac:dyDescent="0.3">
      <c r="M5315"/>
    </row>
    <row r="5316" spans="13:13" x14ac:dyDescent="0.3">
      <c r="M5316"/>
    </row>
    <row r="5317" spans="13:13" x14ac:dyDescent="0.3">
      <c r="M5317"/>
    </row>
    <row r="5318" spans="13:13" x14ac:dyDescent="0.3">
      <c r="M5318"/>
    </row>
    <row r="5319" spans="13:13" x14ac:dyDescent="0.3">
      <c r="M5319"/>
    </row>
    <row r="5320" spans="13:13" x14ac:dyDescent="0.3">
      <c r="M5320"/>
    </row>
    <row r="5321" spans="13:13" x14ac:dyDescent="0.3">
      <c r="M5321"/>
    </row>
    <row r="5322" spans="13:13" x14ac:dyDescent="0.3">
      <c r="M5322"/>
    </row>
    <row r="5323" spans="13:13" x14ac:dyDescent="0.3">
      <c r="M5323"/>
    </row>
    <row r="5324" spans="13:13" x14ac:dyDescent="0.3">
      <c r="M5324"/>
    </row>
    <row r="5325" spans="13:13" x14ac:dyDescent="0.3">
      <c r="M5325"/>
    </row>
    <row r="5326" spans="13:13" x14ac:dyDescent="0.3">
      <c r="M5326"/>
    </row>
    <row r="5327" spans="13:13" x14ac:dyDescent="0.3">
      <c r="M5327"/>
    </row>
    <row r="5328" spans="13:13" x14ac:dyDescent="0.3">
      <c r="M5328"/>
    </row>
    <row r="5329" spans="13:13" x14ac:dyDescent="0.3">
      <c r="M5329"/>
    </row>
    <row r="5330" spans="13:13" x14ac:dyDescent="0.3">
      <c r="M5330"/>
    </row>
    <row r="5331" spans="13:13" x14ac:dyDescent="0.3">
      <c r="M5331"/>
    </row>
    <row r="5332" spans="13:13" x14ac:dyDescent="0.3">
      <c r="M5332"/>
    </row>
    <row r="5333" spans="13:13" x14ac:dyDescent="0.3">
      <c r="M5333"/>
    </row>
    <row r="5334" spans="13:13" x14ac:dyDescent="0.3">
      <c r="M5334"/>
    </row>
    <row r="5335" spans="13:13" x14ac:dyDescent="0.3">
      <c r="M5335"/>
    </row>
    <row r="5336" spans="13:13" x14ac:dyDescent="0.3">
      <c r="M5336"/>
    </row>
    <row r="5337" spans="13:13" x14ac:dyDescent="0.3">
      <c r="M5337"/>
    </row>
    <row r="5338" spans="13:13" x14ac:dyDescent="0.3">
      <c r="M5338"/>
    </row>
    <row r="5339" spans="13:13" x14ac:dyDescent="0.3">
      <c r="M5339"/>
    </row>
    <row r="5340" spans="13:13" x14ac:dyDescent="0.3">
      <c r="M5340"/>
    </row>
    <row r="5341" spans="13:13" x14ac:dyDescent="0.3">
      <c r="M5341"/>
    </row>
    <row r="5342" spans="13:13" x14ac:dyDescent="0.3">
      <c r="M5342"/>
    </row>
    <row r="5343" spans="13:13" x14ac:dyDescent="0.3">
      <c r="M5343"/>
    </row>
    <row r="5344" spans="13:13" x14ac:dyDescent="0.3">
      <c r="M5344"/>
    </row>
    <row r="5345" spans="13:13" x14ac:dyDescent="0.3">
      <c r="M5345"/>
    </row>
    <row r="5346" spans="13:13" x14ac:dyDescent="0.3">
      <c r="M5346"/>
    </row>
    <row r="5347" spans="13:13" x14ac:dyDescent="0.3">
      <c r="M5347"/>
    </row>
    <row r="5348" spans="13:13" x14ac:dyDescent="0.3">
      <c r="M5348"/>
    </row>
    <row r="5349" spans="13:13" x14ac:dyDescent="0.3">
      <c r="M5349"/>
    </row>
    <row r="5350" spans="13:13" x14ac:dyDescent="0.3">
      <c r="M5350"/>
    </row>
    <row r="5351" spans="13:13" x14ac:dyDescent="0.3">
      <c r="M5351"/>
    </row>
    <row r="5352" spans="13:13" x14ac:dyDescent="0.3">
      <c r="M5352"/>
    </row>
    <row r="5353" spans="13:13" x14ac:dyDescent="0.3">
      <c r="M5353"/>
    </row>
    <row r="5354" spans="13:13" x14ac:dyDescent="0.3">
      <c r="M5354"/>
    </row>
    <row r="5355" spans="13:13" x14ac:dyDescent="0.3">
      <c r="M5355"/>
    </row>
    <row r="5356" spans="13:13" x14ac:dyDescent="0.3">
      <c r="M5356"/>
    </row>
    <row r="5357" spans="13:13" x14ac:dyDescent="0.3">
      <c r="M5357"/>
    </row>
    <row r="5358" spans="13:13" x14ac:dyDescent="0.3">
      <c r="M5358"/>
    </row>
    <row r="5359" spans="13:13" x14ac:dyDescent="0.3">
      <c r="M5359"/>
    </row>
    <row r="5360" spans="13:13" x14ac:dyDescent="0.3">
      <c r="M5360"/>
    </row>
    <row r="5361" spans="13:13" x14ac:dyDescent="0.3">
      <c r="M5361"/>
    </row>
    <row r="5362" spans="13:13" x14ac:dyDescent="0.3">
      <c r="M5362"/>
    </row>
    <row r="5363" spans="13:13" x14ac:dyDescent="0.3">
      <c r="M5363"/>
    </row>
    <row r="5364" spans="13:13" x14ac:dyDescent="0.3">
      <c r="M5364"/>
    </row>
    <row r="5365" spans="13:13" x14ac:dyDescent="0.3">
      <c r="M5365"/>
    </row>
    <row r="5366" spans="13:13" x14ac:dyDescent="0.3">
      <c r="M5366"/>
    </row>
    <row r="5367" spans="13:13" x14ac:dyDescent="0.3">
      <c r="M5367"/>
    </row>
    <row r="5368" spans="13:13" x14ac:dyDescent="0.3">
      <c r="M5368"/>
    </row>
    <row r="5369" spans="13:13" x14ac:dyDescent="0.3">
      <c r="M5369"/>
    </row>
    <row r="5370" spans="13:13" x14ac:dyDescent="0.3">
      <c r="M5370"/>
    </row>
    <row r="5371" spans="13:13" x14ac:dyDescent="0.3">
      <c r="M5371"/>
    </row>
    <row r="5372" spans="13:13" x14ac:dyDescent="0.3">
      <c r="M5372"/>
    </row>
    <row r="5373" spans="13:13" x14ac:dyDescent="0.3">
      <c r="M5373"/>
    </row>
    <row r="5374" spans="13:13" x14ac:dyDescent="0.3">
      <c r="M5374"/>
    </row>
    <row r="5375" spans="13:13" x14ac:dyDescent="0.3">
      <c r="M5375"/>
    </row>
    <row r="5376" spans="13:13" x14ac:dyDescent="0.3">
      <c r="M5376"/>
    </row>
    <row r="5377" spans="13:13" x14ac:dyDescent="0.3">
      <c r="M5377"/>
    </row>
    <row r="5378" spans="13:13" x14ac:dyDescent="0.3">
      <c r="M5378"/>
    </row>
    <row r="5379" spans="13:13" x14ac:dyDescent="0.3">
      <c r="M5379"/>
    </row>
    <row r="5380" spans="13:13" x14ac:dyDescent="0.3">
      <c r="M5380"/>
    </row>
    <row r="5381" spans="13:13" x14ac:dyDescent="0.3">
      <c r="M5381"/>
    </row>
    <row r="5382" spans="13:13" x14ac:dyDescent="0.3">
      <c r="M5382"/>
    </row>
    <row r="5383" spans="13:13" x14ac:dyDescent="0.3">
      <c r="M5383"/>
    </row>
    <row r="5384" spans="13:13" x14ac:dyDescent="0.3">
      <c r="M5384"/>
    </row>
    <row r="5385" spans="13:13" x14ac:dyDescent="0.3">
      <c r="M5385"/>
    </row>
    <row r="5386" spans="13:13" x14ac:dyDescent="0.3">
      <c r="M5386"/>
    </row>
    <row r="5387" spans="13:13" x14ac:dyDescent="0.3">
      <c r="M5387"/>
    </row>
    <row r="5388" spans="13:13" x14ac:dyDescent="0.3">
      <c r="M5388"/>
    </row>
    <row r="5389" spans="13:13" x14ac:dyDescent="0.3">
      <c r="M5389"/>
    </row>
    <row r="5390" spans="13:13" x14ac:dyDescent="0.3">
      <c r="M5390"/>
    </row>
    <row r="5391" spans="13:13" x14ac:dyDescent="0.3">
      <c r="M5391"/>
    </row>
    <row r="5392" spans="13:13" x14ac:dyDescent="0.3">
      <c r="M5392"/>
    </row>
    <row r="5393" spans="13:13" x14ac:dyDescent="0.3">
      <c r="M5393"/>
    </row>
    <row r="5394" spans="13:13" x14ac:dyDescent="0.3">
      <c r="M5394"/>
    </row>
    <row r="5395" spans="13:13" x14ac:dyDescent="0.3">
      <c r="M5395"/>
    </row>
    <row r="5396" spans="13:13" x14ac:dyDescent="0.3">
      <c r="M5396"/>
    </row>
    <row r="5397" spans="13:13" x14ac:dyDescent="0.3">
      <c r="M5397"/>
    </row>
    <row r="5398" spans="13:13" x14ac:dyDescent="0.3">
      <c r="M5398"/>
    </row>
    <row r="5399" spans="13:13" x14ac:dyDescent="0.3">
      <c r="M5399"/>
    </row>
    <row r="5400" spans="13:13" x14ac:dyDescent="0.3">
      <c r="M5400"/>
    </row>
    <row r="5401" spans="13:13" x14ac:dyDescent="0.3">
      <c r="M5401"/>
    </row>
    <row r="5402" spans="13:13" x14ac:dyDescent="0.3">
      <c r="M5402"/>
    </row>
    <row r="5403" spans="13:13" x14ac:dyDescent="0.3">
      <c r="M5403"/>
    </row>
    <row r="5404" spans="13:13" x14ac:dyDescent="0.3">
      <c r="M5404"/>
    </row>
    <row r="5405" spans="13:13" x14ac:dyDescent="0.3">
      <c r="M5405"/>
    </row>
    <row r="5406" spans="13:13" x14ac:dyDescent="0.3">
      <c r="M5406"/>
    </row>
    <row r="5407" spans="13:13" x14ac:dyDescent="0.3">
      <c r="M5407"/>
    </row>
    <row r="5408" spans="13:13" x14ac:dyDescent="0.3">
      <c r="M5408"/>
    </row>
    <row r="5409" spans="13:13" x14ac:dyDescent="0.3">
      <c r="M5409"/>
    </row>
    <row r="5410" spans="13:13" x14ac:dyDescent="0.3">
      <c r="M5410"/>
    </row>
    <row r="5411" spans="13:13" x14ac:dyDescent="0.3">
      <c r="M5411"/>
    </row>
    <row r="5412" spans="13:13" x14ac:dyDescent="0.3">
      <c r="M5412"/>
    </row>
    <row r="5413" spans="13:13" x14ac:dyDescent="0.3">
      <c r="M5413"/>
    </row>
    <row r="5414" spans="13:13" x14ac:dyDescent="0.3">
      <c r="M5414"/>
    </row>
    <row r="5415" spans="13:13" x14ac:dyDescent="0.3">
      <c r="M5415"/>
    </row>
    <row r="5416" spans="13:13" x14ac:dyDescent="0.3">
      <c r="M5416"/>
    </row>
    <row r="5417" spans="13:13" x14ac:dyDescent="0.3">
      <c r="M5417"/>
    </row>
    <row r="5418" spans="13:13" x14ac:dyDescent="0.3">
      <c r="M5418"/>
    </row>
    <row r="5419" spans="13:13" x14ac:dyDescent="0.3">
      <c r="M5419"/>
    </row>
    <row r="5420" spans="13:13" x14ac:dyDescent="0.3">
      <c r="M5420"/>
    </row>
    <row r="5421" spans="13:13" x14ac:dyDescent="0.3">
      <c r="M5421"/>
    </row>
    <row r="5422" spans="13:13" x14ac:dyDescent="0.3">
      <c r="M5422"/>
    </row>
    <row r="5423" spans="13:13" x14ac:dyDescent="0.3">
      <c r="M5423"/>
    </row>
    <row r="5424" spans="13:13" x14ac:dyDescent="0.3">
      <c r="M5424"/>
    </row>
    <row r="5425" spans="13:13" x14ac:dyDescent="0.3">
      <c r="M5425"/>
    </row>
    <row r="5426" spans="13:13" x14ac:dyDescent="0.3">
      <c r="M5426"/>
    </row>
    <row r="5427" spans="13:13" x14ac:dyDescent="0.3">
      <c r="M5427"/>
    </row>
    <row r="5428" spans="13:13" x14ac:dyDescent="0.3">
      <c r="M5428"/>
    </row>
    <row r="5429" spans="13:13" x14ac:dyDescent="0.3">
      <c r="M5429"/>
    </row>
    <row r="5430" spans="13:13" x14ac:dyDescent="0.3">
      <c r="M5430"/>
    </row>
    <row r="5431" spans="13:13" x14ac:dyDescent="0.3">
      <c r="M5431"/>
    </row>
    <row r="5432" spans="13:13" x14ac:dyDescent="0.3">
      <c r="M5432"/>
    </row>
    <row r="5433" spans="13:13" x14ac:dyDescent="0.3">
      <c r="M5433"/>
    </row>
    <row r="5434" spans="13:13" x14ac:dyDescent="0.3">
      <c r="M5434"/>
    </row>
    <row r="5435" spans="13:13" x14ac:dyDescent="0.3">
      <c r="M5435"/>
    </row>
    <row r="5436" spans="13:13" x14ac:dyDescent="0.3">
      <c r="M5436"/>
    </row>
    <row r="5437" spans="13:13" x14ac:dyDescent="0.3">
      <c r="M5437"/>
    </row>
    <row r="5438" spans="13:13" x14ac:dyDescent="0.3">
      <c r="M5438"/>
    </row>
    <row r="5439" spans="13:13" x14ac:dyDescent="0.3">
      <c r="M5439"/>
    </row>
    <row r="5440" spans="13:13" x14ac:dyDescent="0.3">
      <c r="M5440"/>
    </row>
    <row r="5441" spans="13:13" x14ac:dyDescent="0.3">
      <c r="M5441"/>
    </row>
    <row r="5442" spans="13:13" x14ac:dyDescent="0.3">
      <c r="M5442"/>
    </row>
    <row r="5443" spans="13:13" x14ac:dyDescent="0.3">
      <c r="M5443"/>
    </row>
    <row r="5444" spans="13:13" x14ac:dyDescent="0.3">
      <c r="M5444"/>
    </row>
    <row r="5445" spans="13:13" x14ac:dyDescent="0.3">
      <c r="M5445"/>
    </row>
    <row r="5446" spans="13:13" x14ac:dyDescent="0.3">
      <c r="M5446"/>
    </row>
    <row r="5447" spans="13:13" x14ac:dyDescent="0.3">
      <c r="M5447"/>
    </row>
    <row r="5448" spans="13:13" x14ac:dyDescent="0.3">
      <c r="M5448"/>
    </row>
    <row r="5449" spans="13:13" x14ac:dyDescent="0.3">
      <c r="M5449"/>
    </row>
    <row r="5450" spans="13:13" x14ac:dyDescent="0.3">
      <c r="M5450"/>
    </row>
    <row r="5451" spans="13:13" x14ac:dyDescent="0.3">
      <c r="M5451"/>
    </row>
    <row r="5452" spans="13:13" x14ac:dyDescent="0.3">
      <c r="M5452"/>
    </row>
    <row r="5453" spans="13:13" x14ac:dyDescent="0.3">
      <c r="M5453"/>
    </row>
    <row r="5454" spans="13:13" x14ac:dyDescent="0.3">
      <c r="M5454"/>
    </row>
    <row r="5455" spans="13:13" x14ac:dyDescent="0.3">
      <c r="M5455"/>
    </row>
    <row r="5456" spans="13:13" x14ac:dyDescent="0.3">
      <c r="M5456"/>
    </row>
    <row r="5457" spans="13:13" x14ac:dyDescent="0.3">
      <c r="M5457"/>
    </row>
    <row r="5458" spans="13:13" x14ac:dyDescent="0.3">
      <c r="M5458"/>
    </row>
    <row r="5459" spans="13:13" x14ac:dyDescent="0.3">
      <c r="M5459"/>
    </row>
    <row r="5460" spans="13:13" x14ac:dyDescent="0.3">
      <c r="M5460"/>
    </row>
    <row r="5461" spans="13:13" x14ac:dyDescent="0.3">
      <c r="M5461"/>
    </row>
    <row r="5462" spans="13:13" x14ac:dyDescent="0.3">
      <c r="M5462"/>
    </row>
    <row r="5463" spans="13:13" x14ac:dyDescent="0.3">
      <c r="M5463"/>
    </row>
    <row r="5464" spans="13:13" x14ac:dyDescent="0.3">
      <c r="M5464"/>
    </row>
    <row r="5465" spans="13:13" x14ac:dyDescent="0.3">
      <c r="M5465"/>
    </row>
    <row r="5466" spans="13:13" x14ac:dyDescent="0.3">
      <c r="M5466"/>
    </row>
    <row r="5467" spans="13:13" x14ac:dyDescent="0.3">
      <c r="M5467"/>
    </row>
    <row r="5468" spans="13:13" x14ac:dyDescent="0.3">
      <c r="M5468"/>
    </row>
    <row r="5469" spans="13:13" x14ac:dyDescent="0.3">
      <c r="M5469"/>
    </row>
    <row r="5470" spans="13:13" x14ac:dyDescent="0.3">
      <c r="M5470"/>
    </row>
    <row r="5471" spans="13:13" x14ac:dyDescent="0.3">
      <c r="M5471"/>
    </row>
    <row r="5472" spans="13:13" x14ac:dyDescent="0.3">
      <c r="M5472"/>
    </row>
    <row r="5473" spans="13:13" x14ac:dyDescent="0.3">
      <c r="M5473"/>
    </row>
    <row r="5474" spans="13:13" x14ac:dyDescent="0.3">
      <c r="M5474"/>
    </row>
    <row r="5475" spans="13:13" x14ac:dyDescent="0.3">
      <c r="M5475"/>
    </row>
    <row r="5476" spans="13:13" x14ac:dyDescent="0.3">
      <c r="M5476"/>
    </row>
    <row r="5477" spans="13:13" x14ac:dyDescent="0.3">
      <c r="M5477"/>
    </row>
    <row r="5478" spans="13:13" x14ac:dyDescent="0.3">
      <c r="M5478"/>
    </row>
    <row r="5479" spans="13:13" x14ac:dyDescent="0.3">
      <c r="M5479"/>
    </row>
    <row r="5480" spans="13:13" x14ac:dyDescent="0.3">
      <c r="M5480"/>
    </row>
    <row r="5481" spans="13:13" x14ac:dyDescent="0.3">
      <c r="M5481"/>
    </row>
    <row r="5482" spans="13:13" x14ac:dyDescent="0.3">
      <c r="M5482"/>
    </row>
    <row r="5483" spans="13:13" x14ac:dyDescent="0.3">
      <c r="M5483"/>
    </row>
    <row r="5484" spans="13:13" x14ac:dyDescent="0.3">
      <c r="M5484"/>
    </row>
    <row r="5485" spans="13:13" x14ac:dyDescent="0.3">
      <c r="M5485"/>
    </row>
    <row r="5486" spans="13:13" x14ac:dyDescent="0.3">
      <c r="M5486"/>
    </row>
    <row r="5487" spans="13:13" x14ac:dyDescent="0.3">
      <c r="M5487"/>
    </row>
    <row r="5488" spans="13:13" x14ac:dyDescent="0.3">
      <c r="M5488"/>
    </row>
    <row r="5489" spans="13:13" x14ac:dyDescent="0.3">
      <c r="M5489"/>
    </row>
    <row r="5490" spans="13:13" x14ac:dyDescent="0.3">
      <c r="M5490"/>
    </row>
    <row r="5491" spans="13:13" x14ac:dyDescent="0.3">
      <c r="M5491"/>
    </row>
    <row r="5492" spans="13:13" x14ac:dyDescent="0.3">
      <c r="M5492"/>
    </row>
    <row r="5493" spans="13:13" x14ac:dyDescent="0.3">
      <c r="M5493"/>
    </row>
    <row r="5494" spans="13:13" x14ac:dyDescent="0.3">
      <c r="M5494"/>
    </row>
    <row r="5495" spans="13:13" x14ac:dyDescent="0.3">
      <c r="M5495"/>
    </row>
    <row r="5496" spans="13:13" x14ac:dyDescent="0.3">
      <c r="M5496"/>
    </row>
    <row r="5497" spans="13:13" x14ac:dyDescent="0.3">
      <c r="M5497"/>
    </row>
    <row r="5498" spans="13:13" x14ac:dyDescent="0.3">
      <c r="M5498"/>
    </row>
    <row r="5499" spans="13:13" x14ac:dyDescent="0.3">
      <c r="M5499"/>
    </row>
    <row r="5500" spans="13:13" x14ac:dyDescent="0.3">
      <c r="M5500"/>
    </row>
    <row r="5501" spans="13:13" x14ac:dyDescent="0.3">
      <c r="M5501"/>
    </row>
    <row r="5502" spans="13:13" x14ac:dyDescent="0.3">
      <c r="M5502"/>
    </row>
    <row r="5503" spans="13:13" x14ac:dyDescent="0.3">
      <c r="M5503"/>
    </row>
    <row r="5504" spans="13:13" x14ac:dyDescent="0.3">
      <c r="M5504"/>
    </row>
    <row r="5505" spans="13:13" x14ac:dyDescent="0.3">
      <c r="M5505"/>
    </row>
    <row r="5506" spans="13:13" x14ac:dyDescent="0.3">
      <c r="M5506"/>
    </row>
    <row r="5507" spans="13:13" x14ac:dyDescent="0.3">
      <c r="M5507"/>
    </row>
    <row r="5508" spans="13:13" x14ac:dyDescent="0.3">
      <c r="M5508"/>
    </row>
    <row r="5509" spans="13:13" x14ac:dyDescent="0.3">
      <c r="M5509"/>
    </row>
    <row r="5510" spans="13:13" x14ac:dyDescent="0.3">
      <c r="M5510"/>
    </row>
    <row r="5511" spans="13:13" x14ac:dyDescent="0.3">
      <c r="M5511"/>
    </row>
    <row r="5512" spans="13:13" x14ac:dyDescent="0.3">
      <c r="M5512"/>
    </row>
    <row r="5513" spans="13:13" x14ac:dyDescent="0.3">
      <c r="M5513"/>
    </row>
    <row r="5514" spans="13:13" x14ac:dyDescent="0.3">
      <c r="M5514"/>
    </row>
    <row r="5515" spans="13:13" x14ac:dyDescent="0.3">
      <c r="M5515"/>
    </row>
    <row r="5516" spans="13:13" x14ac:dyDescent="0.3">
      <c r="M5516"/>
    </row>
    <row r="5517" spans="13:13" x14ac:dyDescent="0.3">
      <c r="M5517"/>
    </row>
    <row r="5518" spans="13:13" x14ac:dyDescent="0.3">
      <c r="M5518"/>
    </row>
    <row r="5519" spans="13:13" x14ac:dyDescent="0.3">
      <c r="M5519"/>
    </row>
    <row r="5520" spans="13:13" x14ac:dyDescent="0.3">
      <c r="M5520"/>
    </row>
    <row r="5521" spans="13:13" x14ac:dyDescent="0.3">
      <c r="M5521"/>
    </row>
    <row r="5522" spans="13:13" x14ac:dyDescent="0.3">
      <c r="M5522"/>
    </row>
    <row r="5523" spans="13:13" x14ac:dyDescent="0.3">
      <c r="M5523"/>
    </row>
    <row r="5524" spans="13:13" x14ac:dyDescent="0.3">
      <c r="M5524"/>
    </row>
    <row r="5525" spans="13:13" x14ac:dyDescent="0.3">
      <c r="M5525"/>
    </row>
    <row r="5526" spans="13:13" x14ac:dyDescent="0.3">
      <c r="M5526"/>
    </row>
    <row r="5527" spans="13:13" x14ac:dyDescent="0.3">
      <c r="M5527"/>
    </row>
    <row r="5528" spans="13:13" x14ac:dyDescent="0.3">
      <c r="M5528"/>
    </row>
    <row r="5529" spans="13:13" x14ac:dyDescent="0.3">
      <c r="M5529"/>
    </row>
    <row r="5530" spans="13:13" x14ac:dyDescent="0.3">
      <c r="M5530"/>
    </row>
    <row r="5531" spans="13:13" x14ac:dyDescent="0.3">
      <c r="M5531"/>
    </row>
    <row r="5532" spans="13:13" x14ac:dyDescent="0.3">
      <c r="M5532"/>
    </row>
    <row r="5533" spans="13:13" x14ac:dyDescent="0.3">
      <c r="M5533"/>
    </row>
    <row r="5534" spans="13:13" x14ac:dyDescent="0.3">
      <c r="M5534"/>
    </row>
    <row r="5535" spans="13:13" x14ac:dyDescent="0.3">
      <c r="M5535"/>
    </row>
    <row r="5536" spans="13:13" x14ac:dyDescent="0.3">
      <c r="M5536"/>
    </row>
    <row r="5537" spans="13:13" x14ac:dyDescent="0.3">
      <c r="M5537"/>
    </row>
    <row r="5538" spans="13:13" x14ac:dyDescent="0.3">
      <c r="M5538"/>
    </row>
    <row r="5539" spans="13:13" x14ac:dyDescent="0.3">
      <c r="M5539"/>
    </row>
    <row r="5540" spans="13:13" x14ac:dyDescent="0.3">
      <c r="M5540"/>
    </row>
    <row r="5541" spans="13:13" x14ac:dyDescent="0.3">
      <c r="M5541"/>
    </row>
    <row r="5542" spans="13:13" x14ac:dyDescent="0.3">
      <c r="M5542"/>
    </row>
    <row r="5543" spans="13:13" x14ac:dyDescent="0.3">
      <c r="M5543"/>
    </row>
    <row r="5544" spans="13:13" x14ac:dyDescent="0.3">
      <c r="M5544"/>
    </row>
    <row r="5545" spans="13:13" x14ac:dyDescent="0.3">
      <c r="M5545"/>
    </row>
    <row r="5546" spans="13:13" x14ac:dyDescent="0.3">
      <c r="M5546"/>
    </row>
    <row r="5547" spans="13:13" x14ac:dyDescent="0.3">
      <c r="M5547"/>
    </row>
    <row r="5548" spans="13:13" x14ac:dyDescent="0.3">
      <c r="M5548"/>
    </row>
    <row r="5549" spans="13:13" x14ac:dyDescent="0.3">
      <c r="M5549"/>
    </row>
    <row r="5550" spans="13:13" x14ac:dyDescent="0.3">
      <c r="M5550"/>
    </row>
    <row r="5551" spans="13:13" x14ac:dyDescent="0.3">
      <c r="M5551"/>
    </row>
    <row r="5552" spans="13:13" x14ac:dyDescent="0.3">
      <c r="M5552"/>
    </row>
    <row r="5553" spans="13:13" x14ac:dyDescent="0.3">
      <c r="M5553"/>
    </row>
    <row r="5554" spans="13:13" x14ac:dyDescent="0.3">
      <c r="M5554"/>
    </row>
    <row r="5555" spans="13:13" x14ac:dyDescent="0.3">
      <c r="M5555"/>
    </row>
    <row r="5556" spans="13:13" x14ac:dyDescent="0.3">
      <c r="M5556"/>
    </row>
    <row r="5557" spans="13:13" x14ac:dyDescent="0.3">
      <c r="M5557"/>
    </row>
    <row r="5558" spans="13:13" x14ac:dyDescent="0.3">
      <c r="M5558"/>
    </row>
    <row r="5559" spans="13:13" x14ac:dyDescent="0.3">
      <c r="M5559"/>
    </row>
    <row r="5560" spans="13:13" x14ac:dyDescent="0.3">
      <c r="M5560"/>
    </row>
    <row r="5561" spans="13:13" x14ac:dyDescent="0.3">
      <c r="M5561"/>
    </row>
    <row r="5562" spans="13:13" x14ac:dyDescent="0.3">
      <c r="M5562"/>
    </row>
    <row r="5563" spans="13:13" x14ac:dyDescent="0.3">
      <c r="M5563"/>
    </row>
    <row r="5564" spans="13:13" x14ac:dyDescent="0.3">
      <c r="M5564"/>
    </row>
    <row r="5565" spans="13:13" x14ac:dyDescent="0.3">
      <c r="M5565"/>
    </row>
    <row r="5566" spans="13:13" x14ac:dyDescent="0.3">
      <c r="M5566"/>
    </row>
    <row r="5567" spans="13:13" x14ac:dyDescent="0.3">
      <c r="M5567"/>
    </row>
    <row r="5568" spans="13:13" x14ac:dyDescent="0.3">
      <c r="M5568"/>
    </row>
    <row r="5569" spans="13:13" x14ac:dyDescent="0.3">
      <c r="M5569"/>
    </row>
    <row r="5570" spans="13:13" x14ac:dyDescent="0.3">
      <c r="M5570"/>
    </row>
    <row r="5571" spans="13:13" x14ac:dyDescent="0.3">
      <c r="M5571"/>
    </row>
    <row r="5572" spans="13:13" x14ac:dyDescent="0.3">
      <c r="M5572"/>
    </row>
    <row r="5573" spans="13:13" x14ac:dyDescent="0.3">
      <c r="M5573"/>
    </row>
    <row r="5574" spans="13:13" x14ac:dyDescent="0.3">
      <c r="M5574"/>
    </row>
    <row r="5575" spans="13:13" x14ac:dyDescent="0.3">
      <c r="M5575"/>
    </row>
    <row r="5576" spans="13:13" x14ac:dyDescent="0.3">
      <c r="M5576"/>
    </row>
    <row r="5577" spans="13:13" x14ac:dyDescent="0.3">
      <c r="M5577"/>
    </row>
    <row r="5578" spans="13:13" x14ac:dyDescent="0.3">
      <c r="M5578"/>
    </row>
    <row r="5579" spans="13:13" x14ac:dyDescent="0.3">
      <c r="M5579"/>
    </row>
    <row r="5580" spans="13:13" x14ac:dyDescent="0.3">
      <c r="M5580"/>
    </row>
    <row r="5581" spans="13:13" x14ac:dyDescent="0.3">
      <c r="M5581"/>
    </row>
    <row r="5582" spans="13:13" x14ac:dyDescent="0.3">
      <c r="M5582"/>
    </row>
    <row r="5583" spans="13:13" x14ac:dyDescent="0.3">
      <c r="M5583"/>
    </row>
    <row r="5584" spans="13:13" x14ac:dyDescent="0.3">
      <c r="M5584"/>
    </row>
    <row r="5585" spans="13:13" x14ac:dyDescent="0.3">
      <c r="M5585"/>
    </row>
    <row r="5586" spans="13:13" x14ac:dyDescent="0.3">
      <c r="M5586"/>
    </row>
    <row r="5587" spans="13:13" x14ac:dyDescent="0.3">
      <c r="M5587"/>
    </row>
    <row r="5588" spans="13:13" x14ac:dyDescent="0.3">
      <c r="M5588"/>
    </row>
    <row r="5589" spans="13:13" x14ac:dyDescent="0.3">
      <c r="M5589"/>
    </row>
    <row r="5590" spans="13:13" x14ac:dyDescent="0.3">
      <c r="M5590"/>
    </row>
    <row r="5591" spans="13:13" x14ac:dyDescent="0.3">
      <c r="M5591"/>
    </row>
    <row r="5592" spans="13:13" x14ac:dyDescent="0.3">
      <c r="M5592"/>
    </row>
    <row r="5593" spans="13:13" x14ac:dyDescent="0.3">
      <c r="M5593"/>
    </row>
    <row r="5594" spans="13:13" x14ac:dyDescent="0.3">
      <c r="M5594"/>
    </row>
    <row r="5595" spans="13:13" x14ac:dyDescent="0.3">
      <c r="M5595"/>
    </row>
    <row r="5596" spans="13:13" x14ac:dyDescent="0.3">
      <c r="M5596"/>
    </row>
    <row r="5597" spans="13:13" x14ac:dyDescent="0.3">
      <c r="M5597"/>
    </row>
    <row r="5598" spans="13:13" x14ac:dyDescent="0.3">
      <c r="M5598"/>
    </row>
    <row r="5599" spans="13:13" x14ac:dyDescent="0.3">
      <c r="M5599"/>
    </row>
    <row r="5600" spans="13:13" x14ac:dyDescent="0.3">
      <c r="M5600"/>
    </row>
    <row r="5601" spans="13:13" x14ac:dyDescent="0.3">
      <c r="M5601"/>
    </row>
    <row r="5602" spans="13:13" x14ac:dyDescent="0.3">
      <c r="M5602"/>
    </row>
    <row r="5603" spans="13:13" x14ac:dyDescent="0.3">
      <c r="M5603"/>
    </row>
    <row r="5604" spans="13:13" x14ac:dyDescent="0.3">
      <c r="M5604"/>
    </row>
    <row r="5605" spans="13:13" x14ac:dyDescent="0.3">
      <c r="M5605"/>
    </row>
    <row r="5606" spans="13:13" x14ac:dyDescent="0.3">
      <c r="M5606"/>
    </row>
    <row r="5607" spans="13:13" x14ac:dyDescent="0.3">
      <c r="M5607"/>
    </row>
    <row r="5608" spans="13:13" x14ac:dyDescent="0.3">
      <c r="M5608"/>
    </row>
    <row r="5609" spans="13:13" x14ac:dyDescent="0.3">
      <c r="M5609"/>
    </row>
    <row r="5610" spans="13:13" x14ac:dyDescent="0.3">
      <c r="M5610"/>
    </row>
    <row r="5611" spans="13:13" x14ac:dyDescent="0.3">
      <c r="M5611"/>
    </row>
    <row r="5612" spans="13:13" x14ac:dyDescent="0.3">
      <c r="M5612"/>
    </row>
    <row r="5613" spans="13:13" x14ac:dyDescent="0.3">
      <c r="M5613"/>
    </row>
    <row r="5614" spans="13:13" x14ac:dyDescent="0.3">
      <c r="M5614"/>
    </row>
    <row r="5615" spans="13:13" x14ac:dyDescent="0.3">
      <c r="M5615"/>
    </row>
    <row r="5616" spans="13:13" x14ac:dyDescent="0.3">
      <c r="M5616"/>
    </row>
    <row r="5617" spans="13:13" x14ac:dyDescent="0.3">
      <c r="M5617"/>
    </row>
    <row r="5618" spans="13:13" x14ac:dyDescent="0.3">
      <c r="M5618"/>
    </row>
    <row r="5619" spans="13:13" x14ac:dyDescent="0.3">
      <c r="M5619"/>
    </row>
    <row r="5620" spans="13:13" x14ac:dyDescent="0.3">
      <c r="M5620"/>
    </row>
    <row r="5621" spans="13:13" x14ac:dyDescent="0.3">
      <c r="M5621"/>
    </row>
    <row r="5622" spans="13:13" x14ac:dyDescent="0.3">
      <c r="M5622"/>
    </row>
    <row r="5623" spans="13:13" x14ac:dyDescent="0.3">
      <c r="M5623"/>
    </row>
    <row r="5624" spans="13:13" x14ac:dyDescent="0.3">
      <c r="M5624"/>
    </row>
    <row r="5625" spans="13:13" x14ac:dyDescent="0.3">
      <c r="M5625"/>
    </row>
    <row r="5626" spans="13:13" x14ac:dyDescent="0.3">
      <c r="M5626"/>
    </row>
    <row r="5627" spans="13:13" x14ac:dyDescent="0.3">
      <c r="M5627"/>
    </row>
    <row r="5628" spans="13:13" x14ac:dyDescent="0.3">
      <c r="M5628"/>
    </row>
    <row r="5629" spans="13:13" x14ac:dyDescent="0.3">
      <c r="M5629"/>
    </row>
    <row r="5630" spans="13:13" x14ac:dyDescent="0.3">
      <c r="M5630"/>
    </row>
    <row r="5631" spans="13:13" x14ac:dyDescent="0.3">
      <c r="M5631"/>
    </row>
    <row r="5632" spans="13:13" x14ac:dyDescent="0.3">
      <c r="M5632"/>
    </row>
    <row r="5633" spans="13:13" x14ac:dyDescent="0.3">
      <c r="M5633"/>
    </row>
    <row r="5634" spans="13:13" x14ac:dyDescent="0.3">
      <c r="M5634"/>
    </row>
    <row r="5635" spans="13:13" x14ac:dyDescent="0.3">
      <c r="M5635"/>
    </row>
    <row r="5636" spans="13:13" x14ac:dyDescent="0.3">
      <c r="M5636"/>
    </row>
    <row r="5637" spans="13:13" x14ac:dyDescent="0.3">
      <c r="M5637"/>
    </row>
    <row r="5638" spans="13:13" x14ac:dyDescent="0.3">
      <c r="M5638"/>
    </row>
    <row r="5639" spans="13:13" x14ac:dyDescent="0.3">
      <c r="M5639"/>
    </row>
    <row r="5640" spans="13:13" x14ac:dyDescent="0.3">
      <c r="M5640"/>
    </row>
    <row r="5641" spans="13:13" x14ac:dyDescent="0.3">
      <c r="M5641"/>
    </row>
    <row r="5642" spans="13:13" x14ac:dyDescent="0.3">
      <c r="M5642"/>
    </row>
    <row r="5643" spans="13:13" x14ac:dyDescent="0.3">
      <c r="M5643"/>
    </row>
    <row r="5644" spans="13:13" x14ac:dyDescent="0.3">
      <c r="M5644"/>
    </row>
    <row r="5645" spans="13:13" x14ac:dyDescent="0.3">
      <c r="M5645"/>
    </row>
    <row r="5646" spans="13:13" x14ac:dyDescent="0.3">
      <c r="M5646"/>
    </row>
    <row r="5647" spans="13:13" x14ac:dyDescent="0.3">
      <c r="M5647"/>
    </row>
    <row r="5648" spans="13:13" x14ac:dyDescent="0.3">
      <c r="M5648"/>
    </row>
    <row r="5649" spans="13:13" x14ac:dyDescent="0.3">
      <c r="M5649"/>
    </row>
    <row r="5650" spans="13:13" x14ac:dyDescent="0.3">
      <c r="M5650"/>
    </row>
    <row r="5651" spans="13:13" x14ac:dyDescent="0.3">
      <c r="M5651"/>
    </row>
    <row r="5652" spans="13:13" x14ac:dyDescent="0.3">
      <c r="M5652"/>
    </row>
    <row r="5653" spans="13:13" x14ac:dyDescent="0.3">
      <c r="M5653"/>
    </row>
    <row r="5654" spans="13:13" x14ac:dyDescent="0.3">
      <c r="M5654"/>
    </row>
    <row r="5655" spans="13:13" x14ac:dyDescent="0.3">
      <c r="M5655"/>
    </row>
    <row r="5656" spans="13:13" x14ac:dyDescent="0.3">
      <c r="M5656"/>
    </row>
    <row r="5657" spans="13:13" x14ac:dyDescent="0.3">
      <c r="M5657"/>
    </row>
    <row r="5658" spans="13:13" x14ac:dyDescent="0.3">
      <c r="M5658"/>
    </row>
    <row r="5659" spans="13:13" x14ac:dyDescent="0.3">
      <c r="M5659"/>
    </row>
    <row r="5660" spans="13:13" x14ac:dyDescent="0.3">
      <c r="M5660"/>
    </row>
    <row r="5661" spans="13:13" x14ac:dyDescent="0.3">
      <c r="M5661"/>
    </row>
    <row r="5662" spans="13:13" x14ac:dyDescent="0.3">
      <c r="M5662"/>
    </row>
    <row r="5663" spans="13:13" x14ac:dyDescent="0.3">
      <c r="M5663"/>
    </row>
    <row r="5664" spans="13:13" x14ac:dyDescent="0.3">
      <c r="M5664"/>
    </row>
    <row r="5665" spans="13:13" x14ac:dyDescent="0.3">
      <c r="M5665"/>
    </row>
    <row r="5666" spans="13:13" x14ac:dyDescent="0.3">
      <c r="M5666"/>
    </row>
    <row r="5667" spans="13:13" x14ac:dyDescent="0.3">
      <c r="M5667"/>
    </row>
    <row r="5668" spans="13:13" x14ac:dyDescent="0.3">
      <c r="M5668"/>
    </row>
    <row r="5669" spans="13:13" x14ac:dyDescent="0.3">
      <c r="M5669"/>
    </row>
    <row r="5670" spans="13:13" x14ac:dyDescent="0.3">
      <c r="M5670"/>
    </row>
    <row r="5671" spans="13:13" x14ac:dyDescent="0.3">
      <c r="M5671"/>
    </row>
    <row r="5672" spans="13:13" x14ac:dyDescent="0.3">
      <c r="M5672"/>
    </row>
    <row r="5673" spans="13:13" x14ac:dyDescent="0.3">
      <c r="M5673"/>
    </row>
    <row r="5674" spans="13:13" x14ac:dyDescent="0.3">
      <c r="M5674"/>
    </row>
    <row r="5675" spans="13:13" x14ac:dyDescent="0.3">
      <c r="M5675"/>
    </row>
    <row r="5676" spans="13:13" x14ac:dyDescent="0.3">
      <c r="M5676"/>
    </row>
    <row r="5677" spans="13:13" x14ac:dyDescent="0.3">
      <c r="M5677"/>
    </row>
    <row r="5678" spans="13:13" x14ac:dyDescent="0.3">
      <c r="M5678"/>
    </row>
    <row r="5679" spans="13:13" x14ac:dyDescent="0.3">
      <c r="M5679"/>
    </row>
    <row r="5680" spans="13:13" x14ac:dyDescent="0.3">
      <c r="M5680"/>
    </row>
    <row r="5681" spans="13:13" x14ac:dyDescent="0.3">
      <c r="M5681"/>
    </row>
    <row r="5682" spans="13:13" x14ac:dyDescent="0.3">
      <c r="M5682"/>
    </row>
    <row r="5683" spans="13:13" x14ac:dyDescent="0.3">
      <c r="M5683"/>
    </row>
    <row r="5684" spans="13:13" x14ac:dyDescent="0.3">
      <c r="M5684"/>
    </row>
    <row r="5685" spans="13:13" x14ac:dyDescent="0.3">
      <c r="M5685"/>
    </row>
    <row r="5686" spans="13:13" x14ac:dyDescent="0.3">
      <c r="M5686"/>
    </row>
    <row r="5687" spans="13:13" x14ac:dyDescent="0.3">
      <c r="M5687"/>
    </row>
    <row r="5688" spans="13:13" x14ac:dyDescent="0.3">
      <c r="M5688"/>
    </row>
    <row r="5689" spans="13:13" x14ac:dyDescent="0.3">
      <c r="M5689"/>
    </row>
    <row r="5690" spans="13:13" x14ac:dyDescent="0.3">
      <c r="M5690"/>
    </row>
    <row r="5691" spans="13:13" x14ac:dyDescent="0.3">
      <c r="M5691"/>
    </row>
    <row r="5692" spans="13:13" x14ac:dyDescent="0.3">
      <c r="M5692"/>
    </row>
    <row r="5693" spans="13:13" x14ac:dyDescent="0.3">
      <c r="M5693"/>
    </row>
    <row r="5694" spans="13:13" x14ac:dyDescent="0.3">
      <c r="M5694"/>
    </row>
    <row r="5695" spans="13:13" x14ac:dyDescent="0.3">
      <c r="M5695"/>
    </row>
    <row r="5696" spans="13:13" x14ac:dyDescent="0.3">
      <c r="M5696"/>
    </row>
    <row r="5697" spans="13:13" x14ac:dyDescent="0.3">
      <c r="M5697"/>
    </row>
    <row r="5698" spans="13:13" x14ac:dyDescent="0.3">
      <c r="M5698"/>
    </row>
    <row r="5699" spans="13:13" x14ac:dyDescent="0.3">
      <c r="M5699"/>
    </row>
    <row r="5700" spans="13:13" x14ac:dyDescent="0.3">
      <c r="M5700"/>
    </row>
    <row r="5701" spans="13:13" x14ac:dyDescent="0.3">
      <c r="M5701"/>
    </row>
    <row r="5702" spans="13:13" x14ac:dyDescent="0.3">
      <c r="M5702"/>
    </row>
    <row r="5703" spans="13:13" x14ac:dyDescent="0.3">
      <c r="M5703"/>
    </row>
    <row r="5704" spans="13:13" x14ac:dyDescent="0.3">
      <c r="M5704"/>
    </row>
    <row r="5705" spans="13:13" x14ac:dyDescent="0.3">
      <c r="M5705"/>
    </row>
    <row r="5706" spans="13:13" x14ac:dyDescent="0.3">
      <c r="M5706"/>
    </row>
    <row r="5707" spans="13:13" x14ac:dyDescent="0.3">
      <c r="M5707"/>
    </row>
    <row r="5708" spans="13:13" x14ac:dyDescent="0.3">
      <c r="M5708"/>
    </row>
    <row r="5709" spans="13:13" x14ac:dyDescent="0.3">
      <c r="M5709"/>
    </row>
    <row r="5710" spans="13:13" x14ac:dyDescent="0.3">
      <c r="M5710"/>
    </row>
    <row r="5711" spans="13:13" x14ac:dyDescent="0.3">
      <c r="M5711"/>
    </row>
    <row r="5712" spans="13:13" x14ac:dyDescent="0.3">
      <c r="M5712"/>
    </row>
    <row r="5713" spans="13:13" x14ac:dyDescent="0.3">
      <c r="M5713"/>
    </row>
    <row r="5714" spans="13:13" x14ac:dyDescent="0.3">
      <c r="M5714"/>
    </row>
    <row r="5715" spans="13:13" x14ac:dyDescent="0.3">
      <c r="M5715"/>
    </row>
    <row r="5716" spans="13:13" x14ac:dyDescent="0.3">
      <c r="M5716"/>
    </row>
    <row r="5717" spans="13:13" x14ac:dyDescent="0.3">
      <c r="M5717"/>
    </row>
    <row r="5718" spans="13:13" x14ac:dyDescent="0.3">
      <c r="M5718"/>
    </row>
    <row r="5719" spans="13:13" x14ac:dyDescent="0.3">
      <c r="M5719"/>
    </row>
    <row r="5720" spans="13:13" x14ac:dyDescent="0.3">
      <c r="M5720"/>
    </row>
    <row r="5721" spans="13:13" x14ac:dyDescent="0.3">
      <c r="M5721"/>
    </row>
    <row r="5722" spans="13:13" x14ac:dyDescent="0.3">
      <c r="M5722"/>
    </row>
    <row r="5723" spans="13:13" x14ac:dyDescent="0.3">
      <c r="M5723"/>
    </row>
    <row r="5724" spans="13:13" x14ac:dyDescent="0.3">
      <c r="M5724"/>
    </row>
    <row r="5725" spans="13:13" x14ac:dyDescent="0.3">
      <c r="M5725"/>
    </row>
    <row r="5726" spans="13:13" x14ac:dyDescent="0.3">
      <c r="M5726"/>
    </row>
    <row r="5727" spans="13:13" x14ac:dyDescent="0.3">
      <c r="M5727"/>
    </row>
    <row r="5728" spans="13:13" x14ac:dyDescent="0.3">
      <c r="M5728"/>
    </row>
    <row r="5729" spans="13:13" x14ac:dyDescent="0.3">
      <c r="M5729"/>
    </row>
    <row r="5730" spans="13:13" x14ac:dyDescent="0.3">
      <c r="M5730"/>
    </row>
    <row r="5731" spans="13:13" x14ac:dyDescent="0.3">
      <c r="M5731"/>
    </row>
    <row r="5732" spans="13:13" x14ac:dyDescent="0.3">
      <c r="M5732"/>
    </row>
    <row r="5733" spans="13:13" x14ac:dyDescent="0.3">
      <c r="M5733"/>
    </row>
    <row r="5734" spans="13:13" x14ac:dyDescent="0.3">
      <c r="M5734"/>
    </row>
    <row r="5735" spans="13:13" x14ac:dyDescent="0.3">
      <c r="M5735"/>
    </row>
    <row r="5736" spans="13:13" x14ac:dyDescent="0.3">
      <c r="M5736"/>
    </row>
    <row r="5737" spans="13:13" x14ac:dyDescent="0.3">
      <c r="M5737"/>
    </row>
    <row r="5738" spans="13:13" x14ac:dyDescent="0.3">
      <c r="M5738"/>
    </row>
    <row r="5739" spans="13:13" x14ac:dyDescent="0.3">
      <c r="M5739"/>
    </row>
    <row r="5740" spans="13:13" x14ac:dyDescent="0.3">
      <c r="M5740"/>
    </row>
    <row r="5741" spans="13:13" x14ac:dyDescent="0.3">
      <c r="M5741"/>
    </row>
    <row r="5742" spans="13:13" x14ac:dyDescent="0.3">
      <c r="M5742"/>
    </row>
    <row r="5743" spans="13:13" x14ac:dyDescent="0.3">
      <c r="M5743"/>
    </row>
    <row r="5744" spans="13:13" x14ac:dyDescent="0.3">
      <c r="M5744"/>
    </row>
    <row r="5745" spans="13:13" x14ac:dyDescent="0.3">
      <c r="M5745"/>
    </row>
    <row r="5746" spans="13:13" x14ac:dyDescent="0.3">
      <c r="M5746"/>
    </row>
    <row r="5747" spans="13:13" x14ac:dyDescent="0.3">
      <c r="M5747"/>
    </row>
    <row r="5748" spans="13:13" x14ac:dyDescent="0.3">
      <c r="M5748"/>
    </row>
    <row r="5749" spans="13:13" x14ac:dyDescent="0.3">
      <c r="M5749"/>
    </row>
    <row r="5750" spans="13:13" x14ac:dyDescent="0.3">
      <c r="M5750"/>
    </row>
    <row r="5751" spans="13:13" x14ac:dyDescent="0.3">
      <c r="M5751"/>
    </row>
    <row r="5752" spans="13:13" x14ac:dyDescent="0.3">
      <c r="M5752"/>
    </row>
    <row r="5753" spans="13:13" x14ac:dyDescent="0.3">
      <c r="M5753"/>
    </row>
    <row r="5754" spans="13:13" x14ac:dyDescent="0.3">
      <c r="M5754"/>
    </row>
    <row r="5755" spans="13:13" x14ac:dyDescent="0.3">
      <c r="M5755"/>
    </row>
    <row r="5756" spans="13:13" x14ac:dyDescent="0.3">
      <c r="M5756"/>
    </row>
    <row r="5757" spans="13:13" x14ac:dyDescent="0.3">
      <c r="M5757"/>
    </row>
    <row r="5758" spans="13:13" x14ac:dyDescent="0.3">
      <c r="M5758"/>
    </row>
    <row r="5759" spans="13:13" x14ac:dyDescent="0.3">
      <c r="M5759"/>
    </row>
    <row r="5760" spans="13:13" x14ac:dyDescent="0.3">
      <c r="M5760"/>
    </row>
    <row r="5761" spans="13:13" x14ac:dyDescent="0.3">
      <c r="M5761"/>
    </row>
    <row r="5762" spans="13:13" x14ac:dyDescent="0.3">
      <c r="M5762"/>
    </row>
    <row r="5763" spans="13:13" x14ac:dyDescent="0.3">
      <c r="M5763"/>
    </row>
    <row r="5764" spans="13:13" x14ac:dyDescent="0.3">
      <c r="M5764"/>
    </row>
    <row r="5765" spans="13:13" x14ac:dyDescent="0.3">
      <c r="M5765"/>
    </row>
    <row r="5766" spans="13:13" x14ac:dyDescent="0.3">
      <c r="M5766"/>
    </row>
    <row r="5767" spans="13:13" x14ac:dyDescent="0.3">
      <c r="M5767"/>
    </row>
    <row r="5768" spans="13:13" x14ac:dyDescent="0.3">
      <c r="M5768"/>
    </row>
    <row r="5769" spans="13:13" x14ac:dyDescent="0.3">
      <c r="M5769"/>
    </row>
    <row r="5770" spans="13:13" x14ac:dyDescent="0.3">
      <c r="M5770"/>
    </row>
    <row r="5771" spans="13:13" x14ac:dyDescent="0.3">
      <c r="M5771"/>
    </row>
    <row r="5772" spans="13:13" x14ac:dyDescent="0.3">
      <c r="M5772"/>
    </row>
    <row r="5773" spans="13:13" x14ac:dyDescent="0.3">
      <c r="M5773"/>
    </row>
    <row r="5774" spans="13:13" x14ac:dyDescent="0.3">
      <c r="M5774"/>
    </row>
    <row r="5775" spans="13:13" x14ac:dyDescent="0.3">
      <c r="M5775"/>
    </row>
    <row r="5776" spans="13:13" x14ac:dyDescent="0.3">
      <c r="M5776"/>
    </row>
    <row r="5777" spans="13:13" x14ac:dyDescent="0.3">
      <c r="M5777"/>
    </row>
    <row r="5778" spans="13:13" x14ac:dyDescent="0.3">
      <c r="M5778"/>
    </row>
    <row r="5779" spans="13:13" x14ac:dyDescent="0.3">
      <c r="M5779"/>
    </row>
    <row r="5780" spans="13:13" x14ac:dyDescent="0.3">
      <c r="M5780"/>
    </row>
    <row r="5781" spans="13:13" x14ac:dyDescent="0.3">
      <c r="M5781"/>
    </row>
    <row r="5782" spans="13:13" x14ac:dyDescent="0.3">
      <c r="M5782"/>
    </row>
    <row r="5783" spans="13:13" x14ac:dyDescent="0.3">
      <c r="M5783"/>
    </row>
    <row r="5784" spans="13:13" x14ac:dyDescent="0.3">
      <c r="M5784"/>
    </row>
    <row r="5785" spans="13:13" x14ac:dyDescent="0.3">
      <c r="M5785"/>
    </row>
    <row r="5786" spans="13:13" x14ac:dyDescent="0.3">
      <c r="M5786"/>
    </row>
    <row r="5787" spans="13:13" x14ac:dyDescent="0.3">
      <c r="M5787"/>
    </row>
    <row r="5788" spans="13:13" x14ac:dyDescent="0.3">
      <c r="M5788"/>
    </row>
    <row r="5789" spans="13:13" x14ac:dyDescent="0.3">
      <c r="M5789"/>
    </row>
    <row r="5790" spans="13:13" x14ac:dyDescent="0.3">
      <c r="M5790"/>
    </row>
    <row r="5791" spans="13:13" x14ac:dyDescent="0.3">
      <c r="M5791"/>
    </row>
    <row r="5792" spans="13:13" x14ac:dyDescent="0.3">
      <c r="M5792"/>
    </row>
    <row r="5793" spans="13:13" x14ac:dyDescent="0.3">
      <c r="M5793"/>
    </row>
    <row r="5794" spans="13:13" x14ac:dyDescent="0.3">
      <c r="M5794"/>
    </row>
    <row r="5795" spans="13:13" x14ac:dyDescent="0.3">
      <c r="M5795"/>
    </row>
    <row r="5796" spans="13:13" x14ac:dyDescent="0.3">
      <c r="M5796"/>
    </row>
    <row r="5797" spans="13:13" x14ac:dyDescent="0.3">
      <c r="M5797"/>
    </row>
    <row r="5798" spans="13:13" x14ac:dyDescent="0.3">
      <c r="M5798"/>
    </row>
    <row r="5799" spans="13:13" x14ac:dyDescent="0.3">
      <c r="M5799"/>
    </row>
    <row r="5800" spans="13:13" x14ac:dyDescent="0.3">
      <c r="M5800"/>
    </row>
    <row r="5801" spans="13:13" x14ac:dyDescent="0.3">
      <c r="M5801"/>
    </row>
    <row r="5802" spans="13:13" x14ac:dyDescent="0.3">
      <c r="M5802"/>
    </row>
    <row r="5803" spans="13:13" x14ac:dyDescent="0.3">
      <c r="M5803"/>
    </row>
    <row r="5804" spans="13:13" x14ac:dyDescent="0.3">
      <c r="M5804"/>
    </row>
    <row r="5805" spans="13:13" x14ac:dyDescent="0.3">
      <c r="M5805"/>
    </row>
    <row r="5806" spans="13:13" x14ac:dyDescent="0.3">
      <c r="M5806"/>
    </row>
    <row r="5807" spans="13:13" x14ac:dyDescent="0.3">
      <c r="M5807"/>
    </row>
    <row r="5808" spans="13:13" x14ac:dyDescent="0.3">
      <c r="M5808"/>
    </row>
    <row r="5809" spans="13:13" x14ac:dyDescent="0.3">
      <c r="M5809"/>
    </row>
    <row r="5810" spans="13:13" x14ac:dyDescent="0.3">
      <c r="M5810"/>
    </row>
    <row r="5811" spans="13:13" x14ac:dyDescent="0.3">
      <c r="M5811"/>
    </row>
    <row r="5812" spans="13:13" x14ac:dyDescent="0.3">
      <c r="M5812"/>
    </row>
    <row r="5813" spans="13:13" x14ac:dyDescent="0.3">
      <c r="M5813"/>
    </row>
    <row r="5814" spans="13:13" x14ac:dyDescent="0.3">
      <c r="M5814"/>
    </row>
    <row r="5815" spans="13:13" x14ac:dyDescent="0.3">
      <c r="M5815"/>
    </row>
    <row r="5816" spans="13:13" x14ac:dyDescent="0.3">
      <c r="M5816"/>
    </row>
    <row r="5817" spans="13:13" x14ac:dyDescent="0.3">
      <c r="M5817"/>
    </row>
    <row r="5818" spans="13:13" x14ac:dyDescent="0.3">
      <c r="M5818"/>
    </row>
    <row r="5819" spans="13:13" x14ac:dyDescent="0.3">
      <c r="M5819"/>
    </row>
    <row r="5820" spans="13:13" x14ac:dyDescent="0.3">
      <c r="M5820"/>
    </row>
    <row r="5821" spans="13:13" x14ac:dyDescent="0.3">
      <c r="M5821"/>
    </row>
    <row r="5822" spans="13:13" x14ac:dyDescent="0.3">
      <c r="M5822"/>
    </row>
    <row r="5823" spans="13:13" x14ac:dyDescent="0.3">
      <c r="M5823"/>
    </row>
    <row r="5824" spans="13:13" x14ac:dyDescent="0.3">
      <c r="M5824"/>
    </row>
    <row r="5825" spans="13:13" x14ac:dyDescent="0.3">
      <c r="M5825"/>
    </row>
    <row r="5826" spans="13:13" x14ac:dyDescent="0.3">
      <c r="M5826"/>
    </row>
    <row r="5827" spans="13:13" x14ac:dyDescent="0.3">
      <c r="M5827"/>
    </row>
    <row r="5828" spans="13:13" x14ac:dyDescent="0.3">
      <c r="M5828"/>
    </row>
    <row r="5829" spans="13:13" x14ac:dyDescent="0.3">
      <c r="M5829"/>
    </row>
    <row r="5830" spans="13:13" x14ac:dyDescent="0.3">
      <c r="M5830"/>
    </row>
    <row r="5831" spans="13:13" x14ac:dyDescent="0.3">
      <c r="M5831"/>
    </row>
    <row r="5832" spans="13:13" x14ac:dyDescent="0.3">
      <c r="M5832"/>
    </row>
    <row r="5833" spans="13:13" x14ac:dyDescent="0.3">
      <c r="M5833"/>
    </row>
    <row r="5834" spans="13:13" x14ac:dyDescent="0.3">
      <c r="M5834"/>
    </row>
    <row r="5835" spans="13:13" x14ac:dyDescent="0.3">
      <c r="M5835"/>
    </row>
    <row r="5836" spans="13:13" x14ac:dyDescent="0.3">
      <c r="M5836"/>
    </row>
    <row r="5837" spans="13:13" x14ac:dyDescent="0.3">
      <c r="M5837"/>
    </row>
    <row r="5838" spans="13:13" x14ac:dyDescent="0.3">
      <c r="M5838"/>
    </row>
    <row r="5839" spans="13:13" x14ac:dyDescent="0.3">
      <c r="M5839"/>
    </row>
    <row r="5840" spans="13:13" x14ac:dyDescent="0.3">
      <c r="M5840"/>
    </row>
    <row r="5841" spans="13:13" x14ac:dyDescent="0.3">
      <c r="M5841"/>
    </row>
    <row r="5842" spans="13:13" x14ac:dyDescent="0.3">
      <c r="M5842"/>
    </row>
    <row r="5843" spans="13:13" x14ac:dyDescent="0.3">
      <c r="M5843"/>
    </row>
    <row r="5844" spans="13:13" x14ac:dyDescent="0.3">
      <c r="M5844"/>
    </row>
    <row r="5845" spans="13:13" x14ac:dyDescent="0.3">
      <c r="M5845"/>
    </row>
    <row r="5846" spans="13:13" x14ac:dyDescent="0.3">
      <c r="M5846"/>
    </row>
    <row r="5847" spans="13:13" x14ac:dyDescent="0.3">
      <c r="M5847"/>
    </row>
    <row r="5848" spans="13:13" x14ac:dyDescent="0.3">
      <c r="M5848"/>
    </row>
    <row r="5849" spans="13:13" x14ac:dyDescent="0.3">
      <c r="M5849"/>
    </row>
    <row r="5850" spans="13:13" x14ac:dyDescent="0.3">
      <c r="M5850"/>
    </row>
    <row r="5851" spans="13:13" x14ac:dyDescent="0.3">
      <c r="M5851"/>
    </row>
    <row r="5852" spans="13:13" x14ac:dyDescent="0.3">
      <c r="M5852"/>
    </row>
    <row r="5853" spans="13:13" x14ac:dyDescent="0.3">
      <c r="M5853"/>
    </row>
    <row r="5854" spans="13:13" x14ac:dyDescent="0.3">
      <c r="M5854"/>
    </row>
    <row r="5855" spans="13:13" x14ac:dyDescent="0.3">
      <c r="M5855"/>
    </row>
    <row r="5856" spans="13:13" x14ac:dyDescent="0.3">
      <c r="M5856"/>
    </row>
    <row r="5857" spans="13:13" x14ac:dyDescent="0.3">
      <c r="M5857"/>
    </row>
    <row r="5858" spans="13:13" x14ac:dyDescent="0.3">
      <c r="M5858"/>
    </row>
    <row r="5859" spans="13:13" x14ac:dyDescent="0.3">
      <c r="M5859"/>
    </row>
    <row r="5860" spans="13:13" x14ac:dyDescent="0.3">
      <c r="M5860"/>
    </row>
    <row r="5861" spans="13:13" x14ac:dyDescent="0.3">
      <c r="M5861"/>
    </row>
    <row r="5862" spans="13:13" x14ac:dyDescent="0.3">
      <c r="M5862"/>
    </row>
    <row r="5863" spans="13:13" x14ac:dyDescent="0.3">
      <c r="M5863"/>
    </row>
    <row r="5864" spans="13:13" x14ac:dyDescent="0.3">
      <c r="M5864"/>
    </row>
    <row r="5865" spans="13:13" x14ac:dyDescent="0.3">
      <c r="M5865"/>
    </row>
    <row r="5866" spans="13:13" x14ac:dyDescent="0.3">
      <c r="M5866"/>
    </row>
    <row r="5867" spans="13:13" x14ac:dyDescent="0.3">
      <c r="M5867"/>
    </row>
    <row r="5868" spans="13:13" x14ac:dyDescent="0.3">
      <c r="M5868"/>
    </row>
    <row r="5869" spans="13:13" x14ac:dyDescent="0.3">
      <c r="M5869"/>
    </row>
    <row r="5870" spans="13:13" x14ac:dyDescent="0.3">
      <c r="M5870"/>
    </row>
    <row r="5871" spans="13:13" x14ac:dyDescent="0.3">
      <c r="M5871"/>
    </row>
    <row r="5872" spans="13:13" x14ac:dyDescent="0.3">
      <c r="M5872"/>
    </row>
    <row r="5873" spans="13:13" x14ac:dyDescent="0.3">
      <c r="M5873"/>
    </row>
    <row r="5874" spans="13:13" x14ac:dyDescent="0.3">
      <c r="M5874"/>
    </row>
    <row r="5875" spans="13:13" x14ac:dyDescent="0.3">
      <c r="M5875"/>
    </row>
    <row r="5876" spans="13:13" x14ac:dyDescent="0.3">
      <c r="M5876"/>
    </row>
    <row r="5877" spans="13:13" x14ac:dyDescent="0.3">
      <c r="M5877"/>
    </row>
    <row r="5878" spans="13:13" x14ac:dyDescent="0.3">
      <c r="M5878"/>
    </row>
    <row r="5879" spans="13:13" x14ac:dyDescent="0.3">
      <c r="M5879"/>
    </row>
    <row r="5880" spans="13:13" x14ac:dyDescent="0.3">
      <c r="M5880"/>
    </row>
    <row r="5881" spans="13:13" x14ac:dyDescent="0.3">
      <c r="M5881"/>
    </row>
    <row r="5882" spans="13:13" x14ac:dyDescent="0.3">
      <c r="M5882"/>
    </row>
    <row r="5883" spans="13:13" x14ac:dyDescent="0.3">
      <c r="M5883"/>
    </row>
    <row r="5884" spans="13:13" x14ac:dyDescent="0.3">
      <c r="M5884"/>
    </row>
    <row r="5885" spans="13:13" x14ac:dyDescent="0.3">
      <c r="M5885"/>
    </row>
    <row r="5886" spans="13:13" x14ac:dyDescent="0.3">
      <c r="M5886"/>
    </row>
    <row r="5887" spans="13:13" x14ac:dyDescent="0.3">
      <c r="M5887"/>
    </row>
    <row r="5888" spans="13:13" x14ac:dyDescent="0.3">
      <c r="M5888"/>
    </row>
    <row r="5889" spans="13:13" x14ac:dyDescent="0.3">
      <c r="M5889"/>
    </row>
    <row r="5890" spans="13:13" x14ac:dyDescent="0.3">
      <c r="M5890"/>
    </row>
    <row r="5891" spans="13:13" x14ac:dyDescent="0.3">
      <c r="M5891"/>
    </row>
    <row r="5892" spans="13:13" x14ac:dyDescent="0.3">
      <c r="M5892"/>
    </row>
    <row r="5893" spans="13:13" x14ac:dyDescent="0.3">
      <c r="M5893"/>
    </row>
    <row r="5894" spans="13:13" x14ac:dyDescent="0.3">
      <c r="M5894"/>
    </row>
    <row r="5895" spans="13:13" x14ac:dyDescent="0.3">
      <c r="M5895"/>
    </row>
    <row r="5896" spans="13:13" x14ac:dyDescent="0.3">
      <c r="M5896"/>
    </row>
    <row r="5897" spans="13:13" x14ac:dyDescent="0.3">
      <c r="M5897"/>
    </row>
    <row r="5898" spans="13:13" x14ac:dyDescent="0.3">
      <c r="M5898"/>
    </row>
    <row r="5899" spans="13:13" x14ac:dyDescent="0.3">
      <c r="M5899"/>
    </row>
    <row r="5900" spans="13:13" x14ac:dyDescent="0.3">
      <c r="M5900"/>
    </row>
    <row r="5901" spans="13:13" x14ac:dyDescent="0.3">
      <c r="M5901"/>
    </row>
    <row r="5902" spans="13:13" x14ac:dyDescent="0.3">
      <c r="M5902"/>
    </row>
    <row r="5903" spans="13:13" x14ac:dyDescent="0.3">
      <c r="M5903"/>
    </row>
    <row r="5904" spans="13:13" x14ac:dyDescent="0.3">
      <c r="M5904"/>
    </row>
    <row r="5905" spans="13:13" x14ac:dyDescent="0.3">
      <c r="M5905"/>
    </row>
    <row r="5906" spans="13:13" x14ac:dyDescent="0.3">
      <c r="M5906"/>
    </row>
    <row r="5907" spans="13:13" x14ac:dyDescent="0.3">
      <c r="M5907"/>
    </row>
    <row r="5908" spans="13:13" x14ac:dyDescent="0.3">
      <c r="M5908"/>
    </row>
    <row r="5909" spans="13:13" x14ac:dyDescent="0.3">
      <c r="M5909"/>
    </row>
    <row r="5910" spans="13:13" x14ac:dyDescent="0.3">
      <c r="M5910"/>
    </row>
    <row r="5911" spans="13:13" x14ac:dyDescent="0.3">
      <c r="M5911"/>
    </row>
    <row r="5912" spans="13:13" x14ac:dyDescent="0.3">
      <c r="M5912"/>
    </row>
    <row r="5913" spans="13:13" x14ac:dyDescent="0.3">
      <c r="M5913"/>
    </row>
    <row r="5914" spans="13:13" x14ac:dyDescent="0.3">
      <c r="M5914"/>
    </row>
    <row r="5915" spans="13:13" x14ac:dyDescent="0.3">
      <c r="M5915"/>
    </row>
    <row r="5916" spans="13:13" x14ac:dyDescent="0.3">
      <c r="M5916"/>
    </row>
    <row r="5917" spans="13:13" x14ac:dyDescent="0.3">
      <c r="M5917"/>
    </row>
    <row r="5918" spans="13:13" x14ac:dyDescent="0.3">
      <c r="M5918"/>
    </row>
    <row r="5919" spans="13:13" x14ac:dyDescent="0.3">
      <c r="M5919"/>
    </row>
    <row r="5920" spans="13:13" x14ac:dyDescent="0.3">
      <c r="M5920"/>
    </row>
    <row r="5921" spans="13:13" x14ac:dyDescent="0.3">
      <c r="M5921"/>
    </row>
    <row r="5922" spans="13:13" x14ac:dyDescent="0.3">
      <c r="M5922"/>
    </row>
    <row r="5923" spans="13:13" x14ac:dyDescent="0.3">
      <c r="M5923"/>
    </row>
    <row r="5924" spans="13:13" x14ac:dyDescent="0.3">
      <c r="M5924"/>
    </row>
    <row r="5925" spans="13:13" x14ac:dyDescent="0.3">
      <c r="M5925"/>
    </row>
    <row r="5926" spans="13:13" x14ac:dyDescent="0.3">
      <c r="M5926"/>
    </row>
    <row r="5927" spans="13:13" x14ac:dyDescent="0.3">
      <c r="M5927"/>
    </row>
    <row r="5928" spans="13:13" x14ac:dyDescent="0.3">
      <c r="M5928"/>
    </row>
    <row r="5929" spans="13:13" x14ac:dyDescent="0.3">
      <c r="M5929"/>
    </row>
    <row r="5930" spans="13:13" x14ac:dyDescent="0.3">
      <c r="M5930"/>
    </row>
    <row r="5931" spans="13:13" x14ac:dyDescent="0.3">
      <c r="M5931"/>
    </row>
    <row r="5932" spans="13:13" x14ac:dyDescent="0.3">
      <c r="M5932"/>
    </row>
    <row r="5933" spans="13:13" x14ac:dyDescent="0.3">
      <c r="M5933"/>
    </row>
    <row r="5934" spans="13:13" x14ac:dyDescent="0.3">
      <c r="M5934"/>
    </row>
    <row r="5935" spans="13:13" x14ac:dyDescent="0.3">
      <c r="M5935"/>
    </row>
    <row r="5936" spans="13:13" x14ac:dyDescent="0.3">
      <c r="M5936"/>
    </row>
    <row r="5937" spans="13:13" x14ac:dyDescent="0.3">
      <c r="M5937"/>
    </row>
    <row r="5938" spans="13:13" x14ac:dyDescent="0.3">
      <c r="M5938"/>
    </row>
    <row r="5939" spans="13:13" x14ac:dyDescent="0.3">
      <c r="M5939"/>
    </row>
    <row r="5940" spans="13:13" x14ac:dyDescent="0.3">
      <c r="M5940"/>
    </row>
    <row r="5941" spans="13:13" x14ac:dyDescent="0.3">
      <c r="M5941"/>
    </row>
    <row r="5942" spans="13:13" x14ac:dyDescent="0.3">
      <c r="M5942"/>
    </row>
    <row r="5943" spans="13:13" x14ac:dyDescent="0.3">
      <c r="M5943"/>
    </row>
    <row r="5944" spans="13:13" x14ac:dyDescent="0.3">
      <c r="M5944"/>
    </row>
    <row r="5945" spans="13:13" x14ac:dyDescent="0.3">
      <c r="M5945"/>
    </row>
    <row r="5946" spans="13:13" x14ac:dyDescent="0.3">
      <c r="M5946"/>
    </row>
    <row r="5947" spans="13:13" x14ac:dyDescent="0.3">
      <c r="M5947"/>
    </row>
    <row r="5948" spans="13:13" x14ac:dyDescent="0.3">
      <c r="M5948"/>
    </row>
    <row r="5949" spans="13:13" x14ac:dyDescent="0.3">
      <c r="M5949"/>
    </row>
    <row r="5950" spans="13:13" x14ac:dyDescent="0.3">
      <c r="M5950"/>
    </row>
    <row r="5951" spans="13:13" x14ac:dyDescent="0.3">
      <c r="M5951"/>
    </row>
    <row r="5952" spans="13:13" x14ac:dyDescent="0.3">
      <c r="M5952"/>
    </row>
    <row r="5953" spans="13:13" x14ac:dyDescent="0.3">
      <c r="M5953"/>
    </row>
    <row r="5954" spans="13:13" x14ac:dyDescent="0.3">
      <c r="M5954"/>
    </row>
    <row r="5955" spans="13:13" x14ac:dyDescent="0.3">
      <c r="M5955"/>
    </row>
    <row r="5956" spans="13:13" x14ac:dyDescent="0.3">
      <c r="M5956"/>
    </row>
    <row r="5957" spans="13:13" x14ac:dyDescent="0.3">
      <c r="M5957"/>
    </row>
    <row r="5958" spans="13:13" x14ac:dyDescent="0.3">
      <c r="M5958"/>
    </row>
    <row r="5959" spans="13:13" x14ac:dyDescent="0.3">
      <c r="M5959"/>
    </row>
    <row r="5960" spans="13:13" x14ac:dyDescent="0.3">
      <c r="M5960"/>
    </row>
    <row r="5961" spans="13:13" x14ac:dyDescent="0.3">
      <c r="M5961"/>
    </row>
    <row r="5962" spans="13:13" x14ac:dyDescent="0.3">
      <c r="M5962"/>
    </row>
    <row r="5963" spans="13:13" x14ac:dyDescent="0.3">
      <c r="M5963"/>
    </row>
    <row r="5964" spans="13:13" x14ac:dyDescent="0.3">
      <c r="M5964"/>
    </row>
    <row r="5965" spans="13:13" x14ac:dyDescent="0.3">
      <c r="M5965"/>
    </row>
    <row r="5966" spans="13:13" x14ac:dyDescent="0.3">
      <c r="M5966"/>
    </row>
    <row r="5967" spans="13:13" x14ac:dyDescent="0.3">
      <c r="M5967"/>
    </row>
    <row r="5968" spans="13:13" x14ac:dyDescent="0.3">
      <c r="M5968"/>
    </row>
    <row r="5969" spans="13:13" x14ac:dyDescent="0.3">
      <c r="M5969"/>
    </row>
    <row r="5970" spans="13:13" x14ac:dyDescent="0.3">
      <c r="M5970"/>
    </row>
    <row r="5971" spans="13:13" x14ac:dyDescent="0.3">
      <c r="M5971"/>
    </row>
    <row r="5972" spans="13:13" x14ac:dyDescent="0.3">
      <c r="M5972"/>
    </row>
    <row r="5973" spans="13:13" x14ac:dyDescent="0.3">
      <c r="M5973"/>
    </row>
    <row r="5974" spans="13:13" x14ac:dyDescent="0.3">
      <c r="M5974"/>
    </row>
    <row r="5975" spans="13:13" x14ac:dyDescent="0.3">
      <c r="M5975"/>
    </row>
    <row r="5976" spans="13:13" x14ac:dyDescent="0.3">
      <c r="M5976"/>
    </row>
    <row r="5977" spans="13:13" x14ac:dyDescent="0.3">
      <c r="M5977"/>
    </row>
    <row r="5978" spans="13:13" x14ac:dyDescent="0.3">
      <c r="M5978"/>
    </row>
    <row r="5979" spans="13:13" x14ac:dyDescent="0.3">
      <c r="M5979"/>
    </row>
    <row r="5980" spans="13:13" x14ac:dyDescent="0.3">
      <c r="M5980"/>
    </row>
    <row r="5981" spans="13:13" x14ac:dyDescent="0.3">
      <c r="M5981"/>
    </row>
    <row r="5982" spans="13:13" x14ac:dyDescent="0.3">
      <c r="M5982"/>
    </row>
    <row r="5983" spans="13:13" x14ac:dyDescent="0.3">
      <c r="M5983"/>
    </row>
    <row r="5984" spans="13:13" x14ac:dyDescent="0.3">
      <c r="M5984"/>
    </row>
    <row r="5985" spans="13:13" x14ac:dyDescent="0.3">
      <c r="M5985"/>
    </row>
    <row r="5986" spans="13:13" x14ac:dyDescent="0.3">
      <c r="M5986"/>
    </row>
    <row r="5987" spans="13:13" x14ac:dyDescent="0.3">
      <c r="M5987"/>
    </row>
    <row r="5988" spans="13:13" x14ac:dyDescent="0.3">
      <c r="M5988"/>
    </row>
    <row r="5989" spans="13:13" x14ac:dyDescent="0.3">
      <c r="M5989"/>
    </row>
    <row r="5990" spans="13:13" x14ac:dyDescent="0.3">
      <c r="M5990"/>
    </row>
    <row r="5991" spans="13:13" x14ac:dyDescent="0.3">
      <c r="M5991"/>
    </row>
    <row r="5992" spans="13:13" x14ac:dyDescent="0.3">
      <c r="M5992"/>
    </row>
    <row r="5993" spans="13:13" x14ac:dyDescent="0.3">
      <c r="M5993"/>
    </row>
    <row r="5994" spans="13:13" x14ac:dyDescent="0.3">
      <c r="M5994"/>
    </row>
    <row r="5995" spans="13:13" x14ac:dyDescent="0.3">
      <c r="M5995"/>
    </row>
    <row r="5996" spans="13:13" x14ac:dyDescent="0.3">
      <c r="M5996"/>
    </row>
    <row r="5997" spans="13:13" x14ac:dyDescent="0.3">
      <c r="M5997"/>
    </row>
    <row r="5998" spans="13:13" x14ac:dyDescent="0.3">
      <c r="M5998"/>
    </row>
    <row r="5999" spans="13:13" x14ac:dyDescent="0.3">
      <c r="M5999"/>
    </row>
    <row r="6000" spans="13:13" x14ac:dyDescent="0.3">
      <c r="M6000"/>
    </row>
    <row r="6001" spans="13:13" x14ac:dyDescent="0.3">
      <c r="M6001"/>
    </row>
    <row r="6002" spans="13:13" x14ac:dyDescent="0.3">
      <c r="M6002"/>
    </row>
    <row r="6003" spans="13:13" x14ac:dyDescent="0.3">
      <c r="M6003"/>
    </row>
    <row r="6004" spans="13:13" x14ac:dyDescent="0.3">
      <c r="M6004"/>
    </row>
    <row r="6005" spans="13:13" x14ac:dyDescent="0.3">
      <c r="M6005"/>
    </row>
    <row r="6006" spans="13:13" x14ac:dyDescent="0.3">
      <c r="M6006"/>
    </row>
    <row r="6007" spans="13:13" x14ac:dyDescent="0.3">
      <c r="M6007"/>
    </row>
    <row r="6008" spans="13:13" x14ac:dyDescent="0.3">
      <c r="M6008"/>
    </row>
    <row r="6009" spans="13:13" x14ac:dyDescent="0.3">
      <c r="M6009"/>
    </row>
    <row r="6010" spans="13:13" x14ac:dyDescent="0.3">
      <c r="M6010"/>
    </row>
    <row r="6011" spans="13:13" x14ac:dyDescent="0.3">
      <c r="M6011"/>
    </row>
    <row r="6012" spans="13:13" x14ac:dyDescent="0.3">
      <c r="M6012"/>
    </row>
    <row r="6013" spans="13:13" x14ac:dyDescent="0.3">
      <c r="M6013"/>
    </row>
    <row r="6014" spans="13:13" x14ac:dyDescent="0.3">
      <c r="M6014"/>
    </row>
    <row r="6015" spans="13:13" x14ac:dyDescent="0.3">
      <c r="M6015"/>
    </row>
    <row r="6016" spans="13:13" x14ac:dyDescent="0.3">
      <c r="M6016"/>
    </row>
    <row r="6017" spans="13:13" x14ac:dyDescent="0.3">
      <c r="M6017"/>
    </row>
    <row r="6018" spans="13:13" x14ac:dyDescent="0.3">
      <c r="M6018"/>
    </row>
    <row r="6019" spans="13:13" x14ac:dyDescent="0.3">
      <c r="M6019"/>
    </row>
    <row r="6020" spans="13:13" x14ac:dyDescent="0.3">
      <c r="M6020"/>
    </row>
    <row r="6021" spans="13:13" x14ac:dyDescent="0.3">
      <c r="M6021"/>
    </row>
    <row r="6022" spans="13:13" x14ac:dyDescent="0.3">
      <c r="M6022"/>
    </row>
    <row r="6023" spans="13:13" x14ac:dyDescent="0.3">
      <c r="M6023"/>
    </row>
    <row r="6024" spans="13:13" x14ac:dyDescent="0.3">
      <c r="M6024"/>
    </row>
    <row r="6025" spans="13:13" x14ac:dyDescent="0.3">
      <c r="M6025"/>
    </row>
    <row r="6026" spans="13:13" x14ac:dyDescent="0.3">
      <c r="M6026"/>
    </row>
    <row r="6027" spans="13:13" x14ac:dyDescent="0.3">
      <c r="M6027"/>
    </row>
    <row r="6028" spans="13:13" x14ac:dyDescent="0.3">
      <c r="M6028"/>
    </row>
    <row r="6029" spans="13:13" x14ac:dyDescent="0.3">
      <c r="M6029"/>
    </row>
    <row r="6030" spans="13:13" x14ac:dyDescent="0.3">
      <c r="M6030"/>
    </row>
    <row r="6031" spans="13:13" x14ac:dyDescent="0.3">
      <c r="M6031"/>
    </row>
    <row r="6032" spans="13:13" x14ac:dyDescent="0.3">
      <c r="M6032"/>
    </row>
    <row r="6033" spans="13:13" x14ac:dyDescent="0.3">
      <c r="M6033"/>
    </row>
    <row r="6034" spans="13:13" x14ac:dyDescent="0.3">
      <c r="M6034"/>
    </row>
    <row r="6035" spans="13:13" x14ac:dyDescent="0.3">
      <c r="M6035"/>
    </row>
    <row r="6036" spans="13:13" x14ac:dyDescent="0.3">
      <c r="M6036"/>
    </row>
    <row r="6037" spans="13:13" x14ac:dyDescent="0.3">
      <c r="M6037"/>
    </row>
    <row r="6038" spans="13:13" x14ac:dyDescent="0.3">
      <c r="M6038"/>
    </row>
    <row r="6039" spans="13:13" x14ac:dyDescent="0.3">
      <c r="M6039"/>
    </row>
    <row r="6040" spans="13:13" x14ac:dyDescent="0.3">
      <c r="M6040"/>
    </row>
    <row r="6041" spans="13:13" x14ac:dyDescent="0.3">
      <c r="M6041"/>
    </row>
    <row r="6042" spans="13:13" x14ac:dyDescent="0.3">
      <c r="M6042"/>
    </row>
    <row r="6043" spans="13:13" x14ac:dyDescent="0.3">
      <c r="M6043"/>
    </row>
    <row r="6044" spans="13:13" x14ac:dyDescent="0.3">
      <c r="M6044"/>
    </row>
    <row r="6045" spans="13:13" x14ac:dyDescent="0.3">
      <c r="M6045"/>
    </row>
    <row r="6046" spans="13:13" x14ac:dyDescent="0.3">
      <c r="M6046"/>
    </row>
    <row r="6047" spans="13:13" x14ac:dyDescent="0.3">
      <c r="M6047"/>
    </row>
    <row r="6048" spans="13:13" x14ac:dyDescent="0.3">
      <c r="M6048"/>
    </row>
    <row r="6049" spans="13:13" x14ac:dyDescent="0.3">
      <c r="M6049"/>
    </row>
    <row r="6050" spans="13:13" x14ac:dyDescent="0.3">
      <c r="M6050"/>
    </row>
    <row r="6051" spans="13:13" x14ac:dyDescent="0.3">
      <c r="M6051"/>
    </row>
    <row r="6052" spans="13:13" x14ac:dyDescent="0.3">
      <c r="M6052"/>
    </row>
    <row r="6053" spans="13:13" x14ac:dyDescent="0.3">
      <c r="M6053"/>
    </row>
    <row r="6054" spans="13:13" x14ac:dyDescent="0.3">
      <c r="M6054"/>
    </row>
    <row r="6055" spans="13:13" x14ac:dyDescent="0.3">
      <c r="M6055"/>
    </row>
    <row r="6056" spans="13:13" x14ac:dyDescent="0.3">
      <c r="M6056"/>
    </row>
    <row r="6057" spans="13:13" x14ac:dyDescent="0.3">
      <c r="M6057"/>
    </row>
    <row r="6058" spans="13:13" x14ac:dyDescent="0.3">
      <c r="M6058"/>
    </row>
    <row r="6059" spans="13:13" x14ac:dyDescent="0.3">
      <c r="M6059"/>
    </row>
    <row r="6060" spans="13:13" x14ac:dyDescent="0.3">
      <c r="M6060"/>
    </row>
    <row r="6061" spans="13:13" x14ac:dyDescent="0.3">
      <c r="M6061"/>
    </row>
    <row r="6062" spans="13:13" x14ac:dyDescent="0.3">
      <c r="M6062"/>
    </row>
    <row r="6063" spans="13:13" x14ac:dyDescent="0.3">
      <c r="M6063"/>
    </row>
    <row r="6064" spans="13:13" x14ac:dyDescent="0.3">
      <c r="M6064"/>
    </row>
    <row r="6065" spans="13:13" x14ac:dyDescent="0.3">
      <c r="M6065"/>
    </row>
    <row r="6066" spans="13:13" x14ac:dyDescent="0.3">
      <c r="M6066"/>
    </row>
    <row r="6067" spans="13:13" x14ac:dyDescent="0.3">
      <c r="M6067"/>
    </row>
    <row r="6068" spans="13:13" x14ac:dyDescent="0.3">
      <c r="M6068"/>
    </row>
    <row r="6069" spans="13:13" x14ac:dyDescent="0.3">
      <c r="M6069"/>
    </row>
    <row r="6070" spans="13:13" x14ac:dyDescent="0.3">
      <c r="M6070"/>
    </row>
    <row r="6071" spans="13:13" x14ac:dyDescent="0.3">
      <c r="M6071"/>
    </row>
    <row r="6072" spans="13:13" x14ac:dyDescent="0.3">
      <c r="M6072"/>
    </row>
    <row r="6073" spans="13:13" x14ac:dyDescent="0.3">
      <c r="M6073"/>
    </row>
    <row r="6074" spans="13:13" x14ac:dyDescent="0.3">
      <c r="M6074"/>
    </row>
    <row r="6075" spans="13:13" x14ac:dyDescent="0.3">
      <c r="M6075"/>
    </row>
    <row r="6076" spans="13:13" x14ac:dyDescent="0.3">
      <c r="M6076"/>
    </row>
    <row r="6077" spans="13:13" x14ac:dyDescent="0.3">
      <c r="M6077"/>
    </row>
    <row r="6078" spans="13:13" x14ac:dyDescent="0.3">
      <c r="M6078"/>
    </row>
    <row r="6079" spans="13:13" x14ac:dyDescent="0.3">
      <c r="M6079"/>
    </row>
    <row r="6080" spans="13:13" x14ac:dyDescent="0.3">
      <c r="M6080"/>
    </row>
    <row r="6081" spans="13:13" x14ac:dyDescent="0.3">
      <c r="M6081"/>
    </row>
    <row r="6082" spans="13:13" x14ac:dyDescent="0.3">
      <c r="M6082"/>
    </row>
    <row r="6083" spans="13:13" x14ac:dyDescent="0.3">
      <c r="M6083"/>
    </row>
    <row r="6084" spans="13:13" x14ac:dyDescent="0.3">
      <c r="M6084"/>
    </row>
    <row r="6085" spans="13:13" x14ac:dyDescent="0.3">
      <c r="M6085"/>
    </row>
    <row r="6086" spans="13:13" x14ac:dyDescent="0.3">
      <c r="M6086"/>
    </row>
    <row r="6087" spans="13:13" x14ac:dyDescent="0.3">
      <c r="M6087"/>
    </row>
    <row r="6088" spans="13:13" x14ac:dyDescent="0.3">
      <c r="M6088"/>
    </row>
    <row r="6089" spans="13:13" x14ac:dyDescent="0.3">
      <c r="M6089"/>
    </row>
    <row r="6090" spans="13:13" x14ac:dyDescent="0.3">
      <c r="M6090"/>
    </row>
    <row r="6091" spans="13:13" x14ac:dyDescent="0.3">
      <c r="M6091"/>
    </row>
    <row r="6092" spans="13:13" x14ac:dyDescent="0.3">
      <c r="M6092"/>
    </row>
    <row r="6093" spans="13:13" x14ac:dyDescent="0.3">
      <c r="M6093"/>
    </row>
    <row r="6094" spans="13:13" x14ac:dyDescent="0.3">
      <c r="M6094"/>
    </row>
    <row r="6095" spans="13:13" x14ac:dyDescent="0.3">
      <c r="M6095"/>
    </row>
    <row r="6096" spans="13:13" x14ac:dyDescent="0.3">
      <c r="M6096"/>
    </row>
    <row r="6097" spans="13:13" x14ac:dyDescent="0.3">
      <c r="M6097"/>
    </row>
    <row r="6098" spans="13:13" x14ac:dyDescent="0.3">
      <c r="M6098"/>
    </row>
    <row r="6099" spans="13:13" x14ac:dyDescent="0.3">
      <c r="M6099"/>
    </row>
    <row r="6100" spans="13:13" x14ac:dyDescent="0.3">
      <c r="M6100"/>
    </row>
    <row r="6101" spans="13:13" x14ac:dyDescent="0.3">
      <c r="M6101"/>
    </row>
    <row r="6102" spans="13:13" x14ac:dyDescent="0.3">
      <c r="M6102"/>
    </row>
    <row r="6103" spans="13:13" x14ac:dyDescent="0.3">
      <c r="M6103"/>
    </row>
    <row r="6104" spans="13:13" x14ac:dyDescent="0.3">
      <c r="M6104"/>
    </row>
    <row r="6105" spans="13:13" x14ac:dyDescent="0.3">
      <c r="M6105"/>
    </row>
    <row r="6106" spans="13:13" x14ac:dyDescent="0.3">
      <c r="M6106"/>
    </row>
    <row r="6107" spans="13:13" x14ac:dyDescent="0.3">
      <c r="M6107"/>
    </row>
    <row r="6108" spans="13:13" x14ac:dyDescent="0.3">
      <c r="M6108"/>
    </row>
    <row r="6109" spans="13:13" x14ac:dyDescent="0.3">
      <c r="M6109"/>
    </row>
    <row r="6110" spans="13:13" x14ac:dyDescent="0.3">
      <c r="M6110"/>
    </row>
    <row r="6111" spans="13:13" x14ac:dyDescent="0.3">
      <c r="M6111"/>
    </row>
    <row r="6112" spans="13:13" x14ac:dyDescent="0.3">
      <c r="M6112"/>
    </row>
    <row r="6113" spans="13:13" x14ac:dyDescent="0.3">
      <c r="M6113"/>
    </row>
    <row r="6114" spans="13:13" x14ac:dyDescent="0.3">
      <c r="M6114"/>
    </row>
    <row r="6115" spans="13:13" x14ac:dyDescent="0.3">
      <c r="M6115"/>
    </row>
    <row r="6116" spans="13:13" x14ac:dyDescent="0.3">
      <c r="M6116"/>
    </row>
    <row r="6117" spans="13:13" x14ac:dyDescent="0.3">
      <c r="M6117"/>
    </row>
    <row r="6118" spans="13:13" x14ac:dyDescent="0.3">
      <c r="M6118"/>
    </row>
    <row r="6119" spans="13:13" x14ac:dyDescent="0.3">
      <c r="M6119"/>
    </row>
    <row r="6120" spans="13:13" x14ac:dyDescent="0.3">
      <c r="M6120"/>
    </row>
    <row r="6121" spans="13:13" x14ac:dyDescent="0.3">
      <c r="M6121"/>
    </row>
    <row r="6122" spans="13:13" x14ac:dyDescent="0.3">
      <c r="M6122"/>
    </row>
    <row r="6123" spans="13:13" x14ac:dyDescent="0.3">
      <c r="M6123"/>
    </row>
    <row r="6124" spans="13:13" x14ac:dyDescent="0.3">
      <c r="M6124"/>
    </row>
    <row r="6125" spans="13:13" x14ac:dyDescent="0.3">
      <c r="M6125"/>
    </row>
    <row r="6126" spans="13:13" x14ac:dyDescent="0.3">
      <c r="M6126"/>
    </row>
    <row r="6127" spans="13:13" x14ac:dyDescent="0.3">
      <c r="M6127"/>
    </row>
    <row r="6128" spans="13:13" x14ac:dyDescent="0.3">
      <c r="M6128"/>
    </row>
    <row r="6129" spans="13:13" x14ac:dyDescent="0.3">
      <c r="M6129"/>
    </row>
    <row r="6130" spans="13:13" x14ac:dyDescent="0.3">
      <c r="M6130"/>
    </row>
    <row r="6131" spans="13:13" x14ac:dyDescent="0.3">
      <c r="M6131"/>
    </row>
    <row r="6132" spans="13:13" x14ac:dyDescent="0.3">
      <c r="M6132"/>
    </row>
    <row r="6133" spans="13:13" x14ac:dyDescent="0.3">
      <c r="M6133"/>
    </row>
    <row r="6134" spans="13:13" x14ac:dyDescent="0.3">
      <c r="M6134"/>
    </row>
    <row r="6135" spans="13:13" x14ac:dyDescent="0.3">
      <c r="M6135"/>
    </row>
    <row r="6136" spans="13:13" x14ac:dyDescent="0.3">
      <c r="M6136"/>
    </row>
    <row r="6137" spans="13:13" x14ac:dyDescent="0.3">
      <c r="M6137"/>
    </row>
    <row r="6138" spans="13:13" x14ac:dyDescent="0.3">
      <c r="M6138"/>
    </row>
    <row r="6139" spans="13:13" x14ac:dyDescent="0.3">
      <c r="M6139"/>
    </row>
    <row r="6140" spans="13:13" x14ac:dyDescent="0.3">
      <c r="M6140"/>
    </row>
    <row r="6141" spans="13:13" x14ac:dyDescent="0.3">
      <c r="M6141"/>
    </row>
    <row r="6142" spans="13:13" x14ac:dyDescent="0.3">
      <c r="M6142"/>
    </row>
    <row r="6143" spans="13:13" x14ac:dyDescent="0.3">
      <c r="M6143"/>
    </row>
    <row r="6144" spans="13:13" x14ac:dyDescent="0.3">
      <c r="M6144"/>
    </row>
    <row r="6145" spans="13:13" x14ac:dyDescent="0.3">
      <c r="M6145"/>
    </row>
    <row r="6146" spans="13:13" x14ac:dyDescent="0.3">
      <c r="M6146"/>
    </row>
    <row r="6147" spans="13:13" x14ac:dyDescent="0.3">
      <c r="M6147"/>
    </row>
    <row r="6148" spans="13:13" x14ac:dyDescent="0.3">
      <c r="M6148"/>
    </row>
    <row r="6149" spans="13:13" x14ac:dyDescent="0.3">
      <c r="M6149"/>
    </row>
    <row r="6150" spans="13:13" x14ac:dyDescent="0.3">
      <c r="M6150"/>
    </row>
    <row r="6151" spans="13:13" x14ac:dyDescent="0.3">
      <c r="M6151"/>
    </row>
    <row r="6152" spans="13:13" x14ac:dyDescent="0.3">
      <c r="M6152"/>
    </row>
    <row r="6153" spans="13:13" x14ac:dyDescent="0.3">
      <c r="M6153"/>
    </row>
    <row r="6154" spans="13:13" x14ac:dyDescent="0.3">
      <c r="M6154"/>
    </row>
    <row r="6155" spans="13:13" x14ac:dyDescent="0.3">
      <c r="M6155"/>
    </row>
    <row r="6156" spans="13:13" x14ac:dyDescent="0.3">
      <c r="M6156"/>
    </row>
    <row r="6157" spans="13:13" x14ac:dyDescent="0.3">
      <c r="M6157"/>
    </row>
    <row r="6158" spans="13:13" x14ac:dyDescent="0.3">
      <c r="M6158"/>
    </row>
    <row r="6159" spans="13:13" x14ac:dyDescent="0.3">
      <c r="M6159"/>
    </row>
    <row r="6160" spans="13:13" x14ac:dyDescent="0.3">
      <c r="M6160"/>
    </row>
    <row r="6161" spans="13:13" x14ac:dyDescent="0.3">
      <c r="M6161"/>
    </row>
    <row r="6162" spans="13:13" x14ac:dyDescent="0.3">
      <c r="M6162"/>
    </row>
    <row r="6163" spans="13:13" x14ac:dyDescent="0.3">
      <c r="M6163"/>
    </row>
    <row r="6164" spans="13:13" x14ac:dyDescent="0.3">
      <c r="M6164"/>
    </row>
    <row r="6165" spans="13:13" x14ac:dyDescent="0.3">
      <c r="M6165"/>
    </row>
    <row r="6166" spans="13:13" x14ac:dyDescent="0.3">
      <c r="M6166"/>
    </row>
    <row r="6167" spans="13:13" x14ac:dyDescent="0.3">
      <c r="M6167"/>
    </row>
    <row r="6168" spans="13:13" x14ac:dyDescent="0.3">
      <c r="M6168"/>
    </row>
    <row r="6169" spans="13:13" x14ac:dyDescent="0.3">
      <c r="M6169"/>
    </row>
    <row r="6170" spans="13:13" x14ac:dyDescent="0.3">
      <c r="M6170"/>
    </row>
    <row r="6171" spans="13:13" x14ac:dyDescent="0.3">
      <c r="M6171"/>
    </row>
    <row r="6172" spans="13:13" x14ac:dyDescent="0.3">
      <c r="M6172"/>
    </row>
    <row r="6173" spans="13:13" x14ac:dyDescent="0.3">
      <c r="M6173"/>
    </row>
    <row r="6174" spans="13:13" x14ac:dyDescent="0.3">
      <c r="M6174"/>
    </row>
    <row r="6175" spans="13:13" x14ac:dyDescent="0.3">
      <c r="M6175"/>
    </row>
    <row r="6176" spans="13:13" x14ac:dyDescent="0.3">
      <c r="M6176"/>
    </row>
    <row r="6177" spans="13:13" x14ac:dyDescent="0.3">
      <c r="M6177"/>
    </row>
    <row r="6178" spans="13:13" x14ac:dyDescent="0.3">
      <c r="M6178"/>
    </row>
    <row r="6179" spans="13:13" x14ac:dyDescent="0.3">
      <c r="M6179"/>
    </row>
    <row r="6180" spans="13:13" x14ac:dyDescent="0.3">
      <c r="M6180"/>
    </row>
    <row r="6181" spans="13:13" x14ac:dyDescent="0.3">
      <c r="M6181"/>
    </row>
    <row r="6182" spans="13:13" x14ac:dyDescent="0.3">
      <c r="M6182"/>
    </row>
    <row r="6183" spans="13:13" x14ac:dyDescent="0.3">
      <c r="M6183"/>
    </row>
    <row r="6184" spans="13:13" x14ac:dyDescent="0.3">
      <c r="M6184"/>
    </row>
    <row r="6185" spans="13:13" x14ac:dyDescent="0.3">
      <c r="M6185"/>
    </row>
    <row r="6186" spans="13:13" x14ac:dyDescent="0.3">
      <c r="M6186"/>
    </row>
    <row r="6187" spans="13:13" x14ac:dyDescent="0.3">
      <c r="M6187"/>
    </row>
    <row r="6188" spans="13:13" x14ac:dyDescent="0.3">
      <c r="M6188"/>
    </row>
    <row r="6189" spans="13:13" x14ac:dyDescent="0.3">
      <c r="M6189"/>
    </row>
    <row r="6190" spans="13:13" x14ac:dyDescent="0.3">
      <c r="M6190"/>
    </row>
    <row r="6191" spans="13:13" x14ac:dyDescent="0.3">
      <c r="M6191"/>
    </row>
    <row r="6192" spans="13:13" x14ac:dyDescent="0.3">
      <c r="M6192"/>
    </row>
    <row r="6193" spans="13:13" x14ac:dyDescent="0.3">
      <c r="M6193"/>
    </row>
    <row r="6194" spans="13:13" x14ac:dyDescent="0.3">
      <c r="M6194"/>
    </row>
    <row r="6195" spans="13:13" x14ac:dyDescent="0.3">
      <c r="M6195"/>
    </row>
    <row r="6196" spans="13:13" x14ac:dyDescent="0.3">
      <c r="M6196"/>
    </row>
    <row r="6197" spans="13:13" x14ac:dyDescent="0.3">
      <c r="M6197"/>
    </row>
    <row r="6198" spans="13:13" x14ac:dyDescent="0.3">
      <c r="M6198"/>
    </row>
    <row r="6199" spans="13:13" x14ac:dyDescent="0.3">
      <c r="M6199"/>
    </row>
    <row r="6200" spans="13:13" x14ac:dyDescent="0.3">
      <c r="M6200"/>
    </row>
    <row r="6201" spans="13:13" x14ac:dyDescent="0.3">
      <c r="M6201"/>
    </row>
    <row r="6202" spans="13:13" x14ac:dyDescent="0.3">
      <c r="M6202"/>
    </row>
    <row r="6203" spans="13:13" x14ac:dyDescent="0.3">
      <c r="M6203"/>
    </row>
    <row r="6204" spans="13:13" x14ac:dyDescent="0.3">
      <c r="M6204"/>
    </row>
    <row r="6205" spans="13:13" x14ac:dyDescent="0.3">
      <c r="M6205"/>
    </row>
    <row r="6206" spans="13:13" x14ac:dyDescent="0.3">
      <c r="M6206"/>
    </row>
    <row r="6207" spans="13:13" x14ac:dyDescent="0.3">
      <c r="M6207"/>
    </row>
    <row r="6208" spans="13:13" x14ac:dyDescent="0.3">
      <c r="M6208"/>
    </row>
    <row r="6209" spans="13:13" x14ac:dyDescent="0.3">
      <c r="M6209"/>
    </row>
    <row r="6210" spans="13:13" x14ac:dyDescent="0.3">
      <c r="M6210"/>
    </row>
    <row r="6211" spans="13:13" x14ac:dyDescent="0.3">
      <c r="M6211"/>
    </row>
    <row r="6212" spans="13:13" x14ac:dyDescent="0.3">
      <c r="M6212"/>
    </row>
    <row r="6213" spans="13:13" x14ac:dyDescent="0.3">
      <c r="M6213"/>
    </row>
    <row r="6214" spans="13:13" x14ac:dyDescent="0.3">
      <c r="M6214"/>
    </row>
    <row r="6215" spans="13:13" x14ac:dyDescent="0.3">
      <c r="M6215"/>
    </row>
    <row r="6216" spans="13:13" x14ac:dyDescent="0.3">
      <c r="M6216"/>
    </row>
    <row r="6217" spans="13:13" x14ac:dyDescent="0.3">
      <c r="M6217"/>
    </row>
    <row r="6218" spans="13:13" x14ac:dyDescent="0.3">
      <c r="M6218"/>
    </row>
    <row r="6219" spans="13:13" x14ac:dyDescent="0.3">
      <c r="M6219"/>
    </row>
    <row r="6220" spans="13:13" x14ac:dyDescent="0.3">
      <c r="M6220"/>
    </row>
    <row r="6221" spans="13:13" x14ac:dyDescent="0.3">
      <c r="M6221"/>
    </row>
    <row r="6222" spans="13:13" x14ac:dyDescent="0.3">
      <c r="M6222"/>
    </row>
    <row r="6223" spans="13:13" x14ac:dyDescent="0.3">
      <c r="M6223"/>
    </row>
    <row r="6224" spans="13:13" x14ac:dyDescent="0.3">
      <c r="M6224"/>
    </row>
    <row r="6225" spans="13:13" x14ac:dyDescent="0.3">
      <c r="M6225"/>
    </row>
    <row r="6226" spans="13:13" x14ac:dyDescent="0.3">
      <c r="M6226"/>
    </row>
    <row r="6227" spans="13:13" x14ac:dyDescent="0.3">
      <c r="M6227"/>
    </row>
    <row r="6228" spans="13:13" x14ac:dyDescent="0.3">
      <c r="M6228"/>
    </row>
    <row r="6229" spans="13:13" x14ac:dyDescent="0.3">
      <c r="M6229"/>
    </row>
    <row r="6230" spans="13:13" x14ac:dyDescent="0.3">
      <c r="M6230"/>
    </row>
    <row r="6231" spans="13:13" x14ac:dyDescent="0.3">
      <c r="M6231"/>
    </row>
    <row r="6232" spans="13:13" x14ac:dyDescent="0.3">
      <c r="M6232"/>
    </row>
    <row r="6233" spans="13:13" x14ac:dyDescent="0.3">
      <c r="M6233"/>
    </row>
    <row r="6234" spans="13:13" x14ac:dyDescent="0.3">
      <c r="M6234"/>
    </row>
    <row r="6235" spans="13:13" x14ac:dyDescent="0.3">
      <c r="M6235"/>
    </row>
    <row r="6236" spans="13:13" x14ac:dyDescent="0.3">
      <c r="M6236"/>
    </row>
    <row r="6237" spans="13:13" x14ac:dyDescent="0.3">
      <c r="M6237"/>
    </row>
    <row r="6238" spans="13:13" x14ac:dyDescent="0.3">
      <c r="M6238"/>
    </row>
    <row r="6239" spans="13:13" x14ac:dyDescent="0.3">
      <c r="M6239"/>
    </row>
    <row r="6240" spans="13:13" x14ac:dyDescent="0.3">
      <c r="M6240"/>
    </row>
    <row r="6241" spans="13:13" x14ac:dyDescent="0.3">
      <c r="M6241"/>
    </row>
    <row r="6242" spans="13:13" x14ac:dyDescent="0.3">
      <c r="M6242"/>
    </row>
    <row r="6243" spans="13:13" x14ac:dyDescent="0.3">
      <c r="M6243"/>
    </row>
    <row r="6244" spans="13:13" x14ac:dyDescent="0.3">
      <c r="M6244"/>
    </row>
    <row r="6245" spans="13:13" x14ac:dyDescent="0.3">
      <c r="M6245"/>
    </row>
    <row r="6246" spans="13:13" x14ac:dyDescent="0.3">
      <c r="M6246"/>
    </row>
    <row r="6247" spans="13:13" x14ac:dyDescent="0.3">
      <c r="M6247"/>
    </row>
    <row r="6248" spans="13:13" x14ac:dyDescent="0.3">
      <c r="M6248"/>
    </row>
    <row r="6249" spans="13:13" x14ac:dyDescent="0.3">
      <c r="M6249"/>
    </row>
    <row r="6250" spans="13:13" x14ac:dyDescent="0.3">
      <c r="M6250"/>
    </row>
    <row r="6251" spans="13:13" x14ac:dyDescent="0.3">
      <c r="M6251"/>
    </row>
    <row r="6252" spans="13:13" x14ac:dyDescent="0.3">
      <c r="M6252"/>
    </row>
    <row r="6253" spans="13:13" x14ac:dyDescent="0.3">
      <c r="M6253"/>
    </row>
    <row r="6254" spans="13:13" x14ac:dyDescent="0.3">
      <c r="M6254"/>
    </row>
    <row r="6255" spans="13:13" x14ac:dyDescent="0.3">
      <c r="M6255"/>
    </row>
    <row r="6256" spans="13:13" x14ac:dyDescent="0.3">
      <c r="M6256"/>
    </row>
    <row r="6257" spans="13:13" x14ac:dyDescent="0.3">
      <c r="M6257"/>
    </row>
    <row r="6258" spans="13:13" x14ac:dyDescent="0.3">
      <c r="M6258"/>
    </row>
    <row r="6259" spans="13:13" x14ac:dyDescent="0.3">
      <c r="M6259"/>
    </row>
    <row r="6260" spans="13:13" x14ac:dyDescent="0.3">
      <c r="M6260"/>
    </row>
    <row r="6261" spans="13:13" x14ac:dyDescent="0.3">
      <c r="M6261"/>
    </row>
    <row r="6262" spans="13:13" x14ac:dyDescent="0.3">
      <c r="M6262"/>
    </row>
    <row r="6263" spans="13:13" x14ac:dyDescent="0.3">
      <c r="M6263"/>
    </row>
    <row r="6264" spans="13:13" x14ac:dyDescent="0.3">
      <c r="M6264"/>
    </row>
    <row r="6265" spans="13:13" x14ac:dyDescent="0.3">
      <c r="M6265"/>
    </row>
    <row r="6266" spans="13:13" x14ac:dyDescent="0.3">
      <c r="M6266"/>
    </row>
    <row r="6267" spans="13:13" x14ac:dyDescent="0.3">
      <c r="M6267"/>
    </row>
    <row r="6268" spans="13:13" x14ac:dyDescent="0.3">
      <c r="M6268"/>
    </row>
    <row r="6269" spans="13:13" x14ac:dyDescent="0.3">
      <c r="M6269"/>
    </row>
    <row r="6270" spans="13:13" x14ac:dyDescent="0.3">
      <c r="M6270"/>
    </row>
    <row r="6271" spans="13:13" x14ac:dyDescent="0.3">
      <c r="M6271"/>
    </row>
    <row r="6272" spans="13:13" x14ac:dyDescent="0.3">
      <c r="M6272"/>
    </row>
    <row r="6273" spans="13:13" x14ac:dyDescent="0.3">
      <c r="M6273"/>
    </row>
    <row r="6274" spans="13:13" x14ac:dyDescent="0.3">
      <c r="M6274"/>
    </row>
    <row r="6275" spans="13:13" x14ac:dyDescent="0.3">
      <c r="M6275"/>
    </row>
    <row r="6276" spans="13:13" x14ac:dyDescent="0.3">
      <c r="M6276"/>
    </row>
    <row r="6277" spans="13:13" x14ac:dyDescent="0.3">
      <c r="M6277"/>
    </row>
    <row r="6278" spans="13:13" x14ac:dyDescent="0.3">
      <c r="M6278"/>
    </row>
    <row r="6279" spans="13:13" x14ac:dyDescent="0.3">
      <c r="M6279"/>
    </row>
    <row r="6280" spans="13:13" x14ac:dyDescent="0.3">
      <c r="M6280"/>
    </row>
    <row r="6281" spans="13:13" x14ac:dyDescent="0.3">
      <c r="M6281"/>
    </row>
    <row r="6282" spans="13:13" x14ac:dyDescent="0.3">
      <c r="M6282"/>
    </row>
    <row r="6283" spans="13:13" x14ac:dyDescent="0.3">
      <c r="M6283"/>
    </row>
    <row r="6284" spans="13:13" x14ac:dyDescent="0.3">
      <c r="M6284"/>
    </row>
    <row r="6285" spans="13:13" x14ac:dyDescent="0.3">
      <c r="M6285"/>
    </row>
    <row r="6286" spans="13:13" x14ac:dyDescent="0.3">
      <c r="M6286"/>
    </row>
    <row r="6287" spans="13:13" x14ac:dyDescent="0.3">
      <c r="M6287"/>
    </row>
    <row r="6288" spans="13:13" x14ac:dyDescent="0.3">
      <c r="M6288"/>
    </row>
    <row r="6289" spans="13:13" x14ac:dyDescent="0.3">
      <c r="M6289"/>
    </row>
    <row r="6290" spans="13:13" x14ac:dyDescent="0.3">
      <c r="M6290"/>
    </row>
    <row r="6291" spans="13:13" x14ac:dyDescent="0.3">
      <c r="M6291"/>
    </row>
    <row r="6292" spans="13:13" x14ac:dyDescent="0.3">
      <c r="M6292"/>
    </row>
    <row r="6293" spans="13:13" x14ac:dyDescent="0.3">
      <c r="M6293"/>
    </row>
    <row r="6294" spans="13:13" x14ac:dyDescent="0.3">
      <c r="M6294"/>
    </row>
    <row r="6295" spans="13:13" x14ac:dyDescent="0.3">
      <c r="M6295"/>
    </row>
    <row r="6296" spans="13:13" x14ac:dyDescent="0.3">
      <c r="M6296"/>
    </row>
    <row r="6297" spans="13:13" x14ac:dyDescent="0.3">
      <c r="M6297"/>
    </row>
    <row r="6298" spans="13:13" x14ac:dyDescent="0.3">
      <c r="M6298"/>
    </row>
    <row r="6299" spans="13:13" x14ac:dyDescent="0.3">
      <c r="M6299"/>
    </row>
    <row r="6300" spans="13:13" x14ac:dyDescent="0.3">
      <c r="M6300"/>
    </row>
    <row r="6301" spans="13:13" x14ac:dyDescent="0.3">
      <c r="M6301"/>
    </row>
    <row r="6302" spans="13:13" x14ac:dyDescent="0.3">
      <c r="M6302"/>
    </row>
    <row r="6303" spans="13:13" x14ac:dyDescent="0.3">
      <c r="M6303"/>
    </row>
    <row r="6304" spans="13:13" x14ac:dyDescent="0.3">
      <c r="M6304"/>
    </row>
    <row r="6305" spans="13:13" x14ac:dyDescent="0.3">
      <c r="M6305"/>
    </row>
    <row r="6306" spans="13:13" x14ac:dyDescent="0.3">
      <c r="M6306"/>
    </row>
    <row r="6307" spans="13:13" x14ac:dyDescent="0.3">
      <c r="M6307"/>
    </row>
    <row r="6308" spans="13:13" x14ac:dyDescent="0.3">
      <c r="M6308"/>
    </row>
    <row r="6309" spans="13:13" x14ac:dyDescent="0.3">
      <c r="M6309"/>
    </row>
    <row r="6310" spans="13:13" x14ac:dyDescent="0.3">
      <c r="M6310"/>
    </row>
    <row r="6311" spans="13:13" x14ac:dyDescent="0.3">
      <c r="M6311"/>
    </row>
    <row r="6312" spans="13:13" x14ac:dyDescent="0.3">
      <c r="M6312"/>
    </row>
    <row r="6313" spans="13:13" x14ac:dyDescent="0.3">
      <c r="M6313"/>
    </row>
    <row r="6314" spans="13:13" x14ac:dyDescent="0.3">
      <c r="M6314"/>
    </row>
    <row r="6315" spans="13:13" x14ac:dyDescent="0.3">
      <c r="M6315"/>
    </row>
    <row r="6316" spans="13:13" x14ac:dyDescent="0.3">
      <c r="M6316"/>
    </row>
    <row r="6317" spans="13:13" x14ac:dyDescent="0.3">
      <c r="M6317"/>
    </row>
    <row r="6318" spans="13:13" x14ac:dyDescent="0.3">
      <c r="M6318"/>
    </row>
    <row r="6319" spans="13:13" x14ac:dyDescent="0.3">
      <c r="M6319"/>
    </row>
    <row r="6320" spans="13:13" x14ac:dyDescent="0.3">
      <c r="M6320"/>
    </row>
    <row r="6321" spans="13:13" x14ac:dyDescent="0.3">
      <c r="M6321"/>
    </row>
    <row r="6322" spans="13:13" x14ac:dyDescent="0.3">
      <c r="M6322"/>
    </row>
    <row r="6323" spans="13:13" x14ac:dyDescent="0.3">
      <c r="M6323"/>
    </row>
    <row r="6324" spans="13:13" x14ac:dyDescent="0.3">
      <c r="M6324"/>
    </row>
    <row r="6325" spans="13:13" x14ac:dyDescent="0.3">
      <c r="M6325"/>
    </row>
    <row r="6326" spans="13:13" x14ac:dyDescent="0.3">
      <c r="M6326"/>
    </row>
    <row r="6327" spans="13:13" x14ac:dyDescent="0.3">
      <c r="M6327"/>
    </row>
    <row r="6328" spans="13:13" x14ac:dyDescent="0.3">
      <c r="M6328"/>
    </row>
    <row r="6329" spans="13:13" x14ac:dyDescent="0.3">
      <c r="M6329"/>
    </row>
    <row r="6330" spans="13:13" x14ac:dyDescent="0.3">
      <c r="M6330"/>
    </row>
    <row r="6331" spans="13:13" x14ac:dyDescent="0.3">
      <c r="M6331"/>
    </row>
    <row r="6332" spans="13:13" x14ac:dyDescent="0.3">
      <c r="M6332"/>
    </row>
    <row r="6333" spans="13:13" x14ac:dyDescent="0.3">
      <c r="M6333"/>
    </row>
    <row r="6334" spans="13:13" x14ac:dyDescent="0.3">
      <c r="M6334"/>
    </row>
    <row r="6335" spans="13:13" x14ac:dyDescent="0.3">
      <c r="M6335"/>
    </row>
    <row r="6336" spans="13:13" x14ac:dyDescent="0.3">
      <c r="M6336"/>
    </row>
    <row r="6337" spans="13:13" x14ac:dyDescent="0.3">
      <c r="M6337"/>
    </row>
    <row r="6338" spans="13:13" x14ac:dyDescent="0.3">
      <c r="M6338"/>
    </row>
    <row r="6339" spans="13:13" x14ac:dyDescent="0.3">
      <c r="M6339"/>
    </row>
    <row r="6340" spans="13:13" x14ac:dyDescent="0.3">
      <c r="M6340"/>
    </row>
    <row r="6341" spans="13:13" x14ac:dyDescent="0.3">
      <c r="M6341"/>
    </row>
    <row r="6342" spans="13:13" x14ac:dyDescent="0.3">
      <c r="M6342"/>
    </row>
    <row r="6343" spans="13:13" x14ac:dyDescent="0.3">
      <c r="M6343"/>
    </row>
    <row r="6344" spans="13:13" x14ac:dyDescent="0.3">
      <c r="M6344"/>
    </row>
    <row r="6345" spans="13:13" x14ac:dyDescent="0.3">
      <c r="M6345"/>
    </row>
    <row r="6346" spans="13:13" x14ac:dyDescent="0.3">
      <c r="M6346"/>
    </row>
    <row r="6347" spans="13:13" x14ac:dyDescent="0.3">
      <c r="M6347"/>
    </row>
    <row r="6348" spans="13:13" x14ac:dyDescent="0.3">
      <c r="M6348"/>
    </row>
    <row r="6349" spans="13:13" x14ac:dyDescent="0.3">
      <c r="M6349"/>
    </row>
    <row r="6350" spans="13:13" x14ac:dyDescent="0.3">
      <c r="M6350"/>
    </row>
    <row r="6351" spans="13:13" x14ac:dyDescent="0.3">
      <c r="M6351"/>
    </row>
    <row r="6352" spans="13:13" x14ac:dyDescent="0.3">
      <c r="M6352"/>
    </row>
    <row r="6353" spans="13:13" x14ac:dyDescent="0.3">
      <c r="M6353"/>
    </row>
    <row r="6354" spans="13:13" x14ac:dyDescent="0.3">
      <c r="M6354"/>
    </row>
    <row r="6355" spans="13:13" x14ac:dyDescent="0.3">
      <c r="M6355"/>
    </row>
    <row r="6356" spans="13:13" x14ac:dyDescent="0.3">
      <c r="M6356"/>
    </row>
    <row r="6357" spans="13:13" x14ac:dyDescent="0.3">
      <c r="M6357"/>
    </row>
    <row r="6358" spans="13:13" x14ac:dyDescent="0.3">
      <c r="M6358"/>
    </row>
    <row r="6359" spans="13:13" x14ac:dyDescent="0.3">
      <c r="M6359"/>
    </row>
    <row r="6360" spans="13:13" x14ac:dyDescent="0.3">
      <c r="M6360"/>
    </row>
    <row r="6361" spans="13:13" x14ac:dyDescent="0.3">
      <c r="M6361"/>
    </row>
    <row r="6362" spans="13:13" x14ac:dyDescent="0.3">
      <c r="M6362"/>
    </row>
    <row r="6363" spans="13:13" x14ac:dyDescent="0.3">
      <c r="M6363"/>
    </row>
    <row r="6364" spans="13:13" x14ac:dyDescent="0.3">
      <c r="M6364"/>
    </row>
    <row r="6365" spans="13:13" x14ac:dyDescent="0.3">
      <c r="M6365"/>
    </row>
    <row r="6366" spans="13:13" x14ac:dyDescent="0.3">
      <c r="M6366"/>
    </row>
    <row r="6367" spans="13:13" x14ac:dyDescent="0.3">
      <c r="M6367"/>
    </row>
    <row r="6368" spans="13:13" x14ac:dyDescent="0.3">
      <c r="M6368"/>
    </row>
    <row r="6369" spans="13:13" x14ac:dyDescent="0.3">
      <c r="M6369"/>
    </row>
    <row r="6370" spans="13:13" x14ac:dyDescent="0.3">
      <c r="M6370"/>
    </row>
    <row r="6371" spans="13:13" x14ac:dyDescent="0.3">
      <c r="M6371"/>
    </row>
    <row r="6372" spans="13:13" x14ac:dyDescent="0.3">
      <c r="M6372"/>
    </row>
    <row r="6373" spans="13:13" x14ac:dyDescent="0.3">
      <c r="M6373"/>
    </row>
    <row r="6374" spans="13:13" x14ac:dyDescent="0.3">
      <c r="M6374"/>
    </row>
    <row r="6375" spans="13:13" x14ac:dyDescent="0.3">
      <c r="M6375"/>
    </row>
    <row r="6376" spans="13:13" x14ac:dyDescent="0.3">
      <c r="M6376"/>
    </row>
    <row r="6377" spans="13:13" x14ac:dyDescent="0.3">
      <c r="M6377"/>
    </row>
    <row r="6378" spans="13:13" x14ac:dyDescent="0.3">
      <c r="M6378"/>
    </row>
    <row r="6379" spans="13:13" x14ac:dyDescent="0.3">
      <c r="M6379"/>
    </row>
    <row r="6380" spans="13:13" x14ac:dyDescent="0.3">
      <c r="M6380"/>
    </row>
    <row r="6381" spans="13:13" x14ac:dyDescent="0.3">
      <c r="M6381"/>
    </row>
    <row r="6382" spans="13:13" x14ac:dyDescent="0.3">
      <c r="M6382"/>
    </row>
    <row r="6383" spans="13:13" x14ac:dyDescent="0.3">
      <c r="M6383"/>
    </row>
    <row r="6384" spans="13:13" x14ac:dyDescent="0.3">
      <c r="M6384"/>
    </row>
    <row r="6385" spans="13:13" x14ac:dyDescent="0.3">
      <c r="M6385"/>
    </row>
    <row r="6386" spans="13:13" x14ac:dyDescent="0.3">
      <c r="M6386"/>
    </row>
    <row r="6387" spans="13:13" x14ac:dyDescent="0.3">
      <c r="M6387"/>
    </row>
    <row r="6388" spans="13:13" x14ac:dyDescent="0.3">
      <c r="M6388"/>
    </row>
    <row r="6389" spans="13:13" x14ac:dyDescent="0.3">
      <c r="M6389"/>
    </row>
    <row r="6390" spans="13:13" x14ac:dyDescent="0.3">
      <c r="M6390"/>
    </row>
    <row r="6391" spans="13:13" x14ac:dyDescent="0.3">
      <c r="M6391"/>
    </row>
    <row r="6392" spans="13:13" x14ac:dyDescent="0.3">
      <c r="M6392"/>
    </row>
    <row r="6393" spans="13:13" x14ac:dyDescent="0.3">
      <c r="M6393"/>
    </row>
    <row r="6394" spans="13:13" x14ac:dyDescent="0.3">
      <c r="M6394"/>
    </row>
    <row r="6395" spans="13:13" x14ac:dyDescent="0.3">
      <c r="M6395"/>
    </row>
    <row r="6396" spans="13:13" x14ac:dyDescent="0.3">
      <c r="M6396"/>
    </row>
    <row r="6397" spans="13:13" x14ac:dyDescent="0.3">
      <c r="M6397"/>
    </row>
    <row r="6398" spans="13:13" x14ac:dyDescent="0.3">
      <c r="M6398"/>
    </row>
    <row r="6399" spans="13:13" x14ac:dyDescent="0.3">
      <c r="M6399"/>
    </row>
    <row r="6400" spans="13:13" x14ac:dyDescent="0.3">
      <c r="M6400"/>
    </row>
    <row r="6401" spans="13:13" x14ac:dyDescent="0.3">
      <c r="M6401"/>
    </row>
    <row r="6402" spans="13:13" x14ac:dyDescent="0.3">
      <c r="M6402"/>
    </row>
    <row r="6403" spans="13:13" x14ac:dyDescent="0.3">
      <c r="M6403"/>
    </row>
    <row r="6404" spans="13:13" x14ac:dyDescent="0.3">
      <c r="M6404"/>
    </row>
    <row r="6405" spans="13:13" x14ac:dyDescent="0.3">
      <c r="M6405"/>
    </row>
    <row r="6406" spans="13:13" x14ac:dyDescent="0.3">
      <c r="M6406"/>
    </row>
    <row r="6407" spans="13:13" x14ac:dyDescent="0.3">
      <c r="M6407"/>
    </row>
    <row r="6408" spans="13:13" x14ac:dyDescent="0.3">
      <c r="M6408"/>
    </row>
    <row r="6409" spans="13:13" x14ac:dyDescent="0.3">
      <c r="M6409"/>
    </row>
    <row r="6410" spans="13:13" x14ac:dyDescent="0.3">
      <c r="M6410"/>
    </row>
    <row r="6411" spans="13:13" x14ac:dyDescent="0.3">
      <c r="M6411"/>
    </row>
    <row r="6412" spans="13:13" x14ac:dyDescent="0.3">
      <c r="M6412"/>
    </row>
    <row r="6413" spans="13:13" x14ac:dyDescent="0.3">
      <c r="M6413"/>
    </row>
    <row r="6414" spans="13:13" x14ac:dyDescent="0.3">
      <c r="M6414"/>
    </row>
    <row r="6415" spans="13:13" x14ac:dyDescent="0.3">
      <c r="M6415"/>
    </row>
    <row r="6416" spans="13:13" x14ac:dyDescent="0.3">
      <c r="M6416"/>
    </row>
    <row r="6417" spans="13:13" x14ac:dyDescent="0.3">
      <c r="M6417"/>
    </row>
    <row r="6418" spans="13:13" x14ac:dyDescent="0.3">
      <c r="M6418"/>
    </row>
    <row r="6419" spans="13:13" x14ac:dyDescent="0.3">
      <c r="M6419"/>
    </row>
    <row r="6420" spans="13:13" x14ac:dyDescent="0.3">
      <c r="M6420"/>
    </row>
    <row r="6421" spans="13:13" x14ac:dyDescent="0.3">
      <c r="M6421"/>
    </row>
    <row r="6422" spans="13:13" x14ac:dyDescent="0.3">
      <c r="M6422"/>
    </row>
    <row r="6423" spans="13:13" x14ac:dyDescent="0.3">
      <c r="M6423"/>
    </row>
    <row r="6424" spans="13:13" x14ac:dyDescent="0.3">
      <c r="M6424"/>
    </row>
    <row r="6425" spans="13:13" x14ac:dyDescent="0.3">
      <c r="M6425"/>
    </row>
    <row r="6426" spans="13:13" x14ac:dyDescent="0.3">
      <c r="M6426"/>
    </row>
    <row r="6427" spans="13:13" x14ac:dyDescent="0.3">
      <c r="M6427"/>
    </row>
    <row r="6428" spans="13:13" x14ac:dyDescent="0.3">
      <c r="M6428"/>
    </row>
    <row r="6429" spans="13:13" x14ac:dyDescent="0.3">
      <c r="M6429"/>
    </row>
    <row r="6430" spans="13:13" x14ac:dyDescent="0.3">
      <c r="M6430"/>
    </row>
    <row r="6431" spans="13:13" x14ac:dyDescent="0.3">
      <c r="M6431"/>
    </row>
    <row r="6432" spans="13:13" x14ac:dyDescent="0.3">
      <c r="M6432"/>
    </row>
    <row r="6433" spans="13:13" x14ac:dyDescent="0.3">
      <c r="M6433"/>
    </row>
    <row r="6434" spans="13:13" x14ac:dyDescent="0.3">
      <c r="M6434"/>
    </row>
    <row r="6435" spans="13:13" x14ac:dyDescent="0.3">
      <c r="M6435"/>
    </row>
    <row r="6436" spans="13:13" x14ac:dyDescent="0.3">
      <c r="M6436"/>
    </row>
    <row r="6437" spans="13:13" x14ac:dyDescent="0.3">
      <c r="M6437"/>
    </row>
    <row r="6438" spans="13:13" x14ac:dyDescent="0.3">
      <c r="M6438"/>
    </row>
    <row r="6439" spans="13:13" x14ac:dyDescent="0.3">
      <c r="M6439"/>
    </row>
    <row r="6440" spans="13:13" x14ac:dyDescent="0.3">
      <c r="M6440"/>
    </row>
    <row r="6441" spans="13:13" x14ac:dyDescent="0.3">
      <c r="M6441"/>
    </row>
    <row r="6442" spans="13:13" x14ac:dyDescent="0.3">
      <c r="M6442"/>
    </row>
    <row r="6443" spans="13:13" x14ac:dyDescent="0.3">
      <c r="M6443"/>
    </row>
    <row r="6444" spans="13:13" x14ac:dyDescent="0.3">
      <c r="M6444"/>
    </row>
    <row r="6445" spans="13:13" x14ac:dyDescent="0.3">
      <c r="M6445"/>
    </row>
    <row r="6446" spans="13:13" x14ac:dyDescent="0.3">
      <c r="M6446"/>
    </row>
    <row r="6447" spans="13:13" x14ac:dyDescent="0.3">
      <c r="M6447"/>
    </row>
    <row r="6448" spans="13:13" x14ac:dyDescent="0.3">
      <c r="M6448"/>
    </row>
    <row r="6449" spans="13:13" x14ac:dyDescent="0.3">
      <c r="M6449"/>
    </row>
    <row r="6450" spans="13:13" x14ac:dyDescent="0.3">
      <c r="M6450"/>
    </row>
    <row r="6451" spans="13:13" x14ac:dyDescent="0.3">
      <c r="M6451"/>
    </row>
    <row r="6452" spans="13:13" x14ac:dyDescent="0.3">
      <c r="M6452"/>
    </row>
    <row r="6453" spans="13:13" x14ac:dyDescent="0.3">
      <c r="M6453"/>
    </row>
    <row r="6454" spans="13:13" x14ac:dyDescent="0.3">
      <c r="M6454"/>
    </row>
    <row r="6455" spans="13:13" x14ac:dyDescent="0.3">
      <c r="M6455"/>
    </row>
    <row r="6456" spans="13:13" x14ac:dyDescent="0.3">
      <c r="M6456"/>
    </row>
    <row r="6457" spans="13:13" x14ac:dyDescent="0.3">
      <c r="M6457"/>
    </row>
    <row r="6458" spans="13:13" x14ac:dyDescent="0.3">
      <c r="M6458"/>
    </row>
    <row r="6459" spans="13:13" x14ac:dyDescent="0.3">
      <c r="M6459"/>
    </row>
    <row r="6460" spans="13:13" x14ac:dyDescent="0.3">
      <c r="M6460"/>
    </row>
    <row r="6461" spans="13:13" x14ac:dyDescent="0.3">
      <c r="M6461"/>
    </row>
    <row r="6462" spans="13:13" x14ac:dyDescent="0.3">
      <c r="M6462"/>
    </row>
    <row r="6463" spans="13:13" x14ac:dyDescent="0.3">
      <c r="M6463"/>
    </row>
    <row r="6464" spans="13:13" x14ac:dyDescent="0.3">
      <c r="M6464"/>
    </row>
    <row r="6465" spans="13:13" x14ac:dyDescent="0.3">
      <c r="M6465"/>
    </row>
    <row r="6466" spans="13:13" x14ac:dyDescent="0.3">
      <c r="M6466"/>
    </row>
    <row r="6467" spans="13:13" x14ac:dyDescent="0.3">
      <c r="M6467"/>
    </row>
    <row r="6468" spans="13:13" x14ac:dyDescent="0.3">
      <c r="M6468"/>
    </row>
    <row r="6469" spans="13:13" x14ac:dyDescent="0.3">
      <c r="M6469"/>
    </row>
    <row r="6470" spans="13:13" x14ac:dyDescent="0.3">
      <c r="M6470"/>
    </row>
    <row r="6471" spans="13:13" x14ac:dyDescent="0.3">
      <c r="M6471"/>
    </row>
    <row r="6472" spans="13:13" x14ac:dyDescent="0.3">
      <c r="M6472"/>
    </row>
    <row r="6473" spans="13:13" x14ac:dyDescent="0.3">
      <c r="M6473"/>
    </row>
    <row r="6474" spans="13:13" x14ac:dyDescent="0.3">
      <c r="M6474"/>
    </row>
    <row r="6475" spans="13:13" x14ac:dyDescent="0.3">
      <c r="M6475"/>
    </row>
    <row r="6476" spans="13:13" x14ac:dyDescent="0.3">
      <c r="M6476"/>
    </row>
    <row r="6477" spans="13:13" x14ac:dyDescent="0.3">
      <c r="M6477"/>
    </row>
    <row r="6478" spans="13:13" x14ac:dyDescent="0.3">
      <c r="M6478"/>
    </row>
    <row r="6479" spans="13:13" x14ac:dyDescent="0.3">
      <c r="M6479"/>
    </row>
    <row r="6480" spans="13:13" x14ac:dyDescent="0.3">
      <c r="M6480"/>
    </row>
    <row r="6481" spans="13:13" x14ac:dyDescent="0.3">
      <c r="M6481"/>
    </row>
    <row r="6482" spans="13:13" x14ac:dyDescent="0.3">
      <c r="M6482"/>
    </row>
    <row r="6483" spans="13:13" x14ac:dyDescent="0.3">
      <c r="M6483"/>
    </row>
    <row r="6484" spans="13:13" x14ac:dyDescent="0.3">
      <c r="M6484"/>
    </row>
    <row r="6485" spans="13:13" x14ac:dyDescent="0.3">
      <c r="M6485"/>
    </row>
    <row r="6486" spans="13:13" x14ac:dyDescent="0.3">
      <c r="M6486"/>
    </row>
    <row r="6487" spans="13:13" x14ac:dyDescent="0.3">
      <c r="M6487"/>
    </row>
    <row r="6488" spans="13:13" x14ac:dyDescent="0.3">
      <c r="M6488"/>
    </row>
    <row r="6489" spans="13:13" x14ac:dyDescent="0.3">
      <c r="M6489"/>
    </row>
    <row r="6490" spans="13:13" x14ac:dyDescent="0.3">
      <c r="M6490"/>
    </row>
    <row r="6491" spans="13:13" x14ac:dyDescent="0.3">
      <c r="M6491"/>
    </row>
    <row r="6492" spans="13:13" x14ac:dyDescent="0.3">
      <c r="M6492"/>
    </row>
    <row r="6493" spans="13:13" x14ac:dyDescent="0.3">
      <c r="M6493"/>
    </row>
    <row r="6494" spans="13:13" x14ac:dyDescent="0.3">
      <c r="M6494"/>
    </row>
    <row r="6495" spans="13:13" x14ac:dyDescent="0.3">
      <c r="M6495"/>
    </row>
    <row r="6496" spans="13:13" x14ac:dyDescent="0.3">
      <c r="M6496"/>
    </row>
    <row r="6497" spans="13:13" x14ac:dyDescent="0.3">
      <c r="M6497"/>
    </row>
    <row r="6498" spans="13:13" x14ac:dyDescent="0.3">
      <c r="M6498"/>
    </row>
    <row r="6499" spans="13:13" x14ac:dyDescent="0.3">
      <c r="M6499"/>
    </row>
    <row r="6500" spans="13:13" x14ac:dyDescent="0.3">
      <c r="M6500"/>
    </row>
    <row r="6501" spans="13:13" x14ac:dyDescent="0.3">
      <c r="M6501"/>
    </row>
    <row r="6502" spans="13:13" x14ac:dyDescent="0.3">
      <c r="M6502"/>
    </row>
    <row r="6503" spans="13:13" x14ac:dyDescent="0.3">
      <c r="M6503"/>
    </row>
    <row r="6504" spans="13:13" x14ac:dyDescent="0.3">
      <c r="M6504"/>
    </row>
    <row r="6505" spans="13:13" x14ac:dyDescent="0.3">
      <c r="M6505"/>
    </row>
    <row r="6506" spans="13:13" x14ac:dyDescent="0.3">
      <c r="M6506"/>
    </row>
    <row r="6507" spans="13:13" x14ac:dyDescent="0.3">
      <c r="M6507"/>
    </row>
    <row r="6508" spans="13:13" x14ac:dyDescent="0.3">
      <c r="M6508"/>
    </row>
    <row r="6509" spans="13:13" x14ac:dyDescent="0.3">
      <c r="M6509"/>
    </row>
    <row r="6510" spans="13:13" x14ac:dyDescent="0.3">
      <c r="M6510"/>
    </row>
    <row r="6511" spans="13:13" x14ac:dyDescent="0.3">
      <c r="M6511"/>
    </row>
    <row r="6512" spans="13:13" x14ac:dyDescent="0.3">
      <c r="M6512"/>
    </row>
    <row r="6513" spans="13:13" x14ac:dyDescent="0.3">
      <c r="M6513"/>
    </row>
    <row r="6514" spans="13:13" x14ac:dyDescent="0.3">
      <c r="M6514"/>
    </row>
    <row r="6515" spans="13:13" x14ac:dyDescent="0.3">
      <c r="M6515"/>
    </row>
    <row r="6516" spans="13:13" x14ac:dyDescent="0.3">
      <c r="M6516"/>
    </row>
    <row r="6517" spans="13:13" x14ac:dyDescent="0.3">
      <c r="M6517"/>
    </row>
    <row r="6518" spans="13:13" x14ac:dyDescent="0.3">
      <c r="M6518"/>
    </row>
    <row r="6519" spans="13:13" x14ac:dyDescent="0.3">
      <c r="M6519"/>
    </row>
    <row r="6520" spans="13:13" x14ac:dyDescent="0.3">
      <c r="M6520"/>
    </row>
    <row r="6521" spans="13:13" x14ac:dyDescent="0.3">
      <c r="M6521"/>
    </row>
    <row r="6522" spans="13:13" x14ac:dyDescent="0.3">
      <c r="M6522"/>
    </row>
    <row r="6523" spans="13:13" x14ac:dyDescent="0.3">
      <c r="M6523"/>
    </row>
    <row r="6524" spans="13:13" x14ac:dyDescent="0.3">
      <c r="M6524"/>
    </row>
    <row r="6525" spans="13:13" x14ac:dyDescent="0.3">
      <c r="M6525"/>
    </row>
    <row r="6526" spans="13:13" x14ac:dyDescent="0.3">
      <c r="M6526"/>
    </row>
    <row r="6527" spans="13:13" x14ac:dyDescent="0.3">
      <c r="M6527"/>
    </row>
    <row r="6528" spans="13:13" x14ac:dyDescent="0.3">
      <c r="M6528"/>
    </row>
    <row r="6529" spans="13:13" x14ac:dyDescent="0.3">
      <c r="M6529"/>
    </row>
    <row r="6530" spans="13:13" x14ac:dyDescent="0.3">
      <c r="M6530"/>
    </row>
    <row r="6531" spans="13:13" x14ac:dyDescent="0.3">
      <c r="M6531"/>
    </row>
    <row r="6532" spans="13:13" x14ac:dyDescent="0.3">
      <c r="M6532"/>
    </row>
    <row r="6533" spans="13:13" x14ac:dyDescent="0.3">
      <c r="M6533"/>
    </row>
    <row r="6534" spans="13:13" x14ac:dyDescent="0.3">
      <c r="M6534"/>
    </row>
    <row r="6535" spans="13:13" x14ac:dyDescent="0.3">
      <c r="M6535"/>
    </row>
    <row r="6536" spans="13:13" x14ac:dyDescent="0.3">
      <c r="M6536"/>
    </row>
    <row r="6537" spans="13:13" x14ac:dyDescent="0.3">
      <c r="M6537"/>
    </row>
    <row r="6538" spans="13:13" x14ac:dyDescent="0.3">
      <c r="M6538"/>
    </row>
    <row r="6539" spans="13:13" x14ac:dyDescent="0.3">
      <c r="M6539"/>
    </row>
    <row r="6540" spans="13:13" x14ac:dyDescent="0.3">
      <c r="M6540"/>
    </row>
    <row r="6541" spans="13:13" x14ac:dyDescent="0.3">
      <c r="M6541"/>
    </row>
    <row r="6542" spans="13:13" x14ac:dyDescent="0.3">
      <c r="M6542"/>
    </row>
    <row r="6543" spans="13:13" x14ac:dyDescent="0.3">
      <c r="M6543"/>
    </row>
    <row r="6544" spans="13:13" x14ac:dyDescent="0.3">
      <c r="M6544"/>
    </row>
    <row r="6545" spans="13:13" x14ac:dyDescent="0.3">
      <c r="M6545"/>
    </row>
    <row r="6546" spans="13:13" x14ac:dyDescent="0.3">
      <c r="M6546"/>
    </row>
    <row r="6547" spans="13:13" x14ac:dyDescent="0.3">
      <c r="M6547"/>
    </row>
    <row r="6548" spans="13:13" x14ac:dyDescent="0.3">
      <c r="M6548"/>
    </row>
    <row r="6549" spans="13:13" x14ac:dyDescent="0.3">
      <c r="M6549"/>
    </row>
    <row r="6550" spans="13:13" x14ac:dyDescent="0.3">
      <c r="M6550"/>
    </row>
    <row r="6551" spans="13:13" x14ac:dyDescent="0.3">
      <c r="M6551"/>
    </row>
    <row r="6552" spans="13:13" x14ac:dyDescent="0.3">
      <c r="M6552"/>
    </row>
    <row r="6553" spans="13:13" x14ac:dyDescent="0.3">
      <c r="M6553"/>
    </row>
    <row r="6554" spans="13:13" x14ac:dyDescent="0.3">
      <c r="M6554"/>
    </row>
    <row r="6555" spans="13:13" x14ac:dyDescent="0.3">
      <c r="M6555"/>
    </row>
    <row r="6556" spans="13:13" x14ac:dyDescent="0.3">
      <c r="M6556"/>
    </row>
    <row r="6557" spans="13:13" x14ac:dyDescent="0.3">
      <c r="M6557"/>
    </row>
    <row r="6558" spans="13:13" x14ac:dyDescent="0.3">
      <c r="M6558"/>
    </row>
    <row r="6559" spans="13:13" x14ac:dyDescent="0.3">
      <c r="M6559"/>
    </row>
    <row r="6560" spans="13:13" x14ac:dyDescent="0.3">
      <c r="M6560"/>
    </row>
    <row r="6561" spans="13:13" x14ac:dyDescent="0.3">
      <c r="M6561"/>
    </row>
    <row r="6562" spans="13:13" x14ac:dyDescent="0.3">
      <c r="M6562"/>
    </row>
    <row r="6563" spans="13:13" x14ac:dyDescent="0.3">
      <c r="M6563"/>
    </row>
    <row r="6564" spans="13:13" x14ac:dyDescent="0.3">
      <c r="M6564"/>
    </row>
    <row r="6565" spans="13:13" x14ac:dyDescent="0.3">
      <c r="M6565"/>
    </row>
    <row r="6566" spans="13:13" x14ac:dyDescent="0.3">
      <c r="M6566"/>
    </row>
    <row r="6567" spans="13:13" x14ac:dyDescent="0.3">
      <c r="M6567"/>
    </row>
    <row r="6568" spans="13:13" x14ac:dyDescent="0.3">
      <c r="M6568"/>
    </row>
    <row r="6569" spans="13:13" x14ac:dyDescent="0.3">
      <c r="M6569"/>
    </row>
    <row r="6570" spans="13:13" x14ac:dyDescent="0.3">
      <c r="M6570"/>
    </row>
    <row r="6571" spans="13:13" x14ac:dyDescent="0.3">
      <c r="M6571"/>
    </row>
    <row r="6572" spans="13:13" x14ac:dyDescent="0.3">
      <c r="M6572"/>
    </row>
    <row r="6573" spans="13:13" x14ac:dyDescent="0.3">
      <c r="M6573"/>
    </row>
    <row r="6574" spans="13:13" x14ac:dyDescent="0.3">
      <c r="M6574"/>
    </row>
    <row r="6575" spans="13:13" x14ac:dyDescent="0.3">
      <c r="M6575"/>
    </row>
    <row r="6576" spans="13:13" x14ac:dyDescent="0.3">
      <c r="M6576"/>
    </row>
    <row r="6577" spans="13:13" x14ac:dyDescent="0.3">
      <c r="M6577"/>
    </row>
    <row r="6578" spans="13:13" x14ac:dyDescent="0.3">
      <c r="M6578"/>
    </row>
    <row r="6579" spans="13:13" x14ac:dyDescent="0.3">
      <c r="M6579"/>
    </row>
    <row r="6580" spans="13:13" x14ac:dyDescent="0.3">
      <c r="M6580"/>
    </row>
    <row r="6581" spans="13:13" x14ac:dyDescent="0.3">
      <c r="M6581"/>
    </row>
    <row r="6582" spans="13:13" x14ac:dyDescent="0.3">
      <c r="M6582"/>
    </row>
    <row r="6583" spans="13:13" x14ac:dyDescent="0.3">
      <c r="M6583"/>
    </row>
    <row r="6584" spans="13:13" x14ac:dyDescent="0.3">
      <c r="M6584"/>
    </row>
    <row r="6585" spans="13:13" x14ac:dyDescent="0.3">
      <c r="M6585"/>
    </row>
    <row r="6586" spans="13:13" x14ac:dyDescent="0.3">
      <c r="M6586"/>
    </row>
    <row r="6587" spans="13:13" x14ac:dyDescent="0.3">
      <c r="M6587"/>
    </row>
    <row r="6588" spans="13:13" x14ac:dyDescent="0.3">
      <c r="M6588"/>
    </row>
    <row r="6589" spans="13:13" x14ac:dyDescent="0.3">
      <c r="M6589"/>
    </row>
    <row r="6590" spans="13:13" x14ac:dyDescent="0.3">
      <c r="M6590"/>
    </row>
    <row r="6591" spans="13:13" x14ac:dyDescent="0.3">
      <c r="M6591"/>
    </row>
    <row r="6592" spans="13:13" x14ac:dyDescent="0.3">
      <c r="M6592"/>
    </row>
    <row r="6593" spans="13:13" x14ac:dyDescent="0.3">
      <c r="M6593"/>
    </row>
    <row r="6594" spans="13:13" x14ac:dyDescent="0.3">
      <c r="M6594"/>
    </row>
    <row r="6595" spans="13:13" x14ac:dyDescent="0.3">
      <c r="M6595"/>
    </row>
    <row r="6596" spans="13:13" x14ac:dyDescent="0.3">
      <c r="M6596"/>
    </row>
    <row r="6597" spans="13:13" x14ac:dyDescent="0.3">
      <c r="M6597"/>
    </row>
    <row r="6598" spans="13:13" x14ac:dyDescent="0.3">
      <c r="M6598"/>
    </row>
    <row r="6599" spans="13:13" x14ac:dyDescent="0.3">
      <c r="M6599"/>
    </row>
    <row r="6600" spans="13:13" x14ac:dyDescent="0.3">
      <c r="M6600"/>
    </row>
    <row r="6601" spans="13:13" x14ac:dyDescent="0.3">
      <c r="M6601"/>
    </row>
    <row r="6602" spans="13:13" x14ac:dyDescent="0.3">
      <c r="M6602"/>
    </row>
    <row r="6603" spans="13:13" x14ac:dyDescent="0.3">
      <c r="M6603"/>
    </row>
    <row r="6604" spans="13:13" x14ac:dyDescent="0.3">
      <c r="M6604"/>
    </row>
    <row r="6605" spans="13:13" x14ac:dyDescent="0.3">
      <c r="M6605"/>
    </row>
    <row r="6606" spans="13:13" x14ac:dyDescent="0.3">
      <c r="M6606"/>
    </row>
    <row r="6607" spans="13:13" x14ac:dyDescent="0.3">
      <c r="M6607"/>
    </row>
    <row r="6608" spans="13:13" x14ac:dyDescent="0.3">
      <c r="M6608"/>
    </row>
    <row r="6609" spans="13:13" x14ac:dyDescent="0.3">
      <c r="M6609"/>
    </row>
    <row r="6610" spans="13:13" x14ac:dyDescent="0.3">
      <c r="M6610"/>
    </row>
    <row r="6611" spans="13:13" x14ac:dyDescent="0.3">
      <c r="M6611"/>
    </row>
    <row r="6612" spans="13:13" x14ac:dyDescent="0.3">
      <c r="M6612"/>
    </row>
    <row r="6613" spans="13:13" x14ac:dyDescent="0.3">
      <c r="M6613"/>
    </row>
    <row r="6614" spans="13:13" x14ac:dyDescent="0.3">
      <c r="M6614"/>
    </row>
    <row r="6615" spans="13:13" x14ac:dyDescent="0.3">
      <c r="M6615"/>
    </row>
    <row r="6616" spans="13:13" x14ac:dyDescent="0.3">
      <c r="M6616"/>
    </row>
    <row r="6617" spans="13:13" x14ac:dyDescent="0.3">
      <c r="M6617"/>
    </row>
    <row r="6618" spans="13:13" x14ac:dyDescent="0.3">
      <c r="M6618"/>
    </row>
    <row r="6619" spans="13:13" x14ac:dyDescent="0.3">
      <c r="M6619"/>
    </row>
    <row r="6620" spans="13:13" x14ac:dyDescent="0.3">
      <c r="M6620"/>
    </row>
    <row r="6621" spans="13:13" x14ac:dyDescent="0.3">
      <c r="M6621"/>
    </row>
    <row r="6622" spans="13:13" x14ac:dyDescent="0.3">
      <c r="M6622"/>
    </row>
    <row r="6623" spans="13:13" x14ac:dyDescent="0.3">
      <c r="M6623"/>
    </row>
    <row r="6624" spans="13:13" x14ac:dyDescent="0.3">
      <c r="M6624"/>
    </row>
    <row r="6625" spans="13:13" x14ac:dyDescent="0.3">
      <c r="M6625"/>
    </row>
    <row r="6626" spans="13:13" x14ac:dyDescent="0.3">
      <c r="M6626"/>
    </row>
    <row r="6627" spans="13:13" x14ac:dyDescent="0.3">
      <c r="M6627"/>
    </row>
    <row r="6628" spans="13:13" x14ac:dyDescent="0.3">
      <c r="M6628"/>
    </row>
    <row r="6629" spans="13:13" x14ac:dyDescent="0.3">
      <c r="M6629"/>
    </row>
    <row r="6630" spans="13:13" x14ac:dyDescent="0.3">
      <c r="M6630"/>
    </row>
    <row r="6631" spans="13:13" x14ac:dyDescent="0.3">
      <c r="M6631"/>
    </row>
    <row r="6632" spans="13:13" x14ac:dyDescent="0.3">
      <c r="M6632"/>
    </row>
    <row r="6633" spans="13:13" x14ac:dyDescent="0.3">
      <c r="M6633"/>
    </row>
    <row r="6634" spans="13:13" x14ac:dyDescent="0.3">
      <c r="M6634"/>
    </row>
    <row r="6635" spans="13:13" x14ac:dyDescent="0.3">
      <c r="M6635"/>
    </row>
    <row r="6636" spans="13:13" x14ac:dyDescent="0.3">
      <c r="M6636"/>
    </row>
    <row r="6637" spans="13:13" x14ac:dyDescent="0.3">
      <c r="M6637"/>
    </row>
    <row r="6638" spans="13:13" x14ac:dyDescent="0.3">
      <c r="M6638"/>
    </row>
    <row r="6639" spans="13:13" x14ac:dyDescent="0.3">
      <c r="M6639"/>
    </row>
    <row r="6640" spans="13:13" x14ac:dyDescent="0.3">
      <c r="M6640"/>
    </row>
    <row r="6641" spans="13:13" x14ac:dyDescent="0.3">
      <c r="M6641"/>
    </row>
    <row r="6642" spans="13:13" x14ac:dyDescent="0.3">
      <c r="M6642"/>
    </row>
    <row r="6643" spans="13:13" x14ac:dyDescent="0.3">
      <c r="M6643"/>
    </row>
    <row r="6644" spans="13:13" x14ac:dyDescent="0.3">
      <c r="M6644"/>
    </row>
    <row r="6645" spans="13:13" x14ac:dyDescent="0.3">
      <c r="M6645"/>
    </row>
    <row r="6646" spans="13:13" x14ac:dyDescent="0.3">
      <c r="M6646"/>
    </row>
    <row r="6647" spans="13:13" x14ac:dyDescent="0.3">
      <c r="M6647"/>
    </row>
    <row r="6648" spans="13:13" x14ac:dyDescent="0.3">
      <c r="M6648"/>
    </row>
    <row r="6649" spans="13:13" x14ac:dyDescent="0.3">
      <c r="M6649"/>
    </row>
    <row r="6650" spans="13:13" x14ac:dyDescent="0.3">
      <c r="M6650"/>
    </row>
    <row r="6651" spans="13:13" x14ac:dyDescent="0.3">
      <c r="M6651"/>
    </row>
    <row r="6652" spans="13:13" x14ac:dyDescent="0.3">
      <c r="M6652"/>
    </row>
    <row r="6653" spans="13:13" x14ac:dyDescent="0.3">
      <c r="M6653"/>
    </row>
    <row r="6654" spans="13:13" x14ac:dyDescent="0.3">
      <c r="M6654"/>
    </row>
    <row r="6655" spans="13:13" x14ac:dyDescent="0.3">
      <c r="M6655"/>
    </row>
    <row r="6656" spans="13:13" x14ac:dyDescent="0.3">
      <c r="M6656"/>
    </row>
    <row r="6657" spans="13:13" x14ac:dyDescent="0.3">
      <c r="M6657"/>
    </row>
    <row r="6658" spans="13:13" x14ac:dyDescent="0.3">
      <c r="M6658"/>
    </row>
    <row r="6659" spans="13:13" x14ac:dyDescent="0.3">
      <c r="M6659"/>
    </row>
    <row r="6660" spans="13:13" x14ac:dyDescent="0.3">
      <c r="M6660"/>
    </row>
    <row r="6661" spans="13:13" x14ac:dyDescent="0.3">
      <c r="M6661"/>
    </row>
    <row r="6662" spans="13:13" x14ac:dyDescent="0.3">
      <c r="M6662"/>
    </row>
    <row r="6663" spans="13:13" x14ac:dyDescent="0.3">
      <c r="M6663"/>
    </row>
    <row r="6664" spans="13:13" x14ac:dyDescent="0.3">
      <c r="M6664"/>
    </row>
    <row r="6665" spans="13:13" x14ac:dyDescent="0.3">
      <c r="M6665"/>
    </row>
    <row r="6666" spans="13:13" x14ac:dyDescent="0.3">
      <c r="M6666"/>
    </row>
    <row r="6667" spans="13:13" x14ac:dyDescent="0.3">
      <c r="M6667"/>
    </row>
    <row r="6668" spans="13:13" x14ac:dyDescent="0.3">
      <c r="M6668"/>
    </row>
    <row r="6669" spans="13:13" x14ac:dyDescent="0.3">
      <c r="M6669"/>
    </row>
    <row r="6670" spans="13:13" x14ac:dyDescent="0.3">
      <c r="M6670"/>
    </row>
    <row r="6671" spans="13:13" x14ac:dyDescent="0.3">
      <c r="M6671"/>
    </row>
    <row r="6672" spans="13:13" x14ac:dyDescent="0.3">
      <c r="M6672"/>
    </row>
    <row r="6673" spans="13:13" x14ac:dyDescent="0.3">
      <c r="M6673"/>
    </row>
    <row r="6674" spans="13:13" x14ac:dyDescent="0.3">
      <c r="M6674"/>
    </row>
    <row r="6675" spans="13:13" x14ac:dyDescent="0.3">
      <c r="M6675"/>
    </row>
    <row r="6676" spans="13:13" x14ac:dyDescent="0.3">
      <c r="M6676"/>
    </row>
    <row r="6677" spans="13:13" x14ac:dyDescent="0.3">
      <c r="M6677"/>
    </row>
    <row r="6678" spans="13:13" x14ac:dyDescent="0.3">
      <c r="M6678"/>
    </row>
    <row r="6679" spans="13:13" x14ac:dyDescent="0.3">
      <c r="M6679"/>
    </row>
    <row r="6680" spans="13:13" x14ac:dyDescent="0.3">
      <c r="M6680"/>
    </row>
    <row r="6681" spans="13:13" x14ac:dyDescent="0.3">
      <c r="M6681"/>
    </row>
    <row r="6682" spans="13:13" x14ac:dyDescent="0.3">
      <c r="M6682"/>
    </row>
    <row r="6683" spans="13:13" x14ac:dyDescent="0.3">
      <c r="M6683"/>
    </row>
    <row r="6684" spans="13:13" x14ac:dyDescent="0.3">
      <c r="M6684"/>
    </row>
    <row r="6685" spans="13:13" x14ac:dyDescent="0.3">
      <c r="M6685"/>
    </row>
    <row r="6686" spans="13:13" x14ac:dyDescent="0.3">
      <c r="M6686"/>
    </row>
    <row r="6687" spans="13:13" x14ac:dyDescent="0.3">
      <c r="M6687"/>
    </row>
    <row r="6688" spans="13:13" x14ac:dyDescent="0.3">
      <c r="M6688"/>
    </row>
    <row r="6689" spans="13:13" x14ac:dyDescent="0.3">
      <c r="M6689"/>
    </row>
    <row r="6690" spans="13:13" x14ac:dyDescent="0.3">
      <c r="M6690"/>
    </row>
    <row r="6691" spans="13:13" x14ac:dyDescent="0.3">
      <c r="M6691"/>
    </row>
    <row r="6692" spans="13:13" x14ac:dyDescent="0.3">
      <c r="M6692"/>
    </row>
    <row r="6693" spans="13:13" x14ac:dyDescent="0.3">
      <c r="M6693"/>
    </row>
    <row r="6694" spans="13:13" x14ac:dyDescent="0.3">
      <c r="M6694"/>
    </row>
    <row r="6695" spans="13:13" x14ac:dyDescent="0.3">
      <c r="M6695"/>
    </row>
    <row r="6696" spans="13:13" x14ac:dyDescent="0.3">
      <c r="M6696"/>
    </row>
    <row r="6697" spans="13:13" x14ac:dyDescent="0.3">
      <c r="M6697"/>
    </row>
    <row r="6698" spans="13:13" x14ac:dyDescent="0.3">
      <c r="M6698"/>
    </row>
    <row r="6699" spans="13:13" x14ac:dyDescent="0.3">
      <c r="M6699"/>
    </row>
    <row r="6700" spans="13:13" x14ac:dyDescent="0.3">
      <c r="M6700"/>
    </row>
    <row r="6701" spans="13:13" x14ac:dyDescent="0.3">
      <c r="M6701"/>
    </row>
    <row r="6702" spans="13:13" x14ac:dyDescent="0.3">
      <c r="M6702"/>
    </row>
    <row r="6703" spans="13:13" x14ac:dyDescent="0.3">
      <c r="M6703"/>
    </row>
    <row r="6704" spans="13:13" x14ac:dyDescent="0.3">
      <c r="M6704"/>
    </row>
    <row r="6705" spans="13:13" x14ac:dyDescent="0.3">
      <c r="M6705"/>
    </row>
    <row r="6706" spans="13:13" x14ac:dyDescent="0.3">
      <c r="M6706"/>
    </row>
    <row r="6707" spans="13:13" x14ac:dyDescent="0.3">
      <c r="M6707"/>
    </row>
    <row r="6708" spans="13:13" x14ac:dyDescent="0.3">
      <c r="M6708"/>
    </row>
    <row r="6709" spans="13:13" x14ac:dyDescent="0.3">
      <c r="M6709"/>
    </row>
    <row r="6710" spans="13:13" x14ac:dyDescent="0.3">
      <c r="M6710"/>
    </row>
    <row r="6711" spans="13:13" x14ac:dyDescent="0.3">
      <c r="M6711"/>
    </row>
    <row r="6712" spans="13:13" x14ac:dyDescent="0.3">
      <c r="M6712"/>
    </row>
    <row r="6713" spans="13:13" x14ac:dyDescent="0.3">
      <c r="M6713"/>
    </row>
    <row r="6714" spans="13:13" x14ac:dyDescent="0.3">
      <c r="M6714"/>
    </row>
    <row r="6715" spans="13:13" x14ac:dyDescent="0.3">
      <c r="M6715"/>
    </row>
    <row r="6716" spans="13:13" x14ac:dyDescent="0.3">
      <c r="M6716"/>
    </row>
    <row r="6717" spans="13:13" x14ac:dyDescent="0.3">
      <c r="M6717"/>
    </row>
    <row r="6718" spans="13:13" x14ac:dyDescent="0.3">
      <c r="M6718"/>
    </row>
    <row r="6719" spans="13:13" x14ac:dyDescent="0.3">
      <c r="M6719"/>
    </row>
    <row r="6720" spans="13:13" x14ac:dyDescent="0.3">
      <c r="M6720"/>
    </row>
    <row r="6721" spans="13:13" x14ac:dyDescent="0.3">
      <c r="M6721"/>
    </row>
    <row r="6722" spans="13:13" x14ac:dyDescent="0.3">
      <c r="M6722"/>
    </row>
    <row r="6723" spans="13:13" x14ac:dyDescent="0.3">
      <c r="M6723"/>
    </row>
    <row r="6724" spans="13:13" x14ac:dyDescent="0.3">
      <c r="M6724"/>
    </row>
    <row r="6725" spans="13:13" x14ac:dyDescent="0.3">
      <c r="M6725"/>
    </row>
    <row r="6726" spans="13:13" x14ac:dyDescent="0.3">
      <c r="M6726"/>
    </row>
    <row r="6727" spans="13:13" x14ac:dyDescent="0.3">
      <c r="M6727"/>
    </row>
    <row r="6728" spans="13:13" x14ac:dyDescent="0.3">
      <c r="M6728"/>
    </row>
    <row r="6729" spans="13:13" x14ac:dyDescent="0.3">
      <c r="M6729"/>
    </row>
    <row r="6730" spans="13:13" x14ac:dyDescent="0.3">
      <c r="M6730"/>
    </row>
    <row r="6731" spans="13:13" x14ac:dyDescent="0.3">
      <c r="M6731"/>
    </row>
    <row r="6732" spans="13:13" x14ac:dyDescent="0.3">
      <c r="M6732"/>
    </row>
    <row r="6733" spans="13:13" x14ac:dyDescent="0.3">
      <c r="M6733"/>
    </row>
    <row r="6734" spans="13:13" x14ac:dyDescent="0.3">
      <c r="M6734"/>
    </row>
    <row r="6735" spans="13:13" x14ac:dyDescent="0.3">
      <c r="M6735"/>
    </row>
    <row r="6736" spans="13:13" x14ac:dyDescent="0.3">
      <c r="M6736"/>
    </row>
    <row r="6737" spans="13:13" x14ac:dyDescent="0.3">
      <c r="M6737"/>
    </row>
    <row r="6738" spans="13:13" x14ac:dyDescent="0.3">
      <c r="M6738"/>
    </row>
    <row r="6739" spans="13:13" x14ac:dyDescent="0.3">
      <c r="M6739"/>
    </row>
    <row r="6740" spans="13:13" x14ac:dyDescent="0.3">
      <c r="M6740"/>
    </row>
    <row r="6741" spans="13:13" x14ac:dyDescent="0.3">
      <c r="M6741"/>
    </row>
    <row r="6742" spans="13:13" x14ac:dyDescent="0.3">
      <c r="M6742"/>
    </row>
    <row r="6743" spans="13:13" x14ac:dyDescent="0.3">
      <c r="M6743"/>
    </row>
    <row r="6744" spans="13:13" x14ac:dyDescent="0.3">
      <c r="M6744"/>
    </row>
    <row r="6745" spans="13:13" x14ac:dyDescent="0.3">
      <c r="M6745"/>
    </row>
    <row r="6746" spans="13:13" x14ac:dyDescent="0.3">
      <c r="M6746"/>
    </row>
    <row r="6747" spans="13:13" x14ac:dyDescent="0.3">
      <c r="M6747"/>
    </row>
    <row r="6748" spans="13:13" x14ac:dyDescent="0.3">
      <c r="M6748"/>
    </row>
    <row r="6749" spans="13:13" x14ac:dyDescent="0.3">
      <c r="M6749"/>
    </row>
    <row r="6750" spans="13:13" x14ac:dyDescent="0.3">
      <c r="M6750"/>
    </row>
    <row r="6751" spans="13:13" x14ac:dyDescent="0.3">
      <c r="M6751"/>
    </row>
    <row r="6752" spans="13:13" x14ac:dyDescent="0.3">
      <c r="M6752"/>
    </row>
    <row r="6753" spans="13:13" x14ac:dyDescent="0.3">
      <c r="M6753"/>
    </row>
    <row r="6754" spans="13:13" x14ac:dyDescent="0.3">
      <c r="M6754"/>
    </row>
    <row r="6755" spans="13:13" x14ac:dyDescent="0.3">
      <c r="M6755"/>
    </row>
    <row r="6756" spans="13:13" x14ac:dyDescent="0.3">
      <c r="M6756"/>
    </row>
    <row r="6757" spans="13:13" x14ac:dyDescent="0.3">
      <c r="M6757"/>
    </row>
    <row r="6758" spans="13:13" x14ac:dyDescent="0.3">
      <c r="M6758"/>
    </row>
    <row r="6759" spans="13:13" x14ac:dyDescent="0.3">
      <c r="M6759"/>
    </row>
    <row r="6760" spans="13:13" x14ac:dyDescent="0.3">
      <c r="M6760"/>
    </row>
    <row r="6761" spans="13:13" x14ac:dyDescent="0.3">
      <c r="M6761"/>
    </row>
    <row r="6762" spans="13:13" x14ac:dyDescent="0.3">
      <c r="M6762"/>
    </row>
    <row r="6763" spans="13:13" x14ac:dyDescent="0.3">
      <c r="M6763"/>
    </row>
    <row r="6764" spans="13:13" x14ac:dyDescent="0.3">
      <c r="M6764"/>
    </row>
    <row r="6765" spans="13:13" x14ac:dyDescent="0.3">
      <c r="M6765"/>
    </row>
    <row r="6766" spans="13:13" x14ac:dyDescent="0.3">
      <c r="M6766"/>
    </row>
    <row r="6767" spans="13:13" x14ac:dyDescent="0.3">
      <c r="M6767"/>
    </row>
    <row r="6768" spans="13:13" x14ac:dyDescent="0.3">
      <c r="M6768"/>
    </row>
    <row r="6769" spans="13:13" x14ac:dyDescent="0.3">
      <c r="M6769"/>
    </row>
    <row r="6770" spans="13:13" x14ac:dyDescent="0.3">
      <c r="M6770"/>
    </row>
    <row r="6771" spans="13:13" x14ac:dyDescent="0.3">
      <c r="M6771"/>
    </row>
    <row r="6772" spans="13:13" x14ac:dyDescent="0.3">
      <c r="M6772"/>
    </row>
    <row r="6773" spans="13:13" x14ac:dyDescent="0.3">
      <c r="M6773"/>
    </row>
    <row r="6774" spans="13:13" x14ac:dyDescent="0.3">
      <c r="M6774"/>
    </row>
    <row r="6775" spans="13:13" x14ac:dyDescent="0.3">
      <c r="M6775"/>
    </row>
    <row r="6776" spans="13:13" x14ac:dyDescent="0.3">
      <c r="M6776"/>
    </row>
    <row r="6777" spans="13:13" x14ac:dyDescent="0.3">
      <c r="M6777"/>
    </row>
    <row r="6778" spans="13:13" x14ac:dyDescent="0.3">
      <c r="M6778"/>
    </row>
    <row r="6779" spans="13:13" x14ac:dyDescent="0.3">
      <c r="M6779"/>
    </row>
    <row r="6780" spans="13:13" x14ac:dyDescent="0.3">
      <c r="M6780"/>
    </row>
    <row r="6781" spans="13:13" x14ac:dyDescent="0.3">
      <c r="M6781"/>
    </row>
    <row r="6782" spans="13:13" x14ac:dyDescent="0.3">
      <c r="M6782"/>
    </row>
    <row r="6783" spans="13:13" x14ac:dyDescent="0.3">
      <c r="M6783"/>
    </row>
    <row r="6784" spans="13:13" x14ac:dyDescent="0.3">
      <c r="M6784"/>
    </row>
    <row r="6785" spans="13:13" x14ac:dyDescent="0.3">
      <c r="M6785"/>
    </row>
    <row r="6786" spans="13:13" x14ac:dyDescent="0.3">
      <c r="M6786"/>
    </row>
    <row r="6787" spans="13:13" x14ac:dyDescent="0.3">
      <c r="M6787"/>
    </row>
    <row r="6788" spans="13:13" x14ac:dyDescent="0.3">
      <c r="M6788"/>
    </row>
    <row r="6789" spans="13:13" x14ac:dyDescent="0.3">
      <c r="M6789"/>
    </row>
    <row r="6790" spans="13:13" x14ac:dyDescent="0.3">
      <c r="M6790"/>
    </row>
    <row r="6791" spans="13:13" x14ac:dyDescent="0.3">
      <c r="M6791"/>
    </row>
    <row r="6792" spans="13:13" x14ac:dyDescent="0.3">
      <c r="M6792"/>
    </row>
    <row r="6793" spans="13:13" x14ac:dyDescent="0.3">
      <c r="M6793"/>
    </row>
    <row r="6794" spans="13:13" x14ac:dyDescent="0.3">
      <c r="M6794"/>
    </row>
    <row r="6795" spans="13:13" x14ac:dyDescent="0.3">
      <c r="M6795"/>
    </row>
    <row r="6796" spans="13:13" x14ac:dyDescent="0.3">
      <c r="M6796"/>
    </row>
    <row r="6797" spans="13:13" x14ac:dyDescent="0.3">
      <c r="M6797"/>
    </row>
    <row r="6798" spans="13:13" x14ac:dyDescent="0.3">
      <c r="M6798"/>
    </row>
    <row r="6799" spans="13:13" x14ac:dyDescent="0.3">
      <c r="M6799"/>
    </row>
    <row r="6800" spans="13:13" x14ac:dyDescent="0.3">
      <c r="M6800"/>
    </row>
    <row r="6801" spans="13:13" x14ac:dyDescent="0.3">
      <c r="M6801"/>
    </row>
    <row r="6802" spans="13:13" x14ac:dyDescent="0.3">
      <c r="M6802"/>
    </row>
    <row r="6803" spans="13:13" x14ac:dyDescent="0.3">
      <c r="M6803"/>
    </row>
    <row r="6804" spans="13:13" x14ac:dyDescent="0.3">
      <c r="M6804"/>
    </row>
    <row r="6805" spans="13:13" x14ac:dyDescent="0.3">
      <c r="M6805"/>
    </row>
    <row r="6806" spans="13:13" x14ac:dyDescent="0.3">
      <c r="M6806"/>
    </row>
    <row r="6807" spans="13:13" x14ac:dyDescent="0.3">
      <c r="M6807"/>
    </row>
    <row r="6808" spans="13:13" x14ac:dyDescent="0.3">
      <c r="M6808"/>
    </row>
    <row r="6809" spans="13:13" x14ac:dyDescent="0.3">
      <c r="M6809"/>
    </row>
    <row r="6810" spans="13:13" x14ac:dyDescent="0.3">
      <c r="M6810"/>
    </row>
    <row r="6811" spans="13:13" x14ac:dyDescent="0.3">
      <c r="M6811"/>
    </row>
    <row r="6812" spans="13:13" x14ac:dyDescent="0.3">
      <c r="M6812"/>
    </row>
    <row r="6813" spans="13:13" x14ac:dyDescent="0.3">
      <c r="M6813"/>
    </row>
    <row r="6814" spans="13:13" x14ac:dyDescent="0.3">
      <c r="M6814"/>
    </row>
    <row r="6815" spans="13:13" x14ac:dyDescent="0.3">
      <c r="M6815"/>
    </row>
    <row r="6816" spans="13:13" x14ac:dyDescent="0.3">
      <c r="M6816"/>
    </row>
    <row r="6817" spans="13:13" x14ac:dyDescent="0.3">
      <c r="M6817"/>
    </row>
    <row r="6818" spans="13:13" x14ac:dyDescent="0.3">
      <c r="M6818"/>
    </row>
    <row r="6819" spans="13:13" x14ac:dyDescent="0.3">
      <c r="M6819"/>
    </row>
    <row r="6820" spans="13:13" x14ac:dyDescent="0.3">
      <c r="M6820"/>
    </row>
    <row r="6821" spans="13:13" x14ac:dyDescent="0.3">
      <c r="M6821"/>
    </row>
    <row r="6822" spans="13:13" x14ac:dyDescent="0.3">
      <c r="M6822"/>
    </row>
    <row r="6823" spans="13:13" x14ac:dyDescent="0.3">
      <c r="M6823"/>
    </row>
    <row r="6824" spans="13:13" x14ac:dyDescent="0.3">
      <c r="M6824"/>
    </row>
    <row r="6825" spans="13:13" x14ac:dyDescent="0.3">
      <c r="M6825"/>
    </row>
    <row r="6826" spans="13:13" x14ac:dyDescent="0.3">
      <c r="M6826"/>
    </row>
    <row r="6827" spans="13:13" x14ac:dyDescent="0.3">
      <c r="M6827"/>
    </row>
    <row r="6828" spans="13:13" x14ac:dyDescent="0.3">
      <c r="M6828"/>
    </row>
    <row r="6829" spans="13:13" x14ac:dyDescent="0.3">
      <c r="M6829"/>
    </row>
    <row r="6830" spans="13:13" x14ac:dyDescent="0.3">
      <c r="M6830"/>
    </row>
    <row r="6831" spans="13:13" x14ac:dyDescent="0.3">
      <c r="M6831"/>
    </row>
    <row r="6832" spans="13:13" x14ac:dyDescent="0.3">
      <c r="M6832"/>
    </row>
    <row r="6833" spans="13:13" x14ac:dyDescent="0.3">
      <c r="M6833"/>
    </row>
    <row r="6834" spans="13:13" x14ac:dyDescent="0.3">
      <c r="M6834"/>
    </row>
    <row r="6835" spans="13:13" x14ac:dyDescent="0.3">
      <c r="M6835"/>
    </row>
    <row r="6836" spans="13:13" x14ac:dyDescent="0.3">
      <c r="M6836"/>
    </row>
    <row r="6837" spans="13:13" x14ac:dyDescent="0.3">
      <c r="M6837"/>
    </row>
    <row r="6838" spans="13:13" x14ac:dyDescent="0.3">
      <c r="M6838"/>
    </row>
    <row r="6839" spans="13:13" x14ac:dyDescent="0.3">
      <c r="M6839"/>
    </row>
    <row r="6840" spans="13:13" x14ac:dyDescent="0.3">
      <c r="M6840"/>
    </row>
    <row r="6841" spans="13:13" x14ac:dyDescent="0.3">
      <c r="M6841"/>
    </row>
    <row r="6842" spans="13:13" x14ac:dyDescent="0.3">
      <c r="M6842"/>
    </row>
    <row r="6843" spans="13:13" x14ac:dyDescent="0.3">
      <c r="M6843"/>
    </row>
    <row r="6844" spans="13:13" x14ac:dyDescent="0.3">
      <c r="M6844"/>
    </row>
    <row r="6845" spans="13:13" x14ac:dyDescent="0.3">
      <c r="M6845"/>
    </row>
    <row r="6846" spans="13:13" x14ac:dyDescent="0.3">
      <c r="M6846"/>
    </row>
    <row r="6847" spans="13:13" x14ac:dyDescent="0.3">
      <c r="M6847"/>
    </row>
    <row r="6848" spans="13:13" x14ac:dyDescent="0.3">
      <c r="M6848"/>
    </row>
    <row r="6849" spans="13:13" x14ac:dyDescent="0.3">
      <c r="M6849"/>
    </row>
    <row r="6850" spans="13:13" x14ac:dyDescent="0.3">
      <c r="M6850"/>
    </row>
    <row r="6851" spans="13:13" x14ac:dyDescent="0.3">
      <c r="M6851"/>
    </row>
    <row r="6852" spans="13:13" x14ac:dyDescent="0.3">
      <c r="M6852"/>
    </row>
    <row r="6853" spans="13:13" x14ac:dyDescent="0.3">
      <c r="M6853"/>
    </row>
    <row r="6854" spans="13:13" x14ac:dyDescent="0.3">
      <c r="M6854"/>
    </row>
    <row r="6855" spans="13:13" x14ac:dyDescent="0.3">
      <c r="M6855"/>
    </row>
    <row r="6856" spans="13:13" x14ac:dyDescent="0.3">
      <c r="M6856"/>
    </row>
    <row r="6857" spans="13:13" x14ac:dyDescent="0.3">
      <c r="M6857"/>
    </row>
    <row r="6858" spans="13:13" x14ac:dyDescent="0.3">
      <c r="M6858"/>
    </row>
    <row r="6859" spans="13:13" x14ac:dyDescent="0.3">
      <c r="M6859"/>
    </row>
    <row r="6860" spans="13:13" x14ac:dyDescent="0.3">
      <c r="M6860"/>
    </row>
    <row r="6861" spans="13:13" x14ac:dyDescent="0.3">
      <c r="M6861"/>
    </row>
    <row r="6862" spans="13:13" x14ac:dyDescent="0.3">
      <c r="M6862"/>
    </row>
    <row r="6863" spans="13:13" x14ac:dyDescent="0.3">
      <c r="M6863"/>
    </row>
    <row r="6864" spans="13:13" x14ac:dyDescent="0.3">
      <c r="M6864"/>
    </row>
    <row r="6865" spans="13:13" x14ac:dyDescent="0.3">
      <c r="M6865"/>
    </row>
    <row r="6866" spans="13:13" x14ac:dyDescent="0.3">
      <c r="M6866"/>
    </row>
    <row r="6867" spans="13:13" x14ac:dyDescent="0.3">
      <c r="M6867"/>
    </row>
    <row r="6868" spans="13:13" x14ac:dyDescent="0.3">
      <c r="M6868"/>
    </row>
    <row r="6869" spans="13:13" x14ac:dyDescent="0.3">
      <c r="M6869"/>
    </row>
    <row r="6870" spans="13:13" x14ac:dyDescent="0.3">
      <c r="M6870"/>
    </row>
    <row r="6871" spans="13:13" x14ac:dyDescent="0.3">
      <c r="M6871"/>
    </row>
    <row r="6872" spans="13:13" x14ac:dyDescent="0.3">
      <c r="M6872"/>
    </row>
    <row r="6873" spans="13:13" x14ac:dyDescent="0.3">
      <c r="M6873"/>
    </row>
    <row r="6874" spans="13:13" x14ac:dyDescent="0.3">
      <c r="M6874"/>
    </row>
    <row r="6875" spans="13:13" x14ac:dyDescent="0.3">
      <c r="M6875"/>
    </row>
    <row r="6876" spans="13:13" x14ac:dyDescent="0.3">
      <c r="M6876"/>
    </row>
    <row r="6877" spans="13:13" x14ac:dyDescent="0.3">
      <c r="M6877"/>
    </row>
    <row r="6878" spans="13:13" x14ac:dyDescent="0.3">
      <c r="M6878"/>
    </row>
    <row r="6879" spans="13:13" x14ac:dyDescent="0.3">
      <c r="M6879"/>
    </row>
    <row r="6880" spans="13:13" x14ac:dyDescent="0.3">
      <c r="M6880"/>
    </row>
    <row r="6881" spans="13:13" x14ac:dyDescent="0.3">
      <c r="M6881"/>
    </row>
    <row r="6882" spans="13:13" x14ac:dyDescent="0.3">
      <c r="M6882"/>
    </row>
    <row r="6883" spans="13:13" x14ac:dyDescent="0.3">
      <c r="M6883"/>
    </row>
    <row r="6884" spans="13:13" x14ac:dyDescent="0.3">
      <c r="M6884"/>
    </row>
    <row r="6885" spans="13:13" x14ac:dyDescent="0.3">
      <c r="M6885"/>
    </row>
    <row r="6886" spans="13:13" x14ac:dyDescent="0.3">
      <c r="M6886"/>
    </row>
    <row r="6887" spans="13:13" x14ac:dyDescent="0.3">
      <c r="M6887"/>
    </row>
    <row r="6888" spans="13:13" x14ac:dyDescent="0.3">
      <c r="M6888"/>
    </row>
    <row r="6889" spans="13:13" x14ac:dyDescent="0.3">
      <c r="M6889"/>
    </row>
    <row r="6890" spans="13:13" x14ac:dyDescent="0.3">
      <c r="M6890"/>
    </row>
    <row r="6891" spans="13:13" x14ac:dyDescent="0.3">
      <c r="M6891"/>
    </row>
    <row r="6892" spans="13:13" x14ac:dyDescent="0.3">
      <c r="M6892"/>
    </row>
    <row r="6893" spans="13:13" x14ac:dyDescent="0.3">
      <c r="M6893"/>
    </row>
    <row r="6894" spans="13:13" x14ac:dyDescent="0.3">
      <c r="M6894"/>
    </row>
    <row r="6895" spans="13:13" x14ac:dyDescent="0.3">
      <c r="M6895"/>
    </row>
    <row r="6896" spans="13:13" x14ac:dyDescent="0.3">
      <c r="M6896"/>
    </row>
    <row r="6897" spans="13:13" x14ac:dyDescent="0.3">
      <c r="M6897"/>
    </row>
    <row r="6898" spans="13:13" x14ac:dyDescent="0.3">
      <c r="M6898"/>
    </row>
    <row r="6899" spans="13:13" x14ac:dyDescent="0.3">
      <c r="M6899"/>
    </row>
    <row r="6900" spans="13:13" x14ac:dyDescent="0.3">
      <c r="M6900"/>
    </row>
    <row r="6901" spans="13:13" x14ac:dyDescent="0.3">
      <c r="M6901"/>
    </row>
    <row r="6902" spans="13:13" x14ac:dyDescent="0.3">
      <c r="M6902"/>
    </row>
    <row r="6903" spans="13:13" x14ac:dyDescent="0.3">
      <c r="M6903"/>
    </row>
    <row r="6904" spans="13:13" x14ac:dyDescent="0.3">
      <c r="M6904"/>
    </row>
    <row r="6905" spans="13:13" x14ac:dyDescent="0.3">
      <c r="M6905"/>
    </row>
    <row r="6906" spans="13:13" x14ac:dyDescent="0.3">
      <c r="M6906"/>
    </row>
    <row r="6907" spans="13:13" x14ac:dyDescent="0.3">
      <c r="M6907"/>
    </row>
    <row r="6908" spans="13:13" x14ac:dyDescent="0.3">
      <c r="M6908"/>
    </row>
    <row r="6909" spans="13:13" x14ac:dyDescent="0.3">
      <c r="M6909"/>
    </row>
    <row r="6910" spans="13:13" x14ac:dyDescent="0.3">
      <c r="M6910"/>
    </row>
    <row r="6911" spans="13:13" x14ac:dyDescent="0.3">
      <c r="M6911"/>
    </row>
    <row r="6912" spans="13:13" x14ac:dyDescent="0.3">
      <c r="M6912"/>
    </row>
    <row r="6913" spans="13:13" x14ac:dyDescent="0.3">
      <c r="M6913"/>
    </row>
    <row r="6914" spans="13:13" x14ac:dyDescent="0.3">
      <c r="M6914"/>
    </row>
    <row r="6915" spans="13:13" x14ac:dyDescent="0.3">
      <c r="M6915"/>
    </row>
    <row r="6916" spans="13:13" x14ac:dyDescent="0.3">
      <c r="M6916"/>
    </row>
    <row r="6917" spans="13:13" x14ac:dyDescent="0.3">
      <c r="M6917"/>
    </row>
    <row r="6918" spans="13:13" x14ac:dyDescent="0.3">
      <c r="M6918"/>
    </row>
    <row r="6919" spans="13:13" x14ac:dyDescent="0.3">
      <c r="M6919"/>
    </row>
    <row r="6920" spans="13:13" x14ac:dyDescent="0.3">
      <c r="M6920"/>
    </row>
    <row r="6921" spans="13:13" x14ac:dyDescent="0.3">
      <c r="M6921"/>
    </row>
    <row r="6922" spans="13:13" x14ac:dyDescent="0.3">
      <c r="M6922"/>
    </row>
    <row r="6923" spans="13:13" x14ac:dyDescent="0.3">
      <c r="M6923"/>
    </row>
    <row r="6924" spans="13:13" x14ac:dyDescent="0.3">
      <c r="M6924"/>
    </row>
    <row r="6925" spans="13:13" x14ac:dyDescent="0.3">
      <c r="M6925"/>
    </row>
    <row r="6926" spans="13:13" x14ac:dyDescent="0.3">
      <c r="M6926"/>
    </row>
    <row r="6927" spans="13:13" x14ac:dyDescent="0.3">
      <c r="M6927"/>
    </row>
    <row r="6928" spans="13:13" x14ac:dyDescent="0.3">
      <c r="M6928"/>
    </row>
    <row r="6929" spans="13:13" x14ac:dyDescent="0.3">
      <c r="M6929"/>
    </row>
    <row r="6930" spans="13:13" x14ac:dyDescent="0.3">
      <c r="M6930"/>
    </row>
    <row r="6931" spans="13:13" x14ac:dyDescent="0.3">
      <c r="M6931"/>
    </row>
    <row r="6932" spans="13:13" x14ac:dyDescent="0.3">
      <c r="M6932"/>
    </row>
    <row r="6933" spans="13:13" x14ac:dyDescent="0.3">
      <c r="M6933"/>
    </row>
    <row r="6934" spans="13:13" x14ac:dyDescent="0.3">
      <c r="M6934"/>
    </row>
    <row r="6935" spans="13:13" x14ac:dyDescent="0.3">
      <c r="M6935"/>
    </row>
    <row r="6936" spans="13:13" x14ac:dyDescent="0.3">
      <c r="M6936"/>
    </row>
    <row r="6937" spans="13:13" x14ac:dyDescent="0.3">
      <c r="M6937"/>
    </row>
    <row r="6938" spans="13:13" x14ac:dyDescent="0.3">
      <c r="M6938"/>
    </row>
    <row r="6939" spans="13:13" x14ac:dyDescent="0.3">
      <c r="M6939"/>
    </row>
    <row r="6940" spans="13:13" x14ac:dyDescent="0.3">
      <c r="M6940"/>
    </row>
    <row r="6941" spans="13:13" x14ac:dyDescent="0.3">
      <c r="M6941"/>
    </row>
    <row r="6942" spans="13:13" x14ac:dyDescent="0.3">
      <c r="M6942"/>
    </row>
    <row r="6943" spans="13:13" x14ac:dyDescent="0.3">
      <c r="M6943"/>
    </row>
    <row r="6944" spans="13:13" x14ac:dyDescent="0.3">
      <c r="M6944"/>
    </row>
    <row r="6945" spans="13:13" x14ac:dyDescent="0.3">
      <c r="M6945"/>
    </row>
    <row r="6946" spans="13:13" x14ac:dyDescent="0.3">
      <c r="M6946"/>
    </row>
    <row r="6947" spans="13:13" x14ac:dyDescent="0.3">
      <c r="M6947"/>
    </row>
    <row r="6948" spans="13:13" x14ac:dyDescent="0.3">
      <c r="M6948"/>
    </row>
    <row r="6949" spans="13:13" x14ac:dyDescent="0.3">
      <c r="M6949"/>
    </row>
    <row r="6950" spans="13:13" x14ac:dyDescent="0.3">
      <c r="M6950"/>
    </row>
    <row r="6951" spans="13:13" x14ac:dyDescent="0.3">
      <c r="M6951"/>
    </row>
    <row r="6952" spans="13:13" x14ac:dyDescent="0.3">
      <c r="M6952"/>
    </row>
    <row r="6953" spans="13:13" x14ac:dyDescent="0.3">
      <c r="M6953"/>
    </row>
    <row r="6954" spans="13:13" x14ac:dyDescent="0.3">
      <c r="M6954"/>
    </row>
    <row r="6955" spans="13:13" x14ac:dyDescent="0.3">
      <c r="M6955"/>
    </row>
    <row r="6956" spans="13:13" x14ac:dyDescent="0.3">
      <c r="M6956"/>
    </row>
    <row r="6957" spans="13:13" x14ac:dyDescent="0.3">
      <c r="M6957"/>
    </row>
    <row r="6958" spans="13:13" x14ac:dyDescent="0.3">
      <c r="M6958"/>
    </row>
    <row r="6959" spans="13:13" x14ac:dyDescent="0.3">
      <c r="M6959"/>
    </row>
    <row r="6960" spans="13:13" x14ac:dyDescent="0.3">
      <c r="M6960"/>
    </row>
    <row r="6961" spans="13:13" x14ac:dyDescent="0.3">
      <c r="M6961"/>
    </row>
    <row r="6962" spans="13:13" x14ac:dyDescent="0.3">
      <c r="M6962"/>
    </row>
    <row r="6963" spans="13:13" x14ac:dyDescent="0.3">
      <c r="M6963"/>
    </row>
    <row r="6964" spans="13:13" x14ac:dyDescent="0.3">
      <c r="M6964"/>
    </row>
    <row r="6965" spans="13:13" x14ac:dyDescent="0.3">
      <c r="M6965"/>
    </row>
    <row r="6966" spans="13:13" x14ac:dyDescent="0.3">
      <c r="M6966"/>
    </row>
    <row r="6967" spans="13:13" x14ac:dyDescent="0.3">
      <c r="M6967"/>
    </row>
    <row r="6968" spans="13:13" x14ac:dyDescent="0.3">
      <c r="M6968"/>
    </row>
    <row r="6969" spans="13:13" x14ac:dyDescent="0.3">
      <c r="M6969"/>
    </row>
    <row r="6970" spans="13:13" x14ac:dyDescent="0.3">
      <c r="M6970"/>
    </row>
    <row r="6971" spans="13:13" x14ac:dyDescent="0.3">
      <c r="M6971"/>
    </row>
    <row r="6972" spans="13:13" x14ac:dyDescent="0.3">
      <c r="M6972"/>
    </row>
    <row r="6973" spans="13:13" x14ac:dyDescent="0.3">
      <c r="M6973"/>
    </row>
    <row r="6974" spans="13:13" x14ac:dyDescent="0.3">
      <c r="M6974"/>
    </row>
    <row r="6975" spans="13:13" x14ac:dyDescent="0.3">
      <c r="M6975"/>
    </row>
    <row r="6976" spans="13:13" x14ac:dyDescent="0.3">
      <c r="M6976"/>
    </row>
    <row r="6977" spans="13:13" x14ac:dyDescent="0.3">
      <c r="M6977"/>
    </row>
    <row r="6978" spans="13:13" x14ac:dyDescent="0.3">
      <c r="M6978"/>
    </row>
    <row r="6979" spans="13:13" x14ac:dyDescent="0.3">
      <c r="M6979"/>
    </row>
    <row r="6980" spans="13:13" x14ac:dyDescent="0.3">
      <c r="M6980"/>
    </row>
    <row r="6981" spans="13:13" x14ac:dyDescent="0.3">
      <c r="M6981"/>
    </row>
    <row r="6982" spans="13:13" x14ac:dyDescent="0.3">
      <c r="M6982"/>
    </row>
    <row r="6983" spans="13:13" x14ac:dyDescent="0.3">
      <c r="M6983"/>
    </row>
    <row r="6984" spans="13:13" x14ac:dyDescent="0.3">
      <c r="M6984"/>
    </row>
    <row r="6985" spans="13:13" x14ac:dyDescent="0.3">
      <c r="M6985"/>
    </row>
    <row r="6986" spans="13:13" x14ac:dyDescent="0.3">
      <c r="M6986"/>
    </row>
    <row r="6987" spans="13:13" x14ac:dyDescent="0.3">
      <c r="M6987"/>
    </row>
    <row r="6988" spans="13:13" x14ac:dyDescent="0.3">
      <c r="M6988"/>
    </row>
    <row r="6989" spans="13:13" x14ac:dyDescent="0.3">
      <c r="M6989"/>
    </row>
    <row r="6990" spans="13:13" x14ac:dyDescent="0.3">
      <c r="M6990"/>
    </row>
    <row r="6991" spans="13:13" x14ac:dyDescent="0.3">
      <c r="M6991"/>
    </row>
    <row r="6992" spans="13:13" x14ac:dyDescent="0.3">
      <c r="M6992"/>
    </row>
    <row r="6993" spans="13:13" x14ac:dyDescent="0.3">
      <c r="M6993"/>
    </row>
    <row r="6994" spans="13:13" x14ac:dyDescent="0.3">
      <c r="M6994"/>
    </row>
    <row r="6995" spans="13:13" x14ac:dyDescent="0.3">
      <c r="M6995"/>
    </row>
    <row r="6996" spans="13:13" x14ac:dyDescent="0.3">
      <c r="M6996"/>
    </row>
    <row r="6997" spans="13:13" x14ac:dyDescent="0.3">
      <c r="M6997"/>
    </row>
    <row r="6998" spans="13:13" x14ac:dyDescent="0.3">
      <c r="M6998"/>
    </row>
    <row r="6999" spans="13:13" x14ac:dyDescent="0.3">
      <c r="M6999"/>
    </row>
    <row r="7000" spans="13:13" x14ac:dyDescent="0.3">
      <c r="M7000"/>
    </row>
    <row r="7001" spans="13:13" x14ac:dyDescent="0.3">
      <c r="M7001"/>
    </row>
    <row r="7002" spans="13:13" x14ac:dyDescent="0.3">
      <c r="M7002"/>
    </row>
    <row r="7003" spans="13:13" x14ac:dyDescent="0.3">
      <c r="M7003"/>
    </row>
    <row r="7004" spans="13:13" x14ac:dyDescent="0.3">
      <c r="M7004"/>
    </row>
    <row r="7005" spans="13:13" x14ac:dyDescent="0.3">
      <c r="M7005"/>
    </row>
    <row r="7006" spans="13:13" x14ac:dyDescent="0.3">
      <c r="M7006"/>
    </row>
    <row r="7007" spans="13:13" x14ac:dyDescent="0.3">
      <c r="M7007"/>
    </row>
    <row r="7008" spans="13:13" x14ac:dyDescent="0.3">
      <c r="M7008"/>
    </row>
    <row r="7009" spans="13:13" x14ac:dyDescent="0.3">
      <c r="M7009"/>
    </row>
    <row r="7010" spans="13:13" x14ac:dyDescent="0.3">
      <c r="M7010"/>
    </row>
    <row r="7011" spans="13:13" x14ac:dyDescent="0.3">
      <c r="M7011"/>
    </row>
    <row r="7012" spans="13:13" x14ac:dyDescent="0.3">
      <c r="M7012"/>
    </row>
    <row r="7013" spans="13:13" x14ac:dyDescent="0.3">
      <c r="M7013"/>
    </row>
    <row r="7014" spans="13:13" x14ac:dyDescent="0.3">
      <c r="M7014"/>
    </row>
    <row r="7015" spans="13:13" x14ac:dyDescent="0.3">
      <c r="M7015"/>
    </row>
    <row r="7016" spans="13:13" x14ac:dyDescent="0.3">
      <c r="M7016"/>
    </row>
    <row r="7017" spans="13:13" x14ac:dyDescent="0.3">
      <c r="M7017"/>
    </row>
    <row r="7018" spans="13:13" x14ac:dyDescent="0.3">
      <c r="M7018"/>
    </row>
    <row r="7019" spans="13:13" x14ac:dyDescent="0.3">
      <c r="M7019"/>
    </row>
    <row r="7020" spans="13:13" x14ac:dyDescent="0.3">
      <c r="M7020"/>
    </row>
    <row r="7021" spans="13:13" x14ac:dyDescent="0.3">
      <c r="M7021"/>
    </row>
    <row r="7022" spans="13:13" x14ac:dyDescent="0.3">
      <c r="M7022"/>
    </row>
    <row r="7023" spans="13:13" x14ac:dyDescent="0.3">
      <c r="M7023"/>
    </row>
    <row r="7024" spans="13:13" x14ac:dyDescent="0.3">
      <c r="M7024"/>
    </row>
    <row r="7025" spans="13:13" x14ac:dyDescent="0.3">
      <c r="M7025"/>
    </row>
    <row r="7026" spans="13:13" x14ac:dyDescent="0.3">
      <c r="M7026"/>
    </row>
    <row r="7027" spans="13:13" x14ac:dyDescent="0.3">
      <c r="M7027"/>
    </row>
    <row r="7028" spans="13:13" x14ac:dyDescent="0.3">
      <c r="M7028"/>
    </row>
    <row r="7029" spans="13:13" x14ac:dyDescent="0.3">
      <c r="M7029"/>
    </row>
    <row r="7030" spans="13:13" x14ac:dyDescent="0.3">
      <c r="M7030"/>
    </row>
    <row r="7031" spans="13:13" x14ac:dyDescent="0.3">
      <c r="M7031"/>
    </row>
    <row r="7032" spans="13:13" x14ac:dyDescent="0.3">
      <c r="M7032"/>
    </row>
    <row r="7033" spans="13:13" x14ac:dyDescent="0.3">
      <c r="M7033"/>
    </row>
    <row r="7034" spans="13:13" x14ac:dyDescent="0.3">
      <c r="M7034"/>
    </row>
    <row r="7035" spans="13:13" x14ac:dyDescent="0.3">
      <c r="M7035"/>
    </row>
    <row r="7036" spans="13:13" x14ac:dyDescent="0.3">
      <c r="M7036"/>
    </row>
    <row r="7037" spans="13:13" x14ac:dyDescent="0.3">
      <c r="M7037"/>
    </row>
    <row r="7038" spans="13:13" x14ac:dyDescent="0.3">
      <c r="M7038"/>
    </row>
    <row r="7039" spans="13:13" x14ac:dyDescent="0.3">
      <c r="M7039"/>
    </row>
    <row r="7040" spans="13:13" x14ac:dyDescent="0.3">
      <c r="M7040"/>
    </row>
    <row r="7041" spans="13:13" x14ac:dyDescent="0.3">
      <c r="M7041"/>
    </row>
    <row r="7042" spans="13:13" x14ac:dyDescent="0.3">
      <c r="M7042"/>
    </row>
    <row r="7043" spans="13:13" x14ac:dyDescent="0.3">
      <c r="M7043"/>
    </row>
    <row r="7044" spans="13:13" x14ac:dyDescent="0.3">
      <c r="M7044"/>
    </row>
    <row r="7045" spans="13:13" x14ac:dyDescent="0.3">
      <c r="M7045"/>
    </row>
    <row r="7046" spans="13:13" x14ac:dyDescent="0.3">
      <c r="M7046"/>
    </row>
    <row r="7047" spans="13:13" x14ac:dyDescent="0.3">
      <c r="M7047"/>
    </row>
    <row r="7048" spans="13:13" x14ac:dyDescent="0.3">
      <c r="M7048"/>
    </row>
    <row r="7049" spans="13:13" x14ac:dyDescent="0.3">
      <c r="M7049"/>
    </row>
    <row r="7050" spans="13:13" x14ac:dyDescent="0.3">
      <c r="M7050"/>
    </row>
    <row r="7051" spans="13:13" x14ac:dyDescent="0.3">
      <c r="M7051"/>
    </row>
    <row r="7052" spans="13:13" x14ac:dyDescent="0.3">
      <c r="M7052"/>
    </row>
    <row r="7053" spans="13:13" x14ac:dyDescent="0.3">
      <c r="M7053"/>
    </row>
    <row r="7054" spans="13:13" x14ac:dyDescent="0.3">
      <c r="M7054"/>
    </row>
    <row r="7055" spans="13:13" x14ac:dyDescent="0.3">
      <c r="M7055"/>
    </row>
    <row r="7056" spans="13:13" x14ac:dyDescent="0.3">
      <c r="M7056"/>
    </row>
    <row r="7057" spans="13:13" x14ac:dyDescent="0.3">
      <c r="M7057"/>
    </row>
    <row r="7058" spans="13:13" x14ac:dyDescent="0.3">
      <c r="M7058"/>
    </row>
    <row r="7059" spans="13:13" x14ac:dyDescent="0.3">
      <c r="M7059"/>
    </row>
    <row r="7060" spans="13:13" x14ac:dyDescent="0.3">
      <c r="M7060"/>
    </row>
    <row r="7061" spans="13:13" x14ac:dyDescent="0.3">
      <c r="M7061"/>
    </row>
    <row r="7062" spans="13:13" x14ac:dyDescent="0.3">
      <c r="M7062"/>
    </row>
    <row r="7063" spans="13:13" x14ac:dyDescent="0.3">
      <c r="M7063"/>
    </row>
    <row r="7064" spans="13:13" x14ac:dyDescent="0.3">
      <c r="M7064"/>
    </row>
    <row r="7065" spans="13:13" x14ac:dyDescent="0.3">
      <c r="M7065"/>
    </row>
    <row r="7066" spans="13:13" x14ac:dyDescent="0.3">
      <c r="M7066"/>
    </row>
    <row r="7067" spans="13:13" x14ac:dyDescent="0.3">
      <c r="M7067"/>
    </row>
    <row r="7068" spans="13:13" x14ac:dyDescent="0.3">
      <c r="M7068"/>
    </row>
    <row r="7069" spans="13:13" x14ac:dyDescent="0.3">
      <c r="M7069"/>
    </row>
    <row r="7070" spans="13:13" x14ac:dyDescent="0.3">
      <c r="M7070"/>
    </row>
    <row r="7071" spans="13:13" x14ac:dyDescent="0.3">
      <c r="M7071"/>
    </row>
    <row r="7072" spans="13:13" x14ac:dyDescent="0.3">
      <c r="M7072"/>
    </row>
    <row r="7073" spans="13:13" x14ac:dyDescent="0.3">
      <c r="M7073"/>
    </row>
    <row r="7074" spans="13:13" x14ac:dyDescent="0.3">
      <c r="M7074"/>
    </row>
    <row r="7075" spans="13:13" x14ac:dyDescent="0.3">
      <c r="M7075"/>
    </row>
    <row r="7076" spans="13:13" x14ac:dyDescent="0.3">
      <c r="M7076"/>
    </row>
    <row r="7077" spans="13:13" x14ac:dyDescent="0.3">
      <c r="M7077"/>
    </row>
    <row r="7078" spans="13:13" x14ac:dyDescent="0.3">
      <c r="M7078"/>
    </row>
    <row r="7079" spans="13:13" x14ac:dyDescent="0.3">
      <c r="M7079"/>
    </row>
    <row r="7080" spans="13:13" x14ac:dyDescent="0.3">
      <c r="M7080"/>
    </row>
    <row r="7081" spans="13:13" x14ac:dyDescent="0.3">
      <c r="M7081"/>
    </row>
    <row r="7082" spans="13:13" x14ac:dyDescent="0.3">
      <c r="M7082"/>
    </row>
    <row r="7083" spans="13:13" x14ac:dyDescent="0.3">
      <c r="M7083"/>
    </row>
    <row r="7084" spans="13:13" x14ac:dyDescent="0.3">
      <c r="M7084"/>
    </row>
    <row r="7085" spans="13:13" x14ac:dyDescent="0.3">
      <c r="M7085"/>
    </row>
    <row r="7086" spans="13:13" x14ac:dyDescent="0.3">
      <c r="M7086"/>
    </row>
    <row r="7087" spans="13:13" x14ac:dyDescent="0.3">
      <c r="M7087"/>
    </row>
    <row r="7088" spans="13:13" x14ac:dyDescent="0.3">
      <c r="M7088"/>
    </row>
    <row r="7089" spans="13:13" x14ac:dyDescent="0.3">
      <c r="M7089"/>
    </row>
    <row r="7090" spans="13:13" x14ac:dyDescent="0.3">
      <c r="M7090"/>
    </row>
    <row r="7091" spans="13:13" x14ac:dyDescent="0.3">
      <c r="M7091"/>
    </row>
    <row r="7092" spans="13:13" x14ac:dyDescent="0.3">
      <c r="M7092"/>
    </row>
    <row r="7093" spans="13:13" x14ac:dyDescent="0.3">
      <c r="M7093"/>
    </row>
    <row r="7094" spans="13:13" x14ac:dyDescent="0.3">
      <c r="M7094"/>
    </row>
    <row r="7095" spans="13:13" x14ac:dyDescent="0.3">
      <c r="M7095"/>
    </row>
    <row r="7096" spans="13:13" x14ac:dyDescent="0.3">
      <c r="M7096"/>
    </row>
    <row r="7097" spans="13:13" x14ac:dyDescent="0.3">
      <c r="M7097"/>
    </row>
    <row r="7098" spans="13:13" x14ac:dyDescent="0.3">
      <c r="M7098"/>
    </row>
    <row r="7099" spans="13:13" x14ac:dyDescent="0.3">
      <c r="M7099"/>
    </row>
    <row r="7100" spans="13:13" x14ac:dyDescent="0.3">
      <c r="M7100"/>
    </row>
    <row r="7101" spans="13:13" x14ac:dyDescent="0.3">
      <c r="M7101"/>
    </row>
    <row r="7102" spans="13:13" x14ac:dyDescent="0.3">
      <c r="M7102"/>
    </row>
    <row r="7103" spans="13:13" x14ac:dyDescent="0.3">
      <c r="M7103"/>
    </row>
    <row r="7104" spans="13:13" x14ac:dyDescent="0.3">
      <c r="M7104"/>
    </row>
    <row r="7105" spans="13:13" x14ac:dyDescent="0.3">
      <c r="M7105"/>
    </row>
    <row r="7106" spans="13:13" x14ac:dyDescent="0.3">
      <c r="M7106"/>
    </row>
    <row r="7107" spans="13:13" x14ac:dyDescent="0.3">
      <c r="M7107"/>
    </row>
    <row r="7108" spans="13:13" x14ac:dyDescent="0.3">
      <c r="M7108"/>
    </row>
    <row r="7109" spans="13:13" x14ac:dyDescent="0.3">
      <c r="M7109"/>
    </row>
    <row r="7110" spans="13:13" x14ac:dyDescent="0.3">
      <c r="M7110"/>
    </row>
    <row r="7111" spans="13:13" x14ac:dyDescent="0.3">
      <c r="M7111"/>
    </row>
    <row r="7112" spans="13:13" x14ac:dyDescent="0.3">
      <c r="M7112"/>
    </row>
    <row r="7113" spans="13:13" x14ac:dyDescent="0.3">
      <c r="M7113"/>
    </row>
    <row r="7114" spans="13:13" x14ac:dyDescent="0.3">
      <c r="M7114"/>
    </row>
    <row r="7115" spans="13:13" x14ac:dyDescent="0.3">
      <c r="M7115"/>
    </row>
    <row r="7116" spans="13:13" x14ac:dyDescent="0.3">
      <c r="M7116"/>
    </row>
    <row r="7117" spans="13:13" x14ac:dyDescent="0.3">
      <c r="M7117"/>
    </row>
    <row r="7118" spans="13:13" x14ac:dyDescent="0.3">
      <c r="M7118"/>
    </row>
    <row r="7119" spans="13:13" x14ac:dyDescent="0.3">
      <c r="M7119"/>
    </row>
    <row r="7120" spans="13:13" x14ac:dyDescent="0.3">
      <c r="M7120"/>
    </row>
    <row r="7121" spans="13:13" x14ac:dyDescent="0.3">
      <c r="M7121"/>
    </row>
    <row r="7122" spans="13:13" x14ac:dyDescent="0.3">
      <c r="M7122"/>
    </row>
    <row r="7123" spans="13:13" x14ac:dyDescent="0.3">
      <c r="M7123"/>
    </row>
    <row r="7124" spans="13:13" x14ac:dyDescent="0.3">
      <c r="M7124"/>
    </row>
    <row r="7125" spans="13:13" x14ac:dyDescent="0.3">
      <c r="M7125"/>
    </row>
    <row r="7126" spans="13:13" x14ac:dyDescent="0.3">
      <c r="M7126"/>
    </row>
    <row r="7127" spans="13:13" x14ac:dyDescent="0.3">
      <c r="M7127"/>
    </row>
    <row r="7128" spans="13:13" x14ac:dyDescent="0.3">
      <c r="M7128"/>
    </row>
    <row r="7129" spans="13:13" x14ac:dyDescent="0.3">
      <c r="M7129"/>
    </row>
    <row r="7130" spans="13:13" x14ac:dyDescent="0.3">
      <c r="M7130"/>
    </row>
    <row r="7131" spans="13:13" x14ac:dyDescent="0.3">
      <c r="M7131"/>
    </row>
    <row r="7132" spans="13:13" x14ac:dyDescent="0.3">
      <c r="M7132"/>
    </row>
    <row r="7133" spans="13:13" x14ac:dyDescent="0.3">
      <c r="M7133"/>
    </row>
    <row r="7134" spans="13:13" x14ac:dyDescent="0.3">
      <c r="M7134"/>
    </row>
    <row r="7135" spans="13:13" x14ac:dyDescent="0.3">
      <c r="M7135"/>
    </row>
    <row r="7136" spans="13:13" x14ac:dyDescent="0.3">
      <c r="M7136"/>
    </row>
    <row r="7137" spans="13:13" x14ac:dyDescent="0.3">
      <c r="M7137"/>
    </row>
    <row r="7138" spans="13:13" x14ac:dyDescent="0.3">
      <c r="M7138"/>
    </row>
    <row r="7139" spans="13:13" x14ac:dyDescent="0.3">
      <c r="M7139"/>
    </row>
    <row r="7140" spans="13:13" x14ac:dyDescent="0.3">
      <c r="M7140"/>
    </row>
    <row r="7141" spans="13:13" x14ac:dyDescent="0.3">
      <c r="M7141"/>
    </row>
    <row r="7142" spans="13:13" x14ac:dyDescent="0.3">
      <c r="M7142"/>
    </row>
    <row r="7143" spans="13:13" x14ac:dyDescent="0.3">
      <c r="M7143"/>
    </row>
    <row r="7144" spans="13:13" x14ac:dyDescent="0.3">
      <c r="M7144"/>
    </row>
    <row r="7145" spans="13:13" x14ac:dyDescent="0.3">
      <c r="M7145"/>
    </row>
    <row r="7146" spans="13:13" x14ac:dyDescent="0.3">
      <c r="M7146"/>
    </row>
    <row r="7147" spans="13:13" x14ac:dyDescent="0.3">
      <c r="M7147"/>
    </row>
    <row r="7148" spans="13:13" x14ac:dyDescent="0.3">
      <c r="M7148"/>
    </row>
    <row r="7149" spans="13:13" x14ac:dyDescent="0.3">
      <c r="M7149"/>
    </row>
    <row r="7150" spans="13:13" x14ac:dyDescent="0.3">
      <c r="M7150"/>
    </row>
    <row r="7151" spans="13:13" x14ac:dyDescent="0.3">
      <c r="M7151"/>
    </row>
    <row r="7152" spans="13:13" x14ac:dyDescent="0.3">
      <c r="M7152"/>
    </row>
    <row r="7153" spans="13:13" x14ac:dyDescent="0.3">
      <c r="M7153"/>
    </row>
    <row r="7154" spans="13:13" x14ac:dyDescent="0.3">
      <c r="M7154"/>
    </row>
    <row r="7155" spans="13:13" x14ac:dyDescent="0.3">
      <c r="M7155"/>
    </row>
    <row r="7156" spans="13:13" x14ac:dyDescent="0.3">
      <c r="M7156"/>
    </row>
    <row r="7157" spans="13:13" x14ac:dyDescent="0.3">
      <c r="M7157"/>
    </row>
    <row r="7158" spans="13:13" x14ac:dyDescent="0.3">
      <c r="M7158"/>
    </row>
    <row r="7159" spans="13:13" x14ac:dyDescent="0.3">
      <c r="M7159"/>
    </row>
    <row r="7160" spans="13:13" x14ac:dyDescent="0.3">
      <c r="M7160"/>
    </row>
    <row r="7161" spans="13:13" x14ac:dyDescent="0.3">
      <c r="M7161"/>
    </row>
    <row r="7162" spans="13:13" x14ac:dyDescent="0.3">
      <c r="M7162"/>
    </row>
    <row r="7163" spans="13:13" x14ac:dyDescent="0.3">
      <c r="M7163"/>
    </row>
    <row r="7164" spans="13:13" x14ac:dyDescent="0.3">
      <c r="M7164"/>
    </row>
    <row r="7165" spans="13:13" x14ac:dyDescent="0.3">
      <c r="M7165"/>
    </row>
    <row r="7166" spans="13:13" x14ac:dyDescent="0.3">
      <c r="M7166"/>
    </row>
    <row r="7167" spans="13:13" x14ac:dyDescent="0.3">
      <c r="M7167"/>
    </row>
    <row r="7168" spans="13:13" x14ac:dyDescent="0.3">
      <c r="M7168"/>
    </row>
    <row r="7169" spans="13:13" x14ac:dyDescent="0.3">
      <c r="M7169"/>
    </row>
    <row r="7170" spans="13:13" x14ac:dyDescent="0.3">
      <c r="M7170"/>
    </row>
    <row r="7171" spans="13:13" x14ac:dyDescent="0.3">
      <c r="M7171"/>
    </row>
    <row r="7172" spans="13:13" x14ac:dyDescent="0.3">
      <c r="M7172"/>
    </row>
    <row r="7173" spans="13:13" x14ac:dyDescent="0.3">
      <c r="M7173"/>
    </row>
    <row r="7174" spans="13:13" x14ac:dyDescent="0.3">
      <c r="M7174"/>
    </row>
    <row r="7175" spans="13:13" x14ac:dyDescent="0.3">
      <c r="M7175"/>
    </row>
    <row r="7176" spans="13:13" x14ac:dyDescent="0.3">
      <c r="M7176"/>
    </row>
    <row r="7177" spans="13:13" x14ac:dyDescent="0.3">
      <c r="M7177"/>
    </row>
    <row r="7178" spans="13:13" x14ac:dyDescent="0.3">
      <c r="M7178"/>
    </row>
    <row r="7179" spans="13:13" x14ac:dyDescent="0.3">
      <c r="M7179"/>
    </row>
    <row r="7180" spans="13:13" x14ac:dyDescent="0.3">
      <c r="M7180"/>
    </row>
    <row r="7181" spans="13:13" x14ac:dyDescent="0.3">
      <c r="M7181"/>
    </row>
    <row r="7182" spans="13:13" x14ac:dyDescent="0.3">
      <c r="M7182"/>
    </row>
    <row r="7183" spans="13:13" x14ac:dyDescent="0.3">
      <c r="M7183"/>
    </row>
    <row r="7184" spans="13:13" x14ac:dyDescent="0.3">
      <c r="M7184"/>
    </row>
    <row r="7185" spans="13:13" x14ac:dyDescent="0.3">
      <c r="M7185"/>
    </row>
    <row r="7186" spans="13:13" x14ac:dyDescent="0.3">
      <c r="M7186"/>
    </row>
    <row r="7187" spans="13:13" x14ac:dyDescent="0.3">
      <c r="M7187"/>
    </row>
    <row r="7188" spans="13:13" x14ac:dyDescent="0.3">
      <c r="M7188"/>
    </row>
    <row r="7189" spans="13:13" x14ac:dyDescent="0.3">
      <c r="M7189"/>
    </row>
    <row r="7190" spans="13:13" x14ac:dyDescent="0.3">
      <c r="M7190"/>
    </row>
    <row r="7191" spans="13:13" x14ac:dyDescent="0.3">
      <c r="M7191"/>
    </row>
    <row r="7192" spans="13:13" x14ac:dyDescent="0.3">
      <c r="M7192"/>
    </row>
    <row r="7193" spans="13:13" x14ac:dyDescent="0.3">
      <c r="M7193"/>
    </row>
    <row r="7194" spans="13:13" x14ac:dyDescent="0.3">
      <c r="M7194"/>
    </row>
    <row r="7195" spans="13:13" x14ac:dyDescent="0.3">
      <c r="M7195"/>
    </row>
    <row r="7196" spans="13:13" x14ac:dyDescent="0.3">
      <c r="M7196"/>
    </row>
    <row r="7197" spans="13:13" x14ac:dyDescent="0.3">
      <c r="M7197"/>
    </row>
    <row r="7198" spans="13:13" x14ac:dyDescent="0.3">
      <c r="M7198"/>
    </row>
    <row r="7199" spans="13:13" x14ac:dyDescent="0.3">
      <c r="M7199"/>
    </row>
    <row r="7200" spans="13:13" x14ac:dyDescent="0.3">
      <c r="M7200"/>
    </row>
    <row r="7201" spans="13:13" x14ac:dyDescent="0.3">
      <c r="M7201"/>
    </row>
    <row r="7202" spans="13:13" x14ac:dyDescent="0.3">
      <c r="M7202"/>
    </row>
    <row r="7203" spans="13:13" x14ac:dyDescent="0.3">
      <c r="M7203"/>
    </row>
    <row r="7204" spans="13:13" x14ac:dyDescent="0.3">
      <c r="M7204"/>
    </row>
    <row r="7205" spans="13:13" x14ac:dyDescent="0.3">
      <c r="M7205"/>
    </row>
    <row r="7206" spans="13:13" x14ac:dyDescent="0.3">
      <c r="M7206"/>
    </row>
    <row r="7207" spans="13:13" x14ac:dyDescent="0.3">
      <c r="M7207"/>
    </row>
    <row r="7208" spans="13:13" x14ac:dyDescent="0.3">
      <c r="M7208"/>
    </row>
    <row r="7209" spans="13:13" x14ac:dyDescent="0.3">
      <c r="M7209"/>
    </row>
    <row r="7210" spans="13:13" x14ac:dyDescent="0.3">
      <c r="M7210"/>
    </row>
    <row r="7211" spans="13:13" x14ac:dyDescent="0.3">
      <c r="M7211"/>
    </row>
    <row r="7212" spans="13:13" x14ac:dyDescent="0.3">
      <c r="M7212"/>
    </row>
    <row r="7213" spans="13:13" x14ac:dyDescent="0.3">
      <c r="M7213"/>
    </row>
    <row r="7214" spans="13:13" x14ac:dyDescent="0.3">
      <c r="M7214"/>
    </row>
    <row r="7215" spans="13:13" x14ac:dyDescent="0.3">
      <c r="M7215"/>
    </row>
    <row r="7216" spans="13:13" x14ac:dyDescent="0.3">
      <c r="M7216"/>
    </row>
    <row r="7217" spans="13:13" x14ac:dyDescent="0.3">
      <c r="M7217"/>
    </row>
    <row r="7218" spans="13:13" x14ac:dyDescent="0.3">
      <c r="M7218"/>
    </row>
    <row r="7219" spans="13:13" x14ac:dyDescent="0.3">
      <c r="M7219"/>
    </row>
    <row r="7220" spans="13:13" x14ac:dyDescent="0.3">
      <c r="M7220"/>
    </row>
    <row r="7221" spans="13:13" x14ac:dyDescent="0.3">
      <c r="M7221"/>
    </row>
    <row r="7222" spans="13:13" x14ac:dyDescent="0.3">
      <c r="M7222"/>
    </row>
    <row r="7223" spans="13:13" x14ac:dyDescent="0.3">
      <c r="M7223"/>
    </row>
    <row r="7224" spans="13:13" x14ac:dyDescent="0.3">
      <c r="M7224"/>
    </row>
    <row r="7225" spans="13:13" x14ac:dyDescent="0.3">
      <c r="M7225"/>
    </row>
    <row r="7226" spans="13:13" x14ac:dyDescent="0.3">
      <c r="M7226"/>
    </row>
    <row r="7227" spans="13:13" x14ac:dyDescent="0.3">
      <c r="M7227"/>
    </row>
    <row r="7228" spans="13:13" x14ac:dyDescent="0.3">
      <c r="M7228"/>
    </row>
    <row r="7229" spans="13:13" x14ac:dyDescent="0.3">
      <c r="M7229"/>
    </row>
    <row r="7230" spans="13:13" x14ac:dyDescent="0.3">
      <c r="M7230"/>
    </row>
    <row r="7231" spans="13:13" x14ac:dyDescent="0.3">
      <c r="M7231"/>
    </row>
    <row r="7232" spans="13:13" x14ac:dyDescent="0.3">
      <c r="M7232"/>
    </row>
    <row r="7233" spans="13:13" x14ac:dyDescent="0.3">
      <c r="M7233"/>
    </row>
    <row r="7234" spans="13:13" x14ac:dyDescent="0.3">
      <c r="M7234"/>
    </row>
    <row r="7235" spans="13:13" x14ac:dyDescent="0.3">
      <c r="M7235"/>
    </row>
    <row r="7236" spans="13:13" x14ac:dyDescent="0.3">
      <c r="M7236"/>
    </row>
    <row r="7237" spans="13:13" x14ac:dyDescent="0.3">
      <c r="M7237"/>
    </row>
    <row r="7238" spans="13:13" x14ac:dyDescent="0.3">
      <c r="M7238"/>
    </row>
    <row r="7239" spans="13:13" x14ac:dyDescent="0.3">
      <c r="M7239"/>
    </row>
    <row r="7240" spans="13:13" x14ac:dyDescent="0.3">
      <c r="M7240"/>
    </row>
    <row r="7241" spans="13:13" x14ac:dyDescent="0.3">
      <c r="M7241"/>
    </row>
    <row r="7242" spans="13:13" x14ac:dyDescent="0.3">
      <c r="M7242"/>
    </row>
    <row r="7243" spans="13:13" x14ac:dyDescent="0.3">
      <c r="M7243"/>
    </row>
    <row r="7244" spans="13:13" x14ac:dyDescent="0.3">
      <c r="M7244"/>
    </row>
    <row r="7245" spans="13:13" x14ac:dyDescent="0.3">
      <c r="M7245"/>
    </row>
    <row r="7246" spans="13:13" x14ac:dyDescent="0.3">
      <c r="M7246"/>
    </row>
    <row r="7247" spans="13:13" x14ac:dyDescent="0.3">
      <c r="M7247"/>
    </row>
    <row r="7248" spans="13:13" x14ac:dyDescent="0.3">
      <c r="M7248"/>
    </row>
    <row r="7249" spans="13:13" x14ac:dyDescent="0.3">
      <c r="M7249"/>
    </row>
    <row r="7250" spans="13:13" x14ac:dyDescent="0.3">
      <c r="M7250"/>
    </row>
    <row r="7251" spans="13:13" x14ac:dyDescent="0.3">
      <c r="M7251"/>
    </row>
    <row r="7252" spans="13:13" x14ac:dyDescent="0.3">
      <c r="M7252"/>
    </row>
    <row r="7253" spans="13:13" x14ac:dyDescent="0.3">
      <c r="M7253"/>
    </row>
    <row r="7254" spans="13:13" x14ac:dyDescent="0.3">
      <c r="M7254"/>
    </row>
    <row r="7255" spans="13:13" x14ac:dyDescent="0.3">
      <c r="M7255"/>
    </row>
    <row r="7256" spans="13:13" x14ac:dyDescent="0.3">
      <c r="M7256"/>
    </row>
    <row r="7257" spans="13:13" x14ac:dyDescent="0.3">
      <c r="M7257"/>
    </row>
    <row r="7258" spans="13:13" x14ac:dyDescent="0.3">
      <c r="M7258"/>
    </row>
    <row r="7259" spans="13:13" x14ac:dyDescent="0.3">
      <c r="M7259"/>
    </row>
    <row r="7260" spans="13:13" x14ac:dyDescent="0.3">
      <c r="M7260"/>
    </row>
    <row r="7261" spans="13:13" x14ac:dyDescent="0.3">
      <c r="M7261"/>
    </row>
    <row r="7262" spans="13:13" x14ac:dyDescent="0.3">
      <c r="M7262"/>
    </row>
    <row r="7263" spans="13:13" x14ac:dyDescent="0.3">
      <c r="M7263"/>
    </row>
    <row r="7264" spans="13:13" x14ac:dyDescent="0.3">
      <c r="M7264"/>
    </row>
    <row r="7265" spans="13:13" x14ac:dyDescent="0.3">
      <c r="M7265"/>
    </row>
    <row r="7266" spans="13:13" x14ac:dyDescent="0.3">
      <c r="M7266"/>
    </row>
    <row r="7267" spans="13:13" x14ac:dyDescent="0.3">
      <c r="M7267"/>
    </row>
    <row r="7268" spans="13:13" x14ac:dyDescent="0.3">
      <c r="M7268"/>
    </row>
    <row r="7269" spans="13:13" x14ac:dyDescent="0.3">
      <c r="M7269"/>
    </row>
    <row r="7270" spans="13:13" x14ac:dyDescent="0.3">
      <c r="M7270"/>
    </row>
    <row r="7271" spans="13:13" x14ac:dyDescent="0.3">
      <c r="M7271"/>
    </row>
    <row r="7272" spans="13:13" x14ac:dyDescent="0.3">
      <c r="M7272"/>
    </row>
    <row r="7273" spans="13:13" x14ac:dyDescent="0.3">
      <c r="M7273"/>
    </row>
    <row r="7274" spans="13:13" x14ac:dyDescent="0.3">
      <c r="M7274"/>
    </row>
    <row r="7275" spans="13:13" x14ac:dyDescent="0.3">
      <c r="M7275"/>
    </row>
    <row r="7276" spans="13:13" x14ac:dyDescent="0.3">
      <c r="M7276"/>
    </row>
    <row r="7277" spans="13:13" x14ac:dyDescent="0.3">
      <c r="M7277"/>
    </row>
    <row r="7278" spans="13:13" x14ac:dyDescent="0.3">
      <c r="M7278"/>
    </row>
    <row r="7279" spans="13:13" x14ac:dyDescent="0.3">
      <c r="M7279"/>
    </row>
    <row r="7280" spans="13:13" x14ac:dyDescent="0.3">
      <c r="M7280"/>
    </row>
    <row r="7281" spans="13:13" x14ac:dyDescent="0.3">
      <c r="M7281"/>
    </row>
    <row r="7282" spans="13:13" x14ac:dyDescent="0.3">
      <c r="M7282"/>
    </row>
    <row r="7283" spans="13:13" x14ac:dyDescent="0.3">
      <c r="M7283"/>
    </row>
    <row r="7284" spans="13:13" x14ac:dyDescent="0.3">
      <c r="M7284"/>
    </row>
    <row r="7285" spans="13:13" x14ac:dyDescent="0.3">
      <c r="M7285"/>
    </row>
    <row r="7286" spans="13:13" x14ac:dyDescent="0.3">
      <c r="M7286"/>
    </row>
    <row r="7287" spans="13:13" x14ac:dyDescent="0.3">
      <c r="M7287"/>
    </row>
    <row r="7288" spans="13:13" x14ac:dyDescent="0.3">
      <c r="M7288"/>
    </row>
    <row r="7289" spans="13:13" x14ac:dyDescent="0.3">
      <c r="M7289"/>
    </row>
    <row r="7290" spans="13:13" x14ac:dyDescent="0.3">
      <c r="M7290"/>
    </row>
    <row r="7291" spans="13:13" x14ac:dyDescent="0.3">
      <c r="M7291"/>
    </row>
    <row r="7292" spans="13:13" x14ac:dyDescent="0.3">
      <c r="M7292"/>
    </row>
    <row r="7293" spans="13:13" x14ac:dyDescent="0.3">
      <c r="M7293"/>
    </row>
    <row r="7294" spans="13:13" x14ac:dyDescent="0.3">
      <c r="M7294"/>
    </row>
    <row r="7295" spans="13:13" x14ac:dyDescent="0.3">
      <c r="M7295"/>
    </row>
    <row r="7296" spans="13:13" x14ac:dyDescent="0.3">
      <c r="M7296"/>
    </row>
    <row r="7297" spans="13:13" x14ac:dyDescent="0.3">
      <c r="M7297"/>
    </row>
    <row r="7298" spans="13:13" x14ac:dyDescent="0.3">
      <c r="M7298"/>
    </row>
    <row r="7299" spans="13:13" x14ac:dyDescent="0.3">
      <c r="M7299"/>
    </row>
    <row r="7300" spans="13:13" x14ac:dyDescent="0.3">
      <c r="M7300"/>
    </row>
    <row r="7301" spans="13:13" x14ac:dyDescent="0.3">
      <c r="M7301"/>
    </row>
    <row r="7302" spans="13:13" x14ac:dyDescent="0.3">
      <c r="M7302"/>
    </row>
    <row r="7303" spans="13:13" x14ac:dyDescent="0.3">
      <c r="M7303"/>
    </row>
    <row r="7304" spans="13:13" x14ac:dyDescent="0.3">
      <c r="M7304"/>
    </row>
    <row r="7305" spans="13:13" x14ac:dyDescent="0.3">
      <c r="M7305"/>
    </row>
    <row r="7306" spans="13:13" x14ac:dyDescent="0.3">
      <c r="M7306"/>
    </row>
    <row r="7307" spans="13:13" x14ac:dyDescent="0.3">
      <c r="M7307"/>
    </row>
    <row r="7308" spans="13:13" x14ac:dyDescent="0.3">
      <c r="M7308"/>
    </row>
    <row r="7309" spans="13:13" x14ac:dyDescent="0.3">
      <c r="M7309"/>
    </row>
    <row r="7310" spans="13:13" x14ac:dyDescent="0.3">
      <c r="M7310"/>
    </row>
    <row r="7311" spans="13:13" x14ac:dyDescent="0.3">
      <c r="M7311"/>
    </row>
    <row r="7312" spans="13:13" x14ac:dyDescent="0.3">
      <c r="M7312"/>
    </row>
    <row r="7313" spans="13:13" x14ac:dyDescent="0.3">
      <c r="M7313"/>
    </row>
    <row r="7314" spans="13:13" x14ac:dyDescent="0.3">
      <c r="M7314"/>
    </row>
    <row r="7315" spans="13:13" x14ac:dyDescent="0.3">
      <c r="M7315"/>
    </row>
    <row r="7316" spans="13:13" x14ac:dyDescent="0.3">
      <c r="M7316"/>
    </row>
    <row r="7317" spans="13:13" x14ac:dyDescent="0.3">
      <c r="M7317"/>
    </row>
    <row r="7318" spans="13:13" x14ac:dyDescent="0.3">
      <c r="M7318"/>
    </row>
    <row r="7319" spans="13:13" x14ac:dyDescent="0.3">
      <c r="M7319"/>
    </row>
    <row r="7320" spans="13:13" x14ac:dyDescent="0.3">
      <c r="M7320"/>
    </row>
    <row r="7321" spans="13:13" x14ac:dyDescent="0.3">
      <c r="M7321"/>
    </row>
    <row r="7322" spans="13:13" x14ac:dyDescent="0.3">
      <c r="M7322"/>
    </row>
    <row r="7323" spans="13:13" x14ac:dyDescent="0.3">
      <c r="M7323"/>
    </row>
    <row r="7324" spans="13:13" x14ac:dyDescent="0.3">
      <c r="M7324"/>
    </row>
    <row r="7325" spans="13:13" x14ac:dyDescent="0.3">
      <c r="M7325"/>
    </row>
    <row r="7326" spans="13:13" x14ac:dyDescent="0.3">
      <c r="M7326"/>
    </row>
    <row r="7327" spans="13:13" x14ac:dyDescent="0.3">
      <c r="M7327"/>
    </row>
    <row r="7328" spans="13:13" x14ac:dyDescent="0.3">
      <c r="M7328"/>
    </row>
    <row r="7329" spans="13:13" x14ac:dyDescent="0.3">
      <c r="M7329"/>
    </row>
    <row r="7330" spans="13:13" x14ac:dyDescent="0.3">
      <c r="M7330"/>
    </row>
    <row r="7331" spans="13:13" x14ac:dyDescent="0.3">
      <c r="M7331"/>
    </row>
    <row r="7332" spans="13:13" x14ac:dyDescent="0.3">
      <c r="M7332"/>
    </row>
    <row r="7333" spans="13:13" x14ac:dyDescent="0.3">
      <c r="M7333"/>
    </row>
    <row r="7334" spans="13:13" x14ac:dyDescent="0.3">
      <c r="M7334"/>
    </row>
    <row r="7335" spans="13:13" x14ac:dyDescent="0.3">
      <c r="M7335"/>
    </row>
    <row r="7336" spans="13:13" x14ac:dyDescent="0.3">
      <c r="M7336"/>
    </row>
    <row r="7337" spans="13:13" x14ac:dyDescent="0.3">
      <c r="M7337"/>
    </row>
    <row r="7338" spans="13:13" x14ac:dyDescent="0.3">
      <c r="M7338"/>
    </row>
    <row r="7339" spans="13:13" x14ac:dyDescent="0.3">
      <c r="M7339"/>
    </row>
    <row r="7340" spans="13:13" x14ac:dyDescent="0.3">
      <c r="M7340"/>
    </row>
    <row r="7341" spans="13:13" x14ac:dyDescent="0.3">
      <c r="M7341"/>
    </row>
    <row r="7342" spans="13:13" x14ac:dyDescent="0.3">
      <c r="M7342"/>
    </row>
    <row r="7343" spans="13:13" x14ac:dyDescent="0.3">
      <c r="M7343"/>
    </row>
    <row r="7344" spans="13:13" x14ac:dyDescent="0.3">
      <c r="M7344"/>
    </row>
    <row r="7345" spans="13:13" x14ac:dyDescent="0.3">
      <c r="M7345"/>
    </row>
    <row r="7346" spans="13:13" x14ac:dyDescent="0.3">
      <c r="M7346"/>
    </row>
    <row r="7347" spans="13:13" x14ac:dyDescent="0.3">
      <c r="M7347"/>
    </row>
    <row r="7348" spans="13:13" x14ac:dyDescent="0.3">
      <c r="M7348"/>
    </row>
    <row r="7349" spans="13:13" x14ac:dyDescent="0.3">
      <c r="M7349"/>
    </row>
    <row r="7350" spans="13:13" x14ac:dyDescent="0.3">
      <c r="M7350"/>
    </row>
    <row r="7351" spans="13:13" x14ac:dyDescent="0.3">
      <c r="M7351"/>
    </row>
    <row r="7352" spans="13:13" x14ac:dyDescent="0.3">
      <c r="M7352"/>
    </row>
    <row r="7353" spans="13:13" x14ac:dyDescent="0.3">
      <c r="M7353"/>
    </row>
    <row r="7354" spans="13:13" x14ac:dyDescent="0.3">
      <c r="M7354"/>
    </row>
    <row r="7355" spans="13:13" x14ac:dyDescent="0.3">
      <c r="M7355"/>
    </row>
    <row r="7356" spans="13:13" x14ac:dyDescent="0.3">
      <c r="M7356"/>
    </row>
    <row r="7357" spans="13:13" x14ac:dyDescent="0.3">
      <c r="M7357"/>
    </row>
    <row r="7358" spans="13:13" x14ac:dyDescent="0.3">
      <c r="M7358"/>
    </row>
    <row r="7359" spans="13:13" x14ac:dyDescent="0.3">
      <c r="M7359"/>
    </row>
    <row r="7360" spans="13:13" x14ac:dyDescent="0.3">
      <c r="M7360"/>
    </row>
    <row r="7361" spans="13:13" x14ac:dyDescent="0.3">
      <c r="M7361"/>
    </row>
    <row r="7362" spans="13:13" x14ac:dyDescent="0.3">
      <c r="M7362"/>
    </row>
    <row r="7363" spans="13:13" x14ac:dyDescent="0.3">
      <c r="M7363"/>
    </row>
    <row r="7364" spans="13:13" x14ac:dyDescent="0.3">
      <c r="M7364"/>
    </row>
    <row r="7365" spans="13:13" x14ac:dyDescent="0.3">
      <c r="M7365"/>
    </row>
    <row r="7366" spans="13:13" x14ac:dyDescent="0.3">
      <c r="M7366"/>
    </row>
    <row r="7367" spans="13:13" x14ac:dyDescent="0.3">
      <c r="M7367"/>
    </row>
    <row r="7368" spans="13:13" x14ac:dyDescent="0.3">
      <c r="M7368"/>
    </row>
    <row r="7369" spans="13:13" x14ac:dyDescent="0.3">
      <c r="M7369"/>
    </row>
    <row r="7370" spans="13:13" x14ac:dyDescent="0.3">
      <c r="M7370"/>
    </row>
    <row r="7371" spans="13:13" x14ac:dyDescent="0.3">
      <c r="M7371"/>
    </row>
    <row r="7372" spans="13:13" x14ac:dyDescent="0.3">
      <c r="M7372"/>
    </row>
    <row r="7373" spans="13:13" x14ac:dyDescent="0.3">
      <c r="M7373"/>
    </row>
    <row r="7374" spans="13:13" x14ac:dyDescent="0.3">
      <c r="M7374"/>
    </row>
    <row r="7375" spans="13:13" x14ac:dyDescent="0.3">
      <c r="M7375"/>
    </row>
    <row r="7376" spans="13:13" x14ac:dyDescent="0.3">
      <c r="M7376"/>
    </row>
    <row r="7377" spans="13:13" x14ac:dyDescent="0.3">
      <c r="M7377"/>
    </row>
    <row r="7378" spans="13:13" x14ac:dyDescent="0.3">
      <c r="M7378"/>
    </row>
    <row r="7379" spans="13:13" x14ac:dyDescent="0.3">
      <c r="M7379"/>
    </row>
    <row r="7380" spans="13:13" x14ac:dyDescent="0.3">
      <c r="M7380"/>
    </row>
    <row r="7381" spans="13:13" x14ac:dyDescent="0.3">
      <c r="M7381"/>
    </row>
    <row r="7382" spans="13:13" x14ac:dyDescent="0.3">
      <c r="M7382"/>
    </row>
    <row r="7383" spans="13:13" x14ac:dyDescent="0.3">
      <c r="M7383"/>
    </row>
    <row r="7384" spans="13:13" x14ac:dyDescent="0.3">
      <c r="M7384"/>
    </row>
    <row r="7385" spans="13:13" x14ac:dyDescent="0.3">
      <c r="M7385"/>
    </row>
    <row r="7386" spans="13:13" x14ac:dyDescent="0.3">
      <c r="M7386"/>
    </row>
    <row r="7387" spans="13:13" x14ac:dyDescent="0.3">
      <c r="M7387"/>
    </row>
    <row r="7388" spans="13:13" x14ac:dyDescent="0.3">
      <c r="M7388"/>
    </row>
    <row r="7389" spans="13:13" x14ac:dyDescent="0.3">
      <c r="M7389"/>
    </row>
    <row r="7390" spans="13:13" x14ac:dyDescent="0.3">
      <c r="M7390"/>
    </row>
    <row r="7391" spans="13:13" x14ac:dyDescent="0.3">
      <c r="M7391"/>
    </row>
    <row r="7392" spans="13:13" x14ac:dyDescent="0.3">
      <c r="M7392"/>
    </row>
    <row r="7393" spans="13:13" x14ac:dyDescent="0.3">
      <c r="M7393"/>
    </row>
    <row r="7394" spans="13:13" x14ac:dyDescent="0.3">
      <c r="M7394"/>
    </row>
    <row r="7395" spans="13:13" x14ac:dyDescent="0.3">
      <c r="M7395"/>
    </row>
    <row r="7396" spans="13:13" x14ac:dyDescent="0.3">
      <c r="M7396"/>
    </row>
    <row r="7397" spans="13:13" x14ac:dyDescent="0.3">
      <c r="M7397"/>
    </row>
    <row r="7398" spans="13:13" x14ac:dyDescent="0.3">
      <c r="M7398"/>
    </row>
    <row r="7399" spans="13:13" x14ac:dyDescent="0.3">
      <c r="M7399"/>
    </row>
    <row r="7400" spans="13:13" x14ac:dyDescent="0.3">
      <c r="M7400"/>
    </row>
    <row r="7401" spans="13:13" x14ac:dyDescent="0.3">
      <c r="M7401"/>
    </row>
    <row r="7402" spans="13:13" x14ac:dyDescent="0.3">
      <c r="M7402"/>
    </row>
    <row r="7403" spans="13:13" x14ac:dyDescent="0.3">
      <c r="M7403"/>
    </row>
    <row r="7404" spans="13:13" x14ac:dyDescent="0.3">
      <c r="M7404"/>
    </row>
    <row r="7405" spans="13:13" x14ac:dyDescent="0.3">
      <c r="M7405"/>
    </row>
    <row r="7406" spans="13:13" x14ac:dyDescent="0.3">
      <c r="M7406"/>
    </row>
    <row r="7407" spans="13:13" x14ac:dyDescent="0.3">
      <c r="M7407"/>
    </row>
    <row r="7408" spans="13:13" x14ac:dyDescent="0.3">
      <c r="M7408"/>
    </row>
    <row r="7409" spans="13:13" x14ac:dyDescent="0.3">
      <c r="M7409"/>
    </row>
    <row r="7410" spans="13:13" x14ac:dyDescent="0.3">
      <c r="M7410"/>
    </row>
    <row r="7411" spans="13:13" x14ac:dyDescent="0.3">
      <c r="M7411"/>
    </row>
    <row r="7412" spans="13:13" x14ac:dyDescent="0.3">
      <c r="M7412"/>
    </row>
    <row r="7413" spans="13:13" x14ac:dyDescent="0.3">
      <c r="M7413"/>
    </row>
    <row r="7414" spans="13:13" x14ac:dyDescent="0.3">
      <c r="M7414"/>
    </row>
    <row r="7415" spans="13:13" x14ac:dyDescent="0.3">
      <c r="M7415"/>
    </row>
    <row r="7416" spans="13:13" x14ac:dyDescent="0.3">
      <c r="M7416"/>
    </row>
    <row r="7417" spans="13:13" x14ac:dyDescent="0.3">
      <c r="M7417"/>
    </row>
    <row r="7418" spans="13:13" x14ac:dyDescent="0.3">
      <c r="M7418"/>
    </row>
    <row r="7419" spans="13:13" x14ac:dyDescent="0.3">
      <c r="M7419"/>
    </row>
    <row r="7420" spans="13:13" x14ac:dyDescent="0.3">
      <c r="M7420"/>
    </row>
    <row r="7421" spans="13:13" x14ac:dyDescent="0.3">
      <c r="M7421"/>
    </row>
    <row r="7422" spans="13:13" x14ac:dyDescent="0.3">
      <c r="M7422"/>
    </row>
    <row r="7423" spans="13:13" x14ac:dyDescent="0.3">
      <c r="M7423"/>
    </row>
    <row r="7424" spans="13:13" x14ac:dyDescent="0.3">
      <c r="M7424"/>
    </row>
    <row r="7425" spans="13:13" x14ac:dyDescent="0.3">
      <c r="M7425"/>
    </row>
    <row r="7426" spans="13:13" x14ac:dyDescent="0.3">
      <c r="M7426"/>
    </row>
    <row r="7427" spans="13:13" x14ac:dyDescent="0.3">
      <c r="M7427"/>
    </row>
    <row r="7428" spans="13:13" x14ac:dyDescent="0.3">
      <c r="M7428"/>
    </row>
    <row r="7429" spans="13:13" x14ac:dyDescent="0.3">
      <c r="M7429"/>
    </row>
    <row r="7430" spans="13:13" x14ac:dyDescent="0.3">
      <c r="M7430"/>
    </row>
    <row r="7431" spans="13:13" x14ac:dyDescent="0.3">
      <c r="M7431"/>
    </row>
    <row r="7432" spans="13:13" x14ac:dyDescent="0.3">
      <c r="M7432"/>
    </row>
    <row r="7433" spans="13:13" x14ac:dyDescent="0.3">
      <c r="M7433"/>
    </row>
    <row r="7434" spans="13:13" x14ac:dyDescent="0.3">
      <c r="M7434"/>
    </row>
    <row r="7435" spans="13:13" x14ac:dyDescent="0.3">
      <c r="M7435"/>
    </row>
    <row r="7436" spans="13:13" x14ac:dyDescent="0.3">
      <c r="M7436"/>
    </row>
    <row r="7437" spans="13:13" x14ac:dyDescent="0.3">
      <c r="M7437"/>
    </row>
    <row r="7438" spans="13:13" x14ac:dyDescent="0.3">
      <c r="M7438"/>
    </row>
    <row r="7439" spans="13:13" x14ac:dyDescent="0.3">
      <c r="M7439"/>
    </row>
    <row r="7440" spans="13:13" x14ac:dyDescent="0.3">
      <c r="M7440"/>
    </row>
    <row r="7441" spans="13:13" x14ac:dyDescent="0.3">
      <c r="M7441"/>
    </row>
    <row r="7442" spans="13:13" x14ac:dyDescent="0.3">
      <c r="M7442"/>
    </row>
    <row r="7443" spans="13:13" x14ac:dyDescent="0.3">
      <c r="M7443"/>
    </row>
    <row r="7444" spans="13:13" x14ac:dyDescent="0.3">
      <c r="M7444"/>
    </row>
    <row r="7445" spans="13:13" x14ac:dyDescent="0.3">
      <c r="M7445"/>
    </row>
    <row r="7446" spans="13:13" x14ac:dyDescent="0.3">
      <c r="M7446"/>
    </row>
    <row r="7447" spans="13:13" x14ac:dyDescent="0.3">
      <c r="M7447"/>
    </row>
    <row r="7448" spans="13:13" x14ac:dyDescent="0.3">
      <c r="M7448"/>
    </row>
    <row r="7449" spans="13:13" x14ac:dyDescent="0.3">
      <c r="M7449"/>
    </row>
    <row r="7450" spans="13:13" x14ac:dyDescent="0.3">
      <c r="M7450"/>
    </row>
    <row r="7451" spans="13:13" x14ac:dyDescent="0.3">
      <c r="M7451"/>
    </row>
    <row r="7452" spans="13:13" x14ac:dyDescent="0.3">
      <c r="M7452"/>
    </row>
    <row r="7453" spans="13:13" x14ac:dyDescent="0.3">
      <c r="M7453"/>
    </row>
    <row r="7454" spans="13:13" x14ac:dyDescent="0.3">
      <c r="M7454"/>
    </row>
    <row r="7455" spans="13:13" x14ac:dyDescent="0.3">
      <c r="M7455"/>
    </row>
    <row r="7456" spans="13:13" x14ac:dyDescent="0.3">
      <c r="M7456"/>
    </row>
    <row r="7457" spans="13:13" x14ac:dyDescent="0.3">
      <c r="M7457"/>
    </row>
    <row r="7458" spans="13:13" x14ac:dyDescent="0.3">
      <c r="M7458"/>
    </row>
    <row r="7459" spans="13:13" x14ac:dyDescent="0.3">
      <c r="M7459"/>
    </row>
    <row r="7460" spans="13:13" x14ac:dyDescent="0.3">
      <c r="M7460"/>
    </row>
    <row r="7461" spans="13:13" x14ac:dyDescent="0.3">
      <c r="M7461"/>
    </row>
    <row r="7462" spans="13:13" x14ac:dyDescent="0.3">
      <c r="M7462"/>
    </row>
    <row r="7463" spans="13:13" x14ac:dyDescent="0.3">
      <c r="M7463"/>
    </row>
    <row r="7464" spans="13:13" x14ac:dyDescent="0.3">
      <c r="M7464"/>
    </row>
    <row r="7465" spans="13:13" x14ac:dyDescent="0.3">
      <c r="M7465"/>
    </row>
    <row r="7466" spans="13:13" x14ac:dyDescent="0.3">
      <c r="M7466"/>
    </row>
    <row r="7467" spans="13:13" x14ac:dyDescent="0.3">
      <c r="M7467"/>
    </row>
    <row r="7468" spans="13:13" x14ac:dyDescent="0.3">
      <c r="M7468"/>
    </row>
    <row r="7469" spans="13:13" x14ac:dyDescent="0.3">
      <c r="M7469"/>
    </row>
    <row r="7470" spans="13:13" x14ac:dyDescent="0.3">
      <c r="M7470"/>
    </row>
    <row r="7471" spans="13:13" x14ac:dyDescent="0.3">
      <c r="M7471"/>
    </row>
    <row r="7472" spans="13:13" x14ac:dyDescent="0.3">
      <c r="M7472"/>
    </row>
    <row r="7473" spans="13:13" x14ac:dyDescent="0.3">
      <c r="M7473"/>
    </row>
    <row r="7474" spans="13:13" x14ac:dyDescent="0.3">
      <c r="M7474"/>
    </row>
    <row r="7475" spans="13:13" x14ac:dyDescent="0.3">
      <c r="M7475"/>
    </row>
    <row r="7476" spans="13:13" x14ac:dyDescent="0.3">
      <c r="M7476"/>
    </row>
    <row r="7477" spans="13:13" x14ac:dyDescent="0.3">
      <c r="M7477"/>
    </row>
    <row r="7478" spans="13:13" x14ac:dyDescent="0.3">
      <c r="M7478"/>
    </row>
    <row r="7479" spans="13:13" x14ac:dyDescent="0.3">
      <c r="M7479"/>
    </row>
    <row r="7480" spans="13:13" x14ac:dyDescent="0.3">
      <c r="M7480"/>
    </row>
    <row r="7481" spans="13:13" x14ac:dyDescent="0.3">
      <c r="M7481"/>
    </row>
    <row r="7482" spans="13:13" x14ac:dyDescent="0.3">
      <c r="M7482"/>
    </row>
    <row r="7483" spans="13:13" x14ac:dyDescent="0.3">
      <c r="M7483"/>
    </row>
    <row r="7484" spans="13:13" x14ac:dyDescent="0.3">
      <c r="M7484"/>
    </row>
    <row r="7485" spans="13:13" x14ac:dyDescent="0.3">
      <c r="M7485"/>
    </row>
    <row r="7486" spans="13:13" x14ac:dyDescent="0.3">
      <c r="M7486"/>
    </row>
    <row r="7487" spans="13:13" x14ac:dyDescent="0.3">
      <c r="M7487"/>
    </row>
    <row r="7488" spans="13:13" x14ac:dyDescent="0.3">
      <c r="M7488"/>
    </row>
    <row r="7489" spans="13:13" x14ac:dyDescent="0.3">
      <c r="M7489"/>
    </row>
    <row r="7490" spans="13:13" x14ac:dyDescent="0.3">
      <c r="M7490"/>
    </row>
    <row r="7491" spans="13:13" x14ac:dyDescent="0.3">
      <c r="M7491"/>
    </row>
    <row r="7492" spans="13:13" x14ac:dyDescent="0.3">
      <c r="M7492"/>
    </row>
    <row r="7493" spans="13:13" x14ac:dyDescent="0.3">
      <c r="M7493"/>
    </row>
    <row r="7494" spans="13:13" x14ac:dyDescent="0.3">
      <c r="M7494"/>
    </row>
    <row r="7495" spans="13:13" x14ac:dyDescent="0.3">
      <c r="M7495"/>
    </row>
    <row r="7496" spans="13:13" x14ac:dyDescent="0.3">
      <c r="M7496"/>
    </row>
    <row r="7497" spans="13:13" x14ac:dyDescent="0.3">
      <c r="M7497"/>
    </row>
    <row r="7498" spans="13:13" x14ac:dyDescent="0.3">
      <c r="M7498"/>
    </row>
    <row r="7499" spans="13:13" x14ac:dyDescent="0.3">
      <c r="M7499"/>
    </row>
    <row r="7500" spans="13:13" x14ac:dyDescent="0.3">
      <c r="M7500"/>
    </row>
    <row r="7501" spans="13:13" x14ac:dyDescent="0.3">
      <c r="M7501"/>
    </row>
    <row r="7502" spans="13:13" x14ac:dyDescent="0.3">
      <c r="M7502"/>
    </row>
    <row r="7503" spans="13:13" x14ac:dyDescent="0.3">
      <c r="M7503"/>
    </row>
    <row r="7504" spans="13:13" x14ac:dyDescent="0.3">
      <c r="M7504"/>
    </row>
    <row r="7505" spans="13:13" x14ac:dyDescent="0.3">
      <c r="M7505"/>
    </row>
    <row r="7506" spans="13:13" x14ac:dyDescent="0.3">
      <c r="M7506"/>
    </row>
    <row r="7507" spans="13:13" x14ac:dyDescent="0.3">
      <c r="M7507"/>
    </row>
    <row r="7508" spans="13:13" x14ac:dyDescent="0.3">
      <c r="M7508"/>
    </row>
    <row r="7509" spans="13:13" x14ac:dyDescent="0.3">
      <c r="M7509"/>
    </row>
    <row r="7510" spans="13:13" x14ac:dyDescent="0.3">
      <c r="M7510"/>
    </row>
    <row r="7511" spans="13:13" x14ac:dyDescent="0.3">
      <c r="M7511"/>
    </row>
    <row r="7512" spans="13:13" x14ac:dyDescent="0.3">
      <c r="M7512"/>
    </row>
    <row r="7513" spans="13:13" x14ac:dyDescent="0.3">
      <c r="M7513"/>
    </row>
    <row r="7514" spans="13:13" x14ac:dyDescent="0.3">
      <c r="M7514"/>
    </row>
    <row r="7515" spans="13:13" x14ac:dyDescent="0.3">
      <c r="M7515"/>
    </row>
    <row r="7516" spans="13:13" x14ac:dyDescent="0.3">
      <c r="M7516"/>
    </row>
    <row r="7517" spans="13:13" x14ac:dyDescent="0.3">
      <c r="M7517"/>
    </row>
    <row r="7518" spans="13:13" x14ac:dyDescent="0.3">
      <c r="M7518"/>
    </row>
    <row r="7519" spans="13:13" x14ac:dyDescent="0.3">
      <c r="M7519"/>
    </row>
    <row r="7520" spans="13:13" x14ac:dyDescent="0.3">
      <c r="M7520"/>
    </row>
    <row r="7521" spans="13:13" x14ac:dyDescent="0.3">
      <c r="M7521"/>
    </row>
    <row r="7522" spans="13:13" x14ac:dyDescent="0.3">
      <c r="M7522"/>
    </row>
    <row r="7523" spans="13:13" x14ac:dyDescent="0.3">
      <c r="M7523"/>
    </row>
    <row r="7524" spans="13:13" x14ac:dyDescent="0.3">
      <c r="M7524"/>
    </row>
    <row r="7525" spans="13:13" x14ac:dyDescent="0.3">
      <c r="M7525"/>
    </row>
    <row r="7526" spans="13:13" x14ac:dyDescent="0.3">
      <c r="M7526"/>
    </row>
    <row r="7527" spans="13:13" x14ac:dyDescent="0.3">
      <c r="M7527"/>
    </row>
    <row r="7528" spans="13:13" x14ac:dyDescent="0.3">
      <c r="M7528"/>
    </row>
    <row r="7529" spans="13:13" x14ac:dyDescent="0.3">
      <c r="M7529"/>
    </row>
    <row r="7530" spans="13:13" x14ac:dyDescent="0.3">
      <c r="M7530"/>
    </row>
    <row r="7531" spans="13:13" x14ac:dyDescent="0.3">
      <c r="M7531"/>
    </row>
    <row r="7532" spans="13:13" x14ac:dyDescent="0.3">
      <c r="M7532"/>
    </row>
    <row r="7533" spans="13:13" x14ac:dyDescent="0.3">
      <c r="M7533"/>
    </row>
    <row r="7534" spans="13:13" x14ac:dyDescent="0.3">
      <c r="M7534"/>
    </row>
    <row r="7535" spans="13:13" x14ac:dyDescent="0.3">
      <c r="M7535"/>
    </row>
    <row r="7536" spans="13:13" x14ac:dyDescent="0.3">
      <c r="M7536"/>
    </row>
    <row r="7537" spans="13:13" x14ac:dyDescent="0.3">
      <c r="M7537"/>
    </row>
    <row r="7538" spans="13:13" x14ac:dyDescent="0.3">
      <c r="M7538"/>
    </row>
    <row r="7539" spans="13:13" x14ac:dyDescent="0.3">
      <c r="M7539"/>
    </row>
    <row r="7540" spans="13:13" x14ac:dyDescent="0.3">
      <c r="M7540"/>
    </row>
    <row r="7541" spans="13:13" x14ac:dyDescent="0.3">
      <c r="M7541"/>
    </row>
    <row r="7542" spans="13:13" x14ac:dyDescent="0.3">
      <c r="M7542"/>
    </row>
    <row r="7543" spans="13:13" x14ac:dyDescent="0.3">
      <c r="M7543"/>
    </row>
    <row r="7544" spans="13:13" x14ac:dyDescent="0.3">
      <c r="M7544"/>
    </row>
    <row r="7545" spans="13:13" x14ac:dyDescent="0.3">
      <c r="M7545"/>
    </row>
    <row r="7546" spans="13:13" x14ac:dyDescent="0.3">
      <c r="M7546"/>
    </row>
    <row r="7547" spans="13:13" x14ac:dyDescent="0.3">
      <c r="M7547"/>
    </row>
    <row r="7548" spans="13:13" x14ac:dyDescent="0.3">
      <c r="M7548"/>
    </row>
    <row r="7549" spans="13:13" x14ac:dyDescent="0.3">
      <c r="M7549"/>
    </row>
    <row r="7550" spans="13:13" x14ac:dyDescent="0.3">
      <c r="M7550"/>
    </row>
    <row r="7551" spans="13:13" x14ac:dyDescent="0.3">
      <c r="M7551"/>
    </row>
    <row r="7552" spans="13:13" x14ac:dyDescent="0.3">
      <c r="M7552"/>
    </row>
    <row r="7553" spans="13:13" x14ac:dyDescent="0.3">
      <c r="M7553"/>
    </row>
    <row r="7554" spans="13:13" x14ac:dyDescent="0.3">
      <c r="M7554"/>
    </row>
    <row r="7555" spans="13:13" x14ac:dyDescent="0.3">
      <c r="M7555"/>
    </row>
    <row r="7556" spans="13:13" x14ac:dyDescent="0.3">
      <c r="M7556"/>
    </row>
    <row r="7557" spans="13:13" x14ac:dyDescent="0.3">
      <c r="M7557"/>
    </row>
    <row r="7558" spans="13:13" x14ac:dyDescent="0.3">
      <c r="M7558"/>
    </row>
    <row r="7559" spans="13:13" x14ac:dyDescent="0.3">
      <c r="M7559"/>
    </row>
    <row r="7560" spans="13:13" x14ac:dyDescent="0.3">
      <c r="M7560"/>
    </row>
    <row r="7561" spans="13:13" x14ac:dyDescent="0.3">
      <c r="M7561"/>
    </row>
    <row r="7562" spans="13:13" x14ac:dyDescent="0.3">
      <c r="M7562"/>
    </row>
    <row r="7563" spans="13:13" x14ac:dyDescent="0.3">
      <c r="M7563"/>
    </row>
    <row r="7564" spans="13:13" x14ac:dyDescent="0.3">
      <c r="M7564"/>
    </row>
    <row r="7565" spans="13:13" x14ac:dyDescent="0.3">
      <c r="M7565"/>
    </row>
    <row r="7566" spans="13:13" x14ac:dyDescent="0.3">
      <c r="M7566"/>
    </row>
    <row r="7567" spans="13:13" x14ac:dyDescent="0.3">
      <c r="M7567"/>
    </row>
    <row r="7568" spans="13:13" x14ac:dyDescent="0.3">
      <c r="M7568"/>
    </row>
    <row r="7569" spans="13:13" x14ac:dyDescent="0.3">
      <c r="M7569"/>
    </row>
    <row r="7570" spans="13:13" x14ac:dyDescent="0.3">
      <c r="M7570"/>
    </row>
    <row r="7571" spans="13:13" x14ac:dyDescent="0.3">
      <c r="M7571"/>
    </row>
    <row r="7572" spans="13:13" x14ac:dyDescent="0.3">
      <c r="M7572"/>
    </row>
    <row r="7573" spans="13:13" x14ac:dyDescent="0.3">
      <c r="M7573"/>
    </row>
    <row r="7574" spans="13:13" x14ac:dyDescent="0.3">
      <c r="M7574"/>
    </row>
    <row r="7575" spans="13:13" x14ac:dyDescent="0.3">
      <c r="M7575"/>
    </row>
    <row r="7576" spans="13:13" x14ac:dyDescent="0.3">
      <c r="M7576"/>
    </row>
    <row r="7577" spans="13:13" x14ac:dyDescent="0.3">
      <c r="M7577"/>
    </row>
    <row r="7578" spans="13:13" x14ac:dyDescent="0.3">
      <c r="M7578"/>
    </row>
    <row r="7579" spans="13:13" x14ac:dyDescent="0.3">
      <c r="M7579"/>
    </row>
    <row r="7580" spans="13:13" x14ac:dyDescent="0.3">
      <c r="M7580"/>
    </row>
    <row r="7581" spans="13:13" x14ac:dyDescent="0.3">
      <c r="M7581"/>
    </row>
    <row r="7582" spans="13:13" x14ac:dyDescent="0.3">
      <c r="M7582"/>
    </row>
    <row r="7583" spans="13:13" x14ac:dyDescent="0.3">
      <c r="M7583"/>
    </row>
    <row r="7584" spans="13:13" x14ac:dyDescent="0.3">
      <c r="M7584"/>
    </row>
    <row r="7585" spans="13:13" x14ac:dyDescent="0.3">
      <c r="M7585"/>
    </row>
    <row r="7586" spans="13:13" x14ac:dyDescent="0.3">
      <c r="M7586"/>
    </row>
    <row r="7587" spans="13:13" x14ac:dyDescent="0.3">
      <c r="M7587"/>
    </row>
    <row r="7588" spans="13:13" x14ac:dyDescent="0.3">
      <c r="M7588"/>
    </row>
    <row r="7589" spans="13:13" x14ac:dyDescent="0.3">
      <c r="M7589"/>
    </row>
    <row r="7590" spans="13:13" x14ac:dyDescent="0.3">
      <c r="M7590"/>
    </row>
    <row r="7591" spans="13:13" x14ac:dyDescent="0.3">
      <c r="M7591"/>
    </row>
    <row r="7592" spans="13:13" x14ac:dyDescent="0.3">
      <c r="M7592"/>
    </row>
    <row r="7593" spans="13:13" x14ac:dyDescent="0.3">
      <c r="M7593"/>
    </row>
    <row r="7594" spans="13:13" x14ac:dyDescent="0.3">
      <c r="M7594"/>
    </row>
    <row r="7595" spans="13:13" x14ac:dyDescent="0.3">
      <c r="M7595"/>
    </row>
    <row r="7596" spans="13:13" x14ac:dyDescent="0.3">
      <c r="M7596"/>
    </row>
    <row r="7597" spans="13:13" x14ac:dyDescent="0.3">
      <c r="M7597"/>
    </row>
    <row r="7598" spans="13:13" x14ac:dyDescent="0.3">
      <c r="M7598"/>
    </row>
    <row r="7599" spans="13:13" x14ac:dyDescent="0.3">
      <c r="M7599"/>
    </row>
    <row r="7600" spans="13:13" x14ac:dyDescent="0.3">
      <c r="M7600"/>
    </row>
    <row r="7601" spans="13:13" x14ac:dyDescent="0.3">
      <c r="M7601"/>
    </row>
    <row r="7602" spans="13:13" x14ac:dyDescent="0.3">
      <c r="M7602"/>
    </row>
    <row r="7603" spans="13:13" x14ac:dyDescent="0.3">
      <c r="M7603"/>
    </row>
    <row r="7604" spans="13:13" x14ac:dyDescent="0.3">
      <c r="M7604"/>
    </row>
    <row r="7605" spans="13:13" x14ac:dyDescent="0.3">
      <c r="M7605"/>
    </row>
    <row r="7606" spans="13:13" x14ac:dyDescent="0.3">
      <c r="M7606"/>
    </row>
    <row r="7607" spans="13:13" x14ac:dyDescent="0.3">
      <c r="M7607"/>
    </row>
    <row r="7608" spans="13:13" x14ac:dyDescent="0.3">
      <c r="M7608"/>
    </row>
    <row r="7609" spans="13:13" x14ac:dyDescent="0.3">
      <c r="M7609"/>
    </row>
    <row r="7610" spans="13:13" x14ac:dyDescent="0.3">
      <c r="M7610"/>
    </row>
    <row r="7611" spans="13:13" x14ac:dyDescent="0.3">
      <c r="M7611"/>
    </row>
    <row r="7612" spans="13:13" x14ac:dyDescent="0.3">
      <c r="M7612"/>
    </row>
    <row r="7613" spans="13:13" x14ac:dyDescent="0.3">
      <c r="M7613"/>
    </row>
    <row r="7614" spans="13:13" x14ac:dyDescent="0.3">
      <c r="M7614"/>
    </row>
    <row r="7615" spans="13:13" x14ac:dyDescent="0.3">
      <c r="M7615"/>
    </row>
    <row r="7616" spans="13:13" x14ac:dyDescent="0.3">
      <c r="M7616"/>
    </row>
    <row r="7617" spans="13:13" x14ac:dyDescent="0.3">
      <c r="M7617"/>
    </row>
    <row r="7618" spans="13:13" x14ac:dyDescent="0.3">
      <c r="M7618"/>
    </row>
    <row r="7619" spans="13:13" x14ac:dyDescent="0.3">
      <c r="M7619"/>
    </row>
    <row r="7620" spans="13:13" x14ac:dyDescent="0.3">
      <c r="M7620"/>
    </row>
    <row r="7621" spans="13:13" x14ac:dyDescent="0.3">
      <c r="M7621"/>
    </row>
    <row r="7622" spans="13:13" x14ac:dyDescent="0.3">
      <c r="M7622"/>
    </row>
    <row r="7623" spans="13:13" x14ac:dyDescent="0.3">
      <c r="M7623"/>
    </row>
    <row r="7624" spans="13:13" x14ac:dyDescent="0.3">
      <c r="M7624"/>
    </row>
    <row r="7625" spans="13:13" x14ac:dyDescent="0.3">
      <c r="M7625"/>
    </row>
    <row r="7626" spans="13:13" x14ac:dyDescent="0.3">
      <c r="M7626"/>
    </row>
    <row r="7627" spans="13:13" x14ac:dyDescent="0.3">
      <c r="M7627"/>
    </row>
    <row r="7628" spans="13:13" x14ac:dyDescent="0.3">
      <c r="M7628"/>
    </row>
    <row r="7629" spans="13:13" x14ac:dyDescent="0.3">
      <c r="M7629"/>
    </row>
    <row r="7630" spans="13:13" x14ac:dyDescent="0.3">
      <c r="M7630"/>
    </row>
    <row r="7631" spans="13:13" x14ac:dyDescent="0.3">
      <c r="M7631"/>
    </row>
    <row r="7632" spans="13:13" x14ac:dyDescent="0.3">
      <c r="M7632"/>
    </row>
    <row r="7633" spans="13:13" x14ac:dyDescent="0.3">
      <c r="M7633"/>
    </row>
    <row r="7634" spans="13:13" x14ac:dyDescent="0.3">
      <c r="M7634"/>
    </row>
    <row r="7635" spans="13:13" x14ac:dyDescent="0.3">
      <c r="M7635"/>
    </row>
    <row r="7636" spans="13:13" x14ac:dyDescent="0.3">
      <c r="M7636"/>
    </row>
    <row r="7637" spans="13:13" x14ac:dyDescent="0.3">
      <c r="M7637"/>
    </row>
    <row r="7638" spans="13:13" x14ac:dyDescent="0.3">
      <c r="M7638"/>
    </row>
    <row r="7639" spans="13:13" x14ac:dyDescent="0.3">
      <c r="M7639"/>
    </row>
    <row r="7640" spans="13:13" x14ac:dyDescent="0.3">
      <c r="M7640"/>
    </row>
    <row r="7641" spans="13:13" x14ac:dyDescent="0.3">
      <c r="M7641"/>
    </row>
    <row r="7642" spans="13:13" x14ac:dyDescent="0.3">
      <c r="M7642"/>
    </row>
    <row r="7643" spans="13:13" x14ac:dyDescent="0.3">
      <c r="M7643"/>
    </row>
    <row r="7644" spans="13:13" x14ac:dyDescent="0.3">
      <c r="M7644"/>
    </row>
    <row r="7645" spans="13:13" x14ac:dyDescent="0.3">
      <c r="M7645"/>
    </row>
    <row r="7646" spans="13:13" x14ac:dyDescent="0.3">
      <c r="M7646"/>
    </row>
    <row r="7647" spans="13:13" x14ac:dyDescent="0.3">
      <c r="M7647"/>
    </row>
    <row r="7648" spans="13:13" x14ac:dyDescent="0.3">
      <c r="M7648"/>
    </row>
    <row r="7649" spans="13:13" x14ac:dyDescent="0.3">
      <c r="M7649"/>
    </row>
    <row r="7650" spans="13:13" x14ac:dyDescent="0.3">
      <c r="M7650"/>
    </row>
    <row r="7651" spans="13:13" x14ac:dyDescent="0.3">
      <c r="M7651"/>
    </row>
    <row r="7652" spans="13:13" x14ac:dyDescent="0.3">
      <c r="M7652"/>
    </row>
    <row r="7653" spans="13:13" x14ac:dyDescent="0.3">
      <c r="M7653"/>
    </row>
    <row r="7654" spans="13:13" x14ac:dyDescent="0.3">
      <c r="M7654"/>
    </row>
    <row r="7655" spans="13:13" x14ac:dyDescent="0.3">
      <c r="M7655"/>
    </row>
    <row r="7656" spans="13:13" x14ac:dyDescent="0.3">
      <c r="M7656"/>
    </row>
    <row r="7657" spans="13:13" x14ac:dyDescent="0.3">
      <c r="M7657"/>
    </row>
    <row r="7658" spans="13:13" x14ac:dyDescent="0.3">
      <c r="M7658"/>
    </row>
    <row r="7659" spans="13:13" x14ac:dyDescent="0.3">
      <c r="M7659"/>
    </row>
    <row r="7660" spans="13:13" x14ac:dyDescent="0.3">
      <c r="M7660"/>
    </row>
    <row r="7661" spans="13:13" x14ac:dyDescent="0.3">
      <c r="M7661"/>
    </row>
    <row r="7662" spans="13:13" x14ac:dyDescent="0.3">
      <c r="M7662"/>
    </row>
    <row r="7663" spans="13:13" x14ac:dyDescent="0.3">
      <c r="M7663"/>
    </row>
    <row r="7664" spans="13:13" x14ac:dyDescent="0.3">
      <c r="M7664"/>
    </row>
    <row r="7665" spans="13:13" x14ac:dyDescent="0.3">
      <c r="M7665"/>
    </row>
    <row r="7666" spans="13:13" x14ac:dyDescent="0.3">
      <c r="M7666"/>
    </row>
    <row r="7667" spans="13:13" x14ac:dyDescent="0.3">
      <c r="M7667"/>
    </row>
    <row r="7668" spans="13:13" x14ac:dyDescent="0.3">
      <c r="M7668"/>
    </row>
    <row r="7669" spans="13:13" x14ac:dyDescent="0.3">
      <c r="M7669"/>
    </row>
    <row r="7670" spans="13:13" x14ac:dyDescent="0.3">
      <c r="M7670"/>
    </row>
    <row r="7671" spans="13:13" x14ac:dyDescent="0.3">
      <c r="M7671"/>
    </row>
    <row r="7672" spans="13:13" x14ac:dyDescent="0.3">
      <c r="M7672"/>
    </row>
    <row r="7673" spans="13:13" x14ac:dyDescent="0.3">
      <c r="M7673"/>
    </row>
    <row r="7674" spans="13:13" x14ac:dyDescent="0.3">
      <c r="M7674"/>
    </row>
    <row r="7675" spans="13:13" x14ac:dyDescent="0.3">
      <c r="M7675"/>
    </row>
    <row r="7676" spans="13:13" x14ac:dyDescent="0.3">
      <c r="M7676"/>
    </row>
    <row r="7677" spans="13:13" x14ac:dyDescent="0.3">
      <c r="M7677"/>
    </row>
    <row r="7678" spans="13:13" x14ac:dyDescent="0.3">
      <c r="M7678"/>
    </row>
    <row r="7679" spans="13:13" x14ac:dyDescent="0.3">
      <c r="M7679"/>
    </row>
    <row r="7680" spans="13:13" x14ac:dyDescent="0.3">
      <c r="M7680"/>
    </row>
    <row r="7681" spans="13:13" x14ac:dyDescent="0.3">
      <c r="M7681"/>
    </row>
    <row r="7682" spans="13:13" x14ac:dyDescent="0.3">
      <c r="M7682"/>
    </row>
    <row r="7683" spans="13:13" x14ac:dyDescent="0.3">
      <c r="M7683"/>
    </row>
    <row r="7684" spans="13:13" x14ac:dyDescent="0.3">
      <c r="M7684"/>
    </row>
    <row r="7685" spans="13:13" x14ac:dyDescent="0.3">
      <c r="M7685"/>
    </row>
    <row r="7686" spans="13:13" x14ac:dyDescent="0.3">
      <c r="M7686"/>
    </row>
    <row r="7687" spans="13:13" x14ac:dyDescent="0.3">
      <c r="M7687"/>
    </row>
    <row r="7688" spans="13:13" x14ac:dyDescent="0.3">
      <c r="M7688"/>
    </row>
    <row r="7689" spans="13:13" x14ac:dyDescent="0.3">
      <c r="M7689"/>
    </row>
    <row r="7690" spans="13:13" x14ac:dyDescent="0.3">
      <c r="M7690"/>
    </row>
    <row r="7691" spans="13:13" x14ac:dyDescent="0.3">
      <c r="M7691"/>
    </row>
    <row r="7692" spans="13:13" x14ac:dyDescent="0.3">
      <c r="M7692"/>
    </row>
    <row r="7693" spans="13:13" x14ac:dyDescent="0.3">
      <c r="M7693"/>
    </row>
    <row r="7694" spans="13:13" x14ac:dyDescent="0.3">
      <c r="M7694"/>
    </row>
    <row r="7695" spans="13:13" x14ac:dyDescent="0.3">
      <c r="M7695"/>
    </row>
    <row r="7696" spans="13:13" x14ac:dyDescent="0.3">
      <c r="M7696"/>
    </row>
    <row r="7697" spans="13:13" x14ac:dyDescent="0.3">
      <c r="M7697"/>
    </row>
    <row r="7698" spans="13:13" x14ac:dyDescent="0.3">
      <c r="M7698"/>
    </row>
    <row r="7699" spans="13:13" x14ac:dyDescent="0.3">
      <c r="M7699"/>
    </row>
    <row r="7700" spans="13:13" x14ac:dyDescent="0.3">
      <c r="M7700"/>
    </row>
    <row r="7701" spans="13:13" x14ac:dyDescent="0.3">
      <c r="M7701"/>
    </row>
    <row r="7702" spans="13:13" x14ac:dyDescent="0.3">
      <c r="M7702"/>
    </row>
    <row r="7703" spans="13:13" x14ac:dyDescent="0.3">
      <c r="M7703"/>
    </row>
    <row r="7704" spans="13:13" x14ac:dyDescent="0.3">
      <c r="M7704"/>
    </row>
    <row r="7705" spans="13:13" x14ac:dyDescent="0.3">
      <c r="M7705"/>
    </row>
    <row r="7706" spans="13:13" x14ac:dyDescent="0.3">
      <c r="M7706"/>
    </row>
    <row r="7707" spans="13:13" x14ac:dyDescent="0.3">
      <c r="M7707"/>
    </row>
    <row r="7708" spans="13:13" x14ac:dyDescent="0.3">
      <c r="M7708"/>
    </row>
    <row r="7709" spans="13:13" x14ac:dyDescent="0.3">
      <c r="M7709"/>
    </row>
    <row r="7710" spans="13:13" x14ac:dyDescent="0.3">
      <c r="M7710"/>
    </row>
    <row r="7711" spans="13:13" x14ac:dyDescent="0.3">
      <c r="M7711"/>
    </row>
    <row r="7712" spans="13:13" x14ac:dyDescent="0.3">
      <c r="M7712"/>
    </row>
    <row r="7713" spans="13:13" x14ac:dyDescent="0.3">
      <c r="M7713"/>
    </row>
    <row r="7714" spans="13:13" x14ac:dyDescent="0.3">
      <c r="M7714"/>
    </row>
    <row r="7715" spans="13:13" x14ac:dyDescent="0.3">
      <c r="M7715"/>
    </row>
    <row r="7716" spans="13:13" x14ac:dyDescent="0.3">
      <c r="M7716"/>
    </row>
    <row r="7717" spans="13:13" x14ac:dyDescent="0.3">
      <c r="M7717"/>
    </row>
    <row r="7718" spans="13:13" x14ac:dyDescent="0.3">
      <c r="M7718"/>
    </row>
    <row r="7719" spans="13:13" x14ac:dyDescent="0.3">
      <c r="M7719"/>
    </row>
    <row r="7720" spans="13:13" x14ac:dyDescent="0.3">
      <c r="M7720"/>
    </row>
    <row r="7721" spans="13:13" x14ac:dyDescent="0.3">
      <c r="M7721"/>
    </row>
    <row r="7722" spans="13:13" x14ac:dyDescent="0.3">
      <c r="M7722"/>
    </row>
    <row r="7723" spans="13:13" x14ac:dyDescent="0.3">
      <c r="M7723"/>
    </row>
    <row r="7724" spans="13:13" x14ac:dyDescent="0.3">
      <c r="M7724"/>
    </row>
    <row r="7725" spans="13:13" x14ac:dyDescent="0.3">
      <c r="M7725"/>
    </row>
    <row r="7726" spans="13:13" x14ac:dyDescent="0.3">
      <c r="M7726"/>
    </row>
    <row r="7727" spans="13:13" x14ac:dyDescent="0.3">
      <c r="M7727"/>
    </row>
    <row r="7728" spans="13:13" x14ac:dyDescent="0.3">
      <c r="M7728"/>
    </row>
    <row r="7729" spans="13:13" x14ac:dyDescent="0.3">
      <c r="M7729"/>
    </row>
    <row r="7730" spans="13:13" x14ac:dyDescent="0.3">
      <c r="M7730"/>
    </row>
    <row r="7731" spans="13:13" x14ac:dyDescent="0.3">
      <c r="M7731"/>
    </row>
    <row r="7732" spans="13:13" x14ac:dyDescent="0.3">
      <c r="M7732"/>
    </row>
    <row r="7733" spans="13:13" x14ac:dyDescent="0.3">
      <c r="M7733"/>
    </row>
    <row r="7734" spans="13:13" x14ac:dyDescent="0.3">
      <c r="M7734"/>
    </row>
    <row r="7735" spans="13:13" x14ac:dyDescent="0.3">
      <c r="M7735"/>
    </row>
    <row r="7736" spans="13:13" x14ac:dyDescent="0.3">
      <c r="M7736"/>
    </row>
    <row r="7737" spans="13:13" x14ac:dyDescent="0.3">
      <c r="M7737"/>
    </row>
    <row r="7738" spans="13:13" x14ac:dyDescent="0.3">
      <c r="M7738"/>
    </row>
    <row r="7739" spans="13:13" x14ac:dyDescent="0.3">
      <c r="M7739"/>
    </row>
    <row r="7740" spans="13:13" x14ac:dyDescent="0.3">
      <c r="M7740"/>
    </row>
    <row r="7741" spans="13:13" x14ac:dyDescent="0.3">
      <c r="M7741"/>
    </row>
    <row r="7742" spans="13:13" x14ac:dyDescent="0.3">
      <c r="M7742"/>
    </row>
    <row r="7743" spans="13:13" x14ac:dyDescent="0.3">
      <c r="M7743"/>
    </row>
    <row r="7744" spans="13:13" x14ac:dyDescent="0.3">
      <c r="M7744"/>
    </row>
    <row r="7745" spans="13:13" x14ac:dyDescent="0.3">
      <c r="M7745"/>
    </row>
    <row r="7746" spans="13:13" x14ac:dyDescent="0.3">
      <c r="M7746"/>
    </row>
    <row r="7747" spans="13:13" x14ac:dyDescent="0.3">
      <c r="M7747"/>
    </row>
    <row r="7748" spans="13:13" x14ac:dyDescent="0.3">
      <c r="M7748"/>
    </row>
    <row r="7749" spans="13:13" x14ac:dyDescent="0.3">
      <c r="M7749"/>
    </row>
    <row r="7750" spans="13:13" x14ac:dyDescent="0.3">
      <c r="M7750"/>
    </row>
    <row r="7751" spans="13:13" x14ac:dyDescent="0.3">
      <c r="M7751"/>
    </row>
    <row r="7752" spans="13:13" x14ac:dyDescent="0.3">
      <c r="M7752"/>
    </row>
    <row r="7753" spans="13:13" x14ac:dyDescent="0.3">
      <c r="M7753"/>
    </row>
    <row r="7754" spans="13:13" x14ac:dyDescent="0.3">
      <c r="M7754"/>
    </row>
    <row r="7755" spans="13:13" x14ac:dyDescent="0.3">
      <c r="M7755"/>
    </row>
    <row r="7756" spans="13:13" x14ac:dyDescent="0.3">
      <c r="M7756"/>
    </row>
    <row r="7757" spans="13:13" x14ac:dyDescent="0.3">
      <c r="M7757"/>
    </row>
    <row r="7758" spans="13:13" x14ac:dyDescent="0.3">
      <c r="M7758"/>
    </row>
    <row r="7759" spans="13:13" x14ac:dyDescent="0.3">
      <c r="M7759"/>
    </row>
    <row r="7760" spans="13:13" x14ac:dyDescent="0.3">
      <c r="M7760"/>
    </row>
    <row r="7761" spans="13:13" x14ac:dyDescent="0.3">
      <c r="M7761"/>
    </row>
    <row r="7762" spans="13:13" x14ac:dyDescent="0.3">
      <c r="M7762"/>
    </row>
    <row r="7763" spans="13:13" x14ac:dyDescent="0.3">
      <c r="M7763"/>
    </row>
    <row r="7764" spans="13:13" x14ac:dyDescent="0.3">
      <c r="M7764"/>
    </row>
    <row r="7765" spans="13:13" x14ac:dyDescent="0.3">
      <c r="M7765"/>
    </row>
    <row r="7766" spans="13:13" x14ac:dyDescent="0.3">
      <c r="M7766"/>
    </row>
    <row r="7767" spans="13:13" x14ac:dyDescent="0.3">
      <c r="M7767"/>
    </row>
    <row r="7768" spans="13:13" x14ac:dyDescent="0.3">
      <c r="M7768"/>
    </row>
    <row r="7769" spans="13:13" x14ac:dyDescent="0.3">
      <c r="M7769"/>
    </row>
    <row r="7770" spans="13:13" x14ac:dyDescent="0.3">
      <c r="M7770"/>
    </row>
    <row r="7771" spans="13:13" x14ac:dyDescent="0.3">
      <c r="M7771"/>
    </row>
    <row r="7772" spans="13:13" x14ac:dyDescent="0.3">
      <c r="M7772"/>
    </row>
    <row r="7773" spans="13:13" x14ac:dyDescent="0.3">
      <c r="M7773"/>
    </row>
    <row r="7774" spans="13:13" x14ac:dyDescent="0.3">
      <c r="M7774"/>
    </row>
    <row r="7775" spans="13:13" x14ac:dyDescent="0.3">
      <c r="M7775"/>
    </row>
    <row r="7776" spans="13:13" x14ac:dyDescent="0.3">
      <c r="M7776"/>
    </row>
    <row r="7777" spans="13:13" x14ac:dyDescent="0.3">
      <c r="M7777"/>
    </row>
    <row r="7778" spans="13:13" x14ac:dyDescent="0.3">
      <c r="M7778"/>
    </row>
    <row r="7779" spans="13:13" x14ac:dyDescent="0.3">
      <c r="M7779"/>
    </row>
    <row r="7780" spans="13:13" x14ac:dyDescent="0.3">
      <c r="M7780"/>
    </row>
    <row r="7781" spans="13:13" x14ac:dyDescent="0.3">
      <c r="M7781"/>
    </row>
    <row r="7782" spans="13:13" x14ac:dyDescent="0.3">
      <c r="M7782"/>
    </row>
    <row r="7783" spans="13:13" x14ac:dyDescent="0.3">
      <c r="M7783"/>
    </row>
    <row r="7784" spans="13:13" x14ac:dyDescent="0.3">
      <c r="M7784"/>
    </row>
    <row r="7785" spans="13:13" x14ac:dyDescent="0.3">
      <c r="M7785"/>
    </row>
    <row r="7786" spans="13:13" x14ac:dyDescent="0.3">
      <c r="M7786"/>
    </row>
    <row r="7787" spans="13:13" x14ac:dyDescent="0.3">
      <c r="M7787"/>
    </row>
    <row r="7788" spans="13:13" x14ac:dyDescent="0.3">
      <c r="M7788"/>
    </row>
    <row r="7789" spans="13:13" x14ac:dyDescent="0.3">
      <c r="M7789"/>
    </row>
    <row r="7790" spans="13:13" x14ac:dyDescent="0.3">
      <c r="M7790"/>
    </row>
    <row r="7791" spans="13:13" x14ac:dyDescent="0.3">
      <c r="M7791"/>
    </row>
    <row r="7792" spans="13:13" x14ac:dyDescent="0.3">
      <c r="M7792"/>
    </row>
    <row r="7793" spans="13:13" x14ac:dyDescent="0.3">
      <c r="M7793"/>
    </row>
    <row r="7794" spans="13:13" x14ac:dyDescent="0.3">
      <c r="M7794"/>
    </row>
    <row r="7795" spans="13:13" x14ac:dyDescent="0.3">
      <c r="M7795"/>
    </row>
    <row r="7796" spans="13:13" x14ac:dyDescent="0.3">
      <c r="M7796"/>
    </row>
    <row r="7797" spans="13:13" x14ac:dyDescent="0.3">
      <c r="M7797"/>
    </row>
    <row r="7798" spans="13:13" x14ac:dyDescent="0.3">
      <c r="M7798"/>
    </row>
    <row r="7799" spans="13:13" x14ac:dyDescent="0.3">
      <c r="M7799"/>
    </row>
    <row r="7800" spans="13:13" x14ac:dyDescent="0.3">
      <c r="M7800"/>
    </row>
    <row r="7801" spans="13:13" x14ac:dyDescent="0.3">
      <c r="M7801"/>
    </row>
    <row r="7802" spans="13:13" x14ac:dyDescent="0.3">
      <c r="M7802"/>
    </row>
    <row r="7803" spans="13:13" x14ac:dyDescent="0.3">
      <c r="M7803"/>
    </row>
    <row r="7804" spans="13:13" x14ac:dyDescent="0.3">
      <c r="M7804"/>
    </row>
    <row r="7805" spans="13:13" x14ac:dyDescent="0.3">
      <c r="M7805"/>
    </row>
    <row r="7806" spans="13:13" x14ac:dyDescent="0.3">
      <c r="M7806"/>
    </row>
    <row r="7807" spans="13:13" x14ac:dyDescent="0.3">
      <c r="M7807"/>
    </row>
    <row r="7808" spans="13:13" x14ac:dyDescent="0.3">
      <c r="M7808"/>
    </row>
    <row r="7809" spans="13:13" x14ac:dyDescent="0.3">
      <c r="M7809"/>
    </row>
    <row r="7810" spans="13:13" x14ac:dyDescent="0.3">
      <c r="M7810"/>
    </row>
    <row r="7811" spans="13:13" x14ac:dyDescent="0.3">
      <c r="M7811"/>
    </row>
    <row r="7812" spans="13:13" x14ac:dyDescent="0.3">
      <c r="M7812"/>
    </row>
    <row r="7813" spans="13:13" x14ac:dyDescent="0.3">
      <c r="M7813"/>
    </row>
    <row r="7814" spans="13:13" x14ac:dyDescent="0.3">
      <c r="M7814"/>
    </row>
    <row r="7815" spans="13:13" x14ac:dyDescent="0.3">
      <c r="M7815"/>
    </row>
    <row r="7816" spans="13:13" x14ac:dyDescent="0.3">
      <c r="M7816"/>
    </row>
    <row r="7817" spans="13:13" x14ac:dyDescent="0.3">
      <c r="M7817"/>
    </row>
    <row r="7818" spans="13:13" x14ac:dyDescent="0.3">
      <c r="M7818"/>
    </row>
    <row r="7819" spans="13:13" x14ac:dyDescent="0.3">
      <c r="M7819"/>
    </row>
    <row r="7820" spans="13:13" x14ac:dyDescent="0.3">
      <c r="M7820"/>
    </row>
    <row r="7821" spans="13:13" x14ac:dyDescent="0.3">
      <c r="M7821"/>
    </row>
    <row r="7822" spans="13:13" x14ac:dyDescent="0.3">
      <c r="M7822"/>
    </row>
    <row r="7823" spans="13:13" x14ac:dyDescent="0.3">
      <c r="M7823"/>
    </row>
    <row r="7824" spans="13:13" x14ac:dyDescent="0.3">
      <c r="M7824"/>
    </row>
    <row r="7825" spans="13:13" x14ac:dyDescent="0.3">
      <c r="M7825"/>
    </row>
    <row r="7826" spans="13:13" x14ac:dyDescent="0.3">
      <c r="M7826"/>
    </row>
    <row r="7827" spans="13:13" x14ac:dyDescent="0.3">
      <c r="M7827"/>
    </row>
    <row r="7828" spans="13:13" x14ac:dyDescent="0.3">
      <c r="M7828"/>
    </row>
    <row r="7829" spans="13:13" x14ac:dyDescent="0.3">
      <c r="M7829"/>
    </row>
    <row r="7830" spans="13:13" x14ac:dyDescent="0.3">
      <c r="M7830"/>
    </row>
    <row r="7831" spans="13:13" x14ac:dyDescent="0.3">
      <c r="M7831"/>
    </row>
    <row r="7832" spans="13:13" x14ac:dyDescent="0.3">
      <c r="M7832"/>
    </row>
    <row r="7833" spans="13:13" x14ac:dyDescent="0.3">
      <c r="M7833"/>
    </row>
    <row r="7834" spans="13:13" x14ac:dyDescent="0.3">
      <c r="M7834"/>
    </row>
    <row r="7835" spans="13:13" x14ac:dyDescent="0.3">
      <c r="M7835"/>
    </row>
    <row r="7836" spans="13:13" x14ac:dyDescent="0.3">
      <c r="M7836"/>
    </row>
    <row r="7837" spans="13:13" x14ac:dyDescent="0.3">
      <c r="M7837"/>
    </row>
    <row r="7838" spans="13:13" x14ac:dyDescent="0.3">
      <c r="M7838"/>
    </row>
    <row r="7839" spans="13:13" x14ac:dyDescent="0.3">
      <c r="M7839"/>
    </row>
    <row r="7840" spans="13:13" x14ac:dyDescent="0.3">
      <c r="M7840"/>
    </row>
    <row r="7841" spans="13:13" x14ac:dyDescent="0.3">
      <c r="M7841"/>
    </row>
    <row r="7842" spans="13:13" x14ac:dyDescent="0.3">
      <c r="M7842"/>
    </row>
    <row r="7843" spans="13:13" x14ac:dyDescent="0.3">
      <c r="M7843"/>
    </row>
    <row r="7844" spans="13:13" x14ac:dyDescent="0.3">
      <c r="M7844"/>
    </row>
    <row r="7845" spans="13:13" x14ac:dyDescent="0.3">
      <c r="M7845"/>
    </row>
    <row r="7846" spans="13:13" x14ac:dyDescent="0.3">
      <c r="M7846"/>
    </row>
    <row r="7847" spans="13:13" x14ac:dyDescent="0.3">
      <c r="M7847"/>
    </row>
    <row r="7848" spans="13:13" x14ac:dyDescent="0.3">
      <c r="M7848"/>
    </row>
    <row r="7849" spans="13:13" x14ac:dyDescent="0.3">
      <c r="M7849"/>
    </row>
    <row r="7850" spans="13:13" x14ac:dyDescent="0.3">
      <c r="M7850"/>
    </row>
    <row r="7851" spans="13:13" x14ac:dyDescent="0.3">
      <c r="M7851"/>
    </row>
    <row r="7852" spans="13:13" x14ac:dyDescent="0.3">
      <c r="M7852"/>
    </row>
    <row r="7853" spans="13:13" x14ac:dyDescent="0.3">
      <c r="M7853"/>
    </row>
    <row r="7854" spans="13:13" x14ac:dyDescent="0.3">
      <c r="M7854"/>
    </row>
    <row r="7855" spans="13:13" x14ac:dyDescent="0.3">
      <c r="M7855"/>
    </row>
    <row r="7856" spans="13:13" x14ac:dyDescent="0.3">
      <c r="M7856"/>
    </row>
    <row r="7857" spans="13:13" x14ac:dyDescent="0.3">
      <c r="M7857"/>
    </row>
    <row r="7858" spans="13:13" x14ac:dyDescent="0.3">
      <c r="M7858"/>
    </row>
    <row r="7859" spans="13:13" x14ac:dyDescent="0.3">
      <c r="M7859"/>
    </row>
    <row r="7860" spans="13:13" x14ac:dyDescent="0.3">
      <c r="M7860"/>
    </row>
    <row r="7861" spans="13:13" x14ac:dyDescent="0.3">
      <c r="M7861"/>
    </row>
    <row r="7862" spans="13:13" x14ac:dyDescent="0.3">
      <c r="M7862"/>
    </row>
    <row r="7863" spans="13:13" x14ac:dyDescent="0.3">
      <c r="M7863"/>
    </row>
    <row r="7864" spans="13:13" x14ac:dyDescent="0.3">
      <c r="M7864"/>
    </row>
    <row r="7865" spans="13:13" x14ac:dyDescent="0.3">
      <c r="M7865"/>
    </row>
    <row r="7866" spans="13:13" x14ac:dyDescent="0.3">
      <c r="M7866"/>
    </row>
    <row r="7867" spans="13:13" x14ac:dyDescent="0.3">
      <c r="M7867"/>
    </row>
    <row r="7868" spans="13:13" x14ac:dyDescent="0.3">
      <c r="M7868"/>
    </row>
    <row r="7869" spans="13:13" x14ac:dyDescent="0.3">
      <c r="M7869"/>
    </row>
    <row r="7870" spans="13:13" x14ac:dyDescent="0.3">
      <c r="M7870"/>
    </row>
    <row r="7871" spans="13:13" x14ac:dyDescent="0.3">
      <c r="M7871"/>
    </row>
    <row r="7872" spans="13:13" x14ac:dyDescent="0.3">
      <c r="M7872"/>
    </row>
    <row r="7873" spans="13:13" x14ac:dyDescent="0.3">
      <c r="M7873"/>
    </row>
    <row r="7874" spans="13:13" x14ac:dyDescent="0.3">
      <c r="M7874"/>
    </row>
    <row r="7875" spans="13:13" x14ac:dyDescent="0.3">
      <c r="M7875"/>
    </row>
    <row r="7876" spans="13:13" x14ac:dyDescent="0.3">
      <c r="M7876"/>
    </row>
    <row r="7877" spans="13:13" x14ac:dyDescent="0.3">
      <c r="M7877"/>
    </row>
    <row r="7878" spans="13:13" x14ac:dyDescent="0.3">
      <c r="M7878"/>
    </row>
    <row r="7879" spans="13:13" x14ac:dyDescent="0.3">
      <c r="M7879"/>
    </row>
    <row r="7880" spans="13:13" x14ac:dyDescent="0.3">
      <c r="M7880"/>
    </row>
    <row r="7881" spans="13:13" x14ac:dyDescent="0.3">
      <c r="M7881"/>
    </row>
    <row r="7882" spans="13:13" x14ac:dyDescent="0.3">
      <c r="M7882"/>
    </row>
    <row r="7883" spans="13:13" x14ac:dyDescent="0.3">
      <c r="M7883"/>
    </row>
    <row r="7884" spans="13:13" x14ac:dyDescent="0.3">
      <c r="M7884"/>
    </row>
    <row r="7885" spans="13:13" x14ac:dyDescent="0.3">
      <c r="M7885"/>
    </row>
    <row r="7886" spans="13:13" x14ac:dyDescent="0.3">
      <c r="M7886"/>
    </row>
    <row r="7887" spans="13:13" x14ac:dyDescent="0.3">
      <c r="M7887"/>
    </row>
    <row r="7888" spans="13:13" x14ac:dyDescent="0.3">
      <c r="M7888"/>
    </row>
    <row r="7889" spans="13:13" x14ac:dyDescent="0.3">
      <c r="M7889"/>
    </row>
    <row r="7890" spans="13:13" x14ac:dyDescent="0.3">
      <c r="M7890"/>
    </row>
    <row r="7891" spans="13:13" x14ac:dyDescent="0.3">
      <c r="M7891"/>
    </row>
    <row r="7892" spans="13:13" x14ac:dyDescent="0.3">
      <c r="M7892"/>
    </row>
    <row r="7893" spans="13:13" x14ac:dyDescent="0.3">
      <c r="M7893"/>
    </row>
    <row r="7894" spans="13:13" x14ac:dyDescent="0.3">
      <c r="M7894"/>
    </row>
    <row r="7895" spans="13:13" x14ac:dyDescent="0.3">
      <c r="M7895"/>
    </row>
    <row r="7896" spans="13:13" x14ac:dyDescent="0.3">
      <c r="M7896"/>
    </row>
    <row r="7897" spans="13:13" x14ac:dyDescent="0.3">
      <c r="M7897"/>
    </row>
    <row r="7898" spans="13:13" x14ac:dyDescent="0.3">
      <c r="M7898"/>
    </row>
    <row r="7899" spans="13:13" x14ac:dyDescent="0.3">
      <c r="M7899"/>
    </row>
    <row r="7900" spans="13:13" x14ac:dyDescent="0.3">
      <c r="M7900"/>
    </row>
    <row r="7901" spans="13:13" x14ac:dyDescent="0.3">
      <c r="M7901"/>
    </row>
    <row r="7902" spans="13:13" x14ac:dyDescent="0.3">
      <c r="M7902"/>
    </row>
    <row r="7903" spans="13:13" x14ac:dyDescent="0.3">
      <c r="M7903"/>
    </row>
    <row r="7904" spans="13:13" x14ac:dyDescent="0.3">
      <c r="M7904"/>
    </row>
    <row r="7905" spans="13:13" x14ac:dyDescent="0.3">
      <c r="M7905"/>
    </row>
    <row r="7906" spans="13:13" x14ac:dyDescent="0.3">
      <c r="M7906"/>
    </row>
    <row r="7907" spans="13:13" x14ac:dyDescent="0.3">
      <c r="M7907"/>
    </row>
    <row r="7908" spans="13:13" x14ac:dyDescent="0.3">
      <c r="M7908"/>
    </row>
    <row r="7909" spans="13:13" x14ac:dyDescent="0.3">
      <c r="M7909"/>
    </row>
    <row r="7910" spans="13:13" x14ac:dyDescent="0.3">
      <c r="M7910"/>
    </row>
    <row r="7911" spans="13:13" x14ac:dyDescent="0.3">
      <c r="M7911"/>
    </row>
    <row r="7912" spans="13:13" x14ac:dyDescent="0.3">
      <c r="M7912"/>
    </row>
    <row r="7913" spans="13:13" x14ac:dyDescent="0.3">
      <c r="M7913"/>
    </row>
    <row r="7914" spans="13:13" x14ac:dyDescent="0.3">
      <c r="M7914"/>
    </row>
    <row r="7915" spans="13:13" x14ac:dyDescent="0.3">
      <c r="M7915"/>
    </row>
    <row r="7916" spans="13:13" x14ac:dyDescent="0.3">
      <c r="M7916"/>
    </row>
    <row r="7917" spans="13:13" x14ac:dyDescent="0.3">
      <c r="M7917"/>
    </row>
    <row r="7918" spans="13:13" x14ac:dyDescent="0.3">
      <c r="M7918"/>
    </row>
    <row r="7919" spans="13:13" x14ac:dyDescent="0.3">
      <c r="M7919"/>
    </row>
    <row r="7920" spans="13:13" x14ac:dyDescent="0.3">
      <c r="M7920"/>
    </row>
    <row r="7921" spans="13:13" x14ac:dyDescent="0.3">
      <c r="M7921"/>
    </row>
    <row r="7922" spans="13:13" x14ac:dyDescent="0.3">
      <c r="M7922"/>
    </row>
    <row r="7923" spans="13:13" x14ac:dyDescent="0.3">
      <c r="M7923"/>
    </row>
    <row r="7924" spans="13:13" x14ac:dyDescent="0.3">
      <c r="M7924"/>
    </row>
    <row r="7925" spans="13:13" x14ac:dyDescent="0.3">
      <c r="M7925"/>
    </row>
    <row r="7926" spans="13:13" x14ac:dyDescent="0.3">
      <c r="M7926"/>
    </row>
    <row r="7927" spans="13:13" x14ac:dyDescent="0.3">
      <c r="M7927"/>
    </row>
    <row r="7928" spans="13:13" x14ac:dyDescent="0.3">
      <c r="M7928"/>
    </row>
    <row r="7929" spans="13:13" x14ac:dyDescent="0.3">
      <c r="M7929"/>
    </row>
    <row r="7930" spans="13:13" x14ac:dyDescent="0.3">
      <c r="M7930"/>
    </row>
    <row r="7931" spans="13:13" x14ac:dyDescent="0.3">
      <c r="M7931"/>
    </row>
    <row r="7932" spans="13:13" x14ac:dyDescent="0.3">
      <c r="M7932"/>
    </row>
    <row r="7933" spans="13:13" x14ac:dyDescent="0.3">
      <c r="M7933"/>
    </row>
    <row r="7934" spans="13:13" x14ac:dyDescent="0.3">
      <c r="M7934"/>
    </row>
    <row r="7935" spans="13:13" x14ac:dyDescent="0.3">
      <c r="M7935"/>
    </row>
    <row r="7936" spans="13:13" x14ac:dyDescent="0.3">
      <c r="M7936"/>
    </row>
    <row r="7937" spans="13:13" x14ac:dyDescent="0.3">
      <c r="M7937"/>
    </row>
    <row r="7938" spans="13:13" x14ac:dyDescent="0.3">
      <c r="M7938"/>
    </row>
    <row r="7939" spans="13:13" x14ac:dyDescent="0.3">
      <c r="M7939"/>
    </row>
    <row r="7940" spans="13:13" x14ac:dyDescent="0.3">
      <c r="M7940"/>
    </row>
    <row r="7941" spans="13:13" x14ac:dyDescent="0.3">
      <c r="M7941"/>
    </row>
    <row r="7942" spans="13:13" x14ac:dyDescent="0.3">
      <c r="M7942"/>
    </row>
    <row r="7943" spans="13:13" x14ac:dyDescent="0.3">
      <c r="M7943"/>
    </row>
    <row r="7944" spans="13:13" x14ac:dyDescent="0.3">
      <c r="M7944"/>
    </row>
    <row r="7945" spans="13:13" x14ac:dyDescent="0.3">
      <c r="M7945"/>
    </row>
    <row r="7946" spans="13:13" x14ac:dyDescent="0.3">
      <c r="M7946"/>
    </row>
    <row r="7947" spans="13:13" x14ac:dyDescent="0.3">
      <c r="M7947"/>
    </row>
    <row r="7948" spans="13:13" x14ac:dyDescent="0.3">
      <c r="M7948"/>
    </row>
    <row r="7949" spans="13:13" x14ac:dyDescent="0.3">
      <c r="M7949"/>
    </row>
    <row r="7950" spans="13:13" x14ac:dyDescent="0.3">
      <c r="M7950"/>
    </row>
    <row r="7951" spans="13:13" x14ac:dyDescent="0.3">
      <c r="M7951"/>
    </row>
    <row r="7952" spans="13:13" x14ac:dyDescent="0.3">
      <c r="M7952"/>
    </row>
    <row r="7953" spans="13:13" x14ac:dyDescent="0.3">
      <c r="M7953"/>
    </row>
    <row r="7954" spans="13:13" x14ac:dyDescent="0.3">
      <c r="M7954"/>
    </row>
    <row r="7955" spans="13:13" x14ac:dyDescent="0.3">
      <c r="M7955"/>
    </row>
    <row r="7956" spans="13:13" x14ac:dyDescent="0.3">
      <c r="M7956"/>
    </row>
    <row r="7957" spans="13:13" x14ac:dyDescent="0.3">
      <c r="M7957"/>
    </row>
    <row r="7958" spans="13:13" x14ac:dyDescent="0.3">
      <c r="M7958"/>
    </row>
    <row r="7959" spans="13:13" x14ac:dyDescent="0.3">
      <c r="M7959"/>
    </row>
    <row r="7960" spans="13:13" x14ac:dyDescent="0.3">
      <c r="M7960"/>
    </row>
    <row r="7961" spans="13:13" x14ac:dyDescent="0.3">
      <c r="M7961"/>
    </row>
    <row r="7962" spans="13:13" x14ac:dyDescent="0.3">
      <c r="M7962"/>
    </row>
    <row r="7963" spans="13:13" x14ac:dyDescent="0.3">
      <c r="M7963"/>
    </row>
    <row r="7964" spans="13:13" x14ac:dyDescent="0.3">
      <c r="M7964"/>
    </row>
    <row r="7965" spans="13:13" x14ac:dyDescent="0.3">
      <c r="M7965"/>
    </row>
    <row r="7966" spans="13:13" x14ac:dyDescent="0.3">
      <c r="M7966"/>
    </row>
    <row r="7967" spans="13:13" x14ac:dyDescent="0.3">
      <c r="M7967"/>
    </row>
    <row r="7968" spans="13:13" x14ac:dyDescent="0.3">
      <c r="M7968"/>
    </row>
    <row r="7969" spans="13:13" x14ac:dyDescent="0.3">
      <c r="M7969"/>
    </row>
    <row r="7970" spans="13:13" x14ac:dyDescent="0.3">
      <c r="M7970"/>
    </row>
    <row r="7971" spans="13:13" x14ac:dyDescent="0.3">
      <c r="M7971"/>
    </row>
    <row r="7972" spans="13:13" x14ac:dyDescent="0.3">
      <c r="M7972"/>
    </row>
    <row r="7973" spans="13:13" x14ac:dyDescent="0.3">
      <c r="M7973"/>
    </row>
    <row r="7974" spans="13:13" x14ac:dyDescent="0.3">
      <c r="M7974"/>
    </row>
    <row r="7975" spans="13:13" x14ac:dyDescent="0.3">
      <c r="M7975"/>
    </row>
    <row r="7976" spans="13:13" x14ac:dyDescent="0.3">
      <c r="M7976"/>
    </row>
    <row r="7977" spans="13:13" x14ac:dyDescent="0.3">
      <c r="M7977"/>
    </row>
    <row r="7978" spans="13:13" x14ac:dyDescent="0.3">
      <c r="M7978"/>
    </row>
    <row r="7979" spans="13:13" x14ac:dyDescent="0.3">
      <c r="M7979"/>
    </row>
    <row r="7980" spans="13:13" x14ac:dyDescent="0.3">
      <c r="M7980"/>
    </row>
    <row r="7981" spans="13:13" x14ac:dyDescent="0.3">
      <c r="M7981"/>
    </row>
    <row r="7982" spans="13:13" x14ac:dyDescent="0.3">
      <c r="M7982"/>
    </row>
    <row r="7983" spans="13:13" x14ac:dyDescent="0.3">
      <c r="M7983"/>
    </row>
    <row r="7984" spans="13:13" x14ac:dyDescent="0.3">
      <c r="M7984"/>
    </row>
    <row r="7985" spans="13:13" x14ac:dyDescent="0.3">
      <c r="M7985"/>
    </row>
    <row r="7986" spans="13:13" x14ac:dyDescent="0.3">
      <c r="M7986"/>
    </row>
    <row r="7987" spans="13:13" x14ac:dyDescent="0.3">
      <c r="M7987"/>
    </row>
    <row r="7988" spans="13:13" x14ac:dyDescent="0.3">
      <c r="M7988"/>
    </row>
    <row r="7989" spans="13:13" x14ac:dyDescent="0.3">
      <c r="M7989"/>
    </row>
    <row r="7990" spans="13:13" x14ac:dyDescent="0.3">
      <c r="M7990"/>
    </row>
    <row r="7991" spans="13:13" x14ac:dyDescent="0.3">
      <c r="M7991"/>
    </row>
    <row r="7992" spans="13:13" x14ac:dyDescent="0.3">
      <c r="M7992"/>
    </row>
    <row r="7993" spans="13:13" x14ac:dyDescent="0.3">
      <c r="M7993"/>
    </row>
    <row r="7994" spans="13:13" x14ac:dyDescent="0.3">
      <c r="M7994"/>
    </row>
    <row r="7995" spans="13:13" x14ac:dyDescent="0.3">
      <c r="M7995"/>
    </row>
    <row r="7996" spans="13:13" x14ac:dyDescent="0.3">
      <c r="M7996"/>
    </row>
    <row r="7997" spans="13:13" x14ac:dyDescent="0.3">
      <c r="M7997"/>
    </row>
    <row r="7998" spans="13:13" x14ac:dyDescent="0.3">
      <c r="M7998"/>
    </row>
    <row r="7999" spans="13:13" x14ac:dyDescent="0.3">
      <c r="M7999"/>
    </row>
    <row r="8000" spans="13:13" x14ac:dyDescent="0.3">
      <c r="M8000"/>
    </row>
    <row r="8001" spans="13:13" x14ac:dyDescent="0.3">
      <c r="M8001"/>
    </row>
    <row r="8002" spans="13:13" x14ac:dyDescent="0.3">
      <c r="M8002"/>
    </row>
    <row r="8003" spans="13:13" x14ac:dyDescent="0.3">
      <c r="M8003"/>
    </row>
    <row r="8004" spans="13:13" x14ac:dyDescent="0.3">
      <c r="M8004"/>
    </row>
    <row r="8005" spans="13:13" x14ac:dyDescent="0.3">
      <c r="M8005"/>
    </row>
    <row r="8006" spans="13:13" x14ac:dyDescent="0.3">
      <c r="M8006"/>
    </row>
    <row r="8007" spans="13:13" x14ac:dyDescent="0.3">
      <c r="M8007"/>
    </row>
    <row r="8008" spans="13:13" x14ac:dyDescent="0.3">
      <c r="M8008"/>
    </row>
    <row r="8009" spans="13:13" x14ac:dyDescent="0.3">
      <c r="M8009"/>
    </row>
    <row r="8010" spans="13:13" x14ac:dyDescent="0.3">
      <c r="M8010"/>
    </row>
    <row r="8011" spans="13:13" x14ac:dyDescent="0.3">
      <c r="M8011"/>
    </row>
    <row r="8012" spans="13:13" x14ac:dyDescent="0.3">
      <c r="M8012"/>
    </row>
    <row r="8013" spans="13:13" x14ac:dyDescent="0.3">
      <c r="M8013"/>
    </row>
    <row r="8014" spans="13:13" x14ac:dyDescent="0.3">
      <c r="M8014"/>
    </row>
    <row r="8015" spans="13:13" x14ac:dyDescent="0.3">
      <c r="M8015"/>
    </row>
    <row r="8016" spans="13:13" x14ac:dyDescent="0.3">
      <c r="M8016"/>
    </row>
    <row r="8017" spans="13:13" x14ac:dyDescent="0.3">
      <c r="M8017"/>
    </row>
    <row r="8018" spans="13:13" x14ac:dyDescent="0.3">
      <c r="M8018"/>
    </row>
    <row r="8019" spans="13:13" x14ac:dyDescent="0.3">
      <c r="M8019"/>
    </row>
    <row r="8020" spans="13:13" x14ac:dyDescent="0.3">
      <c r="M8020"/>
    </row>
    <row r="8021" spans="13:13" x14ac:dyDescent="0.3">
      <c r="M8021"/>
    </row>
    <row r="8022" spans="13:13" x14ac:dyDescent="0.3">
      <c r="M8022"/>
    </row>
    <row r="8023" spans="13:13" x14ac:dyDescent="0.3">
      <c r="M8023"/>
    </row>
    <row r="8024" spans="13:13" x14ac:dyDescent="0.3">
      <c r="M8024"/>
    </row>
    <row r="8025" spans="13:13" x14ac:dyDescent="0.3">
      <c r="M8025"/>
    </row>
    <row r="8026" spans="13:13" x14ac:dyDescent="0.3">
      <c r="M8026"/>
    </row>
    <row r="8027" spans="13:13" x14ac:dyDescent="0.3">
      <c r="M8027"/>
    </row>
    <row r="8028" spans="13:13" x14ac:dyDescent="0.3">
      <c r="M8028"/>
    </row>
    <row r="8029" spans="13:13" x14ac:dyDescent="0.3">
      <c r="M8029"/>
    </row>
    <row r="8030" spans="13:13" x14ac:dyDescent="0.3">
      <c r="M8030"/>
    </row>
    <row r="8031" spans="13:13" x14ac:dyDescent="0.3">
      <c r="M8031"/>
    </row>
    <row r="8032" spans="13:13" x14ac:dyDescent="0.3">
      <c r="M8032"/>
    </row>
    <row r="8033" spans="13:13" x14ac:dyDescent="0.3">
      <c r="M8033"/>
    </row>
    <row r="8034" spans="13:13" x14ac:dyDescent="0.3">
      <c r="M8034"/>
    </row>
    <row r="8035" spans="13:13" x14ac:dyDescent="0.3">
      <c r="M8035"/>
    </row>
    <row r="8036" spans="13:13" x14ac:dyDescent="0.3">
      <c r="M8036"/>
    </row>
    <row r="8037" spans="13:13" x14ac:dyDescent="0.3">
      <c r="M8037"/>
    </row>
    <row r="8038" spans="13:13" x14ac:dyDescent="0.3">
      <c r="M8038"/>
    </row>
    <row r="8039" spans="13:13" x14ac:dyDescent="0.3">
      <c r="M8039"/>
    </row>
    <row r="8040" spans="13:13" x14ac:dyDescent="0.3">
      <c r="M8040"/>
    </row>
    <row r="8041" spans="13:13" x14ac:dyDescent="0.3">
      <c r="M8041"/>
    </row>
    <row r="8042" spans="13:13" x14ac:dyDescent="0.3">
      <c r="M8042"/>
    </row>
    <row r="8043" spans="13:13" x14ac:dyDescent="0.3">
      <c r="M8043"/>
    </row>
    <row r="8044" spans="13:13" x14ac:dyDescent="0.3">
      <c r="M8044"/>
    </row>
    <row r="8045" spans="13:13" x14ac:dyDescent="0.3">
      <c r="M8045"/>
    </row>
    <row r="8046" spans="13:13" x14ac:dyDescent="0.3">
      <c r="M8046"/>
    </row>
    <row r="8047" spans="13:13" x14ac:dyDescent="0.3">
      <c r="M8047"/>
    </row>
    <row r="8048" spans="13:13" x14ac:dyDescent="0.3">
      <c r="M8048"/>
    </row>
    <row r="8049" spans="13:13" x14ac:dyDescent="0.3">
      <c r="M8049"/>
    </row>
    <row r="8050" spans="13:13" x14ac:dyDescent="0.3">
      <c r="M8050"/>
    </row>
    <row r="8051" spans="13:13" x14ac:dyDescent="0.3">
      <c r="M8051"/>
    </row>
    <row r="8052" spans="13:13" x14ac:dyDescent="0.3">
      <c r="M8052"/>
    </row>
    <row r="8053" spans="13:13" x14ac:dyDescent="0.3">
      <c r="M8053"/>
    </row>
    <row r="8054" spans="13:13" x14ac:dyDescent="0.3">
      <c r="M8054"/>
    </row>
    <row r="8055" spans="13:13" x14ac:dyDescent="0.3">
      <c r="M8055"/>
    </row>
    <row r="8056" spans="13:13" x14ac:dyDescent="0.3">
      <c r="M8056"/>
    </row>
    <row r="8057" spans="13:13" x14ac:dyDescent="0.3">
      <c r="M8057"/>
    </row>
    <row r="8058" spans="13:13" x14ac:dyDescent="0.3">
      <c r="M8058"/>
    </row>
    <row r="8059" spans="13:13" x14ac:dyDescent="0.3">
      <c r="M8059"/>
    </row>
    <row r="8060" spans="13:13" x14ac:dyDescent="0.3">
      <c r="M8060"/>
    </row>
    <row r="8061" spans="13:13" x14ac:dyDescent="0.3">
      <c r="M8061"/>
    </row>
    <row r="8062" spans="13:13" x14ac:dyDescent="0.3">
      <c r="M8062"/>
    </row>
    <row r="8063" spans="13:13" x14ac:dyDescent="0.3">
      <c r="M8063"/>
    </row>
    <row r="8064" spans="13:13" x14ac:dyDescent="0.3">
      <c r="M8064"/>
    </row>
    <row r="8065" spans="13:13" x14ac:dyDescent="0.3">
      <c r="M8065"/>
    </row>
    <row r="8066" spans="13:13" x14ac:dyDescent="0.3">
      <c r="M8066"/>
    </row>
    <row r="8067" spans="13:13" x14ac:dyDescent="0.3">
      <c r="M8067"/>
    </row>
    <row r="8068" spans="13:13" x14ac:dyDescent="0.3">
      <c r="M8068"/>
    </row>
    <row r="8069" spans="13:13" x14ac:dyDescent="0.3">
      <c r="M8069"/>
    </row>
    <row r="8070" spans="13:13" x14ac:dyDescent="0.3">
      <c r="M8070"/>
    </row>
    <row r="8071" spans="13:13" x14ac:dyDescent="0.3">
      <c r="M8071"/>
    </row>
    <row r="8072" spans="13:13" x14ac:dyDescent="0.3">
      <c r="M8072"/>
    </row>
    <row r="8073" spans="13:13" x14ac:dyDescent="0.3">
      <c r="M8073"/>
    </row>
    <row r="8074" spans="13:13" x14ac:dyDescent="0.3">
      <c r="M8074"/>
    </row>
    <row r="8075" spans="13:13" x14ac:dyDescent="0.3">
      <c r="M8075"/>
    </row>
    <row r="8076" spans="13:13" x14ac:dyDescent="0.3">
      <c r="M8076"/>
    </row>
    <row r="8077" spans="13:13" x14ac:dyDescent="0.3">
      <c r="M8077"/>
    </row>
    <row r="8078" spans="13:13" x14ac:dyDescent="0.3">
      <c r="M8078"/>
    </row>
    <row r="8079" spans="13:13" x14ac:dyDescent="0.3">
      <c r="M8079"/>
    </row>
    <row r="8080" spans="13:13" x14ac:dyDescent="0.3">
      <c r="M8080"/>
    </row>
    <row r="8081" spans="13:13" x14ac:dyDescent="0.3">
      <c r="M8081"/>
    </row>
    <row r="8082" spans="13:13" x14ac:dyDescent="0.3">
      <c r="M8082"/>
    </row>
    <row r="8083" spans="13:13" x14ac:dyDescent="0.3">
      <c r="M8083"/>
    </row>
    <row r="8084" spans="13:13" x14ac:dyDescent="0.3">
      <c r="M8084"/>
    </row>
    <row r="8085" spans="13:13" x14ac:dyDescent="0.3">
      <c r="M8085"/>
    </row>
    <row r="8086" spans="13:13" x14ac:dyDescent="0.3">
      <c r="M8086"/>
    </row>
    <row r="8087" spans="13:13" x14ac:dyDescent="0.3">
      <c r="M8087"/>
    </row>
    <row r="8088" spans="13:13" x14ac:dyDescent="0.3">
      <c r="M8088"/>
    </row>
    <row r="8089" spans="13:13" x14ac:dyDescent="0.3">
      <c r="M8089"/>
    </row>
    <row r="8090" spans="13:13" x14ac:dyDescent="0.3">
      <c r="M8090"/>
    </row>
    <row r="8091" spans="13:13" x14ac:dyDescent="0.3">
      <c r="M8091"/>
    </row>
    <row r="8092" spans="13:13" x14ac:dyDescent="0.3">
      <c r="M8092"/>
    </row>
    <row r="8093" spans="13:13" x14ac:dyDescent="0.3">
      <c r="M8093"/>
    </row>
    <row r="8094" spans="13:13" x14ac:dyDescent="0.3">
      <c r="M8094"/>
    </row>
    <row r="8095" spans="13:13" x14ac:dyDescent="0.3">
      <c r="M8095"/>
    </row>
    <row r="8096" spans="13:13" x14ac:dyDescent="0.3">
      <c r="M8096"/>
    </row>
    <row r="8097" spans="13:13" x14ac:dyDescent="0.3">
      <c r="M8097"/>
    </row>
    <row r="8098" spans="13:13" x14ac:dyDescent="0.3">
      <c r="M8098"/>
    </row>
    <row r="8099" spans="13:13" x14ac:dyDescent="0.3">
      <c r="M8099"/>
    </row>
    <row r="8100" spans="13:13" x14ac:dyDescent="0.3">
      <c r="M8100"/>
    </row>
    <row r="8101" spans="13:13" x14ac:dyDescent="0.3">
      <c r="M8101"/>
    </row>
    <row r="8102" spans="13:13" x14ac:dyDescent="0.3">
      <c r="M8102"/>
    </row>
    <row r="8103" spans="13:13" x14ac:dyDescent="0.3">
      <c r="M8103"/>
    </row>
    <row r="8104" spans="13:13" x14ac:dyDescent="0.3">
      <c r="M8104"/>
    </row>
    <row r="8105" spans="13:13" x14ac:dyDescent="0.3">
      <c r="M8105"/>
    </row>
    <row r="8106" spans="13:13" x14ac:dyDescent="0.3">
      <c r="M8106"/>
    </row>
    <row r="8107" spans="13:13" x14ac:dyDescent="0.3">
      <c r="M8107"/>
    </row>
    <row r="8108" spans="13:13" x14ac:dyDescent="0.3">
      <c r="M8108"/>
    </row>
    <row r="8109" spans="13:13" x14ac:dyDescent="0.3">
      <c r="M8109"/>
    </row>
    <row r="8110" spans="13:13" x14ac:dyDescent="0.3">
      <c r="M8110"/>
    </row>
    <row r="8111" spans="13:13" x14ac:dyDescent="0.3">
      <c r="M8111"/>
    </row>
    <row r="8112" spans="13:13" x14ac:dyDescent="0.3">
      <c r="M8112"/>
    </row>
    <row r="8113" spans="13:13" x14ac:dyDescent="0.3">
      <c r="M8113"/>
    </row>
    <row r="8114" spans="13:13" x14ac:dyDescent="0.3">
      <c r="M8114"/>
    </row>
    <row r="8115" spans="13:13" x14ac:dyDescent="0.3">
      <c r="M8115"/>
    </row>
    <row r="8116" spans="13:13" x14ac:dyDescent="0.3">
      <c r="M8116"/>
    </row>
    <row r="8117" spans="13:13" x14ac:dyDescent="0.3">
      <c r="M8117"/>
    </row>
    <row r="8118" spans="13:13" x14ac:dyDescent="0.3">
      <c r="M8118"/>
    </row>
    <row r="8119" spans="13:13" x14ac:dyDescent="0.3">
      <c r="M8119"/>
    </row>
    <row r="8120" spans="13:13" x14ac:dyDescent="0.3">
      <c r="M8120"/>
    </row>
    <row r="8121" spans="13:13" x14ac:dyDescent="0.3">
      <c r="M8121"/>
    </row>
    <row r="8122" spans="13:13" x14ac:dyDescent="0.3">
      <c r="M8122"/>
    </row>
    <row r="8123" spans="13:13" x14ac:dyDescent="0.3">
      <c r="M8123"/>
    </row>
    <row r="8124" spans="13:13" x14ac:dyDescent="0.3">
      <c r="M8124"/>
    </row>
    <row r="8125" spans="13:13" x14ac:dyDescent="0.3">
      <c r="M8125"/>
    </row>
    <row r="8126" spans="13:13" x14ac:dyDescent="0.3">
      <c r="M8126"/>
    </row>
    <row r="8127" spans="13:13" x14ac:dyDescent="0.3">
      <c r="M8127"/>
    </row>
    <row r="8128" spans="13:13" x14ac:dyDescent="0.3">
      <c r="M8128"/>
    </row>
    <row r="8129" spans="13:13" x14ac:dyDescent="0.3">
      <c r="M8129"/>
    </row>
    <row r="8130" spans="13:13" x14ac:dyDescent="0.3">
      <c r="M8130"/>
    </row>
    <row r="8131" spans="13:13" x14ac:dyDescent="0.3">
      <c r="M8131"/>
    </row>
    <row r="8132" spans="13:13" x14ac:dyDescent="0.3">
      <c r="M8132"/>
    </row>
    <row r="8133" spans="13:13" x14ac:dyDescent="0.3">
      <c r="M8133"/>
    </row>
    <row r="8134" spans="13:13" x14ac:dyDescent="0.3">
      <c r="M8134"/>
    </row>
    <row r="8135" spans="13:13" x14ac:dyDescent="0.3">
      <c r="M8135"/>
    </row>
    <row r="8136" spans="13:13" x14ac:dyDescent="0.3">
      <c r="M8136"/>
    </row>
    <row r="8137" spans="13:13" x14ac:dyDescent="0.3">
      <c r="M8137"/>
    </row>
    <row r="8138" spans="13:13" x14ac:dyDescent="0.3">
      <c r="M8138"/>
    </row>
    <row r="8139" spans="13:13" x14ac:dyDescent="0.3">
      <c r="M8139"/>
    </row>
    <row r="8140" spans="13:13" x14ac:dyDescent="0.3">
      <c r="M8140"/>
    </row>
    <row r="8141" spans="13:13" x14ac:dyDescent="0.3">
      <c r="M8141"/>
    </row>
    <row r="8142" spans="13:13" x14ac:dyDescent="0.3">
      <c r="M8142"/>
    </row>
    <row r="8143" spans="13:13" x14ac:dyDescent="0.3">
      <c r="M8143"/>
    </row>
    <row r="8144" spans="13:13" x14ac:dyDescent="0.3">
      <c r="M8144"/>
    </row>
    <row r="8145" spans="13:13" x14ac:dyDescent="0.3">
      <c r="M8145"/>
    </row>
    <row r="8146" spans="13:13" x14ac:dyDescent="0.3">
      <c r="M8146"/>
    </row>
    <row r="8147" spans="13:13" x14ac:dyDescent="0.3">
      <c r="M8147"/>
    </row>
    <row r="8148" spans="13:13" x14ac:dyDescent="0.3">
      <c r="M8148"/>
    </row>
    <row r="8149" spans="13:13" x14ac:dyDescent="0.3">
      <c r="M8149"/>
    </row>
    <row r="8150" spans="13:13" x14ac:dyDescent="0.3">
      <c r="M8150"/>
    </row>
    <row r="8151" spans="13:13" x14ac:dyDescent="0.3">
      <c r="M8151"/>
    </row>
    <row r="8152" spans="13:13" x14ac:dyDescent="0.3">
      <c r="M8152"/>
    </row>
    <row r="8153" spans="13:13" x14ac:dyDescent="0.3">
      <c r="M8153"/>
    </row>
    <row r="8154" spans="13:13" x14ac:dyDescent="0.3">
      <c r="M8154"/>
    </row>
    <row r="8155" spans="13:13" x14ac:dyDescent="0.3">
      <c r="M8155"/>
    </row>
    <row r="8156" spans="13:13" x14ac:dyDescent="0.3">
      <c r="M8156"/>
    </row>
    <row r="8157" spans="13:13" x14ac:dyDescent="0.3">
      <c r="M8157"/>
    </row>
    <row r="8158" spans="13:13" x14ac:dyDescent="0.3">
      <c r="M8158"/>
    </row>
    <row r="8159" spans="13:13" x14ac:dyDescent="0.3">
      <c r="M8159"/>
    </row>
    <row r="8160" spans="13:13" x14ac:dyDescent="0.3">
      <c r="M8160"/>
    </row>
    <row r="8161" spans="13:13" x14ac:dyDescent="0.3">
      <c r="M8161"/>
    </row>
    <row r="8162" spans="13:13" x14ac:dyDescent="0.3">
      <c r="M8162"/>
    </row>
    <row r="8163" spans="13:13" x14ac:dyDescent="0.3">
      <c r="M8163"/>
    </row>
    <row r="8164" spans="13:13" x14ac:dyDescent="0.3">
      <c r="M8164"/>
    </row>
    <row r="8165" spans="13:13" x14ac:dyDescent="0.3">
      <c r="M8165"/>
    </row>
    <row r="8166" spans="13:13" x14ac:dyDescent="0.3">
      <c r="M8166"/>
    </row>
    <row r="8167" spans="13:13" x14ac:dyDescent="0.3">
      <c r="M8167"/>
    </row>
    <row r="8168" spans="13:13" x14ac:dyDescent="0.3">
      <c r="M8168"/>
    </row>
    <row r="8169" spans="13:13" x14ac:dyDescent="0.3">
      <c r="M8169"/>
    </row>
    <row r="8170" spans="13:13" x14ac:dyDescent="0.3">
      <c r="M8170"/>
    </row>
    <row r="8171" spans="13:13" x14ac:dyDescent="0.3">
      <c r="M8171"/>
    </row>
    <row r="8172" spans="13:13" x14ac:dyDescent="0.3">
      <c r="M8172"/>
    </row>
    <row r="8173" spans="13:13" x14ac:dyDescent="0.3">
      <c r="M8173"/>
    </row>
    <row r="8174" spans="13:13" x14ac:dyDescent="0.3">
      <c r="M8174"/>
    </row>
    <row r="8175" spans="13:13" x14ac:dyDescent="0.3">
      <c r="M8175"/>
    </row>
    <row r="8176" spans="13:13" x14ac:dyDescent="0.3">
      <c r="M8176"/>
    </row>
    <row r="8177" spans="13:13" x14ac:dyDescent="0.3">
      <c r="M8177"/>
    </row>
    <row r="8178" spans="13:13" x14ac:dyDescent="0.3">
      <c r="M8178"/>
    </row>
    <row r="8179" spans="13:13" x14ac:dyDescent="0.3">
      <c r="M8179"/>
    </row>
    <row r="8180" spans="13:13" x14ac:dyDescent="0.3">
      <c r="M8180"/>
    </row>
    <row r="8181" spans="13:13" x14ac:dyDescent="0.3">
      <c r="M8181"/>
    </row>
    <row r="8182" spans="13:13" x14ac:dyDescent="0.3">
      <c r="M8182"/>
    </row>
    <row r="8183" spans="13:13" x14ac:dyDescent="0.3">
      <c r="M8183"/>
    </row>
    <row r="8184" spans="13:13" x14ac:dyDescent="0.3">
      <c r="M8184"/>
    </row>
    <row r="8185" spans="13:13" x14ac:dyDescent="0.3">
      <c r="M8185"/>
    </row>
    <row r="8186" spans="13:13" x14ac:dyDescent="0.3">
      <c r="M8186"/>
    </row>
    <row r="8187" spans="13:13" x14ac:dyDescent="0.3">
      <c r="M8187"/>
    </row>
    <row r="8188" spans="13:13" x14ac:dyDescent="0.3">
      <c r="M8188"/>
    </row>
    <row r="8189" spans="13:13" x14ac:dyDescent="0.3">
      <c r="M8189"/>
    </row>
    <row r="8190" spans="13:13" x14ac:dyDescent="0.3">
      <c r="M8190"/>
    </row>
    <row r="8191" spans="13:13" x14ac:dyDescent="0.3">
      <c r="M8191"/>
    </row>
    <row r="8192" spans="13:13" x14ac:dyDescent="0.3">
      <c r="M8192"/>
    </row>
    <row r="8193" spans="13:13" x14ac:dyDescent="0.3">
      <c r="M8193"/>
    </row>
    <row r="8194" spans="13:13" x14ac:dyDescent="0.3">
      <c r="M8194"/>
    </row>
    <row r="8195" spans="13:13" x14ac:dyDescent="0.3">
      <c r="M8195"/>
    </row>
    <row r="8196" spans="13:13" x14ac:dyDescent="0.3">
      <c r="M8196"/>
    </row>
    <row r="8197" spans="13:13" x14ac:dyDescent="0.3">
      <c r="M8197"/>
    </row>
    <row r="8198" spans="13:13" x14ac:dyDescent="0.3">
      <c r="M8198"/>
    </row>
    <row r="8199" spans="13:13" x14ac:dyDescent="0.3">
      <c r="M8199"/>
    </row>
    <row r="8200" spans="13:13" x14ac:dyDescent="0.3">
      <c r="M8200"/>
    </row>
    <row r="8201" spans="13:13" x14ac:dyDescent="0.3">
      <c r="M8201"/>
    </row>
    <row r="8202" spans="13:13" x14ac:dyDescent="0.3">
      <c r="M8202"/>
    </row>
    <row r="8203" spans="13:13" x14ac:dyDescent="0.3">
      <c r="M8203"/>
    </row>
    <row r="8204" spans="13:13" x14ac:dyDescent="0.3">
      <c r="M8204"/>
    </row>
    <row r="8205" spans="13:13" x14ac:dyDescent="0.3">
      <c r="M8205"/>
    </row>
    <row r="8206" spans="13:13" x14ac:dyDescent="0.3">
      <c r="M8206"/>
    </row>
    <row r="8207" spans="13:13" x14ac:dyDescent="0.3">
      <c r="M8207"/>
    </row>
    <row r="8208" spans="13:13" x14ac:dyDescent="0.3">
      <c r="M8208"/>
    </row>
    <row r="8209" spans="13:13" x14ac:dyDescent="0.3">
      <c r="M8209"/>
    </row>
    <row r="8210" spans="13:13" x14ac:dyDescent="0.3">
      <c r="M8210"/>
    </row>
    <row r="8211" spans="13:13" x14ac:dyDescent="0.3">
      <c r="M8211"/>
    </row>
    <row r="8212" spans="13:13" x14ac:dyDescent="0.3">
      <c r="M8212"/>
    </row>
    <row r="8213" spans="13:13" x14ac:dyDescent="0.3">
      <c r="M8213"/>
    </row>
    <row r="8214" spans="13:13" x14ac:dyDescent="0.3">
      <c r="M8214"/>
    </row>
    <row r="8215" spans="13:13" x14ac:dyDescent="0.3">
      <c r="M8215"/>
    </row>
    <row r="8216" spans="13:13" x14ac:dyDescent="0.3">
      <c r="M8216"/>
    </row>
    <row r="8217" spans="13:13" x14ac:dyDescent="0.3">
      <c r="M8217"/>
    </row>
    <row r="8218" spans="13:13" x14ac:dyDescent="0.3">
      <c r="M8218"/>
    </row>
    <row r="8219" spans="13:13" x14ac:dyDescent="0.3">
      <c r="M8219"/>
    </row>
    <row r="8220" spans="13:13" x14ac:dyDescent="0.3">
      <c r="M8220"/>
    </row>
    <row r="8221" spans="13:13" x14ac:dyDescent="0.3">
      <c r="M8221"/>
    </row>
    <row r="8222" spans="13:13" x14ac:dyDescent="0.3">
      <c r="M8222"/>
    </row>
    <row r="8223" spans="13:13" x14ac:dyDescent="0.3">
      <c r="M8223"/>
    </row>
    <row r="8224" spans="13:13" x14ac:dyDescent="0.3">
      <c r="M8224"/>
    </row>
    <row r="8225" spans="13:13" x14ac:dyDescent="0.3">
      <c r="M8225"/>
    </row>
    <row r="8226" spans="13:13" x14ac:dyDescent="0.3">
      <c r="M8226"/>
    </row>
    <row r="8227" spans="13:13" x14ac:dyDescent="0.3">
      <c r="M8227"/>
    </row>
    <row r="8228" spans="13:13" x14ac:dyDescent="0.3">
      <c r="M8228"/>
    </row>
    <row r="8229" spans="13:13" x14ac:dyDescent="0.3">
      <c r="M8229"/>
    </row>
    <row r="8230" spans="13:13" x14ac:dyDescent="0.3">
      <c r="M8230"/>
    </row>
    <row r="8231" spans="13:13" x14ac:dyDescent="0.3">
      <c r="M8231"/>
    </row>
    <row r="8232" spans="13:13" x14ac:dyDescent="0.3">
      <c r="M8232"/>
    </row>
    <row r="8233" spans="13:13" x14ac:dyDescent="0.3">
      <c r="M8233"/>
    </row>
    <row r="8234" spans="13:13" x14ac:dyDescent="0.3">
      <c r="M8234"/>
    </row>
    <row r="8235" spans="13:13" x14ac:dyDescent="0.3">
      <c r="M8235"/>
    </row>
    <row r="8236" spans="13:13" x14ac:dyDescent="0.3">
      <c r="M8236"/>
    </row>
    <row r="8237" spans="13:13" x14ac:dyDescent="0.3">
      <c r="M8237"/>
    </row>
    <row r="8238" spans="13:13" x14ac:dyDescent="0.3">
      <c r="M8238"/>
    </row>
    <row r="8239" spans="13:13" x14ac:dyDescent="0.3">
      <c r="M8239"/>
    </row>
    <row r="8240" spans="13:13" x14ac:dyDescent="0.3">
      <c r="M8240"/>
    </row>
    <row r="8241" spans="13:13" x14ac:dyDescent="0.3">
      <c r="M8241"/>
    </row>
    <row r="8242" spans="13:13" x14ac:dyDescent="0.3">
      <c r="M8242"/>
    </row>
    <row r="8243" spans="13:13" x14ac:dyDescent="0.3">
      <c r="M8243"/>
    </row>
    <row r="8244" spans="13:13" x14ac:dyDescent="0.3">
      <c r="M8244"/>
    </row>
    <row r="8245" spans="13:13" x14ac:dyDescent="0.3">
      <c r="M8245"/>
    </row>
    <row r="8246" spans="13:13" x14ac:dyDescent="0.3">
      <c r="M8246"/>
    </row>
    <row r="8247" spans="13:13" x14ac:dyDescent="0.3">
      <c r="M8247"/>
    </row>
    <row r="8248" spans="13:13" x14ac:dyDescent="0.3">
      <c r="M8248"/>
    </row>
    <row r="8249" spans="13:13" x14ac:dyDescent="0.3">
      <c r="M8249"/>
    </row>
    <row r="8250" spans="13:13" x14ac:dyDescent="0.3">
      <c r="M8250"/>
    </row>
    <row r="8251" spans="13:13" x14ac:dyDescent="0.3">
      <c r="M8251"/>
    </row>
    <row r="8252" spans="13:13" x14ac:dyDescent="0.3">
      <c r="M8252"/>
    </row>
    <row r="8253" spans="13:13" x14ac:dyDescent="0.3">
      <c r="M8253"/>
    </row>
    <row r="8254" spans="13:13" x14ac:dyDescent="0.3">
      <c r="M8254"/>
    </row>
    <row r="8255" spans="13:13" x14ac:dyDescent="0.3">
      <c r="M8255"/>
    </row>
    <row r="8256" spans="13:13" x14ac:dyDescent="0.3">
      <c r="M8256"/>
    </row>
    <row r="8257" spans="13:13" x14ac:dyDescent="0.3">
      <c r="M8257"/>
    </row>
    <row r="8258" spans="13:13" x14ac:dyDescent="0.3">
      <c r="M8258"/>
    </row>
    <row r="8259" spans="13:13" x14ac:dyDescent="0.3">
      <c r="M8259"/>
    </row>
    <row r="8260" spans="13:13" x14ac:dyDescent="0.3">
      <c r="M8260"/>
    </row>
    <row r="8261" spans="13:13" x14ac:dyDescent="0.3">
      <c r="M8261"/>
    </row>
    <row r="8262" spans="13:13" x14ac:dyDescent="0.3">
      <c r="M8262"/>
    </row>
    <row r="8263" spans="13:13" x14ac:dyDescent="0.3">
      <c r="M8263"/>
    </row>
    <row r="8264" spans="13:13" x14ac:dyDescent="0.3">
      <c r="M8264"/>
    </row>
    <row r="8265" spans="13:13" x14ac:dyDescent="0.3">
      <c r="M8265"/>
    </row>
    <row r="8266" spans="13:13" x14ac:dyDescent="0.3">
      <c r="M8266"/>
    </row>
    <row r="8267" spans="13:13" x14ac:dyDescent="0.3">
      <c r="M8267"/>
    </row>
    <row r="8268" spans="13:13" x14ac:dyDescent="0.3">
      <c r="M8268"/>
    </row>
    <row r="8269" spans="13:13" x14ac:dyDescent="0.3">
      <c r="M8269"/>
    </row>
    <row r="8270" spans="13:13" x14ac:dyDescent="0.3">
      <c r="M8270"/>
    </row>
    <row r="8271" spans="13:13" x14ac:dyDescent="0.3">
      <c r="M8271"/>
    </row>
    <row r="8272" spans="13:13" x14ac:dyDescent="0.3">
      <c r="M8272"/>
    </row>
    <row r="8273" spans="13:13" x14ac:dyDescent="0.3">
      <c r="M8273"/>
    </row>
    <row r="8274" spans="13:13" x14ac:dyDescent="0.3">
      <c r="M8274"/>
    </row>
    <row r="8275" spans="13:13" x14ac:dyDescent="0.3">
      <c r="M8275"/>
    </row>
    <row r="8276" spans="13:13" x14ac:dyDescent="0.3">
      <c r="M8276"/>
    </row>
    <row r="8277" spans="13:13" x14ac:dyDescent="0.3">
      <c r="M8277"/>
    </row>
    <row r="8278" spans="13:13" x14ac:dyDescent="0.3">
      <c r="M8278"/>
    </row>
    <row r="8279" spans="13:13" x14ac:dyDescent="0.3">
      <c r="M8279"/>
    </row>
    <row r="8280" spans="13:13" x14ac:dyDescent="0.3">
      <c r="M8280"/>
    </row>
    <row r="8281" spans="13:13" x14ac:dyDescent="0.3">
      <c r="M8281"/>
    </row>
    <row r="8282" spans="13:13" x14ac:dyDescent="0.3">
      <c r="M8282"/>
    </row>
    <row r="8283" spans="13:13" x14ac:dyDescent="0.3">
      <c r="M8283"/>
    </row>
    <row r="8284" spans="13:13" x14ac:dyDescent="0.3">
      <c r="M8284"/>
    </row>
    <row r="8285" spans="13:13" x14ac:dyDescent="0.3">
      <c r="M8285"/>
    </row>
    <row r="8286" spans="13:13" x14ac:dyDescent="0.3">
      <c r="M8286"/>
    </row>
    <row r="8287" spans="13:13" x14ac:dyDescent="0.3">
      <c r="M8287"/>
    </row>
    <row r="8288" spans="13:13" x14ac:dyDescent="0.3">
      <c r="M8288"/>
    </row>
    <row r="8289" spans="13:13" x14ac:dyDescent="0.3">
      <c r="M8289"/>
    </row>
    <row r="8290" spans="13:13" x14ac:dyDescent="0.3">
      <c r="M8290"/>
    </row>
    <row r="8291" spans="13:13" x14ac:dyDescent="0.3">
      <c r="M8291"/>
    </row>
    <row r="8292" spans="13:13" x14ac:dyDescent="0.3">
      <c r="M8292"/>
    </row>
    <row r="8293" spans="13:13" x14ac:dyDescent="0.3">
      <c r="M8293"/>
    </row>
    <row r="8294" spans="13:13" x14ac:dyDescent="0.3">
      <c r="M8294"/>
    </row>
    <row r="8295" spans="13:13" x14ac:dyDescent="0.3">
      <c r="M8295"/>
    </row>
    <row r="8296" spans="13:13" x14ac:dyDescent="0.3">
      <c r="M8296"/>
    </row>
    <row r="8297" spans="13:13" x14ac:dyDescent="0.3">
      <c r="M8297"/>
    </row>
    <row r="8298" spans="13:13" x14ac:dyDescent="0.3">
      <c r="M8298"/>
    </row>
    <row r="8299" spans="13:13" x14ac:dyDescent="0.3">
      <c r="M8299"/>
    </row>
    <row r="8300" spans="13:13" x14ac:dyDescent="0.3">
      <c r="M8300"/>
    </row>
    <row r="8301" spans="13:13" x14ac:dyDescent="0.3">
      <c r="M8301"/>
    </row>
    <row r="8302" spans="13:13" x14ac:dyDescent="0.3">
      <c r="M8302"/>
    </row>
    <row r="8303" spans="13:13" x14ac:dyDescent="0.3">
      <c r="M8303"/>
    </row>
    <row r="8304" spans="13:13" x14ac:dyDescent="0.3">
      <c r="M8304"/>
    </row>
    <row r="8305" spans="13:13" x14ac:dyDescent="0.3">
      <c r="M8305"/>
    </row>
    <row r="8306" spans="13:13" x14ac:dyDescent="0.3">
      <c r="M8306"/>
    </row>
    <row r="8307" spans="13:13" x14ac:dyDescent="0.3">
      <c r="M8307"/>
    </row>
    <row r="8308" spans="13:13" x14ac:dyDescent="0.3">
      <c r="M8308"/>
    </row>
    <row r="8309" spans="13:13" x14ac:dyDescent="0.3">
      <c r="M8309"/>
    </row>
    <row r="8310" spans="13:13" x14ac:dyDescent="0.3">
      <c r="M8310"/>
    </row>
    <row r="8311" spans="13:13" x14ac:dyDescent="0.3">
      <c r="M8311"/>
    </row>
    <row r="8312" spans="13:13" x14ac:dyDescent="0.3">
      <c r="M8312"/>
    </row>
    <row r="8313" spans="13:13" x14ac:dyDescent="0.3">
      <c r="M8313"/>
    </row>
    <row r="8314" spans="13:13" x14ac:dyDescent="0.3">
      <c r="M8314"/>
    </row>
    <row r="8315" spans="13:13" x14ac:dyDescent="0.3">
      <c r="M8315"/>
    </row>
    <row r="8316" spans="13:13" x14ac:dyDescent="0.3">
      <c r="M8316"/>
    </row>
    <row r="8317" spans="13:13" x14ac:dyDescent="0.3">
      <c r="M8317"/>
    </row>
    <row r="8318" spans="13:13" x14ac:dyDescent="0.3">
      <c r="M8318"/>
    </row>
    <row r="8319" spans="13:13" x14ac:dyDescent="0.3">
      <c r="M8319"/>
    </row>
    <row r="8320" spans="13:13" x14ac:dyDescent="0.3">
      <c r="M8320"/>
    </row>
    <row r="8321" spans="13:13" x14ac:dyDescent="0.3">
      <c r="M8321"/>
    </row>
    <row r="8322" spans="13:13" x14ac:dyDescent="0.3">
      <c r="M8322"/>
    </row>
    <row r="8323" spans="13:13" x14ac:dyDescent="0.3">
      <c r="M8323"/>
    </row>
    <row r="8324" spans="13:13" x14ac:dyDescent="0.3">
      <c r="M8324"/>
    </row>
    <row r="8325" spans="13:13" x14ac:dyDescent="0.3">
      <c r="M8325"/>
    </row>
    <row r="8326" spans="13:13" x14ac:dyDescent="0.3">
      <c r="M8326"/>
    </row>
    <row r="8327" spans="13:13" x14ac:dyDescent="0.3">
      <c r="M8327"/>
    </row>
    <row r="8328" spans="13:13" x14ac:dyDescent="0.3">
      <c r="M8328"/>
    </row>
    <row r="8329" spans="13:13" x14ac:dyDescent="0.3">
      <c r="M8329"/>
    </row>
    <row r="8330" spans="13:13" x14ac:dyDescent="0.3">
      <c r="M8330"/>
    </row>
    <row r="8331" spans="13:13" x14ac:dyDescent="0.3">
      <c r="M8331"/>
    </row>
    <row r="8332" spans="13:13" x14ac:dyDescent="0.3">
      <c r="M8332"/>
    </row>
    <row r="8333" spans="13:13" x14ac:dyDescent="0.3">
      <c r="M8333"/>
    </row>
    <row r="8334" spans="13:13" x14ac:dyDescent="0.3">
      <c r="M8334"/>
    </row>
    <row r="8335" spans="13:13" x14ac:dyDescent="0.3">
      <c r="M8335"/>
    </row>
    <row r="8336" spans="13:13" x14ac:dyDescent="0.3">
      <c r="M8336"/>
    </row>
    <row r="8337" spans="13:13" x14ac:dyDescent="0.3">
      <c r="M8337"/>
    </row>
    <row r="8338" spans="13:13" x14ac:dyDescent="0.3">
      <c r="M8338"/>
    </row>
    <row r="8339" spans="13:13" x14ac:dyDescent="0.3">
      <c r="M8339"/>
    </row>
    <row r="8340" spans="13:13" x14ac:dyDescent="0.3">
      <c r="M8340"/>
    </row>
    <row r="8341" spans="13:13" x14ac:dyDescent="0.3">
      <c r="M8341"/>
    </row>
    <row r="8342" spans="13:13" x14ac:dyDescent="0.3">
      <c r="M8342"/>
    </row>
    <row r="8343" spans="13:13" x14ac:dyDescent="0.3">
      <c r="M8343"/>
    </row>
    <row r="8344" spans="13:13" x14ac:dyDescent="0.3">
      <c r="M8344"/>
    </row>
    <row r="8345" spans="13:13" x14ac:dyDescent="0.3">
      <c r="M8345"/>
    </row>
    <row r="8346" spans="13:13" x14ac:dyDescent="0.3">
      <c r="M8346"/>
    </row>
    <row r="8347" spans="13:13" x14ac:dyDescent="0.3">
      <c r="M8347"/>
    </row>
    <row r="8348" spans="13:13" x14ac:dyDescent="0.3">
      <c r="M8348"/>
    </row>
    <row r="8349" spans="13:13" x14ac:dyDescent="0.3">
      <c r="M8349"/>
    </row>
    <row r="8350" spans="13:13" x14ac:dyDescent="0.3">
      <c r="M8350"/>
    </row>
    <row r="8351" spans="13:13" x14ac:dyDescent="0.3">
      <c r="M8351"/>
    </row>
    <row r="8352" spans="13:13" x14ac:dyDescent="0.3">
      <c r="M8352"/>
    </row>
    <row r="8353" spans="13:13" x14ac:dyDescent="0.3">
      <c r="M8353"/>
    </row>
    <row r="8354" spans="13:13" x14ac:dyDescent="0.3">
      <c r="M8354"/>
    </row>
    <row r="8355" spans="13:13" x14ac:dyDescent="0.3">
      <c r="M8355"/>
    </row>
    <row r="8356" spans="13:13" x14ac:dyDescent="0.3">
      <c r="M8356"/>
    </row>
    <row r="8357" spans="13:13" x14ac:dyDescent="0.3">
      <c r="M8357"/>
    </row>
    <row r="8358" spans="13:13" x14ac:dyDescent="0.3">
      <c r="M8358"/>
    </row>
    <row r="8359" spans="13:13" x14ac:dyDescent="0.3">
      <c r="M8359"/>
    </row>
    <row r="8360" spans="13:13" x14ac:dyDescent="0.3">
      <c r="M8360"/>
    </row>
    <row r="8361" spans="13:13" x14ac:dyDescent="0.3">
      <c r="M8361"/>
    </row>
    <row r="8362" spans="13:13" x14ac:dyDescent="0.3">
      <c r="M8362"/>
    </row>
    <row r="8363" spans="13:13" x14ac:dyDescent="0.3">
      <c r="M8363"/>
    </row>
    <row r="8364" spans="13:13" x14ac:dyDescent="0.3">
      <c r="M8364"/>
    </row>
    <row r="8365" spans="13:13" x14ac:dyDescent="0.3">
      <c r="M8365"/>
    </row>
    <row r="8366" spans="13:13" x14ac:dyDescent="0.3">
      <c r="M8366"/>
    </row>
    <row r="8367" spans="13:13" x14ac:dyDescent="0.3">
      <c r="M8367"/>
    </row>
    <row r="8368" spans="13:13" x14ac:dyDescent="0.3">
      <c r="M8368"/>
    </row>
    <row r="8369" spans="13:13" x14ac:dyDescent="0.3">
      <c r="M8369"/>
    </row>
    <row r="8370" spans="13:13" x14ac:dyDescent="0.3">
      <c r="M8370"/>
    </row>
    <row r="8371" spans="13:13" x14ac:dyDescent="0.3">
      <c r="M8371"/>
    </row>
    <row r="8372" spans="13:13" x14ac:dyDescent="0.3">
      <c r="M8372"/>
    </row>
    <row r="8373" spans="13:13" x14ac:dyDescent="0.3">
      <c r="M8373"/>
    </row>
    <row r="8374" spans="13:13" x14ac:dyDescent="0.3">
      <c r="M8374"/>
    </row>
    <row r="8375" spans="13:13" x14ac:dyDescent="0.3">
      <c r="M8375"/>
    </row>
    <row r="8376" spans="13:13" x14ac:dyDescent="0.3">
      <c r="M8376"/>
    </row>
    <row r="8377" spans="13:13" x14ac:dyDescent="0.3">
      <c r="M8377"/>
    </row>
    <row r="8378" spans="13:13" x14ac:dyDescent="0.3">
      <c r="M8378"/>
    </row>
    <row r="8379" spans="13:13" x14ac:dyDescent="0.3">
      <c r="M8379"/>
    </row>
    <row r="8380" spans="13:13" x14ac:dyDescent="0.3">
      <c r="M8380"/>
    </row>
    <row r="8381" spans="13:13" x14ac:dyDescent="0.3">
      <c r="M8381"/>
    </row>
    <row r="8382" spans="13:13" x14ac:dyDescent="0.3">
      <c r="M8382"/>
    </row>
    <row r="8383" spans="13:13" x14ac:dyDescent="0.3">
      <c r="M8383"/>
    </row>
    <row r="8384" spans="13:13" x14ac:dyDescent="0.3">
      <c r="M8384"/>
    </row>
    <row r="8385" spans="13:13" x14ac:dyDescent="0.3">
      <c r="M8385"/>
    </row>
    <row r="8386" spans="13:13" x14ac:dyDescent="0.3">
      <c r="M8386"/>
    </row>
    <row r="8387" spans="13:13" x14ac:dyDescent="0.3">
      <c r="M8387"/>
    </row>
    <row r="8388" spans="13:13" x14ac:dyDescent="0.3">
      <c r="M8388"/>
    </row>
    <row r="8389" spans="13:13" x14ac:dyDescent="0.3">
      <c r="M8389"/>
    </row>
    <row r="8390" spans="13:13" x14ac:dyDescent="0.3">
      <c r="M8390"/>
    </row>
    <row r="8391" spans="13:13" x14ac:dyDescent="0.3">
      <c r="M8391"/>
    </row>
    <row r="8392" spans="13:13" x14ac:dyDescent="0.3">
      <c r="M8392"/>
    </row>
    <row r="8393" spans="13:13" x14ac:dyDescent="0.3">
      <c r="M8393"/>
    </row>
    <row r="8394" spans="13:13" x14ac:dyDescent="0.3">
      <c r="M8394"/>
    </row>
    <row r="8395" spans="13:13" x14ac:dyDescent="0.3">
      <c r="M8395"/>
    </row>
    <row r="8396" spans="13:13" x14ac:dyDescent="0.3">
      <c r="M8396"/>
    </row>
    <row r="8397" spans="13:13" x14ac:dyDescent="0.3">
      <c r="M8397"/>
    </row>
    <row r="8398" spans="13:13" x14ac:dyDescent="0.3">
      <c r="M8398"/>
    </row>
    <row r="8399" spans="13:13" x14ac:dyDescent="0.3">
      <c r="M8399"/>
    </row>
    <row r="8400" spans="13:13" x14ac:dyDescent="0.3">
      <c r="M8400"/>
    </row>
    <row r="8401" spans="13:13" x14ac:dyDescent="0.3">
      <c r="M8401"/>
    </row>
    <row r="8402" spans="13:13" x14ac:dyDescent="0.3">
      <c r="M8402"/>
    </row>
    <row r="8403" spans="13:13" x14ac:dyDescent="0.3">
      <c r="M8403"/>
    </row>
    <row r="8404" spans="13:13" x14ac:dyDescent="0.3">
      <c r="M8404"/>
    </row>
    <row r="8405" spans="13:13" x14ac:dyDescent="0.3">
      <c r="M8405"/>
    </row>
    <row r="8406" spans="13:13" x14ac:dyDescent="0.3">
      <c r="M8406"/>
    </row>
    <row r="8407" spans="13:13" x14ac:dyDescent="0.3">
      <c r="M8407"/>
    </row>
    <row r="8408" spans="13:13" x14ac:dyDescent="0.3">
      <c r="M8408"/>
    </row>
    <row r="8409" spans="13:13" x14ac:dyDescent="0.3">
      <c r="M8409"/>
    </row>
    <row r="8410" spans="13:13" x14ac:dyDescent="0.3">
      <c r="M8410"/>
    </row>
    <row r="8411" spans="13:13" x14ac:dyDescent="0.3">
      <c r="M8411"/>
    </row>
    <row r="8412" spans="13:13" x14ac:dyDescent="0.3">
      <c r="M8412"/>
    </row>
    <row r="8413" spans="13:13" x14ac:dyDescent="0.3">
      <c r="M8413"/>
    </row>
    <row r="8414" spans="13:13" x14ac:dyDescent="0.3">
      <c r="M8414"/>
    </row>
    <row r="8415" spans="13:13" x14ac:dyDescent="0.3">
      <c r="M8415"/>
    </row>
    <row r="8416" spans="13:13" x14ac:dyDescent="0.3">
      <c r="M8416"/>
    </row>
    <row r="8417" spans="13:13" x14ac:dyDescent="0.3">
      <c r="M8417"/>
    </row>
    <row r="8418" spans="13:13" x14ac:dyDescent="0.3">
      <c r="M8418"/>
    </row>
    <row r="8419" spans="13:13" x14ac:dyDescent="0.3">
      <c r="M8419"/>
    </row>
    <row r="8420" spans="13:13" x14ac:dyDescent="0.3">
      <c r="M8420"/>
    </row>
    <row r="8421" spans="13:13" x14ac:dyDescent="0.3">
      <c r="M8421"/>
    </row>
    <row r="8422" spans="13:13" x14ac:dyDescent="0.3">
      <c r="M8422"/>
    </row>
    <row r="8423" spans="13:13" x14ac:dyDescent="0.3">
      <c r="M8423"/>
    </row>
    <row r="8424" spans="13:13" x14ac:dyDescent="0.3">
      <c r="M8424"/>
    </row>
    <row r="8425" spans="13:13" x14ac:dyDescent="0.3">
      <c r="M8425"/>
    </row>
    <row r="8426" spans="13:13" x14ac:dyDescent="0.3">
      <c r="M8426"/>
    </row>
    <row r="8427" spans="13:13" x14ac:dyDescent="0.3">
      <c r="M8427"/>
    </row>
    <row r="8428" spans="13:13" x14ac:dyDescent="0.3">
      <c r="M8428"/>
    </row>
    <row r="8429" spans="13:13" x14ac:dyDescent="0.3">
      <c r="M8429"/>
    </row>
    <row r="8430" spans="13:13" x14ac:dyDescent="0.3">
      <c r="M8430"/>
    </row>
    <row r="8431" spans="13:13" x14ac:dyDescent="0.3">
      <c r="M8431"/>
    </row>
    <row r="8432" spans="13:13" x14ac:dyDescent="0.3">
      <c r="M8432"/>
    </row>
    <row r="8433" spans="13:13" x14ac:dyDescent="0.3">
      <c r="M8433"/>
    </row>
    <row r="8434" spans="13:13" x14ac:dyDescent="0.3">
      <c r="M8434"/>
    </row>
    <row r="8435" spans="13:13" x14ac:dyDescent="0.3">
      <c r="M8435"/>
    </row>
    <row r="8436" spans="13:13" x14ac:dyDescent="0.3">
      <c r="M8436"/>
    </row>
    <row r="8437" spans="13:13" x14ac:dyDescent="0.3">
      <c r="M8437"/>
    </row>
    <row r="8438" spans="13:13" x14ac:dyDescent="0.3">
      <c r="M8438"/>
    </row>
    <row r="8439" spans="13:13" x14ac:dyDescent="0.3">
      <c r="M8439"/>
    </row>
    <row r="8440" spans="13:13" x14ac:dyDescent="0.3">
      <c r="M8440"/>
    </row>
    <row r="8441" spans="13:13" x14ac:dyDescent="0.3">
      <c r="M8441"/>
    </row>
    <row r="8442" spans="13:13" x14ac:dyDescent="0.3">
      <c r="M8442"/>
    </row>
    <row r="8443" spans="13:13" x14ac:dyDescent="0.3">
      <c r="M8443"/>
    </row>
    <row r="8444" spans="13:13" x14ac:dyDescent="0.3">
      <c r="M8444"/>
    </row>
    <row r="8445" spans="13:13" x14ac:dyDescent="0.3">
      <c r="M8445"/>
    </row>
    <row r="8446" spans="13:13" x14ac:dyDescent="0.3">
      <c r="M8446"/>
    </row>
    <row r="8447" spans="13:13" x14ac:dyDescent="0.3">
      <c r="M8447"/>
    </row>
    <row r="8448" spans="13:13" x14ac:dyDescent="0.3">
      <c r="M8448"/>
    </row>
    <row r="8449" spans="13:13" x14ac:dyDescent="0.3">
      <c r="M8449"/>
    </row>
    <row r="8450" spans="13:13" x14ac:dyDescent="0.3">
      <c r="M8450"/>
    </row>
    <row r="8451" spans="13:13" x14ac:dyDescent="0.3">
      <c r="M8451"/>
    </row>
    <row r="8452" spans="13:13" x14ac:dyDescent="0.3">
      <c r="M8452"/>
    </row>
    <row r="8453" spans="13:13" x14ac:dyDescent="0.3">
      <c r="M8453"/>
    </row>
    <row r="8454" spans="13:13" x14ac:dyDescent="0.3">
      <c r="M8454"/>
    </row>
    <row r="8455" spans="13:13" x14ac:dyDescent="0.3">
      <c r="M8455"/>
    </row>
    <row r="8456" spans="13:13" x14ac:dyDescent="0.3">
      <c r="M8456"/>
    </row>
    <row r="8457" spans="13:13" x14ac:dyDescent="0.3">
      <c r="M8457"/>
    </row>
    <row r="8458" spans="13:13" x14ac:dyDescent="0.3">
      <c r="M8458"/>
    </row>
    <row r="8459" spans="13:13" x14ac:dyDescent="0.3">
      <c r="M8459"/>
    </row>
    <row r="8460" spans="13:13" x14ac:dyDescent="0.3">
      <c r="M8460"/>
    </row>
    <row r="8461" spans="13:13" x14ac:dyDescent="0.3">
      <c r="M8461"/>
    </row>
    <row r="8462" spans="13:13" x14ac:dyDescent="0.3">
      <c r="M8462"/>
    </row>
    <row r="8463" spans="13:13" x14ac:dyDescent="0.3">
      <c r="M8463"/>
    </row>
    <row r="8464" spans="13:13" x14ac:dyDescent="0.3">
      <c r="M8464"/>
    </row>
    <row r="8465" spans="13:13" x14ac:dyDescent="0.3">
      <c r="M8465"/>
    </row>
    <row r="8466" spans="13:13" x14ac:dyDescent="0.3">
      <c r="M8466"/>
    </row>
    <row r="8467" spans="13:13" x14ac:dyDescent="0.3">
      <c r="M8467"/>
    </row>
    <row r="8468" spans="13:13" x14ac:dyDescent="0.3">
      <c r="M8468"/>
    </row>
    <row r="8469" spans="13:13" x14ac:dyDescent="0.3">
      <c r="M8469"/>
    </row>
    <row r="8470" spans="13:13" x14ac:dyDescent="0.3">
      <c r="M8470"/>
    </row>
    <row r="8471" spans="13:13" x14ac:dyDescent="0.3">
      <c r="M8471"/>
    </row>
    <row r="8472" spans="13:13" x14ac:dyDescent="0.3">
      <c r="M8472"/>
    </row>
    <row r="8473" spans="13:13" x14ac:dyDescent="0.3">
      <c r="M8473"/>
    </row>
    <row r="8474" spans="13:13" x14ac:dyDescent="0.3">
      <c r="M8474"/>
    </row>
    <row r="8475" spans="13:13" x14ac:dyDescent="0.3">
      <c r="M8475"/>
    </row>
    <row r="8476" spans="13:13" x14ac:dyDescent="0.3">
      <c r="M8476"/>
    </row>
    <row r="8477" spans="13:13" x14ac:dyDescent="0.3">
      <c r="M8477"/>
    </row>
    <row r="8478" spans="13:13" x14ac:dyDescent="0.3">
      <c r="M8478"/>
    </row>
    <row r="8479" spans="13:13" x14ac:dyDescent="0.3">
      <c r="M8479"/>
    </row>
    <row r="8480" spans="13:13" x14ac:dyDescent="0.3">
      <c r="M8480"/>
    </row>
    <row r="8481" spans="13:13" x14ac:dyDescent="0.3">
      <c r="M8481"/>
    </row>
    <row r="8482" spans="13:13" x14ac:dyDescent="0.3">
      <c r="M8482"/>
    </row>
    <row r="8483" spans="13:13" x14ac:dyDescent="0.3">
      <c r="M8483"/>
    </row>
    <row r="8484" spans="13:13" x14ac:dyDescent="0.3">
      <c r="M8484"/>
    </row>
    <row r="8485" spans="13:13" x14ac:dyDescent="0.3">
      <c r="M8485"/>
    </row>
    <row r="8486" spans="13:13" x14ac:dyDescent="0.3">
      <c r="M8486"/>
    </row>
    <row r="8487" spans="13:13" x14ac:dyDescent="0.3">
      <c r="M8487"/>
    </row>
    <row r="8488" spans="13:13" x14ac:dyDescent="0.3">
      <c r="M8488"/>
    </row>
    <row r="8489" spans="13:13" x14ac:dyDescent="0.3">
      <c r="M8489"/>
    </row>
    <row r="8490" spans="13:13" x14ac:dyDescent="0.3">
      <c r="M8490"/>
    </row>
    <row r="8491" spans="13:13" x14ac:dyDescent="0.3">
      <c r="M8491"/>
    </row>
    <row r="8492" spans="13:13" x14ac:dyDescent="0.3">
      <c r="M8492"/>
    </row>
    <row r="8493" spans="13:13" x14ac:dyDescent="0.3">
      <c r="M8493"/>
    </row>
    <row r="8494" spans="13:13" x14ac:dyDescent="0.3">
      <c r="M8494"/>
    </row>
    <row r="8495" spans="13:13" x14ac:dyDescent="0.3">
      <c r="M8495"/>
    </row>
    <row r="8496" spans="13:13" x14ac:dyDescent="0.3">
      <c r="M8496"/>
    </row>
    <row r="8497" spans="13:13" x14ac:dyDescent="0.3">
      <c r="M8497"/>
    </row>
    <row r="8498" spans="13:13" x14ac:dyDescent="0.3">
      <c r="M8498"/>
    </row>
    <row r="8499" spans="13:13" x14ac:dyDescent="0.3">
      <c r="M8499"/>
    </row>
    <row r="8500" spans="13:13" x14ac:dyDescent="0.3">
      <c r="M8500"/>
    </row>
    <row r="8501" spans="13:13" x14ac:dyDescent="0.3">
      <c r="M8501"/>
    </row>
    <row r="8502" spans="13:13" x14ac:dyDescent="0.3">
      <c r="M8502"/>
    </row>
    <row r="8503" spans="13:13" x14ac:dyDescent="0.3">
      <c r="M8503"/>
    </row>
    <row r="8504" spans="13:13" x14ac:dyDescent="0.3">
      <c r="M8504"/>
    </row>
    <row r="8505" spans="13:13" x14ac:dyDescent="0.3">
      <c r="M8505"/>
    </row>
    <row r="8506" spans="13:13" x14ac:dyDescent="0.3">
      <c r="M8506"/>
    </row>
    <row r="8507" spans="13:13" x14ac:dyDescent="0.3">
      <c r="M8507"/>
    </row>
    <row r="8508" spans="13:13" x14ac:dyDescent="0.3">
      <c r="M8508"/>
    </row>
    <row r="8509" spans="13:13" x14ac:dyDescent="0.3">
      <c r="M8509"/>
    </row>
    <row r="8510" spans="13:13" x14ac:dyDescent="0.3">
      <c r="M8510"/>
    </row>
    <row r="8511" spans="13:13" x14ac:dyDescent="0.3">
      <c r="M8511"/>
    </row>
    <row r="8512" spans="13:13" x14ac:dyDescent="0.3">
      <c r="M8512"/>
    </row>
    <row r="8513" spans="13:13" x14ac:dyDescent="0.3">
      <c r="M8513"/>
    </row>
    <row r="8514" spans="13:13" x14ac:dyDescent="0.3">
      <c r="M8514"/>
    </row>
    <row r="8515" spans="13:13" x14ac:dyDescent="0.3">
      <c r="M8515"/>
    </row>
    <row r="8516" spans="13:13" x14ac:dyDescent="0.3">
      <c r="M8516"/>
    </row>
    <row r="8517" spans="13:13" x14ac:dyDescent="0.3">
      <c r="M8517"/>
    </row>
    <row r="8518" spans="13:13" x14ac:dyDescent="0.3">
      <c r="M8518"/>
    </row>
    <row r="8519" spans="13:13" x14ac:dyDescent="0.3">
      <c r="M8519"/>
    </row>
    <row r="8520" spans="13:13" x14ac:dyDescent="0.3">
      <c r="M8520"/>
    </row>
    <row r="8521" spans="13:13" x14ac:dyDescent="0.3">
      <c r="M8521"/>
    </row>
    <row r="8522" spans="13:13" x14ac:dyDescent="0.3">
      <c r="M8522"/>
    </row>
    <row r="8523" spans="13:13" x14ac:dyDescent="0.3">
      <c r="M8523"/>
    </row>
    <row r="8524" spans="13:13" x14ac:dyDescent="0.3">
      <c r="M8524"/>
    </row>
    <row r="8525" spans="13:13" x14ac:dyDescent="0.3">
      <c r="M8525"/>
    </row>
    <row r="8526" spans="13:13" x14ac:dyDescent="0.3">
      <c r="M8526"/>
    </row>
    <row r="8527" spans="13:13" x14ac:dyDescent="0.3">
      <c r="M8527"/>
    </row>
    <row r="8528" spans="13:13" x14ac:dyDescent="0.3">
      <c r="M8528"/>
    </row>
    <row r="8529" spans="13:13" x14ac:dyDescent="0.3">
      <c r="M8529"/>
    </row>
    <row r="8530" spans="13:13" x14ac:dyDescent="0.3">
      <c r="M8530"/>
    </row>
    <row r="8531" spans="13:13" x14ac:dyDescent="0.3">
      <c r="M8531"/>
    </row>
    <row r="8532" spans="13:13" x14ac:dyDescent="0.3">
      <c r="M8532"/>
    </row>
    <row r="8533" spans="13:13" x14ac:dyDescent="0.3">
      <c r="M8533"/>
    </row>
    <row r="8534" spans="13:13" x14ac:dyDescent="0.3">
      <c r="M8534"/>
    </row>
    <row r="8535" spans="13:13" x14ac:dyDescent="0.3">
      <c r="M8535"/>
    </row>
    <row r="8536" spans="13:13" x14ac:dyDescent="0.3">
      <c r="M8536"/>
    </row>
    <row r="8537" spans="13:13" x14ac:dyDescent="0.3">
      <c r="M8537"/>
    </row>
    <row r="8538" spans="13:13" x14ac:dyDescent="0.3">
      <c r="M8538"/>
    </row>
    <row r="8539" spans="13:13" x14ac:dyDescent="0.3">
      <c r="M8539"/>
    </row>
    <row r="8540" spans="13:13" x14ac:dyDescent="0.3">
      <c r="M8540"/>
    </row>
    <row r="8541" spans="13:13" x14ac:dyDescent="0.3">
      <c r="M8541"/>
    </row>
    <row r="8542" spans="13:13" x14ac:dyDescent="0.3">
      <c r="M8542"/>
    </row>
    <row r="8543" spans="13:13" x14ac:dyDescent="0.3">
      <c r="M8543"/>
    </row>
    <row r="8544" spans="13:13" x14ac:dyDescent="0.3">
      <c r="M8544"/>
    </row>
    <row r="8545" spans="13:13" x14ac:dyDescent="0.3">
      <c r="M8545"/>
    </row>
    <row r="8546" spans="13:13" x14ac:dyDescent="0.3">
      <c r="M8546"/>
    </row>
    <row r="8547" spans="13:13" x14ac:dyDescent="0.3">
      <c r="M8547"/>
    </row>
    <row r="8548" spans="13:13" x14ac:dyDescent="0.3">
      <c r="M8548"/>
    </row>
    <row r="8549" spans="13:13" x14ac:dyDescent="0.3">
      <c r="M8549"/>
    </row>
    <row r="8550" spans="13:13" x14ac:dyDescent="0.3">
      <c r="M8550"/>
    </row>
    <row r="8551" spans="13:13" x14ac:dyDescent="0.3">
      <c r="M8551"/>
    </row>
    <row r="8552" spans="13:13" x14ac:dyDescent="0.3">
      <c r="M8552"/>
    </row>
    <row r="8553" spans="13:13" x14ac:dyDescent="0.3">
      <c r="M8553"/>
    </row>
    <row r="8554" spans="13:13" x14ac:dyDescent="0.3">
      <c r="M8554"/>
    </row>
    <row r="8555" spans="13:13" x14ac:dyDescent="0.3">
      <c r="M8555"/>
    </row>
    <row r="8556" spans="13:13" x14ac:dyDescent="0.3">
      <c r="M8556"/>
    </row>
    <row r="8557" spans="13:13" x14ac:dyDescent="0.3">
      <c r="M8557"/>
    </row>
    <row r="8558" spans="13:13" x14ac:dyDescent="0.3">
      <c r="M8558"/>
    </row>
    <row r="8559" spans="13:13" x14ac:dyDescent="0.3">
      <c r="M8559"/>
    </row>
    <row r="8560" spans="13:13" x14ac:dyDescent="0.3">
      <c r="M8560"/>
    </row>
    <row r="8561" spans="13:13" x14ac:dyDescent="0.3">
      <c r="M8561"/>
    </row>
    <row r="8562" spans="13:13" x14ac:dyDescent="0.3">
      <c r="M8562"/>
    </row>
    <row r="8563" spans="13:13" x14ac:dyDescent="0.3">
      <c r="M8563"/>
    </row>
    <row r="8564" spans="13:13" x14ac:dyDescent="0.3">
      <c r="M8564"/>
    </row>
    <row r="8565" spans="13:13" x14ac:dyDescent="0.3">
      <c r="M8565"/>
    </row>
    <row r="8566" spans="13:13" x14ac:dyDescent="0.3">
      <c r="M8566"/>
    </row>
    <row r="8567" spans="13:13" x14ac:dyDescent="0.3">
      <c r="M8567"/>
    </row>
    <row r="8568" spans="13:13" x14ac:dyDescent="0.3">
      <c r="M8568"/>
    </row>
    <row r="8569" spans="13:13" x14ac:dyDescent="0.3">
      <c r="M8569"/>
    </row>
    <row r="8570" spans="13:13" x14ac:dyDescent="0.3">
      <c r="M8570"/>
    </row>
    <row r="8571" spans="13:13" x14ac:dyDescent="0.3">
      <c r="M8571"/>
    </row>
    <row r="8572" spans="13:13" x14ac:dyDescent="0.3">
      <c r="M8572"/>
    </row>
    <row r="8573" spans="13:13" x14ac:dyDescent="0.3">
      <c r="M8573"/>
    </row>
    <row r="8574" spans="13:13" x14ac:dyDescent="0.3">
      <c r="M8574"/>
    </row>
    <row r="8575" spans="13:13" x14ac:dyDescent="0.3">
      <c r="M8575"/>
    </row>
    <row r="8576" spans="13:13" x14ac:dyDescent="0.3">
      <c r="M8576"/>
    </row>
    <row r="8577" spans="13:13" x14ac:dyDescent="0.3">
      <c r="M8577"/>
    </row>
    <row r="8578" spans="13:13" x14ac:dyDescent="0.3">
      <c r="M8578"/>
    </row>
    <row r="8579" spans="13:13" x14ac:dyDescent="0.3">
      <c r="M8579"/>
    </row>
    <row r="8580" spans="13:13" x14ac:dyDescent="0.3">
      <c r="M8580"/>
    </row>
    <row r="8581" spans="13:13" x14ac:dyDescent="0.3">
      <c r="M8581"/>
    </row>
    <row r="8582" spans="13:13" x14ac:dyDescent="0.3">
      <c r="M8582"/>
    </row>
    <row r="8583" spans="13:13" x14ac:dyDescent="0.3">
      <c r="M8583"/>
    </row>
    <row r="8584" spans="13:13" x14ac:dyDescent="0.3">
      <c r="M8584"/>
    </row>
    <row r="8585" spans="13:13" x14ac:dyDescent="0.3">
      <c r="M8585"/>
    </row>
    <row r="8586" spans="13:13" x14ac:dyDescent="0.3">
      <c r="M8586"/>
    </row>
    <row r="8587" spans="13:13" x14ac:dyDescent="0.3">
      <c r="M8587"/>
    </row>
    <row r="8588" spans="13:13" x14ac:dyDescent="0.3">
      <c r="M8588"/>
    </row>
    <row r="8589" spans="13:13" x14ac:dyDescent="0.3">
      <c r="M8589"/>
    </row>
    <row r="8590" spans="13:13" x14ac:dyDescent="0.3">
      <c r="M8590"/>
    </row>
    <row r="8591" spans="13:13" x14ac:dyDescent="0.3">
      <c r="M8591"/>
    </row>
    <row r="8592" spans="13:13" x14ac:dyDescent="0.3">
      <c r="M8592"/>
    </row>
    <row r="8593" spans="13:13" x14ac:dyDescent="0.3">
      <c r="M8593"/>
    </row>
    <row r="8594" spans="13:13" x14ac:dyDescent="0.3">
      <c r="M8594"/>
    </row>
    <row r="8595" spans="13:13" x14ac:dyDescent="0.3">
      <c r="M8595"/>
    </row>
    <row r="8596" spans="13:13" x14ac:dyDescent="0.3">
      <c r="M8596"/>
    </row>
    <row r="8597" spans="13:13" x14ac:dyDescent="0.3">
      <c r="M8597"/>
    </row>
    <row r="8598" spans="13:13" x14ac:dyDescent="0.3">
      <c r="M8598"/>
    </row>
    <row r="8599" spans="13:13" x14ac:dyDescent="0.3">
      <c r="M8599"/>
    </row>
    <row r="8600" spans="13:13" x14ac:dyDescent="0.3">
      <c r="M8600"/>
    </row>
    <row r="8601" spans="13:13" x14ac:dyDescent="0.3">
      <c r="M8601"/>
    </row>
    <row r="8602" spans="13:13" x14ac:dyDescent="0.3">
      <c r="M8602"/>
    </row>
    <row r="8603" spans="13:13" x14ac:dyDescent="0.3">
      <c r="M8603"/>
    </row>
    <row r="8604" spans="13:13" x14ac:dyDescent="0.3">
      <c r="M8604"/>
    </row>
    <row r="8605" spans="13:13" x14ac:dyDescent="0.3">
      <c r="M8605"/>
    </row>
    <row r="8606" spans="13:13" x14ac:dyDescent="0.3">
      <c r="M8606"/>
    </row>
    <row r="8607" spans="13:13" x14ac:dyDescent="0.3">
      <c r="M8607"/>
    </row>
    <row r="8608" spans="13:13" x14ac:dyDescent="0.3">
      <c r="M8608"/>
    </row>
    <row r="8609" spans="13:13" x14ac:dyDescent="0.3">
      <c r="M8609"/>
    </row>
    <row r="8610" spans="13:13" x14ac:dyDescent="0.3">
      <c r="M8610"/>
    </row>
    <row r="8611" spans="13:13" x14ac:dyDescent="0.3">
      <c r="M8611"/>
    </row>
    <row r="8612" spans="13:13" x14ac:dyDescent="0.3">
      <c r="M8612"/>
    </row>
    <row r="8613" spans="13:13" x14ac:dyDescent="0.3">
      <c r="M8613"/>
    </row>
    <row r="8614" spans="13:13" x14ac:dyDescent="0.3">
      <c r="M8614"/>
    </row>
    <row r="8615" spans="13:13" x14ac:dyDescent="0.3">
      <c r="M8615"/>
    </row>
    <row r="8616" spans="13:13" x14ac:dyDescent="0.3">
      <c r="M8616"/>
    </row>
    <row r="8617" spans="13:13" x14ac:dyDescent="0.3">
      <c r="M8617"/>
    </row>
    <row r="8618" spans="13:13" x14ac:dyDescent="0.3">
      <c r="M8618"/>
    </row>
    <row r="8619" spans="13:13" x14ac:dyDescent="0.3">
      <c r="M8619"/>
    </row>
    <row r="8620" spans="13:13" x14ac:dyDescent="0.3">
      <c r="M8620"/>
    </row>
    <row r="8621" spans="13:13" x14ac:dyDescent="0.3">
      <c r="M8621"/>
    </row>
    <row r="8622" spans="13:13" x14ac:dyDescent="0.3">
      <c r="M8622"/>
    </row>
    <row r="8623" spans="13:13" x14ac:dyDescent="0.3">
      <c r="M8623"/>
    </row>
    <row r="8624" spans="13:13" x14ac:dyDescent="0.3">
      <c r="M8624"/>
    </row>
    <row r="8625" spans="13:13" x14ac:dyDescent="0.3">
      <c r="M8625"/>
    </row>
    <row r="8626" spans="13:13" x14ac:dyDescent="0.3">
      <c r="M8626"/>
    </row>
    <row r="8627" spans="13:13" x14ac:dyDescent="0.3">
      <c r="M8627"/>
    </row>
    <row r="8628" spans="13:13" x14ac:dyDescent="0.3">
      <c r="M8628"/>
    </row>
    <row r="8629" spans="13:13" x14ac:dyDescent="0.3">
      <c r="M8629"/>
    </row>
    <row r="8630" spans="13:13" x14ac:dyDescent="0.3">
      <c r="M8630"/>
    </row>
    <row r="8631" spans="13:13" x14ac:dyDescent="0.3">
      <c r="M8631"/>
    </row>
    <row r="8632" spans="13:13" x14ac:dyDescent="0.3">
      <c r="M8632"/>
    </row>
    <row r="8633" spans="13:13" x14ac:dyDescent="0.3">
      <c r="M8633"/>
    </row>
    <row r="8634" spans="13:13" x14ac:dyDescent="0.3">
      <c r="M8634"/>
    </row>
    <row r="8635" spans="13:13" x14ac:dyDescent="0.3">
      <c r="M8635"/>
    </row>
    <row r="8636" spans="13:13" x14ac:dyDescent="0.3">
      <c r="M8636"/>
    </row>
    <row r="8637" spans="13:13" x14ac:dyDescent="0.3">
      <c r="M8637"/>
    </row>
    <row r="8638" spans="13:13" x14ac:dyDescent="0.3">
      <c r="M8638"/>
    </row>
    <row r="8639" spans="13:13" x14ac:dyDescent="0.3">
      <c r="M8639"/>
    </row>
    <row r="8640" spans="13:13" x14ac:dyDescent="0.3">
      <c r="M8640"/>
    </row>
    <row r="8641" spans="13:13" x14ac:dyDescent="0.3">
      <c r="M8641"/>
    </row>
    <row r="8642" spans="13:13" x14ac:dyDescent="0.3">
      <c r="M8642"/>
    </row>
    <row r="8643" spans="13:13" x14ac:dyDescent="0.3">
      <c r="M8643"/>
    </row>
    <row r="8644" spans="13:13" x14ac:dyDescent="0.3">
      <c r="M8644"/>
    </row>
    <row r="8645" spans="13:13" x14ac:dyDescent="0.3">
      <c r="M8645"/>
    </row>
    <row r="8646" spans="13:13" x14ac:dyDescent="0.3">
      <c r="M8646"/>
    </row>
    <row r="8647" spans="13:13" x14ac:dyDescent="0.3">
      <c r="M8647"/>
    </row>
    <row r="8648" spans="13:13" x14ac:dyDescent="0.3">
      <c r="M8648"/>
    </row>
    <row r="8649" spans="13:13" x14ac:dyDescent="0.3">
      <c r="M8649"/>
    </row>
    <row r="8650" spans="13:13" x14ac:dyDescent="0.3">
      <c r="M8650"/>
    </row>
    <row r="8651" spans="13:13" x14ac:dyDescent="0.3">
      <c r="M8651"/>
    </row>
    <row r="8652" spans="13:13" x14ac:dyDescent="0.3">
      <c r="M8652"/>
    </row>
    <row r="8653" spans="13:13" x14ac:dyDescent="0.3">
      <c r="M8653"/>
    </row>
    <row r="8654" spans="13:13" x14ac:dyDescent="0.3">
      <c r="M8654"/>
    </row>
    <row r="8655" spans="13:13" x14ac:dyDescent="0.3">
      <c r="M8655"/>
    </row>
    <row r="8656" spans="13:13" x14ac:dyDescent="0.3">
      <c r="M8656"/>
    </row>
    <row r="8657" spans="13:13" x14ac:dyDescent="0.3">
      <c r="M8657"/>
    </row>
    <row r="8658" spans="13:13" x14ac:dyDescent="0.3">
      <c r="M8658"/>
    </row>
    <row r="8659" spans="13:13" x14ac:dyDescent="0.3">
      <c r="M8659"/>
    </row>
    <row r="8660" spans="13:13" x14ac:dyDescent="0.3">
      <c r="M8660"/>
    </row>
    <row r="8661" spans="13:13" x14ac:dyDescent="0.3">
      <c r="M8661"/>
    </row>
    <row r="8662" spans="13:13" x14ac:dyDescent="0.3">
      <c r="M8662"/>
    </row>
    <row r="8663" spans="13:13" x14ac:dyDescent="0.3">
      <c r="M8663"/>
    </row>
    <row r="8664" spans="13:13" x14ac:dyDescent="0.3">
      <c r="M8664"/>
    </row>
    <row r="8665" spans="13:13" x14ac:dyDescent="0.3">
      <c r="M8665"/>
    </row>
    <row r="8666" spans="13:13" x14ac:dyDescent="0.3">
      <c r="M8666"/>
    </row>
    <row r="8667" spans="13:13" x14ac:dyDescent="0.3">
      <c r="M8667"/>
    </row>
    <row r="8668" spans="13:13" x14ac:dyDescent="0.3">
      <c r="M8668"/>
    </row>
    <row r="8669" spans="13:13" x14ac:dyDescent="0.3">
      <c r="M8669"/>
    </row>
    <row r="8670" spans="13:13" x14ac:dyDescent="0.3">
      <c r="M8670"/>
    </row>
    <row r="8671" spans="13:13" x14ac:dyDescent="0.3">
      <c r="M8671"/>
    </row>
    <row r="8672" spans="13:13" x14ac:dyDescent="0.3">
      <c r="M8672"/>
    </row>
    <row r="8673" spans="13:13" x14ac:dyDescent="0.3">
      <c r="M8673"/>
    </row>
    <row r="8674" spans="13:13" x14ac:dyDescent="0.3">
      <c r="M8674"/>
    </row>
    <row r="8675" spans="13:13" x14ac:dyDescent="0.3">
      <c r="M8675"/>
    </row>
    <row r="8676" spans="13:13" x14ac:dyDescent="0.3">
      <c r="M8676"/>
    </row>
    <row r="8677" spans="13:13" x14ac:dyDescent="0.3">
      <c r="M8677"/>
    </row>
    <row r="8678" spans="13:13" x14ac:dyDescent="0.3">
      <c r="M8678"/>
    </row>
    <row r="8679" spans="13:13" x14ac:dyDescent="0.3">
      <c r="M8679"/>
    </row>
    <row r="8680" spans="13:13" x14ac:dyDescent="0.3">
      <c r="M8680"/>
    </row>
    <row r="8681" spans="13:13" x14ac:dyDescent="0.3">
      <c r="M8681"/>
    </row>
    <row r="8682" spans="13:13" x14ac:dyDescent="0.3">
      <c r="M8682"/>
    </row>
    <row r="8683" spans="13:13" x14ac:dyDescent="0.3">
      <c r="M8683"/>
    </row>
    <row r="8684" spans="13:13" x14ac:dyDescent="0.3">
      <c r="M8684"/>
    </row>
    <row r="8685" spans="13:13" x14ac:dyDescent="0.3">
      <c r="M8685"/>
    </row>
    <row r="8686" spans="13:13" x14ac:dyDescent="0.3">
      <c r="M8686"/>
    </row>
    <row r="8687" spans="13:13" x14ac:dyDescent="0.3">
      <c r="M8687"/>
    </row>
    <row r="8688" spans="13:13" x14ac:dyDescent="0.3">
      <c r="M8688"/>
    </row>
    <row r="8689" spans="13:13" x14ac:dyDescent="0.3">
      <c r="M8689"/>
    </row>
    <row r="8690" spans="13:13" x14ac:dyDescent="0.3">
      <c r="M8690"/>
    </row>
    <row r="8691" spans="13:13" x14ac:dyDescent="0.3">
      <c r="M8691"/>
    </row>
    <row r="8692" spans="13:13" x14ac:dyDescent="0.3">
      <c r="M8692"/>
    </row>
    <row r="8693" spans="13:13" x14ac:dyDescent="0.3">
      <c r="M8693"/>
    </row>
    <row r="8694" spans="13:13" x14ac:dyDescent="0.3">
      <c r="M8694"/>
    </row>
    <row r="8695" spans="13:13" x14ac:dyDescent="0.3">
      <c r="M8695"/>
    </row>
    <row r="8696" spans="13:13" x14ac:dyDescent="0.3">
      <c r="M8696"/>
    </row>
    <row r="8697" spans="13:13" x14ac:dyDescent="0.3">
      <c r="M8697"/>
    </row>
    <row r="8698" spans="13:13" x14ac:dyDescent="0.3">
      <c r="M8698"/>
    </row>
    <row r="8699" spans="13:13" x14ac:dyDescent="0.3">
      <c r="M8699"/>
    </row>
    <row r="8700" spans="13:13" x14ac:dyDescent="0.3">
      <c r="M8700"/>
    </row>
    <row r="8701" spans="13:13" x14ac:dyDescent="0.3">
      <c r="M8701"/>
    </row>
    <row r="8702" spans="13:13" x14ac:dyDescent="0.3">
      <c r="M8702"/>
    </row>
    <row r="8703" spans="13:13" x14ac:dyDescent="0.3">
      <c r="M8703"/>
    </row>
    <row r="8704" spans="13:13" x14ac:dyDescent="0.3">
      <c r="M8704"/>
    </row>
    <row r="8705" spans="13:13" x14ac:dyDescent="0.3">
      <c r="M8705"/>
    </row>
    <row r="8706" spans="13:13" x14ac:dyDescent="0.3">
      <c r="M8706"/>
    </row>
    <row r="8707" spans="13:13" x14ac:dyDescent="0.3">
      <c r="M8707"/>
    </row>
    <row r="8708" spans="13:13" x14ac:dyDescent="0.3">
      <c r="M8708"/>
    </row>
    <row r="8709" spans="13:13" x14ac:dyDescent="0.3">
      <c r="M8709"/>
    </row>
    <row r="8710" spans="13:13" x14ac:dyDescent="0.3">
      <c r="M8710"/>
    </row>
    <row r="8711" spans="13:13" x14ac:dyDescent="0.3">
      <c r="M8711"/>
    </row>
    <row r="8712" spans="13:13" x14ac:dyDescent="0.3">
      <c r="M8712"/>
    </row>
    <row r="8713" spans="13:13" x14ac:dyDescent="0.3">
      <c r="M8713"/>
    </row>
    <row r="8714" spans="13:13" x14ac:dyDescent="0.3">
      <c r="M8714"/>
    </row>
    <row r="8715" spans="13:13" x14ac:dyDescent="0.3">
      <c r="M8715"/>
    </row>
    <row r="8716" spans="13:13" x14ac:dyDescent="0.3">
      <c r="M8716"/>
    </row>
    <row r="8717" spans="13:13" x14ac:dyDescent="0.3">
      <c r="M8717"/>
    </row>
    <row r="8718" spans="13:13" x14ac:dyDescent="0.3">
      <c r="M8718"/>
    </row>
    <row r="8719" spans="13:13" x14ac:dyDescent="0.3">
      <c r="M8719"/>
    </row>
    <row r="8720" spans="13:13" x14ac:dyDescent="0.3">
      <c r="M8720"/>
    </row>
    <row r="8721" spans="13:13" x14ac:dyDescent="0.3">
      <c r="M8721"/>
    </row>
    <row r="8722" spans="13:13" x14ac:dyDescent="0.3">
      <c r="M8722"/>
    </row>
    <row r="8723" spans="13:13" x14ac:dyDescent="0.3">
      <c r="M8723"/>
    </row>
    <row r="8724" spans="13:13" x14ac:dyDescent="0.3">
      <c r="M8724"/>
    </row>
    <row r="8725" spans="13:13" x14ac:dyDescent="0.3">
      <c r="M8725"/>
    </row>
    <row r="8726" spans="13:13" x14ac:dyDescent="0.3">
      <c r="M8726"/>
    </row>
    <row r="8727" spans="13:13" x14ac:dyDescent="0.3">
      <c r="M8727"/>
    </row>
    <row r="8728" spans="13:13" x14ac:dyDescent="0.3">
      <c r="M8728"/>
    </row>
    <row r="8729" spans="13:13" x14ac:dyDescent="0.3">
      <c r="M8729"/>
    </row>
    <row r="8730" spans="13:13" x14ac:dyDescent="0.3">
      <c r="M8730"/>
    </row>
    <row r="8731" spans="13:13" x14ac:dyDescent="0.3">
      <c r="M8731"/>
    </row>
    <row r="8732" spans="13:13" x14ac:dyDescent="0.3">
      <c r="M8732"/>
    </row>
    <row r="8733" spans="13:13" x14ac:dyDescent="0.3">
      <c r="M8733"/>
    </row>
    <row r="8734" spans="13:13" x14ac:dyDescent="0.3">
      <c r="M8734"/>
    </row>
    <row r="8735" spans="13:13" x14ac:dyDescent="0.3">
      <c r="M8735"/>
    </row>
    <row r="8736" spans="13:13" x14ac:dyDescent="0.3">
      <c r="M8736"/>
    </row>
    <row r="8737" spans="13:13" x14ac:dyDescent="0.3">
      <c r="M8737"/>
    </row>
    <row r="8738" spans="13:13" x14ac:dyDescent="0.3">
      <c r="M8738"/>
    </row>
    <row r="8739" spans="13:13" x14ac:dyDescent="0.3">
      <c r="M8739"/>
    </row>
    <row r="8740" spans="13:13" x14ac:dyDescent="0.3">
      <c r="M8740"/>
    </row>
    <row r="8741" spans="13:13" x14ac:dyDescent="0.3">
      <c r="M8741"/>
    </row>
    <row r="8742" spans="13:13" x14ac:dyDescent="0.3">
      <c r="M8742"/>
    </row>
    <row r="8743" spans="13:13" x14ac:dyDescent="0.3">
      <c r="M8743"/>
    </row>
    <row r="8744" spans="13:13" x14ac:dyDescent="0.3">
      <c r="M8744"/>
    </row>
    <row r="8745" spans="13:13" x14ac:dyDescent="0.3">
      <c r="M8745"/>
    </row>
    <row r="8746" spans="13:13" x14ac:dyDescent="0.3">
      <c r="M8746"/>
    </row>
    <row r="8747" spans="13:13" x14ac:dyDescent="0.3">
      <c r="M8747"/>
    </row>
    <row r="8748" spans="13:13" x14ac:dyDescent="0.3">
      <c r="M8748"/>
    </row>
    <row r="8749" spans="13:13" x14ac:dyDescent="0.3">
      <c r="M8749"/>
    </row>
    <row r="8750" spans="13:13" x14ac:dyDescent="0.3">
      <c r="M8750"/>
    </row>
    <row r="8751" spans="13:13" x14ac:dyDescent="0.3">
      <c r="M8751"/>
    </row>
    <row r="8752" spans="13:13" x14ac:dyDescent="0.3">
      <c r="M8752"/>
    </row>
    <row r="8753" spans="13:13" x14ac:dyDescent="0.3">
      <c r="M8753"/>
    </row>
    <row r="8754" spans="13:13" x14ac:dyDescent="0.3">
      <c r="M8754"/>
    </row>
    <row r="8755" spans="13:13" x14ac:dyDescent="0.3">
      <c r="M8755"/>
    </row>
    <row r="8756" spans="13:13" x14ac:dyDescent="0.3">
      <c r="M8756"/>
    </row>
    <row r="8757" spans="13:13" x14ac:dyDescent="0.3">
      <c r="M8757"/>
    </row>
    <row r="8758" spans="13:13" x14ac:dyDescent="0.3">
      <c r="M8758"/>
    </row>
    <row r="8759" spans="13:13" x14ac:dyDescent="0.3">
      <c r="M8759"/>
    </row>
    <row r="8760" spans="13:13" x14ac:dyDescent="0.3">
      <c r="M8760"/>
    </row>
    <row r="8761" spans="13:13" x14ac:dyDescent="0.3">
      <c r="M8761"/>
    </row>
    <row r="8762" spans="13:13" x14ac:dyDescent="0.3">
      <c r="M8762"/>
    </row>
    <row r="8763" spans="13:13" x14ac:dyDescent="0.3">
      <c r="M8763"/>
    </row>
    <row r="8764" spans="13:13" x14ac:dyDescent="0.3">
      <c r="M8764"/>
    </row>
    <row r="8765" spans="13:13" x14ac:dyDescent="0.3">
      <c r="M8765"/>
    </row>
  </sheetData>
  <sortState xmlns:xlrd2="http://schemas.microsoft.com/office/spreadsheetml/2017/richdata2" ref="M12:M8814">
    <sortCondition ref="M12:M8814"/>
  </sortState>
  <mergeCells count="2">
    <mergeCell ref="Q4:R4"/>
    <mergeCell ref="J3:K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47B19-5F80-4B52-83FF-5B334F0B7A77}">
  <sheetPr codeName="Sheet20">
    <tabColor theme="0" tint="-0.499984740745262"/>
  </sheetPr>
  <dimension ref="A1:F5748"/>
  <sheetViews>
    <sheetView workbookViewId="0">
      <pane ySplit="2" topLeftCell="A3" activePane="bottomLeft" state="frozen"/>
      <selection pane="bottomLeft" activeCell="F1" sqref="F1"/>
    </sheetView>
  </sheetViews>
  <sheetFormatPr defaultColWidth="8.88671875" defaultRowHeight="12.75" customHeight="1" x14ac:dyDescent="0.25"/>
  <cols>
    <col min="1" max="1" width="13.6640625" style="207" bestFit="1" customWidth="1"/>
    <col min="2" max="2" width="30.33203125" style="200" bestFit="1" customWidth="1"/>
    <col min="3" max="4" width="25.109375" style="200" bestFit="1" customWidth="1"/>
    <col min="5" max="5" width="34" style="200" bestFit="1" customWidth="1"/>
    <col min="6" max="6" width="36.5546875" style="200" bestFit="1" customWidth="1"/>
    <col min="7" max="16384" width="8.88671875" style="200"/>
  </cols>
  <sheetData>
    <row r="1" spans="1:6" ht="12.75" customHeight="1" x14ac:dyDescent="0.3">
      <c r="F1" s="235" t="s">
        <v>3365</v>
      </c>
    </row>
    <row r="2" spans="1:6" ht="12.75" customHeight="1" x14ac:dyDescent="0.25">
      <c r="A2" s="201" t="s">
        <v>2335</v>
      </c>
      <c r="B2" s="199" t="s">
        <v>2336</v>
      </c>
      <c r="C2" s="199" t="s">
        <v>2337</v>
      </c>
      <c r="D2" s="199" t="s">
        <v>2338</v>
      </c>
      <c r="E2" s="199" t="s">
        <v>140</v>
      </c>
      <c r="F2" s="199" t="s">
        <v>2339</v>
      </c>
    </row>
    <row r="3" spans="1:6" ht="12.75" customHeight="1" x14ac:dyDescent="0.25">
      <c r="A3" s="201">
        <v>2000</v>
      </c>
      <c r="B3" s="201" t="s">
        <v>2340</v>
      </c>
      <c r="C3" s="201" t="s">
        <v>2306</v>
      </c>
      <c r="D3" s="201" t="s">
        <v>2341</v>
      </c>
      <c r="E3" s="201" t="s">
        <v>106</v>
      </c>
      <c r="F3" s="201" t="s">
        <v>2342</v>
      </c>
    </row>
    <row r="4" spans="1:6" ht="12.75" customHeight="1" x14ac:dyDescent="0.25">
      <c r="A4" s="201">
        <v>2000</v>
      </c>
      <c r="B4" s="201" t="s">
        <v>2340</v>
      </c>
      <c r="C4" s="201" t="s">
        <v>2306</v>
      </c>
      <c r="D4" s="201" t="s">
        <v>2341</v>
      </c>
      <c r="E4" s="201" t="s">
        <v>106</v>
      </c>
      <c r="F4" s="201" t="s">
        <v>2343</v>
      </c>
    </row>
    <row r="5" spans="1:6" ht="12.75" customHeight="1" x14ac:dyDescent="0.25">
      <c r="A5" s="201">
        <v>2000</v>
      </c>
      <c r="B5" s="201" t="s">
        <v>2340</v>
      </c>
      <c r="C5" s="201" t="s">
        <v>2306</v>
      </c>
      <c r="D5" s="201" t="s">
        <v>2341</v>
      </c>
      <c r="E5" s="201" t="s">
        <v>106</v>
      </c>
      <c r="F5" s="201" t="s">
        <v>2344</v>
      </c>
    </row>
    <row r="6" spans="1:6" ht="12.75" customHeight="1" x14ac:dyDescent="0.25">
      <c r="A6" s="201">
        <v>2000</v>
      </c>
      <c r="B6" s="201" t="s">
        <v>2340</v>
      </c>
      <c r="C6" s="201" t="s">
        <v>2306</v>
      </c>
      <c r="D6" s="201" t="s">
        <v>2341</v>
      </c>
      <c r="E6" s="201" t="s">
        <v>106</v>
      </c>
      <c r="F6" s="201" t="s">
        <v>2345</v>
      </c>
    </row>
    <row r="7" spans="1:6" ht="12.75" customHeight="1" x14ac:dyDescent="0.25">
      <c r="A7" s="201">
        <v>2000</v>
      </c>
      <c r="B7" s="201" t="s">
        <v>2340</v>
      </c>
      <c r="C7" s="201" t="s">
        <v>2306</v>
      </c>
      <c r="D7" s="201" t="s">
        <v>2341</v>
      </c>
      <c r="E7" s="201" t="s">
        <v>106</v>
      </c>
      <c r="F7" s="201" t="s">
        <v>2346</v>
      </c>
    </row>
    <row r="8" spans="1:6" ht="12.75" customHeight="1" x14ac:dyDescent="0.25">
      <c r="A8" s="201">
        <v>2000</v>
      </c>
      <c r="B8" s="201" t="s">
        <v>2340</v>
      </c>
      <c r="C8" s="201" t="s">
        <v>2306</v>
      </c>
      <c r="D8" s="201" t="s">
        <v>2341</v>
      </c>
      <c r="E8" s="201" t="s">
        <v>106</v>
      </c>
      <c r="F8" s="201" t="s">
        <v>2347</v>
      </c>
    </row>
    <row r="9" spans="1:6" ht="12.75" customHeight="1" x14ac:dyDescent="0.25">
      <c r="A9" s="201">
        <v>2000</v>
      </c>
      <c r="B9" s="201" t="s">
        <v>2340</v>
      </c>
      <c r="C9" s="201" t="s">
        <v>2306</v>
      </c>
      <c r="D9" s="201" t="s">
        <v>2341</v>
      </c>
      <c r="E9" s="201" t="s">
        <v>106</v>
      </c>
      <c r="F9" s="201" t="s">
        <v>2348</v>
      </c>
    </row>
    <row r="10" spans="1:6" ht="12.75" customHeight="1" x14ac:dyDescent="0.25">
      <c r="A10" s="201">
        <v>2000</v>
      </c>
      <c r="B10" s="201" t="s">
        <v>2340</v>
      </c>
      <c r="C10" s="201" t="s">
        <v>2306</v>
      </c>
      <c r="D10" s="201" t="s">
        <v>2341</v>
      </c>
      <c r="E10" s="201" t="s">
        <v>106</v>
      </c>
      <c r="F10" s="201" t="s">
        <v>2349</v>
      </c>
    </row>
    <row r="11" spans="1:6" ht="12.75" customHeight="1" x14ac:dyDescent="0.25">
      <c r="A11" s="201">
        <v>2000</v>
      </c>
      <c r="B11" s="201" t="s">
        <v>2340</v>
      </c>
      <c r="C11" s="201" t="s">
        <v>2306</v>
      </c>
      <c r="D11" s="201" t="s">
        <v>2341</v>
      </c>
      <c r="E11" s="201" t="s">
        <v>106</v>
      </c>
      <c r="F11" s="201" t="s">
        <v>2350</v>
      </c>
    </row>
    <row r="12" spans="1:6" ht="12.75" customHeight="1" x14ac:dyDescent="0.25">
      <c r="A12" s="201">
        <v>2000</v>
      </c>
      <c r="B12" s="201" t="s">
        <v>2340</v>
      </c>
      <c r="C12" s="201" t="s">
        <v>2306</v>
      </c>
      <c r="D12" s="201" t="s">
        <v>2341</v>
      </c>
      <c r="E12" s="201" t="s">
        <v>106</v>
      </c>
    </row>
    <row r="13" spans="1:6" ht="12.75" customHeight="1" x14ac:dyDescent="0.25">
      <c r="A13" s="201">
        <v>2000</v>
      </c>
      <c r="B13" s="201" t="s">
        <v>2340</v>
      </c>
      <c r="C13" s="201" t="s">
        <v>2306</v>
      </c>
      <c r="D13" s="201" t="s">
        <v>2341</v>
      </c>
      <c r="E13" s="201" t="s">
        <v>106</v>
      </c>
      <c r="F13" s="201" t="s">
        <v>2351</v>
      </c>
    </row>
    <row r="14" spans="1:6" ht="12.75" customHeight="1" x14ac:dyDescent="0.25">
      <c r="A14" s="201">
        <v>2000</v>
      </c>
      <c r="B14" s="201" t="s">
        <v>2340</v>
      </c>
      <c r="C14" s="201" t="s">
        <v>2306</v>
      </c>
      <c r="D14" s="201" t="s">
        <v>2341</v>
      </c>
      <c r="E14" s="201" t="s">
        <v>106</v>
      </c>
      <c r="F14" s="201" t="s">
        <v>2352</v>
      </c>
    </row>
    <row r="15" spans="1:6" ht="12.75" customHeight="1" x14ac:dyDescent="0.25">
      <c r="A15" s="201">
        <v>2000</v>
      </c>
      <c r="B15" s="201" t="s">
        <v>2340</v>
      </c>
      <c r="C15" s="201" t="s">
        <v>2306</v>
      </c>
      <c r="D15" s="201" t="s">
        <v>2341</v>
      </c>
      <c r="E15" s="201" t="s">
        <v>106</v>
      </c>
      <c r="F15" s="201" t="s">
        <v>2353</v>
      </c>
    </row>
    <row r="16" spans="1:6" ht="12.75" customHeight="1" x14ac:dyDescent="0.25">
      <c r="A16" s="201">
        <v>2000</v>
      </c>
      <c r="B16" s="201" t="s">
        <v>2340</v>
      </c>
      <c r="C16" s="201" t="s">
        <v>2306</v>
      </c>
      <c r="D16" s="201" t="s">
        <v>2341</v>
      </c>
      <c r="E16" s="201" t="s">
        <v>106</v>
      </c>
      <c r="F16" s="201" t="s">
        <v>2354</v>
      </c>
    </row>
    <row r="17" spans="1:6" ht="12.75" customHeight="1" x14ac:dyDescent="0.25">
      <c r="A17" s="201">
        <v>2000</v>
      </c>
      <c r="B17" s="201" t="s">
        <v>2340</v>
      </c>
      <c r="C17" s="201" t="s">
        <v>2306</v>
      </c>
      <c r="D17" s="201" t="s">
        <v>2341</v>
      </c>
      <c r="E17" s="201" t="s">
        <v>106</v>
      </c>
      <c r="F17" s="201" t="s">
        <v>2355</v>
      </c>
    </row>
    <row r="18" spans="1:6" ht="12.75" customHeight="1" x14ac:dyDescent="0.25">
      <c r="A18" s="201">
        <v>2000</v>
      </c>
      <c r="B18" s="201" t="s">
        <v>2340</v>
      </c>
      <c r="C18" s="201" t="s">
        <v>2306</v>
      </c>
      <c r="D18" s="201" t="s">
        <v>2341</v>
      </c>
      <c r="E18" s="201" t="s">
        <v>106</v>
      </c>
      <c r="F18" s="201" t="s">
        <v>2356</v>
      </c>
    </row>
    <row r="19" spans="1:6" ht="12.75" customHeight="1" x14ac:dyDescent="0.25">
      <c r="A19" s="201">
        <v>2000</v>
      </c>
      <c r="B19" s="201" t="s">
        <v>2340</v>
      </c>
      <c r="C19" s="201" t="s">
        <v>2306</v>
      </c>
      <c r="D19" s="201" t="s">
        <v>2341</v>
      </c>
      <c r="E19" s="201" t="s">
        <v>106</v>
      </c>
      <c r="F19" s="201" t="s">
        <v>2357</v>
      </c>
    </row>
    <row r="20" spans="1:6" ht="12.75" customHeight="1" x14ac:dyDescent="0.25">
      <c r="A20" s="201">
        <v>2000</v>
      </c>
      <c r="B20" s="201" t="s">
        <v>2340</v>
      </c>
      <c r="C20" s="201" t="s">
        <v>2306</v>
      </c>
      <c r="D20" s="201" t="s">
        <v>2341</v>
      </c>
      <c r="E20" s="201" t="s">
        <v>106</v>
      </c>
      <c r="F20" s="201" t="s">
        <v>2358</v>
      </c>
    </row>
    <row r="21" spans="1:6" ht="12.75" customHeight="1" x14ac:dyDescent="0.25">
      <c r="A21" s="201">
        <v>2002</v>
      </c>
      <c r="B21" s="201" t="s">
        <v>2359</v>
      </c>
      <c r="C21" s="201" t="s">
        <v>2308</v>
      </c>
      <c r="D21" s="201" t="s">
        <v>2341</v>
      </c>
      <c r="E21" s="201" t="s">
        <v>108</v>
      </c>
      <c r="F21" s="201" t="s">
        <v>2360</v>
      </c>
    </row>
    <row r="22" spans="1:6" ht="12.75" customHeight="1" x14ac:dyDescent="0.25">
      <c r="A22" s="201">
        <v>2002</v>
      </c>
      <c r="B22" s="201" t="s">
        <v>2359</v>
      </c>
      <c r="C22" s="201" t="s">
        <v>2308</v>
      </c>
      <c r="D22" s="201" t="s">
        <v>2341</v>
      </c>
      <c r="E22" s="201" t="s">
        <v>108</v>
      </c>
      <c r="F22" s="201" t="s">
        <v>2346</v>
      </c>
    </row>
    <row r="23" spans="1:6" ht="12.75" customHeight="1" x14ac:dyDescent="0.25">
      <c r="A23" s="201">
        <v>2002</v>
      </c>
      <c r="B23" s="201" t="s">
        <v>2359</v>
      </c>
      <c r="C23" s="201" t="s">
        <v>2308</v>
      </c>
      <c r="D23" s="201" t="s">
        <v>2341</v>
      </c>
      <c r="E23" s="201" t="s">
        <v>108</v>
      </c>
      <c r="F23" s="201" t="s">
        <v>2361</v>
      </c>
    </row>
    <row r="24" spans="1:6" ht="12.75" customHeight="1" x14ac:dyDescent="0.25">
      <c r="A24" s="201">
        <v>2002</v>
      </c>
      <c r="B24" s="201" t="s">
        <v>2359</v>
      </c>
      <c r="C24" s="201" t="s">
        <v>2308</v>
      </c>
      <c r="D24" s="201" t="s">
        <v>2341</v>
      </c>
      <c r="E24" s="201" t="s">
        <v>108</v>
      </c>
      <c r="F24" s="201" t="s">
        <v>2362</v>
      </c>
    </row>
    <row r="25" spans="1:6" ht="12.75" customHeight="1" x14ac:dyDescent="0.25">
      <c r="A25" s="201">
        <v>2002</v>
      </c>
      <c r="B25" s="201" t="s">
        <v>2359</v>
      </c>
      <c r="C25" s="201" t="s">
        <v>2308</v>
      </c>
      <c r="D25" s="201" t="s">
        <v>2341</v>
      </c>
      <c r="E25" s="201" t="s">
        <v>108</v>
      </c>
    </row>
    <row r="26" spans="1:6" ht="12.75" customHeight="1" x14ac:dyDescent="0.25">
      <c r="A26" s="201">
        <v>2002</v>
      </c>
      <c r="B26" s="201" t="s">
        <v>2359</v>
      </c>
      <c r="C26" s="201" t="s">
        <v>2308</v>
      </c>
      <c r="D26" s="201" t="s">
        <v>2341</v>
      </c>
      <c r="E26" s="201" t="s">
        <v>108</v>
      </c>
      <c r="F26" s="201" t="s">
        <v>2345</v>
      </c>
    </row>
    <row r="27" spans="1:6" ht="12.75" customHeight="1" x14ac:dyDescent="0.25">
      <c r="A27" s="201">
        <v>2002</v>
      </c>
      <c r="B27" s="201" t="s">
        <v>2359</v>
      </c>
      <c r="C27" s="201" t="s">
        <v>2308</v>
      </c>
      <c r="D27" s="201" t="s">
        <v>2341</v>
      </c>
      <c r="E27" s="201" t="s">
        <v>108</v>
      </c>
      <c r="F27" s="201" t="s">
        <v>2363</v>
      </c>
    </row>
    <row r="28" spans="1:6" ht="12.75" customHeight="1" x14ac:dyDescent="0.25">
      <c r="A28" s="201">
        <v>2002</v>
      </c>
      <c r="B28" s="201" t="s">
        <v>2359</v>
      </c>
      <c r="C28" s="201" t="s">
        <v>2308</v>
      </c>
      <c r="D28" s="201" t="s">
        <v>2341</v>
      </c>
      <c r="E28" s="201" t="s">
        <v>108</v>
      </c>
      <c r="F28" s="201" t="s">
        <v>2364</v>
      </c>
    </row>
    <row r="29" spans="1:6" ht="12.75" customHeight="1" x14ac:dyDescent="0.25">
      <c r="A29" s="201">
        <v>2002</v>
      </c>
      <c r="B29" s="201" t="s">
        <v>2359</v>
      </c>
      <c r="C29" s="201" t="s">
        <v>2308</v>
      </c>
      <c r="D29" s="201" t="s">
        <v>2341</v>
      </c>
      <c r="E29" s="201" t="s">
        <v>108</v>
      </c>
      <c r="F29" s="201" t="s">
        <v>2365</v>
      </c>
    </row>
    <row r="30" spans="1:6" ht="12.75" customHeight="1" x14ac:dyDescent="0.25">
      <c r="A30" s="201">
        <v>2002</v>
      </c>
      <c r="B30" s="201" t="s">
        <v>2359</v>
      </c>
      <c r="C30" s="201" t="s">
        <v>2308</v>
      </c>
      <c r="D30" s="201" t="s">
        <v>2341</v>
      </c>
      <c r="E30" s="201" t="s">
        <v>108</v>
      </c>
      <c r="F30" s="201" t="s">
        <v>2366</v>
      </c>
    </row>
    <row r="31" spans="1:6" ht="12.75" customHeight="1" x14ac:dyDescent="0.25">
      <c r="A31" s="201">
        <v>2002</v>
      </c>
      <c r="B31" s="201" t="s">
        <v>2359</v>
      </c>
      <c r="C31" s="201" t="s">
        <v>2308</v>
      </c>
      <c r="D31" s="201" t="s">
        <v>2341</v>
      </c>
      <c r="E31" s="201" t="s">
        <v>108</v>
      </c>
      <c r="F31" s="201" t="s">
        <v>2358</v>
      </c>
    </row>
    <row r="32" spans="1:6" ht="12.75" customHeight="1" x14ac:dyDescent="0.25">
      <c r="A32" s="201">
        <v>2002</v>
      </c>
      <c r="B32" s="201" t="s">
        <v>2359</v>
      </c>
      <c r="C32" s="201" t="s">
        <v>2308</v>
      </c>
      <c r="D32" s="201" t="s">
        <v>2341</v>
      </c>
      <c r="E32" s="201" t="s">
        <v>108</v>
      </c>
      <c r="F32" s="201" t="s">
        <v>2367</v>
      </c>
    </row>
    <row r="33" spans="1:6" ht="12.75" customHeight="1" x14ac:dyDescent="0.25">
      <c r="A33" s="201">
        <v>2002</v>
      </c>
      <c r="B33" s="201" t="s">
        <v>2359</v>
      </c>
      <c r="C33" s="201" t="s">
        <v>2308</v>
      </c>
      <c r="D33" s="201" t="s">
        <v>2341</v>
      </c>
      <c r="E33" s="201" t="s">
        <v>108</v>
      </c>
      <c r="F33" s="201" t="s">
        <v>2349</v>
      </c>
    </row>
    <row r="34" spans="1:6" ht="12.75" customHeight="1" x14ac:dyDescent="0.25">
      <c r="A34" s="201">
        <v>2002</v>
      </c>
      <c r="B34" s="201" t="s">
        <v>2359</v>
      </c>
      <c r="C34" s="201" t="s">
        <v>2308</v>
      </c>
      <c r="D34" s="201" t="s">
        <v>2341</v>
      </c>
      <c r="E34" s="201" t="s">
        <v>108</v>
      </c>
      <c r="F34" s="201" t="s">
        <v>2351</v>
      </c>
    </row>
    <row r="35" spans="1:6" ht="12" x14ac:dyDescent="0.25">
      <c r="A35" s="201">
        <v>2002</v>
      </c>
      <c r="B35" s="201" t="s">
        <v>2359</v>
      </c>
      <c r="C35" s="201" t="s">
        <v>2308</v>
      </c>
      <c r="D35" s="201" t="s">
        <v>2341</v>
      </c>
      <c r="E35" s="201" t="s">
        <v>108</v>
      </c>
      <c r="F35" s="201" t="s">
        <v>2348</v>
      </c>
    </row>
    <row r="36" spans="1:6" ht="12" x14ac:dyDescent="0.25">
      <c r="A36" s="201">
        <v>2002</v>
      </c>
      <c r="B36" s="201" t="s">
        <v>2359</v>
      </c>
      <c r="C36" s="201" t="s">
        <v>2308</v>
      </c>
      <c r="D36" s="201" t="s">
        <v>2341</v>
      </c>
      <c r="E36" s="201" t="s">
        <v>108</v>
      </c>
      <c r="F36" s="201" t="s">
        <v>2368</v>
      </c>
    </row>
    <row r="37" spans="1:6" ht="12" x14ac:dyDescent="0.25">
      <c r="A37" s="201">
        <v>2002</v>
      </c>
      <c r="B37" s="201" t="s">
        <v>2359</v>
      </c>
      <c r="C37" s="201" t="s">
        <v>2308</v>
      </c>
      <c r="D37" s="201" t="s">
        <v>2341</v>
      </c>
      <c r="E37" s="201" t="s">
        <v>108</v>
      </c>
      <c r="F37" s="201" t="s">
        <v>2369</v>
      </c>
    </row>
    <row r="38" spans="1:6" ht="12" x14ac:dyDescent="0.25">
      <c r="A38" s="201">
        <v>2004</v>
      </c>
      <c r="B38" s="201" t="s">
        <v>2370</v>
      </c>
      <c r="C38" s="201" t="s">
        <v>2267</v>
      </c>
      <c r="D38" s="201" t="s">
        <v>2341</v>
      </c>
      <c r="E38" s="201" t="s">
        <v>107</v>
      </c>
      <c r="F38" s="201" t="s">
        <v>2356</v>
      </c>
    </row>
    <row r="39" spans="1:6" ht="12" x14ac:dyDescent="0.25">
      <c r="A39" s="201">
        <v>2004</v>
      </c>
      <c r="B39" s="201" t="s">
        <v>2370</v>
      </c>
      <c r="C39" s="201" t="s">
        <v>2267</v>
      </c>
      <c r="D39" s="201" t="s">
        <v>2341</v>
      </c>
      <c r="E39" s="201" t="s">
        <v>107</v>
      </c>
      <c r="F39" s="201" t="s">
        <v>2371</v>
      </c>
    </row>
    <row r="40" spans="1:6" ht="12" x14ac:dyDescent="0.25">
      <c r="A40" s="201">
        <v>2004</v>
      </c>
      <c r="B40" s="201" t="s">
        <v>2370</v>
      </c>
      <c r="C40" s="201" t="s">
        <v>2267</v>
      </c>
      <c r="D40" s="201" t="s">
        <v>2341</v>
      </c>
      <c r="E40" s="201" t="s">
        <v>107</v>
      </c>
      <c r="F40" s="201" t="s">
        <v>2372</v>
      </c>
    </row>
    <row r="41" spans="1:6" ht="12" x14ac:dyDescent="0.25">
      <c r="A41" s="201">
        <v>2004</v>
      </c>
      <c r="B41" s="201" t="s">
        <v>2370</v>
      </c>
      <c r="C41" s="201" t="s">
        <v>2267</v>
      </c>
      <c r="D41" s="201" t="s">
        <v>2341</v>
      </c>
      <c r="E41" s="201" t="s">
        <v>107</v>
      </c>
      <c r="F41" s="201" t="s">
        <v>2347</v>
      </c>
    </row>
    <row r="42" spans="1:6" ht="12" x14ac:dyDescent="0.25">
      <c r="A42" s="201">
        <v>2004</v>
      </c>
      <c r="B42" s="201" t="s">
        <v>2370</v>
      </c>
      <c r="C42" s="201" t="s">
        <v>2267</v>
      </c>
      <c r="D42" s="201" t="s">
        <v>2341</v>
      </c>
      <c r="E42" s="201" t="s">
        <v>107</v>
      </c>
      <c r="F42" s="201" t="s">
        <v>2373</v>
      </c>
    </row>
    <row r="43" spans="1:6" ht="12" x14ac:dyDescent="0.25">
      <c r="A43" s="201">
        <v>2004</v>
      </c>
      <c r="B43" s="201" t="s">
        <v>2370</v>
      </c>
      <c r="C43" s="201" t="s">
        <v>2267</v>
      </c>
      <c r="D43" s="201" t="s">
        <v>2341</v>
      </c>
      <c r="E43" s="201" t="s">
        <v>107</v>
      </c>
      <c r="F43" s="201" t="s">
        <v>2365</v>
      </c>
    </row>
    <row r="44" spans="1:6" ht="12" x14ac:dyDescent="0.25">
      <c r="A44" s="201">
        <v>2004</v>
      </c>
      <c r="B44" s="201" t="s">
        <v>2370</v>
      </c>
      <c r="C44" s="201" t="s">
        <v>2267</v>
      </c>
      <c r="D44" s="201" t="s">
        <v>2341</v>
      </c>
      <c r="E44" s="201" t="s">
        <v>107</v>
      </c>
      <c r="F44" s="201" t="s">
        <v>2374</v>
      </c>
    </row>
    <row r="45" spans="1:6" ht="12" x14ac:dyDescent="0.25">
      <c r="A45" s="201">
        <v>2004</v>
      </c>
      <c r="B45" s="201" t="s">
        <v>2370</v>
      </c>
      <c r="C45" s="201" t="s">
        <v>2267</v>
      </c>
      <c r="D45" s="201" t="s">
        <v>2341</v>
      </c>
      <c r="E45" s="201" t="s">
        <v>107</v>
      </c>
      <c r="F45" s="201" t="s">
        <v>2346</v>
      </c>
    </row>
    <row r="46" spans="1:6" ht="12" x14ac:dyDescent="0.25">
      <c r="A46" s="201">
        <v>2004</v>
      </c>
      <c r="B46" s="201" t="s">
        <v>2370</v>
      </c>
      <c r="C46" s="201" t="s">
        <v>2267</v>
      </c>
      <c r="D46" s="201" t="s">
        <v>2341</v>
      </c>
      <c r="E46" s="201" t="s">
        <v>107</v>
      </c>
      <c r="F46" s="201" t="s">
        <v>2348</v>
      </c>
    </row>
    <row r="47" spans="1:6" ht="12" x14ac:dyDescent="0.25">
      <c r="A47" s="201">
        <v>2004</v>
      </c>
      <c r="B47" s="201" t="s">
        <v>2370</v>
      </c>
      <c r="C47" s="201" t="s">
        <v>2267</v>
      </c>
      <c r="D47" s="201" t="s">
        <v>2341</v>
      </c>
      <c r="E47" s="201" t="s">
        <v>107</v>
      </c>
      <c r="F47" s="201" t="s">
        <v>2375</v>
      </c>
    </row>
    <row r="48" spans="1:6" ht="12" x14ac:dyDescent="0.25">
      <c r="A48" s="201">
        <v>2004</v>
      </c>
      <c r="B48" s="201" t="s">
        <v>2370</v>
      </c>
      <c r="C48" s="201" t="s">
        <v>2267</v>
      </c>
      <c r="D48" s="201" t="s">
        <v>2341</v>
      </c>
      <c r="E48" s="201" t="s">
        <v>107</v>
      </c>
      <c r="F48" s="201" t="s">
        <v>2350</v>
      </c>
    </row>
    <row r="49" spans="1:6" ht="12" x14ac:dyDescent="0.25">
      <c r="A49" s="201">
        <v>2004</v>
      </c>
      <c r="B49" s="201" t="s">
        <v>2370</v>
      </c>
      <c r="C49" s="201" t="s">
        <v>2267</v>
      </c>
      <c r="D49" s="201" t="s">
        <v>2341</v>
      </c>
      <c r="E49" s="201" t="s">
        <v>107</v>
      </c>
      <c r="F49" s="201" t="s">
        <v>2345</v>
      </c>
    </row>
    <row r="50" spans="1:6" ht="12" x14ac:dyDescent="0.25">
      <c r="A50" s="201">
        <v>2004</v>
      </c>
      <c r="B50" s="201" t="s">
        <v>2370</v>
      </c>
      <c r="C50" s="201" t="s">
        <v>2267</v>
      </c>
      <c r="D50" s="201" t="s">
        <v>2341</v>
      </c>
      <c r="E50" s="201" t="s">
        <v>107</v>
      </c>
      <c r="F50" s="201" t="s">
        <v>2344</v>
      </c>
    </row>
    <row r="51" spans="1:6" ht="12" x14ac:dyDescent="0.25">
      <c r="A51" s="201">
        <v>2004</v>
      </c>
      <c r="B51" s="201" t="s">
        <v>2370</v>
      </c>
      <c r="C51" s="201" t="s">
        <v>2267</v>
      </c>
      <c r="D51" s="201" t="s">
        <v>2341</v>
      </c>
      <c r="E51" s="201" t="s">
        <v>107</v>
      </c>
      <c r="F51" s="201" t="s">
        <v>2376</v>
      </c>
    </row>
    <row r="52" spans="1:6" ht="12" x14ac:dyDescent="0.25">
      <c r="A52" s="201">
        <v>2004</v>
      </c>
      <c r="B52" s="201" t="s">
        <v>2370</v>
      </c>
      <c r="C52" s="201" t="s">
        <v>2267</v>
      </c>
      <c r="D52" s="201" t="s">
        <v>2341</v>
      </c>
      <c r="E52" s="201" t="s">
        <v>107</v>
      </c>
    </row>
    <row r="53" spans="1:6" ht="12" x14ac:dyDescent="0.25">
      <c r="A53" s="201">
        <v>2010</v>
      </c>
      <c r="B53" s="201" t="s">
        <v>2377</v>
      </c>
      <c r="C53" s="201" t="s">
        <v>2258</v>
      </c>
      <c r="D53" s="201" t="s">
        <v>2341</v>
      </c>
      <c r="E53" s="201" t="s">
        <v>103</v>
      </c>
      <c r="F53" s="201" t="s">
        <v>2363</v>
      </c>
    </row>
    <row r="54" spans="1:6" ht="12" x14ac:dyDescent="0.25">
      <c r="A54" s="201">
        <v>2010</v>
      </c>
      <c r="B54" s="201" t="s">
        <v>2377</v>
      </c>
      <c r="C54" s="201" t="s">
        <v>2258</v>
      </c>
      <c r="D54" s="201" t="s">
        <v>2341</v>
      </c>
      <c r="E54" s="201" t="s">
        <v>103</v>
      </c>
      <c r="F54" s="201" t="s">
        <v>2345</v>
      </c>
    </row>
    <row r="55" spans="1:6" ht="12" x14ac:dyDescent="0.25">
      <c r="A55" s="201">
        <v>2010</v>
      </c>
      <c r="B55" s="201" t="s">
        <v>2377</v>
      </c>
      <c r="C55" s="201" t="s">
        <v>2258</v>
      </c>
      <c r="D55" s="201" t="s">
        <v>2341</v>
      </c>
      <c r="E55" s="201" t="s">
        <v>103</v>
      </c>
    </row>
    <row r="56" spans="1:6" ht="12" x14ac:dyDescent="0.25">
      <c r="A56" s="201">
        <v>2010</v>
      </c>
      <c r="B56" s="201" t="s">
        <v>2377</v>
      </c>
      <c r="C56" s="201" t="s">
        <v>2258</v>
      </c>
      <c r="D56" s="201" t="s">
        <v>2341</v>
      </c>
      <c r="E56" s="201" t="s">
        <v>103</v>
      </c>
      <c r="F56" s="201" t="s">
        <v>2376</v>
      </c>
    </row>
    <row r="57" spans="1:6" ht="12" x14ac:dyDescent="0.25">
      <c r="A57" s="201">
        <v>2010</v>
      </c>
      <c r="B57" s="201" t="s">
        <v>2377</v>
      </c>
      <c r="C57" s="201" t="s">
        <v>2258</v>
      </c>
      <c r="D57" s="201" t="s">
        <v>2341</v>
      </c>
      <c r="E57" s="201" t="s">
        <v>103</v>
      </c>
      <c r="F57" s="201" t="s">
        <v>2378</v>
      </c>
    </row>
    <row r="58" spans="1:6" ht="12" x14ac:dyDescent="0.25">
      <c r="A58" s="201">
        <v>2010</v>
      </c>
      <c r="B58" s="201" t="s">
        <v>2377</v>
      </c>
      <c r="C58" s="201" t="s">
        <v>2258</v>
      </c>
      <c r="D58" s="201" t="s">
        <v>2341</v>
      </c>
      <c r="E58" s="201" t="s">
        <v>103</v>
      </c>
      <c r="F58" s="201" t="s">
        <v>2379</v>
      </c>
    </row>
    <row r="59" spans="1:6" ht="12" x14ac:dyDescent="0.25">
      <c r="A59" s="201">
        <v>2010</v>
      </c>
      <c r="B59" s="201" t="s">
        <v>2377</v>
      </c>
      <c r="C59" s="201" t="s">
        <v>2258</v>
      </c>
      <c r="D59" s="201" t="s">
        <v>2341</v>
      </c>
      <c r="E59" s="201" t="s">
        <v>103</v>
      </c>
      <c r="F59" s="201" t="s">
        <v>2380</v>
      </c>
    </row>
    <row r="60" spans="1:6" ht="12" x14ac:dyDescent="0.25">
      <c r="A60" s="201">
        <v>2010</v>
      </c>
      <c r="B60" s="201" t="s">
        <v>2377</v>
      </c>
      <c r="C60" s="201" t="s">
        <v>2258</v>
      </c>
      <c r="D60" s="201" t="s">
        <v>2341</v>
      </c>
      <c r="E60" s="201" t="s">
        <v>103</v>
      </c>
      <c r="F60" s="201" t="s">
        <v>2381</v>
      </c>
    </row>
    <row r="61" spans="1:6" ht="12" x14ac:dyDescent="0.25">
      <c r="A61" s="201">
        <v>2010</v>
      </c>
      <c r="B61" s="201" t="s">
        <v>2377</v>
      </c>
      <c r="C61" s="201" t="s">
        <v>2258</v>
      </c>
      <c r="D61" s="201" t="s">
        <v>2341</v>
      </c>
      <c r="E61" s="201" t="s">
        <v>103</v>
      </c>
      <c r="F61" s="201" t="s">
        <v>2369</v>
      </c>
    </row>
    <row r="62" spans="1:6" ht="12" x14ac:dyDescent="0.25">
      <c r="A62" s="201">
        <v>2012</v>
      </c>
      <c r="B62" s="201" t="s">
        <v>2382</v>
      </c>
      <c r="C62" s="201" t="s">
        <v>2316</v>
      </c>
      <c r="D62" s="201" t="s">
        <v>2341</v>
      </c>
      <c r="E62" s="201" t="s">
        <v>98</v>
      </c>
      <c r="F62" s="201" t="s">
        <v>2361</v>
      </c>
    </row>
    <row r="63" spans="1:6" ht="12" x14ac:dyDescent="0.25">
      <c r="A63" s="201">
        <v>2012</v>
      </c>
      <c r="B63" s="201" t="s">
        <v>2382</v>
      </c>
      <c r="C63" s="201" t="s">
        <v>2316</v>
      </c>
      <c r="D63" s="201" t="s">
        <v>2341</v>
      </c>
      <c r="E63" s="201" t="s">
        <v>98</v>
      </c>
      <c r="F63" s="201" t="s">
        <v>2367</v>
      </c>
    </row>
    <row r="64" spans="1:6" ht="12" x14ac:dyDescent="0.25">
      <c r="A64" s="201">
        <v>2012</v>
      </c>
      <c r="B64" s="201" t="s">
        <v>2382</v>
      </c>
      <c r="C64" s="201" t="s">
        <v>2316</v>
      </c>
      <c r="D64" s="201" t="s">
        <v>2341</v>
      </c>
      <c r="E64" s="201" t="s">
        <v>98</v>
      </c>
      <c r="F64" s="201" t="s">
        <v>2362</v>
      </c>
    </row>
    <row r="65" spans="1:6" ht="12" x14ac:dyDescent="0.25">
      <c r="A65" s="201">
        <v>2012</v>
      </c>
      <c r="B65" s="201" t="s">
        <v>2382</v>
      </c>
      <c r="C65" s="201" t="s">
        <v>2316</v>
      </c>
      <c r="D65" s="201" t="s">
        <v>2341</v>
      </c>
      <c r="E65" s="201" t="s">
        <v>98</v>
      </c>
      <c r="F65" s="201" t="s">
        <v>2376</v>
      </c>
    </row>
    <row r="66" spans="1:6" ht="12" x14ac:dyDescent="0.25">
      <c r="A66" s="201">
        <v>2012</v>
      </c>
      <c r="B66" s="201" t="s">
        <v>2382</v>
      </c>
      <c r="C66" s="201" t="s">
        <v>2316</v>
      </c>
      <c r="D66" s="201" t="s">
        <v>2341</v>
      </c>
      <c r="E66" s="201" t="s">
        <v>98</v>
      </c>
      <c r="F66" s="201" t="s">
        <v>2342</v>
      </c>
    </row>
    <row r="67" spans="1:6" ht="12" x14ac:dyDescent="0.25">
      <c r="A67" s="201">
        <v>2012</v>
      </c>
      <c r="B67" s="201" t="s">
        <v>2382</v>
      </c>
      <c r="C67" s="201" t="s">
        <v>2316</v>
      </c>
      <c r="D67" s="201" t="s">
        <v>2341</v>
      </c>
      <c r="E67" s="201" t="s">
        <v>98</v>
      </c>
      <c r="F67" s="201" t="s">
        <v>2378</v>
      </c>
    </row>
    <row r="68" spans="1:6" ht="12" x14ac:dyDescent="0.25">
      <c r="A68" s="201">
        <v>2012</v>
      </c>
      <c r="B68" s="201" t="s">
        <v>2382</v>
      </c>
      <c r="C68" s="201" t="s">
        <v>2316</v>
      </c>
      <c r="D68" s="201" t="s">
        <v>2341</v>
      </c>
      <c r="E68" s="201" t="s">
        <v>98</v>
      </c>
    </row>
    <row r="69" spans="1:6" ht="12" x14ac:dyDescent="0.25">
      <c r="A69" s="201">
        <v>2012</v>
      </c>
      <c r="B69" s="201" t="s">
        <v>2382</v>
      </c>
      <c r="C69" s="201" t="s">
        <v>2316</v>
      </c>
      <c r="D69" s="201" t="s">
        <v>2341</v>
      </c>
      <c r="E69" s="201" t="s">
        <v>98</v>
      </c>
      <c r="F69" s="201" t="s">
        <v>2350</v>
      </c>
    </row>
    <row r="70" spans="1:6" ht="12" x14ac:dyDescent="0.25">
      <c r="A70" s="201">
        <v>2012</v>
      </c>
      <c r="B70" s="201" t="s">
        <v>2382</v>
      </c>
      <c r="C70" s="201" t="s">
        <v>2316</v>
      </c>
      <c r="D70" s="201" t="s">
        <v>2341</v>
      </c>
      <c r="E70" s="201" t="s">
        <v>98</v>
      </c>
      <c r="F70" s="201" t="s">
        <v>2356</v>
      </c>
    </row>
    <row r="71" spans="1:6" ht="12" x14ac:dyDescent="0.25">
      <c r="A71" s="201">
        <v>2012</v>
      </c>
      <c r="B71" s="201" t="s">
        <v>2382</v>
      </c>
      <c r="C71" s="201" t="s">
        <v>2316</v>
      </c>
      <c r="D71" s="201" t="s">
        <v>2341</v>
      </c>
      <c r="E71" s="201" t="s">
        <v>98</v>
      </c>
      <c r="F71" s="201" t="s">
        <v>2368</v>
      </c>
    </row>
    <row r="72" spans="1:6" ht="12" x14ac:dyDescent="0.25">
      <c r="A72" s="201">
        <v>2012</v>
      </c>
      <c r="B72" s="201" t="s">
        <v>2382</v>
      </c>
      <c r="C72" s="201" t="s">
        <v>2316</v>
      </c>
      <c r="D72" s="201" t="s">
        <v>2341</v>
      </c>
      <c r="E72" s="201" t="s">
        <v>98</v>
      </c>
      <c r="F72" s="201" t="s">
        <v>2348</v>
      </c>
    </row>
    <row r="73" spans="1:6" ht="12" x14ac:dyDescent="0.25">
      <c r="A73" s="201">
        <v>2012</v>
      </c>
      <c r="B73" s="201" t="s">
        <v>2382</v>
      </c>
      <c r="C73" s="201" t="s">
        <v>2316</v>
      </c>
      <c r="D73" s="201" t="s">
        <v>2341</v>
      </c>
      <c r="E73" s="201" t="s">
        <v>98</v>
      </c>
      <c r="F73" s="201" t="s">
        <v>2357</v>
      </c>
    </row>
    <row r="74" spans="1:6" ht="12" x14ac:dyDescent="0.25">
      <c r="A74" s="201">
        <v>2012</v>
      </c>
      <c r="B74" s="201" t="s">
        <v>2382</v>
      </c>
      <c r="C74" s="201" t="s">
        <v>2316</v>
      </c>
      <c r="D74" s="201" t="s">
        <v>2341</v>
      </c>
      <c r="E74" s="201" t="s">
        <v>98</v>
      </c>
      <c r="F74" s="201" t="s">
        <v>2353</v>
      </c>
    </row>
    <row r="75" spans="1:6" ht="12" x14ac:dyDescent="0.25">
      <c r="A75" s="201">
        <v>2012</v>
      </c>
      <c r="B75" s="201" t="s">
        <v>2382</v>
      </c>
      <c r="C75" s="201" t="s">
        <v>2316</v>
      </c>
      <c r="D75" s="201" t="s">
        <v>2341</v>
      </c>
      <c r="E75" s="201" t="s">
        <v>98</v>
      </c>
      <c r="F75" s="201" t="s">
        <v>2383</v>
      </c>
    </row>
    <row r="76" spans="1:6" ht="12" x14ac:dyDescent="0.25">
      <c r="A76" s="201">
        <v>2012</v>
      </c>
      <c r="B76" s="201" t="s">
        <v>2382</v>
      </c>
      <c r="C76" s="201" t="s">
        <v>2316</v>
      </c>
      <c r="D76" s="201" t="s">
        <v>2341</v>
      </c>
      <c r="E76" s="201" t="s">
        <v>98</v>
      </c>
      <c r="F76" s="201" t="s">
        <v>2360</v>
      </c>
    </row>
    <row r="77" spans="1:6" ht="12" x14ac:dyDescent="0.25">
      <c r="A77" s="201">
        <v>2013</v>
      </c>
      <c r="B77" s="201" t="s">
        <v>2384</v>
      </c>
      <c r="C77" s="201" t="s">
        <v>2309</v>
      </c>
      <c r="D77" s="201" t="s">
        <v>2341</v>
      </c>
      <c r="E77" s="201" t="s">
        <v>99</v>
      </c>
      <c r="F77" s="201" t="s">
        <v>2378</v>
      </c>
    </row>
    <row r="78" spans="1:6" ht="12" x14ac:dyDescent="0.25">
      <c r="A78" s="201">
        <v>2013</v>
      </c>
      <c r="B78" s="201" t="s">
        <v>2384</v>
      </c>
      <c r="C78" s="201" t="s">
        <v>2309</v>
      </c>
      <c r="D78" s="201" t="s">
        <v>2341</v>
      </c>
      <c r="E78" s="201" t="s">
        <v>99</v>
      </c>
      <c r="F78" s="201" t="s">
        <v>2385</v>
      </c>
    </row>
    <row r="79" spans="1:6" ht="12" x14ac:dyDescent="0.25">
      <c r="A79" s="201">
        <v>2013</v>
      </c>
      <c r="B79" s="201" t="s">
        <v>2384</v>
      </c>
      <c r="C79" s="201" t="s">
        <v>2309</v>
      </c>
      <c r="D79" s="201" t="s">
        <v>2341</v>
      </c>
      <c r="E79" s="201" t="s">
        <v>99</v>
      </c>
      <c r="F79" s="201" t="s">
        <v>2349</v>
      </c>
    </row>
    <row r="80" spans="1:6" ht="12" x14ac:dyDescent="0.25">
      <c r="A80" s="201">
        <v>2013</v>
      </c>
      <c r="B80" s="201" t="s">
        <v>2384</v>
      </c>
      <c r="C80" s="201" t="s">
        <v>2309</v>
      </c>
      <c r="D80" s="201" t="s">
        <v>2341</v>
      </c>
      <c r="E80" s="201" t="s">
        <v>99</v>
      </c>
      <c r="F80" s="201" t="s">
        <v>2386</v>
      </c>
    </row>
    <row r="81" spans="1:6" ht="12" x14ac:dyDescent="0.25">
      <c r="A81" s="201">
        <v>2013</v>
      </c>
      <c r="B81" s="201" t="s">
        <v>2384</v>
      </c>
      <c r="C81" s="201" t="s">
        <v>2309</v>
      </c>
      <c r="D81" s="201" t="s">
        <v>2341</v>
      </c>
      <c r="E81" s="201" t="s">
        <v>99</v>
      </c>
      <c r="F81" s="201" t="s">
        <v>2372</v>
      </c>
    </row>
    <row r="82" spans="1:6" ht="12" x14ac:dyDescent="0.25">
      <c r="A82" s="201">
        <v>2013</v>
      </c>
      <c r="B82" s="201" t="s">
        <v>2384</v>
      </c>
      <c r="C82" s="201" t="s">
        <v>2309</v>
      </c>
      <c r="D82" s="201" t="s">
        <v>2341</v>
      </c>
      <c r="E82" s="201" t="s">
        <v>99</v>
      </c>
    </row>
    <row r="83" spans="1:6" ht="12" x14ac:dyDescent="0.25">
      <c r="A83" s="201">
        <v>2013</v>
      </c>
      <c r="B83" s="201" t="s">
        <v>2384</v>
      </c>
      <c r="C83" s="201" t="s">
        <v>2309</v>
      </c>
      <c r="D83" s="201" t="s">
        <v>2341</v>
      </c>
      <c r="E83" s="201" t="s">
        <v>99</v>
      </c>
      <c r="F83" s="201" t="s">
        <v>2348</v>
      </c>
    </row>
    <row r="84" spans="1:6" ht="12" x14ac:dyDescent="0.25">
      <c r="A84" s="201">
        <v>2013</v>
      </c>
      <c r="B84" s="201" t="s">
        <v>2384</v>
      </c>
      <c r="C84" s="201" t="s">
        <v>2309</v>
      </c>
      <c r="D84" s="201" t="s">
        <v>2341</v>
      </c>
      <c r="E84" s="201" t="s">
        <v>99</v>
      </c>
      <c r="F84" s="201" t="s">
        <v>2352</v>
      </c>
    </row>
    <row r="85" spans="1:6" ht="12" x14ac:dyDescent="0.25">
      <c r="A85" s="201">
        <v>2013</v>
      </c>
      <c r="B85" s="201" t="s">
        <v>2384</v>
      </c>
      <c r="C85" s="201" t="s">
        <v>2309</v>
      </c>
      <c r="D85" s="201" t="s">
        <v>2341</v>
      </c>
      <c r="E85" s="201" t="s">
        <v>99</v>
      </c>
      <c r="F85" s="201" t="s">
        <v>2387</v>
      </c>
    </row>
    <row r="86" spans="1:6" ht="12" x14ac:dyDescent="0.25">
      <c r="A86" s="201">
        <v>2013</v>
      </c>
      <c r="B86" s="201" t="s">
        <v>2384</v>
      </c>
      <c r="C86" s="201" t="s">
        <v>2309</v>
      </c>
      <c r="D86" s="201" t="s">
        <v>2341</v>
      </c>
      <c r="E86" s="201" t="s">
        <v>99</v>
      </c>
      <c r="F86" s="201" t="s">
        <v>2388</v>
      </c>
    </row>
    <row r="87" spans="1:6" ht="12" x14ac:dyDescent="0.25">
      <c r="A87" s="201">
        <v>2013</v>
      </c>
      <c r="B87" s="201" t="s">
        <v>2384</v>
      </c>
      <c r="C87" s="201" t="s">
        <v>2309</v>
      </c>
      <c r="D87" s="201" t="s">
        <v>2341</v>
      </c>
      <c r="E87" s="201" t="s">
        <v>99</v>
      </c>
      <c r="F87" s="201" t="s">
        <v>2365</v>
      </c>
    </row>
    <row r="88" spans="1:6" ht="12" x14ac:dyDescent="0.25">
      <c r="A88" s="201">
        <v>2013</v>
      </c>
      <c r="B88" s="201" t="s">
        <v>2384</v>
      </c>
      <c r="C88" s="201" t="s">
        <v>2309</v>
      </c>
      <c r="D88" s="201" t="s">
        <v>2341</v>
      </c>
      <c r="E88" s="201" t="s">
        <v>99</v>
      </c>
      <c r="F88" s="201" t="s">
        <v>2389</v>
      </c>
    </row>
    <row r="89" spans="1:6" ht="12" x14ac:dyDescent="0.25">
      <c r="A89" s="201">
        <v>2013</v>
      </c>
      <c r="B89" s="201" t="s">
        <v>2384</v>
      </c>
      <c r="C89" s="201" t="s">
        <v>2309</v>
      </c>
      <c r="D89" s="201" t="s">
        <v>2341</v>
      </c>
      <c r="E89" s="201" t="s">
        <v>99</v>
      </c>
      <c r="F89" s="201" t="s">
        <v>2390</v>
      </c>
    </row>
    <row r="90" spans="1:6" ht="12" x14ac:dyDescent="0.25">
      <c r="A90" s="201">
        <v>2013</v>
      </c>
      <c r="B90" s="201" t="s">
        <v>2384</v>
      </c>
      <c r="C90" s="201" t="s">
        <v>2309</v>
      </c>
      <c r="D90" s="201" t="s">
        <v>2341</v>
      </c>
      <c r="E90" s="201" t="s">
        <v>99</v>
      </c>
      <c r="F90" s="201" t="s">
        <v>2368</v>
      </c>
    </row>
    <row r="91" spans="1:6" ht="12" x14ac:dyDescent="0.25">
      <c r="A91" s="201">
        <v>2013</v>
      </c>
      <c r="B91" s="201" t="s">
        <v>2384</v>
      </c>
      <c r="C91" s="201" t="s">
        <v>2309</v>
      </c>
      <c r="D91" s="201" t="s">
        <v>2341</v>
      </c>
      <c r="E91" s="201" t="s">
        <v>99</v>
      </c>
      <c r="F91" s="201" t="s">
        <v>2376</v>
      </c>
    </row>
    <row r="92" spans="1:6" ht="12" x14ac:dyDescent="0.25">
      <c r="A92" s="201">
        <v>2013</v>
      </c>
      <c r="B92" s="201" t="s">
        <v>2384</v>
      </c>
      <c r="C92" s="201" t="s">
        <v>2309</v>
      </c>
      <c r="D92" s="201" t="s">
        <v>2341</v>
      </c>
      <c r="E92" s="201" t="s">
        <v>99</v>
      </c>
      <c r="F92" s="201" t="s">
        <v>2383</v>
      </c>
    </row>
    <row r="93" spans="1:6" ht="12" x14ac:dyDescent="0.25">
      <c r="A93" s="201">
        <v>2013</v>
      </c>
      <c r="B93" s="201" t="s">
        <v>2384</v>
      </c>
      <c r="C93" s="201" t="s">
        <v>2309</v>
      </c>
      <c r="D93" s="201" t="s">
        <v>2341</v>
      </c>
      <c r="E93" s="201" t="s">
        <v>99</v>
      </c>
      <c r="F93" s="201" t="s">
        <v>2364</v>
      </c>
    </row>
    <row r="94" spans="1:6" ht="12" x14ac:dyDescent="0.25">
      <c r="A94" s="201">
        <v>2013</v>
      </c>
      <c r="B94" s="201" t="s">
        <v>2384</v>
      </c>
      <c r="C94" s="201" t="s">
        <v>2309</v>
      </c>
      <c r="D94" s="201" t="s">
        <v>2341</v>
      </c>
      <c r="E94" s="201" t="s">
        <v>99</v>
      </c>
      <c r="F94" s="201" t="s">
        <v>2379</v>
      </c>
    </row>
    <row r="95" spans="1:6" ht="12" x14ac:dyDescent="0.25">
      <c r="A95" s="201">
        <v>2013</v>
      </c>
      <c r="B95" s="201" t="s">
        <v>2384</v>
      </c>
      <c r="C95" s="201" t="s">
        <v>2309</v>
      </c>
      <c r="D95" s="201" t="s">
        <v>2341</v>
      </c>
      <c r="E95" s="201" t="s">
        <v>99</v>
      </c>
      <c r="F95" s="201" t="s">
        <v>2363</v>
      </c>
    </row>
    <row r="96" spans="1:6" ht="12" x14ac:dyDescent="0.25">
      <c r="A96" s="201">
        <v>2013</v>
      </c>
      <c r="B96" s="201" t="s">
        <v>2384</v>
      </c>
      <c r="C96" s="201" t="s">
        <v>2309</v>
      </c>
      <c r="D96" s="201" t="s">
        <v>2341</v>
      </c>
      <c r="E96" s="201" t="s">
        <v>99</v>
      </c>
      <c r="F96" s="201" t="s">
        <v>2369</v>
      </c>
    </row>
    <row r="97" spans="1:6" ht="12" x14ac:dyDescent="0.25">
      <c r="A97" s="201">
        <v>2013</v>
      </c>
      <c r="B97" s="201" t="s">
        <v>2384</v>
      </c>
      <c r="C97" s="201" t="s">
        <v>2309</v>
      </c>
      <c r="D97" s="201" t="s">
        <v>2341</v>
      </c>
      <c r="E97" s="201" t="s">
        <v>99</v>
      </c>
      <c r="F97" s="201" t="s">
        <v>2367</v>
      </c>
    </row>
    <row r="98" spans="1:6" ht="12" x14ac:dyDescent="0.25">
      <c r="A98" s="201">
        <v>2013</v>
      </c>
      <c r="B98" s="201" t="s">
        <v>2384</v>
      </c>
      <c r="C98" s="201" t="s">
        <v>2309</v>
      </c>
      <c r="D98" s="201" t="s">
        <v>2341</v>
      </c>
      <c r="E98" s="201" t="s">
        <v>99</v>
      </c>
      <c r="F98" s="201" t="s">
        <v>2345</v>
      </c>
    </row>
    <row r="99" spans="1:6" ht="12" x14ac:dyDescent="0.25">
      <c r="A99" s="201">
        <v>2013</v>
      </c>
      <c r="B99" s="201" t="s">
        <v>2384</v>
      </c>
      <c r="C99" s="201" t="s">
        <v>2309</v>
      </c>
      <c r="D99" s="201" t="s">
        <v>2341</v>
      </c>
      <c r="E99" s="201" t="s">
        <v>99</v>
      </c>
      <c r="F99" s="201" t="s">
        <v>2391</v>
      </c>
    </row>
    <row r="100" spans="1:6" ht="12" x14ac:dyDescent="0.25">
      <c r="A100" s="201">
        <v>2013</v>
      </c>
      <c r="B100" s="201" t="s">
        <v>2384</v>
      </c>
      <c r="C100" s="201" t="s">
        <v>2309</v>
      </c>
      <c r="D100" s="201" t="s">
        <v>2341</v>
      </c>
      <c r="E100" s="201" t="s">
        <v>99</v>
      </c>
      <c r="F100" s="201" t="s">
        <v>2347</v>
      </c>
    </row>
    <row r="101" spans="1:6" ht="12" x14ac:dyDescent="0.25">
      <c r="A101" s="201">
        <v>2013</v>
      </c>
      <c r="B101" s="201" t="s">
        <v>2384</v>
      </c>
      <c r="C101" s="201" t="s">
        <v>2309</v>
      </c>
      <c r="D101" s="201" t="s">
        <v>2341</v>
      </c>
      <c r="E101" s="201" t="s">
        <v>99</v>
      </c>
      <c r="F101" s="201" t="s">
        <v>2346</v>
      </c>
    </row>
    <row r="102" spans="1:6" ht="12" x14ac:dyDescent="0.25">
      <c r="A102" s="201">
        <v>2013</v>
      </c>
      <c r="B102" s="201" t="s">
        <v>2384</v>
      </c>
      <c r="C102" s="201" t="s">
        <v>2309</v>
      </c>
      <c r="D102" s="201" t="s">
        <v>2341</v>
      </c>
      <c r="E102" s="201" t="s">
        <v>99</v>
      </c>
      <c r="F102" s="201" t="s">
        <v>2392</v>
      </c>
    </row>
    <row r="103" spans="1:6" ht="12" x14ac:dyDescent="0.25">
      <c r="A103" s="201">
        <v>2013</v>
      </c>
      <c r="B103" s="201" t="s">
        <v>2384</v>
      </c>
      <c r="C103" s="201" t="s">
        <v>2309</v>
      </c>
      <c r="D103" s="201" t="s">
        <v>2341</v>
      </c>
      <c r="E103" s="201" t="s">
        <v>99</v>
      </c>
      <c r="F103" s="201" t="s">
        <v>2393</v>
      </c>
    </row>
    <row r="104" spans="1:6" ht="12" x14ac:dyDescent="0.25">
      <c r="A104" s="201">
        <v>2013</v>
      </c>
      <c r="B104" s="201" t="s">
        <v>2384</v>
      </c>
      <c r="C104" s="201" t="s">
        <v>2309</v>
      </c>
      <c r="D104" s="201" t="s">
        <v>2341</v>
      </c>
      <c r="E104" s="201" t="s">
        <v>99</v>
      </c>
      <c r="F104" s="201" t="s">
        <v>2360</v>
      </c>
    </row>
    <row r="105" spans="1:6" ht="12" x14ac:dyDescent="0.25">
      <c r="A105" s="201">
        <v>2013</v>
      </c>
      <c r="B105" s="201" t="s">
        <v>2384</v>
      </c>
      <c r="C105" s="201" t="s">
        <v>2309</v>
      </c>
      <c r="D105" s="201" t="s">
        <v>2341</v>
      </c>
      <c r="E105" s="201" t="s">
        <v>99</v>
      </c>
      <c r="F105" s="201" t="s">
        <v>2361</v>
      </c>
    </row>
    <row r="106" spans="1:6" ht="12" x14ac:dyDescent="0.25">
      <c r="A106" s="201">
        <v>2013</v>
      </c>
      <c r="B106" s="201" t="s">
        <v>2384</v>
      </c>
      <c r="C106" s="201" t="s">
        <v>2309</v>
      </c>
      <c r="D106" s="201" t="s">
        <v>2341</v>
      </c>
      <c r="E106" s="201" t="s">
        <v>99</v>
      </c>
      <c r="F106" s="201" t="s">
        <v>2394</v>
      </c>
    </row>
    <row r="107" spans="1:6" ht="12" x14ac:dyDescent="0.25">
      <c r="A107" s="201">
        <v>2013</v>
      </c>
      <c r="B107" s="201" t="s">
        <v>2384</v>
      </c>
      <c r="C107" s="201" t="s">
        <v>2309</v>
      </c>
      <c r="D107" s="201" t="s">
        <v>2341</v>
      </c>
      <c r="E107" s="201" t="s">
        <v>99</v>
      </c>
      <c r="F107" s="201" t="s">
        <v>2395</v>
      </c>
    </row>
    <row r="108" spans="1:6" ht="12" x14ac:dyDescent="0.25">
      <c r="A108" s="201">
        <v>2013</v>
      </c>
      <c r="B108" s="201" t="s">
        <v>2384</v>
      </c>
      <c r="C108" s="201" t="s">
        <v>2309</v>
      </c>
      <c r="D108" s="201" t="s">
        <v>2341</v>
      </c>
      <c r="E108" s="201" t="s">
        <v>99</v>
      </c>
      <c r="F108" s="201" t="s">
        <v>2396</v>
      </c>
    </row>
    <row r="109" spans="1:6" ht="12" x14ac:dyDescent="0.25">
      <c r="A109" s="201">
        <v>2013</v>
      </c>
      <c r="B109" s="201" t="s">
        <v>2384</v>
      </c>
      <c r="C109" s="201" t="s">
        <v>2309</v>
      </c>
      <c r="D109" s="201" t="s">
        <v>2341</v>
      </c>
      <c r="E109" s="201" t="s">
        <v>99</v>
      </c>
      <c r="F109" s="201" t="s">
        <v>2354</v>
      </c>
    </row>
    <row r="110" spans="1:6" ht="12" x14ac:dyDescent="0.25">
      <c r="A110" s="201">
        <v>2015</v>
      </c>
      <c r="B110" s="201" t="s">
        <v>2397</v>
      </c>
      <c r="C110" s="201" t="s">
        <v>2269</v>
      </c>
      <c r="D110" s="201" t="s">
        <v>2341</v>
      </c>
      <c r="E110" s="201" t="s">
        <v>105</v>
      </c>
      <c r="F110" s="201" t="s">
        <v>2344</v>
      </c>
    </row>
    <row r="111" spans="1:6" ht="12" x14ac:dyDescent="0.25">
      <c r="A111" s="201">
        <v>2015</v>
      </c>
      <c r="B111" s="201" t="s">
        <v>2397</v>
      </c>
      <c r="C111" s="201" t="s">
        <v>2269</v>
      </c>
      <c r="D111" s="201" t="s">
        <v>2341</v>
      </c>
      <c r="E111" s="201" t="s">
        <v>105</v>
      </c>
      <c r="F111" s="201" t="s">
        <v>2364</v>
      </c>
    </row>
    <row r="112" spans="1:6" ht="12" x14ac:dyDescent="0.25">
      <c r="A112" s="201">
        <v>2015</v>
      </c>
      <c r="B112" s="201" t="s">
        <v>2397</v>
      </c>
      <c r="C112" s="201" t="s">
        <v>2269</v>
      </c>
      <c r="D112" s="201" t="s">
        <v>2341</v>
      </c>
      <c r="E112" s="201" t="s">
        <v>105</v>
      </c>
      <c r="F112" s="201" t="s">
        <v>2353</v>
      </c>
    </row>
    <row r="113" spans="1:6" ht="12" x14ac:dyDescent="0.25">
      <c r="A113" s="201">
        <v>2015</v>
      </c>
      <c r="B113" s="201" t="s">
        <v>2397</v>
      </c>
      <c r="C113" s="201" t="s">
        <v>2269</v>
      </c>
      <c r="D113" s="201" t="s">
        <v>2341</v>
      </c>
      <c r="E113" s="201" t="s">
        <v>105</v>
      </c>
    </row>
    <row r="114" spans="1:6" ht="12" x14ac:dyDescent="0.25">
      <c r="A114" s="201">
        <v>2015</v>
      </c>
      <c r="B114" s="201" t="s">
        <v>2397</v>
      </c>
      <c r="C114" s="201" t="s">
        <v>2269</v>
      </c>
      <c r="D114" s="201" t="s">
        <v>2341</v>
      </c>
      <c r="E114" s="201" t="s">
        <v>105</v>
      </c>
      <c r="F114" s="201" t="s">
        <v>2378</v>
      </c>
    </row>
    <row r="115" spans="1:6" ht="12" x14ac:dyDescent="0.25">
      <c r="A115" s="201">
        <v>2015</v>
      </c>
      <c r="B115" s="201" t="s">
        <v>2397</v>
      </c>
      <c r="C115" s="201" t="s">
        <v>2269</v>
      </c>
      <c r="D115" s="201" t="s">
        <v>2341</v>
      </c>
      <c r="E115" s="201" t="s">
        <v>105</v>
      </c>
      <c r="F115" s="201" t="s">
        <v>2389</v>
      </c>
    </row>
    <row r="116" spans="1:6" ht="12" x14ac:dyDescent="0.25">
      <c r="A116" s="201">
        <v>2015</v>
      </c>
      <c r="B116" s="201" t="s">
        <v>2397</v>
      </c>
      <c r="C116" s="201" t="s">
        <v>2269</v>
      </c>
      <c r="D116" s="201" t="s">
        <v>2341</v>
      </c>
      <c r="E116" s="201" t="s">
        <v>105</v>
      </c>
      <c r="F116" s="201" t="s">
        <v>2357</v>
      </c>
    </row>
    <row r="117" spans="1:6" ht="12" x14ac:dyDescent="0.25">
      <c r="A117" s="201">
        <v>2015</v>
      </c>
      <c r="B117" s="201" t="s">
        <v>2397</v>
      </c>
      <c r="C117" s="201" t="s">
        <v>2269</v>
      </c>
      <c r="D117" s="201" t="s">
        <v>2341</v>
      </c>
      <c r="E117" s="201" t="s">
        <v>105</v>
      </c>
      <c r="F117" s="201" t="s">
        <v>2347</v>
      </c>
    </row>
    <row r="118" spans="1:6" ht="12" x14ac:dyDescent="0.25">
      <c r="A118" s="201">
        <v>2015</v>
      </c>
      <c r="B118" s="201" t="s">
        <v>2397</v>
      </c>
      <c r="C118" s="201" t="s">
        <v>2269</v>
      </c>
      <c r="D118" s="201" t="s">
        <v>2341</v>
      </c>
      <c r="E118" s="201" t="s">
        <v>105</v>
      </c>
      <c r="F118" s="201" t="s">
        <v>2362</v>
      </c>
    </row>
    <row r="119" spans="1:6" ht="12" x14ac:dyDescent="0.25">
      <c r="A119" s="201">
        <v>2015</v>
      </c>
      <c r="B119" s="201" t="s">
        <v>2397</v>
      </c>
      <c r="C119" s="201" t="s">
        <v>2269</v>
      </c>
      <c r="D119" s="201" t="s">
        <v>2341</v>
      </c>
      <c r="E119" s="201" t="s">
        <v>105</v>
      </c>
      <c r="F119" s="201" t="s">
        <v>2346</v>
      </c>
    </row>
    <row r="120" spans="1:6" ht="12" x14ac:dyDescent="0.25">
      <c r="A120" s="201">
        <v>2015</v>
      </c>
      <c r="B120" s="201" t="s">
        <v>2397</v>
      </c>
      <c r="C120" s="201" t="s">
        <v>2269</v>
      </c>
      <c r="D120" s="201" t="s">
        <v>2341</v>
      </c>
      <c r="E120" s="201" t="s">
        <v>105</v>
      </c>
      <c r="F120" s="201" t="s">
        <v>2352</v>
      </c>
    </row>
    <row r="121" spans="1:6" ht="12" x14ac:dyDescent="0.25">
      <c r="A121" s="201">
        <v>2015</v>
      </c>
      <c r="B121" s="201" t="s">
        <v>2397</v>
      </c>
      <c r="C121" s="201" t="s">
        <v>2269</v>
      </c>
      <c r="D121" s="201" t="s">
        <v>2341</v>
      </c>
      <c r="E121" s="201" t="s">
        <v>105</v>
      </c>
      <c r="F121" s="201" t="s">
        <v>2342</v>
      </c>
    </row>
    <row r="122" spans="1:6" ht="12" x14ac:dyDescent="0.25">
      <c r="A122" s="201">
        <v>2015</v>
      </c>
      <c r="B122" s="201" t="s">
        <v>2397</v>
      </c>
      <c r="C122" s="201" t="s">
        <v>2269</v>
      </c>
      <c r="D122" s="201" t="s">
        <v>2341</v>
      </c>
      <c r="E122" s="201" t="s">
        <v>105</v>
      </c>
      <c r="F122" s="201" t="s">
        <v>2398</v>
      </c>
    </row>
    <row r="123" spans="1:6" ht="12" x14ac:dyDescent="0.25">
      <c r="A123" s="201">
        <v>2015</v>
      </c>
      <c r="B123" s="201" t="s">
        <v>2397</v>
      </c>
      <c r="C123" s="201" t="s">
        <v>2269</v>
      </c>
      <c r="D123" s="201" t="s">
        <v>2341</v>
      </c>
      <c r="E123" s="201" t="s">
        <v>105</v>
      </c>
      <c r="F123" s="201" t="s">
        <v>2399</v>
      </c>
    </row>
    <row r="124" spans="1:6" ht="12" x14ac:dyDescent="0.25">
      <c r="A124" s="201">
        <v>2015</v>
      </c>
      <c r="B124" s="201" t="s">
        <v>2397</v>
      </c>
      <c r="C124" s="201" t="s">
        <v>2269</v>
      </c>
      <c r="D124" s="201" t="s">
        <v>2341</v>
      </c>
      <c r="E124" s="201" t="s">
        <v>105</v>
      </c>
      <c r="F124" s="201" t="s">
        <v>2373</v>
      </c>
    </row>
    <row r="125" spans="1:6" ht="12" x14ac:dyDescent="0.25">
      <c r="A125" s="201">
        <v>2015</v>
      </c>
      <c r="B125" s="201" t="s">
        <v>2397</v>
      </c>
      <c r="C125" s="201" t="s">
        <v>2269</v>
      </c>
      <c r="D125" s="201" t="s">
        <v>2341</v>
      </c>
      <c r="E125" s="201" t="s">
        <v>105</v>
      </c>
      <c r="F125" s="201" t="s">
        <v>2350</v>
      </c>
    </row>
    <row r="126" spans="1:6" ht="12" x14ac:dyDescent="0.25">
      <c r="A126" s="201">
        <v>2023</v>
      </c>
      <c r="B126" s="201" t="s">
        <v>2400</v>
      </c>
      <c r="C126" s="201" t="s">
        <v>2330</v>
      </c>
      <c r="D126" s="201" t="s">
        <v>2341</v>
      </c>
      <c r="E126" s="201" t="s">
        <v>101</v>
      </c>
      <c r="F126" s="201" t="s">
        <v>2396</v>
      </c>
    </row>
    <row r="127" spans="1:6" ht="12" x14ac:dyDescent="0.25">
      <c r="A127" s="201">
        <v>2023</v>
      </c>
      <c r="B127" s="201" t="s">
        <v>2400</v>
      </c>
      <c r="C127" s="201" t="s">
        <v>2330</v>
      </c>
      <c r="D127" s="201" t="s">
        <v>2341</v>
      </c>
      <c r="E127" s="201" t="s">
        <v>101</v>
      </c>
      <c r="F127" s="201" t="s">
        <v>2401</v>
      </c>
    </row>
    <row r="128" spans="1:6" ht="12" x14ac:dyDescent="0.25">
      <c r="A128" s="201">
        <v>2023</v>
      </c>
      <c r="B128" s="201" t="s">
        <v>2400</v>
      </c>
      <c r="C128" s="201" t="s">
        <v>2330</v>
      </c>
      <c r="D128" s="201" t="s">
        <v>2341</v>
      </c>
      <c r="E128" s="201" t="s">
        <v>101</v>
      </c>
      <c r="F128" s="201" t="s">
        <v>2362</v>
      </c>
    </row>
    <row r="129" spans="1:6" ht="12" x14ac:dyDescent="0.25">
      <c r="A129" s="201">
        <v>2023</v>
      </c>
      <c r="B129" s="201" t="s">
        <v>2400</v>
      </c>
      <c r="C129" s="201" t="s">
        <v>2330</v>
      </c>
      <c r="D129" s="201" t="s">
        <v>2341</v>
      </c>
      <c r="E129" s="201" t="s">
        <v>101</v>
      </c>
      <c r="F129" s="201" t="s">
        <v>2346</v>
      </c>
    </row>
    <row r="130" spans="1:6" ht="12" x14ac:dyDescent="0.25">
      <c r="A130" s="201">
        <v>2023</v>
      </c>
      <c r="B130" s="201" t="s">
        <v>2400</v>
      </c>
      <c r="C130" s="201" t="s">
        <v>2330</v>
      </c>
      <c r="D130" s="201" t="s">
        <v>2341</v>
      </c>
      <c r="E130" s="201" t="s">
        <v>101</v>
      </c>
      <c r="F130" s="201" t="s">
        <v>2367</v>
      </c>
    </row>
    <row r="131" spans="1:6" ht="12" x14ac:dyDescent="0.25">
      <c r="A131" s="201">
        <v>2023</v>
      </c>
      <c r="B131" s="201" t="s">
        <v>2400</v>
      </c>
      <c r="C131" s="201" t="s">
        <v>2330</v>
      </c>
      <c r="D131" s="201" t="s">
        <v>2341</v>
      </c>
      <c r="E131" s="201" t="s">
        <v>101</v>
      </c>
      <c r="F131" s="201" t="s">
        <v>2402</v>
      </c>
    </row>
    <row r="132" spans="1:6" ht="12" x14ac:dyDescent="0.25">
      <c r="A132" s="201">
        <v>2023</v>
      </c>
      <c r="B132" s="201" t="s">
        <v>2400</v>
      </c>
      <c r="C132" s="201" t="s">
        <v>2330</v>
      </c>
      <c r="D132" s="201" t="s">
        <v>2341</v>
      </c>
      <c r="E132" s="201" t="s">
        <v>101</v>
      </c>
      <c r="F132" s="201" t="s">
        <v>2350</v>
      </c>
    </row>
    <row r="133" spans="1:6" ht="12" x14ac:dyDescent="0.25">
      <c r="A133" s="201">
        <v>2023</v>
      </c>
      <c r="B133" s="201" t="s">
        <v>2400</v>
      </c>
      <c r="C133" s="201" t="s">
        <v>2330</v>
      </c>
      <c r="D133" s="201" t="s">
        <v>2341</v>
      </c>
      <c r="E133" s="201" t="s">
        <v>101</v>
      </c>
      <c r="F133" s="201" t="s">
        <v>2378</v>
      </c>
    </row>
    <row r="134" spans="1:6" ht="12" x14ac:dyDescent="0.25">
      <c r="A134" s="201">
        <v>2023</v>
      </c>
      <c r="B134" s="201" t="s">
        <v>2400</v>
      </c>
      <c r="C134" s="201" t="s">
        <v>2330</v>
      </c>
      <c r="D134" s="201" t="s">
        <v>2341</v>
      </c>
      <c r="E134" s="201" t="s">
        <v>101</v>
      </c>
      <c r="F134" s="201" t="s">
        <v>2403</v>
      </c>
    </row>
    <row r="135" spans="1:6" ht="12" x14ac:dyDescent="0.25">
      <c r="A135" s="201">
        <v>2023</v>
      </c>
      <c r="B135" s="201" t="s">
        <v>2400</v>
      </c>
      <c r="C135" s="201" t="s">
        <v>2330</v>
      </c>
      <c r="D135" s="201" t="s">
        <v>2341</v>
      </c>
      <c r="E135" s="201" t="s">
        <v>101</v>
      </c>
      <c r="F135" s="201" t="s">
        <v>2404</v>
      </c>
    </row>
    <row r="136" spans="1:6" ht="12" x14ac:dyDescent="0.25">
      <c r="A136" s="201">
        <v>2023</v>
      </c>
      <c r="B136" s="201" t="s">
        <v>2400</v>
      </c>
      <c r="C136" s="201" t="s">
        <v>2330</v>
      </c>
      <c r="D136" s="201" t="s">
        <v>2341</v>
      </c>
      <c r="E136" s="201" t="s">
        <v>101</v>
      </c>
    </row>
    <row r="137" spans="1:6" ht="12" x14ac:dyDescent="0.25">
      <c r="A137" s="201">
        <v>2023</v>
      </c>
      <c r="B137" s="201" t="s">
        <v>2400</v>
      </c>
      <c r="C137" s="201" t="s">
        <v>2330</v>
      </c>
      <c r="D137" s="201" t="s">
        <v>2341</v>
      </c>
      <c r="E137" s="201" t="s">
        <v>101</v>
      </c>
      <c r="F137" s="201" t="s">
        <v>2358</v>
      </c>
    </row>
    <row r="138" spans="1:6" ht="12" x14ac:dyDescent="0.25">
      <c r="A138" s="201">
        <v>2023</v>
      </c>
      <c r="B138" s="201" t="s">
        <v>2400</v>
      </c>
      <c r="C138" s="201" t="s">
        <v>2330</v>
      </c>
      <c r="D138" s="201" t="s">
        <v>2341</v>
      </c>
      <c r="E138" s="201" t="s">
        <v>101</v>
      </c>
      <c r="F138" s="201" t="s">
        <v>2349</v>
      </c>
    </row>
    <row r="139" spans="1:6" ht="12" x14ac:dyDescent="0.25">
      <c r="A139" s="201">
        <v>2023</v>
      </c>
      <c r="B139" s="201" t="s">
        <v>2400</v>
      </c>
      <c r="C139" s="201" t="s">
        <v>2330</v>
      </c>
      <c r="D139" s="201" t="s">
        <v>2341</v>
      </c>
      <c r="E139" s="201" t="s">
        <v>101</v>
      </c>
      <c r="F139" s="201" t="s">
        <v>2343</v>
      </c>
    </row>
    <row r="140" spans="1:6" ht="12" x14ac:dyDescent="0.25">
      <c r="A140" s="201">
        <v>2023</v>
      </c>
      <c r="B140" s="201" t="s">
        <v>2400</v>
      </c>
      <c r="C140" s="201" t="s">
        <v>2330</v>
      </c>
      <c r="D140" s="201" t="s">
        <v>2341</v>
      </c>
      <c r="E140" s="201" t="s">
        <v>101</v>
      </c>
      <c r="F140" s="201" t="s">
        <v>2354</v>
      </c>
    </row>
    <row r="141" spans="1:6" ht="12" x14ac:dyDescent="0.25">
      <c r="A141" s="201">
        <v>2023</v>
      </c>
      <c r="B141" s="201" t="s">
        <v>2400</v>
      </c>
      <c r="C141" s="201" t="s">
        <v>2330</v>
      </c>
      <c r="D141" s="201" t="s">
        <v>2341</v>
      </c>
      <c r="E141" s="201" t="s">
        <v>101</v>
      </c>
      <c r="F141" s="201" t="s">
        <v>2387</v>
      </c>
    </row>
    <row r="142" spans="1:6" ht="12" x14ac:dyDescent="0.25">
      <c r="A142" s="201">
        <v>2023</v>
      </c>
      <c r="B142" s="201" t="s">
        <v>2400</v>
      </c>
      <c r="C142" s="201" t="s">
        <v>2330</v>
      </c>
      <c r="D142" s="201" t="s">
        <v>2341</v>
      </c>
      <c r="E142" s="201" t="s">
        <v>101</v>
      </c>
      <c r="F142" s="201" t="s">
        <v>2405</v>
      </c>
    </row>
    <row r="143" spans="1:6" ht="12" x14ac:dyDescent="0.25">
      <c r="A143" s="201">
        <v>2023</v>
      </c>
      <c r="B143" s="201" t="s">
        <v>2400</v>
      </c>
      <c r="C143" s="201" t="s">
        <v>2330</v>
      </c>
      <c r="D143" s="201" t="s">
        <v>2341</v>
      </c>
      <c r="E143" s="201" t="s">
        <v>101</v>
      </c>
      <c r="F143" s="201" t="s">
        <v>2386</v>
      </c>
    </row>
    <row r="144" spans="1:6" ht="12" x14ac:dyDescent="0.25">
      <c r="A144" s="201">
        <v>2023</v>
      </c>
      <c r="B144" s="201" t="s">
        <v>2400</v>
      </c>
      <c r="C144" s="201" t="s">
        <v>2330</v>
      </c>
      <c r="D144" s="201" t="s">
        <v>2341</v>
      </c>
      <c r="E144" s="201" t="s">
        <v>101</v>
      </c>
      <c r="F144" s="201" t="s">
        <v>2373</v>
      </c>
    </row>
    <row r="145" spans="1:6" ht="12" x14ac:dyDescent="0.25">
      <c r="A145" s="201">
        <v>2023</v>
      </c>
      <c r="B145" s="201" t="s">
        <v>2400</v>
      </c>
      <c r="C145" s="201" t="s">
        <v>2330</v>
      </c>
      <c r="D145" s="201" t="s">
        <v>2341</v>
      </c>
      <c r="E145" s="201" t="s">
        <v>101</v>
      </c>
      <c r="F145" s="201" t="s">
        <v>2398</v>
      </c>
    </row>
    <row r="146" spans="1:6" ht="12" x14ac:dyDescent="0.25">
      <c r="A146" s="201">
        <v>2023</v>
      </c>
      <c r="B146" s="201" t="s">
        <v>2400</v>
      </c>
      <c r="C146" s="201" t="s">
        <v>2330</v>
      </c>
      <c r="D146" s="201" t="s">
        <v>2341</v>
      </c>
      <c r="E146" s="201" t="s">
        <v>101</v>
      </c>
      <c r="F146" s="201" t="s">
        <v>2363</v>
      </c>
    </row>
    <row r="147" spans="1:6" ht="12" x14ac:dyDescent="0.25">
      <c r="A147" s="201">
        <v>2023</v>
      </c>
      <c r="B147" s="201" t="s">
        <v>2400</v>
      </c>
      <c r="C147" s="201" t="s">
        <v>2330</v>
      </c>
      <c r="D147" s="201" t="s">
        <v>2341</v>
      </c>
      <c r="E147" s="201" t="s">
        <v>101</v>
      </c>
      <c r="F147" s="201" t="s">
        <v>2406</v>
      </c>
    </row>
    <row r="148" spans="1:6" ht="12" x14ac:dyDescent="0.25">
      <c r="A148" s="201">
        <v>2023</v>
      </c>
      <c r="B148" s="201" t="s">
        <v>2400</v>
      </c>
      <c r="C148" s="201" t="s">
        <v>2330</v>
      </c>
      <c r="D148" s="201" t="s">
        <v>2341</v>
      </c>
      <c r="E148" s="201" t="s">
        <v>101</v>
      </c>
      <c r="F148" s="201" t="s">
        <v>2389</v>
      </c>
    </row>
    <row r="149" spans="1:6" ht="12" x14ac:dyDescent="0.25">
      <c r="A149" s="201">
        <v>2023</v>
      </c>
      <c r="B149" s="201" t="s">
        <v>2400</v>
      </c>
      <c r="C149" s="201" t="s">
        <v>2330</v>
      </c>
      <c r="D149" s="201" t="s">
        <v>2341</v>
      </c>
      <c r="E149" s="201" t="s">
        <v>101</v>
      </c>
      <c r="F149" s="201" t="s">
        <v>2348</v>
      </c>
    </row>
    <row r="150" spans="1:6" ht="12" x14ac:dyDescent="0.25">
      <c r="A150" s="201">
        <v>2023</v>
      </c>
      <c r="B150" s="201" t="s">
        <v>2400</v>
      </c>
      <c r="C150" s="201" t="s">
        <v>2330</v>
      </c>
      <c r="D150" s="201" t="s">
        <v>2341</v>
      </c>
      <c r="E150" s="201" t="s">
        <v>101</v>
      </c>
      <c r="F150" s="201" t="s">
        <v>2355</v>
      </c>
    </row>
    <row r="151" spans="1:6" ht="12" x14ac:dyDescent="0.25">
      <c r="A151" s="201">
        <v>2023</v>
      </c>
      <c r="B151" s="201" t="s">
        <v>2400</v>
      </c>
      <c r="C151" s="201" t="s">
        <v>2330</v>
      </c>
      <c r="D151" s="201" t="s">
        <v>2341</v>
      </c>
      <c r="E151" s="201" t="s">
        <v>101</v>
      </c>
      <c r="F151" s="201" t="s">
        <v>2395</v>
      </c>
    </row>
    <row r="152" spans="1:6" ht="12" x14ac:dyDescent="0.25">
      <c r="A152" s="201">
        <v>2023</v>
      </c>
      <c r="B152" s="201" t="s">
        <v>2400</v>
      </c>
      <c r="C152" s="201" t="s">
        <v>2330</v>
      </c>
      <c r="D152" s="201" t="s">
        <v>2341</v>
      </c>
      <c r="E152" s="201" t="s">
        <v>101</v>
      </c>
      <c r="F152" s="201" t="s">
        <v>2390</v>
      </c>
    </row>
    <row r="153" spans="1:6" ht="12" x14ac:dyDescent="0.25">
      <c r="A153" s="201">
        <v>2023</v>
      </c>
      <c r="B153" s="201" t="s">
        <v>2400</v>
      </c>
      <c r="C153" s="201" t="s">
        <v>2330</v>
      </c>
      <c r="D153" s="201" t="s">
        <v>2341</v>
      </c>
      <c r="E153" s="201" t="s">
        <v>101</v>
      </c>
      <c r="F153" s="201" t="s">
        <v>2407</v>
      </c>
    </row>
    <row r="154" spans="1:6" ht="12" x14ac:dyDescent="0.25">
      <c r="A154" s="201">
        <v>2023</v>
      </c>
      <c r="B154" s="201" t="s">
        <v>2400</v>
      </c>
      <c r="C154" s="201" t="s">
        <v>2330</v>
      </c>
      <c r="D154" s="201" t="s">
        <v>2341</v>
      </c>
      <c r="E154" s="201" t="s">
        <v>101</v>
      </c>
      <c r="F154" s="201" t="s">
        <v>2379</v>
      </c>
    </row>
    <row r="155" spans="1:6" ht="12" x14ac:dyDescent="0.25">
      <c r="A155" s="201">
        <v>2023</v>
      </c>
      <c r="B155" s="201" t="s">
        <v>2400</v>
      </c>
      <c r="C155" s="201" t="s">
        <v>2330</v>
      </c>
      <c r="D155" s="201" t="s">
        <v>2341</v>
      </c>
      <c r="E155" s="201" t="s">
        <v>101</v>
      </c>
      <c r="F155" s="201" t="s">
        <v>2357</v>
      </c>
    </row>
    <row r="156" spans="1:6" ht="12" x14ac:dyDescent="0.25">
      <c r="A156" s="201">
        <v>2023</v>
      </c>
      <c r="B156" s="201" t="s">
        <v>2400</v>
      </c>
      <c r="C156" s="201" t="s">
        <v>2330</v>
      </c>
      <c r="D156" s="201" t="s">
        <v>2341</v>
      </c>
      <c r="E156" s="201" t="s">
        <v>101</v>
      </c>
      <c r="F156" s="201" t="s">
        <v>2342</v>
      </c>
    </row>
    <row r="157" spans="1:6" ht="12" x14ac:dyDescent="0.25">
      <c r="A157" s="201">
        <v>2023</v>
      </c>
      <c r="B157" s="201" t="s">
        <v>2400</v>
      </c>
      <c r="C157" s="201" t="s">
        <v>2330</v>
      </c>
      <c r="D157" s="201" t="s">
        <v>2341</v>
      </c>
      <c r="E157" s="201" t="s">
        <v>101</v>
      </c>
      <c r="F157" s="201" t="s">
        <v>2344</v>
      </c>
    </row>
    <row r="158" spans="1:6" ht="12" x14ac:dyDescent="0.25">
      <c r="A158" s="201">
        <v>2023</v>
      </c>
      <c r="B158" s="201" t="s">
        <v>2400</v>
      </c>
      <c r="C158" s="201" t="s">
        <v>2330</v>
      </c>
      <c r="D158" s="201" t="s">
        <v>2341</v>
      </c>
      <c r="E158" s="201" t="s">
        <v>101</v>
      </c>
      <c r="F158" s="201" t="s">
        <v>2353</v>
      </c>
    </row>
    <row r="159" spans="1:6" ht="12" x14ac:dyDescent="0.25">
      <c r="A159" s="201">
        <v>2023</v>
      </c>
      <c r="B159" s="201" t="s">
        <v>2400</v>
      </c>
      <c r="C159" s="201" t="s">
        <v>2330</v>
      </c>
      <c r="D159" s="201" t="s">
        <v>2341</v>
      </c>
      <c r="E159" s="201" t="s">
        <v>101</v>
      </c>
      <c r="F159" s="201" t="s">
        <v>2408</v>
      </c>
    </row>
    <row r="160" spans="1:6" ht="12" x14ac:dyDescent="0.25">
      <c r="A160" s="201">
        <v>2023</v>
      </c>
      <c r="B160" s="201" t="s">
        <v>2400</v>
      </c>
      <c r="C160" s="201" t="s">
        <v>2330</v>
      </c>
      <c r="D160" s="201" t="s">
        <v>2341</v>
      </c>
      <c r="E160" s="201" t="s">
        <v>101</v>
      </c>
      <c r="F160" s="201" t="s">
        <v>2347</v>
      </c>
    </row>
    <row r="161" spans="1:6" ht="12" x14ac:dyDescent="0.25">
      <c r="A161" s="201">
        <v>2023</v>
      </c>
      <c r="B161" s="201" t="s">
        <v>2400</v>
      </c>
      <c r="C161" s="201" t="s">
        <v>2330</v>
      </c>
      <c r="D161" s="201" t="s">
        <v>2341</v>
      </c>
      <c r="E161" s="201" t="s">
        <v>101</v>
      </c>
      <c r="F161" s="201" t="s">
        <v>2361</v>
      </c>
    </row>
    <row r="162" spans="1:6" ht="12" x14ac:dyDescent="0.25">
      <c r="A162" s="201">
        <v>2023</v>
      </c>
      <c r="B162" s="201" t="s">
        <v>2400</v>
      </c>
      <c r="C162" s="201" t="s">
        <v>2330</v>
      </c>
      <c r="D162" s="201" t="s">
        <v>2341</v>
      </c>
      <c r="E162" s="201" t="s">
        <v>101</v>
      </c>
      <c r="F162" s="201" t="s">
        <v>2391</v>
      </c>
    </row>
    <row r="163" spans="1:6" ht="12" x14ac:dyDescent="0.25">
      <c r="A163" s="201">
        <v>2023</v>
      </c>
      <c r="B163" s="201" t="s">
        <v>2400</v>
      </c>
      <c r="C163" s="201" t="s">
        <v>2330</v>
      </c>
      <c r="D163" s="201" t="s">
        <v>2341</v>
      </c>
      <c r="E163" s="201" t="s">
        <v>101</v>
      </c>
      <c r="F163" s="201" t="s">
        <v>2369</v>
      </c>
    </row>
    <row r="164" spans="1:6" ht="12" x14ac:dyDescent="0.25">
      <c r="A164" s="201">
        <v>2023</v>
      </c>
      <c r="B164" s="201" t="s">
        <v>2400</v>
      </c>
      <c r="C164" s="201" t="s">
        <v>2330</v>
      </c>
      <c r="D164" s="201" t="s">
        <v>2341</v>
      </c>
      <c r="E164" s="201" t="s">
        <v>101</v>
      </c>
      <c r="F164" s="201" t="s">
        <v>2345</v>
      </c>
    </row>
    <row r="165" spans="1:6" ht="12" x14ac:dyDescent="0.25">
      <c r="A165" s="201">
        <v>2023</v>
      </c>
      <c r="B165" s="201" t="s">
        <v>2400</v>
      </c>
      <c r="C165" s="201" t="s">
        <v>2330</v>
      </c>
      <c r="D165" s="201" t="s">
        <v>2341</v>
      </c>
      <c r="E165" s="201" t="s">
        <v>101</v>
      </c>
      <c r="F165" s="201" t="s">
        <v>2352</v>
      </c>
    </row>
    <row r="166" spans="1:6" ht="12" x14ac:dyDescent="0.25">
      <c r="A166" s="201">
        <v>2023</v>
      </c>
      <c r="B166" s="201" t="s">
        <v>2400</v>
      </c>
      <c r="C166" s="201" t="s">
        <v>2330</v>
      </c>
      <c r="D166" s="201" t="s">
        <v>2341</v>
      </c>
      <c r="E166" s="201" t="s">
        <v>101</v>
      </c>
      <c r="F166" s="201" t="s">
        <v>2393</v>
      </c>
    </row>
    <row r="167" spans="1:6" ht="12" x14ac:dyDescent="0.25">
      <c r="A167" s="201">
        <v>2023</v>
      </c>
      <c r="B167" s="201" t="s">
        <v>2400</v>
      </c>
      <c r="C167" s="201" t="s">
        <v>2330</v>
      </c>
      <c r="D167" s="201" t="s">
        <v>2341</v>
      </c>
      <c r="E167" s="201" t="s">
        <v>101</v>
      </c>
      <c r="F167" s="201" t="s">
        <v>2368</v>
      </c>
    </row>
    <row r="168" spans="1:6" ht="12" x14ac:dyDescent="0.25">
      <c r="A168" s="201">
        <v>2031</v>
      </c>
      <c r="B168" s="201" t="s">
        <v>2409</v>
      </c>
      <c r="C168" s="201" t="s">
        <v>2410</v>
      </c>
      <c r="D168" s="201" t="s">
        <v>2341</v>
      </c>
      <c r="E168" s="201" t="s">
        <v>100</v>
      </c>
    </row>
    <row r="169" spans="1:6" ht="12" x14ac:dyDescent="0.25">
      <c r="A169" s="201">
        <v>2031</v>
      </c>
      <c r="B169" s="201" t="s">
        <v>2409</v>
      </c>
      <c r="C169" s="201" t="s">
        <v>2410</v>
      </c>
      <c r="D169" s="201" t="s">
        <v>2341</v>
      </c>
      <c r="E169" s="201" t="s">
        <v>100</v>
      </c>
      <c r="F169" s="201" t="s">
        <v>2345</v>
      </c>
    </row>
    <row r="170" spans="1:6" ht="12" x14ac:dyDescent="0.25">
      <c r="A170" s="201">
        <v>2031</v>
      </c>
      <c r="B170" s="201" t="s">
        <v>2409</v>
      </c>
      <c r="C170" s="201" t="s">
        <v>2410</v>
      </c>
      <c r="D170" s="201" t="s">
        <v>2341</v>
      </c>
      <c r="E170" s="201" t="s">
        <v>100</v>
      </c>
      <c r="F170" s="201" t="s">
        <v>2362</v>
      </c>
    </row>
    <row r="171" spans="1:6" ht="12" x14ac:dyDescent="0.25">
      <c r="A171" s="201">
        <v>2031</v>
      </c>
      <c r="B171" s="201" t="s">
        <v>2409</v>
      </c>
      <c r="C171" s="201" t="s">
        <v>2410</v>
      </c>
      <c r="D171" s="201" t="s">
        <v>2341</v>
      </c>
      <c r="E171" s="201" t="s">
        <v>100</v>
      </c>
      <c r="F171" s="201" t="s">
        <v>2368</v>
      </c>
    </row>
    <row r="172" spans="1:6" ht="12" x14ac:dyDescent="0.25">
      <c r="A172" s="201">
        <v>2031</v>
      </c>
      <c r="B172" s="201" t="s">
        <v>2409</v>
      </c>
      <c r="C172" s="201" t="s">
        <v>2410</v>
      </c>
      <c r="D172" s="201" t="s">
        <v>2341</v>
      </c>
      <c r="E172" s="201" t="s">
        <v>100</v>
      </c>
      <c r="F172" s="201" t="s">
        <v>2408</v>
      </c>
    </row>
    <row r="173" spans="1:6" ht="12" x14ac:dyDescent="0.25">
      <c r="A173" s="201">
        <v>2031</v>
      </c>
      <c r="B173" s="201" t="s">
        <v>2409</v>
      </c>
      <c r="C173" s="201" t="s">
        <v>2410</v>
      </c>
      <c r="D173" s="201" t="s">
        <v>2341</v>
      </c>
      <c r="E173" s="201" t="s">
        <v>100</v>
      </c>
      <c r="F173" s="201" t="s">
        <v>2369</v>
      </c>
    </row>
    <row r="174" spans="1:6" ht="12" x14ac:dyDescent="0.25">
      <c r="A174" s="201">
        <v>2031</v>
      </c>
      <c r="B174" s="201" t="s">
        <v>2409</v>
      </c>
      <c r="C174" s="201" t="s">
        <v>2410</v>
      </c>
      <c r="D174" s="201" t="s">
        <v>2341</v>
      </c>
      <c r="E174" s="201" t="s">
        <v>100</v>
      </c>
      <c r="F174" s="201" t="s">
        <v>2354</v>
      </c>
    </row>
    <row r="175" spans="1:6" ht="12" x14ac:dyDescent="0.25">
      <c r="A175" s="201">
        <v>2031</v>
      </c>
      <c r="B175" s="201" t="s">
        <v>2409</v>
      </c>
      <c r="C175" s="201" t="s">
        <v>2410</v>
      </c>
      <c r="D175" s="201" t="s">
        <v>2341</v>
      </c>
      <c r="E175" s="201" t="s">
        <v>100</v>
      </c>
      <c r="F175" s="201" t="s">
        <v>2363</v>
      </c>
    </row>
    <row r="176" spans="1:6" ht="12" x14ac:dyDescent="0.25">
      <c r="A176" s="201">
        <v>2031</v>
      </c>
      <c r="B176" s="201" t="s">
        <v>2409</v>
      </c>
      <c r="C176" s="201" t="s">
        <v>2410</v>
      </c>
      <c r="D176" s="201" t="s">
        <v>2341</v>
      </c>
      <c r="E176" s="201" t="s">
        <v>100</v>
      </c>
      <c r="F176" s="201" t="s">
        <v>2360</v>
      </c>
    </row>
    <row r="177" spans="1:6" ht="12" x14ac:dyDescent="0.25">
      <c r="A177" s="201">
        <v>2031</v>
      </c>
      <c r="B177" s="201" t="s">
        <v>2409</v>
      </c>
      <c r="C177" s="201" t="s">
        <v>2410</v>
      </c>
      <c r="D177" s="201" t="s">
        <v>2341</v>
      </c>
      <c r="E177" s="201" t="s">
        <v>100</v>
      </c>
      <c r="F177" s="201" t="s">
        <v>2389</v>
      </c>
    </row>
    <row r="178" spans="1:6" ht="12" x14ac:dyDescent="0.25">
      <c r="A178" s="201">
        <v>2134</v>
      </c>
      <c r="B178" s="201" t="s">
        <v>2411</v>
      </c>
      <c r="C178" s="201" t="s">
        <v>2306</v>
      </c>
      <c r="D178" s="201" t="s">
        <v>2341</v>
      </c>
      <c r="E178" s="201" t="s">
        <v>106</v>
      </c>
      <c r="F178" s="201" t="s">
        <v>2394</v>
      </c>
    </row>
    <row r="179" spans="1:6" ht="12" x14ac:dyDescent="0.25">
      <c r="A179" s="201">
        <v>2134</v>
      </c>
      <c r="B179" s="201" t="s">
        <v>2411</v>
      </c>
      <c r="C179" s="201" t="s">
        <v>2306</v>
      </c>
      <c r="D179" s="201" t="s">
        <v>2341</v>
      </c>
      <c r="E179" s="201" t="s">
        <v>106</v>
      </c>
      <c r="F179" s="201" t="s">
        <v>2353</v>
      </c>
    </row>
    <row r="180" spans="1:6" ht="12" x14ac:dyDescent="0.25">
      <c r="A180" s="201">
        <v>2134</v>
      </c>
      <c r="B180" s="201" t="s">
        <v>2411</v>
      </c>
      <c r="C180" s="201" t="s">
        <v>2306</v>
      </c>
      <c r="D180" s="201" t="s">
        <v>2341</v>
      </c>
      <c r="E180" s="201" t="s">
        <v>106</v>
      </c>
      <c r="F180" s="201" t="s">
        <v>2350</v>
      </c>
    </row>
    <row r="181" spans="1:6" ht="12" x14ac:dyDescent="0.25">
      <c r="A181" s="201">
        <v>2134</v>
      </c>
      <c r="B181" s="201" t="s">
        <v>2411</v>
      </c>
      <c r="C181" s="201" t="s">
        <v>2306</v>
      </c>
      <c r="D181" s="201" t="s">
        <v>2341</v>
      </c>
      <c r="E181" s="201" t="s">
        <v>106</v>
      </c>
    </row>
    <row r="182" spans="1:6" ht="12" x14ac:dyDescent="0.25">
      <c r="A182" s="201">
        <v>2134</v>
      </c>
      <c r="B182" s="201" t="s">
        <v>2411</v>
      </c>
      <c r="C182" s="201" t="s">
        <v>2306</v>
      </c>
      <c r="D182" s="201" t="s">
        <v>2341</v>
      </c>
      <c r="E182" s="201" t="s">
        <v>106</v>
      </c>
      <c r="F182" s="201" t="s">
        <v>2349</v>
      </c>
    </row>
    <row r="183" spans="1:6" ht="12" x14ac:dyDescent="0.25">
      <c r="A183" s="201">
        <v>2134</v>
      </c>
      <c r="B183" s="201" t="s">
        <v>2411</v>
      </c>
      <c r="C183" s="201" t="s">
        <v>2306</v>
      </c>
      <c r="D183" s="201" t="s">
        <v>2341</v>
      </c>
      <c r="E183" s="201" t="s">
        <v>106</v>
      </c>
      <c r="F183" s="201" t="s">
        <v>2373</v>
      </c>
    </row>
    <row r="184" spans="1:6" ht="12" x14ac:dyDescent="0.25">
      <c r="A184" s="201">
        <v>2134</v>
      </c>
      <c r="B184" s="201" t="s">
        <v>2411</v>
      </c>
      <c r="C184" s="201" t="s">
        <v>2306</v>
      </c>
      <c r="D184" s="201" t="s">
        <v>2341</v>
      </c>
      <c r="E184" s="201" t="s">
        <v>106</v>
      </c>
      <c r="F184" s="201" t="s">
        <v>2347</v>
      </c>
    </row>
    <row r="185" spans="1:6" ht="12" x14ac:dyDescent="0.25">
      <c r="A185" s="201">
        <v>2134</v>
      </c>
      <c r="B185" s="201" t="s">
        <v>2411</v>
      </c>
      <c r="C185" s="201" t="s">
        <v>2306</v>
      </c>
      <c r="D185" s="201" t="s">
        <v>2341</v>
      </c>
      <c r="E185" s="201" t="s">
        <v>106</v>
      </c>
      <c r="F185" s="201" t="s">
        <v>2342</v>
      </c>
    </row>
    <row r="186" spans="1:6" ht="12" x14ac:dyDescent="0.25">
      <c r="A186" s="201">
        <v>2135</v>
      </c>
      <c r="B186" s="201" t="s">
        <v>2412</v>
      </c>
      <c r="C186" s="201" t="s">
        <v>2306</v>
      </c>
      <c r="D186" s="201" t="s">
        <v>2341</v>
      </c>
      <c r="E186" s="201" t="s">
        <v>106</v>
      </c>
      <c r="F186" s="201" t="s">
        <v>2347</v>
      </c>
    </row>
    <row r="187" spans="1:6" ht="12" x14ac:dyDescent="0.25">
      <c r="A187" s="201">
        <v>2135</v>
      </c>
      <c r="B187" s="201" t="s">
        <v>2412</v>
      </c>
      <c r="C187" s="201" t="s">
        <v>2306</v>
      </c>
      <c r="D187" s="201" t="s">
        <v>2341</v>
      </c>
      <c r="E187" s="201" t="s">
        <v>106</v>
      </c>
    </row>
    <row r="188" spans="1:6" ht="12" x14ac:dyDescent="0.25">
      <c r="A188" s="201">
        <v>2135</v>
      </c>
      <c r="B188" s="201" t="s">
        <v>2412</v>
      </c>
      <c r="C188" s="201" t="s">
        <v>2306</v>
      </c>
      <c r="D188" s="201" t="s">
        <v>2341</v>
      </c>
      <c r="E188" s="201" t="s">
        <v>106</v>
      </c>
      <c r="F188" s="201" t="s">
        <v>2350</v>
      </c>
    </row>
    <row r="189" spans="1:6" ht="12" x14ac:dyDescent="0.25">
      <c r="A189" s="201">
        <v>2136</v>
      </c>
      <c r="B189" s="201" t="s">
        <v>2413</v>
      </c>
      <c r="C189" s="201" t="s">
        <v>2306</v>
      </c>
      <c r="D189" s="201" t="s">
        <v>2341</v>
      </c>
      <c r="E189" s="201" t="s">
        <v>106</v>
      </c>
      <c r="F189" s="201" t="s">
        <v>2347</v>
      </c>
    </row>
    <row r="190" spans="1:6" ht="12" x14ac:dyDescent="0.25">
      <c r="A190" s="201">
        <v>2136</v>
      </c>
      <c r="B190" s="201" t="s">
        <v>2413</v>
      </c>
      <c r="C190" s="201" t="s">
        <v>2306</v>
      </c>
      <c r="D190" s="201" t="s">
        <v>2341</v>
      </c>
      <c r="E190" s="201" t="s">
        <v>106</v>
      </c>
      <c r="F190" s="201" t="s">
        <v>2342</v>
      </c>
    </row>
    <row r="191" spans="1:6" ht="12" x14ac:dyDescent="0.25">
      <c r="A191" s="201">
        <v>2136</v>
      </c>
      <c r="B191" s="201" t="s">
        <v>2413</v>
      </c>
      <c r="C191" s="201" t="s">
        <v>2306</v>
      </c>
      <c r="D191" s="201" t="s">
        <v>2341</v>
      </c>
      <c r="E191" s="201" t="s">
        <v>106</v>
      </c>
    </row>
    <row r="192" spans="1:6" ht="12" x14ac:dyDescent="0.25">
      <c r="A192" s="201">
        <v>2136</v>
      </c>
      <c r="B192" s="201" t="s">
        <v>2413</v>
      </c>
      <c r="C192" s="201" t="s">
        <v>2306</v>
      </c>
      <c r="D192" s="201" t="s">
        <v>2341</v>
      </c>
      <c r="E192" s="201" t="s">
        <v>106</v>
      </c>
      <c r="F192" s="201" t="s">
        <v>2350</v>
      </c>
    </row>
    <row r="193" spans="1:6" ht="12" x14ac:dyDescent="0.25">
      <c r="A193" s="201">
        <v>2136</v>
      </c>
      <c r="B193" s="201" t="s">
        <v>2413</v>
      </c>
      <c r="C193" s="201" t="s">
        <v>2306</v>
      </c>
      <c r="D193" s="201" t="s">
        <v>2341</v>
      </c>
      <c r="E193" s="201" t="s">
        <v>106</v>
      </c>
      <c r="F193" s="201" t="s">
        <v>2349</v>
      </c>
    </row>
    <row r="194" spans="1:6" ht="12" x14ac:dyDescent="0.25">
      <c r="A194" s="201">
        <v>2137</v>
      </c>
      <c r="B194" s="201" t="s">
        <v>2414</v>
      </c>
      <c r="C194" s="201" t="s">
        <v>2306</v>
      </c>
      <c r="D194" s="201" t="s">
        <v>2341</v>
      </c>
      <c r="E194" s="201" t="s">
        <v>106</v>
      </c>
    </row>
    <row r="195" spans="1:6" ht="12" x14ac:dyDescent="0.25">
      <c r="A195" s="201">
        <v>2137</v>
      </c>
      <c r="B195" s="201" t="s">
        <v>2414</v>
      </c>
      <c r="C195" s="201" t="s">
        <v>2306</v>
      </c>
      <c r="D195" s="201" t="s">
        <v>2341</v>
      </c>
      <c r="E195" s="201" t="s">
        <v>106</v>
      </c>
      <c r="F195" s="201" t="s">
        <v>2353</v>
      </c>
    </row>
    <row r="196" spans="1:6" ht="12" x14ac:dyDescent="0.25">
      <c r="A196" s="201">
        <v>2137</v>
      </c>
      <c r="B196" s="201" t="s">
        <v>2414</v>
      </c>
      <c r="C196" s="201" t="s">
        <v>2306</v>
      </c>
      <c r="D196" s="201" t="s">
        <v>2341</v>
      </c>
      <c r="E196" s="201" t="s">
        <v>106</v>
      </c>
      <c r="F196" s="201" t="s">
        <v>2347</v>
      </c>
    </row>
    <row r="197" spans="1:6" ht="12" x14ac:dyDescent="0.25">
      <c r="A197" s="201">
        <v>2137</v>
      </c>
      <c r="B197" s="201" t="s">
        <v>2414</v>
      </c>
      <c r="C197" s="201" t="s">
        <v>2306</v>
      </c>
      <c r="D197" s="201" t="s">
        <v>2341</v>
      </c>
      <c r="E197" s="201" t="s">
        <v>106</v>
      </c>
      <c r="F197" s="201" t="s">
        <v>2346</v>
      </c>
    </row>
    <row r="198" spans="1:6" ht="12" x14ac:dyDescent="0.25">
      <c r="A198" s="201">
        <v>2137</v>
      </c>
      <c r="B198" s="201" t="s">
        <v>2414</v>
      </c>
      <c r="C198" s="201" t="s">
        <v>2306</v>
      </c>
      <c r="D198" s="201" t="s">
        <v>2341</v>
      </c>
      <c r="E198" s="201" t="s">
        <v>106</v>
      </c>
      <c r="F198" s="201" t="s">
        <v>2344</v>
      </c>
    </row>
    <row r="199" spans="1:6" ht="12" x14ac:dyDescent="0.25">
      <c r="A199" s="201">
        <v>2137</v>
      </c>
      <c r="B199" s="201" t="s">
        <v>2414</v>
      </c>
      <c r="C199" s="201" t="s">
        <v>2306</v>
      </c>
      <c r="D199" s="201" t="s">
        <v>2341</v>
      </c>
      <c r="E199" s="201" t="s">
        <v>106</v>
      </c>
      <c r="F199" s="201" t="s">
        <v>2342</v>
      </c>
    </row>
    <row r="200" spans="1:6" ht="12" x14ac:dyDescent="0.25">
      <c r="A200" s="201">
        <v>2137</v>
      </c>
      <c r="B200" s="201" t="s">
        <v>2414</v>
      </c>
      <c r="C200" s="201" t="s">
        <v>2306</v>
      </c>
      <c r="D200" s="201" t="s">
        <v>2341</v>
      </c>
      <c r="E200" s="201" t="s">
        <v>106</v>
      </c>
      <c r="F200" s="201" t="s">
        <v>2406</v>
      </c>
    </row>
    <row r="201" spans="1:6" ht="12" x14ac:dyDescent="0.25">
      <c r="A201" s="201">
        <v>2137</v>
      </c>
      <c r="B201" s="201" t="s">
        <v>2414</v>
      </c>
      <c r="C201" s="201" t="s">
        <v>2306</v>
      </c>
      <c r="D201" s="201" t="s">
        <v>2341</v>
      </c>
      <c r="E201" s="201" t="s">
        <v>106</v>
      </c>
      <c r="F201" s="201" t="s">
        <v>2350</v>
      </c>
    </row>
    <row r="202" spans="1:6" ht="12" x14ac:dyDescent="0.25">
      <c r="A202" s="201">
        <v>2138</v>
      </c>
      <c r="B202" s="201" t="s">
        <v>2415</v>
      </c>
      <c r="C202" s="201" t="s">
        <v>2306</v>
      </c>
      <c r="D202" s="201" t="s">
        <v>2341</v>
      </c>
      <c r="E202" s="201" t="s">
        <v>106</v>
      </c>
      <c r="F202" s="201" t="s">
        <v>2394</v>
      </c>
    </row>
    <row r="203" spans="1:6" ht="12" x14ac:dyDescent="0.25">
      <c r="A203" s="201">
        <v>2138</v>
      </c>
      <c r="B203" s="201" t="s">
        <v>2415</v>
      </c>
      <c r="C203" s="201" t="s">
        <v>2306</v>
      </c>
      <c r="D203" s="201" t="s">
        <v>2341</v>
      </c>
      <c r="E203" s="201" t="s">
        <v>106</v>
      </c>
      <c r="F203" s="201" t="s">
        <v>2367</v>
      </c>
    </row>
    <row r="204" spans="1:6" ht="12" x14ac:dyDescent="0.25">
      <c r="A204" s="201">
        <v>2138</v>
      </c>
      <c r="B204" s="201" t="s">
        <v>2415</v>
      </c>
      <c r="C204" s="201" t="s">
        <v>2306</v>
      </c>
      <c r="D204" s="201" t="s">
        <v>2341</v>
      </c>
      <c r="E204" s="201" t="s">
        <v>106</v>
      </c>
      <c r="F204" s="201" t="s">
        <v>2386</v>
      </c>
    </row>
    <row r="205" spans="1:6" ht="12" x14ac:dyDescent="0.25">
      <c r="A205" s="201">
        <v>2138</v>
      </c>
      <c r="B205" s="201" t="s">
        <v>2415</v>
      </c>
      <c r="C205" s="201" t="s">
        <v>2306</v>
      </c>
      <c r="D205" s="201" t="s">
        <v>2341</v>
      </c>
      <c r="E205" s="201" t="s">
        <v>106</v>
      </c>
      <c r="F205" s="201" t="s">
        <v>2342</v>
      </c>
    </row>
    <row r="206" spans="1:6" ht="12" x14ac:dyDescent="0.25">
      <c r="A206" s="201">
        <v>2138</v>
      </c>
      <c r="B206" s="201" t="s">
        <v>2415</v>
      </c>
      <c r="C206" s="201" t="s">
        <v>2306</v>
      </c>
      <c r="D206" s="201" t="s">
        <v>2341</v>
      </c>
      <c r="E206" s="201" t="s">
        <v>106</v>
      </c>
      <c r="F206" s="201" t="s">
        <v>2345</v>
      </c>
    </row>
    <row r="207" spans="1:6" ht="12" x14ac:dyDescent="0.25">
      <c r="A207" s="201">
        <v>2138</v>
      </c>
      <c r="B207" s="201" t="s">
        <v>2415</v>
      </c>
      <c r="C207" s="201" t="s">
        <v>2306</v>
      </c>
      <c r="D207" s="201" t="s">
        <v>2341</v>
      </c>
      <c r="E207" s="201" t="s">
        <v>106</v>
      </c>
      <c r="F207" s="201" t="s">
        <v>2347</v>
      </c>
    </row>
    <row r="208" spans="1:6" ht="12" x14ac:dyDescent="0.25">
      <c r="A208" s="201">
        <v>2138</v>
      </c>
      <c r="B208" s="201" t="s">
        <v>2415</v>
      </c>
      <c r="C208" s="201" t="s">
        <v>2306</v>
      </c>
      <c r="D208" s="201" t="s">
        <v>2341</v>
      </c>
      <c r="E208" s="201" t="s">
        <v>106</v>
      </c>
      <c r="F208" s="201" t="s">
        <v>2368</v>
      </c>
    </row>
    <row r="209" spans="1:6" ht="12" x14ac:dyDescent="0.25">
      <c r="A209" s="201">
        <v>2138</v>
      </c>
      <c r="B209" s="201" t="s">
        <v>2415</v>
      </c>
      <c r="C209" s="201" t="s">
        <v>2306</v>
      </c>
      <c r="D209" s="201" t="s">
        <v>2341</v>
      </c>
      <c r="E209" s="201" t="s">
        <v>106</v>
      </c>
      <c r="F209" s="201" t="s">
        <v>2350</v>
      </c>
    </row>
    <row r="210" spans="1:6" ht="12" x14ac:dyDescent="0.25">
      <c r="A210" s="201">
        <v>2138</v>
      </c>
      <c r="B210" s="201" t="s">
        <v>2415</v>
      </c>
      <c r="C210" s="201" t="s">
        <v>2306</v>
      </c>
      <c r="D210" s="201" t="s">
        <v>2341</v>
      </c>
      <c r="E210" s="201" t="s">
        <v>106</v>
      </c>
      <c r="F210" s="201" t="s">
        <v>2346</v>
      </c>
    </row>
    <row r="211" spans="1:6" ht="12" x14ac:dyDescent="0.25">
      <c r="A211" s="201">
        <v>2138</v>
      </c>
      <c r="B211" s="201" t="s">
        <v>2415</v>
      </c>
      <c r="C211" s="201" t="s">
        <v>2306</v>
      </c>
      <c r="D211" s="201" t="s">
        <v>2341</v>
      </c>
      <c r="E211" s="201" t="s">
        <v>106</v>
      </c>
      <c r="F211" s="201" t="s">
        <v>2343</v>
      </c>
    </row>
    <row r="212" spans="1:6" ht="12" x14ac:dyDescent="0.25">
      <c r="A212" s="201">
        <v>2138</v>
      </c>
      <c r="B212" s="201" t="s">
        <v>2415</v>
      </c>
      <c r="C212" s="201" t="s">
        <v>2306</v>
      </c>
      <c r="D212" s="201" t="s">
        <v>2341</v>
      </c>
      <c r="E212" s="201" t="s">
        <v>106</v>
      </c>
    </row>
    <row r="213" spans="1:6" ht="12" x14ac:dyDescent="0.25">
      <c r="A213" s="201">
        <v>2138</v>
      </c>
      <c r="B213" s="201" t="s">
        <v>2415</v>
      </c>
      <c r="C213" s="201" t="s">
        <v>2306</v>
      </c>
      <c r="D213" s="201" t="s">
        <v>2341</v>
      </c>
      <c r="E213" s="201" t="s">
        <v>106</v>
      </c>
      <c r="F213" s="201" t="s">
        <v>2344</v>
      </c>
    </row>
    <row r="214" spans="1:6" ht="12" x14ac:dyDescent="0.25">
      <c r="A214" s="201">
        <v>2138</v>
      </c>
      <c r="B214" s="201" t="s">
        <v>2415</v>
      </c>
      <c r="C214" s="201" t="s">
        <v>2306</v>
      </c>
      <c r="D214" s="201" t="s">
        <v>2341</v>
      </c>
      <c r="E214" s="201" t="s">
        <v>106</v>
      </c>
      <c r="F214" s="201" t="s">
        <v>2353</v>
      </c>
    </row>
    <row r="215" spans="1:6" ht="12" x14ac:dyDescent="0.25">
      <c r="A215" s="201">
        <v>2138</v>
      </c>
      <c r="B215" s="201" t="s">
        <v>2415</v>
      </c>
      <c r="C215" s="201" t="s">
        <v>2306</v>
      </c>
      <c r="D215" s="201" t="s">
        <v>2341</v>
      </c>
      <c r="E215" s="201" t="s">
        <v>106</v>
      </c>
      <c r="F215" s="201" t="s">
        <v>2349</v>
      </c>
    </row>
    <row r="216" spans="1:6" ht="12" x14ac:dyDescent="0.25">
      <c r="A216" s="201">
        <v>2139</v>
      </c>
      <c r="B216" s="201" t="s">
        <v>2416</v>
      </c>
      <c r="C216" s="201" t="s">
        <v>2306</v>
      </c>
      <c r="D216" s="201" t="s">
        <v>2341</v>
      </c>
      <c r="E216" s="201" t="s">
        <v>106</v>
      </c>
      <c r="F216" s="201" t="s">
        <v>2350</v>
      </c>
    </row>
    <row r="217" spans="1:6" ht="12" x14ac:dyDescent="0.25">
      <c r="A217" s="201">
        <v>2139</v>
      </c>
      <c r="B217" s="201" t="s">
        <v>2416</v>
      </c>
      <c r="C217" s="201" t="s">
        <v>2306</v>
      </c>
      <c r="D217" s="201" t="s">
        <v>2341</v>
      </c>
      <c r="E217" s="201" t="s">
        <v>106</v>
      </c>
      <c r="F217" s="201" t="s">
        <v>2349</v>
      </c>
    </row>
    <row r="218" spans="1:6" ht="12" x14ac:dyDescent="0.25">
      <c r="A218" s="201">
        <v>2139</v>
      </c>
      <c r="B218" s="201" t="s">
        <v>2416</v>
      </c>
      <c r="C218" s="201" t="s">
        <v>2306</v>
      </c>
      <c r="D218" s="201" t="s">
        <v>2341</v>
      </c>
      <c r="E218" s="201" t="s">
        <v>106</v>
      </c>
    </row>
    <row r="219" spans="1:6" ht="12" x14ac:dyDescent="0.25">
      <c r="A219" s="201">
        <v>2140</v>
      </c>
      <c r="B219" s="201" t="s">
        <v>2417</v>
      </c>
      <c r="C219" s="201" t="s">
        <v>2306</v>
      </c>
      <c r="D219" s="201" t="s">
        <v>2341</v>
      </c>
      <c r="E219" s="201" t="s">
        <v>106</v>
      </c>
      <c r="F219" s="201" t="s">
        <v>2346</v>
      </c>
    </row>
    <row r="220" spans="1:6" ht="12" x14ac:dyDescent="0.25">
      <c r="A220" s="201">
        <v>2140</v>
      </c>
      <c r="B220" s="201" t="s">
        <v>2417</v>
      </c>
      <c r="C220" s="201" t="s">
        <v>2306</v>
      </c>
      <c r="D220" s="201" t="s">
        <v>2341</v>
      </c>
      <c r="E220" s="201" t="s">
        <v>106</v>
      </c>
      <c r="F220" s="201" t="s">
        <v>2350</v>
      </c>
    </row>
    <row r="221" spans="1:6" ht="12" x14ac:dyDescent="0.25">
      <c r="A221" s="201">
        <v>2140</v>
      </c>
      <c r="B221" s="201" t="s">
        <v>2417</v>
      </c>
      <c r="C221" s="201" t="s">
        <v>2306</v>
      </c>
      <c r="D221" s="201" t="s">
        <v>2341</v>
      </c>
      <c r="E221" s="201" t="s">
        <v>106</v>
      </c>
      <c r="F221" s="201" t="s">
        <v>2353</v>
      </c>
    </row>
    <row r="222" spans="1:6" ht="12" x14ac:dyDescent="0.25">
      <c r="A222" s="201">
        <v>2140</v>
      </c>
      <c r="B222" s="201" t="s">
        <v>2417</v>
      </c>
      <c r="C222" s="201" t="s">
        <v>2306</v>
      </c>
      <c r="D222" s="201" t="s">
        <v>2341</v>
      </c>
      <c r="E222" s="201" t="s">
        <v>106</v>
      </c>
      <c r="F222" s="201" t="s">
        <v>2393</v>
      </c>
    </row>
    <row r="223" spans="1:6" ht="12" x14ac:dyDescent="0.25">
      <c r="A223" s="201">
        <v>2140</v>
      </c>
      <c r="B223" s="201" t="s">
        <v>2417</v>
      </c>
      <c r="C223" s="201" t="s">
        <v>2306</v>
      </c>
      <c r="D223" s="201" t="s">
        <v>2341</v>
      </c>
      <c r="E223" s="201" t="s">
        <v>106</v>
      </c>
      <c r="F223" s="201" t="s">
        <v>2387</v>
      </c>
    </row>
    <row r="224" spans="1:6" ht="12" x14ac:dyDescent="0.25">
      <c r="A224" s="201">
        <v>2140</v>
      </c>
      <c r="B224" s="201" t="s">
        <v>2417</v>
      </c>
      <c r="C224" s="201" t="s">
        <v>2306</v>
      </c>
      <c r="D224" s="201" t="s">
        <v>2341</v>
      </c>
      <c r="E224" s="201" t="s">
        <v>106</v>
      </c>
      <c r="F224" s="201" t="s">
        <v>2342</v>
      </c>
    </row>
    <row r="225" spans="1:6" ht="12" x14ac:dyDescent="0.25">
      <c r="A225" s="201">
        <v>2140</v>
      </c>
      <c r="B225" s="201" t="s">
        <v>2417</v>
      </c>
      <c r="C225" s="201" t="s">
        <v>2306</v>
      </c>
      <c r="D225" s="201" t="s">
        <v>2341</v>
      </c>
      <c r="E225" s="201" t="s">
        <v>106</v>
      </c>
    </row>
    <row r="226" spans="1:6" ht="12" x14ac:dyDescent="0.25">
      <c r="A226" s="201">
        <v>2140</v>
      </c>
      <c r="B226" s="201" t="s">
        <v>2417</v>
      </c>
      <c r="C226" s="201" t="s">
        <v>2306</v>
      </c>
      <c r="D226" s="201" t="s">
        <v>2341</v>
      </c>
      <c r="E226" s="201" t="s">
        <v>106</v>
      </c>
      <c r="F226" s="201" t="s">
        <v>2347</v>
      </c>
    </row>
    <row r="227" spans="1:6" ht="12" x14ac:dyDescent="0.25">
      <c r="A227" s="201">
        <v>2141</v>
      </c>
      <c r="B227" s="201" t="s">
        <v>2418</v>
      </c>
      <c r="C227" s="201" t="s">
        <v>2306</v>
      </c>
      <c r="D227" s="201" t="s">
        <v>2341</v>
      </c>
      <c r="E227" s="201" t="s">
        <v>106</v>
      </c>
      <c r="F227" s="201" t="s">
        <v>2347</v>
      </c>
    </row>
    <row r="228" spans="1:6" ht="12" x14ac:dyDescent="0.25">
      <c r="A228" s="201">
        <v>2141</v>
      </c>
      <c r="B228" s="201" t="s">
        <v>2418</v>
      </c>
      <c r="C228" s="201" t="s">
        <v>2306</v>
      </c>
      <c r="D228" s="201" t="s">
        <v>2341</v>
      </c>
      <c r="E228" s="201" t="s">
        <v>106</v>
      </c>
      <c r="F228" s="201" t="s">
        <v>2350</v>
      </c>
    </row>
    <row r="229" spans="1:6" ht="12" x14ac:dyDescent="0.25">
      <c r="A229" s="201">
        <v>2141</v>
      </c>
      <c r="B229" s="201" t="s">
        <v>2418</v>
      </c>
      <c r="C229" s="201" t="s">
        <v>2306</v>
      </c>
      <c r="D229" s="201" t="s">
        <v>2341</v>
      </c>
      <c r="E229" s="201" t="s">
        <v>106</v>
      </c>
      <c r="F229" s="201" t="s">
        <v>2387</v>
      </c>
    </row>
    <row r="230" spans="1:6" ht="12" x14ac:dyDescent="0.25">
      <c r="A230" s="201">
        <v>2141</v>
      </c>
      <c r="B230" s="201" t="s">
        <v>2418</v>
      </c>
      <c r="C230" s="201" t="s">
        <v>2306</v>
      </c>
      <c r="D230" s="201" t="s">
        <v>2341</v>
      </c>
      <c r="E230" s="201" t="s">
        <v>106</v>
      </c>
      <c r="F230" s="201" t="s">
        <v>2393</v>
      </c>
    </row>
    <row r="231" spans="1:6" ht="12" x14ac:dyDescent="0.25">
      <c r="A231" s="201">
        <v>2141</v>
      </c>
      <c r="B231" s="201" t="s">
        <v>2418</v>
      </c>
      <c r="C231" s="201" t="s">
        <v>2306</v>
      </c>
      <c r="D231" s="201" t="s">
        <v>2341</v>
      </c>
      <c r="E231" s="201" t="s">
        <v>106</v>
      </c>
    </row>
    <row r="232" spans="1:6" ht="12" x14ac:dyDescent="0.25">
      <c r="A232" s="201">
        <v>2142</v>
      </c>
      <c r="B232" s="201" t="s">
        <v>2419</v>
      </c>
      <c r="C232" s="201" t="s">
        <v>2306</v>
      </c>
      <c r="D232" s="201" t="s">
        <v>2341</v>
      </c>
      <c r="E232" s="201" t="s">
        <v>106</v>
      </c>
    </row>
    <row r="233" spans="1:6" ht="12" x14ac:dyDescent="0.25">
      <c r="A233" s="201">
        <v>2142</v>
      </c>
      <c r="B233" s="201" t="s">
        <v>2419</v>
      </c>
      <c r="C233" s="201" t="s">
        <v>2306</v>
      </c>
      <c r="D233" s="201" t="s">
        <v>2341</v>
      </c>
      <c r="E233" s="201" t="s">
        <v>106</v>
      </c>
      <c r="F233" s="201" t="s">
        <v>2389</v>
      </c>
    </row>
    <row r="234" spans="1:6" ht="12" x14ac:dyDescent="0.25">
      <c r="A234" s="201">
        <v>2142</v>
      </c>
      <c r="B234" s="201" t="s">
        <v>2419</v>
      </c>
      <c r="C234" s="201" t="s">
        <v>2306</v>
      </c>
      <c r="D234" s="201" t="s">
        <v>2341</v>
      </c>
      <c r="E234" s="201" t="s">
        <v>106</v>
      </c>
      <c r="F234" s="201" t="s">
        <v>2350</v>
      </c>
    </row>
    <row r="235" spans="1:6" ht="12" x14ac:dyDescent="0.25">
      <c r="A235" s="201">
        <v>2142</v>
      </c>
      <c r="B235" s="201" t="s">
        <v>2419</v>
      </c>
      <c r="C235" s="201" t="s">
        <v>2306</v>
      </c>
      <c r="D235" s="201" t="s">
        <v>2341</v>
      </c>
      <c r="E235" s="201" t="s">
        <v>106</v>
      </c>
      <c r="F235" s="201" t="s">
        <v>2342</v>
      </c>
    </row>
    <row r="236" spans="1:6" ht="12" x14ac:dyDescent="0.25">
      <c r="A236" s="201">
        <v>2142</v>
      </c>
      <c r="B236" s="201" t="s">
        <v>2419</v>
      </c>
      <c r="C236" s="201" t="s">
        <v>2306</v>
      </c>
      <c r="D236" s="201" t="s">
        <v>2341</v>
      </c>
      <c r="E236" s="201" t="s">
        <v>106</v>
      </c>
      <c r="F236" s="201" t="s">
        <v>2347</v>
      </c>
    </row>
    <row r="237" spans="1:6" ht="12" x14ac:dyDescent="0.25">
      <c r="A237" s="201">
        <v>2144</v>
      </c>
      <c r="B237" s="201" t="s">
        <v>2420</v>
      </c>
      <c r="C237" s="201" t="s">
        <v>2306</v>
      </c>
      <c r="D237" s="201" t="s">
        <v>2341</v>
      </c>
      <c r="E237" s="201" t="s">
        <v>106</v>
      </c>
      <c r="F237" s="201" t="s">
        <v>2347</v>
      </c>
    </row>
    <row r="238" spans="1:6" ht="12" x14ac:dyDescent="0.25">
      <c r="A238" s="201">
        <v>2144</v>
      </c>
      <c r="B238" s="201" t="s">
        <v>2420</v>
      </c>
      <c r="C238" s="201" t="s">
        <v>2306</v>
      </c>
      <c r="D238" s="201" t="s">
        <v>2341</v>
      </c>
      <c r="E238" s="201" t="s">
        <v>106</v>
      </c>
      <c r="F238" s="201" t="s">
        <v>2350</v>
      </c>
    </row>
    <row r="239" spans="1:6" ht="12" x14ac:dyDescent="0.25">
      <c r="A239" s="201">
        <v>2144</v>
      </c>
      <c r="B239" s="201" t="s">
        <v>2420</v>
      </c>
      <c r="C239" s="201" t="s">
        <v>2306</v>
      </c>
      <c r="D239" s="201" t="s">
        <v>2341</v>
      </c>
      <c r="E239" s="201" t="s">
        <v>106</v>
      </c>
      <c r="F239" s="201" t="s">
        <v>2352</v>
      </c>
    </row>
    <row r="240" spans="1:6" ht="12" x14ac:dyDescent="0.25">
      <c r="A240" s="201">
        <v>2144</v>
      </c>
      <c r="B240" s="201" t="s">
        <v>2420</v>
      </c>
      <c r="C240" s="201" t="s">
        <v>2306</v>
      </c>
      <c r="D240" s="201" t="s">
        <v>2341</v>
      </c>
      <c r="E240" s="201" t="s">
        <v>106</v>
      </c>
      <c r="F240" s="201" t="s">
        <v>2393</v>
      </c>
    </row>
    <row r="241" spans="1:6" ht="12" x14ac:dyDescent="0.25">
      <c r="A241" s="201">
        <v>2144</v>
      </c>
      <c r="B241" s="201" t="s">
        <v>2420</v>
      </c>
      <c r="C241" s="201" t="s">
        <v>2306</v>
      </c>
      <c r="D241" s="201" t="s">
        <v>2341</v>
      </c>
      <c r="E241" s="201" t="s">
        <v>106</v>
      </c>
      <c r="F241" s="201" t="s">
        <v>2367</v>
      </c>
    </row>
    <row r="242" spans="1:6" ht="12" x14ac:dyDescent="0.25">
      <c r="A242" s="201">
        <v>2144</v>
      </c>
      <c r="B242" s="201" t="s">
        <v>2420</v>
      </c>
      <c r="C242" s="201" t="s">
        <v>2306</v>
      </c>
      <c r="D242" s="201" t="s">
        <v>2341</v>
      </c>
      <c r="E242" s="201" t="s">
        <v>106</v>
      </c>
    </row>
    <row r="243" spans="1:6" ht="12" x14ac:dyDescent="0.25">
      <c r="A243" s="201">
        <v>2144</v>
      </c>
      <c r="B243" s="201" t="s">
        <v>2420</v>
      </c>
      <c r="C243" s="201" t="s">
        <v>2306</v>
      </c>
      <c r="D243" s="201" t="s">
        <v>2341</v>
      </c>
      <c r="E243" s="201" t="s">
        <v>106</v>
      </c>
      <c r="F243" s="201" t="s">
        <v>2346</v>
      </c>
    </row>
    <row r="244" spans="1:6" ht="12" x14ac:dyDescent="0.25">
      <c r="A244" s="201">
        <v>2145</v>
      </c>
      <c r="B244" s="201" t="s">
        <v>2421</v>
      </c>
      <c r="C244" s="201" t="s">
        <v>2306</v>
      </c>
      <c r="D244" s="201" t="s">
        <v>2341</v>
      </c>
      <c r="E244" s="201" t="s">
        <v>106</v>
      </c>
      <c r="F244" s="201" t="s">
        <v>2346</v>
      </c>
    </row>
    <row r="245" spans="1:6" ht="12" x14ac:dyDescent="0.25">
      <c r="A245" s="201">
        <v>2145</v>
      </c>
      <c r="B245" s="201" t="s">
        <v>2421</v>
      </c>
      <c r="C245" s="201" t="s">
        <v>2306</v>
      </c>
      <c r="D245" s="201" t="s">
        <v>2341</v>
      </c>
      <c r="E245" s="201" t="s">
        <v>106</v>
      </c>
      <c r="F245" s="201" t="s">
        <v>2344</v>
      </c>
    </row>
    <row r="246" spans="1:6" ht="12" x14ac:dyDescent="0.25">
      <c r="A246" s="201">
        <v>2145</v>
      </c>
      <c r="B246" s="201" t="s">
        <v>2421</v>
      </c>
      <c r="C246" s="201" t="s">
        <v>2306</v>
      </c>
      <c r="D246" s="201" t="s">
        <v>2341</v>
      </c>
      <c r="E246" s="201" t="s">
        <v>106</v>
      </c>
      <c r="F246" s="201" t="s">
        <v>2422</v>
      </c>
    </row>
    <row r="247" spans="1:6" ht="12" x14ac:dyDescent="0.25">
      <c r="A247" s="201">
        <v>2145</v>
      </c>
      <c r="B247" s="201" t="s">
        <v>2421</v>
      </c>
      <c r="C247" s="201" t="s">
        <v>2306</v>
      </c>
      <c r="D247" s="201" t="s">
        <v>2341</v>
      </c>
      <c r="E247" s="201" t="s">
        <v>106</v>
      </c>
    </row>
    <row r="248" spans="1:6" ht="12" x14ac:dyDescent="0.25">
      <c r="A248" s="201">
        <v>2145</v>
      </c>
      <c r="B248" s="201" t="s">
        <v>2421</v>
      </c>
      <c r="C248" s="201" t="s">
        <v>2306</v>
      </c>
      <c r="D248" s="201" t="s">
        <v>2341</v>
      </c>
      <c r="E248" s="201" t="s">
        <v>106</v>
      </c>
      <c r="F248" s="201" t="s">
        <v>2350</v>
      </c>
    </row>
    <row r="249" spans="1:6" ht="12" x14ac:dyDescent="0.25">
      <c r="A249" s="201">
        <v>2145</v>
      </c>
      <c r="B249" s="201" t="s">
        <v>2421</v>
      </c>
      <c r="C249" s="201" t="s">
        <v>2306</v>
      </c>
      <c r="D249" s="201" t="s">
        <v>2341</v>
      </c>
      <c r="E249" s="201" t="s">
        <v>106</v>
      </c>
      <c r="F249" s="201" t="s">
        <v>2347</v>
      </c>
    </row>
    <row r="250" spans="1:6" ht="12" x14ac:dyDescent="0.25">
      <c r="A250" s="201">
        <v>2146</v>
      </c>
      <c r="B250" s="201" t="s">
        <v>2423</v>
      </c>
      <c r="C250" s="201" t="s">
        <v>2306</v>
      </c>
      <c r="D250" s="201" t="s">
        <v>2341</v>
      </c>
      <c r="E250" s="201" t="s">
        <v>106</v>
      </c>
      <c r="F250" s="201" t="s">
        <v>2394</v>
      </c>
    </row>
    <row r="251" spans="1:6" ht="12" x14ac:dyDescent="0.25">
      <c r="A251" s="201">
        <v>2146</v>
      </c>
      <c r="B251" s="201" t="s">
        <v>2423</v>
      </c>
      <c r="C251" s="201" t="s">
        <v>2306</v>
      </c>
      <c r="D251" s="201" t="s">
        <v>2341</v>
      </c>
      <c r="E251" s="201" t="s">
        <v>106</v>
      </c>
      <c r="F251" s="201" t="s">
        <v>2347</v>
      </c>
    </row>
    <row r="252" spans="1:6" ht="12" x14ac:dyDescent="0.25">
      <c r="A252" s="201">
        <v>2146</v>
      </c>
      <c r="B252" s="201" t="s">
        <v>2423</v>
      </c>
      <c r="C252" s="201" t="s">
        <v>2306</v>
      </c>
      <c r="D252" s="201" t="s">
        <v>2341</v>
      </c>
      <c r="E252" s="201" t="s">
        <v>106</v>
      </c>
      <c r="F252" s="201" t="s">
        <v>2356</v>
      </c>
    </row>
    <row r="253" spans="1:6" ht="12" x14ac:dyDescent="0.25">
      <c r="A253" s="201">
        <v>2146</v>
      </c>
      <c r="B253" s="201" t="s">
        <v>2423</v>
      </c>
      <c r="C253" s="201" t="s">
        <v>2306</v>
      </c>
      <c r="D253" s="201" t="s">
        <v>2341</v>
      </c>
      <c r="E253" s="201" t="s">
        <v>106</v>
      </c>
      <c r="F253" s="201" t="s">
        <v>2344</v>
      </c>
    </row>
    <row r="254" spans="1:6" ht="12" x14ac:dyDescent="0.25">
      <c r="A254" s="201">
        <v>2146</v>
      </c>
      <c r="B254" s="201" t="s">
        <v>2423</v>
      </c>
      <c r="C254" s="201" t="s">
        <v>2306</v>
      </c>
      <c r="D254" s="201" t="s">
        <v>2341</v>
      </c>
      <c r="E254" s="201" t="s">
        <v>106</v>
      </c>
      <c r="F254" s="201" t="s">
        <v>2350</v>
      </c>
    </row>
    <row r="255" spans="1:6" ht="12" x14ac:dyDescent="0.25">
      <c r="A255" s="201">
        <v>2146</v>
      </c>
      <c r="B255" s="201" t="s">
        <v>2423</v>
      </c>
      <c r="C255" s="201" t="s">
        <v>2306</v>
      </c>
      <c r="D255" s="201" t="s">
        <v>2341</v>
      </c>
      <c r="E255" s="201" t="s">
        <v>106</v>
      </c>
    </row>
    <row r="256" spans="1:6" ht="12" x14ac:dyDescent="0.25">
      <c r="A256" s="201">
        <v>2147</v>
      </c>
      <c r="B256" s="201" t="s">
        <v>2424</v>
      </c>
      <c r="C256" s="201" t="s">
        <v>2306</v>
      </c>
      <c r="D256" s="201" t="s">
        <v>2341</v>
      </c>
      <c r="E256" s="201" t="s">
        <v>106</v>
      </c>
    </row>
    <row r="257" spans="1:6" ht="12" x14ac:dyDescent="0.25">
      <c r="A257" s="201">
        <v>2147</v>
      </c>
      <c r="B257" s="201" t="s">
        <v>2424</v>
      </c>
      <c r="C257" s="201" t="s">
        <v>2306</v>
      </c>
      <c r="D257" s="201" t="s">
        <v>2341</v>
      </c>
      <c r="E257" s="201" t="s">
        <v>106</v>
      </c>
      <c r="F257" s="201" t="s">
        <v>2353</v>
      </c>
    </row>
    <row r="258" spans="1:6" ht="12" x14ac:dyDescent="0.25">
      <c r="A258" s="201">
        <v>2147</v>
      </c>
      <c r="B258" s="201" t="s">
        <v>2424</v>
      </c>
      <c r="C258" s="201" t="s">
        <v>2306</v>
      </c>
      <c r="D258" s="201" t="s">
        <v>2341</v>
      </c>
      <c r="E258" s="201" t="s">
        <v>106</v>
      </c>
      <c r="F258" s="201" t="s">
        <v>2350</v>
      </c>
    </row>
    <row r="259" spans="1:6" ht="12" x14ac:dyDescent="0.25">
      <c r="A259" s="201">
        <v>2149</v>
      </c>
      <c r="B259" s="201" t="s">
        <v>2425</v>
      </c>
      <c r="C259" s="201" t="s">
        <v>2306</v>
      </c>
      <c r="D259" s="201" t="s">
        <v>2341</v>
      </c>
      <c r="E259" s="201" t="s">
        <v>106</v>
      </c>
      <c r="F259" s="201" t="s">
        <v>2350</v>
      </c>
    </row>
    <row r="260" spans="1:6" ht="12" x14ac:dyDescent="0.25">
      <c r="A260" s="201">
        <v>2149</v>
      </c>
      <c r="B260" s="201" t="s">
        <v>2425</v>
      </c>
      <c r="C260" s="201" t="s">
        <v>2306</v>
      </c>
      <c r="D260" s="201" t="s">
        <v>2341</v>
      </c>
      <c r="E260" s="201" t="s">
        <v>106</v>
      </c>
    </row>
    <row r="261" spans="1:6" ht="12" x14ac:dyDescent="0.25">
      <c r="A261" s="201">
        <v>2151</v>
      </c>
      <c r="B261" s="201" t="s">
        <v>2426</v>
      </c>
      <c r="C261" s="201" t="s">
        <v>2308</v>
      </c>
      <c r="D261" s="201" t="s">
        <v>2341</v>
      </c>
      <c r="E261" s="201" t="s">
        <v>108</v>
      </c>
      <c r="F261" s="201" t="s">
        <v>2366</v>
      </c>
    </row>
    <row r="262" spans="1:6" ht="12" x14ac:dyDescent="0.25">
      <c r="A262" s="201">
        <v>2151</v>
      </c>
      <c r="B262" s="201" t="s">
        <v>2426</v>
      </c>
      <c r="C262" s="201" t="s">
        <v>2308</v>
      </c>
      <c r="D262" s="201" t="s">
        <v>2341</v>
      </c>
      <c r="E262" s="201" t="s">
        <v>108</v>
      </c>
      <c r="F262" s="201" t="s">
        <v>2358</v>
      </c>
    </row>
    <row r="263" spans="1:6" ht="12" x14ac:dyDescent="0.25">
      <c r="A263" s="201">
        <v>2151</v>
      </c>
      <c r="B263" s="201" t="s">
        <v>2426</v>
      </c>
      <c r="C263" s="201" t="s">
        <v>2308</v>
      </c>
      <c r="D263" s="201" t="s">
        <v>2341</v>
      </c>
      <c r="E263" s="201" t="s">
        <v>108</v>
      </c>
      <c r="F263" s="201" t="s">
        <v>2368</v>
      </c>
    </row>
    <row r="264" spans="1:6" ht="12" x14ac:dyDescent="0.25">
      <c r="A264" s="201">
        <v>2151</v>
      </c>
      <c r="B264" s="201" t="s">
        <v>2426</v>
      </c>
      <c r="C264" s="201" t="s">
        <v>2308</v>
      </c>
      <c r="D264" s="201" t="s">
        <v>2341</v>
      </c>
      <c r="E264" s="201" t="s">
        <v>108</v>
      </c>
    </row>
    <row r="265" spans="1:6" ht="12" x14ac:dyDescent="0.25">
      <c r="A265" s="201">
        <v>2153</v>
      </c>
      <c r="B265" s="201" t="s">
        <v>2427</v>
      </c>
      <c r="C265" s="201" t="s">
        <v>2306</v>
      </c>
      <c r="D265" s="201" t="s">
        <v>2341</v>
      </c>
      <c r="E265" s="201" t="s">
        <v>106</v>
      </c>
    </row>
    <row r="266" spans="1:6" ht="12" x14ac:dyDescent="0.25">
      <c r="A266" s="201">
        <v>2153</v>
      </c>
      <c r="B266" s="201" t="s">
        <v>2427</v>
      </c>
      <c r="C266" s="201" t="s">
        <v>2306</v>
      </c>
      <c r="D266" s="201" t="s">
        <v>2341</v>
      </c>
      <c r="E266" s="201" t="s">
        <v>106</v>
      </c>
      <c r="F266" s="201" t="s">
        <v>2350</v>
      </c>
    </row>
    <row r="267" spans="1:6" ht="12" x14ac:dyDescent="0.25">
      <c r="A267" s="201">
        <v>2154</v>
      </c>
      <c r="B267" s="201" t="s">
        <v>2428</v>
      </c>
      <c r="C267" s="201" t="s">
        <v>2306</v>
      </c>
      <c r="D267" s="201" t="s">
        <v>2341</v>
      </c>
      <c r="E267" s="201" t="s">
        <v>106</v>
      </c>
      <c r="F267" s="201" t="s">
        <v>2350</v>
      </c>
    </row>
    <row r="268" spans="1:6" ht="12" x14ac:dyDescent="0.25">
      <c r="A268" s="201">
        <v>2154</v>
      </c>
      <c r="B268" s="201" t="s">
        <v>2428</v>
      </c>
      <c r="C268" s="201" t="s">
        <v>2306</v>
      </c>
      <c r="D268" s="201" t="s">
        <v>2341</v>
      </c>
      <c r="E268" s="201" t="s">
        <v>106</v>
      </c>
      <c r="F268" s="201" t="s">
        <v>2346</v>
      </c>
    </row>
    <row r="269" spans="1:6" ht="12" x14ac:dyDescent="0.25">
      <c r="A269" s="201">
        <v>2154</v>
      </c>
      <c r="B269" s="201" t="s">
        <v>2428</v>
      </c>
      <c r="C269" s="201" t="s">
        <v>2306</v>
      </c>
      <c r="D269" s="201" t="s">
        <v>2341</v>
      </c>
      <c r="E269" s="201" t="s">
        <v>106</v>
      </c>
      <c r="F269" s="201" t="s">
        <v>2353</v>
      </c>
    </row>
    <row r="270" spans="1:6" ht="12" x14ac:dyDescent="0.25">
      <c r="A270" s="201">
        <v>2154</v>
      </c>
      <c r="B270" s="201" t="s">
        <v>2428</v>
      </c>
      <c r="C270" s="201" t="s">
        <v>2306</v>
      </c>
      <c r="D270" s="201" t="s">
        <v>2341</v>
      </c>
      <c r="E270" s="201" t="s">
        <v>106</v>
      </c>
    </row>
    <row r="271" spans="1:6" ht="12" x14ac:dyDescent="0.25">
      <c r="A271" s="201">
        <v>2154</v>
      </c>
      <c r="B271" s="201" t="s">
        <v>2428</v>
      </c>
      <c r="C271" s="201" t="s">
        <v>2306</v>
      </c>
      <c r="D271" s="201" t="s">
        <v>2341</v>
      </c>
      <c r="E271" s="201" t="s">
        <v>106</v>
      </c>
      <c r="F271" s="201" t="s">
        <v>2347</v>
      </c>
    </row>
    <row r="272" spans="1:6" ht="12" x14ac:dyDescent="0.25">
      <c r="A272" s="201">
        <v>2155</v>
      </c>
      <c r="B272" s="201" t="s">
        <v>2429</v>
      </c>
      <c r="C272" s="201" t="s">
        <v>2294</v>
      </c>
      <c r="D272" s="201" t="s">
        <v>2341</v>
      </c>
      <c r="E272" s="201" t="s">
        <v>111</v>
      </c>
      <c r="F272" s="201" t="s">
        <v>2365</v>
      </c>
    </row>
    <row r="273" spans="1:6" ht="12" x14ac:dyDescent="0.25">
      <c r="A273" s="201">
        <v>2155</v>
      </c>
      <c r="B273" s="201" t="s">
        <v>2429</v>
      </c>
      <c r="C273" s="201" t="s">
        <v>2294</v>
      </c>
      <c r="D273" s="201" t="s">
        <v>2341</v>
      </c>
      <c r="E273" s="201" t="s">
        <v>111</v>
      </c>
      <c r="F273" s="201" t="s">
        <v>2406</v>
      </c>
    </row>
    <row r="274" spans="1:6" ht="12" x14ac:dyDescent="0.25">
      <c r="A274" s="201">
        <v>2155</v>
      </c>
      <c r="B274" s="201" t="s">
        <v>2429</v>
      </c>
      <c r="C274" s="201" t="s">
        <v>2294</v>
      </c>
      <c r="D274" s="201" t="s">
        <v>2341</v>
      </c>
      <c r="E274" s="201" t="s">
        <v>111</v>
      </c>
      <c r="F274" s="201" t="s">
        <v>2389</v>
      </c>
    </row>
    <row r="275" spans="1:6" ht="12" x14ac:dyDescent="0.25">
      <c r="A275" s="201">
        <v>2155</v>
      </c>
      <c r="B275" s="201" t="s">
        <v>2429</v>
      </c>
      <c r="C275" s="201" t="s">
        <v>2294</v>
      </c>
      <c r="D275" s="201" t="s">
        <v>2341</v>
      </c>
      <c r="E275" s="201" t="s">
        <v>111</v>
      </c>
      <c r="F275" s="201" t="s">
        <v>2430</v>
      </c>
    </row>
    <row r="276" spans="1:6" ht="12" x14ac:dyDescent="0.25">
      <c r="A276" s="201">
        <v>2155</v>
      </c>
      <c r="B276" s="201" t="s">
        <v>2429</v>
      </c>
      <c r="C276" s="201" t="s">
        <v>2294</v>
      </c>
      <c r="D276" s="201" t="s">
        <v>2341</v>
      </c>
      <c r="E276" s="201" t="s">
        <v>111</v>
      </c>
      <c r="F276" s="201" t="s">
        <v>2342</v>
      </c>
    </row>
    <row r="277" spans="1:6" ht="12" x14ac:dyDescent="0.25">
      <c r="A277" s="201">
        <v>2155</v>
      </c>
      <c r="B277" s="201" t="s">
        <v>2429</v>
      </c>
      <c r="C277" s="201" t="s">
        <v>2294</v>
      </c>
      <c r="D277" s="201" t="s">
        <v>2341</v>
      </c>
      <c r="E277" s="201" t="s">
        <v>111</v>
      </c>
      <c r="F277" s="201" t="s">
        <v>2345</v>
      </c>
    </row>
    <row r="278" spans="1:6" ht="12" x14ac:dyDescent="0.25">
      <c r="A278" s="201">
        <v>2155</v>
      </c>
      <c r="B278" s="201" t="s">
        <v>2429</v>
      </c>
      <c r="C278" s="201" t="s">
        <v>2294</v>
      </c>
      <c r="D278" s="201" t="s">
        <v>2341</v>
      </c>
      <c r="E278" s="201" t="s">
        <v>111</v>
      </c>
      <c r="F278" s="201" t="s">
        <v>2386</v>
      </c>
    </row>
    <row r="279" spans="1:6" ht="12" x14ac:dyDescent="0.25">
      <c r="A279" s="201">
        <v>2155</v>
      </c>
      <c r="B279" s="201" t="s">
        <v>2429</v>
      </c>
      <c r="C279" s="201" t="s">
        <v>2294</v>
      </c>
      <c r="D279" s="201" t="s">
        <v>2341</v>
      </c>
      <c r="E279" s="201" t="s">
        <v>111</v>
      </c>
      <c r="F279" s="201" t="s">
        <v>2367</v>
      </c>
    </row>
    <row r="280" spans="1:6" ht="12" x14ac:dyDescent="0.25">
      <c r="A280" s="201">
        <v>2155</v>
      </c>
      <c r="B280" s="201" t="s">
        <v>2429</v>
      </c>
      <c r="C280" s="201" t="s">
        <v>2294</v>
      </c>
      <c r="D280" s="201" t="s">
        <v>2341</v>
      </c>
      <c r="E280" s="201" t="s">
        <v>111</v>
      </c>
      <c r="F280" s="201" t="s">
        <v>2376</v>
      </c>
    </row>
    <row r="281" spans="1:6" ht="12" x14ac:dyDescent="0.25">
      <c r="A281" s="201">
        <v>2155</v>
      </c>
      <c r="B281" s="201" t="s">
        <v>2429</v>
      </c>
      <c r="C281" s="201" t="s">
        <v>2294</v>
      </c>
      <c r="D281" s="201" t="s">
        <v>2341</v>
      </c>
      <c r="E281" s="201" t="s">
        <v>111</v>
      </c>
      <c r="F281" s="201" t="s">
        <v>2360</v>
      </c>
    </row>
    <row r="282" spans="1:6" ht="12" x14ac:dyDescent="0.25">
      <c r="A282" s="201">
        <v>2155</v>
      </c>
      <c r="B282" s="201" t="s">
        <v>2429</v>
      </c>
      <c r="C282" s="201" t="s">
        <v>2294</v>
      </c>
      <c r="D282" s="201" t="s">
        <v>2341</v>
      </c>
      <c r="E282" s="201" t="s">
        <v>111</v>
      </c>
    </row>
    <row r="283" spans="1:6" ht="12" x14ac:dyDescent="0.25">
      <c r="A283" s="201">
        <v>2155</v>
      </c>
      <c r="B283" s="201" t="s">
        <v>2429</v>
      </c>
      <c r="C283" s="201" t="s">
        <v>2294</v>
      </c>
      <c r="D283" s="201" t="s">
        <v>2341</v>
      </c>
      <c r="E283" s="201" t="s">
        <v>111</v>
      </c>
      <c r="F283" s="201" t="s">
        <v>2352</v>
      </c>
    </row>
    <row r="284" spans="1:6" ht="12" x14ac:dyDescent="0.25">
      <c r="A284" s="201">
        <v>2155</v>
      </c>
      <c r="B284" s="201" t="s">
        <v>2429</v>
      </c>
      <c r="C284" s="201" t="s">
        <v>2294</v>
      </c>
      <c r="D284" s="201" t="s">
        <v>2341</v>
      </c>
      <c r="E284" s="201" t="s">
        <v>111</v>
      </c>
      <c r="F284" s="201" t="s">
        <v>2390</v>
      </c>
    </row>
    <row r="285" spans="1:6" ht="12" x14ac:dyDescent="0.25">
      <c r="A285" s="201">
        <v>2155</v>
      </c>
      <c r="B285" s="201" t="s">
        <v>2429</v>
      </c>
      <c r="C285" s="201" t="s">
        <v>2294</v>
      </c>
      <c r="D285" s="201" t="s">
        <v>2341</v>
      </c>
      <c r="E285" s="201" t="s">
        <v>111</v>
      </c>
      <c r="F285" s="201" t="s">
        <v>2374</v>
      </c>
    </row>
    <row r="286" spans="1:6" ht="12" x14ac:dyDescent="0.25">
      <c r="A286" s="201">
        <v>2156</v>
      </c>
      <c r="B286" s="201" t="s">
        <v>2431</v>
      </c>
      <c r="C286" s="201" t="s">
        <v>2306</v>
      </c>
      <c r="D286" s="201" t="s">
        <v>2341</v>
      </c>
      <c r="E286" s="201" t="s">
        <v>106</v>
      </c>
      <c r="F286" s="201" t="s">
        <v>2347</v>
      </c>
    </row>
    <row r="287" spans="1:6" ht="12" x14ac:dyDescent="0.25">
      <c r="A287" s="201">
        <v>2156</v>
      </c>
      <c r="B287" s="201" t="s">
        <v>2431</v>
      </c>
      <c r="C287" s="201" t="s">
        <v>2306</v>
      </c>
      <c r="D287" s="201" t="s">
        <v>2341</v>
      </c>
      <c r="E287" s="201" t="s">
        <v>106</v>
      </c>
      <c r="F287" s="201" t="s">
        <v>2342</v>
      </c>
    </row>
    <row r="288" spans="1:6" ht="12" x14ac:dyDescent="0.25">
      <c r="A288" s="201">
        <v>2156</v>
      </c>
      <c r="B288" s="201" t="s">
        <v>2431</v>
      </c>
      <c r="C288" s="201" t="s">
        <v>2306</v>
      </c>
      <c r="D288" s="201" t="s">
        <v>2341</v>
      </c>
      <c r="E288" s="201" t="s">
        <v>106</v>
      </c>
    </row>
    <row r="289" spans="1:6" ht="12" x14ac:dyDescent="0.25">
      <c r="A289" s="201">
        <v>2156</v>
      </c>
      <c r="B289" s="201" t="s">
        <v>2431</v>
      </c>
      <c r="C289" s="201" t="s">
        <v>2306</v>
      </c>
      <c r="D289" s="201" t="s">
        <v>2341</v>
      </c>
      <c r="E289" s="201" t="s">
        <v>106</v>
      </c>
      <c r="F289" s="201" t="s">
        <v>2387</v>
      </c>
    </row>
    <row r="290" spans="1:6" ht="12" x14ac:dyDescent="0.25">
      <c r="A290" s="201">
        <v>2156</v>
      </c>
      <c r="B290" s="201" t="s">
        <v>2431</v>
      </c>
      <c r="C290" s="201" t="s">
        <v>2306</v>
      </c>
      <c r="D290" s="201" t="s">
        <v>2341</v>
      </c>
      <c r="E290" s="201" t="s">
        <v>106</v>
      </c>
      <c r="F290" s="201" t="s">
        <v>2394</v>
      </c>
    </row>
    <row r="291" spans="1:6" ht="12" x14ac:dyDescent="0.25">
      <c r="A291" s="201">
        <v>2156</v>
      </c>
      <c r="B291" s="201" t="s">
        <v>2431</v>
      </c>
      <c r="C291" s="201" t="s">
        <v>2306</v>
      </c>
      <c r="D291" s="201" t="s">
        <v>2341</v>
      </c>
      <c r="E291" s="201" t="s">
        <v>106</v>
      </c>
      <c r="F291" s="201" t="s">
        <v>2346</v>
      </c>
    </row>
    <row r="292" spans="1:6" ht="12" x14ac:dyDescent="0.25">
      <c r="A292" s="201">
        <v>2156</v>
      </c>
      <c r="B292" s="201" t="s">
        <v>2431</v>
      </c>
      <c r="C292" s="201" t="s">
        <v>2306</v>
      </c>
      <c r="D292" s="201" t="s">
        <v>2341</v>
      </c>
      <c r="E292" s="201" t="s">
        <v>106</v>
      </c>
      <c r="F292" s="201" t="s">
        <v>2350</v>
      </c>
    </row>
    <row r="293" spans="1:6" ht="12" x14ac:dyDescent="0.25">
      <c r="A293" s="201">
        <v>2156</v>
      </c>
      <c r="B293" s="201" t="s">
        <v>2431</v>
      </c>
      <c r="C293" s="201" t="s">
        <v>2306</v>
      </c>
      <c r="D293" s="201" t="s">
        <v>2341</v>
      </c>
      <c r="E293" s="201" t="s">
        <v>106</v>
      </c>
      <c r="F293" s="201" t="s">
        <v>2353</v>
      </c>
    </row>
    <row r="294" spans="1:6" ht="12" x14ac:dyDescent="0.25">
      <c r="A294" s="201">
        <v>2164</v>
      </c>
      <c r="B294" s="201" t="s">
        <v>2432</v>
      </c>
      <c r="C294" s="201" t="s">
        <v>2306</v>
      </c>
      <c r="D294" s="201" t="s">
        <v>2341</v>
      </c>
      <c r="E294" s="201" t="s">
        <v>106</v>
      </c>
      <c r="F294" s="201" t="s">
        <v>2344</v>
      </c>
    </row>
    <row r="295" spans="1:6" ht="12" x14ac:dyDescent="0.25">
      <c r="A295" s="201">
        <v>2164</v>
      </c>
      <c r="B295" s="201" t="s">
        <v>2432</v>
      </c>
      <c r="C295" s="201" t="s">
        <v>2306</v>
      </c>
      <c r="D295" s="201" t="s">
        <v>2341</v>
      </c>
      <c r="E295" s="201" t="s">
        <v>106</v>
      </c>
    </row>
    <row r="296" spans="1:6" ht="12" x14ac:dyDescent="0.25">
      <c r="A296" s="201">
        <v>2164</v>
      </c>
      <c r="B296" s="201" t="s">
        <v>2432</v>
      </c>
      <c r="C296" s="201" t="s">
        <v>2306</v>
      </c>
      <c r="D296" s="201" t="s">
        <v>2341</v>
      </c>
      <c r="E296" s="201" t="s">
        <v>106</v>
      </c>
      <c r="F296" s="201" t="s">
        <v>2356</v>
      </c>
    </row>
    <row r="297" spans="1:6" ht="12" x14ac:dyDescent="0.25">
      <c r="A297" s="201">
        <v>2164</v>
      </c>
      <c r="B297" s="201" t="s">
        <v>2432</v>
      </c>
      <c r="C297" s="201" t="s">
        <v>2306</v>
      </c>
      <c r="D297" s="201" t="s">
        <v>2341</v>
      </c>
      <c r="E297" s="201" t="s">
        <v>106</v>
      </c>
      <c r="F297" s="201" t="s">
        <v>2350</v>
      </c>
    </row>
    <row r="298" spans="1:6" ht="12" x14ac:dyDescent="0.25">
      <c r="A298" s="201">
        <v>2164</v>
      </c>
      <c r="B298" s="201" t="s">
        <v>2432</v>
      </c>
      <c r="C298" s="201" t="s">
        <v>2306</v>
      </c>
      <c r="D298" s="201" t="s">
        <v>2341</v>
      </c>
      <c r="E298" s="201" t="s">
        <v>106</v>
      </c>
      <c r="F298" s="201" t="s">
        <v>2347</v>
      </c>
    </row>
    <row r="299" spans="1:6" ht="12" x14ac:dyDescent="0.25">
      <c r="A299" s="201">
        <v>2166</v>
      </c>
      <c r="B299" s="201" t="s">
        <v>2433</v>
      </c>
      <c r="C299" s="201" t="s">
        <v>2306</v>
      </c>
      <c r="D299" s="201" t="s">
        <v>2341</v>
      </c>
      <c r="E299" s="201" t="s">
        <v>106</v>
      </c>
      <c r="F299" s="201" t="s">
        <v>2356</v>
      </c>
    </row>
    <row r="300" spans="1:6" ht="12" x14ac:dyDescent="0.25">
      <c r="A300" s="201">
        <v>2166</v>
      </c>
      <c r="B300" s="201" t="s">
        <v>2433</v>
      </c>
      <c r="C300" s="201" t="s">
        <v>2306</v>
      </c>
      <c r="D300" s="201" t="s">
        <v>2341</v>
      </c>
      <c r="E300" s="201" t="s">
        <v>106</v>
      </c>
      <c r="F300" s="201" t="s">
        <v>2393</v>
      </c>
    </row>
    <row r="301" spans="1:6" ht="12" x14ac:dyDescent="0.25">
      <c r="A301" s="201">
        <v>2166</v>
      </c>
      <c r="B301" s="201" t="s">
        <v>2433</v>
      </c>
      <c r="C301" s="201" t="s">
        <v>2306</v>
      </c>
      <c r="D301" s="201" t="s">
        <v>2341</v>
      </c>
      <c r="E301" s="201" t="s">
        <v>106</v>
      </c>
    </row>
    <row r="302" spans="1:6" ht="12" x14ac:dyDescent="0.25">
      <c r="A302" s="201">
        <v>2166</v>
      </c>
      <c r="B302" s="201" t="s">
        <v>2433</v>
      </c>
      <c r="C302" s="201" t="s">
        <v>2306</v>
      </c>
      <c r="D302" s="201" t="s">
        <v>2341</v>
      </c>
      <c r="E302" s="201" t="s">
        <v>106</v>
      </c>
      <c r="F302" s="201" t="s">
        <v>2342</v>
      </c>
    </row>
    <row r="303" spans="1:6" ht="12" x14ac:dyDescent="0.25">
      <c r="A303" s="201">
        <v>2166</v>
      </c>
      <c r="B303" s="201" t="s">
        <v>2433</v>
      </c>
      <c r="C303" s="201" t="s">
        <v>2306</v>
      </c>
      <c r="D303" s="201" t="s">
        <v>2341</v>
      </c>
      <c r="E303" s="201" t="s">
        <v>106</v>
      </c>
      <c r="F303" s="201" t="s">
        <v>2350</v>
      </c>
    </row>
    <row r="304" spans="1:6" ht="12" x14ac:dyDescent="0.25">
      <c r="A304" s="201">
        <v>2167</v>
      </c>
      <c r="B304" s="201" t="s">
        <v>2434</v>
      </c>
      <c r="C304" s="201" t="s">
        <v>2306</v>
      </c>
      <c r="D304" s="201" t="s">
        <v>2341</v>
      </c>
      <c r="E304" s="201" t="s">
        <v>106</v>
      </c>
    </row>
    <row r="305" spans="1:6" ht="12" x14ac:dyDescent="0.25">
      <c r="A305" s="201">
        <v>2167</v>
      </c>
      <c r="B305" s="201" t="s">
        <v>2434</v>
      </c>
      <c r="C305" s="201" t="s">
        <v>2306</v>
      </c>
      <c r="D305" s="201" t="s">
        <v>2341</v>
      </c>
      <c r="E305" s="201" t="s">
        <v>106</v>
      </c>
      <c r="F305" s="201" t="s">
        <v>2353</v>
      </c>
    </row>
    <row r="306" spans="1:6" ht="12" x14ac:dyDescent="0.25">
      <c r="A306" s="201">
        <v>2167</v>
      </c>
      <c r="B306" s="201" t="s">
        <v>2434</v>
      </c>
      <c r="C306" s="201" t="s">
        <v>2306</v>
      </c>
      <c r="D306" s="201" t="s">
        <v>2341</v>
      </c>
      <c r="E306" s="201" t="s">
        <v>106</v>
      </c>
      <c r="F306" s="201" t="s">
        <v>2374</v>
      </c>
    </row>
    <row r="307" spans="1:6" ht="12" x14ac:dyDescent="0.25">
      <c r="A307" s="201">
        <v>2167</v>
      </c>
      <c r="B307" s="201" t="s">
        <v>2434</v>
      </c>
      <c r="C307" s="201" t="s">
        <v>2306</v>
      </c>
      <c r="D307" s="201" t="s">
        <v>2341</v>
      </c>
      <c r="E307" s="201" t="s">
        <v>106</v>
      </c>
      <c r="F307" s="201" t="s">
        <v>2350</v>
      </c>
    </row>
    <row r="308" spans="1:6" ht="12" x14ac:dyDescent="0.25">
      <c r="A308" s="201">
        <v>2167</v>
      </c>
      <c r="B308" s="201" t="s">
        <v>2434</v>
      </c>
      <c r="C308" s="201" t="s">
        <v>2306</v>
      </c>
      <c r="D308" s="201" t="s">
        <v>2341</v>
      </c>
      <c r="E308" s="201" t="s">
        <v>106</v>
      </c>
      <c r="F308" s="201" t="s">
        <v>2347</v>
      </c>
    </row>
    <row r="309" spans="1:6" ht="12" x14ac:dyDescent="0.25">
      <c r="A309" s="207">
        <v>2170</v>
      </c>
      <c r="B309" s="200" t="s">
        <v>2435</v>
      </c>
      <c r="C309" s="200" t="s">
        <v>2436</v>
      </c>
      <c r="D309" s="200" t="s">
        <v>2341</v>
      </c>
      <c r="E309" s="200" t="s">
        <v>109</v>
      </c>
      <c r="F309" s="200" t="s">
        <v>2357</v>
      </c>
    </row>
    <row r="310" spans="1:6" ht="12" x14ac:dyDescent="0.25">
      <c r="A310" s="207">
        <v>2170</v>
      </c>
      <c r="B310" s="200" t="s">
        <v>2435</v>
      </c>
      <c r="C310" s="200" t="s">
        <v>2436</v>
      </c>
      <c r="D310" s="200" t="s">
        <v>2341</v>
      </c>
      <c r="E310" s="200" t="s">
        <v>109</v>
      </c>
      <c r="F310" s="200" t="s">
        <v>2345</v>
      </c>
    </row>
    <row r="311" spans="1:6" ht="12" x14ac:dyDescent="0.25">
      <c r="A311" s="201">
        <v>2171</v>
      </c>
      <c r="B311" s="201" t="s">
        <v>2437</v>
      </c>
      <c r="C311" s="201" t="s">
        <v>2306</v>
      </c>
      <c r="D311" s="201" t="s">
        <v>2341</v>
      </c>
      <c r="E311" s="201" t="s">
        <v>106</v>
      </c>
      <c r="F311" s="201" t="s">
        <v>2353</v>
      </c>
    </row>
    <row r="312" spans="1:6" ht="12" x14ac:dyDescent="0.25">
      <c r="A312" s="201">
        <v>2171</v>
      </c>
      <c r="B312" s="201" t="s">
        <v>2437</v>
      </c>
      <c r="C312" s="201" t="s">
        <v>2306</v>
      </c>
      <c r="D312" s="201" t="s">
        <v>2341</v>
      </c>
      <c r="E312" s="201" t="s">
        <v>106</v>
      </c>
      <c r="F312" s="201" t="s">
        <v>2356</v>
      </c>
    </row>
    <row r="313" spans="1:6" ht="12" x14ac:dyDescent="0.25">
      <c r="A313" s="201">
        <v>2171</v>
      </c>
      <c r="B313" s="201" t="s">
        <v>2437</v>
      </c>
      <c r="C313" s="201" t="s">
        <v>2306</v>
      </c>
      <c r="D313" s="201" t="s">
        <v>2341</v>
      </c>
      <c r="E313" s="201" t="s">
        <v>106</v>
      </c>
    </row>
    <row r="314" spans="1:6" ht="12" x14ac:dyDescent="0.25">
      <c r="A314" s="201">
        <v>2171</v>
      </c>
      <c r="B314" s="201" t="s">
        <v>2437</v>
      </c>
      <c r="C314" s="201" t="s">
        <v>2306</v>
      </c>
      <c r="D314" s="201" t="s">
        <v>2341</v>
      </c>
      <c r="E314" s="201" t="s">
        <v>106</v>
      </c>
      <c r="F314" s="201" t="s">
        <v>2344</v>
      </c>
    </row>
    <row r="315" spans="1:6" ht="12" x14ac:dyDescent="0.25">
      <c r="A315" s="201">
        <v>2171</v>
      </c>
      <c r="B315" s="201" t="s">
        <v>2437</v>
      </c>
      <c r="C315" s="201" t="s">
        <v>2306</v>
      </c>
      <c r="D315" s="201" t="s">
        <v>2341</v>
      </c>
      <c r="E315" s="201" t="s">
        <v>106</v>
      </c>
      <c r="F315" s="201" t="s">
        <v>2347</v>
      </c>
    </row>
    <row r="316" spans="1:6" ht="12" x14ac:dyDescent="0.25">
      <c r="A316" s="201">
        <v>2171</v>
      </c>
      <c r="B316" s="201" t="s">
        <v>2437</v>
      </c>
      <c r="C316" s="201" t="s">
        <v>2306</v>
      </c>
      <c r="D316" s="201" t="s">
        <v>2341</v>
      </c>
      <c r="E316" s="201" t="s">
        <v>106</v>
      </c>
      <c r="F316" s="201" t="s">
        <v>2346</v>
      </c>
    </row>
    <row r="317" spans="1:6" ht="12" x14ac:dyDescent="0.25">
      <c r="A317" s="201">
        <v>2171</v>
      </c>
      <c r="B317" s="201" t="s">
        <v>2437</v>
      </c>
      <c r="C317" s="201" t="s">
        <v>2306</v>
      </c>
      <c r="D317" s="201" t="s">
        <v>2341</v>
      </c>
      <c r="E317" s="201" t="s">
        <v>106</v>
      </c>
      <c r="F317" s="201" t="s">
        <v>2342</v>
      </c>
    </row>
    <row r="318" spans="1:6" ht="12" x14ac:dyDescent="0.25">
      <c r="A318" s="201">
        <v>2171</v>
      </c>
      <c r="B318" s="201" t="s">
        <v>2437</v>
      </c>
      <c r="C318" s="201" t="s">
        <v>2306</v>
      </c>
      <c r="D318" s="201" t="s">
        <v>2341</v>
      </c>
      <c r="E318" s="201" t="s">
        <v>106</v>
      </c>
      <c r="F318" s="201" t="s">
        <v>2399</v>
      </c>
    </row>
    <row r="319" spans="1:6" ht="12" x14ac:dyDescent="0.25">
      <c r="A319" s="201">
        <v>2171</v>
      </c>
      <c r="B319" s="201" t="s">
        <v>2437</v>
      </c>
      <c r="C319" s="201" t="s">
        <v>2306</v>
      </c>
      <c r="D319" s="201" t="s">
        <v>2341</v>
      </c>
      <c r="E319" s="201" t="s">
        <v>106</v>
      </c>
      <c r="F319" s="201" t="s">
        <v>2350</v>
      </c>
    </row>
    <row r="320" spans="1:6" ht="12" x14ac:dyDescent="0.25">
      <c r="A320" s="201">
        <v>2182</v>
      </c>
      <c r="B320" s="201" t="s">
        <v>2438</v>
      </c>
      <c r="C320" s="201" t="s">
        <v>2439</v>
      </c>
      <c r="D320" s="201" t="s">
        <v>2341</v>
      </c>
      <c r="E320" s="201" t="s">
        <v>97</v>
      </c>
      <c r="F320" s="201" t="s">
        <v>2367</v>
      </c>
    </row>
    <row r="321" spans="1:6" ht="12" x14ac:dyDescent="0.25">
      <c r="A321" s="201">
        <v>2182</v>
      </c>
      <c r="B321" s="201" t="s">
        <v>2438</v>
      </c>
      <c r="C321" s="201" t="s">
        <v>2439</v>
      </c>
      <c r="D321" s="201" t="s">
        <v>2341</v>
      </c>
      <c r="E321" s="201" t="s">
        <v>97</v>
      </c>
      <c r="F321" s="201" t="s">
        <v>2344</v>
      </c>
    </row>
    <row r="322" spans="1:6" ht="12" x14ac:dyDescent="0.25">
      <c r="A322" s="201">
        <v>2182</v>
      </c>
      <c r="B322" s="201" t="s">
        <v>2438</v>
      </c>
      <c r="C322" s="201" t="s">
        <v>2439</v>
      </c>
      <c r="D322" s="201" t="s">
        <v>2341</v>
      </c>
      <c r="E322" s="201" t="s">
        <v>97</v>
      </c>
      <c r="F322" s="201" t="s">
        <v>2365</v>
      </c>
    </row>
    <row r="323" spans="1:6" ht="12" x14ac:dyDescent="0.25">
      <c r="A323" s="201">
        <v>2182</v>
      </c>
      <c r="B323" s="201" t="s">
        <v>2438</v>
      </c>
      <c r="C323" s="201" t="s">
        <v>2439</v>
      </c>
      <c r="D323" s="201" t="s">
        <v>2341</v>
      </c>
      <c r="E323" s="201" t="s">
        <v>97</v>
      </c>
      <c r="F323" s="201" t="s">
        <v>2422</v>
      </c>
    </row>
    <row r="324" spans="1:6" ht="12" x14ac:dyDescent="0.25">
      <c r="A324" s="201">
        <v>2182</v>
      </c>
      <c r="B324" s="201" t="s">
        <v>2438</v>
      </c>
      <c r="C324" s="201" t="s">
        <v>2439</v>
      </c>
      <c r="D324" s="201" t="s">
        <v>2341</v>
      </c>
      <c r="E324" s="201" t="s">
        <v>97</v>
      </c>
      <c r="F324" s="201" t="s">
        <v>2343</v>
      </c>
    </row>
    <row r="325" spans="1:6" ht="12" x14ac:dyDescent="0.25">
      <c r="A325" s="201">
        <v>2182</v>
      </c>
      <c r="B325" s="201" t="s">
        <v>2438</v>
      </c>
      <c r="C325" s="201" t="s">
        <v>2439</v>
      </c>
      <c r="D325" s="201" t="s">
        <v>2341</v>
      </c>
      <c r="E325" s="201" t="s">
        <v>97</v>
      </c>
    </row>
    <row r="326" spans="1:6" ht="12" x14ac:dyDescent="0.25">
      <c r="A326" s="201">
        <v>2182</v>
      </c>
      <c r="B326" s="201" t="s">
        <v>2438</v>
      </c>
      <c r="C326" s="201" t="s">
        <v>2439</v>
      </c>
      <c r="D326" s="201" t="s">
        <v>2341</v>
      </c>
      <c r="E326" s="201" t="s">
        <v>97</v>
      </c>
      <c r="F326" s="201" t="s">
        <v>2440</v>
      </c>
    </row>
    <row r="327" spans="1:6" ht="12" x14ac:dyDescent="0.25">
      <c r="A327" s="201">
        <v>2183</v>
      </c>
      <c r="B327" s="201" t="s">
        <v>2441</v>
      </c>
      <c r="C327" s="201" t="s">
        <v>2442</v>
      </c>
      <c r="D327" s="201" t="s">
        <v>2341</v>
      </c>
      <c r="E327" s="201" t="s">
        <v>97</v>
      </c>
      <c r="F327" s="201" t="s">
        <v>2367</v>
      </c>
    </row>
    <row r="328" spans="1:6" ht="12" x14ac:dyDescent="0.25">
      <c r="A328" s="201">
        <v>2183</v>
      </c>
      <c r="B328" s="201" t="s">
        <v>2441</v>
      </c>
      <c r="C328" s="201" t="s">
        <v>2442</v>
      </c>
      <c r="D328" s="201" t="s">
        <v>2341</v>
      </c>
      <c r="E328" s="201" t="s">
        <v>97</v>
      </c>
    </row>
    <row r="329" spans="1:6" ht="12" x14ac:dyDescent="0.25">
      <c r="A329" s="201">
        <v>2183</v>
      </c>
      <c r="B329" s="201" t="s">
        <v>2441</v>
      </c>
      <c r="C329" s="201" t="s">
        <v>2442</v>
      </c>
      <c r="D329" s="201" t="s">
        <v>2341</v>
      </c>
      <c r="E329" s="201" t="s">
        <v>97</v>
      </c>
      <c r="F329" s="201" t="s">
        <v>2422</v>
      </c>
    </row>
    <row r="330" spans="1:6" ht="12" x14ac:dyDescent="0.25">
      <c r="A330" s="201">
        <v>2183</v>
      </c>
      <c r="B330" s="201" t="s">
        <v>2441</v>
      </c>
      <c r="C330" s="201" t="s">
        <v>2442</v>
      </c>
      <c r="D330" s="201" t="s">
        <v>2341</v>
      </c>
      <c r="E330" s="201" t="s">
        <v>97</v>
      </c>
      <c r="F330" s="201" t="s">
        <v>2387</v>
      </c>
    </row>
    <row r="331" spans="1:6" ht="12" x14ac:dyDescent="0.25">
      <c r="A331" s="201">
        <v>2183</v>
      </c>
      <c r="B331" s="201" t="s">
        <v>2441</v>
      </c>
      <c r="C331" s="201" t="s">
        <v>2442</v>
      </c>
      <c r="D331" s="201" t="s">
        <v>2341</v>
      </c>
      <c r="E331" s="201" t="s">
        <v>97</v>
      </c>
      <c r="F331" s="201" t="s">
        <v>2352</v>
      </c>
    </row>
    <row r="332" spans="1:6" ht="12" x14ac:dyDescent="0.25">
      <c r="A332" s="201">
        <v>2183</v>
      </c>
      <c r="B332" s="201" t="s">
        <v>2441</v>
      </c>
      <c r="C332" s="201" t="s">
        <v>2442</v>
      </c>
      <c r="D332" s="201" t="s">
        <v>2341</v>
      </c>
      <c r="E332" s="201" t="s">
        <v>97</v>
      </c>
      <c r="F332" s="201" t="s">
        <v>2344</v>
      </c>
    </row>
    <row r="333" spans="1:6" ht="12" x14ac:dyDescent="0.25">
      <c r="A333" s="201">
        <v>2183</v>
      </c>
      <c r="B333" s="201" t="s">
        <v>2441</v>
      </c>
      <c r="C333" s="201" t="s">
        <v>2442</v>
      </c>
      <c r="D333" s="201" t="s">
        <v>2341</v>
      </c>
      <c r="E333" s="201" t="s">
        <v>97</v>
      </c>
      <c r="F333" s="201" t="s">
        <v>2346</v>
      </c>
    </row>
    <row r="334" spans="1:6" ht="12" x14ac:dyDescent="0.25">
      <c r="A334" s="201">
        <v>2183</v>
      </c>
      <c r="B334" s="201" t="s">
        <v>2441</v>
      </c>
      <c r="C334" s="201" t="s">
        <v>2442</v>
      </c>
      <c r="D334" s="201" t="s">
        <v>2341</v>
      </c>
      <c r="E334" s="201" t="s">
        <v>97</v>
      </c>
      <c r="F334" s="201" t="s">
        <v>2407</v>
      </c>
    </row>
    <row r="335" spans="1:6" ht="12" x14ac:dyDescent="0.25">
      <c r="A335" s="201">
        <v>2183</v>
      </c>
      <c r="B335" s="201" t="s">
        <v>2441</v>
      </c>
      <c r="C335" s="201" t="s">
        <v>2442</v>
      </c>
      <c r="D335" s="201" t="s">
        <v>2341</v>
      </c>
      <c r="E335" s="201" t="s">
        <v>97</v>
      </c>
      <c r="F335" s="201" t="s">
        <v>2443</v>
      </c>
    </row>
    <row r="336" spans="1:6" ht="12" x14ac:dyDescent="0.25">
      <c r="A336" s="201">
        <v>2183</v>
      </c>
      <c r="B336" s="201" t="s">
        <v>2441</v>
      </c>
      <c r="C336" s="201" t="s">
        <v>2442</v>
      </c>
      <c r="D336" s="201" t="s">
        <v>2341</v>
      </c>
      <c r="E336" s="201" t="s">
        <v>97</v>
      </c>
      <c r="F336" s="201" t="s">
        <v>2440</v>
      </c>
    </row>
    <row r="337" spans="1:6" ht="12" x14ac:dyDescent="0.25">
      <c r="A337" s="201">
        <v>2183</v>
      </c>
      <c r="B337" s="201" t="s">
        <v>2441</v>
      </c>
      <c r="C337" s="201" t="s">
        <v>2442</v>
      </c>
      <c r="D337" s="201" t="s">
        <v>2341</v>
      </c>
      <c r="E337" s="201" t="s">
        <v>97</v>
      </c>
      <c r="F337" s="201" t="s">
        <v>2365</v>
      </c>
    </row>
    <row r="338" spans="1:6" ht="12" x14ac:dyDescent="0.25">
      <c r="A338" s="201">
        <v>2183</v>
      </c>
      <c r="B338" s="201" t="s">
        <v>2441</v>
      </c>
      <c r="C338" s="201" t="s">
        <v>2442</v>
      </c>
      <c r="D338" s="201" t="s">
        <v>2341</v>
      </c>
      <c r="E338" s="201" t="s">
        <v>97</v>
      </c>
      <c r="F338" s="201" t="s">
        <v>2342</v>
      </c>
    </row>
    <row r="339" spans="1:6" ht="12" x14ac:dyDescent="0.25">
      <c r="A339" s="201">
        <v>2183</v>
      </c>
      <c r="B339" s="201" t="s">
        <v>2441</v>
      </c>
      <c r="C339" s="201" t="s">
        <v>2442</v>
      </c>
      <c r="D339" s="201" t="s">
        <v>2341</v>
      </c>
      <c r="E339" s="201" t="s">
        <v>97</v>
      </c>
      <c r="F339" s="201" t="s">
        <v>2348</v>
      </c>
    </row>
    <row r="340" spans="1:6" ht="12" x14ac:dyDescent="0.25">
      <c r="A340" s="201">
        <v>2183</v>
      </c>
      <c r="B340" s="201" t="s">
        <v>2441</v>
      </c>
      <c r="C340" s="201" t="s">
        <v>2442</v>
      </c>
      <c r="D340" s="201" t="s">
        <v>2341</v>
      </c>
      <c r="E340" s="201" t="s">
        <v>97</v>
      </c>
      <c r="F340" s="201" t="s">
        <v>2356</v>
      </c>
    </row>
    <row r="341" spans="1:6" ht="12" x14ac:dyDescent="0.25">
      <c r="A341" s="201">
        <v>2183</v>
      </c>
      <c r="B341" s="201" t="s">
        <v>2441</v>
      </c>
      <c r="C341" s="201" t="s">
        <v>2442</v>
      </c>
      <c r="D341" s="201" t="s">
        <v>2341</v>
      </c>
      <c r="E341" s="201" t="s">
        <v>97</v>
      </c>
      <c r="F341" s="201" t="s">
        <v>2357</v>
      </c>
    </row>
    <row r="342" spans="1:6" ht="12" x14ac:dyDescent="0.25">
      <c r="A342" s="201">
        <v>2230</v>
      </c>
      <c r="B342" s="201" t="s">
        <v>2444</v>
      </c>
      <c r="C342" s="201" t="s">
        <v>2306</v>
      </c>
      <c r="D342" s="201" t="s">
        <v>2341</v>
      </c>
      <c r="E342" s="201" t="s">
        <v>106</v>
      </c>
      <c r="F342" s="201" t="s">
        <v>2353</v>
      </c>
    </row>
    <row r="343" spans="1:6" ht="12" x14ac:dyDescent="0.25">
      <c r="A343" s="201">
        <v>2230</v>
      </c>
      <c r="B343" s="201" t="s">
        <v>2444</v>
      </c>
      <c r="C343" s="201" t="s">
        <v>2306</v>
      </c>
      <c r="D343" s="201" t="s">
        <v>2341</v>
      </c>
      <c r="E343" s="201" t="s">
        <v>106</v>
      </c>
      <c r="F343" s="201" t="s">
        <v>2389</v>
      </c>
    </row>
    <row r="344" spans="1:6" ht="12" x14ac:dyDescent="0.25">
      <c r="A344" s="201">
        <v>2230</v>
      </c>
      <c r="B344" s="201" t="s">
        <v>2444</v>
      </c>
      <c r="C344" s="201" t="s">
        <v>2306</v>
      </c>
      <c r="D344" s="201" t="s">
        <v>2341</v>
      </c>
      <c r="E344" s="201" t="s">
        <v>106</v>
      </c>
      <c r="F344" s="201" t="s">
        <v>2357</v>
      </c>
    </row>
    <row r="345" spans="1:6" ht="12" x14ac:dyDescent="0.25">
      <c r="A345" s="201">
        <v>2230</v>
      </c>
      <c r="B345" s="201" t="s">
        <v>2444</v>
      </c>
      <c r="C345" s="201" t="s">
        <v>2306</v>
      </c>
      <c r="D345" s="201" t="s">
        <v>2341</v>
      </c>
      <c r="E345" s="201" t="s">
        <v>106</v>
      </c>
      <c r="F345" s="201" t="s">
        <v>2350</v>
      </c>
    </row>
    <row r="346" spans="1:6" ht="12" x14ac:dyDescent="0.25">
      <c r="A346" s="201">
        <v>2230</v>
      </c>
      <c r="B346" s="201" t="s">
        <v>2444</v>
      </c>
      <c r="C346" s="201" t="s">
        <v>2306</v>
      </c>
      <c r="D346" s="201" t="s">
        <v>2341</v>
      </c>
      <c r="E346" s="201" t="s">
        <v>106</v>
      </c>
      <c r="F346" s="201" t="s">
        <v>2346</v>
      </c>
    </row>
    <row r="347" spans="1:6" ht="12" x14ac:dyDescent="0.25">
      <c r="A347" s="201">
        <v>2230</v>
      </c>
      <c r="B347" s="201" t="s">
        <v>2444</v>
      </c>
      <c r="C347" s="201" t="s">
        <v>2306</v>
      </c>
      <c r="D347" s="201" t="s">
        <v>2341</v>
      </c>
      <c r="E347" s="201" t="s">
        <v>106</v>
      </c>
      <c r="F347" s="201" t="s">
        <v>2351</v>
      </c>
    </row>
    <row r="348" spans="1:6" ht="12" x14ac:dyDescent="0.25">
      <c r="A348" s="201">
        <v>2230</v>
      </c>
      <c r="B348" s="201" t="s">
        <v>2444</v>
      </c>
      <c r="C348" s="201" t="s">
        <v>2306</v>
      </c>
      <c r="D348" s="201" t="s">
        <v>2341</v>
      </c>
      <c r="E348" s="201" t="s">
        <v>106</v>
      </c>
      <c r="F348" s="201" t="s">
        <v>2342</v>
      </c>
    </row>
    <row r="349" spans="1:6" ht="12" x14ac:dyDescent="0.25">
      <c r="A349" s="201">
        <v>2230</v>
      </c>
      <c r="B349" s="201" t="s">
        <v>2444</v>
      </c>
      <c r="C349" s="201" t="s">
        <v>2306</v>
      </c>
      <c r="D349" s="201" t="s">
        <v>2341</v>
      </c>
      <c r="E349" s="201" t="s">
        <v>106</v>
      </c>
    </row>
    <row r="350" spans="1:6" ht="12" x14ac:dyDescent="0.25">
      <c r="A350" s="201">
        <v>2231</v>
      </c>
      <c r="B350" s="201" t="s">
        <v>2445</v>
      </c>
      <c r="C350" s="201" t="s">
        <v>2306</v>
      </c>
      <c r="D350" s="201" t="s">
        <v>2341</v>
      </c>
      <c r="E350" s="201" t="s">
        <v>106</v>
      </c>
      <c r="F350" s="201" t="s">
        <v>2357</v>
      </c>
    </row>
    <row r="351" spans="1:6" ht="12" x14ac:dyDescent="0.25">
      <c r="A351" s="201">
        <v>2231</v>
      </c>
      <c r="B351" s="201" t="s">
        <v>2445</v>
      </c>
      <c r="C351" s="201" t="s">
        <v>2306</v>
      </c>
      <c r="D351" s="201" t="s">
        <v>2341</v>
      </c>
      <c r="E351" s="201" t="s">
        <v>106</v>
      </c>
    </row>
    <row r="352" spans="1:6" ht="12" x14ac:dyDescent="0.25">
      <c r="A352" s="201">
        <v>2231</v>
      </c>
      <c r="B352" s="201" t="s">
        <v>2445</v>
      </c>
      <c r="C352" s="201" t="s">
        <v>2306</v>
      </c>
      <c r="D352" s="201" t="s">
        <v>2341</v>
      </c>
      <c r="E352" s="201" t="s">
        <v>106</v>
      </c>
      <c r="F352" s="201" t="s">
        <v>2373</v>
      </c>
    </row>
    <row r="353" spans="1:6" ht="12" x14ac:dyDescent="0.25">
      <c r="A353" s="201">
        <v>2231</v>
      </c>
      <c r="B353" s="201" t="s">
        <v>2445</v>
      </c>
      <c r="C353" s="201" t="s">
        <v>2306</v>
      </c>
      <c r="D353" s="201" t="s">
        <v>2341</v>
      </c>
      <c r="E353" s="201" t="s">
        <v>106</v>
      </c>
      <c r="F353" s="201" t="s">
        <v>2350</v>
      </c>
    </row>
    <row r="354" spans="1:6" ht="12" x14ac:dyDescent="0.25">
      <c r="A354" s="201">
        <v>2231</v>
      </c>
      <c r="B354" s="201" t="s">
        <v>2445</v>
      </c>
      <c r="C354" s="201" t="s">
        <v>2306</v>
      </c>
      <c r="D354" s="201" t="s">
        <v>2341</v>
      </c>
      <c r="E354" s="201" t="s">
        <v>106</v>
      </c>
      <c r="F354" s="201" t="s">
        <v>2352</v>
      </c>
    </row>
    <row r="355" spans="1:6" ht="12" x14ac:dyDescent="0.25">
      <c r="A355" s="201">
        <v>2233</v>
      </c>
      <c r="B355" s="201" t="s">
        <v>2446</v>
      </c>
      <c r="C355" s="201" t="s">
        <v>2269</v>
      </c>
      <c r="D355" s="201" t="s">
        <v>2341</v>
      </c>
      <c r="E355" s="201" t="s">
        <v>105</v>
      </c>
    </row>
    <row r="356" spans="1:6" ht="12" x14ac:dyDescent="0.25">
      <c r="A356" s="201">
        <v>2233</v>
      </c>
      <c r="B356" s="201" t="s">
        <v>2446</v>
      </c>
      <c r="C356" s="201" t="s">
        <v>2269</v>
      </c>
      <c r="D356" s="201" t="s">
        <v>2341</v>
      </c>
      <c r="E356" s="201" t="s">
        <v>105</v>
      </c>
      <c r="F356" s="201" t="s">
        <v>2349</v>
      </c>
    </row>
    <row r="357" spans="1:6" ht="12" x14ac:dyDescent="0.25">
      <c r="A357" s="201">
        <v>2233</v>
      </c>
      <c r="B357" s="201" t="s">
        <v>2446</v>
      </c>
      <c r="C357" s="201" t="s">
        <v>2269</v>
      </c>
      <c r="D357" s="201" t="s">
        <v>2341</v>
      </c>
      <c r="E357" s="201" t="s">
        <v>105</v>
      </c>
      <c r="F357" s="201" t="s">
        <v>2408</v>
      </c>
    </row>
    <row r="358" spans="1:6" ht="12" x14ac:dyDescent="0.25">
      <c r="A358" s="201">
        <v>2233</v>
      </c>
      <c r="B358" s="201" t="s">
        <v>2446</v>
      </c>
      <c r="C358" s="201" t="s">
        <v>2269</v>
      </c>
      <c r="D358" s="201" t="s">
        <v>2341</v>
      </c>
      <c r="E358" s="201" t="s">
        <v>105</v>
      </c>
      <c r="F358" s="201" t="s">
        <v>2389</v>
      </c>
    </row>
    <row r="359" spans="1:6" ht="12" x14ac:dyDescent="0.25">
      <c r="A359" s="201">
        <v>2233</v>
      </c>
      <c r="B359" s="201" t="s">
        <v>2446</v>
      </c>
      <c r="C359" s="201" t="s">
        <v>2269</v>
      </c>
      <c r="D359" s="201" t="s">
        <v>2341</v>
      </c>
      <c r="E359" s="201" t="s">
        <v>105</v>
      </c>
      <c r="F359" s="201" t="s">
        <v>2342</v>
      </c>
    </row>
    <row r="360" spans="1:6" ht="12" x14ac:dyDescent="0.25">
      <c r="A360" s="201">
        <v>2233</v>
      </c>
      <c r="B360" s="201" t="s">
        <v>2446</v>
      </c>
      <c r="C360" s="201" t="s">
        <v>2269</v>
      </c>
      <c r="D360" s="201" t="s">
        <v>2341</v>
      </c>
      <c r="E360" s="201" t="s">
        <v>105</v>
      </c>
      <c r="F360" s="201" t="s">
        <v>2357</v>
      </c>
    </row>
    <row r="361" spans="1:6" ht="12" x14ac:dyDescent="0.25">
      <c r="A361" s="201">
        <v>2233</v>
      </c>
      <c r="B361" s="201" t="s">
        <v>2446</v>
      </c>
      <c r="C361" s="201" t="s">
        <v>2269</v>
      </c>
      <c r="D361" s="201" t="s">
        <v>2341</v>
      </c>
      <c r="E361" s="201" t="s">
        <v>105</v>
      </c>
      <c r="F361" s="201" t="s">
        <v>2354</v>
      </c>
    </row>
    <row r="362" spans="1:6" ht="12" x14ac:dyDescent="0.25">
      <c r="A362" s="201">
        <v>2233</v>
      </c>
      <c r="B362" s="201" t="s">
        <v>2446</v>
      </c>
      <c r="C362" s="201" t="s">
        <v>2269</v>
      </c>
      <c r="D362" s="201" t="s">
        <v>2341</v>
      </c>
      <c r="E362" s="201" t="s">
        <v>105</v>
      </c>
      <c r="F362" s="201" t="s">
        <v>2374</v>
      </c>
    </row>
    <row r="363" spans="1:6" ht="12" x14ac:dyDescent="0.25">
      <c r="A363" s="201">
        <v>2233</v>
      </c>
      <c r="B363" s="201" t="s">
        <v>2446</v>
      </c>
      <c r="C363" s="201" t="s">
        <v>2269</v>
      </c>
      <c r="D363" s="201" t="s">
        <v>2341</v>
      </c>
      <c r="E363" s="201" t="s">
        <v>105</v>
      </c>
      <c r="F363" s="201" t="s">
        <v>2394</v>
      </c>
    </row>
    <row r="364" spans="1:6" ht="12" x14ac:dyDescent="0.25">
      <c r="A364" s="201">
        <v>2233</v>
      </c>
      <c r="B364" s="201" t="s">
        <v>2446</v>
      </c>
      <c r="C364" s="201" t="s">
        <v>2269</v>
      </c>
      <c r="D364" s="201" t="s">
        <v>2341</v>
      </c>
      <c r="E364" s="201" t="s">
        <v>105</v>
      </c>
      <c r="F364" s="201" t="s">
        <v>2367</v>
      </c>
    </row>
    <row r="365" spans="1:6" ht="12" x14ac:dyDescent="0.25">
      <c r="A365" s="201">
        <v>2233</v>
      </c>
      <c r="B365" s="201" t="s">
        <v>2446</v>
      </c>
      <c r="C365" s="201" t="s">
        <v>2269</v>
      </c>
      <c r="D365" s="201" t="s">
        <v>2341</v>
      </c>
      <c r="E365" s="201" t="s">
        <v>105</v>
      </c>
      <c r="F365" s="201" t="s">
        <v>2353</v>
      </c>
    </row>
    <row r="366" spans="1:6" ht="12" x14ac:dyDescent="0.25">
      <c r="A366" s="201">
        <v>2233</v>
      </c>
      <c r="B366" s="201" t="s">
        <v>2446</v>
      </c>
      <c r="C366" s="201" t="s">
        <v>2269</v>
      </c>
      <c r="D366" s="201" t="s">
        <v>2341</v>
      </c>
      <c r="E366" s="201" t="s">
        <v>105</v>
      </c>
      <c r="F366" s="201" t="s">
        <v>2345</v>
      </c>
    </row>
    <row r="367" spans="1:6" ht="12" x14ac:dyDescent="0.25">
      <c r="A367" s="201">
        <v>2233</v>
      </c>
      <c r="B367" s="201" t="s">
        <v>2446</v>
      </c>
      <c r="C367" s="201" t="s">
        <v>2269</v>
      </c>
      <c r="D367" s="201" t="s">
        <v>2341</v>
      </c>
      <c r="E367" s="201" t="s">
        <v>105</v>
      </c>
      <c r="F367" s="201" t="s">
        <v>2364</v>
      </c>
    </row>
    <row r="368" spans="1:6" ht="12" x14ac:dyDescent="0.25">
      <c r="A368" s="201">
        <v>2233</v>
      </c>
      <c r="B368" s="201" t="s">
        <v>2446</v>
      </c>
      <c r="C368" s="201" t="s">
        <v>2269</v>
      </c>
      <c r="D368" s="201" t="s">
        <v>2341</v>
      </c>
      <c r="E368" s="201" t="s">
        <v>105</v>
      </c>
      <c r="F368" s="201" t="s">
        <v>2346</v>
      </c>
    </row>
    <row r="369" spans="1:6" ht="12" x14ac:dyDescent="0.25">
      <c r="A369" s="201">
        <v>2233</v>
      </c>
      <c r="B369" s="201" t="s">
        <v>2446</v>
      </c>
      <c r="C369" s="201" t="s">
        <v>2269</v>
      </c>
      <c r="D369" s="201" t="s">
        <v>2341</v>
      </c>
      <c r="E369" s="201" t="s">
        <v>105</v>
      </c>
      <c r="F369" s="201" t="s">
        <v>2343</v>
      </c>
    </row>
    <row r="370" spans="1:6" ht="12" x14ac:dyDescent="0.25">
      <c r="A370" s="201">
        <v>2233</v>
      </c>
      <c r="B370" s="201" t="s">
        <v>2446</v>
      </c>
      <c r="C370" s="201" t="s">
        <v>2269</v>
      </c>
      <c r="D370" s="201" t="s">
        <v>2341</v>
      </c>
      <c r="E370" s="201" t="s">
        <v>105</v>
      </c>
      <c r="F370" s="201" t="s">
        <v>2352</v>
      </c>
    </row>
    <row r="371" spans="1:6" ht="12" x14ac:dyDescent="0.25">
      <c r="A371" s="201">
        <v>2233</v>
      </c>
      <c r="B371" s="201" t="s">
        <v>2446</v>
      </c>
      <c r="C371" s="201" t="s">
        <v>2269</v>
      </c>
      <c r="D371" s="201" t="s">
        <v>2341</v>
      </c>
      <c r="E371" s="201" t="s">
        <v>105</v>
      </c>
      <c r="F371" s="201" t="s">
        <v>2443</v>
      </c>
    </row>
    <row r="372" spans="1:6" ht="12" x14ac:dyDescent="0.25">
      <c r="A372" s="201">
        <v>2234</v>
      </c>
      <c r="B372" s="201" t="s">
        <v>2447</v>
      </c>
      <c r="C372" s="201" t="s">
        <v>2269</v>
      </c>
      <c r="D372" s="201" t="s">
        <v>2341</v>
      </c>
      <c r="E372" s="201" t="s">
        <v>105</v>
      </c>
      <c r="F372" s="201" t="s">
        <v>2342</v>
      </c>
    </row>
    <row r="373" spans="1:6" ht="12" x14ac:dyDescent="0.25">
      <c r="A373" s="201">
        <v>2234</v>
      </c>
      <c r="B373" s="201" t="s">
        <v>2447</v>
      </c>
      <c r="C373" s="201" t="s">
        <v>2269</v>
      </c>
      <c r="D373" s="201" t="s">
        <v>2341</v>
      </c>
      <c r="E373" s="201" t="s">
        <v>105</v>
      </c>
      <c r="F373" s="201" t="s">
        <v>2389</v>
      </c>
    </row>
    <row r="374" spans="1:6" ht="12" x14ac:dyDescent="0.25">
      <c r="A374" s="201">
        <v>2234</v>
      </c>
      <c r="B374" s="201" t="s">
        <v>2447</v>
      </c>
      <c r="C374" s="201" t="s">
        <v>2269</v>
      </c>
      <c r="D374" s="201" t="s">
        <v>2341</v>
      </c>
      <c r="E374" s="201" t="s">
        <v>105</v>
      </c>
      <c r="F374" s="201" t="s">
        <v>2365</v>
      </c>
    </row>
    <row r="375" spans="1:6" ht="12" x14ac:dyDescent="0.25">
      <c r="A375" s="201">
        <v>2234</v>
      </c>
      <c r="B375" s="201" t="s">
        <v>2447</v>
      </c>
      <c r="C375" s="201" t="s">
        <v>2269</v>
      </c>
      <c r="D375" s="201" t="s">
        <v>2341</v>
      </c>
      <c r="E375" s="201" t="s">
        <v>105</v>
      </c>
      <c r="F375" s="201" t="s">
        <v>2346</v>
      </c>
    </row>
    <row r="376" spans="1:6" ht="12" x14ac:dyDescent="0.25">
      <c r="A376" s="201">
        <v>2234</v>
      </c>
      <c r="B376" s="201" t="s">
        <v>2447</v>
      </c>
      <c r="C376" s="201" t="s">
        <v>2269</v>
      </c>
      <c r="D376" s="201" t="s">
        <v>2341</v>
      </c>
      <c r="E376" s="201" t="s">
        <v>105</v>
      </c>
      <c r="F376" s="201" t="s">
        <v>2353</v>
      </c>
    </row>
    <row r="377" spans="1:6" ht="12" x14ac:dyDescent="0.25">
      <c r="A377" s="201">
        <v>2234</v>
      </c>
      <c r="B377" s="201" t="s">
        <v>2447</v>
      </c>
      <c r="C377" s="201" t="s">
        <v>2269</v>
      </c>
      <c r="D377" s="201" t="s">
        <v>2341</v>
      </c>
      <c r="E377" s="201" t="s">
        <v>105</v>
      </c>
      <c r="F377" s="201" t="s">
        <v>2368</v>
      </c>
    </row>
    <row r="378" spans="1:6" ht="12" x14ac:dyDescent="0.25">
      <c r="A378" s="201">
        <v>2234</v>
      </c>
      <c r="B378" s="201" t="s">
        <v>2447</v>
      </c>
      <c r="C378" s="201" t="s">
        <v>2269</v>
      </c>
      <c r="D378" s="201" t="s">
        <v>2341</v>
      </c>
      <c r="E378" s="201" t="s">
        <v>105</v>
      </c>
      <c r="F378" s="201" t="s">
        <v>2364</v>
      </c>
    </row>
    <row r="379" spans="1:6" ht="12" x14ac:dyDescent="0.25">
      <c r="A379" s="201">
        <v>2234</v>
      </c>
      <c r="B379" s="201" t="s">
        <v>2447</v>
      </c>
      <c r="C379" s="201" t="s">
        <v>2269</v>
      </c>
      <c r="D379" s="201" t="s">
        <v>2341</v>
      </c>
      <c r="E379" s="201" t="s">
        <v>105</v>
      </c>
      <c r="F379" s="201" t="s">
        <v>2443</v>
      </c>
    </row>
    <row r="380" spans="1:6" ht="12" x14ac:dyDescent="0.25">
      <c r="A380" s="201">
        <v>2234</v>
      </c>
      <c r="B380" s="201" t="s">
        <v>2447</v>
      </c>
      <c r="C380" s="201" t="s">
        <v>2269</v>
      </c>
      <c r="D380" s="201" t="s">
        <v>2341</v>
      </c>
      <c r="E380" s="201" t="s">
        <v>105</v>
      </c>
      <c r="F380" s="201" t="s">
        <v>2374</v>
      </c>
    </row>
    <row r="381" spans="1:6" ht="12" x14ac:dyDescent="0.25">
      <c r="A381" s="201">
        <v>2234</v>
      </c>
      <c r="B381" s="201" t="s">
        <v>2447</v>
      </c>
      <c r="C381" s="201" t="s">
        <v>2269</v>
      </c>
      <c r="D381" s="201" t="s">
        <v>2341</v>
      </c>
      <c r="E381" s="201" t="s">
        <v>105</v>
      </c>
      <c r="F381" s="201" t="s">
        <v>2394</v>
      </c>
    </row>
    <row r="382" spans="1:6" ht="12" x14ac:dyDescent="0.25">
      <c r="A382" s="201">
        <v>2234</v>
      </c>
      <c r="B382" s="201" t="s">
        <v>2447</v>
      </c>
      <c r="C382" s="201" t="s">
        <v>2269</v>
      </c>
      <c r="D382" s="201" t="s">
        <v>2341</v>
      </c>
      <c r="E382" s="201" t="s">
        <v>105</v>
      </c>
      <c r="F382" s="201" t="s">
        <v>2349</v>
      </c>
    </row>
    <row r="383" spans="1:6" ht="12" x14ac:dyDescent="0.25">
      <c r="A383" s="201">
        <v>2234</v>
      </c>
      <c r="B383" s="201" t="s">
        <v>2447</v>
      </c>
      <c r="C383" s="201" t="s">
        <v>2269</v>
      </c>
      <c r="D383" s="201" t="s">
        <v>2341</v>
      </c>
      <c r="E383" s="201" t="s">
        <v>105</v>
      </c>
      <c r="F383" s="201" t="s">
        <v>2352</v>
      </c>
    </row>
    <row r="384" spans="1:6" ht="12" x14ac:dyDescent="0.25">
      <c r="A384" s="201">
        <v>2234</v>
      </c>
      <c r="B384" s="201" t="s">
        <v>2447</v>
      </c>
      <c r="C384" s="201" t="s">
        <v>2269</v>
      </c>
      <c r="D384" s="201" t="s">
        <v>2341</v>
      </c>
      <c r="E384" s="201" t="s">
        <v>105</v>
      </c>
    </row>
    <row r="385" spans="1:6" ht="12" x14ac:dyDescent="0.25">
      <c r="A385" s="201">
        <v>2234</v>
      </c>
      <c r="B385" s="201" t="s">
        <v>2447</v>
      </c>
      <c r="C385" s="201" t="s">
        <v>2269</v>
      </c>
      <c r="D385" s="201" t="s">
        <v>2341</v>
      </c>
      <c r="E385" s="201" t="s">
        <v>105</v>
      </c>
      <c r="F385" s="201" t="s">
        <v>2357</v>
      </c>
    </row>
    <row r="386" spans="1:6" ht="12" x14ac:dyDescent="0.25">
      <c r="A386" s="201">
        <v>2234</v>
      </c>
      <c r="B386" s="201" t="s">
        <v>2447</v>
      </c>
      <c r="C386" s="201" t="s">
        <v>2269</v>
      </c>
      <c r="D386" s="201" t="s">
        <v>2341</v>
      </c>
      <c r="E386" s="201" t="s">
        <v>105</v>
      </c>
      <c r="F386" s="201" t="s">
        <v>2367</v>
      </c>
    </row>
    <row r="387" spans="1:6" ht="12" x14ac:dyDescent="0.25">
      <c r="A387" s="201">
        <v>2234</v>
      </c>
      <c r="B387" s="201" t="s">
        <v>2447</v>
      </c>
      <c r="C387" s="201" t="s">
        <v>2269</v>
      </c>
      <c r="D387" s="201" t="s">
        <v>2341</v>
      </c>
      <c r="E387" s="201" t="s">
        <v>105</v>
      </c>
      <c r="F387" s="201" t="s">
        <v>2369</v>
      </c>
    </row>
    <row r="388" spans="1:6" ht="12" x14ac:dyDescent="0.25">
      <c r="A388" s="201">
        <v>2234</v>
      </c>
      <c r="B388" s="201" t="s">
        <v>2447</v>
      </c>
      <c r="C388" s="201" t="s">
        <v>2269</v>
      </c>
      <c r="D388" s="201" t="s">
        <v>2341</v>
      </c>
      <c r="E388" s="201" t="s">
        <v>105</v>
      </c>
      <c r="F388" s="201" t="s">
        <v>2408</v>
      </c>
    </row>
    <row r="389" spans="1:6" ht="12" x14ac:dyDescent="0.25">
      <c r="A389" s="201">
        <v>2234</v>
      </c>
      <c r="B389" s="201" t="s">
        <v>2447</v>
      </c>
      <c r="C389" s="201" t="s">
        <v>2269</v>
      </c>
      <c r="D389" s="201" t="s">
        <v>2341</v>
      </c>
      <c r="E389" s="201" t="s">
        <v>105</v>
      </c>
      <c r="F389" s="201" t="s">
        <v>2373</v>
      </c>
    </row>
    <row r="390" spans="1:6" ht="12" x14ac:dyDescent="0.25">
      <c r="A390" s="201">
        <v>2234</v>
      </c>
      <c r="B390" s="201" t="s">
        <v>2447</v>
      </c>
      <c r="C390" s="201" t="s">
        <v>2269</v>
      </c>
      <c r="D390" s="201" t="s">
        <v>2341</v>
      </c>
      <c r="E390" s="201" t="s">
        <v>105</v>
      </c>
      <c r="F390" s="201" t="s">
        <v>2345</v>
      </c>
    </row>
    <row r="391" spans="1:6" ht="12" x14ac:dyDescent="0.25">
      <c r="A391" s="201">
        <v>2235</v>
      </c>
      <c r="B391" s="201" t="s">
        <v>2448</v>
      </c>
      <c r="C391" s="201" t="s">
        <v>2269</v>
      </c>
      <c r="D391" s="201" t="s">
        <v>2341</v>
      </c>
      <c r="E391" s="201" t="s">
        <v>105</v>
      </c>
      <c r="F391" s="201" t="s">
        <v>2349</v>
      </c>
    </row>
    <row r="392" spans="1:6" ht="12" x14ac:dyDescent="0.25">
      <c r="A392" s="201">
        <v>2235</v>
      </c>
      <c r="B392" s="201" t="s">
        <v>2448</v>
      </c>
      <c r="C392" s="201" t="s">
        <v>2269</v>
      </c>
      <c r="D392" s="201" t="s">
        <v>2341</v>
      </c>
      <c r="E392" s="201" t="s">
        <v>105</v>
      </c>
      <c r="F392" s="201" t="s">
        <v>2443</v>
      </c>
    </row>
    <row r="393" spans="1:6" ht="12" x14ac:dyDescent="0.25">
      <c r="A393" s="201">
        <v>2235</v>
      </c>
      <c r="B393" s="201" t="s">
        <v>2448</v>
      </c>
      <c r="C393" s="201" t="s">
        <v>2269</v>
      </c>
      <c r="D393" s="201" t="s">
        <v>2341</v>
      </c>
      <c r="E393" s="201" t="s">
        <v>105</v>
      </c>
      <c r="F393" s="201" t="s">
        <v>2350</v>
      </c>
    </row>
    <row r="394" spans="1:6" ht="12" x14ac:dyDescent="0.25">
      <c r="A394" s="201">
        <v>2235</v>
      </c>
      <c r="B394" s="201" t="s">
        <v>2448</v>
      </c>
      <c r="C394" s="201" t="s">
        <v>2269</v>
      </c>
      <c r="D394" s="201" t="s">
        <v>2341</v>
      </c>
      <c r="E394" s="201" t="s">
        <v>105</v>
      </c>
      <c r="F394" s="201" t="s">
        <v>2357</v>
      </c>
    </row>
    <row r="395" spans="1:6" ht="12" x14ac:dyDescent="0.25">
      <c r="A395" s="201">
        <v>2235</v>
      </c>
      <c r="B395" s="201" t="s">
        <v>2448</v>
      </c>
      <c r="C395" s="201" t="s">
        <v>2269</v>
      </c>
      <c r="D395" s="201" t="s">
        <v>2341</v>
      </c>
      <c r="E395" s="201" t="s">
        <v>105</v>
      </c>
      <c r="F395" s="201" t="s">
        <v>2348</v>
      </c>
    </row>
    <row r="396" spans="1:6" ht="12" x14ac:dyDescent="0.25">
      <c r="A396" s="201">
        <v>2235</v>
      </c>
      <c r="B396" s="201" t="s">
        <v>2448</v>
      </c>
      <c r="C396" s="201" t="s">
        <v>2269</v>
      </c>
      <c r="D396" s="201" t="s">
        <v>2341</v>
      </c>
      <c r="E396" s="201" t="s">
        <v>105</v>
      </c>
      <c r="F396" s="201" t="s">
        <v>2342</v>
      </c>
    </row>
    <row r="397" spans="1:6" ht="12" x14ac:dyDescent="0.25">
      <c r="A397" s="201">
        <v>2235</v>
      </c>
      <c r="B397" s="201" t="s">
        <v>2448</v>
      </c>
      <c r="C397" s="201" t="s">
        <v>2269</v>
      </c>
      <c r="D397" s="201" t="s">
        <v>2341</v>
      </c>
      <c r="E397" s="201" t="s">
        <v>105</v>
      </c>
      <c r="F397" s="201" t="s">
        <v>2373</v>
      </c>
    </row>
    <row r="398" spans="1:6" ht="12" x14ac:dyDescent="0.25">
      <c r="A398" s="201">
        <v>2235</v>
      </c>
      <c r="B398" s="201" t="s">
        <v>2448</v>
      </c>
      <c r="C398" s="201" t="s">
        <v>2269</v>
      </c>
      <c r="D398" s="201" t="s">
        <v>2341</v>
      </c>
      <c r="E398" s="201" t="s">
        <v>105</v>
      </c>
      <c r="F398" s="201" t="s">
        <v>2389</v>
      </c>
    </row>
    <row r="399" spans="1:6" ht="12" x14ac:dyDescent="0.25">
      <c r="A399" s="201">
        <v>2235</v>
      </c>
      <c r="B399" s="201" t="s">
        <v>2448</v>
      </c>
      <c r="C399" s="201" t="s">
        <v>2269</v>
      </c>
      <c r="D399" s="201" t="s">
        <v>2341</v>
      </c>
      <c r="E399" s="201" t="s">
        <v>105</v>
      </c>
    </row>
    <row r="400" spans="1:6" ht="12" x14ac:dyDescent="0.25">
      <c r="A400" s="201">
        <v>2235</v>
      </c>
      <c r="B400" s="201" t="s">
        <v>2448</v>
      </c>
      <c r="C400" s="201" t="s">
        <v>2269</v>
      </c>
      <c r="D400" s="201" t="s">
        <v>2341</v>
      </c>
      <c r="E400" s="201" t="s">
        <v>105</v>
      </c>
      <c r="F400" s="201" t="s">
        <v>2345</v>
      </c>
    </row>
    <row r="401" spans="1:6" ht="12" x14ac:dyDescent="0.25">
      <c r="A401" s="201">
        <v>2235</v>
      </c>
      <c r="B401" s="201" t="s">
        <v>2448</v>
      </c>
      <c r="C401" s="201" t="s">
        <v>2269</v>
      </c>
      <c r="D401" s="201" t="s">
        <v>2341</v>
      </c>
      <c r="E401" s="201" t="s">
        <v>105</v>
      </c>
      <c r="F401" s="201" t="s">
        <v>2394</v>
      </c>
    </row>
    <row r="402" spans="1:6" ht="12" x14ac:dyDescent="0.25">
      <c r="A402" s="201">
        <v>2235</v>
      </c>
      <c r="B402" s="201" t="s">
        <v>2448</v>
      </c>
      <c r="C402" s="201" t="s">
        <v>2269</v>
      </c>
      <c r="D402" s="201" t="s">
        <v>2341</v>
      </c>
      <c r="E402" s="201" t="s">
        <v>105</v>
      </c>
      <c r="F402" s="201" t="s">
        <v>2352</v>
      </c>
    </row>
    <row r="403" spans="1:6" ht="12" x14ac:dyDescent="0.25">
      <c r="A403" s="201">
        <v>2235</v>
      </c>
      <c r="B403" s="201" t="s">
        <v>2448</v>
      </c>
      <c r="C403" s="201" t="s">
        <v>2269</v>
      </c>
      <c r="D403" s="201" t="s">
        <v>2341</v>
      </c>
      <c r="E403" s="201" t="s">
        <v>105</v>
      </c>
      <c r="F403" s="201" t="s">
        <v>2346</v>
      </c>
    </row>
    <row r="404" spans="1:6" ht="12" x14ac:dyDescent="0.25">
      <c r="A404" s="201">
        <v>2235</v>
      </c>
      <c r="B404" s="201" t="s">
        <v>2448</v>
      </c>
      <c r="C404" s="201" t="s">
        <v>2269</v>
      </c>
      <c r="D404" s="201" t="s">
        <v>2341</v>
      </c>
      <c r="E404" s="201" t="s">
        <v>105</v>
      </c>
      <c r="F404" s="201" t="s">
        <v>2353</v>
      </c>
    </row>
    <row r="405" spans="1:6" ht="12" x14ac:dyDescent="0.25">
      <c r="A405" s="201">
        <v>2236</v>
      </c>
      <c r="B405" s="201" t="s">
        <v>2449</v>
      </c>
      <c r="C405" s="201" t="s">
        <v>2269</v>
      </c>
      <c r="D405" s="201" t="s">
        <v>2341</v>
      </c>
      <c r="E405" s="201" t="s">
        <v>105</v>
      </c>
      <c r="F405" s="201" t="s">
        <v>2389</v>
      </c>
    </row>
    <row r="406" spans="1:6" ht="12" x14ac:dyDescent="0.25">
      <c r="A406" s="201">
        <v>2236</v>
      </c>
      <c r="B406" s="201" t="s">
        <v>2449</v>
      </c>
      <c r="C406" s="201" t="s">
        <v>2269</v>
      </c>
      <c r="D406" s="201" t="s">
        <v>2341</v>
      </c>
      <c r="E406" s="201" t="s">
        <v>105</v>
      </c>
      <c r="F406" s="201" t="s">
        <v>2373</v>
      </c>
    </row>
    <row r="407" spans="1:6" ht="12" x14ac:dyDescent="0.25">
      <c r="A407" s="201">
        <v>2236</v>
      </c>
      <c r="B407" s="201" t="s">
        <v>2449</v>
      </c>
      <c r="C407" s="201" t="s">
        <v>2269</v>
      </c>
      <c r="D407" s="201" t="s">
        <v>2341</v>
      </c>
      <c r="E407" s="201" t="s">
        <v>105</v>
      </c>
      <c r="F407" s="201" t="s">
        <v>2342</v>
      </c>
    </row>
    <row r="408" spans="1:6" ht="12" x14ac:dyDescent="0.25">
      <c r="A408" s="201">
        <v>2236</v>
      </c>
      <c r="B408" s="201" t="s">
        <v>2449</v>
      </c>
      <c r="C408" s="201" t="s">
        <v>2269</v>
      </c>
      <c r="D408" s="201" t="s">
        <v>2341</v>
      </c>
      <c r="E408" s="201" t="s">
        <v>105</v>
      </c>
      <c r="F408" s="201" t="s">
        <v>2350</v>
      </c>
    </row>
    <row r="409" spans="1:6" ht="12" x14ac:dyDescent="0.25">
      <c r="A409" s="201">
        <v>2236</v>
      </c>
      <c r="B409" s="201" t="s">
        <v>2449</v>
      </c>
      <c r="C409" s="201" t="s">
        <v>2269</v>
      </c>
      <c r="D409" s="201" t="s">
        <v>2341</v>
      </c>
      <c r="E409" s="201" t="s">
        <v>105</v>
      </c>
      <c r="F409" s="201" t="s">
        <v>2360</v>
      </c>
    </row>
    <row r="410" spans="1:6" ht="12" x14ac:dyDescent="0.25">
      <c r="A410" s="201">
        <v>2236</v>
      </c>
      <c r="B410" s="201" t="s">
        <v>2449</v>
      </c>
      <c r="C410" s="201" t="s">
        <v>2269</v>
      </c>
      <c r="D410" s="201" t="s">
        <v>2341</v>
      </c>
      <c r="E410" s="201" t="s">
        <v>105</v>
      </c>
      <c r="F410" s="201" t="s">
        <v>2361</v>
      </c>
    </row>
    <row r="411" spans="1:6" ht="12" x14ac:dyDescent="0.25">
      <c r="A411" s="201">
        <v>2236</v>
      </c>
      <c r="B411" s="201" t="s">
        <v>2449</v>
      </c>
      <c r="C411" s="201" t="s">
        <v>2269</v>
      </c>
      <c r="D411" s="201" t="s">
        <v>2341</v>
      </c>
      <c r="E411" s="201" t="s">
        <v>105</v>
      </c>
      <c r="F411" s="201" t="s">
        <v>2345</v>
      </c>
    </row>
    <row r="412" spans="1:6" ht="12" x14ac:dyDescent="0.25">
      <c r="A412" s="201">
        <v>2236</v>
      </c>
      <c r="B412" s="201" t="s">
        <v>2449</v>
      </c>
      <c r="C412" s="201" t="s">
        <v>2269</v>
      </c>
      <c r="D412" s="201" t="s">
        <v>2341</v>
      </c>
      <c r="E412" s="201" t="s">
        <v>105</v>
      </c>
      <c r="F412" s="201" t="s">
        <v>2405</v>
      </c>
    </row>
    <row r="413" spans="1:6" ht="12" x14ac:dyDescent="0.25">
      <c r="A413" s="201">
        <v>2236</v>
      </c>
      <c r="B413" s="201" t="s">
        <v>2449</v>
      </c>
      <c r="C413" s="201" t="s">
        <v>2269</v>
      </c>
      <c r="D413" s="201" t="s">
        <v>2341</v>
      </c>
      <c r="E413" s="201" t="s">
        <v>105</v>
      </c>
      <c r="F413" s="201" t="s">
        <v>2353</v>
      </c>
    </row>
    <row r="414" spans="1:6" ht="12" x14ac:dyDescent="0.25">
      <c r="A414" s="201">
        <v>2236</v>
      </c>
      <c r="B414" s="201" t="s">
        <v>2449</v>
      </c>
      <c r="C414" s="201" t="s">
        <v>2269</v>
      </c>
      <c r="D414" s="201" t="s">
        <v>2341</v>
      </c>
      <c r="E414" s="201" t="s">
        <v>105</v>
      </c>
      <c r="F414" s="201" t="s">
        <v>2357</v>
      </c>
    </row>
    <row r="415" spans="1:6" ht="12" x14ac:dyDescent="0.25">
      <c r="A415" s="201">
        <v>2236</v>
      </c>
      <c r="B415" s="201" t="s">
        <v>2449</v>
      </c>
      <c r="C415" s="201" t="s">
        <v>2269</v>
      </c>
      <c r="D415" s="201" t="s">
        <v>2341</v>
      </c>
      <c r="E415" s="201" t="s">
        <v>105</v>
      </c>
      <c r="F415" s="201" t="s">
        <v>2374</v>
      </c>
    </row>
    <row r="416" spans="1:6" ht="12" x14ac:dyDescent="0.25">
      <c r="A416" s="201">
        <v>2236</v>
      </c>
      <c r="B416" s="201" t="s">
        <v>2449</v>
      </c>
      <c r="C416" s="201" t="s">
        <v>2269</v>
      </c>
      <c r="D416" s="201" t="s">
        <v>2341</v>
      </c>
      <c r="E416" s="201" t="s">
        <v>105</v>
      </c>
      <c r="F416" s="201" t="s">
        <v>2407</v>
      </c>
    </row>
    <row r="417" spans="1:6" ht="12" x14ac:dyDescent="0.25">
      <c r="A417" s="201">
        <v>2236</v>
      </c>
      <c r="B417" s="201" t="s">
        <v>2449</v>
      </c>
      <c r="C417" s="201" t="s">
        <v>2269</v>
      </c>
      <c r="D417" s="201" t="s">
        <v>2341</v>
      </c>
      <c r="E417" s="201" t="s">
        <v>105</v>
      </c>
      <c r="F417" s="201" t="s">
        <v>2408</v>
      </c>
    </row>
    <row r="418" spans="1:6" ht="12" x14ac:dyDescent="0.25">
      <c r="A418" s="201">
        <v>2236</v>
      </c>
      <c r="B418" s="201" t="s">
        <v>2449</v>
      </c>
      <c r="C418" s="201" t="s">
        <v>2269</v>
      </c>
      <c r="D418" s="201" t="s">
        <v>2341</v>
      </c>
      <c r="E418" s="201" t="s">
        <v>105</v>
      </c>
      <c r="F418" s="201" t="s">
        <v>2354</v>
      </c>
    </row>
    <row r="419" spans="1:6" ht="12" x14ac:dyDescent="0.25">
      <c r="A419" s="201">
        <v>2236</v>
      </c>
      <c r="B419" s="201" t="s">
        <v>2449</v>
      </c>
      <c r="C419" s="201" t="s">
        <v>2269</v>
      </c>
      <c r="D419" s="201" t="s">
        <v>2341</v>
      </c>
      <c r="E419" s="201" t="s">
        <v>105</v>
      </c>
      <c r="F419" s="201" t="s">
        <v>2443</v>
      </c>
    </row>
    <row r="420" spans="1:6" ht="12" x14ac:dyDescent="0.25">
      <c r="A420" s="201">
        <v>2236</v>
      </c>
      <c r="B420" s="201" t="s">
        <v>2449</v>
      </c>
      <c r="C420" s="201" t="s">
        <v>2269</v>
      </c>
      <c r="D420" s="201" t="s">
        <v>2341</v>
      </c>
      <c r="E420" s="201" t="s">
        <v>105</v>
      </c>
      <c r="F420" s="201" t="s">
        <v>2394</v>
      </c>
    </row>
    <row r="421" spans="1:6" ht="12" x14ac:dyDescent="0.25">
      <c r="A421" s="201">
        <v>2236</v>
      </c>
      <c r="B421" s="201" t="s">
        <v>2449</v>
      </c>
      <c r="C421" s="201" t="s">
        <v>2269</v>
      </c>
      <c r="D421" s="201" t="s">
        <v>2341</v>
      </c>
      <c r="E421" s="201" t="s">
        <v>105</v>
      </c>
      <c r="F421" s="201" t="s">
        <v>2358</v>
      </c>
    </row>
    <row r="422" spans="1:6" ht="12" x14ac:dyDescent="0.25">
      <c r="A422" s="201">
        <v>2236</v>
      </c>
      <c r="B422" s="201" t="s">
        <v>2449</v>
      </c>
      <c r="C422" s="201" t="s">
        <v>2269</v>
      </c>
      <c r="D422" s="201" t="s">
        <v>2341</v>
      </c>
      <c r="E422" s="201" t="s">
        <v>105</v>
      </c>
      <c r="F422" s="201" t="s">
        <v>2346</v>
      </c>
    </row>
    <row r="423" spans="1:6" ht="12" x14ac:dyDescent="0.25">
      <c r="A423" s="201">
        <v>2236</v>
      </c>
      <c r="B423" s="201" t="s">
        <v>2449</v>
      </c>
      <c r="C423" s="201" t="s">
        <v>2269</v>
      </c>
      <c r="D423" s="201" t="s">
        <v>2341</v>
      </c>
      <c r="E423" s="201" t="s">
        <v>105</v>
      </c>
      <c r="F423" s="201" t="s">
        <v>2386</v>
      </c>
    </row>
    <row r="424" spans="1:6" ht="12" x14ac:dyDescent="0.25">
      <c r="A424" s="201">
        <v>2236</v>
      </c>
      <c r="B424" s="201" t="s">
        <v>2449</v>
      </c>
      <c r="C424" s="201" t="s">
        <v>2269</v>
      </c>
      <c r="D424" s="201" t="s">
        <v>2341</v>
      </c>
      <c r="E424" s="201" t="s">
        <v>105</v>
      </c>
      <c r="F424" s="201" t="s">
        <v>2365</v>
      </c>
    </row>
    <row r="425" spans="1:6" ht="12" x14ac:dyDescent="0.25">
      <c r="A425" s="201">
        <v>2236</v>
      </c>
      <c r="B425" s="201" t="s">
        <v>2449</v>
      </c>
      <c r="C425" s="201" t="s">
        <v>2269</v>
      </c>
      <c r="D425" s="201" t="s">
        <v>2341</v>
      </c>
      <c r="E425" s="201" t="s">
        <v>105</v>
      </c>
      <c r="F425" s="201" t="s">
        <v>2364</v>
      </c>
    </row>
    <row r="426" spans="1:6" ht="12" x14ac:dyDescent="0.25">
      <c r="A426" s="201">
        <v>2236</v>
      </c>
      <c r="B426" s="201" t="s">
        <v>2449</v>
      </c>
      <c r="C426" s="201" t="s">
        <v>2269</v>
      </c>
      <c r="D426" s="201" t="s">
        <v>2341</v>
      </c>
      <c r="E426" s="201" t="s">
        <v>105</v>
      </c>
      <c r="F426" s="201" t="s">
        <v>2371</v>
      </c>
    </row>
    <row r="427" spans="1:6" ht="12" x14ac:dyDescent="0.25">
      <c r="A427" s="201">
        <v>2236</v>
      </c>
      <c r="B427" s="201" t="s">
        <v>2449</v>
      </c>
      <c r="C427" s="201" t="s">
        <v>2269</v>
      </c>
      <c r="D427" s="201" t="s">
        <v>2341</v>
      </c>
      <c r="E427" s="201" t="s">
        <v>105</v>
      </c>
      <c r="F427" s="201" t="s">
        <v>2347</v>
      </c>
    </row>
    <row r="428" spans="1:6" ht="12" x14ac:dyDescent="0.25">
      <c r="A428" s="201">
        <v>2236</v>
      </c>
      <c r="B428" s="201" t="s">
        <v>2449</v>
      </c>
      <c r="C428" s="201" t="s">
        <v>2269</v>
      </c>
      <c r="D428" s="201" t="s">
        <v>2341</v>
      </c>
      <c r="E428" s="201" t="s">
        <v>105</v>
      </c>
      <c r="F428" s="201" t="s">
        <v>2352</v>
      </c>
    </row>
    <row r="429" spans="1:6" ht="12" x14ac:dyDescent="0.25">
      <c r="A429" s="201">
        <v>2236</v>
      </c>
      <c r="B429" s="201" t="s">
        <v>2449</v>
      </c>
      <c r="C429" s="201" t="s">
        <v>2269</v>
      </c>
      <c r="D429" s="201" t="s">
        <v>2341</v>
      </c>
      <c r="E429" s="201" t="s">
        <v>105</v>
      </c>
      <c r="F429" s="201" t="s">
        <v>2343</v>
      </c>
    </row>
    <row r="430" spans="1:6" ht="12" x14ac:dyDescent="0.25">
      <c r="A430" s="201">
        <v>2236</v>
      </c>
      <c r="B430" s="201" t="s">
        <v>2449</v>
      </c>
      <c r="C430" s="201" t="s">
        <v>2269</v>
      </c>
      <c r="D430" s="201" t="s">
        <v>2341</v>
      </c>
      <c r="E430" s="201" t="s">
        <v>105</v>
      </c>
    </row>
    <row r="431" spans="1:6" ht="12" x14ac:dyDescent="0.25">
      <c r="A431" s="201">
        <v>2236</v>
      </c>
      <c r="B431" s="201" t="s">
        <v>2449</v>
      </c>
      <c r="C431" s="201" t="s">
        <v>2269</v>
      </c>
      <c r="D431" s="201" t="s">
        <v>2341</v>
      </c>
      <c r="E431" s="201" t="s">
        <v>105</v>
      </c>
      <c r="F431" s="201" t="s">
        <v>2367</v>
      </c>
    </row>
    <row r="432" spans="1:6" ht="12" x14ac:dyDescent="0.25">
      <c r="A432" s="201">
        <v>2236</v>
      </c>
      <c r="B432" s="201" t="s">
        <v>2449</v>
      </c>
      <c r="C432" s="201" t="s">
        <v>2269</v>
      </c>
      <c r="D432" s="201" t="s">
        <v>2341</v>
      </c>
      <c r="E432" s="201" t="s">
        <v>105</v>
      </c>
      <c r="F432" s="201" t="s">
        <v>2349</v>
      </c>
    </row>
    <row r="433" spans="1:6" ht="12" x14ac:dyDescent="0.25">
      <c r="A433" s="201">
        <v>2236</v>
      </c>
      <c r="B433" s="201" t="s">
        <v>2449</v>
      </c>
      <c r="C433" s="201" t="s">
        <v>2269</v>
      </c>
      <c r="D433" s="201" t="s">
        <v>2341</v>
      </c>
      <c r="E433" s="201" t="s">
        <v>105</v>
      </c>
      <c r="F433" s="201" t="s">
        <v>2390</v>
      </c>
    </row>
    <row r="434" spans="1:6" ht="12" x14ac:dyDescent="0.25">
      <c r="A434" s="201">
        <v>2236</v>
      </c>
      <c r="B434" s="201" t="s">
        <v>2449</v>
      </c>
      <c r="C434" s="201" t="s">
        <v>2269</v>
      </c>
      <c r="D434" s="201" t="s">
        <v>2341</v>
      </c>
      <c r="E434" s="201" t="s">
        <v>105</v>
      </c>
      <c r="F434" s="201" t="s">
        <v>2344</v>
      </c>
    </row>
    <row r="435" spans="1:6" ht="12" x14ac:dyDescent="0.25">
      <c r="A435" s="201">
        <v>2236</v>
      </c>
      <c r="B435" s="201" t="s">
        <v>2449</v>
      </c>
      <c r="C435" s="201" t="s">
        <v>2269</v>
      </c>
      <c r="D435" s="201" t="s">
        <v>2341</v>
      </c>
      <c r="E435" s="201" t="s">
        <v>105</v>
      </c>
      <c r="F435" s="201" t="s">
        <v>2376</v>
      </c>
    </row>
    <row r="436" spans="1:6" ht="12" x14ac:dyDescent="0.25">
      <c r="A436" s="207">
        <v>2286</v>
      </c>
      <c r="B436" s="200" t="s">
        <v>2450</v>
      </c>
      <c r="C436" s="200" t="s">
        <v>2451</v>
      </c>
      <c r="D436" s="200" t="s">
        <v>2341</v>
      </c>
      <c r="E436" s="200" t="s">
        <v>109</v>
      </c>
      <c r="F436" s="200" t="s">
        <v>2357</v>
      </c>
    </row>
    <row r="437" spans="1:6" ht="12" x14ac:dyDescent="0.25">
      <c r="A437" s="207">
        <v>2286</v>
      </c>
      <c r="B437" s="200" t="s">
        <v>2450</v>
      </c>
      <c r="C437" s="200" t="s">
        <v>2451</v>
      </c>
      <c r="D437" s="200" t="s">
        <v>2341</v>
      </c>
      <c r="E437" s="200" t="s">
        <v>109</v>
      </c>
      <c r="F437" s="200" t="s">
        <v>2367</v>
      </c>
    </row>
    <row r="438" spans="1:6" ht="12" x14ac:dyDescent="0.25">
      <c r="A438" s="207">
        <v>2286</v>
      </c>
      <c r="B438" s="200" t="s">
        <v>2450</v>
      </c>
      <c r="C438" s="200" t="s">
        <v>2451</v>
      </c>
      <c r="D438" s="200" t="s">
        <v>2341</v>
      </c>
      <c r="E438" s="200" t="s">
        <v>109</v>
      </c>
      <c r="F438" s="200" t="s">
        <v>2353</v>
      </c>
    </row>
    <row r="439" spans="1:6" ht="12" x14ac:dyDescent="0.25">
      <c r="A439" s="207">
        <v>2286</v>
      </c>
      <c r="B439" s="200" t="s">
        <v>2450</v>
      </c>
      <c r="C439" s="200" t="s">
        <v>2451</v>
      </c>
      <c r="D439" s="200" t="s">
        <v>2341</v>
      </c>
      <c r="E439" s="200" t="s">
        <v>109</v>
      </c>
      <c r="F439" s="200" t="s">
        <v>2342</v>
      </c>
    </row>
    <row r="440" spans="1:6" ht="12" x14ac:dyDescent="0.25">
      <c r="A440" s="207">
        <v>2286</v>
      </c>
      <c r="B440" s="200" t="s">
        <v>2450</v>
      </c>
      <c r="C440" s="200" t="s">
        <v>2451</v>
      </c>
      <c r="D440" s="200" t="s">
        <v>2341</v>
      </c>
      <c r="E440" s="200" t="s">
        <v>109</v>
      </c>
      <c r="F440" s="200" t="s">
        <v>2374</v>
      </c>
    </row>
    <row r="441" spans="1:6" ht="12" x14ac:dyDescent="0.25">
      <c r="A441" s="201">
        <v>4600</v>
      </c>
      <c r="B441" s="201" t="s">
        <v>2452</v>
      </c>
      <c r="C441" s="201" t="s">
        <v>2453</v>
      </c>
      <c r="D441" s="201" t="s">
        <v>2454</v>
      </c>
      <c r="E441" s="201" t="s">
        <v>99</v>
      </c>
      <c r="F441" s="201" t="s">
        <v>2455</v>
      </c>
    </row>
    <row r="442" spans="1:6" ht="12" x14ac:dyDescent="0.25">
      <c r="A442" s="201">
        <v>4600</v>
      </c>
      <c r="B442" s="201" t="s">
        <v>2452</v>
      </c>
      <c r="C442" s="201" t="s">
        <v>2453</v>
      </c>
      <c r="D442" s="201" t="s">
        <v>2454</v>
      </c>
      <c r="E442" s="201" t="s">
        <v>99</v>
      </c>
      <c r="F442" s="201" t="s">
        <v>2456</v>
      </c>
    </row>
    <row r="443" spans="1:6" ht="12" x14ac:dyDescent="0.25">
      <c r="A443" s="201">
        <v>4600</v>
      </c>
      <c r="B443" s="201" t="s">
        <v>2452</v>
      </c>
      <c r="C443" s="201" t="s">
        <v>2453</v>
      </c>
      <c r="D443" s="201" t="s">
        <v>2454</v>
      </c>
      <c r="E443" s="201" t="s">
        <v>99</v>
      </c>
      <c r="F443" s="201" t="s">
        <v>2347</v>
      </c>
    </row>
    <row r="444" spans="1:6" ht="12" x14ac:dyDescent="0.25">
      <c r="A444" s="201">
        <v>4600</v>
      </c>
      <c r="B444" s="201" t="s">
        <v>2452</v>
      </c>
      <c r="C444" s="201" t="s">
        <v>2453</v>
      </c>
      <c r="D444" s="201" t="s">
        <v>2454</v>
      </c>
      <c r="E444" s="201" t="s">
        <v>99</v>
      </c>
    </row>
    <row r="445" spans="1:6" ht="12" x14ac:dyDescent="0.25">
      <c r="A445" s="201">
        <v>4600</v>
      </c>
      <c r="B445" s="201" t="s">
        <v>2452</v>
      </c>
      <c r="C445" s="201" t="s">
        <v>2453</v>
      </c>
      <c r="D445" s="201" t="s">
        <v>2454</v>
      </c>
      <c r="E445" s="201" t="s">
        <v>99</v>
      </c>
      <c r="F445" s="201" t="s">
        <v>2383</v>
      </c>
    </row>
    <row r="446" spans="1:6" ht="12" x14ac:dyDescent="0.25">
      <c r="A446" s="201">
        <v>4603</v>
      </c>
      <c r="B446" s="201" t="s">
        <v>2457</v>
      </c>
      <c r="C446" s="201" t="s">
        <v>2280</v>
      </c>
      <c r="D446" s="201" t="s">
        <v>2458</v>
      </c>
      <c r="E446" s="201" t="s">
        <v>106</v>
      </c>
      <c r="F446" s="201" t="s">
        <v>2459</v>
      </c>
    </row>
    <row r="447" spans="1:6" ht="12" x14ac:dyDescent="0.25">
      <c r="A447" s="201">
        <v>4603</v>
      </c>
      <c r="B447" s="201" t="s">
        <v>2457</v>
      </c>
      <c r="C447" s="201" t="s">
        <v>2280</v>
      </c>
      <c r="D447" s="201" t="s">
        <v>2458</v>
      </c>
      <c r="E447" s="201" t="s">
        <v>106</v>
      </c>
      <c r="F447" s="201" t="s">
        <v>2347</v>
      </c>
    </row>
    <row r="448" spans="1:6" ht="12" x14ac:dyDescent="0.25">
      <c r="A448" s="201">
        <v>4603</v>
      </c>
      <c r="B448" s="201" t="s">
        <v>2457</v>
      </c>
      <c r="C448" s="201" t="s">
        <v>2280</v>
      </c>
      <c r="D448" s="201" t="s">
        <v>2458</v>
      </c>
      <c r="E448" s="201" t="s">
        <v>106</v>
      </c>
      <c r="F448" s="201" t="s">
        <v>2407</v>
      </c>
    </row>
    <row r="449" spans="1:6" ht="12" x14ac:dyDescent="0.25">
      <c r="A449" s="201">
        <v>4603</v>
      </c>
      <c r="B449" s="201" t="s">
        <v>2457</v>
      </c>
      <c r="C449" s="201" t="s">
        <v>2280</v>
      </c>
      <c r="D449" s="201" t="s">
        <v>2458</v>
      </c>
      <c r="E449" s="201" t="s">
        <v>106</v>
      </c>
      <c r="F449" s="201" t="s">
        <v>2399</v>
      </c>
    </row>
    <row r="450" spans="1:6" ht="12" x14ac:dyDescent="0.25">
      <c r="A450" s="201">
        <v>4603</v>
      </c>
      <c r="B450" s="201" t="s">
        <v>2457</v>
      </c>
      <c r="C450" s="201" t="s">
        <v>2280</v>
      </c>
      <c r="D450" s="201" t="s">
        <v>2458</v>
      </c>
      <c r="E450" s="201" t="s">
        <v>106</v>
      </c>
      <c r="F450" s="201" t="s">
        <v>2357</v>
      </c>
    </row>
    <row r="451" spans="1:6" ht="12" x14ac:dyDescent="0.25">
      <c r="A451" s="201">
        <v>4603</v>
      </c>
      <c r="B451" s="201" t="s">
        <v>2457</v>
      </c>
      <c r="C451" s="201" t="s">
        <v>2280</v>
      </c>
      <c r="D451" s="201" t="s">
        <v>2458</v>
      </c>
      <c r="E451" s="201" t="s">
        <v>106</v>
      </c>
      <c r="F451" s="201" t="s">
        <v>2354</v>
      </c>
    </row>
    <row r="452" spans="1:6" ht="12" x14ac:dyDescent="0.25">
      <c r="A452" s="201">
        <v>4603</v>
      </c>
      <c r="B452" s="201" t="s">
        <v>2457</v>
      </c>
      <c r="C452" s="201" t="s">
        <v>2280</v>
      </c>
      <c r="D452" s="201" t="s">
        <v>2458</v>
      </c>
      <c r="E452" s="201" t="s">
        <v>106</v>
      </c>
      <c r="F452" s="201" t="s">
        <v>2350</v>
      </c>
    </row>
    <row r="453" spans="1:6" ht="12" x14ac:dyDescent="0.25">
      <c r="A453" s="201">
        <v>4603</v>
      </c>
      <c r="B453" s="201" t="s">
        <v>2457</v>
      </c>
      <c r="C453" s="201" t="s">
        <v>2280</v>
      </c>
      <c r="D453" s="201" t="s">
        <v>2458</v>
      </c>
      <c r="E453" s="201" t="s">
        <v>106</v>
      </c>
      <c r="F453" s="201" t="s">
        <v>2346</v>
      </c>
    </row>
    <row r="454" spans="1:6" ht="12" x14ac:dyDescent="0.25">
      <c r="A454" s="201">
        <v>4603</v>
      </c>
      <c r="B454" s="201" t="s">
        <v>2457</v>
      </c>
      <c r="C454" s="201" t="s">
        <v>2280</v>
      </c>
      <c r="D454" s="201" t="s">
        <v>2458</v>
      </c>
      <c r="E454" s="201" t="s">
        <v>106</v>
      </c>
      <c r="F454" s="201" t="s">
        <v>2387</v>
      </c>
    </row>
    <row r="455" spans="1:6" ht="12" x14ac:dyDescent="0.25">
      <c r="A455" s="201">
        <v>4603</v>
      </c>
      <c r="B455" s="201" t="s">
        <v>2457</v>
      </c>
      <c r="C455" s="201" t="s">
        <v>2280</v>
      </c>
      <c r="D455" s="201" t="s">
        <v>2458</v>
      </c>
      <c r="E455" s="201" t="s">
        <v>106</v>
      </c>
      <c r="F455" s="201" t="s">
        <v>2352</v>
      </c>
    </row>
    <row r="456" spans="1:6" ht="12" x14ac:dyDescent="0.25">
      <c r="A456" s="201">
        <v>4603</v>
      </c>
      <c r="B456" s="201" t="s">
        <v>2457</v>
      </c>
      <c r="C456" s="201" t="s">
        <v>2280</v>
      </c>
      <c r="D456" s="201" t="s">
        <v>2458</v>
      </c>
      <c r="E456" s="201" t="s">
        <v>106</v>
      </c>
      <c r="F456" s="201" t="s">
        <v>2386</v>
      </c>
    </row>
    <row r="457" spans="1:6" ht="12" x14ac:dyDescent="0.25">
      <c r="A457" s="201">
        <v>4603</v>
      </c>
      <c r="B457" s="201" t="s">
        <v>2457</v>
      </c>
      <c r="C457" s="201" t="s">
        <v>2280</v>
      </c>
      <c r="D457" s="201" t="s">
        <v>2458</v>
      </c>
      <c r="E457" s="201" t="s">
        <v>106</v>
      </c>
      <c r="F457" s="201" t="s">
        <v>2460</v>
      </c>
    </row>
    <row r="458" spans="1:6" ht="12" x14ac:dyDescent="0.25">
      <c r="A458" s="201">
        <v>4603</v>
      </c>
      <c r="B458" s="201" t="s">
        <v>2457</v>
      </c>
      <c r="C458" s="201" t="s">
        <v>2280</v>
      </c>
      <c r="D458" s="201" t="s">
        <v>2458</v>
      </c>
      <c r="E458" s="201" t="s">
        <v>106</v>
      </c>
      <c r="F458" s="201" t="s">
        <v>2395</v>
      </c>
    </row>
    <row r="459" spans="1:6" ht="12" x14ac:dyDescent="0.25">
      <c r="A459" s="201">
        <v>4603</v>
      </c>
      <c r="B459" s="201" t="s">
        <v>2457</v>
      </c>
      <c r="C459" s="201" t="s">
        <v>2280</v>
      </c>
      <c r="D459" s="201" t="s">
        <v>2458</v>
      </c>
      <c r="E459" s="201" t="s">
        <v>106</v>
      </c>
    </row>
    <row r="460" spans="1:6" ht="12" x14ac:dyDescent="0.25">
      <c r="A460" s="201">
        <v>4603</v>
      </c>
      <c r="B460" s="201" t="s">
        <v>2457</v>
      </c>
      <c r="C460" s="201" t="s">
        <v>2280</v>
      </c>
      <c r="D460" s="201" t="s">
        <v>2458</v>
      </c>
      <c r="E460" s="201" t="s">
        <v>106</v>
      </c>
      <c r="F460" s="201" t="s">
        <v>2394</v>
      </c>
    </row>
    <row r="461" spans="1:6" ht="12" x14ac:dyDescent="0.25">
      <c r="A461" s="201">
        <v>4603</v>
      </c>
      <c r="B461" s="201" t="s">
        <v>2457</v>
      </c>
      <c r="C461" s="201" t="s">
        <v>2280</v>
      </c>
      <c r="D461" s="201" t="s">
        <v>2458</v>
      </c>
      <c r="E461" s="201" t="s">
        <v>106</v>
      </c>
      <c r="F461" s="201" t="s">
        <v>2355</v>
      </c>
    </row>
    <row r="462" spans="1:6" ht="12" x14ac:dyDescent="0.25">
      <c r="A462" s="201">
        <v>4603</v>
      </c>
      <c r="B462" s="201" t="s">
        <v>2457</v>
      </c>
      <c r="C462" s="201" t="s">
        <v>2280</v>
      </c>
      <c r="D462" s="201" t="s">
        <v>2458</v>
      </c>
      <c r="E462" s="201" t="s">
        <v>106</v>
      </c>
      <c r="F462" s="201" t="s">
        <v>2461</v>
      </c>
    </row>
    <row r="463" spans="1:6" ht="12" x14ac:dyDescent="0.25">
      <c r="A463" s="201">
        <v>4603</v>
      </c>
      <c r="B463" s="201" t="s">
        <v>2457</v>
      </c>
      <c r="C463" s="201" t="s">
        <v>2280</v>
      </c>
      <c r="D463" s="201" t="s">
        <v>2458</v>
      </c>
      <c r="E463" s="201" t="s">
        <v>106</v>
      </c>
      <c r="F463" s="201" t="s">
        <v>2462</v>
      </c>
    </row>
    <row r="464" spans="1:6" ht="12" x14ac:dyDescent="0.25">
      <c r="A464" s="201">
        <v>4603</v>
      </c>
      <c r="B464" s="201" t="s">
        <v>2457</v>
      </c>
      <c r="C464" s="201" t="s">
        <v>2280</v>
      </c>
      <c r="D464" s="201" t="s">
        <v>2458</v>
      </c>
      <c r="E464" s="201" t="s">
        <v>106</v>
      </c>
      <c r="F464" s="201" t="s">
        <v>2463</v>
      </c>
    </row>
    <row r="465" spans="1:6" ht="12" x14ac:dyDescent="0.25">
      <c r="A465" s="201">
        <v>4603</v>
      </c>
      <c r="B465" s="201" t="s">
        <v>2457</v>
      </c>
      <c r="C465" s="201" t="s">
        <v>2280</v>
      </c>
      <c r="D465" s="201" t="s">
        <v>2458</v>
      </c>
      <c r="E465" s="201" t="s">
        <v>106</v>
      </c>
      <c r="F465" s="201" t="s">
        <v>2365</v>
      </c>
    </row>
    <row r="466" spans="1:6" ht="12" x14ac:dyDescent="0.25">
      <c r="A466" s="201">
        <v>4603</v>
      </c>
      <c r="B466" s="201" t="s">
        <v>2457</v>
      </c>
      <c r="C466" s="201" t="s">
        <v>2280</v>
      </c>
      <c r="D466" s="201" t="s">
        <v>2458</v>
      </c>
      <c r="E466" s="201" t="s">
        <v>106</v>
      </c>
      <c r="F466" s="201" t="s">
        <v>2464</v>
      </c>
    </row>
    <row r="467" spans="1:6" ht="12" x14ac:dyDescent="0.25">
      <c r="A467" s="201">
        <v>4603</v>
      </c>
      <c r="B467" s="201" t="s">
        <v>2457</v>
      </c>
      <c r="C467" s="201" t="s">
        <v>2280</v>
      </c>
      <c r="D467" s="201" t="s">
        <v>2458</v>
      </c>
      <c r="E467" s="201" t="s">
        <v>106</v>
      </c>
      <c r="F467" s="201" t="s">
        <v>2383</v>
      </c>
    </row>
    <row r="468" spans="1:6" ht="12" x14ac:dyDescent="0.25">
      <c r="A468" s="201">
        <v>4603</v>
      </c>
      <c r="B468" s="201" t="s">
        <v>2457</v>
      </c>
      <c r="C468" s="201" t="s">
        <v>2280</v>
      </c>
      <c r="D468" s="201" t="s">
        <v>2458</v>
      </c>
      <c r="E468" s="201" t="s">
        <v>106</v>
      </c>
      <c r="F468" s="201" t="s">
        <v>2401</v>
      </c>
    </row>
    <row r="469" spans="1:6" ht="12" x14ac:dyDescent="0.25">
      <c r="A469" s="201">
        <v>4603</v>
      </c>
      <c r="B469" s="201" t="s">
        <v>2457</v>
      </c>
      <c r="C469" s="201" t="s">
        <v>2280</v>
      </c>
      <c r="D469" s="201" t="s">
        <v>2458</v>
      </c>
      <c r="E469" s="201" t="s">
        <v>106</v>
      </c>
      <c r="F469" s="201" t="s">
        <v>2353</v>
      </c>
    </row>
    <row r="470" spans="1:6" ht="12" x14ac:dyDescent="0.25">
      <c r="A470" s="201">
        <v>4603</v>
      </c>
      <c r="B470" s="201" t="s">
        <v>2457</v>
      </c>
      <c r="C470" s="201" t="s">
        <v>2280</v>
      </c>
      <c r="D470" s="201" t="s">
        <v>2458</v>
      </c>
      <c r="E470" s="201" t="s">
        <v>106</v>
      </c>
      <c r="F470" s="201" t="s">
        <v>2349</v>
      </c>
    </row>
    <row r="471" spans="1:6" ht="12" x14ac:dyDescent="0.25">
      <c r="A471" s="201">
        <v>4603</v>
      </c>
      <c r="B471" s="201" t="s">
        <v>2457</v>
      </c>
      <c r="C471" s="201" t="s">
        <v>2280</v>
      </c>
      <c r="D471" s="201" t="s">
        <v>2458</v>
      </c>
      <c r="E471" s="201" t="s">
        <v>106</v>
      </c>
      <c r="F471" s="201" t="s">
        <v>2367</v>
      </c>
    </row>
    <row r="472" spans="1:6" ht="12" x14ac:dyDescent="0.25">
      <c r="A472" s="201">
        <v>4603</v>
      </c>
      <c r="B472" s="201" t="s">
        <v>2457</v>
      </c>
      <c r="C472" s="201" t="s">
        <v>2280</v>
      </c>
      <c r="D472" s="201" t="s">
        <v>2458</v>
      </c>
      <c r="E472" s="201" t="s">
        <v>106</v>
      </c>
      <c r="F472" s="201" t="s">
        <v>2343</v>
      </c>
    </row>
    <row r="473" spans="1:6" ht="12" x14ac:dyDescent="0.25">
      <c r="A473" s="201">
        <v>4603</v>
      </c>
      <c r="B473" s="201" t="s">
        <v>2457</v>
      </c>
      <c r="C473" s="201" t="s">
        <v>2280</v>
      </c>
      <c r="D473" s="201" t="s">
        <v>2458</v>
      </c>
      <c r="E473" s="201" t="s">
        <v>106</v>
      </c>
      <c r="F473" s="201" t="s">
        <v>2396</v>
      </c>
    </row>
    <row r="474" spans="1:6" ht="12" x14ac:dyDescent="0.25">
      <c r="A474" s="201">
        <v>4603</v>
      </c>
      <c r="B474" s="201" t="s">
        <v>2457</v>
      </c>
      <c r="C474" s="201" t="s">
        <v>2280</v>
      </c>
      <c r="D474" s="201" t="s">
        <v>2458</v>
      </c>
      <c r="E474" s="201" t="s">
        <v>106</v>
      </c>
      <c r="F474" s="201" t="s">
        <v>2390</v>
      </c>
    </row>
    <row r="475" spans="1:6" ht="12" x14ac:dyDescent="0.25">
      <c r="A475" s="201">
        <v>4603</v>
      </c>
      <c r="B475" s="201" t="s">
        <v>2457</v>
      </c>
      <c r="C475" s="201" t="s">
        <v>2280</v>
      </c>
      <c r="D475" s="201" t="s">
        <v>2458</v>
      </c>
      <c r="E475" s="201" t="s">
        <v>106</v>
      </c>
      <c r="F475" s="201" t="s">
        <v>2402</v>
      </c>
    </row>
    <row r="476" spans="1:6" ht="12" x14ac:dyDescent="0.25">
      <c r="A476" s="201">
        <v>4603</v>
      </c>
      <c r="B476" s="201" t="s">
        <v>2457</v>
      </c>
      <c r="C476" s="201" t="s">
        <v>2280</v>
      </c>
      <c r="D476" s="201" t="s">
        <v>2458</v>
      </c>
      <c r="E476" s="201" t="s">
        <v>106</v>
      </c>
      <c r="F476" s="201" t="s">
        <v>2375</v>
      </c>
    </row>
    <row r="477" spans="1:6" ht="12" x14ac:dyDescent="0.25">
      <c r="A477" s="201">
        <v>4631</v>
      </c>
      <c r="B477" s="201" t="s">
        <v>2465</v>
      </c>
      <c r="C477" s="201" t="s">
        <v>2306</v>
      </c>
      <c r="D477" s="201" t="s">
        <v>2466</v>
      </c>
      <c r="E477" s="201" t="s">
        <v>106</v>
      </c>
      <c r="F477" s="201" t="s">
        <v>2404</v>
      </c>
    </row>
    <row r="478" spans="1:6" ht="12" x14ac:dyDescent="0.25">
      <c r="A478" s="201">
        <v>4631</v>
      </c>
      <c r="B478" s="201" t="s">
        <v>2465</v>
      </c>
      <c r="C478" s="201" t="s">
        <v>2306</v>
      </c>
      <c r="D478" s="201" t="s">
        <v>2466</v>
      </c>
      <c r="E478" s="201" t="s">
        <v>106</v>
      </c>
      <c r="F478" s="201" t="s">
        <v>2390</v>
      </c>
    </row>
    <row r="479" spans="1:6" ht="12" x14ac:dyDescent="0.25">
      <c r="A479" s="201">
        <v>4631</v>
      </c>
      <c r="B479" s="201" t="s">
        <v>2465</v>
      </c>
      <c r="C479" s="201" t="s">
        <v>2306</v>
      </c>
      <c r="D479" s="201" t="s">
        <v>2466</v>
      </c>
      <c r="E479" s="201" t="s">
        <v>106</v>
      </c>
      <c r="F479" s="201" t="s">
        <v>2467</v>
      </c>
    </row>
    <row r="480" spans="1:6" ht="12" x14ac:dyDescent="0.25">
      <c r="A480" s="201">
        <v>4631</v>
      </c>
      <c r="B480" s="201" t="s">
        <v>2465</v>
      </c>
      <c r="C480" s="201" t="s">
        <v>2306</v>
      </c>
      <c r="D480" s="201" t="s">
        <v>2466</v>
      </c>
      <c r="E480" s="201" t="s">
        <v>106</v>
      </c>
      <c r="F480" s="201" t="s">
        <v>2387</v>
      </c>
    </row>
    <row r="481" spans="1:6" ht="12" x14ac:dyDescent="0.25">
      <c r="A481" s="201">
        <v>4631</v>
      </c>
      <c r="B481" s="201" t="s">
        <v>2465</v>
      </c>
      <c r="C481" s="201" t="s">
        <v>2306</v>
      </c>
      <c r="D481" s="201" t="s">
        <v>2466</v>
      </c>
      <c r="E481" s="201" t="s">
        <v>106</v>
      </c>
      <c r="F481" s="201" t="s">
        <v>2367</v>
      </c>
    </row>
    <row r="482" spans="1:6" ht="12" x14ac:dyDescent="0.25">
      <c r="A482" s="201">
        <v>4631</v>
      </c>
      <c r="B482" s="201" t="s">
        <v>2465</v>
      </c>
      <c r="C482" s="201" t="s">
        <v>2306</v>
      </c>
      <c r="D482" s="201" t="s">
        <v>2466</v>
      </c>
      <c r="E482" s="201" t="s">
        <v>106</v>
      </c>
    </row>
    <row r="483" spans="1:6" ht="12" x14ac:dyDescent="0.25">
      <c r="A483" s="201">
        <v>4631</v>
      </c>
      <c r="B483" s="201" t="s">
        <v>2465</v>
      </c>
      <c r="C483" s="201" t="s">
        <v>2306</v>
      </c>
      <c r="D483" s="201" t="s">
        <v>2466</v>
      </c>
      <c r="E483" s="201" t="s">
        <v>106</v>
      </c>
      <c r="F483" s="201" t="s">
        <v>2355</v>
      </c>
    </row>
    <row r="484" spans="1:6" ht="12" x14ac:dyDescent="0.25">
      <c r="A484" s="201">
        <v>4631</v>
      </c>
      <c r="B484" s="201" t="s">
        <v>2465</v>
      </c>
      <c r="C484" s="201" t="s">
        <v>2306</v>
      </c>
      <c r="D484" s="201" t="s">
        <v>2466</v>
      </c>
      <c r="E484" s="201" t="s">
        <v>106</v>
      </c>
      <c r="F484" s="201" t="s">
        <v>2407</v>
      </c>
    </row>
    <row r="485" spans="1:6" ht="12" x14ac:dyDescent="0.25">
      <c r="A485" s="201">
        <v>4631</v>
      </c>
      <c r="B485" s="201" t="s">
        <v>2465</v>
      </c>
      <c r="C485" s="201" t="s">
        <v>2306</v>
      </c>
      <c r="D485" s="201" t="s">
        <v>2466</v>
      </c>
      <c r="E485" s="201" t="s">
        <v>106</v>
      </c>
      <c r="F485" s="201" t="s">
        <v>2396</v>
      </c>
    </row>
    <row r="486" spans="1:6" ht="12" x14ac:dyDescent="0.25">
      <c r="A486" s="201">
        <v>4631</v>
      </c>
      <c r="B486" s="201" t="s">
        <v>2465</v>
      </c>
      <c r="C486" s="201" t="s">
        <v>2306</v>
      </c>
      <c r="D486" s="201" t="s">
        <v>2466</v>
      </c>
      <c r="E486" s="201" t="s">
        <v>106</v>
      </c>
      <c r="F486" s="201" t="s">
        <v>2350</v>
      </c>
    </row>
    <row r="487" spans="1:6" ht="12" x14ac:dyDescent="0.25">
      <c r="A487" s="201">
        <v>4631</v>
      </c>
      <c r="B487" s="201" t="s">
        <v>2465</v>
      </c>
      <c r="C487" s="201" t="s">
        <v>2306</v>
      </c>
      <c r="D487" s="201" t="s">
        <v>2466</v>
      </c>
      <c r="E487" s="201" t="s">
        <v>106</v>
      </c>
      <c r="F487" s="201" t="s">
        <v>2468</v>
      </c>
    </row>
    <row r="488" spans="1:6" ht="12" x14ac:dyDescent="0.25">
      <c r="A488" s="201">
        <v>4631</v>
      </c>
      <c r="B488" s="201" t="s">
        <v>2465</v>
      </c>
      <c r="C488" s="201" t="s">
        <v>2306</v>
      </c>
      <c r="D488" s="201" t="s">
        <v>2466</v>
      </c>
      <c r="E488" s="201" t="s">
        <v>106</v>
      </c>
      <c r="F488" s="201" t="s">
        <v>2394</v>
      </c>
    </row>
    <row r="489" spans="1:6" ht="12" x14ac:dyDescent="0.25">
      <c r="A489" s="201">
        <v>4631</v>
      </c>
      <c r="B489" s="201" t="s">
        <v>2465</v>
      </c>
      <c r="C489" s="201" t="s">
        <v>2306</v>
      </c>
      <c r="D489" s="201" t="s">
        <v>2466</v>
      </c>
      <c r="E489" s="201" t="s">
        <v>106</v>
      </c>
      <c r="F489" s="201" t="s">
        <v>2349</v>
      </c>
    </row>
    <row r="490" spans="1:6" ht="12" x14ac:dyDescent="0.25">
      <c r="A490" s="201">
        <v>4631</v>
      </c>
      <c r="B490" s="201" t="s">
        <v>2465</v>
      </c>
      <c r="C490" s="201" t="s">
        <v>2306</v>
      </c>
      <c r="D490" s="201" t="s">
        <v>2466</v>
      </c>
      <c r="E490" s="201" t="s">
        <v>106</v>
      </c>
      <c r="F490" s="201" t="s">
        <v>2401</v>
      </c>
    </row>
    <row r="491" spans="1:6" ht="12" x14ac:dyDescent="0.25">
      <c r="A491" s="201">
        <v>4631</v>
      </c>
      <c r="B491" s="201" t="s">
        <v>2465</v>
      </c>
      <c r="C491" s="201" t="s">
        <v>2306</v>
      </c>
      <c r="D491" s="201" t="s">
        <v>2466</v>
      </c>
      <c r="E491" s="201" t="s">
        <v>106</v>
      </c>
      <c r="F491" s="201" t="s">
        <v>2347</v>
      </c>
    </row>
    <row r="492" spans="1:6" ht="12" x14ac:dyDescent="0.25">
      <c r="A492" s="201">
        <v>4631</v>
      </c>
      <c r="B492" s="201" t="s">
        <v>2465</v>
      </c>
      <c r="C492" s="201" t="s">
        <v>2306</v>
      </c>
      <c r="D492" s="201" t="s">
        <v>2466</v>
      </c>
      <c r="E492" s="201" t="s">
        <v>106</v>
      </c>
      <c r="F492" s="201" t="s">
        <v>2345</v>
      </c>
    </row>
    <row r="493" spans="1:6" ht="12" x14ac:dyDescent="0.25">
      <c r="A493" s="201">
        <v>4631</v>
      </c>
      <c r="B493" s="201" t="s">
        <v>2465</v>
      </c>
      <c r="C493" s="201" t="s">
        <v>2306</v>
      </c>
      <c r="D493" s="201" t="s">
        <v>2466</v>
      </c>
      <c r="E493" s="201" t="s">
        <v>106</v>
      </c>
      <c r="F493" s="201" t="s">
        <v>2344</v>
      </c>
    </row>
    <row r="494" spans="1:6" ht="12" x14ac:dyDescent="0.25">
      <c r="A494" s="201">
        <v>4631</v>
      </c>
      <c r="B494" s="201" t="s">
        <v>2465</v>
      </c>
      <c r="C494" s="201" t="s">
        <v>2306</v>
      </c>
      <c r="D494" s="201" t="s">
        <v>2466</v>
      </c>
      <c r="E494" s="201" t="s">
        <v>106</v>
      </c>
      <c r="F494" s="201" t="s">
        <v>2399</v>
      </c>
    </row>
    <row r="495" spans="1:6" ht="12" x14ac:dyDescent="0.25">
      <c r="A495" s="201">
        <v>4631</v>
      </c>
      <c r="B495" s="201" t="s">
        <v>2465</v>
      </c>
      <c r="C495" s="201" t="s">
        <v>2306</v>
      </c>
      <c r="D495" s="201" t="s">
        <v>2466</v>
      </c>
      <c r="E495" s="201" t="s">
        <v>106</v>
      </c>
      <c r="F495" s="201" t="s">
        <v>2343</v>
      </c>
    </row>
    <row r="496" spans="1:6" ht="12" x14ac:dyDescent="0.25">
      <c r="A496" s="201">
        <v>4632</v>
      </c>
      <c r="B496" s="201" t="s">
        <v>2469</v>
      </c>
      <c r="C496" s="201" t="s">
        <v>2306</v>
      </c>
      <c r="D496" s="201" t="s">
        <v>2466</v>
      </c>
      <c r="E496" s="201" t="s">
        <v>106</v>
      </c>
      <c r="F496" s="201" t="s">
        <v>2399</v>
      </c>
    </row>
    <row r="497" spans="1:6" ht="12" x14ac:dyDescent="0.25">
      <c r="A497" s="201">
        <v>4632</v>
      </c>
      <c r="B497" s="201" t="s">
        <v>2469</v>
      </c>
      <c r="C497" s="201" t="s">
        <v>2306</v>
      </c>
      <c r="D497" s="201" t="s">
        <v>2466</v>
      </c>
      <c r="E497" s="201" t="s">
        <v>106</v>
      </c>
      <c r="F497" s="201" t="s">
        <v>2343</v>
      </c>
    </row>
    <row r="498" spans="1:6" ht="12" x14ac:dyDescent="0.25">
      <c r="A498" s="201">
        <v>4632</v>
      </c>
      <c r="B498" s="201" t="s">
        <v>2469</v>
      </c>
      <c r="C498" s="201" t="s">
        <v>2306</v>
      </c>
      <c r="D498" s="201" t="s">
        <v>2466</v>
      </c>
      <c r="E498" s="201" t="s">
        <v>106</v>
      </c>
      <c r="F498" s="201" t="s">
        <v>2347</v>
      </c>
    </row>
    <row r="499" spans="1:6" ht="12" x14ac:dyDescent="0.25">
      <c r="A499" s="201">
        <v>4632</v>
      </c>
      <c r="B499" s="201" t="s">
        <v>2469</v>
      </c>
      <c r="C499" s="201" t="s">
        <v>2306</v>
      </c>
      <c r="D499" s="201" t="s">
        <v>2466</v>
      </c>
      <c r="E499" s="201" t="s">
        <v>106</v>
      </c>
      <c r="F499" s="201" t="s">
        <v>2404</v>
      </c>
    </row>
    <row r="500" spans="1:6" ht="12" x14ac:dyDescent="0.25">
      <c r="A500" s="201">
        <v>4632</v>
      </c>
      <c r="B500" s="201" t="s">
        <v>2469</v>
      </c>
      <c r="C500" s="201" t="s">
        <v>2306</v>
      </c>
      <c r="D500" s="201" t="s">
        <v>2466</v>
      </c>
      <c r="E500" s="201" t="s">
        <v>106</v>
      </c>
    </row>
    <row r="501" spans="1:6" ht="12" x14ac:dyDescent="0.25">
      <c r="A501" s="201">
        <v>4632</v>
      </c>
      <c r="B501" s="201" t="s">
        <v>2469</v>
      </c>
      <c r="C501" s="201" t="s">
        <v>2306</v>
      </c>
      <c r="D501" s="201" t="s">
        <v>2466</v>
      </c>
      <c r="E501" s="201" t="s">
        <v>106</v>
      </c>
      <c r="F501" s="201" t="s">
        <v>2422</v>
      </c>
    </row>
    <row r="502" spans="1:6" ht="12" x14ac:dyDescent="0.25">
      <c r="A502" s="201">
        <v>4632</v>
      </c>
      <c r="B502" s="201" t="s">
        <v>2469</v>
      </c>
      <c r="C502" s="201" t="s">
        <v>2306</v>
      </c>
      <c r="D502" s="201" t="s">
        <v>2466</v>
      </c>
      <c r="E502" s="201" t="s">
        <v>106</v>
      </c>
      <c r="F502" s="201" t="s">
        <v>2390</v>
      </c>
    </row>
    <row r="503" spans="1:6" ht="12" x14ac:dyDescent="0.25">
      <c r="A503" s="201">
        <v>4632</v>
      </c>
      <c r="B503" s="201" t="s">
        <v>2469</v>
      </c>
      <c r="C503" s="201" t="s">
        <v>2306</v>
      </c>
      <c r="D503" s="201" t="s">
        <v>2466</v>
      </c>
      <c r="E503" s="201" t="s">
        <v>106</v>
      </c>
      <c r="F503" s="201" t="s">
        <v>2387</v>
      </c>
    </row>
    <row r="504" spans="1:6" ht="12" x14ac:dyDescent="0.25">
      <c r="A504" s="201">
        <v>4632</v>
      </c>
      <c r="B504" s="201" t="s">
        <v>2469</v>
      </c>
      <c r="C504" s="201" t="s">
        <v>2306</v>
      </c>
      <c r="D504" s="201" t="s">
        <v>2466</v>
      </c>
      <c r="E504" s="201" t="s">
        <v>106</v>
      </c>
      <c r="F504" s="201" t="s">
        <v>2467</v>
      </c>
    </row>
    <row r="505" spans="1:6" ht="12" x14ac:dyDescent="0.25">
      <c r="A505" s="201">
        <v>4633</v>
      </c>
      <c r="B505" s="201" t="s">
        <v>2470</v>
      </c>
      <c r="C505" s="201" t="s">
        <v>2306</v>
      </c>
      <c r="D505" s="201" t="s">
        <v>2466</v>
      </c>
      <c r="E505" s="201" t="s">
        <v>106</v>
      </c>
      <c r="F505" s="201" t="s">
        <v>2401</v>
      </c>
    </row>
    <row r="506" spans="1:6" ht="12" x14ac:dyDescent="0.25">
      <c r="A506" s="201">
        <v>4633</v>
      </c>
      <c r="B506" s="201" t="s">
        <v>2470</v>
      </c>
      <c r="C506" s="201" t="s">
        <v>2306</v>
      </c>
      <c r="D506" s="201" t="s">
        <v>2466</v>
      </c>
      <c r="E506" s="201" t="s">
        <v>106</v>
      </c>
      <c r="F506" s="201" t="s">
        <v>2467</v>
      </c>
    </row>
    <row r="507" spans="1:6" ht="12" x14ac:dyDescent="0.25">
      <c r="A507" s="201">
        <v>4633</v>
      </c>
      <c r="B507" s="201" t="s">
        <v>2470</v>
      </c>
      <c r="C507" s="201" t="s">
        <v>2306</v>
      </c>
      <c r="D507" s="201" t="s">
        <v>2466</v>
      </c>
      <c r="E507" s="201" t="s">
        <v>106</v>
      </c>
      <c r="F507" s="201" t="s">
        <v>2344</v>
      </c>
    </row>
    <row r="508" spans="1:6" ht="12" x14ac:dyDescent="0.25">
      <c r="A508" s="201">
        <v>4633</v>
      </c>
      <c r="B508" s="201" t="s">
        <v>2470</v>
      </c>
      <c r="C508" s="201" t="s">
        <v>2306</v>
      </c>
      <c r="D508" s="201" t="s">
        <v>2466</v>
      </c>
      <c r="E508" s="201" t="s">
        <v>106</v>
      </c>
    </row>
    <row r="509" spans="1:6" ht="12" x14ac:dyDescent="0.25">
      <c r="A509" s="201">
        <v>4633</v>
      </c>
      <c r="B509" s="201" t="s">
        <v>2470</v>
      </c>
      <c r="C509" s="201" t="s">
        <v>2306</v>
      </c>
      <c r="D509" s="201" t="s">
        <v>2466</v>
      </c>
      <c r="E509" s="201" t="s">
        <v>106</v>
      </c>
      <c r="F509" s="201" t="s">
        <v>2343</v>
      </c>
    </row>
    <row r="510" spans="1:6" ht="12" x14ac:dyDescent="0.25">
      <c r="A510" s="201">
        <v>4633</v>
      </c>
      <c r="B510" s="201" t="s">
        <v>2470</v>
      </c>
      <c r="C510" s="201" t="s">
        <v>2306</v>
      </c>
      <c r="D510" s="201" t="s">
        <v>2466</v>
      </c>
      <c r="E510" s="201" t="s">
        <v>106</v>
      </c>
      <c r="F510" s="201" t="s">
        <v>2347</v>
      </c>
    </row>
    <row r="511" spans="1:6" ht="12" x14ac:dyDescent="0.25">
      <c r="A511" s="201">
        <v>4633</v>
      </c>
      <c r="B511" s="201" t="s">
        <v>2470</v>
      </c>
      <c r="C511" s="201" t="s">
        <v>2306</v>
      </c>
      <c r="D511" s="201" t="s">
        <v>2466</v>
      </c>
      <c r="E511" s="201" t="s">
        <v>106</v>
      </c>
      <c r="F511" s="201" t="s">
        <v>2404</v>
      </c>
    </row>
    <row r="512" spans="1:6" ht="12" x14ac:dyDescent="0.25">
      <c r="A512" s="201">
        <v>4633</v>
      </c>
      <c r="B512" s="201" t="s">
        <v>2470</v>
      </c>
      <c r="C512" s="201" t="s">
        <v>2306</v>
      </c>
      <c r="D512" s="201" t="s">
        <v>2466</v>
      </c>
      <c r="E512" s="201" t="s">
        <v>106</v>
      </c>
      <c r="F512" s="201" t="s">
        <v>2471</v>
      </c>
    </row>
    <row r="513" spans="1:6" ht="12" x14ac:dyDescent="0.25">
      <c r="A513" s="201">
        <v>4633</v>
      </c>
      <c r="B513" s="201" t="s">
        <v>2470</v>
      </c>
      <c r="C513" s="201" t="s">
        <v>2306</v>
      </c>
      <c r="D513" s="201" t="s">
        <v>2466</v>
      </c>
      <c r="E513" s="201" t="s">
        <v>106</v>
      </c>
      <c r="F513" s="201" t="s">
        <v>2350</v>
      </c>
    </row>
    <row r="514" spans="1:6" ht="12" x14ac:dyDescent="0.25">
      <c r="A514" s="201">
        <v>4634</v>
      </c>
      <c r="B514" s="201" t="s">
        <v>2472</v>
      </c>
      <c r="C514" s="201" t="s">
        <v>2306</v>
      </c>
      <c r="D514" s="201" t="s">
        <v>2466</v>
      </c>
      <c r="E514" s="201" t="s">
        <v>106</v>
      </c>
    </row>
    <row r="515" spans="1:6" ht="12" x14ac:dyDescent="0.25">
      <c r="A515" s="201">
        <v>4634</v>
      </c>
      <c r="B515" s="201" t="s">
        <v>2472</v>
      </c>
      <c r="C515" s="201" t="s">
        <v>2306</v>
      </c>
      <c r="D515" s="201" t="s">
        <v>2466</v>
      </c>
      <c r="E515" s="201" t="s">
        <v>106</v>
      </c>
      <c r="F515" s="201" t="s">
        <v>2473</v>
      </c>
    </row>
    <row r="516" spans="1:6" ht="12" x14ac:dyDescent="0.25">
      <c r="A516" s="201">
        <v>4634</v>
      </c>
      <c r="B516" s="201" t="s">
        <v>2472</v>
      </c>
      <c r="C516" s="201" t="s">
        <v>2306</v>
      </c>
      <c r="D516" s="201" t="s">
        <v>2466</v>
      </c>
      <c r="E516" s="201" t="s">
        <v>106</v>
      </c>
      <c r="F516" s="201" t="s">
        <v>2386</v>
      </c>
    </row>
    <row r="517" spans="1:6" ht="12" x14ac:dyDescent="0.25">
      <c r="A517" s="201">
        <v>4634</v>
      </c>
      <c r="B517" s="201" t="s">
        <v>2472</v>
      </c>
      <c r="C517" s="201" t="s">
        <v>2306</v>
      </c>
      <c r="D517" s="201" t="s">
        <v>2466</v>
      </c>
      <c r="E517" s="201" t="s">
        <v>106</v>
      </c>
      <c r="F517" s="201" t="s">
        <v>2474</v>
      </c>
    </row>
    <row r="518" spans="1:6" ht="12" x14ac:dyDescent="0.25">
      <c r="A518" s="201">
        <v>4634</v>
      </c>
      <c r="B518" s="201" t="s">
        <v>2472</v>
      </c>
      <c r="C518" s="201" t="s">
        <v>2306</v>
      </c>
      <c r="D518" s="201" t="s">
        <v>2466</v>
      </c>
      <c r="E518" s="201" t="s">
        <v>106</v>
      </c>
      <c r="F518" s="201" t="s">
        <v>2347</v>
      </c>
    </row>
    <row r="519" spans="1:6" ht="12" x14ac:dyDescent="0.25">
      <c r="A519" s="201">
        <v>4634</v>
      </c>
      <c r="B519" s="201" t="s">
        <v>2472</v>
      </c>
      <c r="C519" s="201" t="s">
        <v>2306</v>
      </c>
      <c r="D519" s="201" t="s">
        <v>2466</v>
      </c>
      <c r="E519" s="201" t="s">
        <v>106</v>
      </c>
      <c r="F519" s="201" t="s">
        <v>2463</v>
      </c>
    </row>
    <row r="520" spans="1:6" ht="12" x14ac:dyDescent="0.25">
      <c r="A520" s="201">
        <v>4635</v>
      </c>
      <c r="B520" s="201" t="s">
        <v>2475</v>
      </c>
      <c r="C520" s="201" t="s">
        <v>2306</v>
      </c>
      <c r="D520" s="201" t="s">
        <v>2466</v>
      </c>
      <c r="E520" s="201" t="s">
        <v>106</v>
      </c>
    </row>
    <row r="521" spans="1:6" ht="12" x14ac:dyDescent="0.25">
      <c r="A521" s="201">
        <v>4635</v>
      </c>
      <c r="B521" s="201" t="s">
        <v>2475</v>
      </c>
      <c r="C521" s="201" t="s">
        <v>2306</v>
      </c>
      <c r="D521" s="201" t="s">
        <v>2466</v>
      </c>
      <c r="E521" s="201" t="s">
        <v>106</v>
      </c>
      <c r="F521" s="201" t="s">
        <v>2350</v>
      </c>
    </row>
    <row r="522" spans="1:6" ht="12" x14ac:dyDescent="0.25">
      <c r="A522" s="201">
        <v>4635</v>
      </c>
      <c r="B522" s="201" t="s">
        <v>2475</v>
      </c>
      <c r="C522" s="201" t="s">
        <v>2306</v>
      </c>
      <c r="D522" s="201" t="s">
        <v>2466</v>
      </c>
      <c r="E522" s="201" t="s">
        <v>106</v>
      </c>
      <c r="F522" s="201" t="s">
        <v>2343</v>
      </c>
    </row>
    <row r="523" spans="1:6" ht="12" x14ac:dyDescent="0.25">
      <c r="A523" s="201">
        <v>4635</v>
      </c>
      <c r="B523" s="201" t="s">
        <v>2475</v>
      </c>
      <c r="C523" s="201" t="s">
        <v>2306</v>
      </c>
      <c r="D523" s="201" t="s">
        <v>2466</v>
      </c>
      <c r="E523" s="201" t="s">
        <v>106</v>
      </c>
      <c r="F523" s="201" t="s">
        <v>2396</v>
      </c>
    </row>
    <row r="524" spans="1:6" ht="12" x14ac:dyDescent="0.25">
      <c r="A524" s="201">
        <v>4635</v>
      </c>
      <c r="B524" s="201" t="s">
        <v>2475</v>
      </c>
      <c r="C524" s="201" t="s">
        <v>2306</v>
      </c>
      <c r="D524" s="201" t="s">
        <v>2466</v>
      </c>
      <c r="E524" s="201" t="s">
        <v>106</v>
      </c>
      <c r="F524" s="201" t="s">
        <v>2399</v>
      </c>
    </row>
    <row r="525" spans="1:6" ht="12" x14ac:dyDescent="0.25">
      <c r="A525" s="201">
        <v>4635</v>
      </c>
      <c r="B525" s="201" t="s">
        <v>2475</v>
      </c>
      <c r="C525" s="201" t="s">
        <v>2306</v>
      </c>
      <c r="D525" s="201" t="s">
        <v>2466</v>
      </c>
      <c r="E525" s="201" t="s">
        <v>106</v>
      </c>
      <c r="F525" s="201" t="s">
        <v>2422</v>
      </c>
    </row>
    <row r="526" spans="1:6" ht="12" x14ac:dyDescent="0.25">
      <c r="A526" s="201">
        <v>4635</v>
      </c>
      <c r="B526" s="201" t="s">
        <v>2475</v>
      </c>
      <c r="C526" s="201" t="s">
        <v>2306</v>
      </c>
      <c r="D526" s="201" t="s">
        <v>2466</v>
      </c>
      <c r="E526" s="201" t="s">
        <v>106</v>
      </c>
      <c r="F526" s="201" t="s">
        <v>2405</v>
      </c>
    </row>
    <row r="527" spans="1:6" ht="12" x14ac:dyDescent="0.25">
      <c r="A527" s="201">
        <v>4635</v>
      </c>
      <c r="B527" s="201" t="s">
        <v>2475</v>
      </c>
      <c r="C527" s="201" t="s">
        <v>2306</v>
      </c>
      <c r="D527" s="201" t="s">
        <v>2466</v>
      </c>
      <c r="E527" s="201" t="s">
        <v>106</v>
      </c>
      <c r="F527" s="201" t="s">
        <v>2407</v>
      </c>
    </row>
    <row r="528" spans="1:6" ht="12" x14ac:dyDescent="0.25">
      <c r="A528" s="201">
        <v>4635</v>
      </c>
      <c r="B528" s="201" t="s">
        <v>2475</v>
      </c>
      <c r="C528" s="201" t="s">
        <v>2306</v>
      </c>
      <c r="D528" s="201" t="s">
        <v>2466</v>
      </c>
      <c r="E528" s="201" t="s">
        <v>106</v>
      </c>
      <c r="F528" s="201" t="s">
        <v>2355</v>
      </c>
    </row>
    <row r="529" spans="1:6" ht="12" x14ac:dyDescent="0.25">
      <c r="A529" s="201">
        <v>4635</v>
      </c>
      <c r="B529" s="201" t="s">
        <v>2475</v>
      </c>
      <c r="C529" s="201" t="s">
        <v>2306</v>
      </c>
      <c r="D529" s="201" t="s">
        <v>2466</v>
      </c>
      <c r="E529" s="201" t="s">
        <v>106</v>
      </c>
      <c r="F529" s="201" t="s">
        <v>2404</v>
      </c>
    </row>
    <row r="530" spans="1:6" ht="12" x14ac:dyDescent="0.25">
      <c r="A530" s="201">
        <v>4635</v>
      </c>
      <c r="B530" s="201" t="s">
        <v>2475</v>
      </c>
      <c r="C530" s="201" t="s">
        <v>2306</v>
      </c>
      <c r="D530" s="201" t="s">
        <v>2466</v>
      </c>
      <c r="E530" s="201" t="s">
        <v>106</v>
      </c>
      <c r="F530" s="201" t="s">
        <v>2358</v>
      </c>
    </row>
    <row r="531" spans="1:6" ht="12" x14ac:dyDescent="0.25">
      <c r="A531" s="201">
        <v>4635</v>
      </c>
      <c r="B531" s="201" t="s">
        <v>2475</v>
      </c>
      <c r="C531" s="201" t="s">
        <v>2306</v>
      </c>
      <c r="D531" s="201" t="s">
        <v>2466</v>
      </c>
      <c r="E531" s="201" t="s">
        <v>106</v>
      </c>
      <c r="F531" s="201" t="s">
        <v>2467</v>
      </c>
    </row>
    <row r="532" spans="1:6" ht="12" x14ac:dyDescent="0.25">
      <c r="A532" s="201">
        <v>4635</v>
      </c>
      <c r="B532" s="201" t="s">
        <v>2475</v>
      </c>
      <c r="C532" s="201" t="s">
        <v>2306</v>
      </c>
      <c r="D532" s="201" t="s">
        <v>2466</v>
      </c>
      <c r="E532" s="201" t="s">
        <v>106</v>
      </c>
      <c r="F532" s="201" t="s">
        <v>2347</v>
      </c>
    </row>
    <row r="533" spans="1:6" ht="12" x14ac:dyDescent="0.25">
      <c r="A533" s="201">
        <v>4635</v>
      </c>
      <c r="B533" s="201" t="s">
        <v>2475</v>
      </c>
      <c r="C533" s="201" t="s">
        <v>2306</v>
      </c>
      <c r="D533" s="201" t="s">
        <v>2466</v>
      </c>
      <c r="E533" s="201" t="s">
        <v>106</v>
      </c>
      <c r="F533" s="201" t="s">
        <v>2390</v>
      </c>
    </row>
    <row r="534" spans="1:6" ht="12" x14ac:dyDescent="0.25">
      <c r="A534" s="201">
        <v>4636</v>
      </c>
      <c r="B534" s="201" t="s">
        <v>2476</v>
      </c>
      <c r="C534" s="201" t="s">
        <v>2306</v>
      </c>
      <c r="D534" s="201" t="s">
        <v>2466</v>
      </c>
      <c r="E534" s="201" t="s">
        <v>106</v>
      </c>
    </row>
    <row r="535" spans="1:6" ht="12" x14ac:dyDescent="0.25">
      <c r="A535" s="201">
        <v>4636</v>
      </c>
      <c r="B535" s="201" t="s">
        <v>2476</v>
      </c>
      <c r="C535" s="201" t="s">
        <v>2306</v>
      </c>
      <c r="D535" s="201" t="s">
        <v>2466</v>
      </c>
      <c r="E535" s="201" t="s">
        <v>106</v>
      </c>
      <c r="F535" s="201" t="s">
        <v>2467</v>
      </c>
    </row>
    <row r="536" spans="1:6" ht="12" x14ac:dyDescent="0.25">
      <c r="A536" s="201">
        <v>4636</v>
      </c>
      <c r="B536" s="201" t="s">
        <v>2476</v>
      </c>
      <c r="C536" s="201" t="s">
        <v>2306</v>
      </c>
      <c r="D536" s="201" t="s">
        <v>2466</v>
      </c>
      <c r="E536" s="201" t="s">
        <v>106</v>
      </c>
      <c r="F536" s="201" t="s">
        <v>2396</v>
      </c>
    </row>
    <row r="537" spans="1:6" ht="12" x14ac:dyDescent="0.25">
      <c r="A537" s="201">
        <v>4636</v>
      </c>
      <c r="B537" s="201" t="s">
        <v>2476</v>
      </c>
      <c r="C537" s="201" t="s">
        <v>2306</v>
      </c>
      <c r="D537" s="201" t="s">
        <v>2466</v>
      </c>
      <c r="E537" s="201" t="s">
        <v>106</v>
      </c>
      <c r="F537" s="201" t="s">
        <v>2405</v>
      </c>
    </row>
    <row r="538" spans="1:6" ht="12" x14ac:dyDescent="0.25">
      <c r="A538" s="201">
        <v>4636</v>
      </c>
      <c r="B538" s="201" t="s">
        <v>2476</v>
      </c>
      <c r="C538" s="201" t="s">
        <v>2306</v>
      </c>
      <c r="D538" s="201" t="s">
        <v>2466</v>
      </c>
      <c r="E538" s="201" t="s">
        <v>106</v>
      </c>
      <c r="F538" s="201" t="s">
        <v>2347</v>
      </c>
    </row>
    <row r="539" spans="1:6" ht="12" x14ac:dyDescent="0.25">
      <c r="A539" s="201">
        <v>4636</v>
      </c>
      <c r="B539" s="201" t="s">
        <v>2476</v>
      </c>
      <c r="C539" s="201" t="s">
        <v>2306</v>
      </c>
      <c r="D539" s="201" t="s">
        <v>2466</v>
      </c>
      <c r="E539" s="201" t="s">
        <v>106</v>
      </c>
      <c r="F539" s="201" t="s">
        <v>2387</v>
      </c>
    </row>
    <row r="540" spans="1:6" ht="12" x14ac:dyDescent="0.25">
      <c r="A540" s="201">
        <v>4636</v>
      </c>
      <c r="B540" s="201" t="s">
        <v>2476</v>
      </c>
      <c r="C540" s="201" t="s">
        <v>2306</v>
      </c>
      <c r="D540" s="201" t="s">
        <v>2466</v>
      </c>
      <c r="E540" s="201" t="s">
        <v>106</v>
      </c>
      <c r="F540" s="201" t="s">
        <v>2345</v>
      </c>
    </row>
    <row r="541" spans="1:6" ht="12" x14ac:dyDescent="0.25">
      <c r="A541" s="201">
        <v>4636</v>
      </c>
      <c r="B541" s="201" t="s">
        <v>2476</v>
      </c>
      <c r="C541" s="201" t="s">
        <v>2306</v>
      </c>
      <c r="D541" s="201" t="s">
        <v>2466</v>
      </c>
      <c r="E541" s="201" t="s">
        <v>106</v>
      </c>
      <c r="F541" s="201" t="s">
        <v>2401</v>
      </c>
    </row>
    <row r="542" spans="1:6" ht="12" x14ac:dyDescent="0.25">
      <c r="A542" s="201">
        <v>4636</v>
      </c>
      <c r="B542" s="201" t="s">
        <v>2476</v>
      </c>
      <c r="C542" s="201" t="s">
        <v>2306</v>
      </c>
      <c r="D542" s="201" t="s">
        <v>2466</v>
      </c>
      <c r="E542" s="201" t="s">
        <v>106</v>
      </c>
      <c r="F542" s="201" t="s">
        <v>2407</v>
      </c>
    </row>
    <row r="543" spans="1:6" ht="12" x14ac:dyDescent="0.25">
      <c r="A543" s="201">
        <v>4636</v>
      </c>
      <c r="B543" s="201" t="s">
        <v>2476</v>
      </c>
      <c r="C543" s="201" t="s">
        <v>2306</v>
      </c>
      <c r="D543" s="201" t="s">
        <v>2466</v>
      </c>
      <c r="E543" s="201" t="s">
        <v>106</v>
      </c>
      <c r="F543" s="201" t="s">
        <v>2355</v>
      </c>
    </row>
    <row r="544" spans="1:6" ht="12" x14ac:dyDescent="0.25">
      <c r="A544" s="201">
        <v>4636</v>
      </c>
      <c r="B544" s="201" t="s">
        <v>2476</v>
      </c>
      <c r="C544" s="201" t="s">
        <v>2306</v>
      </c>
      <c r="D544" s="201" t="s">
        <v>2466</v>
      </c>
      <c r="E544" s="201" t="s">
        <v>106</v>
      </c>
      <c r="F544" s="201" t="s">
        <v>2375</v>
      </c>
    </row>
    <row r="545" spans="1:6" ht="12" x14ac:dyDescent="0.25">
      <c r="A545" s="201">
        <v>4636</v>
      </c>
      <c r="B545" s="201" t="s">
        <v>2476</v>
      </c>
      <c r="C545" s="201" t="s">
        <v>2306</v>
      </c>
      <c r="D545" s="201" t="s">
        <v>2466</v>
      </c>
      <c r="E545" s="201" t="s">
        <v>106</v>
      </c>
      <c r="F545" s="201" t="s">
        <v>2422</v>
      </c>
    </row>
    <row r="546" spans="1:6" ht="12" x14ac:dyDescent="0.25">
      <c r="A546" s="201">
        <v>4636</v>
      </c>
      <c r="B546" s="201" t="s">
        <v>2476</v>
      </c>
      <c r="C546" s="201" t="s">
        <v>2306</v>
      </c>
      <c r="D546" s="201" t="s">
        <v>2466</v>
      </c>
      <c r="E546" s="201" t="s">
        <v>106</v>
      </c>
      <c r="F546" s="201" t="s">
        <v>2477</v>
      </c>
    </row>
    <row r="547" spans="1:6" ht="12" x14ac:dyDescent="0.25">
      <c r="A547" s="201">
        <v>4636</v>
      </c>
      <c r="B547" s="201" t="s">
        <v>2476</v>
      </c>
      <c r="C547" s="201" t="s">
        <v>2306</v>
      </c>
      <c r="D547" s="201" t="s">
        <v>2466</v>
      </c>
      <c r="E547" s="201" t="s">
        <v>106</v>
      </c>
      <c r="F547" s="201" t="s">
        <v>2390</v>
      </c>
    </row>
    <row r="548" spans="1:6" ht="12" x14ac:dyDescent="0.25">
      <c r="A548" s="201">
        <v>4636</v>
      </c>
      <c r="B548" s="201" t="s">
        <v>2476</v>
      </c>
      <c r="C548" s="201" t="s">
        <v>2306</v>
      </c>
      <c r="D548" s="201" t="s">
        <v>2466</v>
      </c>
      <c r="E548" s="201" t="s">
        <v>106</v>
      </c>
      <c r="F548" s="201" t="s">
        <v>2404</v>
      </c>
    </row>
    <row r="549" spans="1:6" ht="12" x14ac:dyDescent="0.25">
      <c r="A549" s="201">
        <v>4636</v>
      </c>
      <c r="B549" s="201" t="s">
        <v>2476</v>
      </c>
      <c r="C549" s="201" t="s">
        <v>2306</v>
      </c>
      <c r="D549" s="201" t="s">
        <v>2466</v>
      </c>
      <c r="E549" s="201" t="s">
        <v>106</v>
      </c>
      <c r="F549" s="201" t="s">
        <v>2399</v>
      </c>
    </row>
    <row r="550" spans="1:6" ht="12" x14ac:dyDescent="0.25">
      <c r="A550" s="201">
        <v>4636</v>
      </c>
      <c r="B550" s="201" t="s">
        <v>2476</v>
      </c>
      <c r="C550" s="201" t="s">
        <v>2306</v>
      </c>
      <c r="D550" s="201" t="s">
        <v>2466</v>
      </c>
      <c r="E550" s="201" t="s">
        <v>106</v>
      </c>
      <c r="F550" s="201" t="s">
        <v>2460</v>
      </c>
    </row>
    <row r="551" spans="1:6" ht="12" x14ac:dyDescent="0.25">
      <c r="A551" s="201">
        <v>4636</v>
      </c>
      <c r="B551" s="201" t="s">
        <v>2476</v>
      </c>
      <c r="C551" s="201" t="s">
        <v>2306</v>
      </c>
      <c r="D551" s="201" t="s">
        <v>2466</v>
      </c>
      <c r="E551" s="201" t="s">
        <v>106</v>
      </c>
      <c r="F551" s="201" t="s">
        <v>2348</v>
      </c>
    </row>
    <row r="552" spans="1:6" ht="12" x14ac:dyDescent="0.25">
      <c r="A552" s="201">
        <v>4636</v>
      </c>
      <c r="B552" s="201" t="s">
        <v>2476</v>
      </c>
      <c r="C552" s="201" t="s">
        <v>2306</v>
      </c>
      <c r="D552" s="201" t="s">
        <v>2466</v>
      </c>
      <c r="E552" s="201" t="s">
        <v>106</v>
      </c>
      <c r="F552" s="201" t="s">
        <v>2344</v>
      </c>
    </row>
    <row r="553" spans="1:6" ht="12" x14ac:dyDescent="0.25">
      <c r="A553" s="201">
        <v>4636</v>
      </c>
      <c r="B553" s="201" t="s">
        <v>2476</v>
      </c>
      <c r="C553" s="201" t="s">
        <v>2306</v>
      </c>
      <c r="D553" s="201" t="s">
        <v>2466</v>
      </c>
      <c r="E553" s="201" t="s">
        <v>106</v>
      </c>
      <c r="F553" s="201" t="s">
        <v>2443</v>
      </c>
    </row>
    <row r="554" spans="1:6" ht="12" x14ac:dyDescent="0.25">
      <c r="A554" s="201">
        <v>4636</v>
      </c>
      <c r="B554" s="201" t="s">
        <v>2476</v>
      </c>
      <c r="C554" s="201" t="s">
        <v>2306</v>
      </c>
      <c r="D554" s="201" t="s">
        <v>2466</v>
      </c>
      <c r="E554" s="201" t="s">
        <v>106</v>
      </c>
      <c r="F554" s="201" t="s">
        <v>2352</v>
      </c>
    </row>
    <row r="555" spans="1:6" ht="12" x14ac:dyDescent="0.25">
      <c r="A555" s="201">
        <v>4636</v>
      </c>
      <c r="B555" s="201" t="s">
        <v>2476</v>
      </c>
      <c r="C555" s="201" t="s">
        <v>2306</v>
      </c>
      <c r="D555" s="201" t="s">
        <v>2466</v>
      </c>
      <c r="E555" s="201" t="s">
        <v>106</v>
      </c>
      <c r="F555" s="201" t="s">
        <v>2350</v>
      </c>
    </row>
    <row r="556" spans="1:6" ht="12" x14ac:dyDescent="0.25">
      <c r="A556" s="201">
        <v>4636</v>
      </c>
      <c r="B556" s="201" t="s">
        <v>2476</v>
      </c>
      <c r="C556" s="201" t="s">
        <v>2306</v>
      </c>
      <c r="D556" s="201" t="s">
        <v>2466</v>
      </c>
      <c r="E556" s="201" t="s">
        <v>106</v>
      </c>
      <c r="F556" s="201" t="s">
        <v>2394</v>
      </c>
    </row>
    <row r="557" spans="1:6" ht="12" x14ac:dyDescent="0.25">
      <c r="A557" s="201">
        <v>4636</v>
      </c>
      <c r="B557" s="201" t="s">
        <v>2476</v>
      </c>
      <c r="C557" s="201" t="s">
        <v>2306</v>
      </c>
      <c r="D557" s="201" t="s">
        <v>2466</v>
      </c>
      <c r="E557" s="201" t="s">
        <v>106</v>
      </c>
      <c r="F557" s="201" t="s">
        <v>2365</v>
      </c>
    </row>
    <row r="558" spans="1:6" ht="12" x14ac:dyDescent="0.25">
      <c r="A558" s="201">
        <v>4636</v>
      </c>
      <c r="B558" s="201" t="s">
        <v>2476</v>
      </c>
      <c r="C558" s="201" t="s">
        <v>2306</v>
      </c>
      <c r="D558" s="201" t="s">
        <v>2466</v>
      </c>
      <c r="E558" s="201" t="s">
        <v>106</v>
      </c>
      <c r="F558" s="201" t="s">
        <v>2386</v>
      </c>
    </row>
    <row r="559" spans="1:6" ht="12" x14ac:dyDescent="0.25">
      <c r="A559" s="201">
        <v>4636</v>
      </c>
      <c r="B559" s="201" t="s">
        <v>2476</v>
      </c>
      <c r="C559" s="201" t="s">
        <v>2306</v>
      </c>
      <c r="D559" s="201" t="s">
        <v>2466</v>
      </c>
      <c r="E559" s="201" t="s">
        <v>106</v>
      </c>
      <c r="F559" s="201" t="s">
        <v>2358</v>
      </c>
    </row>
    <row r="560" spans="1:6" ht="12" x14ac:dyDescent="0.25">
      <c r="A560" s="201">
        <v>4636</v>
      </c>
      <c r="B560" s="201" t="s">
        <v>2476</v>
      </c>
      <c r="C560" s="201" t="s">
        <v>2306</v>
      </c>
      <c r="D560" s="201" t="s">
        <v>2466</v>
      </c>
      <c r="E560" s="201" t="s">
        <v>106</v>
      </c>
      <c r="F560" s="201" t="s">
        <v>2343</v>
      </c>
    </row>
    <row r="561" spans="1:6" ht="12" x14ac:dyDescent="0.25">
      <c r="A561" s="201">
        <v>4636</v>
      </c>
      <c r="B561" s="201" t="s">
        <v>2476</v>
      </c>
      <c r="C561" s="201" t="s">
        <v>2306</v>
      </c>
      <c r="D561" s="201" t="s">
        <v>2466</v>
      </c>
      <c r="E561" s="201" t="s">
        <v>106</v>
      </c>
      <c r="F561" s="201" t="s">
        <v>2459</v>
      </c>
    </row>
    <row r="562" spans="1:6" ht="12" x14ac:dyDescent="0.25">
      <c r="A562" s="201">
        <v>4636</v>
      </c>
      <c r="B562" s="201" t="s">
        <v>2476</v>
      </c>
      <c r="C562" s="201" t="s">
        <v>2306</v>
      </c>
      <c r="D562" s="201" t="s">
        <v>2466</v>
      </c>
      <c r="E562" s="201" t="s">
        <v>106</v>
      </c>
      <c r="F562" s="201" t="s">
        <v>2468</v>
      </c>
    </row>
    <row r="563" spans="1:6" ht="12" x14ac:dyDescent="0.25">
      <c r="A563" s="201">
        <v>4636</v>
      </c>
      <c r="B563" s="201" t="s">
        <v>2476</v>
      </c>
      <c r="C563" s="201" t="s">
        <v>2306</v>
      </c>
      <c r="D563" s="201" t="s">
        <v>2466</v>
      </c>
      <c r="E563" s="201" t="s">
        <v>106</v>
      </c>
      <c r="F563" s="201" t="s">
        <v>2367</v>
      </c>
    </row>
    <row r="564" spans="1:6" ht="12" x14ac:dyDescent="0.25">
      <c r="A564" s="201">
        <v>4636</v>
      </c>
      <c r="B564" s="201" t="s">
        <v>2476</v>
      </c>
      <c r="C564" s="201" t="s">
        <v>2306</v>
      </c>
      <c r="D564" s="201" t="s">
        <v>2466</v>
      </c>
      <c r="E564" s="201" t="s">
        <v>106</v>
      </c>
      <c r="F564" s="201" t="s">
        <v>2398</v>
      </c>
    </row>
    <row r="565" spans="1:6" ht="12" x14ac:dyDescent="0.25">
      <c r="A565" s="201">
        <v>4638</v>
      </c>
      <c r="B565" s="201" t="s">
        <v>2478</v>
      </c>
      <c r="C565" s="201" t="s">
        <v>2306</v>
      </c>
      <c r="D565" s="201" t="s">
        <v>2466</v>
      </c>
      <c r="E565" s="201" t="s">
        <v>106</v>
      </c>
      <c r="F565" s="201" t="s">
        <v>2350</v>
      </c>
    </row>
    <row r="566" spans="1:6" ht="12" x14ac:dyDescent="0.25">
      <c r="A566" s="201">
        <v>4638</v>
      </c>
      <c r="B566" s="201" t="s">
        <v>2478</v>
      </c>
      <c r="C566" s="201" t="s">
        <v>2306</v>
      </c>
      <c r="D566" s="201" t="s">
        <v>2466</v>
      </c>
      <c r="E566" s="201" t="s">
        <v>106</v>
      </c>
      <c r="F566" s="201" t="s">
        <v>2404</v>
      </c>
    </row>
    <row r="567" spans="1:6" ht="12" x14ac:dyDescent="0.25">
      <c r="A567" s="201">
        <v>4638</v>
      </c>
      <c r="B567" s="201" t="s">
        <v>2478</v>
      </c>
      <c r="C567" s="201" t="s">
        <v>2306</v>
      </c>
      <c r="D567" s="201" t="s">
        <v>2466</v>
      </c>
      <c r="E567" s="201" t="s">
        <v>106</v>
      </c>
      <c r="F567" s="201" t="s">
        <v>2343</v>
      </c>
    </row>
    <row r="568" spans="1:6" ht="12" x14ac:dyDescent="0.25">
      <c r="A568" s="201">
        <v>4638</v>
      </c>
      <c r="B568" s="201" t="s">
        <v>2478</v>
      </c>
      <c r="C568" s="201" t="s">
        <v>2306</v>
      </c>
      <c r="D568" s="201" t="s">
        <v>2466</v>
      </c>
      <c r="E568" s="201" t="s">
        <v>106</v>
      </c>
      <c r="F568" s="201" t="s">
        <v>2347</v>
      </c>
    </row>
    <row r="569" spans="1:6" ht="12" x14ac:dyDescent="0.25">
      <c r="A569" s="201">
        <v>4638</v>
      </c>
      <c r="B569" s="201" t="s">
        <v>2478</v>
      </c>
      <c r="C569" s="201" t="s">
        <v>2306</v>
      </c>
      <c r="D569" s="201" t="s">
        <v>2466</v>
      </c>
      <c r="E569" s="201" t="s">
        <v>106</v>
      </c>
      <c r="F569" s="201" t="s">
        <v>2467</v>
      </c>
    </row>
    <row r="570" spans="1:6" ht="12" x14ac:dyDescent="0.25">
      <c r="A570" s="201">
        <v>4638</v>
      </c>
      <c r="B570" s="201" t="s">
        <v>2478</v>
      </c>
      <c r="C570" s="201" t="s">
        <v>2306</v>
      </c>
      <c r="D570" s="201" t="s">
        <v>2466</v>
      </c>
      <c r="E570" s="201" t="s">
        <v>106</v>
      </c>
    </row>
    <row r="571" spans="1:6" ht="12" x14ac:dyDescent="0.25">
      <c r="A571" s="201">
        <v>4638</v>
      </c>
      <c r="B571" s="201" t="s">
        <v>2478</v>
      </c>
      <c r="C571" s="201" t="s">
        <v>2306</v>
      </c>
      <c r="D571" s="201" t="s">
        <v>2466</v>
      </c>
      <c r="E571" s="201" t="s">
        <v>106</v>
      </c>
      <c r="F571" s="201" t="s">
        <v>2399</v>
      </c>
    </row>
    <row r="572" spans="1:6" ht="12" x14ac:dyDescent="0.25">
      <c r="A572" s="201">
        <v>4638</v>
      </c>
      <c r="B572" s="201" t="s">
        <v>2478</v>
      </c>
      <c r="C572" s="201" t="s">
        <v>2306</v>
      </c>
      <c r="D572" s="201" t="s">
        <v>2466</v>
      </c>
      <c r="E572" s="201" t="s">
        <v>106</v>
      </c>
      <c r="F572" s="201" t="s">
        <v>2344</v>
      </c>
    </row>
    <row r="573" spans="1:6" ht="12" x14ac:dyDescent="0.25">
      <c r="A573" s="201">
        <v>4639</v>
      </c>
      <c r="B573" s="201" t="s">
        <v>2479</v>
      </c>
      <c r="C573" s="201" t="s">
        <v>2306</v>
      </c>
      <c r="D573" s="201" t="s">
        <v>2466</v>
      </c>
      <c r="E573" s="201" t="s">
        <v>106</v>
      </c>
      <c r="F573" s="201" t="s">
        <v>2355</v>
      </c>
    </row>
    <row r="574" spans="1:6" ht="12" x14ac:dyDescent="0.25">
      <c r="A574" s="201">
        <v>4639</v>
      </c>
      <c r="B574" s="201" t="s">
        <v>2479</v>
      </c>
      <c r="C574" s="201" t="s">
        <v>2306</v>
      </c>
      <c r="D574" s="201" t="s">
        <v>2466</v>
      </c>
      <c r="E574" s="201" t="s">
        <v>106</v>
      </c>
    </row>
    <row r="575" spans="1:6" ht="12" x14ac:dyDescent="0.25">
      <c r="A575" s="201">
        <v>4639</v>
      </c>
      <c r="B575" s="201" t="s">
        <v>2479</v>
      </c>
      <c r="C575" s="201" t="s">
        <v>2306</v>
      </c>
      <c r="D575" s="201" t="s">
        <v>2466</v>
      </c>
      <c r="E575" s="201" t="s">
        <v>106</v>
      </c>
      <c r="F575" s="201" t="s">
        <v>2349</v>
      </c>
    </row>
    <row r="576" spans="1:6" ht="12" x14ac:dyDescent="0.25">
      <c r="A576" s="201">
        <v>4639</v>
      </c>
      <c r="B576" s="201" t="s">
        <v>2479</v>
      </c>
      <c r="C576" s="201" t="s">
        <v>2306</v>
      </c>
      <c r="D576" s="201" t="s">
        <v>2466</v>
      </c>
      <c r="E576" s="201" t="s">
        <v>106</v>
      </c>
      <c r="F576" s="201" t="s">
        <v>2343</v>
      </c>
    </row>
    <row r="577" spans="1:6" ht="12" x14ac:dyDescent="0.25">
      <c r="A577" s="201">
        <v>4639</v>
      </c>
      <c r="B577" s="201" t="s">
        <v>2479</v>
      </c>
      <c r="C577" s="201" t="s">
        <v>2306</v>
      </c>
      <c r="D577" s="201" t="s">
        <v>2466</v>
      </c>
      <c r="E577" s="201" t="s">
        <v>106</v>
      </c>
      <c r="F577" s="201" t="s">
        <v>2399</v>
      </c>
    </row>
    <row r="578" spans="1:6" ht="12" x14ac:dyDescent="0.25">
      <c r="A578" s="201">
        <v>4639</v>
      </c>
      <c r="B578" s="201" t="s">
        <v>2479</v>
      </c>
      <c r="C578" s="201" t="s">
        <v>2306</v>
      </c>
      <c r="D578" s="201" t="s">
        <v>2466</v>
      </c>
      <c r="E578" s="201" t="s">
        <v>106</v>
      </c>
      <c r="F578" s="201" t="s">
        <v>2387</v>
      </c>
    </row>
    <row r="579" spans="1:6" ht="12" x14ac:dyDescent="0.25">
      <c r="A579" s="201">
        <v>4639</v>
      </c>
      <c r="B579" s="201" t="s">
        <v>2479</v>
      </c>
      <c r="C579" s="201" t="s">
        <v>2306</v>
      </c>
      <c r="D579" s="201" t="s">
        <v>2466</v>
      </c>
      <c r="E579" s="201" t="s">
        <v>106</v>
      </c>
      <c r="F579" s="201" t="s">
        <v>2344</v>
      </c>
    </row>
    <row r="580" spans="1:6" ht="12" x14ac:dyDescent="0.25">
      <c r="A580" s="201">
        <v>4639</v>
      </c>
      <c r="B580" s="201" t="s">
        <v>2479</v>
      </c>
      <c r="C580" s="201" t="s">
        <v>2306</v>
      </c>
      <c r="D580" s="201" t="s">
        <v>2466</v>
      </c>
      <c r="E580" s="201" t="s">
        <v>106</v>
      </c>
      <c r="F580" s="201" t="s">
        <v>2463</v>
      </c>
    </row>
    <row r="581" spans="1:6" ht="12" x14ac:dyDescent="0.25">
      <c r="A581" s="201">
        <v>4639</v>
      </c>
      <c r="B581" s="201" t="s">
        <v>2479</v>
      </c>
      <c r="C581" s="201" t="s">
        <v>2306</v>
      </c>
      <c r="D581" s="201" t="s">
        <v>2466</v>
      </c>
      <c r="E581" s="201" t="s">
        <v>106</v>
      </c>
      <c r="F581" s="201" t="s">
        <v>2390</v>
      </c>
    </row>
    <row r="582" spans="1:6" ht="12" x14ac:dyDescent="0.25">
      <c r="A582" s="201">
        <v>4639</v>
      </c>
      <c r="B582" s="201" t="s">
        <v>2479</v>
      </c>
      <c r="C582" s="201" t="s">
        <v>2306</v>
      </c>
      <c r="D582" s="201" t="s">
        <v>2466</v>
      </c>
      <c r="E582" s="201" t="s">
        <v>106</v>
      </c>
      <c r="F582" s="201" t="s">
        <v>2404</v>
      </c>
    </row>
    <row r="583" spans="1:6" ht="12" x14ac:dyDescent="0.25">
      <c r="A583" s="201">
        <v>4639</v>
      </c>
      <c r="B583" s="201" t="s">
        <v>2479</v>
      </c>
      <c r="C583" s="201" t="s">
        <v>2306</v>
      </c>
      <c r="D583" s="201" t="s">
        <v>2466</v>
      </c>
      <c r="E583" s="201" t="s">
        <v>106</v>
      </c>
      <c r="F583" s="201" t="s">
        <v>2358</v>
      </c>
    </row>
    <row r="584" spans="1:6" ht="12" x14ac:dyDescent="0.25">
      <c r="A584" s="201">
        <v>4639</v>
      </c>
      <c r="B584" s="201" t="s">
        <v>2479</v>
      </c>
      <c r="C584" s="201" t="s">
        <v>2306</v>
      </c>
      <c r="D584" s="201" t="s">
        <v>2466</v>
      </c>
      <c r="E584" s="201" t="s">
        <v>106</v>
      </c>
      <c r="F584" s="201" t="s">
        <v>2350</v>
      </c>
    </row>
    <row r="585" spans="1:6" ht="12" x14ac:dyDescent="0.25">
      <c r="A585" s="201">
        <v>4639</v>
      </c>
      <c r="B585" s="201" t="s">
        <v>2479</v>
      </c>
      <c r="C585" s="201" t="s">
        <v>2306</v>
      </c>
      <c r="D585" s="201" t="s">
        <v>2466</v>
      </c>
      <c r="E585" s="201" t="s">
        <v>106</v>
      </c>
      <c r="F585" s="201" t="s">
        <v>2347</v>
      </c>
    </row>
    <row r="586" spans="1:6" ht="12" x14ac:dyDescent="0.25">
      <c r="A586" s="201">
        <v>4639</v>
      </c>
      <c r="B586" s="201" t="s">
        <v>2479</v>
      </c>
      <c r="C586" s="201" t="s">
        <v>2306</v>
      </c>
      <c r="D586" s="201" t="s">
        <v>2466</v>
      </c>
      <c r="E586" s="201" t="s">
        <v>106</v>
      </c>
      <c r="F586" s="201" t="s">
        <v>2467</v>
      </c>
    </row>
    <row r="587" spans="1:6" ht="12" x14ac:dyDescent="0.25">
      <c r="A587" s="201">
        <v>4639</v>
      </c>
      <c r="B587" s="201" t="s">
        <v>2479</v>
      </c>
      <c r="C587" s="201" t="s">
        <v>2306</v>
      </c>
      <c r="D587" s="201" t="s">
        <v>2466</v>
      </c>
      <c r="E587" s="201" t="s">
        <v>106</v>
      </c>
      <c r="F587" s="201" t="s">
        <v>2405</v>
      </c>
    </row>
    <row r="588" spans="1:6" ht="12" x14ac:dyDescent="0.25">
      <c r="A588" s="201">
        <v>4639</v>
      </c>
      <c r="B588" s="201" t="s">
        <v>2479</v>
      </c>
      <c r="C588" s="201" t="s">
        <v>2306</v>
      </c>
      <c r="D588" s="201" t="s">
        <v>2466</v>
      </c>
      <c r="E588" s="201" t="s">
        <v>106</v>
      </c>
      <c r="F588" s="201" t="s">
        <v>2422</v>
      </c>
    </row>
    <row r="589" spans="1:6" ht="12" x14ac:dyDescent="0.25">
      <c r="A589" s="201">
        <v>4639</v>
      </c>
      <c r="B589" s="201" t="s">
        <v>2479</v>
      </c>
      <c r="C589" s="201" t="s">
        <v>2306</v>
      </c>
      <c r="D589" s="201" t="s">
        <v>2466</v>
      </c>
      <c r="E589" s="201" t="s">
        <v>106</v>
      </c>
      <c r="F589" s="201" t="s">
        <v>2407</v>
      </c>
    </row>
    <row r="590" spans="1:6" ht="12" x14ac:dyDescent="0.25">
      <c r="A590" s="201">
        <v>4639</v>
      </c>
      <c r="B590" s="201" t="s">
        <v>2479</v>
      </c>
      <c r="C590" s="201" t="s">
        <v>2306</v>
      </c>
      <c r="D590" s="201" t="s">
        <v>2466</v>
      </c>
      <c r="E590" s="201" t="s">
        <v>106</v>
      </c>
      <c r="F590" s="201" t="s">
        <v>2461</v>
      </c>
    </row>
    <row r="591" spans="1:6" ht="12" x14ac:dyDescent="0.25">
      <c r="A591" s="201">
        <v>4640</v>
      </c>
      <c r="B591" s="201" t="s">
        <v>2480</v>
      </c>
      <c r="C591" s="201" t="s">
        <v>2306</v>
      </c>
      <c r="D591" s="201" t="s">
        <v>2466</v>
      </c>
      <c r="E591" s="201" t="s">
        <v>106</v>
      </c>
      <c r="F591" s="201" t="s">
        <v>2344</v>
      </c>
    </row>
    <row r="592" spans="1:6" ht="12" x14ac:dyDescent="0.25">
      <c r="A592" s="201">
        <v>4640</v>
      </c>
      <c r="B592" s="201" t="s">
        <v>2480</v>
      </c>
      <c r="C592" s="201" t="s">
        <v>2306</v>
      </c>
      <c r="D592" s="201" t="s">
        <v>2466</v>
      </c>
      <c r="E592" s="201" t="s">
        <v>106</v>
      </c>
      <c r="F592" s="201" t="s">
        <v>2404</v>
      </c>
    </row>
    <row r="593" spans="1:6" ht="12" x14ac:dyDescent="0.25">
      <c r="A593" s="201">
        <v>4640</v>
      </c>
      <c r="B593" s="201" t="s">
        <v>2480</v>
      </c>
      <c r="C593" s="201" t="s">
        <v>2306</v>
      </c>
      <c r="D593" s="201" t="s">
        <v>2466</v>
      </c>
      <c r="E593" s="201" t="s">
        <v>106</v>
      </c>
    </row>
    <row r="594" spans="1:6" ht="12" x14ac:dyDescent="0.25">
      <c r="A594" s="201">
        <v>4640</v>
      </c>
      <c r="B594" s="201" t="s">
        <v>2480</v>
      </c>
      <c r="C594" s="201" t="s">
        <v>2306</v>
      </c>
      <c r="D594" s="201" t="s">
        <v>2466</v>
      </c>
      <c r="E594" s="201" t="s">
        <v>106</v>
      </c>
      <c r="F594" s="201" t="s">
        <v>2399</v>
      </c>
    </row>
    <row r="595" spans="1:6" ht="12" x14ac:dyDescent="0.25">
      <c r="A595" s="201">
        <v>4640</v>
      </c>
      <c r="B595" s="201" t="s">
        <v>2480</v>
      </c>
      <c r="C595" s="201" t="s">
        <v>2306</v>
      </c>
      <c r="D595" s="201" t="s">
        <v>2466</v>
      </c>
      <c r="E595" s="201" t="s">
        <v>106</v>
      </c>
      <c r="F595" s="201" t="s">
        <v>2467</v>
      </c>
    </row>
    <row r="596" spans="1:6" ht="12" x14ac:dyDescent="0.25">
      <c r="A596" s="201">
        <v>4640</v>
      </c>
      <c r="B596" s="201" t="s">
        <v>2480</v>
      </c>
      <c r="C596" s="201" t="s">
        <v>2306</v>
      </c>
      <c r="D596" s="201" t="s">
        <v>2466</v>
      </c>
      <c r="E596" s="201" t="s">
        <v>106</v>
      </c>
      <c r="F596" s="201" t="s">
        <v>2347</v>
      </c>
    </row>
    <row r="597" spans="1:6" ht="12" x14ac:dyDescent="0.25">
      <c r="A597" s="201">
        <v>4640</v>
      </c>
      <c r="B597" s="201" t="s">
        <v>2480</v>
      </c>
      <c r="C597" s="201" t="s">
        <v>2306</v>
      </c>
      <c r="D597" s="201" t="s">
        <v>2466</v>
      </c>
      <c r="E597" s="201" t="s">
        <v>106</v>
      </c>
      <c r="F597" s="201" t="s">
        <v>2343</v>
      </c>
    </row>
    <row r="598" spans="1:6" ht="12" x14ac:dyDescent="0.25">
      <c r="A598" s="201">
        <v>4640</v>
      </c>
      <c r="B598" s="201" t="s">
        <v>2480</v>
      </c>
      <c r="C598" s="201" t="s">
        <v>2306</v>
      </c>
      <c r="D598" s="201" t="s">
        <v>2466</v>
      </c>
      <c r="E598" s="201" t="s">
        <v>106</v>
      </c>
      <c r="F598" s="201" t="s">
        <v>2422</v>
      </c>
    </row>
    <row r="599" spans="1:6" ht="12" x14ac:dyDescent="0.25">
      <c r="A599" s="201">
        <v>4641</v>
      </c>
      <c r="B599" s="201" t="s">
        <v>2481</v>
      </c>
      <c r="C599" s="201" t="s">
        <v>2306</v>
      </c>
      <c r="D599" s="201" t="s">
        <v>2466</v>
      </c>
      <c r="E599" s="201" t="s">
        <v>106</v>
      </c>
    </row>
    <row r="600" spans="1:6" ht="12" x14ac:dyDescent="0.25">
      <c r="A600" s="201">
        <v>4641</v>
      </c>
      <c r="B600" s="201" t="s">
        <v>2481</v>
      </c>
      <c r="C600" s="201" t="s">
        <v>2306</v>
      </c>
      <c r="D600" s="201" t="s">
        <v>2466</v>
      </c>
      <c r="E600" s="201" t="s">
        <v>106</v>
      </c>
      <c r="F600" s="201" t="s">
        <v>2375</v>
      </c>
    </row>
    <row r="601" spans="1:6" ht="12" x14ac:dyDescent="0.25">
      <c r="A601" s="201">
        <v>4641</v>
      </c>
      <c r="B601" s="201" t="s">
        <v>2481</v>
      </c>
      <c r="C601" s="201" t="s">
        <v>2306</v>
      </c>
      <c r="D601" s="201" t="s">
        <v>2466</v>
      </c>
      <c r="E601" s="201" t="s">
        <v>106</v>
      </c>
      <c r="F601" s="201" t="s">
        <v>2407</v>
      </c>
    </row>
    <row r="602" spans="1:6" ht="12" x14ac:dyDescent="0.25">
      <c r="A602" s="201">
        <v>4641</v>
      </c>
      <c r="B602" s="201" t="s">
        <v>2481</v>
      </c>
      <c r="C602" s="201" t="s">
        <v>2306</v>
      </c>
      <c r="D602" s="201" t="s">
        <v>2466</v>
      </c>
      <c r="E602" s="201" t="s">
        <v>106</v>
      </c>
      <c r="F602" s="201" t="s">
        <v>2399</v>
      </c>
    </row>
    <row r="603" spans="1:6" ht="12" x14ac:dyDescent="0.25">
      <c r="A603" s="201">
        <v>4641</v>
      </c>
      <c r="B603" s="201" t="s">
        <v>2481</v>
      </c>
      <c r="C603" s="201" t="s">
        <v>2306</v>
      </c>
      <c r="D603" s="201" t="s">
        <v>2466</v>
      </c>
      <c r="E603" s="201" t="s">
        <v>106</v>
      </c>
      <c r="F603" s="201" t="s">
        <v>2344</v>
      </c>
    </row>
    <row r="604" spans="1:6" ht="12" x14ac:dyDescent="0.25">
      <c r="A604" s="201">
        <v>4641</v>
      </c>
      <c r="B604" s="201" t="s">
        <v>2481</v>
      </c>
      <c r="C604" s="201" t="s">
        <v>2306</v>
      </c>
      <c r="D604" s="201" t="s">
        <v>2466</v>
      </c>
      <c r="E604" s="201" t="s">
        <v>106</v>
      </c>
      <c r="F604" s="201" t="s">
        <v>2473</v>
      </c>
    </row>
    <row r="605" spans="1:6" ht="12" x14ac:dyDescent="0.25">
      <c r="A605" s="201">
        <v>4641</v>
      </c>
      <c r="B605" s="201" t="s">
        <v>2481</v>
      </c>
      <c r="C605" s="201" t="s">
        <v>2306</v>
      </c>
      <c r="D605" s="201" t="s">
        <v>2466</v>
      </c>
      <c r="E605" s="201" t="s">
        <v>106</v>
      </c>
      <c r="F605" s="201" t="s">
        <v>2468</v>
      </c>
    </row>
    <row r="606" spans="1:6" ht="12" x14ac:dyDescent="0.25">
      <c r="A606" s="201">
        <v>4641</v>
      </c>
      <c r="B606" s="201" t="s">
        <v>2481</v>
      </c>
      <c r="C606" s="201" t="s">
        <v>2306</v>
      </c>
      <c r="D606" s="201" t="s">
        <v>2466</v>
      </c>
      <c r="E606" s="201" t="s">
        <v>106</v>
      </c>
      <c r="F606" s="201" t="s">
        <v>2343</v>
      </c>
    </row>
    <row r="607" spans="1:6" ht="12" x14ac:dyDescent="0.25">
      <c r="A607" s="201">
        <v>4641</v>
      </c>
      <c r="B607" s="201" t="s">
        <v>2481</v>
      </c>
      <c r="C607" s="201" t="s">
        <v>2306</v>
      </c>
      <c r="D607" s="201" t="s">
        <v>2466</v>
      </c>
      <c r="E607" s="201" t="s">
        <v>106</v>
      </c>
      <c r="F607" s="201" t="s">
        <v>2463</v>
      </c>
    </row>
    <row r="608" spans="1:6" ht="12" x14ac:dyDescent="0.25">
      <c r="A608" s="201">
        <v>4641</v>
      </c>
      <c r="B608" s="201" t="s">
        <v>2481</v>
      </c>
      <c r="C608" s="201" t="s">
        <v>2306</v>
      </c>
      <c r="D608" s="201" t="s">
        <v>2466</v>
      </c>
      <c r="E608" s="201" t="s">
        <v>106</v>
      </c>
      <c r="F608" s="201" t="s">
        <v>2350</v>
      </c>
    </row>
    <row r="609" spans="1:6" ht="12" x14ac:dyDescent="0.25">
      <c r="A609" s="201">
        <v>4641</v>
      </c>
      <c r="B609" s="201" t="s">
        <v>2481</v>
      </c>
      <c r="C609" s="201" t="s">
        <v>2306</v>
      </c>
      <c r="D609" s="201" t="s">
        <v>2466</v>
      </c>
      <c r="E609" s="201" t="s">
        <v>106</v>
      </c>
      <c r="F609" s="201" t="s">
        <v>2386</v>
      </c>
    </row>
    <row r="610" spans="1:6" ht="12" x14ac:dyDescent="0.25">
      <c r="A610" s="201">
        <v>4641</v>
      </c>
      <c r="B610" s="201" t="s">
        <v>2481</v>
      </c>
      <c r="C610" s="201" t="s">
        <v>2306</v>
      </c>
      <c r="D610" s="201" t="s">
        <v>2466</v>
      </c>
      <c r="E610" s="201" t="s">
        <v>106</v>
      </c>
      <c r="F610" s="201" t="s">
        <v>2390</v>
      </c>
    </row>
    <row r="611" spans="1:6" ht="12" x14ac:dyDescent="0.25">
      <c r="A611" s="201">
        <v>4641</v>
      </c>
      <c r="B611" s="201" t="s">
        <v>2481</v>
      </c>
      <c r="C611" s="201" t="s">
        <v>2306</v>
      </c>
      <c r="D611" s="201" t="s">
        <v>2466</v>
      </c>
      <c r="E611" s="201" t="s">
        <v>106</v>
      </c>
      <c r="F611" s="201" t="s">
        <v>2347</v>
      </c>
    </row>
    <row r="612" spans="1:6" ht="12" x14ac:dyDescent="0.25">
      <c r="A612" s="201">
        <v>4641</v>
      </c>
      <c r="B612" s="201" t="s">
        <v>2481</v>
      </c>
      <c r="C612" s="201" t="s">
        <v>2306</v>
      </c>
      <c r="D612" s="201" t="s">
        <v>2466</v>
      </c>
      <c r="E612" s="201" t="s">
        <v>106</v>
      </c>
      <c r="F612" s="201" t="s">
        <v>2349</v>
      </c>
    </row>
    <row r="613" spans="1:6" ht="12" x14ac:dyDescent="0.25">
      <c r="A613" s="201">
        <v>4641</v>
      </c>
      <c r="B613" s="201" t="s">
        <v>2481</v>
      </c>
      <c r="C613" s="201" t="s">
        <v>2306</v>
      </c>
      <c r="D613" s="201" t="s">
        <v>2466</v>
      </c>
      <c r="E613" s="201" t="s">
        <v>106</v>
      </c>
      <c r="F613" s="201" t="s">
        <v>2355</v>
      </c>
    </row>
    <row r="614" spans="1:6" ht="12" x14ac:dyDescent="0.25">
      <c r="A614" s="201">
        <v>4641</v>
      </c>
      <c r="B614" s="201" t="s">
        <v>2481</v>
      </c>
      <c r="C614" s="201" t="s">
        <v>2306</v>
      </c>
      <c r="D614" s="201" t="s">
        <v>2466</v>
      </c>
      <c r="E614" s="201" t="s">
        <v>106</v>
      </c>
      <c r="F614" s="201" t="s">
        <v>2387</v>
      </c>
    </row>
    <row r="615" spans="1:6" ht="12" x14ac:dyDescent="0.25">
      <c r="A615" s="201">
        <v>4641</v>
      </c>
      <c r="B615" s="201" t="s">
        <v>2481</v>
      </c>
      <c r="C615" s="201" t="s">
        <v>2306</v>
      </c>
      <c r="D615" s="201" t="s">
        <v>2466</v>
      </c>
      <c r="E615" s="201" t="s">
        <v>106</v>
      </c>
      <c r="F615" s="201" t="s">
        <v>2365</v>
      </c>
    </row>
    <row r="616" spans="1:6" ht="12" x14ac:dyDescent="0.25">
      <c r="A616" s="201">
        <v>4641</v>
      </c>
      <c r="B616" s="201" t="s">
        <v>2481</v>
      </c>
      <c r="C616" s="201" t="s">
        <v>2306</v>
      </c>
      <c r="D616" s="201" t="s">
        <v>2466</v>
      </c>
      <c r="E616" s="201" t="s">
        <v>106</v>
      </c>
      <c r="F616" s="201" t="s">
        <v>2467</v>
      </c>
    </row>
    <row r="617" spans="1:6" ht="12" x14ac:dyDescent="0.25">
      <c r="A617" s="201">
        <v>4642</v>
      </c>
      <c r="B617" s="201" t="s">
        <v>2482</v>
      </c>
      <c r="C617" s="201" t="s">
        <v>2306</v>
      </c>
      <c r="D617" s="201" t="s">
        <v>2466</v>
      </c>
      <c r="E617" s="201" t="s">
        <v>106</v>
      </c>
      <c r="F617" s="201" t="s">
        <v>2347</v>
      </c>
    </row>
    <row r="618" spans="1:6" ht="12" x14ac:dyDescent="0.25">
      <c r="A618" s="201">
        <v>4642</v>
      </c>
      <c r="B618" s="201" t="s">
        <v>2482</v>
      </c>
      <c r="C618" s="201" t="s">
        <v>2306</v>
      </c>
      <c r="D618" s="201" t="s">
        <v>2466</v>
      </c>
      <c r="E618" s="201" t="s">
        <v>106</v>
      </c>
    </row>
    <row r="619" spans="1:6" ht="12" x14ac:dyDescent="0.25">
      <c r="A619" s="201">
        <v>4642</v>
      </c>
      <c r="B619" s="201" t="s">
        <v>2482</v>
      </c>
      <c r="C619" s="201" t="s">
        <v>2306</v>
      </c>
      <c r="D619" s="201" t="s">
        <v>2466</v>
      </c>
      <c r="E619" s="201" t="s">
        <v>106</v>
      </c>
      <c r="F619" s="201" t="s">
        <v>2348</v>
      </c>
    </row>
    <row r="620" spans="1:6" ht="12" x14ac:dyDescent="0.25">
      <c r="A620" s="201">
        <v>4642</v>
      </c>
      <c r="B620" s="201" t="s">
        <v>2482</v>
      </c>
      <c r="C620" s="201" t="s">
        <v>2306</v>
      </c>
      <c r="D620" s="201" t="s">
        <v>2466</v>
      </c>
      <c r="E620" s="201" t="s">
        <v>106</v>
      </c>
      <c r="F620" s="201" t="s">
        <v>2404</v>
      </c>
    </row>
    <row r="621" spans="1:6" ht="12" x14ac:dyDescent="0.25">
      <c r="A621" s="201">
        <v>4642</v>
      </c>
      <c r="B621" s="201" t="s">
        <v>2482</v>
      </c>
      <c r="C621" s="201" t="s">
        <v>2306</v>
      </c>
      <c r="D621" s="201" t="s">
        <v>2466</v>
      </c>
      <c r="E621" s="201" t="s">
        <v>106</v>
      </c>
      <c r="F621" s="201" t="s">
        <v>2467</v>
      </c>
    </row>
    <row r="622" spans="1:6" ht="12" x14ac:dyDescent="0.25">
      <c r="A622" s="201">
        <v>4643</v>
      </c>
      <c r="B622" s="201" t="s">
        <v>2483</v>
      </c>
      <c r="C622" s="201" t="s">
        <v>2306</v>
      </c>
      <c r="D622" s="201" t="s">
        <v>2466</v>
      </c>
      <c r="E622" s="201" t="s">
        <v>106</v>
      </c>
      <c r="F622" s="201" t="s">
        <v>2399</v>
      </c>
    </row>
    <row r="623" spans="1:6" ht="12" x14ac:dyDescent="0.25">
      <c r="A623" s="201">
        <v>4643</v>
      </c>
      <c r="B623" s="201" t="s">
        <v>2483</v>
      </c>
      <c r="C623" s="201" t="s">
        <v>2306</v>
      </c>
      <c r="D623" s="201" t="s">
        <v>2466</v>
      </c>
      <c r="E623" s="201" t="s">
        <v>106</v>
      </c>
      <c r="F623" s="201" t="s">
        <v>2386</v>
      </c>
    </row>
    <row r="624" spans="1:6" ht="12" x14ac:dyDescent="0.25">
      <c r="A624" s="201">
        <v>4643</v>
      </c>
      <c r="B624" s="201" t="s">
        <v>2483</v>
      </c>
      <c r="C624" s="201" t="s">
        <v>2306</v>
      </c>
      <c r="D624" s="201" t="s">
        <v>2466</v>
      </c>
      <c r="E624" s="201" t="s">
        <v>106</v>
      </c>
      <c r="F624" s="201" t="s">
        <v>2367</v>
      </c>
    </row>
    <row r="625" spans="1:6" ht="12" x14ac:dyDescent="0.25">
      <c r="A625" s="201">
        <v>4643</v>
      </c>
      <c r="B625" s="201" t="s">
        <v>2483</v>
      </c>
      <c r="C625" s="201" t="s">
        <v>2306</v>
      </c>
      <c r="D625" s="201" t="s">
        <v>2466</v>
      </c>
      <c r="E625" s="201" t="s">
        <v>106</v>
      </c>
      <c r="F625" s="201" t="s">
        <v>2358</v>
      </c>
    </row>
    <row r="626" spans="1:6" ht="12" x14ac:dyDescent="0.25">
      <c r="A626" s="201">
        <v>4643</v>
      </c>
      <c r="B626" s="201" t="s">
        <v>2483</v>
      </c>
      <c r="C626" s="201" t="s">
        <v>2306</v>
      </c>
      <c r="D626" s="201" t="s">
        <v>2466</v>
      </c>
      <c r="E626" s="201" t="s">
        <v>106</v>
      </c>
      <c r="F626" s="201" t="s">
        <v>2404</v>
      </c>
    </row>
    <row r="627" spans="1:6" ht="12" x14ac:dyDescent="0.25">
      <c r="A627" s="201">
        <v>4643</v>
      </c>
      <c r="B627" s="201" t="s">
        <v>2483</v>
      </c>
      <c r="C627" s="201" t="s">
        <v>2306</v>
      </c>
      <c r="D627" s="201" t="s">
        <v>2466</v>
      </c>
      <c r="E627" s="201" t="s">
        <v>106</v>
      </c>
      <c r="F627" s="201" t="s">
        <v>2422</v>
      </c>
    </row>
    <row r="628" spans="1:6" ht="12" x14ac:dyDescent="0.25">
      <c r="A628" s="201">
        <v>4643</v>
      </c>
      <c r="B628" s="201" t="s">
        <v>2483</v>
      </c>
      <c r="C628" s="201" t="s">
        <v>2306</v>
      </c>
      <c r="D628" s="201" t="s">
        <v>2466</v>
      </c>
      <c r="E628" s="201" t="s">
        <v>106</v>
      </c>
    </row>
    <row r="629" spans="1:6" ht="12" x14ac:dyDescent="0.25">
      <c r="A629" s="201">
        <v>4643</v>
      </c>
      <c r="B629" s="201" t="s">
        <v>2483</v>
      </c>
      <c r="C629" s="201" t="s">
        <v>2306</v>
      </c>
      <c r="D629" s="201" t="s">
        <v>2466</v>
      </c>
      <c r="E629" s="201" t="s">
        <v>106</v>
      </c>
      <c r="F629" s="201" t="s">
        <v>2468</v>
      </c>
    </row>
    <row r="630" spans="1:6" ht="12" x14ac:dyDescent="0.25">
      <c r="A630" s="201">
        <v>4643</v>
      </c>
      <c r="B630" s="201" t="s">
        <v>2483</v>
      </c>
      <c r="C630" s="201" t="s">
        <v>2306</v>
      </c>
      <c r="D630" s="201" t="s">
        <v>2466</v>
      </c>
      <c r="E630" s="201" t="s">
        <v>106</v>
      </c>
      <c r="F630" s="201" t="s">
        <v>2347</v>
      </c>
    </row>
    <row r="631" spans="1:6" ht="12" x14ac:dyDescent="0.25">
      <c r="A631" s="201">
        <v>4643</v>
      </c>
      <c r="B631" s="201" t="s">
        <v>2483</v>
      </c>
      <c r="C631" s="201" t="s">
        <v>2306</v>
      </c>
      <c r="D631" s="201" t="s">
        <v>2466</v>
      </c>
      <c r="E631" s="201" t="s">
        <v>106</v>
      </c>
      <c r="F631" s="201" t="s">
        <v>2463</v>
      </c>
    </row>
    <row r="632" spans="1:6" ht="12" x14ac:dyDescent="0.25">
      <c r="A632" s="201">
        <v>4643</v>
      </c>
      <c r="B632" s="201" t="s">
        <v>2483</v>
      </c>
      <c r="C632" s="201" t="s">
        <v>2306</v>
      </c>
      <c r="D632" s="201" t="s">
        <v>2466</v>
      </c>
      <c r="E632" s="201" t="s">
        <v>106</v>
      </c>
      <c r="F632" s="201" t="s">
        <v>2375</v>
      </c>
    </row>
    <row r="633" spans="1:6" ht="12" x14ac:dyDescent="0.25">
      <c r="A633" s="201">
        <v>4643</v>
      </c>
      <c r="B633" s="201" t="s">
        <v>2483</v>
      </c>
      <c r="C633" s="201" t="s">
        <v>2306</v>
      </c>
      <c r="D633" s="201" t="s">
        <v>2466</v>
      </c>
      <c r="E633" s="201" t="s">
        <v>106</v>
      </c>
      <c r="F633" s="201" t="s">
        <v>2350</v>
      </c>
    </row>
    <row r="634" spans="1:6" ht="12" x14ac:dyDescent="0.25">
      <c r="A634" s="201">
        <v>4643</v>
      </c>
      <c r="B634" s="201" t="s">
        <v>2483</v>
      </c>
      <c r="C634" s="201" t="s">
        <v>2306</v>
      </c>
      <c r="D634" s="201" t="s">
        <v>2466</v>
      </c>
      <c r="E634" s="201" t="s">
        <v>106</v>
      </c>
      <c r="F634" s="201" t="s">
        <v>2484</v>
      </c>
    </row>
    <row r="635" spans="1:6" ht="12" x14ac:dyDescent="0.25">
      <c r="A635" s="201">
        <v>4643</v>
      </c>
      <c r="B635" s="201" t="s">
        <v>2483</v>
      </c>
      <c r="C635" s="201" t="s">
        <v>2306</v>
      </c>
      <c r="D635" s="201" t="s">
        <v>2466</v>
      </c>
      <c r="E635" s="201" t="s">
        <v>106</v>
      </c>
      <c r="F635" s="201" t="s">
        <v>2485</v>
      </c>
    </row>
    <row r="636" spans="1:6" ht="12" x14ac:dyDescent="0.25">
      <c r="A636" s="201">
        <v>4643</v>
      </c>
      <c r="B636" s="201" t="s">
        <v>2483</v>
      </c>
      <c r="C636" s="201" t="s">
        <v>2306</v>
      </c>
      <c r="D636" s="201" t="s">
        <v>2466</v>
      </c>
      <c r="E636" s="201" t="s">
        <v>106</v>
      </c>
      <c r="F636" s="201" t="s">
        <v>2344</v>
      </c>
    </row>
    <row r="637" spans="1:6" ht="12" x14ac:dyDescent="0.25">
      <c r="A637" s="201">
        <v>4643</v>
      </c>
      <c r="B637" s="201" t="s">
        <v>2483</v>
      </c>
      <c r="C637" s="201" t="s">
        <v>2306</v>
      </c>
      <c r="D637" s="201" t="s">
        <v>2466</v>
      </c>
      <c r="E637" s="201" t="s">
        <v>106</v>
      </c>
      <c r="F637" s="201" t="s">
        <v>2345</v>
      </c>
    </row>
    <row r="638" spans="1:6" ht="12" x14ac:dyDescent="0.25">
      <c r="A638" s="201">
        <v>4643</v>
      </c>
      <c r="B638" s="201" t="s">
        <v>2483</v>
      </c>
      <c r="C638" s="201" t="s">
        <v>2306</v>
      </c>
      <c r="D638" s="201" t="s">
        <v>2466</v>
      </c>
      <c r="E638" s="201" t="s">
        <v>106</v>
      </c>
      <c r="F638" s="201" t="s">
        <v>2467</v>
      </c>
    </row>
    <row r="639" spans="1:6" ht="12" x14ac:dyDescent="0.25">
      <c r="A639" s="201">
        <v>4643</v>
      </c>
      <c r="B639" s="201" t="s">
        <v>2483</v>
      </c>
      <c r="C639" s="201" t="s">
        <v>2306</v>
      </c>
      <c r="D639" s="201" t="s">
        <v>2466</v>
      </c>
      <c r="E639" s="201" t="s">
        <v>106</v>
      </c>
      <c r="F639" s="201" t="s">
        <v>2349</v>
      </c>
    </row>
    <row r="640" spans="1:6" ht="12" x14ac:dyDescent="0.25">
      <c r="A640" s="201">
        <v>4643</v>
      </c>
      <c r="B640" s="201" t="s">
        <v>2483</v>
      </c>
      <c r="C640" s="201" t="s">
        <v>2306</v>
      </c>
      <c r="D640" s="201" t="s">
        <v>2466</v>
      </c>
      <c r="E640" s="201" t="s">
        <v>106</v>
      </c>
      <c r="F640" s="201" t="s">
        <v>2390</v>
      </c>
    </row>
    <row r="641" spans="1:6" ht="12" x14ac:dyDescent="0.25">
      <c r="A641" s="201">
        <v>4643</v>
      </c>
      <c r="B641" s="201" t="s">
        <v>2483</v>
      </c>
      <c r="C641" s="201" t="s">
        <v>2306</v>
      </c>
      <c r="D641" s="201" t="s">
        <v>2466</v>
      </c>
      <c r="E641" s="201" t="s">
        <v>106</v>
      </c>
      <c r="F641" s="201" t="s">
        <v>2394</v>
      </c>
    </row>
    <row r="642" spans="1:6" ht="12" x14ac:dyDescent="0.25">
      <c r="A642" s="201">
        <v>4644</v>
      </c>
      <c r="B642" s="201" t="s">
        <v>2486</v>
      </c>
      <c r="C642" s="201" t="s">
        <v>2306</v>
      </c>
      <c r="D642" s="201" t="s">
        <v>2466</v>
      </c>
      <c r="E642" s="201" t="s">
        <v>106</v>
      </c>
      <c r="F642" s="201" t="s">
        <v>2422</v>
      </c>
    </row>
    <row r="643" spans="1:6" ht="12" x14ac:dyDescent="0.25">
      <c r="A643" s="201">
        <v>4644</v>
      </c>
      <c r="B643" s="201" t="s">
        <v>2486</v>
      </c>
      <c r="C643" s="201" t="s">
        <v>2306</v>
      </c>
      <c r="D643" s="201" t="s">
        <v>2466</v>
      </c>
      <c r="E643" s="201" t="s">
        <v>106</v>
      </c>
      <c r="F643" s="201" t="s">
        <v>2347</v>
      </c>
    </row>
    <row r="644" spans="1:6" ht="12" x14ac:dyDescent="0.25">
      <c r="A644" s="201">
        <v>4644</v>
      </c>
      <c r="B644" s="201" t="s">
        <v>2486</v>
      </c>
      <c r="C644" s="201" t="s">
        <v>2306</v>
      </c>
      <c r="D644" s="201" t="s">
        <v>2466</v>
      </c>
      <c r="E644" s="201" t="s">
        <v>106</v>
      </c>
      <c r="F644" s="201" t="s">
        <v>2467</v>
      </c>
    </row>
    <row r="645" spans="1:6" ht="12" x14ac:dyDescent="0.25">
      <c r="A645" s="201">
        <v>4644</v>
      </c>
      <c r="B645" s="201" t="s">
        <v>2486</v>
      </c>
      <c r="C645" s="201" t="s">
        <v>2306</v>
      </c>
      <c r="D645" s="201" t="s">
        <v>2466</v>
      </c>
      <c r="E645" s="201" t="s">
        <v>106</v>
      </c>
    </row>
    <row r="646" spans="1:6" ht="12" x14ac:dyDescent="0.25">
      <c r="A646" s="201">
        <v>4644</v>
      </c>
      <c r="B646" s="201" t="s">
        <v>2486</v>
      </c>
      <c r="C646" s="201" t="s">
        <v>2306</v>
      </c>
      <c r="D646" s="201" t="s">
        <v>2466</v>
      </c>
      <c r="E646" s="201" t="s">
        <v>106</v>
      </c>
      <c r="F646" s="201" t="s">
        <v>2386</v>
      </c>
    </row>
    <row r="647" spans="1:6" ht="12" x14ac:dyDescent="0.25">
      <c r="A647" s="201">
        <v>4644</v>
      </c>
      <c r="B647" s="201" t="s">
        <v>2486</v>
      </c>
      <c r="C647" s="201" t="s">
        <v>2306</v>
      </c>
      <c r="D647" s="201" t="s">
        <v>2466</v>
      </c>
      <c r="E647" s="201" t="s">
        <v>106</v>
      </c>
      <c r="F647" s="201" t="s">
        <v>2405</v>
      </c>
    </row>
    <row r="648" spans="1:6" ht="12" x14ac:dyDescent="0.25">
      <c r="A648" s="201">
        <v>4644</v>
      </c>
      <c r="B648" s="201" t="s">
        <v>2486</v>
      </c>
      <c r="C648" s="201" t="s">
        <v>2306</v>
      </c>
      <c r="D648" s="201" t="s">
        <v>2466</v>
      </c>
      <c r="E648" s="201" t="s">
        <v>106</v>
      </c>
      <c r="F648" s="201" t="s">
        <v>2375</v>
      </c>
    </row>
    <row r="649" spans="1:6" ht="12" x14ac:dyDescent="0.25">
      <c r="A649" s="201">
        <v>4644</v>
      </c>
      <c r="B649" s="201" t="s">
        <v>2486</v>
      </c>
      <c r="C649" s="201" t="s">
        <v>2306</v>
      </c>
      <c r="D649" s="201" t="s">
        <v>2466</v>
      </c>
      <c r="E649" s="201" t="s">
        <v>106</v>
      </c>
      <c r="F649" s="201" t="s">
        <v>2343</v>
      </c>
    </row>
    <row r="650" spans="1:6" ht="12" x14ac:dyDescent="0.25">
      <c r="A650" s="201">
        <v>4645</v>
      </c>
      <c r="B650" s="201" t="s">
        <v>2487</v>
      </c>
      <c r="C650" s="201" t="s">
        <v>2488</v>
      </c>
      <c r="D650" s="201" t="s">
        <v>2466</v>
      </c>
      <c r="E650" s="201" t="s">
        <v>109</v>
      </c>
      <c r="F650" s="201" t="s">
        <v>2463</v>
      </c>
    </row>
    <row r="651" spans="1:6" ht="12" x14ac:dyDescent="0.25">
      <c r="A651" s="201">
        <v>4645</v>
      </c>
      <c r="B651" s="201" t="s">
        <v>2487</v>
      </c>
      <c r="C651" s="201" t="s">
        <v>2488</v>
      </c>
      <c r="D651" s="201" t="s">
        <v>2466</v>
      </c>
      <c r="E651" s="201" t="s">
        <v>109</v>
      </c>
      <c r="F651" s="201" t="s">
        <v>2401</v>
      </c>
    </row>
    <row r="652" spans="1:6" ht="12" x14ac:dyDescent="0.25">
      <c r="A652" s="201">
        <v>4645</v>
      </c>
      <c r="B652" s="201" t="s">
        <v>2487</v>
      </c>
      <c r="C652" s="201" t="s">
        <v>2488</v>
      </c>
      <c r="D652" s="201" t="s">
        <v>2466</v>
      </c>
      <c r="E652" s="201" t="s">
        <v>109</v>
      </c>
    </row>
    <row r="653" spans="1:6" ht="12" x14ac:dyDescent="0.25">
      <c r="A653" s="201">
        <v>4645</v>
      </c>
      <c r="B653" s="201" t="s">
        <v>2487</v>
      </c>
      <c r="C653" s="201" t="s">
        <v>2488</v>
      </c>
      <c r="D653" s="201" t="s">
        <v>2466</v>
      </c>
      <c r="E653" s="201" t="s">
        <v>109</v>
      </c>
      <c r="F653" s="201" t="s">
        <v>2422</v>
      </c>
    </row>
    <row r="654" spans="1:6" ht="12" x14ac:dyDescent="0.25">
      <c r="A654" s="201">
        <v>4645</v>
      </c>
      <c r="B654" s="201" t="s">
        <v>2487</v>
      </c>
      <c r="C654" s="201" t="s">
        <v>2488</v>
      </c>
      <c r="D654" s="201" t="s">
        <v>2466</v>
      </c>
      <c r="E654" s="201" t="s">
        <v>109</v>
      </c>
      <c r="F654" s="201" t="s">
        <v>2383</v>
      </c>
    </row>
    <row r="655" spans="1:6" ht="12" x14ac:dyDescent="0.25">
      <c r="A655" s="201">
        <v>4645</v>
      </c>
      <c r="B655" s="201" t="s">
        <v>2487</v>
      </c>
      <c r="C655" s="201" t="s">
        <v>2488</v>
      </c>
      <c r="D655" s="201" t="s">
        <v>2466</v>
      </c>
      <c r="E655" s="201" t="s">
        <v>109</v>
      </c>
      <c r="F655" s="201" t="s">
        <v>2345</v>
      </c>
    </row>
    <row r="656" spans="1:6" ht="12" x14ac:dyDescent="0.25">
      <c r="A656" s="201">
        <v>4645</v>
      </c>
      <c r="B656" s="201" t="s">
        <v>2487</v>
      </c>
      <c r="C656" s="201" t="s">
        <v>2488</v>
      </c>
      <c r="D656" s="201" t="s">
        <v>2466</v>
      </c>
      <c r="E656" s="201" t="s">
        <v>109</v>
      </c>
      <c r="F656" s="201" t="s">
        <v>2394</v>
      </c>
    </row>
    <row r="657" spans="1:6" ht="12" x14ac:dyDescent="0.25">
      <c r="A657" s="201">
        <v>4645</v>
      </c>
      <c r="B657" s="201" t="s">
        <v>2487</v>
      </c>
      <c r="C657" s="201" t="s">
        <v>2488</v>
      </c>
      <c r="D657" s="201" t="s">
        <v>2466</v>
      </c>
      <c r="E657" s="201" t="s">
        <v>109</v>
      </c>
      <c r="F657" s="201" t="s">
        <v>2407</v>
      </c>
    </row>
    <row r="658" spans="1:6" ht="12" x14ac:dyDescent="0.25">
      <c r="A658" s="201">
        <v>4645</v>
      </c>
      <c r="B658" s="201" t="s">
        <v>2487</v>
      </c>
      <c r="C658" s="201" t="s">
        <v>2488</v>
      </c>
      <c r="D658" s="201" t="s">
        <v>2466</v>
      </c>
      <c r="E658" s="201" t="s">
        <v>109</v>
      </c>
      <c r="F658" s="201" t="s">
        <v>2372</v>
      </c>
    </row>
    <row r="659" spans="1:6" ht="12" x14ac:dyDescent="0.25">
      <c r="A659" s="201">
        <v>4645</v>
      </c>
      <c r="B659" s="201" t="s">
        <v>2487</v>
      </c>
      <c r="C659" s="201" t="s">
        <v>2488</v>
      </c>
      <c r="D659" s="201" t="s">
        <v>2466</v>
      </c>
      <c r="E659" s="201" t="s">
        <v>109</v>
      </c>
      <c r="F659" s="201" t="s">
        <v>2399</v>
      </c>
    </row>
    <row r="660" spans="1:6" ht="12" x14ac:dyDescent="0.25">
      <c r="A660" s="201">
        <v>4645</v>
      </c>
      <c r="B660" s="201" t="s">
        <v>2487</v>
      </c>
      <c r="C660" s="201" t="s">
        <v>2488</v>
      </c>
      <c r="D660" s="201" t="s">
        <v>2466</v>
      </c>
      <c r="E660" s="201" t="s">
        <v>109</v>
      </c>
      <c r="F660" s="201" t="s">
        <v>2348</v>
      </c>
    </row>
    <row r="661" spans="1:6" ht="12" x14ac:dyDescent="0.25">
      <c r="A661" s="201">
        <v>4645</v>
      </c>
      <c r="B661" s="201" t="s">
        <v>2487</v>
      </c>
      <c r="C661" s="201" t="s">
        <v>2488</v>
      </c>
      <c r="D661" s="201" t="s">
        <v>2466</v>
      </c>
      <c r="E661" s="201" t="s">
        <v>109</v>
      </c>
      <c r="F661" s="201" t="s">
        <v>2365</v>
      </c>
    </row>
    <row r="662" spans="1:6" ht="12" x14ac:dyDescent="0.25">
      <c r="A662" s="201">
        <v>4645</v>
      </c>
      <c r="B662" s="201" t="s">
        <v>2487</v>
      </c>
      <c r="C662" s="201" t="s">
        <v>2488</v>
      </c>
      <c r="D662" s="201" t="s">
        <v>2466</v>
      </c>
      <c r="E662" s="201" t="s">
        <v>109</v>
      </c>
      <c r="F662" s="201" t="s">
        <v>2358</v>
      </c>
    </row>
    <row r="663" spans="1:6" ht="12" x14ac:dyDescent="0.25">
      <c r="A663" s="201">
        <v>4645</v>
      </c>
      <c r="B663" s="201" t="s">
        <v>2487</v>
      </c>
      <c r="C663" s="201" t="s">
        <v>2488</v>
      </c>
      <c r="D663" s="201" t="s">
        <v>2466</v>
      </c>
      <c r="E663" s="201" t="s">
        <v>109</v>
      </c>
      <c r="F663" s="201" t="s">
        <v>2352</v>
      </c>
    </row>
    <row r="664" spans="1:6" ht="12" x14ac:dyDescent="0.25">
      <c r="A664" s="201">
        <v>4645</v>
      </c>
      <c r="B664" s="201" t="s">
        <v>2487</v>
      </c>
      <c r="C664" s="201" t="s">
        <v>2488</v>
      </c>
      <c r="D664" s="201" t="s">
        <v>2466</v>
      </c>
      <c r="E664" s="201" t="s">
        <v>109</v>
      </c>
      <c r="F664" s="201" t="s">
        <v>2430</v>
      </c>
    </row>
    <row r="665" spans="1:6" ht="12" x14ac:dyDescent="0.25">
      <c r="A665" s="201">
        <v>4645</v>
      </c>
      <c r="B665" s="201" t="s">
        <v>2487</v>
      </c>
      <c r="C665" s="201" t="s">
        <v>2488</v>
      </c>
      <c r="D665" s="201" t="s">
        <v>2466</v>
      </c>
      <c r="E665" s="201" t="s">
        <v>109</v>
      </c>
      <c r="F665" s="201" t="s">
        <v>2388</v>
      </c>
    </row>
    <row r="666" spans="1:6" ht="12" x14ac:dyDescent="0.25">
      <c r="A666" s="201">
        <v>4645</v>
      </c>
      <c r="B666" s="201" t="s">
        <v>2487</v>
      </c>
      <c r="C666" s="201" t="s">
        <v>2488</v>
      </c>
      <c r="D666" s="201" t="s">
        <v>2466</v>
      </c>
      <c r="E666" s="201" t="s">
        <v>109</v>
      </c>
      <c r="F666" s="201" t="s">
        <v>2403</v>
      </c>
    </row>
    <row r="667" spans="1:6" ht="12" x14ac:dyDescent="0.25">
      <c r="A667" s="201">
        <v>4645</v>
      </c>
      <c r="B667" s="201" t="s">
        <v>2487</v>
      </c>
      <c r="C667" s="201" t="s">
        <v>2488</v>
      </c>
      <c r="D667" s="201" t="s">
        <v>2466</v>
      </c>
      <c r="E667" s="201" t="s">
        <v>109</v>
      </c>
      <c r="F667" s="201" t="s">
        <v>2375</v>
      </c>
    </row>
    <row r="668" spans="1:6" ht="12" x14ac:dyDescent="0.25">
      <c r="A668" s="201">
        <v>4645</v>
      </c>
      <c r="B668" s="201" t="s">
        <v>2487</v>
      </c>
      <c r="C668" s="201" t="s">
        <v>2488</v>
      </c>
      <c r="D668" s="201" t="s">
        <v>2466</v>
      </c>
      <c r="E668" s="201" t="s">
        <v>109</v>
      </c>
      <c r="F668" s="201" t="s">
        <v>2367</v>
      </c>
    </row>
    <row r="669" spans="1:6" ht="12" x14ac:dyDescent="0.25">
      <c r="A669" s="201">
        <v>4645</v>
      </c>
      <c r="B669" s="201" t="s">
        <v>2487</v>
      </c>
      <c r="C669" s="201" t="s">
        <v>2488</v>
      </c>
      <c r="D669" s="201" t="s">
        <v>2466</v>
      </c>
      <c r="E669" s="201" t="s">
        <v>109</v>
      </c>
      <c r="F669" s="201" t="s">
        <v>2344</v>
      </c>
    </row>
    <row r="670" spans="1:6" ht="12" x14ac:dyDescent="0.25">
      <c r="A670" s="201">
        <v>4645</v>
      </c>
      <c r="B670" s="201" t="s">
        <v>2487</v>
      </c>
      <c r="C670" s="201" t="s">
        <v>2488</v>
      </c>
      <c r="D670" s="201" t="s">
        <v>2466</v>
      </c>
      <c r="E670" s="201" t="s">
        <v>109</v>
      </c>
      <c r="F670" s="201" t="s">
        <v>2386</v>
      </c>
    </row>
    <row r="671" spans="1:6" ht="12" x14ac:dyDescent="0.25">
      <c r="A671" s="201">
        <v>4645</v>
      </c>
      <c r="B671" s="201" t="s">
        <v>2487</v>
      </c>
      <c r="C671" s="201" t="s">
        <v>2488</v>
      </c>
      <c r="D671" s="201" t="s">
        <v>2466</v>
      </c>
      <c r="E671" s="201" t="s">
        <v>109</v>
      </c>
      <c r="F671" s="201" t="s">
        <v>2351</v>
      </c>
    </row>
    <row r="672" spans="1:6" ht="12" x14ac:dyDescent="0.25">
      <c r="A672" s="201">
        <v>4645</v>
      </c>
      <c r="B672" s="201" t="s">
        <v>2487</v>
      </c>
      <c r="C672" s="201" t="s">
        <v>2488</v>
      </c>
      <c r="D672" s="201" t="s">
        <v>2466</v>
      </c>
      <c r="E672" s="201" t="s">
        <v>109</v>
      </c>
      <c r="F672" s="201" t="s">
        <v>2489</v>
      </c>
    </row>
    <row r="673" spans="1:6" ht="12" x14ac:dyDescent="0.25">
      <c r="A673" s="201">
        <v>4645</v>
      </c>
      <c r="B673" s="201" t="s">
        <v>2487</v>
      </c>
      <c r="C673" s="201" t="s">
        <v>2488</v>
      </c>
      <c r="D673" s="201" t="s">
        <v>2466</v>
      </c>
      <c r="E673" s="201" t="s">
        <v>109</v>
      </c>
      <c r="F673" s="201" t="s">
        <v>2349</v>
      </c>
    </row>
    <row r="674" spans="1:6" ht="12" x14ac:dyDescent="0.25">
      <c r="A674" s="201">
        <v>4651</v>
      </c>
      <c r="B674" s="201" t="s">
        <v>2490</v>
      </c>
      <c r="C674" s="201" t="s">
        <v>2306</v>
      </c>
      <c r="D674" s="201" t="s">
        <v>2466</v>
      </c>
      <c r="E674" s="201" t="s">
        <v>106</v>
      </c>
      <c r="F674" s="201" t="s">
        <v>2467</v>
      </c>
    </row>
    <row r="675" spans="1:6" ht="12" x14ac:dyDescent="0.25">
      <c r="A675" s="201">
        <v>4651</v>
      </c>
      <c r="B675" s="201" t="s">
        <v>2490</v>
      </c>
      <c r="C675" s="201" t="s">
        <v>2306</v>
      </c>
      <c r="D675" s="201" t="s">
        <v>2466</v>
      </c>
      <c r="E675" s="201" t="s">
        <v>106</v>
      </c>
      <c r="F675" s="201" t="s">
        <v>2386</v>
      </c>
    </row>
    <row r="676" spans="1:6" ht="12" x14ac:dyDescent="0.25">
      <c r="A676" s="201">
        <v>4651</v>
      </c>
      <c r="B676" s="201" t="s">
        <v>2490</v>
      </c>
      <c r="C676" s="201" t="s">
        <v>2306</v>
      </c>
      <c r="D676" s="201" t="s">
        <v>2466</v>
      </c>
      <c r="E676" s="201" t="s">
        <v>106</v>
      </c>
    </row>
    <row r="677" spans="1:6" ht="12" x14ac:dyDescent="0.25">
      <c r="A677" s="201">
        <v>4651</v>
      </c>
      <c r="B677" s="201" t="s">
        <v>2490</v>
      </c>
      <c r="C677" s="201" t="s">
        <v>2306</v>
      </c>
      <c r="D677" s="201" t="s">
        <v>2466</v>
      </c>
      <c r="E677" s="201" t="s">
        <v>106</v>
      </c>
      <c r="F677" s="201" t="s">
        <v>2347</v>
      </c>
    </row>
    <row r="678" spans="1:6" ht="12" x14ac:dyDescent="0.25">
      <c r="A678" s="201">
        <v>4652</v>
      </c>
      <c r="B678" s="201" t="s">
        <v>2491</v>
      </c>
      <c r="C678" s="201" t="s">
        <v>2306</v>
      </c>
      <c r="D678" s="201" t="s">
        <v>2466</v>
      </c>
      <c r="E678" s="201" t="s">
        <v>106</v>
      </c>
      <c r="F678" s="201" t="s">
        <v>2468</v>
      </c>
    </row>
    <row r="679" spans="1:6" ht="12" x14ac:dyDescent="0.25">
      <c r="A679" s="201">
        <v>4652</v>
      </c>
      <c r="B679" s="201" t="s">
        <v>2491</v>
      </c>
      <c r="C679" s="201" t="s">
        <v>2306</v>
      </c>
      <c r="D679" s="201" t="s">
        <v>2466</v>
      </c>
      <c r="E679" s="201" t="s">
        <v>106</v>
      </c>
      <c r="F679" s="201" t="s">
        <v>2350</v>
      </c>
    </row>
    <row r="680" spans="1:6" ht="12" x14ac:dyDescent="0.25">
      <c r="A680" s="201">
        <v>4652</v>
      </c>
      <c r="B680" s="201" t="s">
        <v>2491</v>
      </c>
      <c r="C680" s="201" t="s">
        <v>2306</v>
      </c>
      <c r="D680" s="201" t="s">
        <v>2466</v>
      </c>
      <c r="E680" s="201" t="s">
        <v>106</v>
      </c>
      <c r="F680" s="201" t="s">
        <v>2387</v>
      </c>
    </row>
    <row r="681" spans="1:6" ht="12" x14ac:dyDescent="0.25">
      <c r="A681" s="201">
        <v>4652</v>
      </c>
      <c r="B681" s="201" t="s">
        <v>2491</v>
      </c>
      <c r="C681" s="201" t="s">
        <v>2306</v>
      </c>
      <c r="D681" s="201" t="s">
        <v>2466</v>
      </c>
      <c r="E681" s="201" t="s">
        <v>106</v>
      </c>
      <c r="F681" s="201" t="s">
        <v>2399</v>
      </c>
    </row>
    <row r="682" spans="1:6" ht="12" x14ac:dyDescent="0.25">
      <c r="A682" s="201">
        <v>4652</v>
      </c>
      <c r="B682" s="201" t="s">
        <v>2491</v>
      </c>
      <c r="C682" s="201" t="s">
        <v>2306</v>
      </c>
      <c r="D682" s="201" t="s">
        <v>2466</v>
      </c>
      <c r="E682" s="201" t="s">
        <v>106</v>
      </c>
      <c r="F682" s="201" t="s">
        <v>2467</v>
      </c>
    </row>
    <row r="683" spans="1:6" ht="12" x14ac:dyDescent="0.25">
      <c r="A683" s="201">
        <v>4652</v>
      </c>
      <c r="B683" s="201" t="s">
        <v>2491</v>
      </c>
      <c r="C683" s="201" t="s">
        <v>2306</v>
      </c>
      <c r="D683" s="201" t="s">
        <v>2466</v>
      </c>
      <c r="E683" s="201" t="s">
        <v>106</v>
      </c>
      <c r="F683" s="201" t="s">
        <v>2459</v>
      </c>
    </row>
    <row r="684" spans="1:6" ht="12" x14ac:dyDescent="0.25">
      <c r="A684" s="201">
        <v>4652</v>
      </c>
      <c r="B684" s="201" t="s">
        <v>2491</v>
      </c>
      <c r="C684" s="201" t="s">
        <v>2306</v>
      </c>
      <c r="D684" s="201" t="s">
        <v>2466</v>
      </c>
      <c r="E684" s="201" t="s">
        <v>106</v>
      </c>
      <c r="F684" s="201" t="s">
        <v>2422</v>
      </c>
    </row>
    <row r="685" spans="1:6" ht="12" x14ac:dyDescent="0.25">
      <c r="A685" s="201">
        <v>4652</v>
      </c>
      <c r="B685" s="201" t="s">
        <v>2491</v>
      </c>
      <c r="C685" s="201" t="s">
        <v>2306</v>
      </c>
      <c r="D685" s="201" t="s">
        <v>2466</v>
      </c>
      <c r="E685" s="201" t="s">
        <v>106</v>
      </c>
      <c r="F685" s="201" t="s">
        <v>2461</v>
      </c>
    </row>
    <row r="686" spans="1:6" ht="12" x14ac:dyDescent="0.25">
      <c r="A686" s="201">
        <v>4652</v>
      </c>
      <c r="B686" s="201" t="s">
        <v>2491</v>
      </c>
      <c r="C686" s="201" t="s">
        <v>2306</v>
      </c>
      <c r="D686" s="201" t="s">
        <v>2466</v>
      </c>
      <c r="E686" s="201" t="s">
        <v>106</v>
      </c>
    </row>
    <row r="687" spans="1:6" ht="12" x14ac:dyDescent="0.25">
      <c r="A687" s="201">
        <v>4652</v>
      </c>
      <c r="B687" s="201" t="s">
        <v>2491</v>
      </c>
      <c r="C687" s="201" t="s">
        <v>2306</v>
      </c>
      <c r="D687" s="201" t="s">
        <v>2466</v>
      </c>
      <c r="E687" s="201" t="s">
        <v>106</v>
      </c>
      <c r="F687" s="201" t="s">
        <v>2407</v>
      </c>
    </row>
    <row r="688" spans="1:6" ht="12" x14ac:dyDescent="0.25">
      <c r="A688" s="201">
        <v>4652</v>
      </c>
      <c r="B688" s="201" t="s">
        <v>2491</v>
      </c>
      <c r="C688" s="201" t="s">
        <v>2306</v>
      </c>
      <c r="D688" s="201" t="s">
        <v>2466</v>
      </c>
      <c r="E688" s="201" t="s">
        <v>106</v>
      </c>
      <c r="F688" s="201" t="s">
        <v>2343</v>
      </c>
    </row>
    <row r="689" spans="1:6" ht="12" x14ac:dyDescent="0.25">
      <c r="A689" s="201">
        <v>4652</v>
      </c>
      <c r="B689" s="201" t="s">
        <v>2491</v>
      </c>
      <c r="C689" s="201" t="s">
        <v>2306</v>
      </c>
      <c r="D689" s="201" t="s">
        <v>2466</v>
      </c>
      <c r="E689" s="201" t="s">
        <v>106</v>
      </c>
      <c r="F689" s="201" t="s">
        <v>2347</v>
      </c>
    </row>
    <row r="690" spans="1:6" ht="12" x14ac:dyDescent="0.25">
      <c r="A690" s="201">
        <v>4653</v>
      </c>
      <c r="B690" s="201" t="s">
        <v>2492</v>
      </c>
      <c r="C690" s="201" t="s">
        <v>2306</v>
      </c>
      <c r="D690" s="201" t="s">
        <v>2466</v>
      </c>
      <c r="E690" s="201" t="s">
        <v>106</v>
      </c>
      <c r="F690" s="201" t="s">
        <v>2399</v>
      </c>
    </row>
    <row r="691" spans="1:6" ht="12" x14ac:dyDescent="0.25">
      <c r="A691" s="201">
        <v>4653</v>
      </c>
      <c r="B691" s="201" t="s">
        <v>2492</v>
      </c>
      <c r="C691" s="201" t="s">
        <v>2306</v>
      </c>
      <c r="D691" s="201" t="s">
        <v>2466</v>
      </c>
      <c r="E691" s="201" t="s">
        <v>106</v>
      </c>
      <c r="F691" s="201" t="s">
        <v>2355</v>
      </c>
    </row>
    <row r="692" spans="1:6" ht="12" x14ac:dyDescent="0.25">
      <c r="A692" s="201">
        <v>4653</v>
      </c>
      <c r="B692" s="201" t="s">
        <v>2492</v>
      </c>
      <c r="C692" s="201" t="s">
        <v>2306</v>
      </c>
      <c r="D692" s="201" t="s">
        <v>2466</v>
      </c>
      <c r="E692" s="201" t="s">
        <v>106</v>
      </c>
      <c r="F692" s="201" t="s">
        <v>2347</v>
      </c>
    </row>
    <row r="693" spans="1:6" ht="12" x14ac:dyDescent="0.25">
      <c r="A693" s="201">
        <v>4653</v>
      </c>
      <c r="B693" s="201" t="s">
        <v>2492</v>
      </c>
      <c r="C693" s="201" t="s">
        <v>2306</v>
      </c>
      <c r="D693" s="201" t="s">
        <v>2466</v>
      </c>
      <c r="E693" s="201" t="s">
        <v>106</v>
      </c>
    </row>
    <row r="694" spans="1:6" ht="12" x14ac:dyDescent="0.25">
      <c r="A694" s="201">
        <v>4653</v>
      </c>
      <c r="B694" s="201" t="s">
        <v>2492</v>
      </c>
      <c r="C694" s="201" t="s">
        <v>2306</v>
      </c>
      <c r="D694" s="201" t="s">
        <v>2466</v>
      </c>
      <c r="E694" s="201" t="s">
        <v>106</v>
      </c>
      <c r="F694" s="201" t="s">
        <v>2467</v>
      </c>
    </row>
    <row r="695" spans="1:6" ht="12" x14ac:dyDescent="0.25">
      <c r="A695" s="201">
        <v>4653</v>
      </c>
      <c r="B695" s="201" t="s">
        <v>2492</v>
      </c>
      <c r="C695" s="201" t="s">
        <v>2306</v>
      </c>
      <c r="D695" s="201" t="s">
        <v>2466</v>
      </c>
      <c r="E695" s="201" t="s">
        <v>106</v>
      </c>
      <c r="F695" s="201" t="s">
        <v>2346</v>
      </c>
    </row>
    <row r="696" spans="1:6" ht="12" x14ac:dyDescent="0.25">
      <c r="A696" s="201">
        <v>4653</v>
      </c>
      <c r="B696" s="201" t="s">
        <v>2492</v>
      </c>
      <c r="C696" s="201" t="s">
        <v>2306</v>
      </c>
      <c r="D696" s="201" t="s">
        <v>2466</v>
      </c>
      <c r="E696" s="201" t="s">
        <v>106</v>
      </c>
      <c r="F696" s="201" t="s">
        <v>2387</v>
      </c>
    </row>
    <row r="697" spans="1:6" ht="12" x14ac:dyDescent="0.25">
      <c r="A697" s="201">
        <v>4653</v>
      </c>
      <c r="B697" s="201" t="s">
        <v>2492</v>
      </c>
      <c r="C697" s="201" t="s">
        <v>2306</v>
      </c>
      <c r="D697" s="201" t="s">
        <v>2466</v>
      </c>
      <c r="E697" s="201" t="s">
        <v>106</v>
      </c>
      <c r="F697" s="201" t="s">
        <v>2390</v>
      </c>
    </row>
    <row r="698" spans="1:6" ht="12" x14ac:dyDescent="0.25">
      <c r="A698" s="201">
        <v>4653</v>
      </c>
      <c r="B698" s="201" t="s">
        <v>2492</v>
      </c>
      <c r="C698" s="201" t="s">
        <v>2306</v>
      </c>
      <c r="D698" s="201" t="s">
        <v>2466</v>
      </c>
      <c r="E698" s="201" t="s">
        <v>106</v>
      </c>
      <c r="F698" s="201" t="s">
        <v>2396</v>
      </c>
    </row>
    <row r="699" spans="1:6" ht="12" x14ac:dyDescent="0.25">
      <c r="A699" s="201">
        <v>4653</v>
      </c>
      <c r="B699" s="201" t="s">
        <v>2492</v>
      </c>
      <c r="C699" s="201" t="s">
        <v>2306</v>
      </c>
      <c r="D699" s="201" t="s">
        <v>2466</v>
      </c>
      <c r="E699" s="201" t="s">
        <v>106</v>
      </c>
      <c r="F699" s="201" t="s">
        <v>2422</v>
      </c>
    </row>
    <row r="700" spans="1:6" ht="12" x14ac:dyDescent="0.25">
      <c r="A700" s="201">
        <v>4653</v>
      </c>
      <c r="B700" s="201" t="s">
        <v>2492</v>
      </c>
      <c r="C700" s="201" t="s">
        <v>2306</v>
      </c>
      <c r="D700" s="201" t="s">
        <v>2466</v>
      </c>
      <c r="E700" s="201" t="s">
        <v>106</v>
      </c>
      <c r="F700" s="201" t="s">
        <v>2404</v>
      </c>
    </row>
    <row r="701" spans="1:6" ht="12" x14ac:dyDescent="0.25">
      <c r="A701" s="201">
        <v>4653</v>
      </c>
      <c r="B701" s="201" t="s">
        <v>2492</v>
      </c>
      <c r="C701" s="201" t="s">
        <v>2306</v>
      </c>
      <c r="D701" s="201" t="s">
        <v>2466</v>
      </c>
      <c r="E701" s="201" t="s">
        <v>106</v>
      </c>
      <c r="F701" s="201" t="s">
        <v>2493</v>
      </c>
    </row>
    <row r="702" spans="1:6" ht="12" x14ac:dyDescent="0.25">
      <c r="A702" s="201">
        <v>4653</v>
      </c>
      <c r="B702" s="201" t="s">
        <v>2492</v>
      </c>
      <c r="C702" s="201" t="s">
        <v>2306</v>
      </c>
      <c r="D702" s="201" t="s">
        <v>2466</v>
      </c>
      <c r="E702" s="201" t="s">
        <v>106</v>
      </c>
      <c r="F702" s="201" t="s">
        <v>2405</v>
      </c>
    </row>
    <row r="703" spans="1:6" ht="12" x14ac:dyDescent="0.25">
      <c r="A703" s="201">
        <v>4653</v>
      </c>
      <c r="B703" s="201" t="s">
        <v>2492</v>
      </c>
      <c r="C703" s="201" t="s">
        <v>2306</v>
      </c>
      <c r="D703" s="201" t="s">
        <v>2466</v>
      </c>
      <c r="E703" s="201" t="s">
        <v>106</v>
      </c>
      <c r="F703" s="201" t="s">
        <v>2344</v>
      </c>
    </row>
    <row r="704" spans="1:6" ht="12" x14ac:dyDescent="0.25">
      <c r="A704" s="201">
        <v>4653</v>
      </c>
      <c r="B704" s="201" t="s">
        <v>2492</v>
      </c>
      <c r="C704" s="201" t="s">
        <v>2306</v>
      </c>
      <c r="D704" s="201" t="s">
        <v>2466</v>
      </c>
      <c r="E704" s="201" t="s">
        <v>106</v>
      </c>
      <c r="F704" s="201" t="s">
        <v>2407</v>
      </c>
    </row>
    <row r="705" spans="1:6" ht="12" x14ac:dyDescent="0.25">
      <c r="A705" s="201">
        <v>4653</v>
      </c>
      <c r="B705" s="201" t="s">
        <v>2492</v>
      </c>
      <c r="C705" s="201" t="s">
        <v>2306</v>
      </c>
      <c r="D705" s="201" t="s">
        <v>2466</v>
      </c>
      <c r="E705" s="201" t="s">
        <v>106</v>
      </c>
      <c r="F705" s="201" t="s">
        <v>2343</v>
      </c>
    </row>
    <row r="706" spans="1:6" ht="12" x14ac:dyDescent="0.25">
      <c r="A706" s="201">
        <v>4656</v>
      </c>
      <c r="B706" s="201" t="s">
        <v>2494</v>
      </c>
      <c r="C706" s="201" t="s">
        <v>2306</v>
      </c>
      <c r="D706" s="201" t="s">
        <v>2466</v>
      </c>
      <c r="E706" s="201" t="s">
        <v>106</v>
      </c>
      <c r="F706" s="201" t="s">
        <v>2347</v>
      </c>
    </row>
    <row r="707" spans="1:6" ht="12" x14ac:dyDescent="0.25">
      <c r="A707" s="201">
        <v>4656</v>
      </c>
      <c r="B707" s="201" t="s">
        <v>2494</v>
      </c>
      <c r="C707" s="201" t="s">
        <v>2306</v>
      </c>
      <c r="D707" s="201" t="s">
        <v>2466</v>
      </c>
      <c r="E707" s="201" t="s">
        <v>106</v>
      </c>
      <c r="F707" s="201" t="s">
        <v>2358</v>
      </c>
    </row>
    <row r="708" spans="1:6" ht="12" x14ac:dyDescent="0.25">
      <c r="A708" s="201">
        <v>4656</v>
      </c>
      <c r="B708" s="201" t="s">
        <v>2494</v>
      </c>
      <c r="C708" s="201" t="s">
        <v>2306</v>
      </c>
      <c r="D708" s="201" t="s">
        <v>2466</v>
      </c>
      <c r="E708" s="201" t="s">
        <v>106</v>
      </c>
      <c r="F708" s="201" t="s">
        <v>2390</v>
      </c>
    </row>
    <row r="709" spans="1:6" ht="12" x14ac:dyDescent="0.25">
      <c r="A709" s="201">
        <v>4656</v>
      </c>
      <c r="B709" s="201" t="s">
        <v>2494</v>
      </c>
      <c r="C709" s="201" t="s">
        <v>2306</v>
      </c>
      <c r="D709" s="201" t="s">
        <v>2466</v>
      </c>
      <c r="E709" s="201" t="s">
        <v>106</v>
      </c>
      <c r="F709" s="201" t="s">
        <v>2399</v>
      </c>
    </row>
    <row r="710" spans="1:6" ht="12" x14ac:dyDescent="0.25">
      <c r="A710" s="201">
        <v>4656</v>
      </c>
      <c r="B710" s="201" t="s">
        <v>2494</v>
      </c>
      <c r="C710" s="201" t="s">
        <v>2306</v>
      </c>
      <c r="D710" s="201" t="s">
        <v>2466</v>
      </c>
      <c r="E710" s="201" t="s">
        <v>106</v>
      </c>
      <c r="F710" s="201" t="s">
        <v>2467</v>
      </c>
    </row>
    <row r="711" spans="1:6" ht="12" x14ac:dyDescent="0.25">
      <c r="A711" s="201">
        <v>4656</v>
      </c>
      <c r="B711" s="201" t="s">
        <v>2494</v>
      </c>
      <c r="C711" s="201" t="s">
        <v>2306</v>
      </c>
      <c r="D711" s="201" t="s">
        <v>2466</v>
      </c>
      <c r="E711" s="201" t="s">
        <v>106</v>
      </c>
      <c r="F711" s="201" t="s">
        <v>2349</v>
      </c>
    </row>
    <row r="712" spans="1:6" ht="12" x14ac:dyDescent="0.25">
      <c r="A712" s="201">
        <v>4656</v>
      </c>
      <c r="B712" s="201" t="s">
        <v>2494</v>
      </c>
      <c r="C712" s="201" t="s">
        <v>2306</v>
      </c>
      <c r="D712" s="201" t="s">
        <v>2466</v>
      </c>
      <c r="E712" s="201" t="s">
        <v>106</v>
      </c>
      <c r="F712" s="201" t="s">
        <v>2396</v>
      </c>
    </row>
    <row r="713" spans="1:6" ht="12" x14ac:dyDescent="0.25">
      <c r="A713" s="201">
        <v>4656</v>
      </c>
      <c r="B713" s="201" t="s">
        <v>2494</v>
      </c>
      <c r="C713" s="201" t="s">
        <v>2306</v>
      </c>
      <c r="D713" s="201" t="s">
        <v>2466</v>
      </c>
      <c r="E713" s="201" t="s">
        <v>106</v>
      </c>
      <c r="F713" s="201" t="s">
        <v>2407</v>
      </c>
    </row>
    <row r="714" spans="1:6" ht="12" x14ac:dyDescent="0.25">
      <c r="A714" s="201">
        <v>4656</v>
      </c>
      <c r="B714" s="201" t="s">
        <v>2494</v>
      </c>
      <c r="C714" s="201" t="s">
        <v>2306</v>
      </c>
      <c r="D714" s="201" t="s">
        <v>2466</v>
      </c>
      <c r="E714" s="201" t="s">
        <v>106</v>
      </c>
    </row>
    <row r="715" spans="1:6" ht="12" x14ac:dyDescent="0.25">
      <c r="A715" s="201">
        <v>4656</v>
      </c>
      <c r="B715" s="201" t="s">
        <v>2494</v>
      </c>
      <c r="C715" s="201" t="s">
        <v>2306</v>
      </c>
      <c r="D715" s="201" t="s">
        <v>2466</v>
      </c>
      <c r="E715" s="201" t="s">
        <v>106</v>
      </c>
      <c r="F715" s="201" t="s">
        <v>2344</v>
      </c>
    </row>
    <row r="716" spans="1:6" ht="12" x14ac:dyDescent="0.25">
      <c r="A716" s="201">
        <v>4656</v>
      </c>
      <c r="B716" s="201" t="s">
        <v>2494</v>
      </c>
      <c r="C716" s="201" t="s">
        <v>2306</v>
      </c>
      <c r="D716" s="201" t="s">
        <v>2466</v>
      </c>
      <c r="E716" s="201" t="s">
        <v>106</v>
      </c>
      <c r="F716" s="201" t="s">
        <v>2386</v>
      </c>
    </row>
    <row r="717" spans="1:6" ht="12" x14ac:dyDescent="0.25">
      <c r="A717" s="201">
        <v>4657</v>
      </c>
      <c r="B717" s="201" t="s">
        <v>2495</v>
      </c>
      <c r="C717" s="201" t="s">
        <v>2306</v>
      </c>
      <c r="D717" s="201" t="s">
        <v>2466</v>
      </c>
      <c r="E717" s="201" t="s">
        <v>106</v>
      </c>
      <c r="F717" s="201" t="s">
        <v>2477</v>
      </c>
    </row>
    <row r="718" spans="1:6" ht="12" x14ac:dyDescent="0.25">
      <c r="A718" s="201">
        <v>4657</v>
      </c>
      <c r="B718" s="201" t="s">
        <v>2495</v>
      </c>
      <c r="C718" s="201" t="s">
        <v>2306</v>
      </c>
      <c r="D718" s="201" t="s">
        <v>2466</v>
      </c>
      <c r="E718" s="201" t="s">
        <v>106</v>
      </c>
      <c r="F718" s="201" t="s">
        <v>2394</v>
      </c>
    </row>
    <row r="719" spans="1:6" ht="12" x14ac:dyDescent="0.25">
      <c r="A719" s="201">
        <v>4657</v>
      </c>
      <c r="B719" s="201" t="s">
        <v>2495</v>
      </c>
      <c r="C719" s="201" t="s">
        <v>2306</v>
      </c>
      <c r="D719" s="201" t="s">
        <v>2466</v>
      </c>
      <c r="E719" s="201" t="s">
        <v>106</v>
      </c>
      <c r="F719" s="201" t="s">
        <v>2343</v>
      </c>
    </row>
    <row r="720" spans="1:6" ht="12" x14ac:dyDescent="0.25">
      <c r="A720" s="201">
        <v>4657</v>
      </c>
      <c r="B720" s="201" t="s">
        <v>2495</v>
      </c>
      <c r="C720" s="201" t="s">
        <v>2306</v>
      </c>
      <c r="D720" s="201" t="s">
        <v>2466</v>
      </c>
      <c r="E720" s="201" t="s">
        <v>106</v>
      </c>
      <c r="F720" s="201" t="s">
        <v>2355</v>
      </c>
    </row>
    <row r="721" spans="1:6" ht="12" x14ac:dyDescent="0.25">
      <c r="A721" s="201">
        <v>4657</v>
      </c>
      <c r="B721" s="201" t="s">
        <v>2495</v>
      </c>
      <c r="C721" s="201" t="s">
        <v>2306</v>
      </c>
      <c r="D721" s="201" t="s">
        <v>2466</v>
      </c>
      <c r="E721" s="201" t="s">
        <v>106</v>
      </c>
      <c r="F721" s="201" t="s">
        <v>2396</v>
      </c>
    </row>
    <row r="722" spans="1:6" ht="12" x14ac:dyDescent="0.25">
      <c r="A722" s="201">
        <v>4657</v>
      </c>
      <c r="B722" s="201" t="s">
        <v>2495</v>
      </c>
      <c r="C722" s="201" t="s">
        <v>2306</v>
      </c>
      <c r="D722" s="201" t="s">
        <v>2466</v>
      </c>
      <c r="E722" s="201" t="s">
        <v>106</v>
      </c>
      <c r="F722" s="201" t="s">
        <v>2407</v>
      </c>
    </row>
    <row r="723" spans="1:6" ht="12" x14ac:dyDescent="0.25">
      <c r="A723" s="201">
        <v>4657</v>
      </c>
      <c r="B723" s="201" t="s">
        <v>2495</v>
      </c>
      <c r="C723" s="201" t="s">
        <v>2306</v>
      </c>
      <c r="D723" s="201" t="s">
        <v>2466</v>
      </c>
      <c r="E723" s="201" t="s">
        <v>106</v>
      </c>
      <c r="F723" s="201" t="s">
        <v>2467</v>
      </c>
    </row>
    <row r="724" spans="1:6" ht="12" x14ac:dyDescent="0.25">
      <c r="A724" s="201">
        <v>4657</v>
      </c>
      <c r="B724" s="201" t="s">
        <v>2495</v>
      </c>
      <c r="C724" s="201" t="s">
        <v>2306</v>
      </c>
      <c r="D724" s="201" t="s">
        <v>2466</v>
      </c>
      <c r="E724" s="201" t="s">
        <v>106</v>
      </c>
      <c r="F724" s="201" t="s">
        <v>2468</v>
      </c>
    </row>
    <row r="725" spans="1:6" ht="12" x14ac:dyDescent="0.25">
      <c r="A725" s="201">
        <v>4657</v>
      </c>
      <c r="B725" s="201" t="s">
        <v>2495</v>
      </c>
      <c r="C725" s="201" t="s">
        <v>2306</v>
      </c>
      <c r="D725" s="201" t="s">
        <v>2466</v>
      </c>
      <c r="E725" s="201" t="s">
        <v>106</v>
      </c>
      <c r="F725" s="201" t="s">
        <v>2463</v>
      </c>
    </row>
    <row r="726" spans="1:6" ht="12" x14ac:dyDescent="0.25">
      <c r="A726" s="201">
        <v>4657</v>
      </c>
      <c r="B726" s="201" t="s">
        <v>2495</v>
      </c>
      <c r="C726" s="201" t="s">
        <v>2306</v>
      </c>
      <c r="D726" s="201" t="s">
        <v>2466</v>
      </c>
      <c r="E726" s="201" t="s">
        <v>106</v>
      </c>
      <c r="F726" s="201" t="s">
        <v>2399</v>
      </c>
    </row>
    <row r="727" spans="1:6" ht="12" x14ac:dyDescent="0.25">
      <c r="A727" s="201">
        <v>4657</v>
      </c>
      <c r="B727" s="201" t="s">
        <v>2495</v>
      </c>
      <c r="C727" s="201" t="s">
        <v>2306</v>
      </c>
      <c r="D727" s="201" t="s">
        <v>2466</v>
      </c>
      <c r="E727" s="201" t="s">
        <v>106</v>
      </c>
      <c r="F727" s="201" t="s">
        <v>2405</v>
      </c>
    </row>
    <row r="728" spans="1:6" ht="12" x14ac:dyDescent="0.25">
      <c r="A728" s="201">
        <v>4657</v>
      </c>
      <c r="B728" s="201" t="s">
        <v>2495</v>
      </c>
      <c r="C728" s="201" t="s">
        <v>2306</v>
      </c>
      <c r="D728" s="201" t="s">
        <v>2466</v>
      </c>
      <c r="E728" s="201" t="s">
        <v>106</v>
      </c>
      <c r="F728" s="201" t="s">
        <v>2387</v>
      </c>
    </row>
    <row r="729" spans="1:6" ht="12" x14ac:dyDescent="0.25">
      <c r="A729" s="201">
        <v>4657</v>
      </c>
      <c r="B729" s="201" t="s">
        <v>2495</v>
      </c>
      <c r="C729" s="201" t="s">
        <v>2306</v>
      </c>
      <c r="D729" s="201" t="s">
        <v>2466</v>
      </c>
      <c r="E729" s="201" t="s">
        <v>106</v>
      </c>
    </row>
    <row r="730" spans="1:6" ht="12" x14ac:dyDescent="0.25">
      <c r="A730" s="201">
        <v>4657</v>
      </c>
      <c r="B730" s="201" t="s">
        <v>2495</v>
      </c>
      <c r="C730" s="201" t="s">
        <v>2306</v>
      </c>
      <c r="D730" s="201" t="s">
        <v>2466</v>
      </c>
      <c r="E730" s="201" t="s">
        <v>106</v>
      </c>
      <c r="F730" s="201" t="s">
        <v>2347</v>
      </c>
    </row>
    <row r="731" spans="1:6" ht="12" x14ac:dyDescent="0.25">
      <c r="A731" s="201">
        <v>4657</v>
      </c>
      <c r="B731" s="201" t="s">
        <v>2495</v>
      </c>
      <c r="C731" s="201" t="s">
        <v>2306</v>
      </c>
      <c r="D731" s="201" t="s">
        <v>2466</v>
      </c>
      <c r="E731" s="201" t="s">
        <v>106</v>
      </c>
      <c r="F731" s="201" t="s">
        <v>2390</v>
      </c>
    </row>
    <row r="732" spans="1:6" ht="12" x14ac:dyDescent="0.25">
      <c r="A732" s="201">
        <v>4657</v>
      </c>
      <c r="B732" s="201" t="s">
        <v>2495</v>
      </c>
      <c r="C732" s="201" t="s">
        <v>2306</v>
      </c>
      <c r="D732" s="201" t="s">
        <v>2466</v>
      </c>
      <c r="E732" s="201" t="s">
        <v>106</v>
      </c>
      <c r="F732" s="201" t="s">
        <v>2386</v>
      </c>
    </row>
    <row r="733" spans="1:6" ht="12" x14ac:dyDescent="0.25">
      <c r="A733" s="201">
        <v>4660</v>
      </c>
      <c r="B733" s="201" t="s">
        <v>2496</v>
      </c>
      <c r="C733" s="201" t="s">
        <v>2306</v>
      </c>
      <c r="D733" s="201" t="s">
        <v>2466</v>
      </c>
      <c r="E733" s="201" t="s">
        <v>106</v>
      </c>
      <c r="F733" s="201" t="s">
        <v>2401</v>
      </c>
    </row>
    <row r="734" spans="1:6" ht="12" x14ac:dyDescent="0.25">
      <c r="A734" s="201">
        <v>4660</v>
      </c>
      <c r="B734" s="201" t="s">
        <v>2496</v>
      </c>
      <c r="C734" s="201" t="s">
        <v>2306</v>
      </c>
      <c r="D734" s="201" t="s">
        <v>2466</v>
      </c>
      <c r="E734" s="201" t="s">
        <v>106</v>
      </c>
      <c r="F734" s="201" t="s">
        <v>2467</v>
      </c>
    </row>
    <row r="735" spans="1:6" ht="12" x14ac:dyDescent="0.25">
      <c r="A735" s="201">
        <v>4660</v>
      </c>
      <c r="B735" s="201" t="s">
        <v>2496</v>
      </c>
      <c r="C735" s="201" t="s">
        <v>2306</v>
      </c>
      <c r="D735" s="201" t="s">
        <v>2466</v>
      </c>
      <c r="E735" s="201" t="s">
        <v>106</v>
      </c>
      <c r="F735" s="201" t="s">
        <v>2353</v>
      </c>
    </row>
    <row r="736" spans="1:6" ht="12" x14ac:dyDescent="0.25">
      <c r="A736" s="201">
        <v>4660</v>
      </c>
      <c r="B736" s="201" t="s">
        <v>2496</v>
      </c>
      <c r="C736" s="201" t="s">
        <v>2306</v>
      </c>
      <c r="D736" s="201" t="s">
        <v>2466</v>
      </c>
      <c r="E736" s="201" t="s">
        <v>106</v>
      </c>
      <c r="F736" s="201" t="s">
        <v>2346</v>
      </c>
    </row>
    <row r="737" spans="1:6" ht="12" x14ac:dyDescent="0.25">
      <c r="A737" s="201">
        <v>4660</v>
      </c>
      <c r="B737" s="201" t="s">
        <v>2496</v>
      </c>
      <c r="C737" s="201" t="s">
        <v>2306</v>
      </c>
      <c r="D737" s="201" t="s">
        <v>2466</v>
      </c>
      <c r="E737" s="201" t="s">
        <v>106</v>
      </c>
      <c r="F737" s="201" t="s">
        <v>2372</v>
      </c>
    </row>
    <row r="738" spans="1:6" ht="12" x14ac:dyDescent="0.25">
      <c r="A738" s="201">
        <v>4660</v>
      </c>
      <c r="B738" s="201" t="s">
        <v>2496</v>
      </c>
      <c r="C738" s="201" t="s">
        <v>2306</v>
      </c>
      <c r="D738" s="201" t="s">
        <v>2466</v>
      </c>
      <c r="E738" s="201" t="s">
        <v>106</v>
      </c>
      <c r="F738" s="201" t="s">
        <v>2456</v>
      </c>
    </row>
    <row r="739" spans="1:6" ht="12" x14ac:dyDescent="0.25">
      <c r="A739" s="201">
        <v>4660</v>
      </c>
      <c r="B739" s="201" t="s">
        <v>2496</v>
      </c>
      <c r="C739" s="201" t="s">
        <v>2306</v>
      </c>
      <c r="D739" s="201" t="s">
        <v>2466</v>
      </c>
      <c r="E739" s="201" t="s">
        <v>106</v>
      </c>
      <c r="F739" s="201" t="s">
        <v>2343</v>
      </c>
    </row>
    <row r="740" spans="1:6" ht="12" x14ac:dyDescent="0.25">
      <c r="A740" s="201">
        <v>4660</v>
      </c>
      <c r="B740" s="201" t="s">
        <v>2496</v>
      </c>
      <c r="C740" s="201" t="s">
        <v>2306</v>
      </c>
      <c r="D740" s="201" t="s">
        <v>2466</v>
      </c>
      <c r="E740" s="201" t="s">
        <v>106</v>
      </c>
      <c r="F740" s="201" t="s">
        <v>2344</v>
      </c>
    </row>
    <row r="741" spans="1:6" ht="12" x14ac:dyDescent="0.25">
      <c r="A741" s="201">
        <v>4660</v>
      </c>
      <c r="B741" s="201" t="s">
        <v>2496</v>
      </c>
      <c r="C741" s="201" t="s">
        <v>2306</v>
      </c>
      <c r="D741" s="201" t="s">
        <v>2466</v>
      </c>
      <c r="E741" s="201" t="s">
        <v>106</v>
      </c>
      <c r="F741" s="201" t="s">
        <v>2398</v>
      </c>
    </row>
    <row r="742" spans="1:6" ht="12" x14ac:dyDescent="0.25">
      <c r="A742" s="201">
        <v>4660</v>
      </c>
      <c r="B742" s="201" t="s">
        <v>2496</v>
      </c>
      <c r="C742" s="201" t="s">
        <v>2306</v>
      </c>
      <c r="D742" s="201" t="s">
        <v>2466</v>
      </c>
      <c r="E742" s="201" t="s">
        <v>106</v>
      </c>
      <c r="F742" s="201" t="s">
        <v>2471</v>
      </c>
    </row>
    <row r="743" spans="1:6" ht="12" x14ac:dyDescent="0.25">
      <c r="A743" s="201">
        <v>4660</v>
      </c>
      <c r="B743" s="201" t="s">
        <v>2496</v>
      </c>
      <c r="C743" s="201" t="s">
        <v>2306</v>
      </c>
      <c r="D743" s="201" t="s">
        <v>2466</v>
      </c>
      <c r="E743" s="201" t="s">
        <v>106</v>
      </c>
      <c r="F743" s="201" t="s">
        <v>2354</v>
      </c>
    </row>
    <row r="744" spans="1:6" ht="12" x14ac:dyDescent="0.25">
      <c r="A744" s="201">
        <v>4660</v>
      </c>
      <c r="B744" s="201" t="s">
        <v>2496</v>
      </c>
      <c r="C744" s="201" t="s">
        <v>2306</v>
      </c>
      <c r="D744" s="201" t="s">
        <v>2466</v>
      </c>
      <c r="E744" s="201" t="s">
        <v>106</v>
      </c>
      <c r="F744" s="201" t="s">
        <v>2390</v>
      </c>
    </row>
    <row r="745" spans="1:6" ht="12" x14ac:dyDescent="0.25">
      <c r="A745" s="201">
        <v>4660</v>
      </c>
      <c r="B745" s="201" t="s">
        <v>2496</v>
      </c>
      <c r="C745" s="201" t="s">
        <v>2306</v>
      </c>
      <c r="D745" s="201" t="s">
        <v>2466</v>
      </c>
      <c r="E745" s="201" t="s">
        <v>106</v>
      </c>
      <c r="F745" s="201" t="s">
        <v>2396</v>
      </c>
    </row>
    <row r="746" spans="1:6" ht="12" x14ac:dyDescent="0.25">
      <c r="A746" s="201">
        <v>4660</v>
      </c>
      <c r="B746" s="201" t="s">
        <v>2496</v>
      </c>
      <c r="C746" s="201" t="s">
        <v>2306</v>
      </c>
      <c r="D746" s="201" t="s">
        <v>2466</v>
      </c>
      <c r="E746" s="201" t="s">
        <v>106</v>
      </c>
      <c r="F746" s="201" t="s">
        <v>2399</v>
      </c>
    </row>
    <row r="747" spans="1:6" ht="12" x14ac:dyDescent="0.25">
      <c r="A747" s="201">
        <v>4660</v>
      </c>
      <c r="B747" s="201" t="s">
        <v>2496</v>
      </c>
      <c r="C747" s="201" t="s">
        <v>2306</v>
      </c>
      <c r="D747" s="201" t="s">
        <v>2466</v>
      </c>
      <c r="E747" s="201" t="s">
        <v>106</v>
      </c>
      <c r="F747" s="201" t="s">
        <v>2402</v>
      </c>
    </row>
    <row r="748" spans="1:6" ht="12" x14ac:dyDescent="0.25">
      <c r="A748" s="201">
        <v>4660</v>
      </c>
      <c r="B748" s="201" t="s">
        <v>2496</v>
      </c>
      <c r="C748" s="201" t="s">
        <v>2306</v>
      </c>
      <c r="D748" s="201" t="s">
        <v>2466</v>
      </c>
      <c r="E748" s="201" t="s">
        <v>106</v>
      </c>
      <c r="F748" s="201" t="s">
        <v>2347</v>
      </c>
    </row>
    <row r="749" spans="1:6" ht="12" x14ac:dyDescent="0.25">
      <c r="A749" s="201">
        <v>4660</v>
      </c>
      <c r="B749" s="201" t="s">
        <v>2496</v>
      </c>
      <c r="C749" s="201" t="s">
        <v>2306</v>
      </c>
      <c r="D749" s="201" t="s">
        <v>2466</v>
      </c>
      <c r="E749" s="201" t="s">
        <v>106</v>
      </c>
      <c r="F749" s="201" t="s">
        <v>2352</v>
      </c>
    </row>
    <row r="750" spans="1:6" ht="12" x14ac:dyDescent="0.25">
      <c r="A750" s="201">
        <v>4660</v>
      </c>
      <c r="B750" s="201" t="s">
        <v>2496</v>
      </c>
      <c r="C750" s="201" t="s">
        <v>2306</v>
      </c>
      <c r="D750" s="201" t="s">
        <v>2466</v>
      </c>
      <c r="E750" s="201" t="s">
        <v>106</v>
      </c>
    </row>
    <row r="751" spans="1:6" ht="12" x14ac:dyDescent="0.25">
      <c r="A751" s="201">
        <v>4660</v>
      </c>
      <c r="B751" s="201" t="s">
        <v>2496</v>
      </c>
      <c r="C751" s="201" t="s">
        <v>2306</v>
      </c>
      <c r="D751" s="201" t="s">
        <v>2466</v>
      </c>
      <c r="E751" s="201" t="s">
        <v>106</v>
      </c>
      <c r="F751" s="201" t="s">
        <v>2468</v>
      </c>
    </row>
    <row r="752" spans="1:6" ht="12" x14ac:dyDescent="0.25">
      <c r="A752" s="201">
        <v>4660</v>
      </c>
      <c r="B752" s="201" t="s">
        <v>2496</v>
      </c>
      <c r="C752" s="201" t="s">
        <v>2306</v>
      </c>
      <c r="D752" s="201" t="s">
        <v>2466</v>
      </c>
      <c r="E752" s="201" t="s">
        <v>106</v>
      </c>
      <c r="F752" s="201" t="s">
        <v>2463</v>
      </c>
    </row>
    <row r="753" spans="1:6" ht="12" x14ac:dyDescent="0.25">
      <c r="A753" s="201">
        <v>4660</v>
      </c>
      <c r="B753" s="201" t="s">
        <v>2496</v>
      </c>
      <c r="C753" s="201" t="s">
        <v>2306</v>
      </c>
      <c r="D753" s="201" t="s">
        <v>2466</v>
      </c>
      <c r="E753" s="201" t="s">
        <v>106</v>
      </c>
      <c r="F753" s="201" t="s">
        <v>2378</v>
      </c>
    </row>
    <row r="754" spans="1:6" ht="12" x14ac:dyDescent="0.25">
      <c r="A754" s="201">
        <v>4660</v>
      </c>
      <c r="B754" s="201" t="s">
        <v>2496</v>
      </c>
      <c r="C754" s="201" t="s">
        <v>2306</v>
      </c>
      <c r="D754" s="201" t="s">
        <v>2466</v>
      </c>
      <c r="E754" s="201" t="s">
        <v>106</v>
      </c>
      <c r="F754" s="201" t="s">
        <v>2358</v>
      </c>
    </row>
    <row r="755" spans="1:6" ht="12" x14ac:dyDescent="0.25">
      <c r="A755" s="201">
        <v>4660</v>
      </c>
      <c r="B755" s="201" t="s">
        <v>2496</v>
      </c>
      <c r="C755" s="201" t="s">
        <v>2306</v>
      </c>
      <c r="D755" s="201" t="s">
        <v>2466</v>
      </c>
      <c r="E755" s="201" t="s">
        <v>106</v>
      </c>
      <c r="F755" s="201" t="s">
        <v>2355</v>
      </c>
    </row>
    <row r="756" spans="1:6" ht="12" x14ac:dyDescent="0.25">
      <c r="A756" s="201">
        <v>4660</v>
      </c>
      <c r="B756" s="201" t="s">
        <v>2496</v>
      </c>
      <c r="C756" s="201" t="s">
        <v>2306</v>
      </c>
      <c r="D756" s="201" t="s">
        <v>2466</v>
      </c>
      <c r="E756" s="201" t="s">
        <v>106</v>
      </c>
      <c r="F756" s="201" t="s">
        <v>2367</v>
      </c>
    </row>
    <row r="757" spans="1:6" ht="12" x14ac:dyDescent="0.25">
      <c r="A757" s="201">
        <v>4660</v>
      </c>
      <c r="B757" s="201" t="s">
        <v>2496</v>
      </c>
      <c r="C757" s="201" t="s">
        <v>2306</v>
      </c>
      <c r="D757" s="201" t="s">
        <v>2466</v>
      </c>
      <c r="E757" s="201" t="s">
        <v>106</v>
      </c>
      <c r="F757" s="201" t="s">
        <v>2484</v>
      </c>
    </row>
    <row r="758" spans="1:6" ht="12" x14ac:dyDescent="0.25">
      <c r="A758" s="201">
        <v>4660</v>
      </c>
      <c r="B758" s="201" t="s">
        <v>2496</v>
      </c>
      <c r="C758" s="201" t="s">
        <v>2306</v>
      </c>
      <c r="D758" s="201" t="s">
        <v>2466</v>
      </c>
      <c r="E758" s="201" t="s">
        <v>106</v>
      </c>
      <c r="F758" s="201" t="s">
        <v>2473</v>
      </c>
    </row>
    <row r="759" spans="1:6" ht="12" x14ac:dyDescent="0.25">
      <c r="A759" s="201">
        <v>4660</v>
      </c>
      <c r="B759" s="201" t="s">
        <v>2496</v>
      </c>
      <c r="C759" s="201" t="s">
        <v>2306</v>
      </c>
      <c r="D759" s="201" t="s">
        <v>2466</v>
      </c>
      <c r="E759" s="201" t="s">
        <v>106</v>
      </c>
      <c r="F759" s="201" t="s">
        <v>2365</v>
      </c>
    </row>
    <row r="760" spans="1:6" ht="12" x14ac:dyDescent="0.25">
      <c r="A760" s="201">
        <v>4660</v>
      </c>
      <c r="B760" s="201" t="s">
        <v>2496</v>
      </c>
      <c r="C760" s="201" t="s">
        <v>2306</v>
      </c>
      <c r="D760" s="201" t="s">
        <v>2466</v>
      </c>
      <c r="E760" s="201" t="s">
        <v>106</v>
      </c>
      <c r="F760" s="201" t="s">
        <v>2407</v>
      </c>
    </row>
    <row r="761" spans="1:6" ht="12" x14ac:dyDescent="0.25">
      <c r="A761" s="201">
        <v>4660</v>
      </c>
      <c r="B761" s="201" t="s">
        <v>2496</v>
      </c>
      <c r="C761" s="201" t="s">
        <v>2306</v>
      </c>
      <c r="D761" s="201" t="s">
        <v>2466</v>
      </c>
      <c r="E761" s="201" t="s">
        <v>106</v>
      </c>
      <c r="F761" s="201" t="s">
        <v>2405</v>
      </c>
    </row>
    <row r="762" spans="1:6" ht="12" x14ac:dyDescent="0.25">
      <c r="A762" s="201">
        <v>4660</v>
      </c>
      <c r="B762" s="201" t="s">
        <v>2496</v>
      </c>
      <c r="C762" s="201" t="s">
        <v>2306</v>
      </c>
      <c r="D762" s="201" t="s">
        <v>2466</v>
      </c>
      <c r="E762" s="201" t="s">
        <v>106</v>
      </c>
      <c r="F762" s="201" t="s">
        <v>2388</v>
      </c>
    </row>
    <row r="763" spans="1:6" ht="12" x14ac:dyDescent="0.25">
      <c r="A763" s="201">
        <v>4660</v>
      </c>
      <c r="B763" s="201" t="s">
        <v>2496</v>
      </c>
      <c r="C763" s="201" t="s">
        <v>2306</v>
      </c>
      <c r="D763" s="201" t="s">
        <v>2466</v>
      </c>
      <c r="E763" s="201" t="s">
        <v>106</v>
      </c>
      <c r="F763" s="201" t="s">
        <v>2348</v>
      </c>
    </row>
    <row r="764" spans="1:6" ht="12" x14ac:dyDescent="0.25">
      <c r="A764" s="201">
        <v>4660</v>
      </c>
      <c r="B764" s="201" t="s">
        <v>2496</v>
      </c>
      <c r="C764" s="201" t="s">
        <v>2306</v>
      </c>
      <c r="D764" s="201" t="s">
        <v>2466</v>
      </c>
      <c r="E764" s="201" t="s">
        <v>106</v>
      </c>
      <c r="F764" s="201" t="s">
        <v>2422</v>
      </c>
    </row>
    <row r="765" spans="1:6" ht="12" x14ac:dyDescent="0.25">
      <c r="A765" s="201">
        <v>4660</v>
      </c>
      <c r="B765" s="201" t="s">
        <v>2496</v>
      </c>
      <c r="C765" s="201" t="s">
        <v>2306</v>
      </c>
      <c r="D765" s="201" t="s">
        <v>2466</v>
      </c>
      <c r="E765" s="201" t="s">
        <v>106</v>
      </c>
      <c r="F765" s="201" t="s">
        <v>2394</v>
      </c>
    </row>
    <row r="766" spans="1:6" ht="12" x14ac:dyDescent="0.25">
      <c r="A766" s="201">
        <v>4660</v>
      </c>
      <c r="B766" s="201" t="s">
        <v>2496</v>
      </c>
      <c r="C766" s="201" t="s">
        <v>2306</v>
      </c>
      <c r="D766" s="201" t="s">
        <v>2466</v>
      </c>
      <c r="E766" s="201" t="s">
        <v>106</v>
      </c>
      <c r="F766" s="201" t="s">
        <v>2351</v>
      </c>
    </row>
    <row r="767" spans="1:6" ht="12" x14ac:dyDescent="0.25">
      <c r="A767" s="201">
        <v>4660</v>
      </c>
      <c r="B767" s="201" t="s">
        <v>2496</v>
      </c>
      <c r="C767" s="201" t="s">
        <v>2306</v>
      </c>
      <c r="D767" s="201" t="s">
        <v>2466</v>
      </c>
      <c r="E767" s="201" t="s">
        <v>106</v>
      </c>
      <c r="F767" s="201" t="s">
        <v>2386</v>
      </c>
    </row>
    <row r="768" spans="1:6" ht="12" x14ac:dyDescent="0.25">
      <c r="A768" s="201">
        <v>4660</v>
      </c>
      <c r="B768" s="201" t="s">
        <v>2496</v>
      </c>
      <c r="C768" s="201" t="s">
        <v>2306</v>
      </c>
      <c r="D768" s="201" t="s">
        <v>2466</v>
      </c>
      <c r="E768" s="201" t="s">
        <v>106</v>
      </c>
      <c r="F768" s="201" t="s">
        <v>2497</v>
      </c>
    </row>
    <row r="769" spans="1:6" ht="12" x14ac:dyDescent="0.25">
      <c r="A769" s="201">
        <v>4660</v>
      </c>
      <c r="B769" s="201" t="s">
        <v>2496</v>
      </c>
      <c r="C769" s="201" t="s">
        <v>2306</v>
      </c>
      <c r="D769" s="201" t="s">
        <v>2466</v>
      </c>
      <c r="E769" s="201" t="s">
        <v>106</v>
      </c>
      <c r="F769" s="201" t="s">
        <v>2383</v>
      </c>
    </row>
    <row r="770" spans="1:6" ht="12" x14ac:dyDescent="0.25">
      <c r="A770" s="201">
        <v>4660</v>
      </c>
      <c r="B770" s="201" t="s">
        <v>2496</v>
      </c>
      <c r="C770" s="201" t="s">
        <v>2306</v>
      </c>
      <c r="D770" s="201" t="s">
        <v>2466</v>
      </c>
      <c r="E770" s="201" t="s">
        <v>106</v>
      </c>
      <c r="F770" s="201" t="s">
        <v>2380</v>
      </c>
    </row>
    <row r="771" spans="1:6" ht="12" x14ac:dyDescent="0.25">
      <c r="A771" s="201">
        <v>4660</v>
      </c>
      <c r="B771" s="201" t="s">
        <v>2496</v>
      </c>
      <c r="C771" s="201" t="s">
        <v>2306</v>
      </c>
      <c r="D771" s="201" t="s">
        <v>2466</v>
      </c>
      <c r="E771" s="201" t="s">
        <v>106</v>
      </c>
      <c r="F771" s="201" t="s">
        <v>2350</v>
      </c>
    </row>
    <row r="772" spans="1:6" ht="12" x14ac:dyDescent="0.25">
      <c r="A772" s="201">
        <v>4660</v>
      </c>
      <c r="B772" s="201" t="s">
        <v>2496</v>
      </c>
      <c r="C772" s="201" t="s">
        <v>2306</v>
      </c>
      <c r="D772" s="201" t="s">
        <v>2466</v>
      </c>
      <c r="E772" s="201" t="s">
        <v>106</v>
      </c>
      <c r="F772" s="201" t="s">
        <v>2387</v>
      </c>
    </row>
    <row r="773" spans="1:6" ht="12" x14ac:dyDescent="0.25">
      <c r="A773" s="201">
        <v>4660</v>
      </c>
      <c r="B773" s="201" t="s">
        <v>2496</v>
      </c>
      <c r="C773" s="201" t="s">
        <v>2306</v>
      </c>
      <c r="D773" s="201" t="s">
        <v>2466</v>
      </c>
      <c r="E773" s="201" t="s">
        <v>106</v>
      </c>
      <c r="F773" s="201" t="s">
        <v>2345</v>
      </c>
    </row>
    <row r="774" spans="1:6" ht="12" x14ac:dyDescent="0.25">
      <c r="A774" s="201">
        <v>4660</v>
      </c>
      <c r="B774" s="201" t="s">
        <v>2496</v>
      </c>
      <c r="C774" s="201" t="s">
        <v>2306</v>
      </c>
      <c r="D774" s="201" t="s">
        <v>2466</v>
      </c>
      <c r="E774" s="201" t="s">
        <v>106</v>
      </c>
      <c r="F774" s="201" t="s">
        <v>2349</v>
      </c>
    </row>
    <row r="775" spans="1:6" ht="12" x14ac:dyDescent="0.25">
      <c r="A775" s="201">
        <v>4664</v>
      </c>
      <c r="B775" s="201" t="s">
        <v>2498</v>
      </c>
      <c r="C775" s="201" t="s">
        <v>2308</v>
      </c>
      <c r="D775" s="201" t="s">
        <v>2466</v>
      </c>
      <c r="E775" s="201" t="s">
        <v>108</v>
      </c>
      <c r="F775" s="201" t="s">
        <v>2405</v>
      </c>
    </row>
    <row r="776" spans="1:6" ht="12" x14ac:dyDescent="0.25">
      <c r="A776" s="201">
        <v>4664</v>
      </c>
      <c r="B776" s="201" t="s">
        <v>2498</v>
      </c>
      <c r="C776" s="201" t="s">
        <v>2308</v>
      </c>
      <c r="D776" s="201" t="s">
        <v>2466</v>
      </c>
      <c r="E776" s="201" t="s">
        <v>108</v>
      </c>
      <c r="F776" s="201" t="s">
        <v>2392</v>
      </c>
    </row>
    <row r="777" spans="1:6" ht="12" x14ac:dyDescent="0.25">
      <c r="A777" s="201">
        <v>4664</v>
      </c>
      <c r="B777" s="201" t="s">
        <v>2498</v>
      </c>
      <c r="C777" s="201" t="s">
        <v>2308</v>
      </c>
      <c r="D777" s="201" t="s">
        <v>2466</v>
      </c>
      <c r="E777" s="201" t="s">
        <v>108</v>
      </c>
      <c r="F777" s="201" t="s">
        <v>2348</v>
      </c>
    </row>
    <row r="778" spans="1:6" ht="12" x14ac:dyDescent="0.25">
      <c r="A778" s="201">
        <v>4664</v>
      </c>
      <c r="B778" s="201" t="s">
        <v>2498</v>
      </c>
      <c r="C778" s="201" t="s">
        <v>2308</v>
      </c>
      <c r="D778" s="201" t="s">
        <v>2466</v>
      </c>
      <c r="E778" s="201" t="s">
        <v>108</v>
      </c>
    </row>
    <row r="779" spans="1:6" ht="12" x14ac:dyDescent="0.25">
      <c r="A779" s="201">
        <v>4664</v>
      </c>
      <c r="B779" s="201" t="s">
        <v>2498</v>
      </c>
      <c r="C779" s="201" t="s">
        <v>2308</v>
      </c>
      <c r="D779" s="201" t="s">
        <v>2466</v>
      </c>
      <c r="E779" s="201" t="s">
        <v>108</v>
      </c>
      <c r="F779" s="201" t="s">
        <v>2358</v>
      </c>
    </row>
    <row r="780" spans="1:6" ht="12" x14ac:dyDescent="0.25">
      <c r="A780" s="201">
        <v>4664</v>
      </c>
      <c r="B780" s="201" t="s">
        <v>2498</v>
      </c>
      <c r="C780" s="201" t="s">
        <v>2308</v>
      </c>
      <c r="D780" s="201" t="s">
        <v>2466</v>
      </c>
      <c r="E780" s="201" t="s">
        <v>108</v>
      </c>
      <c r="F780" s="201" t="s">
        <v>2347</v>
      </c>
    </row>
    <row r="781" spans="1:6" ht="12" x14ac:dyDescent="0.25">
      <c r="A781" s="201">
        <v>4666</v>
      </c>
      <c r="B781" s="201" t="s">
        <v>2499</v>
      </c>
      <c r="C781" s="201" t="s">
        <v>2500</v>
      </c>
      <c r="D781" s="201" t="s">
        <v>2466</v>
      </c>
      <c r="E781" s="201" t="s">
        <v>113</v>
      </c>
      <c r="F781" s="201" t="s">
        <v>2378</v>
      </c>
    </row>
    <row r="782" spans="1:6" ht="12" x14ac:dyDescent="0.25">
      <c r="A782" s="201">
        <v>4666</v>
      </c>
      <c r="B782" s="201" t="s">
        <v>2499</v>
      </c>
      <c r="C782" s="201" t="s">
        <v>2500</v>
      </c>
      <c r="D782" s="201" t="s">
        <v>2466</v>
      </c>
      <c r="E782" s="201" t="s">
        <v>113</v>
      </c>
      <c r="F782" s="201" t="s">
        <v>2387</v>
      </c>
    </row>
    <row r="783" spans="1:6" ht="12" x14ac:dyDescent="0.25">
      <c r="A783" s="201">
        <v>4666</v>
      </c>
      <c r="B783" s="201" t="s">
        <v>2499</v>
      </c>
      <c r="C783" s="201" t="s">
        <v>2500</v>
      </c>
      <c r="D783" s="201" t="s">
        <v>2466</v>
      </c>
      <c r="E783" s="201" t="s">
        <v>113</v>
      </c>
      <c r="F783" s="201" t="s">
        <v>2485</v>
      </c>
    </row>
    <row r="784" spans="1:6" ht="12" x14ac:dyDescent="0.25">
      <c r="A784" s="201">
        <v>4666</v>
      </c>
      <c r="B784" s="201" t="s">
        <v>2499</v>
      </c>
      <c r="C784" s="201" t="s">
        <v>2500</v>
      </c>
      <c r="D784" s="201" t="s">
        <v>2466</v>
      </c>
      <c r="E784" s="201" t="s">
        <v>113</v>
      </c>
      <c r="F784" s="201" t="s">
        <v>2471</v>
      </c>
    </row>
    <row r="785" spans="1:6" ht="12" x14ac:dyDescent="0.25">
      <c r="A785" s="201">
        <v>4666</v>
      </c>
      <c r="B785" s="201" t="s">
        <v>2499</v>
      </c>
      <c r="C785" s="201" t="s">
        <v>2500</v>
      </c>
      <c r="D785" s="201" t="s">
        <v>2466</v>
      </c>
      <c r="E785" s="201" t="s">
        <v>113</v>
      </c>
      <c r="F785" s="201" t="s">
        <v>2354</v>
      </c>
    </row>
    <row r="786" spans="1:6" ht="12" x14ac:dyDescent="0.25">
      <c r="A786" s="201">
        <v>4666</v>
      </c>
      <c r="B786" s="201" t="s">
        <v>2499</v>
      </c>
      <c r="C786" s="201" t="s">
        <v>2500</v>
      </c>
      <c r="D786" s="201" t="s">
        <v>2466</v>
      </c>
      <c r="E786" s="201" t="s">
        <v>113</v>
      </c>
      <c r="F786" s="201" t="s">
        <v>2347</v>
      </c>
    </row>
    <row r="787" spans="1:6" ht="12" x14ac:dyDescent="0.25">
      <c r="A787" s="201">
        <v>4666</v>
      </c>
      <c r="B787" s="201" t="s">
        <v>2499</v>
      </c>
      <c r="C787" s="201" t="s">
        <v>2500</v>
      </c>
      <c r="D787" s="201" t="s">
        <v>2466</v>
      </c>
      <c r="E787" s="201" t="s">
        <v>113</v>
      </c>
      <c r="F787" s="201" t="s">
        <v>2375</v>
      </c>
    </row>
    <row r="788" spans="1:6" ht="12" x14ac:dyDescent="0.25">
      <c r="A788" s="201">
        <v>4666</v>
      </c>
      <c r="B788" s="201" t="s">
        <v>2499</v>
      </c>
      <c r="C788" s="201" t="s">
        <v>2500</v>
      </c>
      <c r="D788" s="201" t="s">
        <v>2466</v>
      </c>
      <c r="E788" s="201" t="s">
        <v>113</v>
      </c>
      <c r="F788" s="201" t="s">
        <v>2352</v>
      </c>
    </row>
    <row r="789" spans="1:6" ht="12" x14ac:dyDescent="0.25">
      <c r="A789" s="201">
        <v>4666</v>
      </c>
      <c r="B789" s="201" t="s">
        <v>2499</v>
      </c>
      <c r="C789" s="201" t="s">
        <v>2500</v>
      </c>
      <c r="D789" s="201" t="s">
        <v>2466</v>
      </c>
      <c r="E789" s="201" t="s">
        <v>113</v>
      </c>
      <c r="F789" s="201" t="s">
        <v>2430</v>
      </c>
    </row>
    <row r="790" spans="1:6" ht="12" x14ac:dyDescent="0.25">
      <c r="A790" s="201">
        <v>4666</v>
      </c>
      <c r="B790" s="201" t="s">
        <v>2499</v>
      </c>
      <c r="C790" s="201" t="s">
        <v>2500</v>
      </c>
      <c r="D790" s="201" t="s">
        <v>2466</v>
      </c>
      <c r="E790" s="201" t="s">
        <v>113</v>
      </c>
      <c r="F790" s="201" t="s">
        <v>2348</v>
      </c>
    </row>
    <row r="791" spans="1:6" ht="12" x14ac:dyDescent="0.25">
      <c r="A791" s="201">
        <v>4666</v>
      </c>
      <c r="B791" s="201" t="s">
        <v>2499</v>
      </c>
      <c r="C791" s="201" t="s">
        <v>2500</v>
      </c>
      <c r="D791" s="201" t="s">
        <v>2466</v>
      </c>
      <c r="E791" s="201" t="s">
        <v>113</v>
      </c>
      <c r="F791" s="201" t="s">
        <v>2388</v>
      </c>
    </row>
    <row r="792" spans="1:6" ht="12" x14ac:dyDescent="0.25">
      <c r="A792" s="201">
        <v>4666</v>
      </c>
      <c r="B792" s="201" t="s">
        <v>2499</v>
      </c>
      <c r="C792" s="201" t="s">
        <v>2500</v>
      </c>
      <c r="D792" s="201" t="s">
        <v>2466</v>
      </c>
      <c r="E792" s="201" t="s">
        <v>113</v>
      </c>
      <c r="F792" s="201" t="s">
        <v>2349</v>
      </c>
    </row>
    <row r="793" spans="1:6" ht="12" x14ac:dyDescent="0.25">
      <c r="A793" s="201">
        <v>4666</v>
      </c>
      <c r="B793" s="201" t="s">
        <v>2499</v>
      </c>
      <c r="C793" s="201" t="s">
        <v>2500</v>
      </c>
      <c r="D793" s="201" t="s">
        <v>2466</v>
      </c>
      <c r="E793" s="201" t="s">
        <v>113</v>
      </c>
      <c r="F793" s="201" t="s">
        <v>2355</v>
      </c>
    </row>
    <row r="794" spans="1:6" ht="12" x14ac:dyDescent="0.25">
      <c r="A794" s="201">
        <v>4666</v>
      </c>
      <c r="B794" s="201" t="s">
        <v>2499</v>
      </c>
      <c r="C794" s="201" t="s">
        <v>2500</v>
      </c>
      <c r="D794" s="201" t="s">
        <v>2466</v>
      </c>
      <c r="E794" s="201" t="s">
        <v>113</v>
      </c>
      <c r="F794" s="201" t="s">
        <v>2386</v>
      </c>
    </row>
    <row r="795" spans="1:6" ht="12" x14ac:dyDescent="0.25">
      <c r="A795" s="201">
        <v>4666</v>
      </c>
      <c r="B795" s="201" t="s">
        <v>2499</v>
      </c>
      <c r="C795" s="201" t="s">
        <v>2500</v>
      </c>
      <c r="D795" s="201" t="s">
        <v>2466</v>
      </c>
      <c r="E795" s="201" t="s">
        <v>113</v>
      </c>
      <c r="F795" s="201" t="s">
        <v>2407</v>
      </c>
    </row>
    <row r="796" spans="1:6" ht="12" x14ac:dyDescent="0.25">
      <c r="A796" s="201">
        <v>4666</v>
      </c>
      <c r="B796" s="201" t="s">
        <v>2499</v>
      </c>
      <c r="C796" s="201" t="s">
        <v>2500</v>
      </c>
      <c r="D796" s="201" t="s">
        <v>2466</v>
      </c>
      <c r="E796" s="201" t="s">
        <v>113</v>
      </c>
      <c r="F796" s="201" t="s">
        <v>2344</v>
      </c>
    </row>
    <row r="797" spans="1:6" ht="12" x14ac:dyDescent="0.25">
      <c r="A797" s="201">
        <v>4666</v>
      </c>
      <c r="B797" s="201" t="s">
        <v>2499</v>
      </c>
      <c r="C797" s="201" t="s">
        <v>2500</v>
      </c>
      <c r="D797" s="201" t="s">
        <v>2466</v>
      </c>
      <c r="E797" s="201" t="s">
        <v>113</v>
      </c>
      <c r="F797" s="201" t="s">
        <v>2463</v>
      </c>
    </row>
    <row r="798" spans="1:6" ht="12" x14ac:dyDescent="0.25">
      <c r="A798" s="201">
        <v>4666</v>
      </c>
      <c r="B798" s="201" t="s">
        <v>2499</v>
      </c>
      <c r="C798" s="201" t="s">
        <v>2500</v>
      </c>
      <c r="D798" s="201" t="s">
        <v>2466</v>
      </c>
      <c r="E798" s="201" t="s">
        <v>113</v>
      </c>
      <c r="F798" s="201" t="s">
        <v>2365</v>
      </c>
    </row>
    <row r="799" spans="1:6" ht="12" x14ac:dyDescent="0.25">
      <c r="A799" s="201">
        <v>4666</v>
      </c>
      <c r="B799" s="201" t="s">
        <v>2499</v>
      </c>
      <c r="C799" s="201" t="s">
        <v>2500</v>
      </c>
      <c r="D799" s="201" t="s">
        <v>2466</v>
      </c>
      <c r="E799" s="201" t="s">
        <v>113</v>
      </c>
      <c r="F799" s="201" t="s">
        <v>2367</v>
      </c>
    </row>
    <row r="800" spans="1:6" ht="12" x14ac:dyDescent="0.25">
      <c r="A800" s="201">
        <v>4666</v>
      </c>
      <c r="B800" s="201" t="s">
        <v>2499</v>
      </c>
      <c r="C800" s="201" t="s">
        <v>2500</v>
      </c>
      <c r="D800" s="201" t="s">
        <v>2466</v>
      </c>
      <c r="E800" s="201" t="s">
        <v>113</v>
      </c>
    </row>
    <row r="801" spans="1:6" ht="12" x14ac:dyDescent="0.25">
      <c r="A801" s="201">
        <v>4666</v>
      </c>
      <c r="B801" s="201" t="s">
        <v>2499</v>
      </c>
      <c r="C801" s="201" t="s">
        <v>2500</v>
      </c>
      <c r="D801" s="201" t="s">
        <v>2466</v>
      </c>
      <c r="E801" s="201" t="s">
        <v>113</v>
      </c>
      <c r="F801" s="201" t="s">
        <v>2383</v>
      </c>
    </row>
    <row r="802" spans="1:6" ht="12" x14ac:dyDescent="0.25">
      <c r="A802" s="201">
        <v>4667</v>
      </c>
      <c r="B802" s="201" t="s">
        <v>108</v>
      </c>
      <c r="C802" s="201" t="s">
        <v>2308</v>
      </c>
      <c r="D802" s="201" t="s">
        <v>2466</v>
      </c>
      <c r="E802" s="201" t="s">
        <v>108</v>
      </c>
    </row>
    <row r="803" spans="1:6" ht="12" x14ac:dyDescent="0.25">
      <c r="A803" s="201">
        <v>4667</v>
      </c>
      <c r="B803" s="201" t="s">
        <v>108</v>
      </c>
      <c r="C803" s="201" t="s">
        <v>2308</v>
      </c>
      <c r="D803" s="201" t="s">
        <v>2466</v>
      </c>
      <c r="E803" s="201" t="s">
        <v>108</v>
      </c>
      <c r="F803" s="201" t="s">
        <v>2365</v>
      </c>
    </row>
    <row r="804" spans="1:6" ht="12" x14ac:dyDescent="0.25">
      <c r="A804" s="201">
        <v>4667</v>
      </c>
      <c r="B804" s="201" t="s">
        <v>108</v>
      </c>
      <c r="C804" s="201" t="s">
        <v>2308</v>
      </c>
      <c r="D804" s="201" t="s">
        <v>2466</v>
      </c>
      <c r="E804" s="201" t="s">
        <v>108</v>
      </c>
      <c r="F804" s="201" t="s">
        <v>2348</v>
      </c>
    </row>
    <row r="805" spans="1:6" ht="12" x14ac:dyDescent="0.25">
      <c r="A805" s="201">
        <v>4667</v>
      </c>
      <c r="B805" s="201" t="s">
        <v>108</v>
      </c>
      <c r="C805" s="201" t="s">
        <v>2308</v>
      </c>
      <c r="D805" s="201" t="s">
        <v>2466</v>
      </c>
      <c r="E805" s="201" t="s">
        <v>108</v>
      </c>
      <c r="F805" s="201" t="s">
        <v>2383</v>
      </c>
    </row>
    <row r="806" spans="1:6" ht="12" x14ac:dyDescent="0.25">
      <c r="A806" s="201">
        <v>4667</v>
      </c>
      <c r="B806" s="201" t="s">
        <v>108</v>
      </c>
      <c r="C806" s="201" t="s">
        <v>2308</v>
      </c>
      <c r="D806" s="201" t="s">
        <v>2466</v>
      </c>
      <c r="E806" s="201" t="s">
        <v>108</v>
      </c>
      <c r="F806" s="201" t="s">
        <v>2477</v>
      </c>
    </row>
    <row r="807" spans="1:6" ht="12" x14ac:dyDescent="0.25">
      <c r="A807" s="201">
        <v>4667</v>
      </c>
      <c r="B807" s="201" t="s">
        <v>108</v>
      </c>
      <c r="C807" s="201" t="s">
        <v>2308</v>
      </c>
      <c r="D807" s="201" t="s">
        <v>2466</v>
      </c>
      <c r="E807" s="201" t="s">
        <v>108</v>
      </c>
      <c r="F807" s="201" t="s">
        <v>2358</v>
      </c>
    </row>
    <row r="808" spans="1:6" ht="12" x14ac:dyDescent="0.25">
      <c r="A808" s="201">
        <v>4667</v>
      </c>
      <c r="B808" s="201" t="s">
        <v>108</v>
      </c>
      <c r="C808" s="201" t="s">
        <v>2308</v>
      </c>
      <c r="D808" s="201" t="s">
        <v>2466</v>
      </c>
      <c r="E808" s="201" t="s">
        <v>108</v>
      </c>
      <c r="F808" s="201" t="s">
        <v>2345</v>
      </c>
    </row>
    <row r="809" spans="1:6" ht="12" x14ac:dyDescent="0.25">
      <c r="A809" s="201">
        <v>4667</v>
      </c>
      <c r="B809" s="201" t="s">
        <v>108</v>
      </c>
      <c r="C809" s="201" t="s">
        <v>2308</v>
      </c>
      <c r="D809" s="201" t="s">
        <v>2466</v>
      </c>
      <c r="E809" s="201" t="s">
        <v>108</v>
      </c>
      <c r="F809" s="201" t="s">
        <v>2407</v>
      </c>
    </row>
    <row r="810" spans="1:6" ht="12" x14ac:dyDescent="0.25">
      <c r="A810" s="201">
        <v>4667</v>
      </c>
      <c r="B810" s="201" t="s">
        <v>108</v>
      </c>
      <c r="C810" s="201" t="s">
        <v>2308</v>
      </c>
      <c r="D810" s="201" t="s">
        <v>2466</v>
      </c>
      <c r="E810" s="201" t="s">
        <v>108</v>
      </c>
      <c r="F810" s="201" t="s">
        <v>2343</v>
      </c>
    </row>
    <row r="811" spans="1:6" ht="12" x14ac:dyDescent="0.25">
      <c r="A811" s="201">
        <v>4667</v>
      </c>
      <c r="B811" s="201" t="s">
        <v>108</v>
      </c>
      <c r="C811" s="201" t="s">
        <v>2308</v>
      </c>
      <c r="D811" s="201" t="s">
        <v>2466</v>
      </c>
      <c r="E811" s="201" t="s">
        <v>108</v>
      </c>
      <c r="F811" s="201" t="s">
        <v>2459</v>
      </c>
    </row>
    <row r="812" spans="1:6" ht="12" x14ac:dyDescent="0.25">
      <c r="A812" s="201">
        <v>4667</v>
      </c>
      <c r="B812" s="201" t="s">
        <v>108</v>
      </c>
      <c r="C812" s="201" t="s">
        <v>2308</v>
      </c>
      <c r="D812" s="201" t="s">
        <v>2466</v>
      </c>
      <c r="E812" s="201" t="s">
        <v>108</v>
      </c>
      <c r="F812" s="201" t="s">
        <v>2349</v>
      </c>
    </row>
    <row r="813" spans="1:6" ht="12" x14ac:dyDescent="0.25">
      <c r="A813" s="201">
        <v>4667</v>
      </c>
      <c r="B813" s="201" t="s">
        <v>108</v>
      </c>
      <c r="C813" s="201" t="s">
        <v>2308</v>
      </c>
      <c r="D813" s="201" t="s">
        <v>2466</v>
      </c>
      <c r="E813" s="201" t="s">
        <v>108</v>
      </c>
      <c r="F813" s="201" t="s">
        <v>2456</v>
      </c>
    </row>
    <row r="814" spans="1:6" ht="12" x14ac:dyDescent="0.25">
      <c r="A814" s="201">
        <v>4667</v>
      </c>
      <c r="B814" s="201" t="s">
        <v>108</v>
      </c>
      <c r="C814" s="201" t="s">
        <v>2308</v>
      </c>
      <c r="D814" s="201" t="s">
        <v>2466</v>
      </c>
      <c r="E814" s="201" t="s">
        <v>108</v>
      </c>
      <c r="F814" s="201" t="s">
        <v>2378</v>
      </c>
    </row>
    <row r="815" spans="1:6" ht="12" x14ac:dyDescent="0.25">
      <c r="A815" s="201">
        <v>4667</v>
      </c>
      <c r="B815" s="201" t="s">
        <v>108</v>
      </c>
      <c r="C815" s="201" t="s">
        <v>2308</v>
      </c>
      <c r="D815" s="201" t="s">
        <v>2466</v>
      </c>
      <c r="E815" s="201" t="s">
        <v>108</v>
      </c>
      <c r="F815" s="201" t="s">
        <v>2352</v>
      </c>
    </row>
    <row r="816" spans="1:6" ht="12" x14ac:dyDescent="0.25">
      <c r="A816" s="201">
        <v>4667</v>
      </c>
      <c r="B816" s="201" t="s">
        <v>108</v>
      </c>
      <c r="C816" s="201" t="s">
        <v>2308</v>
      </c>
      <c r="D816" s="201" t="s">
        <v>2466</v>
      </c>
      <c r="E816" s="201" t="s">
        <v>108</v>
      </c>
      <c r="F816" s="201" t="s">
        <v>2401</v>
      </c>
    </row>
    <row r="817" spans="1:6" ht="12" x14ac:dyDescent="0.25">
      <c r="A817" s="201">
        <v>4667</v>
      </c>
      <c r="B817" s="201" t="s">
        <v>108</v>
      </c>
      <c r="C817" s="201" t="s">
        <v>2308</v>
      </c>
      <c r="D817" s="201" t="s">
        <v>2466</v>
      </c>
      <c r="E817" s="201" t="s">
        <v>108</v>
      </c>
      <c r="F817" s="201" t="s">
        <v>2351</v>
      </c>
    </row>
    <row r="818" spans="1:6" ht="12" x14ac:dyDescent="0.25">
      <c r="A818" s="201">
        <v>4667</v>
      </c>
      <c r="B818" s="201" t="s">
        <v>108</v>
      </c>
      <c r="C818" s="201" t="s">
        <v>2308</v>
      </c>
      <c r="D818" s="201" t="s">
        <v>2466</v>
      </c>
      <c r="E818" s="201" t="s">
        <v>108</v>
      </c>
      <c r="F818" s="201" t="s">
        <v>2405</v>
      </c>
    </row>
    <row r="819" spans="1:6" ht="12" x14ac:dyDescent="0.25">
      <c r="A819" s="201">
        <v>4667</v>
      </c>
      <c r="B819" s="201" t="s">
        <v>108</v>
      </c>
      <c r="C819" s="201" t="s">
        <v>2308</v>
      </c>
      <c r="D819" s="201" t="s">
        <v>2466</v>
      </c>
      <c r="E819" s="201" t="s">
        <v>108</v>
      </c>
      <c r="F819" s="201" t="s">
        <v>2394</v>
      </c>
    </row>
    <row r="820" spans="1:6" ht="12" x14ac:dyDescent="0.25">
      <c r="A820" s="201">
        <v>4667</v>
      </c>
      <c r="B820" s="201" t="s">
        <v>108</v>
      </c>
      <c r="C820" s="201" t="s">
        <v>2308</v>
      </c>
      <c r="D820" s="201" t="s">
        <v>2466</v>
      </c>
      <c r="E820" s="201" t="s">
        <v>108</v>
      </c>
      <c r="F820" s="201" t="s">
        <v>2388</v>
      </c>
    </row>
    <row r="821" spans="1:6" ht="12" x14ac:dyDescent="0.25">
      <c r="A821" s="201">
        <v>4667</v>
      </c>
      <c r="B821" s="201" t="s">
        <v>108</v>
      </c>
      <c r="C821" s="201" t="s">
        <v>2308</v>
      </c>
      <c r="D821" s="201" t="s">
        <v>2466</v>
      </c>
      <c r="E821" s="201" t="s">
        <v>108</v>
      </c>
      <c r="F821" s="201" t="s">
        <v>2347</v>
      </c>
    </row>
    <row r="822" spans="1:6" ht="12" x14ac:dyDescent="0.25">
      <c r="A822" s="201">
        <v>4667</v>
      </c>
      <c r="B822" s="201" t="s">
        <v>108</v>
      </c>
      <c r="C822" s="201" t="s">
        <v>2308</v>
      </c>
      <c r="D822" s="201" t="s">
        <v>2466</v>
      </c>
      <c r="E822" s="201" t="s">
        <v>108</v>
      </c>
      <c r="F822" s="201" t="s">
        <v>2344</v>
      </c>
    </row>
    <row r="823" spans="1:6" ht="12" x14ac:dyDescent="0.25">
      <c r="A823" s="201">
        <v>4667</v>
      </c>
      <c r="B823" s="201" t="s">
        <v>108</v>
      </c>
      <c r="C823" s="201" t="s">
        <v>2308</v>
      </c>
      <c r="D823" s="201" t="s">
        <v>2466</v>
      </c>
      <c r="E823" s="201" t="s">
        <v>108</v>
      </c>
      <c r="F823" s="201" t="s">
        <v>2375</v>
      </c>
    </row>
    <row r="824" spans="1:6" ht="12" x14ac:dyDescent="0.25">
      <c r="A824" s="201">
        <v>4667</v>
      </c>
      <c r="B824" s="201" t="s">
        <v>108</v>
      </c>
      <c r="C824" s="201" t="s">
        <v>2308</v>
      </c>
      <c r="D824" s="201" t="s">
        <v>2466</v>
      </c>
      <c r="E824" s="201" t="s">
        <v>108</v>
      </c>
      <c r="F824" s="201" t="s">
        <v>2364</v>
      </c>
    </row>
    <row r="825" spans="1:6" ht="12" x14ac:dyDescent="0.25">
      <c r="A825" s="201">
        <v>4667</v>
      </c>
      <c r="B825" s="201" t="s">
        <v>108</v>
      </c>
      <c r="C825" s="201" t="s">
        <v>2308</v>
      </c>
      <c r="D825" s="201" t="s">
        <v>2466</v>
      </c>
      <c r="E825" s="201" t="s">
        <v>108</v>
      </c>
      <c r="F825" s="201" t="s">
        <v>2463</v>
      </c>
    </row>
    <row r="826" spans="1:6" ht="12" x14ac:dyDescent="0.25">
      <c r="A826" s="201">
        <v>4668</v>
      </c>
      <c r="B826" s="201" t="s">
        <v>2501</v>
      </c>
      <c r="C826" s="201" t="s">
        <v>2267</v>
      </c>
      <c r="D826" s="201" t="s">
        <v>2466</v>
      </c>
      <c r="E826" s="201" t="s">
        <v>107</v>
      </c>
      <c r="F826" s="201" t="s">
        <v>2456</v>
      </c>
    </row>
    <row r="827" spans="1:6" ht="12" x14ac:dyDescent="0.25">
      <c r="A827" s="201">
        <v>4668</v>
      </c>
      <c r="B827" s="201" t="s">
        <v>2501</v>
      </c>
      <c r="C827" s="201" t="s">
        <v>2267</v>
      </c>
      <c r="D827" s="201" t="s">
        <v>2466</v>
      </c>
      <c r="E827" s="201" t="s">
        <v>107</v>
      </c>
      <c r="F827" s="201" t="s">
        <v>2352</v>
      </c>
    </row>
    <row r="828" spans="1:6" ht="12" x14ac:dyDescent="0.25">
      <c r="A828" s="201">
        <v>4668</v>
      </c>
      <c r="B828" s="201" t="s">
        <v>2501</v>
      </c>
      <c r="C828" s="201" t="s">
        <v>2267</v>
      </c>
      <c r="D828" s="201" t="s">
        <v>2466</v>
      </c>
      <c r="E828" s="201" t="s">
        <v>107</v>
      </c>
      <c r="F828" s="201" t="s">
        <v>2401</v>
      </c>
    </row>
    <row r="829" spans="1:6" ht="12" x14ac:dyDescent="0.25">
      <c r="A829" s="201">
        <v>4668</v>
      </c>
      <c r="B829" s="201" t="s">
        <v>2501</v>
      </c>
      <c r="C829" s="201" t="s">
        <v>2267</v>
      </c>
      <c r="D829" s="201" t="s">
        <v>2466</v>
      </c>
      <c r="E829" s="201" t="s">
        <v>107</v>
      </c>
      <c r="F829" s="201" t="s">
        <v>2375</v>
      </c>
    </row>
    <row r="830" spans="1:6" ht="12" x14ac:dyDescent="0.25">
      <c r="A830" s="201">
        <v>4668</v>
      </c>
      <c r="B830" s="201" t="s">
        <v>2501</v>
      </c>
      <c r="C830" s="201" t="s">
        <v>2267</v>
      </c>
      <c r="D830" s="201" t="s">
        <v>2466</v>
      </c>
      <c r="E830" s="201" t="s">
        <v>107</v>
      </c>
      <c r="F830" s="201" t="s">
        <v>2365</v>
      </c>
    </row>
    <row r="831" spans="1:6" ht="12" x14ac:dyDescent="0.25">
      <c r="A831" s="201">
        <v>4668</v>
      </c>
      <c r="B831" s="201" t="s">
        <v>2501</v>
      </c>
      <c r="C831" s="201" t="s">
        <v>2267</v>
      </c>
      <c r="D831" s="201" t="s">
        <v>2466</v>
      </c>
      <c r="E831" s="201" t="s">
        <v>107</v>
      </c>
      <c r="F831" s="201" t="s">
        <v>2493</v>
      </c>
    </row>
    <row r="832" spans="1:6" ht="12" x14ac:dyDescent="0.25">
      <c r="A832" s="201">
        <v>4668</v>
      </c>
      <c r="B832" s="201" t="s">
        <v>2501</v>
      </c>
      <c r="C832" s="201" t="s">
        <v>2267</v>
      </c>
      <c r="D832" s="201" t="s">
        <v>2466</v>
      </c>
      <c r="E832" s="201" t="s">
        <v>107</v>
      </c>
      <c r="F832" s="201" t="s">
        <v>2407</v>
      </c>
    </row>
    <row r="833" spans="1:6" ht="12" x14ac:dyDescent="0.25">
      <c r="A833" s="201">
        <v>4668</v>
      </c>
      <c r="B833" s="201" t="s">
        <v>2501</v>
      </c>
      <c r="C833" s="201" t="s">
        <v>2267</v>
      </c>
      <c r="D833" s="201" t="s">
        <v>2466</v>
      </c>
      <c r="E833" s="201" t="s">
        <v>107</v>
      </c>
      <c r="F833" s="201" t="s">
        <v>2372</v>
      </c>
    </row>
    <row r="834" spans="1:6" ht="12" x14ac:dyDescent="0.25">
      <c r="A834" s="201">
        <v>4668</v>
      </c>
      <c r="B834" s="201" t="s">
        <v>2501</v>
      </c>
      <c r="C834" s="201" t="s">
        <v>2267</v>
      </c>
      <c r="D834" s="201" t="s">
        <v>2466</v>
      </c>
      <c r="E834" s="201" t="s">
        <v>107</v>
      </c>
      <c r="F834" s="201" t="s">
        <v>2390</v>
      </c>
    </row>
    <row r="835" spans="1:6" ht="12" x14ac:dyDescent="0.25">
      <c r="A835" s="201">
        <v>4668</v>
      </c>
      <c r="B835" s="201" t="s">
        <v>2501</v>
      </c>
      <c r="C835" s="201" t="s">
        <v>2267</v>
      </c>
      <c r="D835" s="201" t="s">
        <v>2466</v>
      </c>
      <c r="E835" s="201" t="s">
        <v>107</v>
      </c>
      <c r="F835" s="201" t="s">
        <v>2430</v>
      </c>
    </row>
    <row r="836" spans="1:6" ht="12" x14ac:dyDescent="0.25">
      <c r="A836" s="201">
        <v>4668</v>
      </c>
      <c r="B836" s="201" t="s">
        <v>2501</v>
      </c>
      <c r="C836" s="201" t="s">
        <v>2267</v>
      </c>
      <c r="D836" s="201" t="s">
        <v>2466</v>
      </c>
      <c r="E836" s="201" t="s">
        <v>107</v>
      </c>
      <c r="F836" s="201" t="s">
        <v>2344</v>
      </c>
    </row>
    <row r="837" spans="1:6" ht="12" x14ac:dyDescent="0.25">
      <c r="A837" s="201">
        <v>4668</v>
      </c>
      <c r="B837" s="201" t="s">
        <v>2501</v>
      </c>
      <c r="C837" s="201" t="s">
        <v>2267</v>
      </c>
      <c r="D837" s="201" t="s">
        <v>2466</v>
      </c>
      <c r="E837" s="201" t="s">
        <v>107</v>
      </c>
      <c r="F837" s="201" t="s">
        <v>2348</v>
      </c>
    </row>
    <row r="838" spans="1:6" ht="12" x14ac:dyDescent="0.25">
      <c r="A838" s="201">
        <v>4668</v>
      </c>
      <c r="B838" s="201" t="s">
        <v>2501</v>
      </c>
      <c r="C838" s="201" t="s">
        <v>2267</v>
      </c>
      <c r="D838" s="201" t="s">
        <v>2466</v>
      </c>
      <c r="E838" s="201" t="s">
        <v>107</v>
      </c>
      <c r="F838" s="201" t="s">
        <v>2471</v>
      </c>
    </row>
    <row r="839" spans="1:6" ht="12" x14ac:dyDescent="0.25">
      <c r="A839" s="201">
        <v>4668</v>
      </c>
      <c r="B839" s="201" t="s">
        <v>2501</v>
      </c>
      <c r="C839" s="201" t="s">
        <v>2267</v>
      </c>
      <c r="D839" s="201" t="s">
        <v>2466</v>
      </c>
      <c r="E839" s="201" t="s">
        <v>107</v>
      </c>
      <c r="F839" s="201" t="s">
        <v>2405</v>
      </c>
    </row>
    <row r="840" spans="1:6" ht="12" x14ac:dyDescent="0.25">
      <c r="A840" s="201">
        <v>4668</v>
      </c>
      <c r="B840" s="201" t="s">
        <v>2501</v>
      </c>
      <c r="C840" s="201" t="s">
        <v>2267</v>
      </c>
      <c r="D840" s="201" t="s">
        <v>2466</v>
      </c>
      <c r="E840" s="201" t="s">
        <v>107</v>
      </c>
      <c r="F840" s="201" t="s">
        <v>2347</v>
      </c>
    </row>
    <row r="841" spans="1:6" ht="12" x14ac:dyDescent="0.25">
      <c r="A841" s="201">
        <v>4668</v>
      </c>
      <c r="B841" s="201" t="s">
        <v>2501</v>
      </c>
      <c r="C841" s="201" t="s">
        <v>2267</v>
      </c>
      <c r="D841" s="201" t="s">
        <v>2466</v>
      </c>
      <c r="E841" s="201" t="s">
        <v>107</v>
      </c>
      <c r="F841" s="201" t="s">
        <v>2349</v>
      </c>
    </row>
    <row r="842" spans="1:6" ht="12" x14ac:dyDescent="0.25">
      <c r="A842" s="201">
        <v>4668</v>
      </c>
      <c r="B842" s="201" t="s">
        <v>2501</v>
      </c>
      <c r="C842" s="201" t="s">
        <v>2267</v>
      </c>
      <c r="D842" s="201" t="s">
        <v>2466</v>
      </c>
      <c r="E842" s="201" t="s">
        <v>107</v>
      </c>
      <c r="F842" s="201" t="s">
        <v>2343</v>
      </c>
    </row>
    <row r="843" spans="1:6" ht="12" x14ac:dyDescent="0.25">
      <c r="A843" s="201">
        <v>4668</v>
      </c>
      <c r="B843" s="201" t="s">
        <v>2501</v>
      </c>
      <c r="C843" s="201" t="s">
        <v>2267</v>
      </c>
      <c r="D843" s="201" t="s">
        <v>2466</v>
      </c>
      <c r="E843" s="201" t="s">
        <v>107</v>
      </c>
      <c r="F843" s="201" t="s">
        <v>2386</v>
      </c>
    </row>
    <row r="844" spans="1:6" ht="12" x14ac:dyDescent="0.25">
      <c r="A844" s="201">
        <v>4668</v>
      </c>
      <c r="B844" s="201" t="s">
        <v>2501</v>
      </c>
      <c r="C844" s="201" t="s">
        <v>2267</v>
      </c>
      <c r="D844" s="201" t="s">
        <v>2466</v>
      </c>
      <c r="E844" s="201" t="s">
        <v>107</v>
      </c>
      <c r="F844" s="201" t="s">
        <v>2358</v>
      </c>
    </row>
    <row r="845" spans="1:6" ht="12" x14ac:dyDescent="0.25">
      <c r="A845" s="201">
        <v>4668</v>
      </c>
      <c r="B845" s="201" t="s">
        <v>2501</v>
      </c>
      <c r="C845" s="201" t="s">
        <v>2267</v>
      </c>
      <c r="D845" s="201" t="s">
        <v>2466</v>
      </c>
      <c r="E845" s="201" t="s">
        <v>107</v>
      </c>
      <c r="F845" s="201" t="s">
        <v>2485</v>
      </c>
    </row>
    <row r="846" spans="1:6" ht="12" x14ac:dyDescent="0.25">
      <c r="A846" s="201">
        <v>4668</v>
      </c>
      <c r="B846" s="201" t="s">
        <v>2501</v>
      </c>
      <c r="C846" s="201" t="s">
        <v>2267</v>
      </c>
      <c r="D846" s="201" t="s">
        <v>2466</v>
      </c>
      <c r="E846" s="201" t="s">
        <v>107</v>
      </c>
      <c r="F846" s="201" t="s">
        <v>2383</v>
      </c>
    </row>
    <row r="847" spans="1:6" ht="12" x14ac:dyDescent="0.25">
      <c r="A847" s="201">
        <v>4668</v>
      </c>
      <c r="B847" s="201" t="s">
        <v>2501</v>
      </c>
      <c r="C847" s="201" t="s">
        <v>2267</v>
      </c>
      <c r="D847" s="201" t="s">
        <v>2466</v>
      </c>
      <c r="E847" s="201" t="s">
        <v>107</v>
      </c>
      <c r="F847" s="201" t="s">
        <v>2502</v>
      </c>
    </row>
    <row r="848" spans="1:6" ht="12" x14ac:dyDescent="0.25">
      <c r="A848" s="201">
        <v>4668</v>
      </c>
      <c r="B848" s="201" t="s">
        <v>2501</v>
      </c>
      <c r="C848" s="201" t="s">
        <v>2267</v>
      </c>
      <c r="D848" s="201" t="s">
        <v>2466</v>
      </c>
      <c r="E848" s="201" t="s">
        <v>107</v>
      </c>
      <c r="F848" s="201" t="s">
        <v>2463</v>
      </c>
    </row>
    <row r="849" spans="1:6" ht="12" x14ac:dyDescent="0.25">
      <c r="A849" s="201">
        <v>4668</v>
      </c>
      <c r="B849" s="201" t="s">
        <v>2501</v>
      </c>
      <c r="C849" s="201" t="s">
        <v>2267</v>
      </c>
      <c r="D849" s="201" t="s">
        <v>2466</v>
      </c>
      <c r="E849" s="201" t="s">
        <v>107</v>
      </c>
      <c r="F849" s="201" t="s">
        <v>2356</v>
      </c>
    </row>
    <row r="850" spans="1:6" ht="12" x14ac:dyDescent="0.25">
      <c r="A850" s="201">
        <v>4668</v>
      </c>
      <c r="B850" s="201" t="s">
        <v>2501</v>
      </c>
      <c r="C850" s="201" t="s">
        <v>2267</v>
      </c>
      <c r="D850" s="201" t="s">
        <v>2466</v>
      </c>
      <c r="E850" s="201" t="s">
        <v>107</v>
      </c>
      <c r="F850" s="201" t="s">
        <v>2396</v>
      </c>
    </row>
    <row r="851" spans="1:6" ht="12" x14ac:dyDescent="0.25">
      <c r="A851" s="201">
        <v>4668</v>
      </c>
      <c r="B851" s="201" t="s">
        <v>2501</v>
      </c>
      <c r="C851" s="201" t="s">
        <v>2267</v>
      </c>
      <c r="D851" s="201" t="s">
        <v>2466</v>
      </c>
      <c r="E851" s="201" t="s">
        <v>107</v>
      </c>
      <c r="F851" s="201" t="s">
        <v>2345</v>
      </c>
    </row>
    <row r="852" spans="1:6" ht="12" x14ac:dyDescent="0.25">
      <c r="A852" s="201">
        <v>4668</v>
      </c>
      <c r="B852" s="201" t="s">
        <v>2501</v>
      </c>
      <c r="C852" s="201" t="s">
        <v>2267</v>
      </c>
      <c r="D852" s="201" t="s">
        <v>2466</v>
      </c>
      <c r="E852" s="201" t="s">
        <v>107</v>
      </c>
    </row>
    <row r="853" spans="1:6" ht="12" x14ac:dyDescent="0.25">
      <c r="A853" s="201">
        <v>4668</v>
      </c>
      <c r="B853" s="201" t="s">
        <v>2501</v>
      </c>
      <c r="C853" s="201" t="s">
        <v>2267</v>
      </c>
      <c r="D853" s="201" t="s">
        <v>2466</v>
      </c>
      <c r="E853" s="201" t="s">
        <v>107</v>
      </c>
      <c r="F853" s="201" t="s">
        <v>2367</v>
      </c>
    </row>
    <row r="854" spans="1:6" ht="12" x14ac:dyDescent="0.25">
      <c r="A854" s="201">
        <v>4668</v>
      </c>
      <c r="B854" s="201" t="s">
        <v>2501</v>
      </c>
      <c r="C854" s="201" t="s">
        <v>2267</v>
      </c>
      <c r="D854" s="201" t="s">
        <v>2466</v>
      </c>
      <c r="E854" s="201" t="s">
        <v>107</v>
      </c>
      <c r="F854" s="201" t="s">
        <v>2422</v>
      </c>
    </row>
    <row r="855" spans="1:6" ht="12" x14ac:dyDescent="0.25">
      <c r="A855" s="201">
        <v>4668</v>
      </c>
      <c r="B855" s="201" t="s">
        <v>2501</v>
      </c>
      <c r="C855" s="201" t="s">
        <v>2267</v>
      </c>
      <c r="D855" s="201" t="s">
        <v>2466</v>
      </c>
      <c r="E855" s="201" t="s">
        <v>107</v>
      </c>
      <c r="F855" s="201" t="s">
        <v>2346</v>
      </c>
    </row>
    <row r="856" spans="1:6" ht="12" x14ac:dyDescent="0.25">
      <c r="A856" s="201">
        <v>4668</v>
      </c>
      <c r="B856" s="201" t="s">
        <v>2501</v>
      </c>
      <c r="C856" s="201" t="s">
        <v>2267</v>
      </c>
      <c r="D856" s="201" t="s">
        <v>2466</v>
      </c>
      <c r="E856" s="201" t="s">
        <v>107</v>
      </c>
      <c r="F856" s="201" t="s">
        <v>2462</v>
      </c>
    </row>
    <row r="857" spans="1:6" ht="12" x14ac:dyDescent="0.25">
      <c r="A857" s="201">
        <v>4669</v>
      </c>
      <c r="B857" s="201" t="s">
        <v>2503</v>
      </c>
      <c r="C857" s="201" t="s">
        <v>2306</v>
      </c>
      <c r="D857" s="201" t="s">
        <v>2466</v>
      </c>
      <c r="E857" s="201" t="s">
        <v>106</v>
      </c>
    </row>
    <row r="858" spans="1:6" ht="12" x14ac:dyDescent="0.25">
      <c r="A858" s="201">
        <v>4669</v>
      </c>
      <c r="B858" s="201" t="s">
        <v>2503</v>
      </c>
      <c r="C858" s="201" t="s">
        <v>2306</v>
      </c>
      <c r="D858" s="201" t="s">
        <v>2466</v>
      </c>
      <c r="E858" s="201" t="s">
        <v>106</v>
      </c>
      <c r="F858" s="201" t="s">
        <v>2347</v>
      </c>
    </row>
    <row r="859" spans="1:6" ht="12" x14ac:dyDescent="0.25">
      <c r="A859" s="201">
        <v>4669</v>
      </c>
      <c r="B859" s="201" t="s">
        <v>2503</v>
      </c>
      <c r="C859" s="201" t="s">
        <v>2306</v>
      </c>
      <c r="D859" s="201" t="s">
        <v>2466</v>
      </c>
      <c r="E859" s="201" t="s">
        <v>106</v>
      </c>
      <c r="F859" s="201" t="s">
        <v>2422</v>
      </c>
    </row>
    <row r="860" spans="1:6" ht="12" x14ac:dyDescent="0.25">
      <c r="A860" s="201">
        <v>4669</v>
      </c>
      <c r="B860" s="201" t="s">
        <v>2503</v>
      </c>
      <c r="C860" s="201" t="s">
        <v>2306</v>
      </c>
      <c r="D860" s="201" t="s">
        <v>2466</v>
      </c>
      <c r="E860" s="201" t="s">
        <v>106</v>
      </c>
      <c r="F860" s="201" t="s">
        <v>2358</v>
      </c>
    </row>
    <row r="861" spans="1:6" ht="12" x14ac:dyDescent="0.25">
      <c r="A861" s="201">
        <v>4672</v>
      </c>
      <c r="B861" s="201" t="s">
        <v>2504</v>
      </c>
      <c r="C861" s="201" t="s">
        <v>2306</v>
      </c>
      <c r="D861" s="201" t="s">
        <v>2466</v>
      </c>
      <c r="E861" s="201" t="s">
        <v>106</v>
      </c>
      <c r="F861" s="201" t="s">
        <v>2386</v>
      </c>
    </row>
    <row r="862" spans="1:6" ht="12" x14ac:dyDescent="0.25">
      <c r="A862" s="201">
        <v>4672</v>
      </c>
      <c r="B862" s="201" t="s">
        <v>2504</v>
      </c>
      <c r="C862" s="201" t="s">
        <v>2306</v>
      </c>
      <c r="D862" s="201" t="s">
        <v>2466</v>
      </c>
      <c r="E862" s="201" t="s">
        <v>106</v>
      </c>
      <c r="F862" s="201" t="s">
        <v>2405</v>
      </c>
    </row>
    <row r="863" spans="1:6" ht="12" x14ac:dyDescent="0.25">
      <c r="A863" s="201">
        <v>4672</v>
      </c>
      <c r="B863" s="201" t="s">
        <v>2504</v>
      </c>
      <c r="C863" s="201" t="s">
        <v>2306</v>
      </c>
      <c r="D863" s="201" t="s">
        <v>2466</v>
      </c>
      <c r="E863" s="201" t="s">
        <v>106</v>
      </c>
      <c r="F863" s="201" t="s">
        <v>2422</v>
      </c>
    </row>
    <row r="864" spans="1:6" ht="12" x14ac:dyDescent="0.25">
      <c r="A864" s="201">
        <v>4672</v>
      </c>
      <c r="B864" s="201" t="s">
        <v>2504</v>
      </c>
      <c r="C864" s="201" t="s">
        <v>2306</v>
      </c>
      <c r="D864" s="201" t="s">
        <v>2466</v>
      </c>
      <c r="E864" s="201" t="s">
        <v>106</v>
      </c>
      <c r="F864" s="201" t="s">
        <v>2347</v>
      </c>
    </row>
    <row r="865" spans="1:6" ht="12" x14ac:dyDescent="0.25">
      <c r="A865" s="201">
        <v>4672</v>
      </c>
      <c r="B865" s="201" t="s">
        <v>2504</v>
      </c>
      <c r="C865" s="201" t="s">
        <v>2306</v>
      </c>
      <c r="D865" s="201" t="s">
        <v>2466</v>
      </c>
      <c r="E865" s="201" t="s">
        <v>106</v>
      </c>
      <c r="F865" s="201" t="s">
        <v>2399</v>
      </c>
    </row>
    <row r="866" spans="1:6" ht="12" x14ac:dyDescent="0.25">
      <c r="A866" s="201">
        <v>4672</v>
      </c>
      <c r="B866" s="201" t="s">
        <v>2504</v>
      </c>
      <c r="C866" s="201" t="s">
        <v>2306</v>
      </c>
      <c r="D866" s="201" t="s">
        <v>2466</v>
      </c>
      <c r="E866" s="201" t="s">
        <v>106</v>
      </c>
      <c r="F866" s="201" t="s">
        <v>2401</v>
      </c>
    </row>
    <row r="867" spans="1:6" ht="12" x14ac:dyDescent="0.25">
      <c r="A867" s="201">
        <v>4672</v>
      </c>
      <c r="B867" s="201" t="s">
        <v>2504</v>
      </c>
      <c r="C867" s="201" t="s">
        <v>2306</v>
      </c>
      <c r="D867" s="201" t="s">
        <v>2466</v>
      </c>
      <c r="E867" s="201" t="s">
        <v>106</v>
      </c>
      <c r="F867" s="201" t="s">
        <v>2343</v>
      </c>
    </row>
    <row r="868" spans="1:6" ht="12" x14ac:dyDescent="0.25">
      <c r="A868" s="201">
        <v>4672</v>
      </c>
      <c r="B868" s="201" t="s">
        <v>2504</v>
      </c>
      <c r="C868" s="201" t="s">
        <v>2306</v>
      </c>
      <c r="D868" s="201" t="s">
        <v>2466</v>
      </c>
      <c r="E868" s="201" t="s">
        <v>106</v>
      </c>
      <c r="F868" s="201" t="s">
        <v>2471</v>
      </c>
    </row>
    <row r="869" spans="1:6" ht="12" x14ac:dyDescent="0.25">
      <c r="A869" s="201">
        <v>4672</v>
      </c>
      <c r="B869" s="201" t="s">
        <v>2504</v>
      </c>
      <c r="C869" s="201" t="s">
        <v>2306</v>
      </c>
      <c r="D869" s="201" t="s">
        <v>2466</v>
      </c>
      <c r="E869" s="201" t="s">
        <v>106</v>
      </c>
      <c r="F869" s="201" t="s">
        <v>2467</v>
      </c>
    </row>
    <row r="870" spans="1:6" ht="12" x14ac:dyDescent="0.25">
      <c r="A870" s="201">
        <v>4672</v>
      </c>
      <c r="B870" s="201" t="s">
        <v>2504</v>
      </c>
      <c r="C870" s="201" t="s">
        <v>2306</v>
      </c>
      <c r="D870" s="201" t="s">
        <v>2466</v>
      </c>
      <c r="E870" s="201" t="s">
        <v>106</v>
      </c>
      <c r="F870" s="201" t="s">
        <v>2407</v>
      </c>
    </row>
    <row r="871" spans="1:6" ht="12" x14ac:dyDescent="0.25">
      <c r="A871" s="201">
        <v>4672</v>
      </c>
      <c r="B871" s="201" t="s">
        <v>2504</v>
      </c>
      <c r="C871" s="201" t="s">
        <v>2306</v>
      </c>
      <c r="D871" s="201" t="s">
        <v>2466</v>
      </c>
      <c r="E871" s="201" t="s">
        <v>106</v>
      </c>
      <c r="F871" s="201" t="s">
        <v>2350</v>
      </c>
    </row>
    <row r="872" spans="1:6" ht="12" x14ac:dyDescent="0.25">
      <c r="A872" s="201">
        <v>4672</v>
      </c>
      <c r="B872" s="201" t="s">
        <v>2504</v>
      </c>
      <c r="C872" s="201" t="s">
        <v>2306</v>
      </c>
      <c r="D872" s="201" t="s">
        <v>2466</v>
      </c>
      <c r="E872" s="201" t="s">
        <v>106</v>
      </c>
      <c r="F872" s="201" t="s">
        <v>2349</v>
      </c>
    </row>
    <row r="873" spans="1:6" ht="12" x14ac:dyDescent="0.25">
      <c r="A873" s="201">
        <v>4672</v>
      </c>
      <c r="B873" s="201" t="s">
        <v>2504</v>
      </c>
      <c r="C873" s="201" t="s">
        <v>2306</v>
      </c>
      <c r="D873" s="201" t="s">
        <v>2466</v>
      </c>
      <c r="E873" s="201" t="s">
        <v>106</v>
      </c>
    </row>
    <row r="874" spans="1:6" ht="12" x14ac:dyDescent="0.25">
      <c r="A874" s="201">
        <v>4672</v>
      </c>
      <c r="B874" s="201" t="s">
        <v>2504</v>
      </c>
      <c r="C874" s="201" t="s">
        <v>2306</v>
      </c>
      <c r="D874" s="201" t="s">
        <v>2466</v>
      </c>
      <c r="E874" s="201" t="s">
        <v>106</v>
      </c>
      <c r="F874" s="201" t="s">
        <v>2358</v>
      </c>
    </row>
    <row r="875" spans="1:6" ht="12" x14ac:dyDescent="0.25">
      <c r="A875" s="201">
        <v>4672</v>
      </c>
      <c r="B875" s="201" t="s">
        <v>2504</v>
      </c>
      <c r="C875" s="201" t="s">
        <v>2306</v>
      </c>
      <c r="D875" s="201" t="s">
        <v>2466</v>
      </c>
      <c r="E875" s="201" t="s">
        <v>106</v>
      </c>
      <c r="F875" s="201" t="s">
        <v>2355</v>
      </c>
    </row>
    <row r="876" spans="1:6" ht="12" x14ac:dyDescent="0.25">
      <c r="A876" s="201">
        <v>4672</v>
      </c>
      <c r="B876" s="201" t="s">
        <v>2504</v>
      </c>
      <c r="C876" s="201" t="s">
        <v>2306</v>
      </c>
      <c r="D876" s="201" t="s">
        <v>2466</v>
      </c>
      <c r="E876" s="201" t="s">
        <v>106</v>
      </c>
      <c r="F876" s="201" t="s">
        <v>2387</v>
      </c>
    </row>
    <row r="877" spans="1:6" ht="12" x14ac:dyDescent="0.25">
      <c r="A877" s="201">
        <v>4683</v>
      </c>
      <c r="B877" s="201" t="s">
        <v>2505</v>
      </c>
      <c r="C877" s="201" t="s">
        <v>2294</v>
      </c>
      <c r="D877" s="201" t="s">
        <v>2466</v>
      </c>
      <c r="E877" s="201" t="s">
        <v>111</v>
      </c>
      <c r="F877" s="201" t="s">
        <v>2378</v>
      </c>
    </row>
    <row r="878" spans="1:6" ht="12" x14ac:dyDescent="0.25">
      <c r="A878" s="201">
        <v>4683</v>
      </c>
      <c r="B878" s="201" t="s">
        <v>2505</v>
      </c>
      <c r="C878" s="201" t="s">
        <v>2294</v>
      </c>
      <c r="D878" s="201" t="s">
        <v>2466</v>
      </c>
      <c r="E878" s="201" t="s">
        <v>111</v>
      </c>
      <c r="F878" s="201" t="s">
        <v>2485</v>
      </c>
    </row>
    <row r="879" spans="1:6" ht="12" x14ac:dyDescent="0.25">
      <c r="A879" s="201">
        <v>4683</v>
      </c>
      <c r="B879" s="201" t="s">
        <v>2505</v>
      </c>
      <c r="C879" s="201" t="s">
        <v>2294</v>
      </c>
      <c r="D879" s="201" t="s">
        <v>2466</v>
      </c>
      <c r="E879" s="201" t="s">
        <v>111</v>
      </c>
      <c r="F879" s="201" t="s">
        <v>2405</v>
      </c>
    </row>
    <row r="880" spans="1:6" ht="12" x14ac:dyDescent="0.25">
      <c r="A880" s="201">
        <v>4683</v>
      </c>
      <c r="B880" s="201" t="s">
        <v>2505</v>
      </c>
      <c r="C880" s="201" t="s">
        <v>2294</v>
      </c>
      <c r="D880" s="201" t="s">
        <v>2466</v>
      </c>
      <c r="E880" s="201" t="s">
        <v>111</v>
      </c>
      <c r="F880" s="201" t="s">
        <v>2357</v>
      </c>
    </row>
    <row r="881" spans="1:6" ht="12" x14ac:dyDescent="0.25">
      <c r="A881" s="201">
        <v>4683</v>
      </c>
      <c r="B881" s="201" t="s">
        <v>2505</v>
      </c>
      <c r="C881" s="201" t="s">
        <v>2294</v>
      </c>
      <c r="D881" s="201" t="s">
        <v>2466</v>
      </c>
      <c r="E881" s="201" t="s">
        <v>111</v>
      </c>
      <c r="F881" s="201" t="s">
        <v>2399</v>
      </c>
    </row>
    <row r="882" spans="1:6" ht="12" x14ac:dyDescent="0.25">
      <c r="A882" s="201">
        <v>4683</v>
      </c>
      <c r="B882" s="201" t="s">
        <v>2505</v>
      </c>
      <c r="C882" s="201" t="s">
        <v>2294</v>
      </c>
      <c r="D882" s="201" t="s">
        <v>2466</v>
      </c>
      <c r="E882" s="201" t="s">
        <v>111</v>
      </c>
      <c r="F882" s="201" t="s">
        <v>2355</v>
      </c>
    </row>
    <row r="883" spans="1:6" ht="12" x14ac:dyDescent="0.25">
      <c r="A883" s="201">
        <v>4683</v>
      </c>
      <c r="B883" s="201" t="s">
        <v>2505</v>
      </c>
      <c r="C883" s="201" t="s">
        <v>2294</v>
      </c>
      <c r="D883" s="201" t="s">
        <v>2466</v>
      </c>
      <c r="E883" s="201" t="s">
        <v>111</v>
      </c>
      <c r="F883" s="201" t="s">
        <v>2383</v>
      </c>
    </row>
    <row r="884" spans="1:6" ht="12" x14ac:dyDescent="0.25">
      <c r="A884" s="201">
        <v>4683</v>
      </c>
      <c r="B884" s="201" t="s">
        <v>2505</v>
      </c>
      <c r="C884" s="201" t="s">
        <v>2294</v>
      </c>
      <c r="D884" s="201" t="s">
        <v>2466</v>
      </c>
      <c r="E884" s="201" t="s">
        <v>111</v>
      </c>
      <c r="F884" s="201" t="s">
        <v>2375</v>
      </c>
    </row>
    <row r="885" spans="1:6" ht="12" x14ac:dyDescent="0.25">
      <c r="A885" s="201">
        <v>4683</v>
      </c>
      <c r="B885" s="201" t="s">
        <v>2505</v>
      </c>
      <c r="C885" s="201" t="s">
        <v>2294</v>
      </c>
      <c r="D885" s="201" t="s">
        <v>2466</v>
      </c>
      <c r="E885" s="201" t="s">
        <v>111</v>
      </c>
      <c r="F885" s="201" t="s">
        <v>2459</v>
      </c>
    </row>
    <row r="886" spans="1:6" ht="12" x14ac:dyDescent="0.25">
      <c r="A886" s="201">
        <v>4683</v>
      </c>
      <c r="B886" s="201" t="s">
        <v>2505</v>
      </c>
      <c r="C886" s="201" t="s">
        <v>2294</v>
      </c>
      <c r="D886" s="201" t="s">
        <v>2466</v>
      </c>
      <c r="E886" s="201" t="s">
        <v>111</v>
      </c>
    </row>
    <row r="887" spans="1:6" ht="12" x14ac:dyDescent="0.25">
      <c r="A887" s="201">
        <v>4683</v>
      </c>
      <c r="B887" s="201" t="s">
        <v>2505</v>
      </c>
      <c r="C887" s="201" t="s">
        <v>2294</v>
      </c>
      <c r="D887" s="201" t="s">
        <v>2466</v>
      </c>
      <c r="E887" s="201" t="s">
        <v>111</v>
      </c>
      <c r="F887" s="201" t="s">
        <v>2345</v>
      </c>
    </row>
    <row r="888" spans="1:6" ht="12" x14ac:dyDescent="0.25">
      <c r="A888" s="201">
        <v>4683</v>
      </c>
      <c r="B888" s="201" t="s">
        <v>2505</v>
      </c>
      <c r="C888" s="201" t="s">
        <v>2294</v>
      </c>
      <c r="D888" s="201" t="s">
        <v>2466</v>
      </c>
      <c r="E888" s="201" t="s">
        <v>111</v>
      </c>
      <c r="F888" s="201" t="s">
        <v>2396</v>
      </c>
    </row>
    <row r="889" spans="1:6" ht="12" x14ac:dyDescent="0.25">
      <c r="A889" s="201">
        <v>4683</v>
      </c>
      <c r="B889" s="201" t="s">
        <v>2505</v>
      </c>
      <c r="C889" s="201" t="s">
        <v>2294</v>
      </c>
      <c r="D889" s="201" t="s">
        <v>2466</v>
      </c>
      <c r="E889" s="201" t="s">
        <v>111</v>
      </c>
      <c r="F889" s="201" t="s">
        <v>2386</v>
      </c>
    </row>
    <row r="890" spans="1:6" ht="12" x14ac:dyDescent="0.25">
      <c r="A890" s="201">
        <v>4683</v>
      </c>
      <c r="B890" s="201" t="s">
        <v>2505</v>
      </c>
      <c r="C890" s="201" t="s">
        <v>2294</v>
      </c>
      <c r="D890" s="201" t="s">
        <v>2466</v>
      </c>
      <c r="E890" s="201" t="s">
        <v>111</v>
      </c>
      <c r="F890" s="201" t="s">
        <v>2390</v>
      </c>
    </row>
    <row r="891" spans="1:6" ht="12" x14ac:dyDescent="0.25">
      <c r="A891" s="201">
        <v>4683</v>
      </c>
      <c r="B891" s="201" t="s">
        <v>2505</v>
      </c>
      <c r="C891" s="201" t="s">
        <v>2294</v>
      </c>
      <c r="D891" s="201" t="s">
        <v>2466</v>
      </c>
      <c r="E891" s="201" t="s">
        <v>111</v>
      </c>
      <c r="F891" s="201" t="s">
        <v>2365</v>
      </c>
    </row>
    <row r="892" spans="1:6" ht="12" x14ac:dyDescent="0.25">
      <c r="A892" s="201">
        <v>4683</v>
      </c>
      <c r="B892" s="201" t="s">
        <v>2505</v>
      </c>
      <c r="C892" s="201" t="s">
        <v>2294</v>
      </c>
      <c r="D892" s="201" t="s">
        <v>2466</v>
      </c>
      <c r="E892" s="201" t="s">
        <v>111</v>
      </c>
      <c r="F892" s="201" t="s">
        <v>2394</v>
      </c>
    </row>
    <row r="893" spans="1:6" ht="12" x14ac:dyDescent="0.25">
      <c r="A893" s="201">
        <v>4683</v>
      </c>
      <c r="B893" s="201" t="s">
        <v>2505</v>
      </c>
      <c r="C893" s="201" t="s">
        <v>2294</v>
      </c>
      <c r="D893" s="201" t="s">
        <v>2466</v>
      </c>
      <c r="E893" s="201" t="s">
        <v>111</v>
      </c>
      <c r="F893" s="201" t="s">
        <v>2388</v>
      </c>
    </row>
    <row r="894" spans="1:6" ht="12" x14ac:dyDescent="0.25">
      <c r="A894" s="201">
        <v>4683</v>
      </c>
      <c r="B894" s="201" t="s">
        <v>2505</v>
      </c>
      <c r="C894" s="201" t="s">
        <v>2294</v>
      </c>
      <c r="D894" s="201" t="s">
        <v>2466</v>
      </c>
      <c r="E894" s="201" t="s">
        <v>111</v>
      </c>
      <c r="F894" s="201" t="s">
        <v>2484</v>
      </c>
    </row>
    <row r="895" spans="1:6" ht="12" x14ac:dyDescent="0.25">
      <c r="A895" s="201">
        <v>4683</v>
      </c>
      <c r="B895" s="201" t="s">
        <v>2505</v>
      </c>
      <c r="C895" s="201" t="s">
        <v>2294</v>
      </c>
      <c r="D895" s="201" t="s">
        <v>2466</v>
      </c>
      <c r="E895" s="201" t="s">
        <v>111</v>
      </c>
      <c r="F895" s="201" t="s">
        <v>2352</v>
      </c>
    </row>
    <row r="896" spans="1:6" ht="12" x14ac:dyDescent="0.25">
      <c r="A896" s="201">
        <v>4683</v>
      </c>
      <c r="B896" s="201" t="s">
        <v>2505</v>
      </c>
      <c r="C896" s="201" t="s">
        <v>2294</v>
      </c>
      <c r="D896" s="201" t="s">
        <v>2466</v>
      </c>
      <c r="E896" s="201" t="s">
        <v>111</v>
      </c>
      <c r="F896" s="201" t="s">
        <v>2367</v>
      </c>
    </row>
    <row r="897" spans="1:6" ht="12" x14ac:dyDescent="0.25">
      <c r="A897" s="201">
        <v>4683</v>
      </c>
      <c r="B897" s="201" t="s">
        <v>2505</v>
      </c>
      <c r="C897" s="201" t="s">
        <v>2294</v>
      </c>
      <c r="D897" s="201" t="s">
        <v>2466</v>
      </c>
      <c r="E897" s="201" t="s">
        <v>111</v>
      </c>
      <c r="F897" s="201" t="s">
        <v>2456</v>
      </c>
    </row>
    <row r="898" spans="1:6" ht="12" x14ac:dyDescent="0.25">
      <c r="A898" s="201">
        <v>4683</v>
      </c>
      <c r="B898" s="201" t="s">
        <v>2505</v>
      </c>
      <c r="C898" s="201" t="s">
        <v>2294</v>
      </c>
      <c r="D898" s="201" t="s">
        <v>2466</v>
      </c>
      <c r="E898" s="201" t="s">
        <v>111</v>
      </c>
      <c r="F898" s="201" t="s">
        <v>2344</v>
      </c>
    </row>
    <row r="899" spans="1:6" ht="12" x14ac:dyDescent="0.25">
      <c r="A899" s="201">
        <v>4683</v>
      </c>
      <c r="B899" s="201" t="s">
        <v>2505</v>
      </c>
      <c r="C899" s="201" t="s">
        <v>2294</v>
      </c>
      <c r="D899" s="201" t="s">
        <v>2466</v>
      </c>
      <c r="E899" s="201" t="s">
        <v>111</v>
      </c>
      <c r="F899" s="201" t="s">
        <v>2407</v>
      </c>
    </row>
    <row r="900" spans="1:6" ht="12" x14ac:dyDescent="0.25">
      <c r="A900" s="201">
        <v>4683</v>
      </c>
      <c r="B900" s="201" t="s">
        <v>2505</v>
      </c>
      <c r="C900" s="201" t="s">
        <v>2294</v>
      </c>
      <c r="D900" s="201" t="s">
        <v>2466</v>
      </c>
      <c r="E900" s="201" t="s">
        <v>111</v>
      </c>
      <c r="F900" s="201" t="s">
        <v>2358</v>
      </c>
    </row>
    <row r="901" spans="1:6" ht="12" x14ac:dyDescent="0.25">
      <c r="A901" s="201">
        <v>4683</v>
      </c>
      <c r="B901" s="201" t="s">
        <v>2505</v>
      </c>
      <c r="C901" s="201" t="s">
        <v>2294</v>
      </c>
      <c r="D901" s="201" t="s">
        <v>2466</v>
      </c>
      <c r="E901" s="201" t="s">
        <v>111</v>
      </c>
      <c r="F901" s="201" t="s">
        <v>2463</v>
      </c>
    </row>
    <row r="902" spans="1:6" ht="12" x14ac:dyDescent="0.25">
      <c r="A902" s="201">
        <v>4726</v>
      </c>
      <c r="B902" s="201" t="s">
        <v>2506</v>
      </c>
      <c r="C902" s="201" t="s">
        <v>2306</v>
      </c>
      <c r="D902" s="201" t="s">
        <v>2466</v>
      </c>
      <c r="E902" s="201" t="s">
        <v>106</v>
      </c>
      <c r="F902" s="201" t="s">
        <v>2405</v>
      </c>
    </row>
    <row r="903" spans="1:6" ht="12" x14ac:dyDescent="0.25">
      <c r="A903" s="201">
        <v>4726</v>
      </c>
      <c r="B903" s="201" t="s">
        <v>2506</v>
      </c>
      <c r="C903" s="201" t="s">
        <v>2306</v>
      </c>
      <c r="D903" s="201" t="s">
        <v>2466</v>
      </c>
      <c r="E903" s="201" t="s">
        <v>106</v>
      </c>
      <c r="F903" s="201" t="s">
        <v>2344</v>
      </c>
    </row>
    <row r="904" spans="1:6" ht="12" x14ac:dyDescent="0.25">
      <c r="A904" s="201">
        <v>4726</v>
      </c>
      <c r="B904" s="201" t="s">
        <v>2506</v>
      </c>
      <c r="C904" s="201" t="s">
        <v>2306</v>
      </c>
      <c r="D904" s="201" t="s">
        <v>2466</v>
      </c>
      <c r="E904" s="201" t="s">
        <v>106</v>
      </c>
      <c r="F904" s="201" t="s">
        <v>2467</v>
      </c>
    </row>
    <row r="905" spans="1:6" ht="12" x14ac:dyDescent="0.25">
      <c r="A905" s="201">
        <v>4726</v>
      </c>
      <c r="B905" s="201" t="s">
        <v>2506</v>
      </c>
      <c r="C905" s="201" t="s">
        <v>2306</v>
      </c>
      <c r="D905" s="201" t="s">
        <v>2466</v>
      </c>
      <c r="E905" s="201" t="s">
        <v>106</v>
      </c>
      <c r="F905" s="201" t="s">
        <v>2390</v>
      </c>
    </row>
    <row r="906" spans="1:6" ht="12" x14ac:dyDescent="0.25">
      <c r="A906" s="201">
        <v>4726</v>
      </c>
      <c r="B906" s="201" t="s">
        <v>2506</v>
      </c>
      <c r="C906" s="201" t="s">
        <v>2306</v>
      </c>
      <c r="D906" s="201" t="s">
        <v>2466</v>
      </c>
      <c r="E906" s="201" t="s">
        <v>106</v>
      </c>
      <c r="F906" s="201" t="s">
        <v>2399</v>
      </c>
    </row>
    <row r="907" spans="1:6" ht="12" x14ac:dyDescent="0.25">
      <c r="A907" s="201">
        <v>4726</v>
      </c>
      <c r="B907" s="201" t="s">
        <v>2506</v>
      </c>
      <c r="C907" s="201" t="s">
        <v>2306</v>
      </c>
      <c r="D907" s="201" t="s">
        <v>2466</v>
      </c>
      <c r="E907" s="201" t="s">
        <v>106</v>
      </c>
      <c r="F907" s="201" t="s">
        <v>2347</v>
      </c>
    </row>
    <row r="908" spans="1:6" ht="12" x14ac:dyDescent="0.25">
      <c r="A908" s="201">
        <v>4726</v>
      </c>
      <c r="B908" s="201" t="s">
        <v>2506</v>
      </c>
      <c r="C908" s="201" t="s">
        <v>2306</v>
      </c>
      <c r="D908" s="201" t="s">
        <v>2466</v>
      </c>
      <c r="E908" s="201" t="s">
        <v>106</v>
      </c>
      <c r="F908" s="201" t="s">
        <v>2355</v>
      </c>
    </row>
    <row r="909" spans="1:6" ht="12" x14ac:dyDescent="0.25">
      <c r="A909" s="201">
        <v>4726</v>
      </c>
      <c r="B909" s="201" t="s">
        <v>2506</v>
      </c>
      <c r="C909" s="201" t="s">
        <v>2306</v>
      </c>
      <c r="D909" s="201" t="s">
        <v>2466</v>
      </c>
      <c r="E909" s="201" t="s">
        <v>106</v>
      </c>
      <c r="F909" s="201" t="s">
        <v>2407</v>
      </c>
    </row>
    <row r="910" spans="1:6" ht="12" x14ac:dyDescent="0.25">
      <c r="A910" s="201">
        <v>4726</v>
      </c>
      <c r="B910" s="201" t="s">
        <v>2506</v>
      </c>
      <c r="C910" s="201" t="s">
        <v>2306</v>
      </c>
      <c r="D910" s="201" t="s">
        <v>2466</v>
      </c>
      <c r="E910" s="201" t="s">
        <v>106</v>
      </c>
      <c r="F910" s="201" t="s">
        <v>2485</v>
      </c>
    </row>
    <row r="911" spans="1:6" ht="12" x14ac:dyDescent="0.25">
      <c r="A911" s="201">
        <v>4726</v>
      </c>
      <c r="B911" s="201" t="s">
        <v>2506</v>
      </c>
      <c r="C911" s="201" t="s">
        <v>2306</v>
      </c>
      <c r="D911" s="201" t="s">
        <v>2466</v>
      </c>
      <c r="E911" s="201" t="s">
        <v>106</v>
      </c>
      <c r="F911" s="201" t="s">
        <v>2387</v>
      </c>
    </row>
    <row r="912" spans="1:6" ht="12" x14ac:dyDescent="0.25">
      <c r="A912" s="201">
        <v>4726</v>
      </c>
      <c r="B912" s="201" t="s">
        <v>2506</v>
      </c>
      <c r="C912" s="201" t="s">
        <v>2306</v>
      </c>
      <c r="D912" s="201" t="s">
        <v>2466</v>
      </c>
      <c r="E912" s="201" t="s">
        <v>106</v>
      </c>
      <c r="F912" s="201" t="s">
        <v>2396</v>
      </c>
    </row>
    <row r="913" spans="1:6" ht="12" x14ac:dyDescent="0.25">
      <c r="A913" s="201">
        <v>4726</v>
      </c>
      <c r="B913" s="201" t="s">
        <v>2506</v>
      </c>
      <c r="C913" s="201" t="s">
        <v>2306</v>
      </c>
      <c r="D913" s="201" t="s">
        <v>2466</v>
      </c>
      <c r="E913" s="201" t="s">
        <v>106</v>
      </c>
    </row>
    <row r="914" spans="1:6" ht="12" x14ac:dyDescent="0.25">
      <c r="A914" s="201">
        <v>4726</v>
      </c>
      <c r="B914" s="201" t="s">
        <v>2506</v>
      </c>
      <c r="C914" s="201" t="s">
        <v>2306</v>
      </c>
      <c r="D914" s="201" t="s">
        <v>2466</v>
      </c>
      <c r="E914" s="201" t="s">
        <v>106</v>
      </c>
      <c r="F914" s="201" t="s">
        <v>2401</v>
      </c>
    </row>
    <row r="915" spans="1:6" ht="12" x14ac:dyDescent="0.25">
      <c r="A915" s="201">
        <v>4779</v>
      </c>
      <c r="B915" s="201" t="s">
        <v>2507</v>
      </c>
      <c r="C915" s="201" t="s">
        <v>2321</v>
      </c>
      <c r="D915" s="201" t="s">
        <v>2458</v>
      </c>
      <c r="E915" s="201" t="s">
        <v>98</v>
      </c>
      <c r="F915" s="201" t="s">
        <v>2471</v>
      </c>
    </row>
    <row r="916" spans="1:6" ht="12" x14ac:dyDescent="0.25">
      <c r="A916" s="201">
        <v>4779</v>
      </c>
      <c r="B916" s="201" t="s">
        <v>2507</v>
      </c>
      <c r="C916" s="201" t="s">
        <v>2321</v>
      </c>
      <c r="D916" s="201" t="s">
        <v>2458</v>
      </c>
      <c r="E916" s="201" t="s">
        <v>98</v>
      </c>
      <c r="F916" s="201" t="s">
        <v>2388</v>
      </c>
    </row>
    <row r="917" spans="1:6" ht="12" x14ac:dyDescent="0.25">
      <c r="A917" s="201">
        <v>4779</v>
      </c>
      <c r="B917" s="201" t="s">
        <v>2507</v>
      </c>
      <c r="C917" s="201" t="s">
        <v>2321</v>
      </c>
      <c r="D917" s="201" t="s">
        <v>2458</v>
      </c>
      <c r="E917" s="201" t="s">
        <v>98</v>
      </c>
    </row>
    <row r="918" spans="1:6" ht="12" x14ac:dyDescent="0.25">
      <c r="A918" s="201">
        <v>4779</v>
      </c>
      <c r="B918" s="201" t="s">
        <v>2507</v>
      </c>
      <c r="C918" s="201" t="s">
        <v>2321</v>
      </c>
      <c r="D918" s="201" t="s">
        <v>2458</v>
      </c>
      <c r="E918" s="201" t="s">
        <v>98</v>
      </c>
      <c r="F918" s="201" t="s">
        <v>2462</v>
      </c>
    </row>
    <row r="919" spans="1:6" ht="12" x14ac:dyDescent="0.25">
      <c r="A919" s="201">
        <v>4779</v>
      </c>
      <c r="B919" s="201" t="s">
        <v>2507</v>
      </c>
      <c r="C919" s="201" t="s">
        <v>2321</v>
      </c>
      <c r="D919" s="201" t="s">
        <v>2458</v>
      </c>
      <c r="E919" s="201" t="s">
        <v>98</v>
      </c>
      <c r="F919" s="201" t="s">
        <v>2395</v>
      </c>
    </row>
    <row r="920" spans="1:6" ht="12" x14ac:dyDescent="0.25">
      <c r="A920" s="201">
        <v>4779</v>
      </c>
      <c r="B920" s="201" t="s">
        <v>2507</v>
      </c>
      <c r="C920" s="201" t="s">
        <v>2321</v>
      </c>
      <c r="D920" s="201" t="s">
        <v>2458</v>
      </c>
      <c r="E920" s="201" t="s">
        <v>98</v>
      </c>
      <c r="F920" s="201" t="s">
        <v>2383</v>
      </c>
    </row>
    <row r="921" spans="1:6" ht="12" x14ac:dyDescent="0.25">
      <c r="A921" s="201">
        <v>4779</v>
      </c>
      <c r="B921" s="201" t="s">
        <v>2507</v>
      </c>
      <c r="C921" s="201" t="s">
        <v>2321</v>
      </c>
      <c r="D921" s="201" t="s">
        <v>2458</v>
      </c>
      <c r="E921" s="201" t="s">
        <v>98</v>
      </c>
      <c r="F921" s="201" t="s">
        <v>2344</v>
      </c>
    </row>
    <row r="922" spans="1:6" ht="12" x14ac:dyDescent="0.25">
      <c r="A922" s="201">
        <v>4779</v>
      </c>
      <c r="B922" s="201" t="s">
        <v>2507</v>
      </c>
      <c r="C922" s="201" t="s">
        <v>2321</v>
      </c>
      <c r="D922" s="201" t="s">
        <v>2458</v>
      </c>
      <c r="E922" s="201" t="s">
        <v>98</v>
      </c>
      <c r="F922" s="201" t="s">
        <v>2345</v>
      </c>
    </row>
    <row r="923" spans="1:6" ht="12" x14ac:dyDescent="0.25">
      <c r="A923" s="201">
        <v>4779</v>
      </c>
      <c r="B923" s="201" t="s">
        <v>2507</v>
      </c>
      <c r="C923" s="201" t="s">
        <v>2321</v>
      </c>
      <c r="D923" s="201" t="s">
        <v>2458</v>
      </c>
      <c r="E923" s="201" t="s">
        <v>98</v>
      </c>
      <c r="F923" s="201" t="s">
        <v>2348</v>
      </c>
    </row>
    <row r="924" spans="1:6" ht="12" x14ac:dyDescent="0.25">
      <c r="A924" s="201">
        <v>4779</v>
      </c>
      <c r="B924" s="201" t="s">
        <v>2507</v>
      </c>
      <c r="C924" s="201" t="s">
        <v>2321</v>
      </c>
      <c r="D924" s="201" t="s">
        <v>2458</v>
      </c>
      <c r="E924" s="201" t="s">
        <v>98</v>
      </c>
      <c r="F924" s="201" t="s">
        <v>2364</v>
      </c>
    </row>
    <row r="925" spans="1:6" ht="12" x14ac:dyDescent="0.25">
      <c r="A925" s="201">
        <v>4779</v>
      </c>
      <c r="B925" s="201" t="s">
        <v>2507</v>
      </c>
      <c r="C925" s="201" t="s">
        <v>2321</v>
      </c>
      <c r="D925" s="201" t="s">
        <v>2458</v>
      </c>
      <c r="E925" s="201" t="s">
        <v>98</v>
      </c>
      <c r="F925" s="201" t="s">
        <v>2351</v>
      </c>
    </row>
    <row r="926" spans="1:6" ht="12" x14ac:dyDescent="0.25">
      <c r="A926" s="201">
        <v>4779</v>
      </c>
      <c r="B926" s="201" t="s">
        <v>2507</v>
      </c>
      <c r="C926" s="201" t="s">
        <v>2321</v>
      </c>
      <c r="D926" s="201" t="s">
        <v>2458</v>
      </c>
      <c r="E926" s="201" t="s">
        <v>98</v>
      </c>
      <c r="F926" s="201" t="s">
        <v>2361</v>
      </c>
    </row>
    <row r="927" spans="1:6" ht="12" x14ac:dyDescent="0.25">
      <c r="A927" s="201">
        <v>4779</v>
      </c>
      <c r="B927" s="201" t="s">
        <v>2507</v>
      </c>
      <c r="C927" s="201" t="s">
        <v>2321</v>
      </c>
      <c r="D927" s="201" t="s">
        <v>2458</v>
      </c>
      <c r="E927" s="201" t="s">
        <v>98</v>
      </c>
      <c r="F927" s="201" t="s">
        <v>2355</v>
      </c>
    </row>
    <row r="928" spans="1:6" ht="12" x14ac:dyDescent="0.25">
      <c r="A928" s="201">
        <v>4779</v>
      </c>
      <c r="B928" s="201" t="s">
        <v>2507</v>
      </c>
      <c r="C928" s="201" t="s">
        <v>2321</v>
      </c>
      <c r="D928" s="201" t="s">
        <v>2458</v>
      </c>
      <c r="E928" s="201" t="s">
        <v>98</v>
      </c>
      <c r="F928" s="201" t="s">
        <v>2390</v>
      </c>
    </row>
    <row r="929" spans="1:6" ht="12" x14ac:dyDescent="0.25">
      <c r="A929" s="201">
        <v>4779</v>
      </c>
      <c r="B929" s="201" t="s">
        <v>2507</v>
      </c>
      <c r="C929" s="201" t="s">
        <v>2321</v>
      </c>
      <c r="D929" s="201" t="s">
        <v>2458</v>
      </c>
      <c r="E929" s="201" t="s">
        <v>98</v>
      </c>
      <c r="F929" s="201" t="s">
        <v>2508</v>
      </c>
    </row>
    <row r="930" spans="1:6" ht="12" x14ac:dyDescent="0.25">
      <c r="A930" s="201">
        <v>4779</v>
      </c>
      <c r="B930" s="201" t="s">
        <v>2507</v>
      </c>
      <c r="C930" s="201" t="s">
        <v>2321</v>
      </c>
      <c r="D930" s="201" t="s">
        <v>2458</v>
      </c>
      <c r="E930" s="201" t="s">
        <v>98</v>
      </c>
      <c r="F930" s="201" t="s">
        <v>2343</v>
      </c>
    </row>
    <row r="931" spans="1:6" ht="12" x14ac:dyDescent="0.25">
      <c r="A931" s="201">
        <v>4779</v>
      </c>
      <c r="B931" s="201" t="s">
        <v>2507</v>
      </c>
      <c r="C931" s="201" t="s">
        <v>2321</v>
      </c>
      <c r="D931" s="201" t="s">
        <v>2458</v>
      </c>
      <c r="E931" s="201" t="s">
        <v>98</v>
      </c>
      <c r="F931" s="201" t="s">
        <v>2360</v>
      </c>
    </row>
    <row r="932" spans="1:6" ht="12" x14ac:dyDescent="0.25">
      <c r="A932" s="201">
        <v>4779</v>
      </c>
      <c r="B932" s="201" t="s">
        <v>2507</v>
      </c>
      <c r="C932" s="201" t="s">
        <v>2321</v>
      </c>
      <c r="D932" s="201" t="s">
        <v>2458</v>
      </c>
      <c r="E932" s="201" t="s">
        <v>98</v>
      </c>
      <c r="F932" s="201" t="s">
        <v>2349</v>
      </c>
    </row>
    <row r="933" spans="1:6" ht="12" x14ac:dyDescent="0.25">
      <c r="A933" s="201">
        <v>4779</v>
      </c>
      <c r="B933" s="201" t="s">
        <v>2507</v>
      </c>
      <c r="C933" s="201" t="s">
        <v>2321</v>
      </c>
      <c r="D933" s="201" t="s">
        <v>2458</v>
      </c>
      <c r="E933" s="201" t="s">
        <v>98</v>
      </c>
      <c r="F933" s="201" t="s">
        <v>2347</v>
      </c>
    </row>
    <row r="934" spans="1:6" ht="12" x14ac:dyDescent="0.25">
      <c r="A934" s="201">
        <v>4779</v>
      </c>
      <c r="B934" s="201" t="s">
        <v>2507</v>
      </c>
      <c r="C934" s="201" t="s">
        <v>2321</v>
      </c>
      <c r="D934" s="201" t="s">
        <v>2458</v>
      </c>
      <c r="E934" s="201" t="s">
        <v>98</v>
      </c>
      <c r="F934" s="201" t="s">
        <v>2365</v>
      </c>
    </row>
    <row r="935" spans="1:6" ht="12" x14ac:dyDescent="0.25">
      <c r="A935" s="201">
        <v>4779</v>
      </c>
      <c r="B935" s="201" t="s">
        <v>2507</v>
      </c>
      <c r="C935" s="201" t="s">
        <v>2321</v>
      </c>
      <c r="D935" s="201" t="s">
        <v>2458</v>
      </c>
      <c r="E935" s="201" t="s">
        <v>98</v>
      </c>
      <c r="F935" s="201" t="s">
        <v>2358</v>
      </c>
    </row>
    <row r="936" spans="1:6" ht="12" x14ac:dyDescent="0.25">
      <c r="A936" s="201">
        <v>4779</v>
      </c>
      <c r="B936" s="201" t="s">
        <v>2507</v>
      </c>
      <c r="C936" s="201" t="s">
        <v>2321</v>
      </c>
      <c r="D936" s="201" t="s">
        <v>2458</v>
      </c>
      <c r="E936" s="201" t="s">
        <v>98</v>
      </c>
      <c r="F936" s="201" t="s">
        <v>2461</v>
      </c>
    </row>
    <row r="937" spans="1:6" ht="12" x14ac:dyDescent="0.25">
      <c r="A937" s="201">
        <v>4779</v>
      </c>
      <c r="B937" s="201" t="s">
        <v>2507</v>
      </c>
      <c r="C937" s="201" t="s">
        <v>2321</v>
      </c>
      <c r="D937" s="201" t="s">
        <v>2458</v>
      </c>
      <c r="E937" s="201" t="s">
        <v>98</v>
      </c>
      <c r="F937" s="201" t="s">
        <v>2430</v>
      </c>
    </row>
    <row r="938" spans="1:6" ht="12" x14ac:dyDescent="0.25">
      <c r="A938" s="201">
        <v>4779</v>
      </c>
      <c r="B938" s="201" t="s">
        <v>2507</v>
      </c>
      <c r="C938" s="201" t="s">
        <v>2321</v>
      </c>
      <c r="D938" s="201" t="s">
        <v>2458</v>
      </c>
      <c r="E938" s="201" t="s">
        <v>98</v>
      </c>
      <c r="F938" s="201" t="s">
        <v>2352</v>
      </c>
    </row>
    <row r="939" spans="1:6" ht="12" x14ac:dyDescent="0.25">
      <c r="A939" s="201">
        <v>4779</v>
      </c>
      <c r="B939" s="201" t="s">
        <v>2507</v>
      </c>
      <c r="C939" s="201" t="s">
        <v>2321</v>
      </c>
      <c r="D939" s="201" t="s">
        <v>2458</v>
      </c>
      <c r="E939" s="201" t="s">
        <v>98</v>
      </c>
      <c r="F939" s="201" t="s">
        <v>2378</v>
      </c>
    </row>
    <row r="940" spans="1:6" ht="12" x14ac:dyDescent="0.25">
      <c r="A940" s="201">
        <v>4779</v>
      </c>
      <c r="B940" s="201" t="s">
        <v>2507</v>
      </c>
      <c r="C940" s="201" t="s">
        <v>2321</v>
      </c>
      <c r="D940" s="201" t="s">
        <v>2458</v>
      </c>
      <c r="E940" s="201" t="s">
        <v>98</v>
      </c>
      <c r="F940" s="201" t="s">
        <v>2367</v>
      </c>
    </row>
    <row r="941" spans="1:6" ht="12" x14ac:dyDescent="0.25">
      <c r="A941" s="201">
        <v>4779</v>
      </c>
      <c r="B941" s="201" t="s">
        <v>2507</v>
      </c>
      <c r="C941" s="201" t="s">
        <v>2321</v>
      </c>
      <c r="D941" s="201" t="s">
        <v>2458</v>
      </c>
      <c r="E941" s="201" t="s">
        <v>98</v>
      </c>
      <c r="F941" s="201" t="s">
        <v>2356</v>
      </c>
    </row>
    <row r="942" spans="1:6" ht="12" x14ac:dyDescent="0.25">
      <c r="A942" s="201">
        <v>4779</v>
      </c>
      <c r="B942" s="201" t="s">
        <v>2507</v>
      </c>
      <c r="C942" s="201" t="s">
        <v>2321</v>
      </c>
      <c r="D942" s="201" t="s">
        <v>2458</v>
      </c>
      <c r="E942" s="201" t="s">
        <v>98</v>
      </c>
      <c r="F942" s="201" t="s">
        <v>2386</v>
      </c>
    </row>
    <row r="943" spans="1:6" ht="12" x14ac:dyDescent="0.25">
      <c r="A943" s="201">
        <v>4779</v>
      </c>
      <c r="B943" s="201" t="s">
        <v>2507</v>
      </c>
      <c r="C943" s="201" t="s">
        <v>2321</v>
      </c>
      <c r="D943" s="201" t="s">
        <v>2458</v>
      </c>
      <c r="E943" s="201" t="s">
        <v>98</v>
      </c>
      <c r="F943" s="201" t="s">
        <v>2401</v>
      </c>
    </row>
    <row r="944" spans="1:6" ht="12" x14ac:dyDescent="0.25">
      <c r="A944" s="201">
        <v>4779</v>
      </c>
      <c r="B944" s="201" t="s">
        <v>2507</v>
      </c>
      <c r="C944" s="201" t="s">
        <v>2321</v>
      </c>
      <c r="D944" s="201" t="s">
        <v>2458</v>
      </c>
      <c r="E944" s="201" t="s">
        <v>98</v>
      </c>
      <c r="F944" s="201" t="s">
        <v>2456</v>
      </c>
    </row>
    <row r="945" spans="1:6" ht="12" x14ac:dyDescent="0.25">
      <c r="A945" s="201">
        <v>4779</v>
      </c>
      <c r="B945" s="201" t="s">
        <v>2507</v>
      </c>
      <c r="C945" s="201" t="s">
        <v>2321</v>
      </c>
      <c r="D945" s="201" t="s">
        <v>2458</v>
      </c>
      <c r="E945" s="201" t="s">
        <v>98</v>
      </c>
      <c r="F945" s="201" t="s">
        <v>2399</v>
      </c>
    </row>
    <row r="946" spans="1:6" ht="12" x14ac:dyDescent="0.25">
      <c r="A946" s="201">
        <v>4779</v>
      </c>
      <c r="B946" s="201" t="s">
        <v>2507</v>
      </c>
      <c r="C946" s="201" t="s">
        <v>2321</v>
      </c>
      <c r="D946" s="201" t="s">
        <v>2458</v>
      </c>
      <c r="E946" s="201" t="s">
        <v>98</v>
      </c>
      <c r="F946" s="201" t="s">
        <v>2391</v>
      </c>
    </row>
    <row r="947" spans="1:6" ht="12" x14ac:dyDescent="0.25">
      <c r="A947" s="201">
        <v>4779</v>
      </c>
      <c r="B947" s="201" t="s">
        <v>2507</v>
      </c>
      <c r="C947" s="201" t="s">
        <v>2321</v>
      </c>
      <c r="D947" s="201" t="s">
        <v>2458</v>
      </c>
      <c r="E947" s="201" t="s">
        <v>98</v>
      </c>
      <c r="F947" s="201" t="s">
        <v>2375</v>
      </c>
    </row>
    <row r="948" spans="1:6" ht="12" x14ac:dyDescent="0.25">
      <c r="A948" s="201">
        <v>4779</v>
      </c>
      <c r="B948" s="201" t="s">
        <v>2507</v>
      </c>
      <c r="C948" s="201" t="s">
        <v>2321</v>
      </c>
      <c r="D948" s="201" t="s">
        <v>2458</v>
      </c>
      <c r="E948" s="201" t="s">
        <v>98</v>
      </c>
      <c r="F948" s="201" t="s">
        <v>2372</v>
      </c>
    </row>
    <row r="949" spans="1:6" ht="12" x14ac:dyDescent="0.25">
      <c r="A949" s="201">
        <v>4779</v>
      </c>
      <c r="B949" s="201" t="s">
        <v>2507</v>
      </c>
      <c r="C949" s="201" t="s">
        <v>2321</v>
      </c>
      <c r="D949" s="201" t="s">
        <v>2458</v>
      </c>
      <c r="E949" s="201" t="s">
        <v>98</v>
      </c>
      <c r="F949" s="201" t="s">
        <v>2509</v>
      </c>
    </row>
    <row r="950" spans="1:6" ht="12" x14ac:dyDescent="0.25">
      <c r="A950" s="201">
        <v>4779</v>
      </c>
      <c r="B950" s="201" t="s">
        <v>2507</v>
      </c>
      <c r="C950" s="201" t="s">
        <v>2321</v>
      </c>
      <c r="D950" s="201" t="s">
        <v>2458</v>
      </c>
      <c r="E950" s="201" t="s">
        <v>98</v>
      </c>
      <c r="F950" s="201" t="s">
        <v>2477</v>
      </c>
    </row>
    <row r="951" spans="1:6" ht="12" x14ac:dyDescent="0.25">
      <c r="A951" s="201">
        <v>4779</v>
      </c>
      <c r="B951" s="201" t="s">
        <v>2507</v>
      </c>
      <c r="C951" s="201" t="s">
        <v>2321</v>
      </c>
      <c r="D951" s="201" t="s">
        <v>2458</v>
      </c>
      <c r="E951" s="201" t="s">
        <v>98</v>
      </c>
      <c r="F951" s="201" t="s">
        <v>2493</v>
      </c>
    </row>
    <row r="952" spans="1:6" ht="12" x14ac:dyDescent="0.25">
      <c r="A952" s="201">
        <v>4779</v>
      </c>
      <c r="B952" s="201" t="s">
        <v>2507</v>
      </c>
      <c r="C952" s="201" t="s">
        <v>2321</v>
      </c>
      <c r="D952" s="201" t="s">
        <v>2458</v>
      </c>
      <c r="E952" s="201" t="s">
        <v>98</v>
      </c>
      <c r="F952" s="201" t="s">
        <v>2392</v>
      </c>
    </row>
    <row r="953" spans="1:6" ht="12" x14ac:dyDescent="0.25">
      <c r="A953" s="201">
        <v>4779</v>
      </c>
      <c r="B953" s="201" t="s">
        <v>2507</v>
      </c>
      <c r="C953" s="201" t="s">
        <v>2321</v>
      </c>
      <c r="D953" s="201" t="s">
        <v>2458</v>
      </c>
      <c r="E953" s="201" t="s">
        <v>98</v>
      </c>
      <c r="F953" s="201" t="s">
        <v>2484</v>
      </c>
    </row>
    <row r="954" spans="1:6" ht="12" x14ac:dyDescent="0.25">
      <c r="A954" s="201">
        <v>4822</v>
      </c>
      <c r="B954" s="201" t="s">
        <v>2510</v>
      </c>
      <c r="C954" s="201" t="s">
        <v>2317</v>
      </c>
      <c r="D954" s="201" t="s">
        <v>2458</v>
      </c>
      <c r="E954" s="201" t="s">
        <v>106</v>
      </c>
      <c r="F954" s="201" t="s">
        <v>2460</v>
      </c>
    </row>
    <row r="955" spans="1:6" ht="12" x14ac:dyDescent="0.25">
      <c r="A955" s="201">
        <v>4822</v>
      </c>
      <c r="B955" s="201" t="s">
        <v>2510</v>
      </c>
      <c r="C955" s="201" t="s">
        <v>2317</v>
      </c>
      <c r="D955" s="201" t="s">
        <v>2458</v>
      </c>
      <c r="E955" s="201" t="s">
        <v>106</v>
      </c>
      <c r="F955" s="201" t="s">
        <v>2407</v>
      </c>
    </row>
    <row r="956" spans="1:6" ht="12" x14ac:dyDescent="0.25">
      <c r="A956" s="201">
        <v>4822</v>
      </c>
      <c r="B956" s="201" t="s">
        <v>2510</v>
      </c>
      <c r="C956" s="201" t="s">
        <v>2317</v>
      </c>
      <c r="D956" s="201" t="s">
        <v>2458</v>
      </c>
      <c r="E956" s="201" t="s">
        <v>106</v>
      </c>
      <c r="F956" s="201" t="s">
        <v>2367</v>
      </c>
    </row>
    <row r="957" spans="1:6" ht="12" x14ac:dyDescent="0.25">
      <c r="A957" s="201">
        <v>4822</v>
      </c>
      <c r="B957" s="201" t="s">
        <v>2510</v>
      </c>
      <c r="C957" s="201" t="s">
        <v>2317</v>
      </c>
      <c r="D957" s="201" t="s">
        <v>2458</v>
      </c>
      <c r="E957" s="201" t="s">
        <v>106</v>
      </c>
      <c r="F957" s="201" t="s">
        <v>2383</v>
      </c>
    </row>
    <row r="958" spans="1:6" ht="12" x14ac:dyDescent="0.25">
      <c r="A958" s="201">
        <v>4822</v>
      </c>
      <c r="B958" s="201" t="s">
        <v>2510</v>
      </c>
      <c r="C958" s="201" t="s">
        <v>2317</v>
      </c>
      <c r="D958" s="201" t="s">
        <v>2458</v>
      </c>
      <c r="E958" s="201" t="s">
        <v>106</v>
      </c>
      <c r="F958" s="201" t="s">
        <v>2459</v>
      </c>
    </row>
    <row r="959" spans="1:6" ht="12" x14ac:dyDescent="0.25">
      <c r="A959" s="201">
        <v>4822</v>
      </c>
      <c r="B959" s="201" t="s">
        <v>2510</v>
      </c>
      <c r="C959" s="201" t="s">
        <v>2317</v>
      </c>
      <c r="D959" s="201" t="s">
        <v>2458</v>
      </c>
      <c r="E959" s="201" t="s">
        <v>106</v>
      </c>
      <c r="F959" s="201" t="s">
        <v>2406</v>
      </c>
    </row>
    <row r="960" spans="1:6" ht="12" x14ac:dyDescent="0.25">
      <c r="A960" s="201">
        <v>4822</v>
      </c>
      <c r="B960" s="201" t="s">
        <v>2510</v>
      </c>
      <c r="C960" s="201" t="s">
        <v>2317</v>
      </c>
      <c r="D960" s="201" t="s">
        <v>2458</v>
      </c>
      <c r="E960" s="201" t="s">
        <v>106</v>
      </c>
      <c r="F960" s="201" t="s">
        <v>2364</v>
      </c>
    </row>
    <row r="961" spans="1:6" ht="12" x14ac:dyDescent="0.25">
      <c r="A961" s="201">
        <v>4822</v>
      </c>
      <c r="B961" s="201" t="s">
        <v>2510</v>
      </c>
      <c r="C961" s="201" t="s">
        <v>2317</v>
      </c>
      <c r="D961" s="201" t="s">
        <v>2458</v>
      </c>
      <c r="E961" s="201" t="s">
        <v>106</v>
      </c>
      <c r="F961" s="201" t="s">
        <v>2405</v>
      </c>
    </row>
    <row r="962" spans="1:6" ht="12" x14ac:dyDescent="0.25">
      <c r="A962" s="201">
        <v>4822</v>
      </c>
      <c r="B962" s="201" t="s">
        <v>2510</v>
      </c>
      <c r="C962" s="201" t="s">
        <v>2317</v>
      </c>
      <c r="D962" s="201" t="s">
        <v>2458</v>
      </c>
      <c r="E962" s="201" t="s">
        <v>106</v>
      </c>
      <c r="F962" s="201" t="s">
        <v>2386</v>
      </c>
    </row>
    <row r="963" spans="1:6" ht="12" x14ac:dyDescent="0.25">
      <c r="A963" s="201">
        <v>4822</v>
      </c>
      <c r="B963" s="201" t="s">
        <v>2510</v>
      </c>
      <c r="C963" s="201" t="s">
        <v>2317</v>
      </c>
      <c r="D963" s="201" t="s">
        <v>2458</v>
      </c>
      <c r="E963" s="201" t="s">
        <v>106</v>
      </c>
      <c r="F963" s="201" t="s">
        <v>2467</v>
      </c>
    </row>
    <row r="964" spans="1:6" ht="12" x14ac:dyDescent="0.25">
      <c r="A964" s="201">
        <v>4822</v>
      </c>
      <c r="B964" s="201" t="s">
        <v>2510</v>
      </c>
      <c r="C964" s="201" t="s">
        <v>2317</v>
      </c>
      <c r="D964" s="201" t="s">
        <v>2458</v>
      </c>
      <c r="E964" s="201" t="s">
        <v>106</v>
      </c>
      <c r="F964" s="201" t="s">
        <v>2344</v>
      </c>
    </row>
    <row r="965" spans="1:6" ht="12" x14ac:dyDescent="0.25">
      <c r="A965" s="201">
        <v>4822</v>
      </c>
      <c r="B965" s="201" t="s">
        <v>2510</v>
      </c>
      <c r="C965" s="201" t="s">
        <v>2317</v>
      </c>
      <c r="D965" s="201" t="s">
        <v>2458</v>
      </c>
      <c r="E965" s="201" t="s">
        <v>106</v>
      </c>
      <c r="F965" s="201" t="s">
        <v>2471</v>
      </c>
    </row>
    <row r="966" spans="1:6" ht="12" x14ac:dyDescent="0.25">
      <c r="A966" s="201">
        <v>4822</v>
      </c>
      <c r="B966" s="201" t="s">
        <v>2510</v>
      </c>
      <c r="C966" s="201" t="s">
        <v>2317</v>
      </c>
      <c r="D966" s="201" t="s">
        <v>2458</v>
      </c>
      <c r="E966" s="201" t="s">
        <v>106</v>
      </c>
      <c r="F966" s="201" t="s">
        <v>2456</v>
      </c>
    </row>
    <row r="967" spans="1:6" ht="12" x14ac:dyDescent="0.25">
      <c r="A967" s="201">
        <v>4822</v>
      </c>
      <c r="B967" s="201" t="s">
        <v>2510</v>
      </c>
      <c r="C967" s="201" t="s">
        <v>2317</v>
      </c>
      <c r="D967" s="201" t="s">
        <v>2458</v>
      </c>
      <c r="E967" s="201" t="s">
        <v>106</v>
      </c>
      <c r="F967" s="201" t="s">
        <v>2511</v>
      </c>
    </row>
    <row r="968" spans="1:6" ht="12" x14ac:dyDescent="0.25">
      <c r="A968" s="201">
        <v>4822</v>
      </c>
      <c r="B968" s="201" t="s">
        <v>2510</v>
      </c>
      <c r="C968" s="201" t="s">
        <v>2317</v>
      </c>
      <c r="D968" s="201" t="s">
        <v>2458</v>
      </c>
      <c r="E968" s="201" t="s">
        <v>106</v>
      </c>
      <c r="F968" s="201" t="s">
        <v>2355</v>
      </c>
    </row>
    <row r="969" spans="1:6" ht="12" x14ac:dyDescent="0.25">
      <c r="A969" s="201">
        <v>4822</v>
      </c>
      <c r="B969" s="201" t="s">
        <v>2510</v>
      </c>
      <c r="C969" s="201" t="s">
        <v>2317</v>
      </c>
      <c r="D969" s="201" t="s">
        <v>2458</v>
      </c>
      <c r="E969" s="201" t="s">
        <v>106</v>
      </c>
    </row>
    <row r="970" spans="1:6" ht="12" x14ac:dyDescent="0.25">
      <c r="A970" s="201">
        <v>4822</v>
      </c>
      <c r="B970" s="201" t="s">
        <v>2510</v>
      </c>
      <c r="C970" s="201" t="s">
        <v>2317</v>
      </c>
      <c r="D970" s="201" t="s">
        <v>2458</v>
      </c>
      <c r="E970" s="201" t="s">
        <v>106</v>
      </c>
      <c r="F970" s="201" t="s">
        <v>2351</v>
      </c>
    </row>
    <row r="971" spans="1:6" ht="12" x14ac:dyDescent="0.25">
      <c r="A971" s="201">
        <v>4822</v>
      </c>
      <c r="B971" s="201" t="s">
        <v>2510</v>
      </c>
      <c r="C971" s="201" t="s">
        <v>2317</v>
      </c>
      <c r="D971" s="201" t="s">
        <v>2458</v>
      </c>
      <c r="E971" s="201" t="s">
        <v>106</v>
      </c>
      <c r="F971" s="201" t="s">
        <v>2357</v>
      </c>
    </row>
    <row r="972" spans="1:6" ht="12" x14ac:dyDescent="0.25">
      <c r="A972" s="201">
        <v>4822</v>
      </c>
      <c r="B972" s="201" t="s">
        <v>2510</v>
      </c>
      <c r="C972" s="201" t="s">
        <v>2317</v>
      </c>
      <c r="D972" s="201" t="s">
        <v>2458</v>
      </c>
      <c r="E972" s="201" t="s">
        <v>106</v>
      </c>
      <c r="F972" s="201" t="s">
        <v>2365</v>
      </c>
    </row>
    <row r="973" spans="1:6" ht="12" x14ac:dyDescent="0.25">
      <c r="A973" s="201">
        <v>4822</v>
      </c>
      <c r="B973" s="201" t="s">
        <v>2510</v>
      </c>
      <c r="C973" s="201" t="s">
        <v>2317</v>
      </c>
      <c r="D973" s="201" t="s">
        <v>2458</v>
      </c>
      <c r="E973" s="201" t="s">
        <v>106</v>
      </c>
      <c r="F973" s="201" t="s">
        <v>2349</v>
      </c>
    </row>
    <row r="974" spans="1:6" ht="12" x14ac:dyDescent="0.25">
      <c r="A974" s="201">
        <v>4822</v>
      </c>
      <c r="B974" s="201" t="s">
        <v>2510</v>
      </c>
      <c r="C974" s="201" t="s">
        <v>2317</v>
      </c>
      <c r="D974" s="201" t="s">
        <v>2458</v>
      </c>
      <c r="E974" s="201" t="s">
        <v>106</v>
      </c>
      <c r="F974" s="201" t="s">
        <v>2372</v>
      </c>
    </row>
    <row r="975" spans="1:6" ht="12" x14ac:dyDescent="0.25">
      <c r="A975" s="201">
        <v>4822</v>
      </c>
      <c r="B975" s="201" t="s">
        <v>2510</v>
      </c>
      <c r="C975" s="201" t="s">
        <v>2317</v>
      </c>
      <c r="D975" s="201" t="s">
        <v>2458</v>
      </c>
      <c r="E975" s="201" t="s">
        <v>106</v>
      </c>
      <c r="F975" s="201" t="s">
        <v>2502</v>
      </c>
    </row>
    <row r="976" spans="1:6" ht="12" x14ac:dyDescent="0.25">
      <c r="A976" s="201">
        <v>4822</v>
      </c>
      <c r="B976" s="201" t="s">
        <v>2510</v>
      </c>
      <c r="C976" s="201" t="s">
        <v>2317</v>
      </c>
      <c r="D976" s="201" t="s">
        <v>2458</v>
      </c>
      <c r="E976" s="201" t="s">
        <v>106</v>
      </c>
      <c r="F976" s="201" t="s">
        <v>2352</v>
      </c>
    </row>
    <row r="977" spans="1:6" ht="12" x14ac:dyDescent="0.25">
      <c r="A977" s="201">
        <v>4822</v>
      </c>
      <c r="B977" s="201" t="s">
        <v>2510</v>
      </c>
      <c r="C977" s="201" t="s">
        <v>2317</v>
      </c>
      <c r="D977" s="201" t="s">
        <v>2458</v>
      </c>
      <c r="E977" s="201" t="s">
        <v>106</v>
      </c>
      <c r="F977" s="201" t="s">
        <v>2422</v>
      </c>
    </row>
    <row r="978" spans="1:6" ht="12" x14ac:dyDescent="0.25">
      <c r="A978" s="201">
        <v>4822</v>
      </c>
      <c r="B978" s="201" t="s">
        <v>2510</v>
      </c>
      <c r="C978" s="201" t="s">
        <v>2317</v>
      </c>
      <c r="D978" s="201" t="s">
        <v>2458</v>
      </c>
      <c r="E978" s="201" t="s">
        <v>106</v>
      </c>
      <c r="F978" s="201" t="s">
        <v>2512</v>
      </c>
    </row>
    <row r="979" spans="1:6" ht="12" x14ac:dyDescent="0.25">
      <c r="A979" s="201">
        <v>4822</v>
      </c>
      <c r="B979" s="201" t="s">
        <v>2510</v>
      </c>
      <c r="C979" s="201" t="s">
        <v>2317</v>
      </c>
      <c r="D979" s="201" t="s">
        <v>2458</v>
      </c>
      <c r="E979" s="201" t="s">
        <v>106</v>
      </c>
      <c r="F979" s="201" t="s">
        <v>2362</v>
      </c>
    </row>
    <row r="980" spans="1:6" ht="12" x14ac:dyDescent="0.25">
      <c r="A980" s="201">
        <v>4822</v>
      </c>
      <c r="B980" s="201" t="s">
        <v>2510</v>
      </c>
      <c r="C980" s="201" t="s">
        <v>2317</v>
      </c>
      <c r="D980" s="201" t="s">
        <v>2458</v>
      </c>
      <c r="E980" s="201" t="s">
        <v>106</v>
      </c>
      <c r="F980" s="201" t="s">
        <v>2484</v>
      </c>
    </row>
    <row r="981" spans="1:6" ht="12" x14ac:dyDescent="0.25">
      <c r="A981" s="201">
        <v>4822</v>
      </c>
      <c r="B981" s="201" t="s">
        <v>2510</v>
      </c>
      <c r="C981" s="201" t="s">
        <v>2317</v>
      </c>
      <c r="D981" s="201" t="s">
        <v>2458</v>
      </c>
      <c r="E981" s="201" t="s">
        <v>106</v>
      </c>
      <c r="F981" s="201" t="s">
        <v>2345</v>
      </c>
    </row>
    <row r="982" spans="1:6" ht="12" x14ac:dyDescent="0.25">
      <c r="A982" s="201">
        <v>4822</v>
      </c>
      <c r="B982" s="201" t="s">
        <v>2510</v>
      </c>
      <c r="C982" s="201" t="s">
        <v>2317</v>
      </c>
      <c r="D982" s="201" t="s">
        <v>2458</v>
      </c>
      <c r="E982" s="201" t="s">
        <v>106</v>
      </c>
      <c r="F982" s="201" t="s">
        <v>2430</v>
      </c>
    </row>
    <row r="983" spans="1:6" ht="12" x14ac:dyDescent="0.25">
      <c r="A983" s="201">
        <v>4822</v>
      </c>
      <c r="B983" s="201" t="s">
        <v>2510</v>
      </c>
      <c r="C983" s="201" t="s">
        <v>2317</v>
      </c>
      <c r="D983" s="201" t="s">
        <v>2458</v>
      </c>
      <c r="E983" s="201" t="s">
        <v>106</v>
      </c>
      <c r="F983" s="201" t="s">
        <v>2347</v>
      </c>
    </row>
    <row r="984" spans="1:6" ht="12" x14ac:dyDescent="0.25">
      <c r="A984" s="201">
        <v>4822</v>
      </c>
      <c r="B984" s="201" t="s">
        <v>2510</v>
      </c>
      <c r="C984" s="201" t="s">
        <v>2317</v>
      </c>
      <c r="D984" s="201" t="s">
        <v>2458</v>
      </c>
      <c r="E984" s="201" t="s">
        <v>106</v>
      </c>
      <c r="F984" s="201" t="s">
        <v>2375</v>
      </c>
    </row>
    <row r="985" spans="1:6" ht="12" x14ac:dyDescent="0.25">
      <c r="A985" s="201">
        <v>4822</v>
      </c>
      <c r="B985" s="201" t="s">
        <v>2510</v>
      </c>
      <c r="C985" s="201" t="s">
        <v>2317</v>
      </c>
      <c r="D985" s="201" t="s">
        <v>2458</v>
      </c>
      <c r="E985" s="201" t="s">
        <v>106</v>
      </c>
      <c r="F985" s="201" t="s">
        <v>2368</v>
      </c>
    </row>
    <row r="986" spans="1:6" ht="12" x14ac:dyDescent="0.25">
      <c r="A986" s="201">
        <v>4822</v>
      </c>
      <c r="B986" s="201" t="s">
        <v>2510</v>
      </c>
      <c r="C986" s="201" t="s">
        <v>2317</v>
      </c>
      <c r="D986" s="201" t="s">
        <v>2458</v>
      </c>
      <c r="E986" s="201" t="s">
        <v>106</v>
      </c>
      <c r="F986" s="201" t="s">
        <v>2360</v>
      </c>
    </row>
    <row r="987" spans="1:6" ht="12" x14ac:dyDescent="0.25">
      <c r="A987" s="201">
        <v>4822</v>
      </c>
      <c r="B987" s="201" t="s">
        <v>2510</v>
      </c>
      <c r="C987" s="201" t="s">
        <v>2317</v>
      </c>
      <c r="D987" s="201" t="s">
        <v>2458</v>
      </c>
      <c r="E987" s="201" t="s">
        <v>106</v>
      </c>
      <c r="F987" s="201" t="s">
        <v>2473</v>
      </c>
    </row>
    <row r="988" spans="1:6" ht="12" x14ac:dyDescent="0.25">
      <c r="A988" s="201">
        <v>4822</v>
      </c>
      <c r="B988" s="201" t="s">
        <v>2510</v>
      </c>
      <c r="C988" s="201" t="s">
        <v>2317</v>
      </c>
      <c r="D988" s="201" t="s">
        <v>2458</v>
      </c>
      <c r="E988" s="201" t="s">
        <v>106</v>
      </c>
      <c r="F988" s="201" t="s">
        <v>2395</v>
      </c>
    </row>
    <row r="989" spans="1:6" ht="12" x14ac:dyDescent="0.25">
      <c r="A989" s="201">
        <v>4822</v>
      </c>
      <c r="B989" s="201" t="s">
        <v>2510</v>
      </c>
      <c r="C989" s="201" t="s">
        <v>2317</v>
      </c>
      <c r="D989" s="201" t="s">
        <v>2458</v>
      </c>
      <c r="E989" s="201" t="s">
        <v>106</v>
      </c>
      <c r="F989" s="201" t="s">
        <v>2463</v>
      </c>
    </row>
    <row r="990" spans="1:6" ht="12" x14ac:dyDescent="0.25">
      <c r="A990" s="201">
        <v>4822</v>
      </c>
      <c r="B990" s="201" t="s">
        <v>2510</v>
      </c>
      <c r="C990" s="201" t="s">
        <v>2317</v>
      </c>
      <c r="D990" s="201" t="s">
        <v>2458</v>
      </c>
      <c r="E990" s="201" t="s">
        <v>106</v>
      </c>
      <c r="F990" s="201" t="s">
        <v>2342</v>
      </c>
    </row>
    <row r="991" spans="1:6" ht="12" x14ac:dyDescent="0.25">
      <c r="A991" s="201">
        <v>4822</v>
      </c>
      <c r="B991" s="201" t="s">
        <v>2510</v>
      </c>
      <c r="C991" s="201" t="s">
        <v>2317</v>
      </c>
      <c r="D991" s="201" t="s">
        <v>2458</v>
      </c>
      <c r="E991" s="201" t="s">
        <v>106</v>
      </c>
      <c r="F991" s="201" t="s">
        <v>2396</v>
      </c>
    </row>
    <row r="992" spans="1:6" ht="12" x14ac:dyDescent="0.25">
      <c r="A992" s="201">
        <v>4822</v>
      </c>
      <c r="B992" s="201" t="s">
        <v>2510</v>
      </c>
      <c r="C992" s="201" t="s">
        <v>2317</v>
      </c>
      <c r="D992" s="201" t="s">
        <v>2458</v>
      </c>
      <c r="E992" s="201" t="s">
        <v>106</v>
      </c>
      <c r="F992" s="201" t="s">
        <v>2408</v>
      </c>
    </row>
    <row r="993" spans="1:6" ht="12" x14ac:dyDescent="0.25">
      <c r="A993" s="201">
        <v>4822</v>
      </c>
      <c r="B993" s="201" t="s">
        <v>2510</v>
      </c>
      <c r="C993" s="201" t="s">
        <v>2317</v>
      </c>
      <c r="D993" s="201" t="s">
        <v>2458</v>
      </c>
      <c r="E993" s="201" t="s">
        <v>106</v>
      </c>
      <c r="F993" s="201" t="s">
        <v>2353</v>
      </c>
    </row>
    <row r="994" spans="1:6" ht="12" x14ac:dyDescent="0.25">
      <c r="A994" s="201">
        <v>4822</v>
      </c>
      <c r="B994" s="201" t="s">
        <v>2510</v>
      </c>
      <c r="C994" s="201" t="s">
        <v>2317</v>
      </c>
      <c r="D994" s="201" t="s">
        <v>2458</v>
      </c>
      <c r="E994" s="201" t="s">
        <v>106</v>
      </c>
      <c r="F994" s="201" t="s">
        <v>2354</v>
      </c>
    </row>
    <row r="995" spans="1:6" ht="12" x14ac:dyDescent="0.25">
      <c r="A995" s="201">
        <v>4822</v>
      </c>
      <c r="B995" s="201" t="s">
        <v>2510</v>
      </c>
      <c r="C995" s="201" t="s">
        <v>2317</v>
      </c>
      <c r="D995" s="201" t="s">
        <v>2458</v>
      </c>
      <c r="E995" s="201" t="s">
        <v>106</v>
      </c>
      <c r="F995" s="201" t="s">
        <v>2361</v>
      </c>
    </row>
    <row r="996" spans="1:6" ht="12" x14ac:dyDescent="0.25">
      <c r="A996" s="201">
        <v>4822</v>
      </c>
      <c r="B996" s="201" t="s">
        <v>2510</v>
      </c>
      <c r="C996" s="201" t="s">
        <v>2317</v>
      </c>
      <c r="D996" s="201" t="s">
        <v>2458</v>
      </c>
      <c r="E996" s="201" t="s">
        <v>106</v>
      </c>
      <c r="F996" s="201" t="s">
        <v>2513</v>
      </c>
    </row>
    <row r="997" spans="1:6" ht="12" x14ac:dyDescent="0.25">
      <c r="A997" s="201">
        <v>4822</v>
      </c>
      <c r="B997" s="201" t="s">
        <v>2510</v>
      </c>
      <c r="C997" s="201" t="s">
        <v>2317</v>
      </c>
      <c r="D997" s="201" t="s">
        <v>2458</v>
      </c>
      <c r="E997" s="201" t="s">
        <v>106</v>
      </c>
      <c r="F997" s="201" t="s">
        <v>2343</v>
      </c>
    </row>
    <row r="998" spans="1:6" ht="12" x14ac:dyDescent="0.25">
      <c r="A998" s="201">
        <v>4822</v>
      </c>
      <c r="B998" s="201" t="s">
        <v>2510</v>
      </c>
      <c r="C998" s="201" t="s">
        <v>2317</v>
      </c>
      <c r="D998" s="201" t="s">
        <v>2458</v>
      </c>
      <c r="E998" s="201" t="s">
        <v>106</v>
      </c>
      <c r="F998" s="201" t="s">
        <v>2388</v>
      </c>
    </row>
    <row r="999" spans="1:6" ht="12" x14ac:dyDescent="0.25">
      <c r="A999" s="201">
        <v>4822</v>
      </c>
      <c r="B999" s="201" t="s">
        <v>2510</v>
      </c>
      <c r="C999" s="201" t="s">
        <v>2317</v>
      </c>
      <c r="D999" s="201" t="s">
        <v>2458</v>
      </c>
      <c r="E999" s="201" t="s">
        <v>106</v>
      </c>
      <c r="F999" s="201" t="s">
        <v>2348</v>
      </c>
    </row>
    <row r="1000" spans="1:6" ht="12" x14ac:dyDescent="0.25">
      <c r="A1000" s="201">
        <v>4822</v>
      </c>
      <c r="B1000" s="201" t="s">
        <v>2510</v>
      </c>
      <c r="C1000" s="201" t="s">
        <v>2317</v>
      </c>
      <c r="D1000" s="201" t="s">
        <v>2458</v>
      </c>
      <c r="E1000" s="201" t="s">
        <v>106</v>
      </c>
      <c r="F1000" s="201" t="s">
        <v>2402</v>
      </c>
    </row>
    <row r="1001" spans="1:6" ht="12" x14ac:dyDescent="0.25">
      <c r="A1001" s="201">
        <v>4822</v>
      </c>
      <c r="B1001" s="201" t="s">
        <v>2510</v>
      </c>
      <c r="C1001" s="201" t="s">
        <v>2317</v>
      </c>
      <c r="D1001" s="201" t="s">
        <v>2458</v>
      </c>
      <c r="E1001" s="201" t="s">
        <v>106</v>
      </c>
      <c r="F1001" s="201" t="s">
        <v>2514</v>
      </c>
    </row>
    <row r="1002" spans="1:6" ht="12" x14ac:dyDescent="0.25">
      <c r="A1002" s="201">
        <v>4822</v>
      </c>
      <c r="B1002" s="201" t="s">
        <v>2510</v>
      </c>
      <c r="C1002" s="201" t="s">
        <v>2317</v>
      </c>
      <c r="D1002" s="201" t="s">
        <v>2458</v>
      </c>
      <c r="E1002" s="201" t="s">
        <v>106</v>
      </c>
      <c r="F1002" s="201" t="s">
        <v>2350</v>
      </c>
    </row>
    <row r="1003" spans="1:6" ht="12" x14ac:dyDescent="0.25">
      <c r="A1003" s="201">
        <v>4822</v>
      </c>
      <c r="B1003" s="201" t="s">
        <v>2510</v>
      </c>
      <c r="C1003" s="201" t="s">
        <v>2317</v>
      </c>
      <c r="D1003" s="201" t="s">
        <v>2458</v>
      </c>
      <c r="E1003" s="201" t="s">
        <v>106</v>
      </c>
      <c r="F1003" s="201" t="s">
        <v>2515</v>
      </c>
    </row>
    <row r="1004" spans="1:6" ht="12" x14ac:dyDescent="0.25">
      <c r="A1004" s="201">
        <v>4822</v>
      </c>
      <c r="B1004" s="201" t="s">
        <v>2510</v>
      </c>
      <c r="C1004" s="201" t="s">
        <v>2317</v>
      </c>
      <c r="D1004" s="201" t="s">
        <v>2458</v>
      </c>
      <c r="E1004" s="201" t="s">
        <v>106</v>
      </c>
      <c r="F1004" s="201" t="s">
        <v>2399</v>
      </c>
    </row>
    <row r="1005" spans="1:6" ht="12" x14ac:dyDescent="0.25">
      <c r="A1005" s="201">
        <v>4822</v>
      </c>
      <c r="B1005" s="201" t="s">
        <v>2510</v>
      </c>
      <c r="C1005" s="201" t="s">
        <v>2317</v>
      </c>
      <c r="D1005" s="201" t="s">
        <v>2458</v>
      </c>
      <c r="E1005" s="201" t="s">
        <v>106</v>
      </c>
      <c r="F1005" s="201" t="s">
        <v>2516</v>
      </c>
    </row>
    <row r="1006" spans="1:6" ht="12" x14ac:dyDescent="0.25">
      <c r="A1006" s="201">
        <v>4822</v>
      </c>
      <c r="B1006" s="201" t="s">
        <v>2510</v>
      </c>
      <c r="C1006" s="201" t="s">
        <v>2317</v>
      </c>
      <c r="D1006" s="201" t="s">
        <v>2458</v>
      </c>
      <c r="E1006" s="201" t="s">
        <v>106</v>
      </c>
      <c r="F1006" s="201" t="s">
        <v>2468</v>
      </c>
    </row>
    <row r="1007" spans="1:6" ht="12" x14ac:dyDescent="0.25">
      <c r="A1007" s="201">
        <v>4822</v>
      </c>
      <c r="B1007" s="201" t="s">
        <v>2510</v>
      </c>
      <c r="C1007" s="201" t="s">
        <v>2317</v>
      </c>
      <c r="D1007" s="201" t="s">
        <v>2458</v>
      </c>
      <c r="E1007" s="201" t="s">
        <v>106</v>
      </c>
      <c r="F1007" s="201" t="s">
        <v>2461</v>
      </c>
    </row>
    <row r="1008" spans="1:6" ht="12" x14ac:dyDescent="0.25">
      <c r="A1008" s="201">
        <v>4822</v>
      </c>
      <c r="B1008" s="201" t="s">
        <v>2510</v>
      </c>
      <c r="C1008" s="201" t="s">
        <v>2317</v>
      </c>
      <c r="D1008" s="201" t="s">
        <v>2458</v>
      </c>
      <c r="E1008" s="201" t="s">
        <v>106</v>
      </c>
      <c r="F1008" s="201" t="s">
        <v>2390</v>
      </c>
    </row>
    <row r="1009" spans="1:6" ht="12" x14ac:dyDescent="0.25">
      <c r="A1009" s="201">
        <v>4822</v>
      </c>
      <c r="B1009" s="201" t="s">
        <v>2510</v>
      </c>
      <c r="C1009" s="201" t="s">
        <v>2317</v>
      </c>
      <c r="D1009" s="201" t="s">
        <v>2458</v>
      </c>
      <c r="E1009" s="201" t="s">
        <v>106</v>
      </c>
      <c r="F1009" s="201" t="s">
        <v>2387</v>
      </c>
    </row>
    <row r="1010" spans="1:6" ht="12" x14ac:dyDescent="0.25">
      <c r="A1010" s="201">
        <v>4822</v>
      </c>
      <c r="B1010" s="201" t="s">
        <v>2510</v>
      </c>
      <c r="C1010" s="201" t="s">
        <v>2317</v>
      </c>
      <c r="D1010" s="201" t="s">
        <v>2458</v>
      </c>
      <c r="E1010" s="201" t="s">
        <v>106</v>
      </c>
      <c r="F1010" s="201" t="s">
        <v>2373</v>
      </c>
    </row>
    <row r="1011" spans="1:6" ht="12" x14ac:dyDescent="0.25">
      <c r="A1011" s="201">
        <v>4822</v>
      </c>
      <c r="B1011" s="201" t="s">
        <v>2510</v>
      </c>
      <c r="C1011" s="201" t="s">
        <v>2317</v>
      </c>
      <c r="D1011" s="201" t="s">
        <v>2458</v>
      </c>
      <c r="E1011" s="201" t="s">
        <v>106</v>
      </c>
      <c r="F1011" s="201" t="s">
        <v>2358</v>
      </c>
    </row>
    <row r="1012" spans="1:6" ht="12" x14ac:dyDescent="0.25">
      <c r="A1012" s="201">
        <v>4822</v>
      </c>
      <c r="B1012" s="201" t="s">
        <v>2510</v>
      </c>
      <c r="C1012" s="201" t="s">
        <v>2317</v>
      </c>
      <c r="D1012" s="201" t="s">
        <v>2458</v>
      </c>
      <c r="E1012" s="201" t="s">
        <v>106</v>
      </c>
      <c r="F1012" s="201" t="s">
        <v>2401</v>
      </c>
    </row>
    <row r="1013" spans="1:6" ht="12" x14ac:dyDescent="0.25">
      <c r="A1013" s="201">
        <v>4822</v>
      </c>
      <c r="B1013" s="201" t="s">
        <v>2510</v>
      </c>
      <c r="C1013" s="201" t="s">
        <v>2317</v>
      </c>
      <c r="D1013" s="201" t="s">
        <v>2458</v>
      </c>
      <c r="E1013" s="201" t="s">
        <v>106</v>
      </c>
      <c r="F1013" s="201" t="s">
        <v>2477</v>
      </c>
    </row>
    <row r="1014" spans="1:6" ht="12" x14ac:dyDescent="0.25">
      <c r="A1014" s="201">
        <v>4822</v>
      </c>
      <c r="B1014" s="201" t="s">
        <v>2510</v>
      </c>
      <c r="C1014" s="201" t="s">
        <v>2317</v>
      </c>
      <c r="D1014" s="201" t="s">
        <v>2458</v>
      </c>
      <c r="E1014" s="201" t="s">
        <v>106</v>
      </c>
      <c r="F1014" s="201" t="s">
        <v>2394</v>
      </c>
    </row>
    <row r="1015" spans="1:6" ht="12" x14ac:dyDescent="0.25">
      <c r="A1015" s="201">
        <v>4822</v>
      </c>
      <c r="B1015" s="201" t="s">
        <v>2510</v>
      </c>
      <c r="C1015" s="201" t="s">
        <v>2317</v>
      </c>
      <c r="D1015" s="201" t="s">
        <v>2458</v>
      </c>
      <c r="E1015" s="201" t="s">
        <v>106</v>
      </c>
      <c r="F1015" s="201" t="s">
        <v>2346</v>
      </c>
    </row>
    <row r="1016" spans="1:6" ht="12" x14ac:dyDescent="0.25">
      <c r="A1016" s="201">
        <v>4822</v>
      </c>
      <c r="B1016" s="201" t="s">
        <v>2510</v>
      </c>
      <c r="C1016" s="201" t="s">
        <v>2317</v>
      </c>
      <c r="D1016" s="201" t="s">
        <v>2458</v>
      </c>
      <c r="E1016" s="201" t="s">
        <v>106</v>
      </c>
      <c r="F1016" s="201" t="s">
        <v>2493</v>
      </c>
    </row>
    <row r="1017" spans="1:6" ht="12" x14ac:dyDescent="0.25">
      <c r="A1017" s="201">
        <v>4822</v>
      </c>
      <c r="B1017" s="201" t="s">
        <v>2510</v>
      </c>
      <c r="C1017" s="201" t="s">
        <v>2317</v>
      </c>
      <c r="D1017" s="201" t="s">
        <v>2458</v>
      </c>
      <c r="E1017" s="201" t="s">
        <v>106</v>
      </c>
      <c r="F1017" s="201" t="s">
        <v>2378</v>
      </c>
    </row>
    <row r="1018" spans="1:6" ht="12" x14ac:dyDescent="0.25">
      <c r="A1018" s="201">
        <v>4822</v>
      </c>
      <c r="B1018" s="201" t="s">
        <v>2510</v>
      </c>
      <c r="C1018" s="201" t="s">
        <v>2317</v>
      </c>
      <c r="D1018" s="201" t="s">
        <v>2458</v>
      </c>
      <c r="E1018" s="201" t="s">
        <v>106</v>
      </c>
      <c r="F1018" s="201" t="s">
        <v>2489</v>
      </c>
    </row>
    <row r="1019" spans="1:6" ht="12" x14ac:dyDescent="0.25">
      <c r="A1019" s="201">
        <v>4989</v>
      </c>
      <c r="B1019" s="201" t="s">
        <v>2517</v>
      </c>
      <c r="C1019" s="201" t="s">
        <v>2306</v>
      </c>
      <c r="D1019" s="201" t="s">
        <v>2466</v>
      </c>
      <c r="E1019" s="201" t="s">
        <v>106</v>
      </c>
      <c r="F1019" s="201" t="s">
        <v>2387</v>
      </c>
    </row>
    <row r="1020" spans="1:6" ht="12" x14ac:dyDescent="0.25">
      <c r="A1020" s="201">
        <v>4989</v>
      </c>
      <c r="B1020" s="201" t="s">
        <v>2517</v>
      </c>
      <c r="C1020" s="201" t="s">
        <v>2306</v>
      </c>
      <c r="D1020" s="201" t="s">
        <v>2466</v>
      </c>
      <c r="E1020" s="201" t="s">
        <v>106</v>
      </c>
    </row>
    <row r="1021" spans="1:6" ht="12" x14ac:dyDescent="0.25">
      <c r="A1021" s="201">
        <v>4989</v>
      </c>
      <c r="B1021" s="201" t="s">
        <v>2517</v>
      </c>
      <c r="C1021" s="201" t="s">
        <v>2306</v>
      </c>
      <c r="D1021" s="201" t="s">
        <v>2466</v>
      </c>
      <c r="E1021" s="201" t="s">
        <v>106</v>
      </c>
      <c r="F1021" s="201" t="s">
        <v>2518</v>
      </c>
    </row>
    <row r="1022" spans="1:6" ht="12" x14ac:dyDescent="0.25">
      <c r="A1022" s="201">
        <v>4989</v>
      </c>
      <c r="B1022" s="201" t="s">
        <v>2517</v>
      </c>
      <c r="C1022" s="201" t="s">
        <v>2306</v>
      </c>
      <c r="D1022" s="201" t="s">
        <v>2466</v>
      </c>
      <c r="E1022" s="201" t="s">
        <v>106</v>
      </c>
      <c r="F1022" s="201" t="s">
        <v>2343</v>
      </c>
    </row>
    <row r="1023" spans="1:6" ht="12" x14ac:dyDescent="0.25">
      <c r="A1023" s="201">
        <v>4989</v>
      </c>
      <c r="B1023" s="201" t="s">
        <v>2517</v>
      </c>
      <c r="C1023" s="201" t="s">
        <v>2306</v>
      </c>
      <c r="D1023" s="201" t="s">
        <v>2466</v>
      </c>
      <c r="E1023" s="201" t="s">
        <v>106</v>
      </c>
      <c r="F1023" s="201" t="s">
        <v>2358</v>
      </c>
    </row>
    <row r="1024" spans="1:6" ht="12" x14ac:dyDescent="0.25">
      <c r="A1024" s="201">
        <v>4989</v>
      </c>
      <c r="B1024" s="201" t="s">
        <v>2517</v>
      </c>
      <c r="C1024" s="201" t="s">
        <v>2306</v>
      </c>
      <c r="D1024" s="201" t="s">
        <v>2466</v>
      </c>
      <c r="E1024" s="201" t="s">
        <v>106</v>
      </c>
      <c r="F1024" s="201" t="s">
        <v>2473</v>
      </c>
    </row>
    <row r="1025" spans="1:6" ht="12" x14ac:dyDescent="0.25">
      <c r="A1025" s="201">
        <v>4989</v>
      </c>
      <c r="B1025" s="201" t="s">
        <v>2517</v>
      </c>
      <c r="C1025" s="201" t="s">
        <v>2306</v>
      </c>
      <c r="D1025" s="201" t="s">
        <v>2466</v>
      </c>
      <c r="E1025" s="201" t="s">
        <v>106</v>
      </c>
      <c r="F1025" s="201" t="s">
        <v>2344</v>
      </c>
    </row>
    <row r="1026" spans="1:6" ht="12" x14ac:dyDescent="0.25">
      <c r="A1026" s="201">
        <v>4989</v>
      </c>
      <c r="B1026" s="201" t="s">
        <v>2517</v>
      </c>
      <c r="C1026" s="201" t="s">
        <v>2306</v>
      </c>
      <c r="D1026" s="201" t="s">
        <v>2466</v>
      </c>
      <c r="E1026" s="201" t="s">
        <v>106</v>
      </c>
      <c r="F1026" s="201" t="s">
        <v>2399</v>
      </c>
    </row>
    <row r="1027" spans="1:6" ht="12" x14ac:dyDescent="0.25">
      <c r="A1027" s="201">
        <v>4989</v>
      </c>
      <c r="B1027" s="201" t="s">
        <v>2517</v>
      </c>
      <c r="C1027" s="201" t="s">
        <v>2306</v>
      </c>
      <c r="D1027" s="201" t="s">
        <v>2466</v>
      </c>
      <c r="E1027" s="201" t="s">
        <v>106</v>
      </c>
      <c r="F1027" s="201" t="s">
        <v>2347</v>
      </c>
    </row>
    <row r="1028" spans="1:6" ht="12" x14ac:dyDescent="0.25">
      <c r="A1028" s="201">
        <v>4989</v>
      </c>
      <c r="B1028" s="201" t="s">
        <v>2517</v>
      </c>
      <c r="C1028" s="201" t="s">
        <v>2306</v>
      </c>
      <c r="D1028" s="201" t="s">
        <v>2466</v>
      </c>
      <c r="E1028" s="201" t="s">
        <v>106</v>
      </c>
      <c r="F1028" s="201" t="s">
        <v>2422</v>
      </c>
    </row>
    <row r="1029" spans="1:6" ht="12" x14ac:dyDescent="0.25">
      <c r="A1029" s="201">
        <v>4989</v>
      </c>
      <c r="B1029" s="201" t="s">
        <v>2517</v>
      </c>
      <c r="C1029" s="201" t="s">
        <v>2306</v>
      </c>
      <c r="D1029" s="201" t="s">
        <v>2466</v>
      </c>
      <c r="E1029" s="201" t="s">
        <v>106</v>
      </c>
      <c r="F1029" s="201" t="s">
        <v>2396</v>
      </c>
    </row>
    <row r="1030" spans="1:6" ht="12" x14ac:dyDescent="0.25">
      <c r="A1030" s="201">
        <v>4989</v>
      </c>
      <c r="B1030" s="201" t="s">
        <v>2517</v>
      </c>
      <c r="C1030" s="201" t="s">
        <v>2306</v>
      </c>
      <c r="D1030" s="201" t="s">
        <v>2466</v>
      </c>
      <c r="E1030" s="201" t="s">
        <v>106</v>
      </c>
      <c r="F1030" s="201" t="s">
        <v>2386</v>
      </c>
    </row>
    <row r="1031" spans="1:6" ht="12" x14ac:dyDescent="0.25">
      <c r="A1031" s="201">
        <v>4989</v>
      </c>
      <c r="B1031" s="201" t="s">
        <v>2517</v>
      </c>
      <c r="C1031" s="201" t="s">
        <v>2306</v>
      </c>
      <c r="D1031" s="201" t="s">
        <v>2466</v>
      </c>
      <c r="E1031" s="201" t="s">
        <v>106</v>
      </c>
      <c r="F1031" s="201" t="s">
        <v>2405</v>
      </c>
    </row>
    <row r="1032" spans="1:6" ht="12" x14ac:dyDescent="0.25">
      <c r="A1032" s="201">
        <v>5024</v>
      </c>
      <c r="B1032" s="201" t="s">
        <v>2519</v>
      </c>
      <c r="C1032" s="201" t="s">
        <v>2280</v>
      </c>
      <c r="D1032" s="201" t="s">
        <v>2466</v>
      </c>
      <c r="E1032" s="201" t="s">
        <v>106</v>
      </c>
      <c r="F1032" s="201" t="s">
        <v>2463</v>
      </c>
    </row>
    <row r="1033" spans="1:6" ht="12" x14ac:dyDescent="0.25">
      <c r="A1033" s="201">
        <v>5024</v>
      </c>
      <c r="B1033" s="201" t="s">
        <v>2519</v>
      </c>
      <c r="C1033" s="201" t="s">
        <v>2280</v>
      </c>
      <c r="D1033" s="201" t="s">
        <v>2466</v>
      </c>
      <c r="E1033" s="201" t="s">
        <v>106</v>
      </c>
      <c r="F1033" s="201" t="s">
        <v>2367</v>
      </c>
    </row>
    <row r="1034" spans="1:6" ht="12" x14ac:dyDescent="0.25">
      <c r="A1034" s="201">
        <v>5024</v>
      </c>
      <c r="B1034" s="201" t="s">
        <v>2519</v>
      </c>
      <c r="C1034" s="201" t="s">
        <v>2280</v>
      </c>
      <c r="D1034" s="201" t="s">
        <v>2466</v>
      </c>
      <c r="E1034" s="201" t="s">
        <v>106</v>
      </c>
      <c r="F1034" s="201" t="s">
        <v>2406</v>
      </c>
    </row>
    <row r="1035" spans="1:6" ht="12" x14ac:dyDescent="0.25">
      <c r="A1035" s="201">
        <v>5024</v>
      </c>
      <c r="B1035" s="201" t="s">
        <v>2519</v>
      </c>
      <c r="C1035" s="201" t="s">
        <v>2280</v>
      </c>
      <c r="D1035" s="201" t="s">
        <v>2466</v>
      </c>
      <c r="E1035" s="201" t="s">
        <v>106</v>
      </c>
      <c r="F1035" s="201" t="s">
        <v>2513</v>
      </c>
    </row>
    <row r="1036" spans="1:6" ht="12" x14ac:dyDescent="0.25">
      <c r="A1036" s="201">
        <v>5024</v>
      </c>
      <c r="B1036" s="201" t="s">
        <v>2519</v>
      </c>
      <c r="C1036" s="201" t="s">
        <v>2280</v>
      </c>
      <c r="D1036" s="201" t="s">
        <v>2466</v>
      </c>
      <c r="E1036" s="201" t="s">
        <v>106</v>
      </c>
      <c r="F1036" s="201" t="s">
        <v>2456</v>
      </c>
    </row>
    <row r="1037" spans="1:6" ht="12" x14ac:dyDescent="0.25">
      <c r="A1037" s="201">
        <v>5024</v>
      </c>
      <c r="B1037" s="201" t="s">
        <v>2519</v>
      </c>
      <c r="C1037" s="201" t="s">
        <v>2280</v>
      </c>
      <c r="D1037" s="201" t="s">
        <v>2466</v>
      </c>
      <c r="E1037" s="201" t="s">
        <v>106</v>
      </c>
      <c r="F1037" s="201" t="s">
        <v>2365</v>
      </c>
    </row>
    <row r="1038" spans="1:6" ht="12" x14ac:dyDescent="0.25">
      <c r="A1038" s="201">
        <v>5024</v>
      </c>
      <c r="B1038" s="201" t="s">
        <v>2519</v>
      </c>
      <c r="C1038" s="201" t="s">
        <v>2280</v>
      </c>
      <c r="D1038" s="201" t="s">
        <v>2466</v>
      </c>
      <c r="E1038" s="201" t="s">
        <v>106</v>
      </c>
      <c r="F1038" s="201" t="s">
        <v>2351</v>
      </c>
    </row>
    <row r="1039" spans="1:6" ht="12" x14ac:dyDescent="0.25">
      <c r="A1039" s="201">
        <v>5024</v>
      </c>
      <c r="B1039" s="201" t="s">
        <v>2519</v>
      </c>
      <c r="C1039" s="201" t="s">
        <v>2280</v>
      </c>
      <c r="D1039" s="201" t="s">
        <v>2466</v>
      </c>
      <c r="E1039" s="201" t="s">
        <v>106</v>
      </c>
      <c r="F1039" s="201" t="s">
        <v>2461</v>
      </c>
    </row>
    <row r="1040" spans="1:6" ht="12" x14ac:dyDescent="0.25">
      <c r="A1040" s="201">
        <v>5024</v>
      </c>
      <c r="B1040" s="201" t="s">
        <v>2519</v>
      </c>
      <c r="C1040" s="201" t="s">
        <v>2280</v>
      </c>
      <c r="D1040" s="201" t="s">
        <v>2466</v>
      </c>
      <c r="E1040" s="201" t="s">
        <v>106</v>
      </c>
      <c r="F1040" s="201" t="s">
        <v>2357</v>
      </c>
    </row>
    <row r="1041" spans="1:6" ht="12" x14ac:dyDescent="0.25">
      <c r="A1041" s="201">
        <v>5024</v>
      </c>
      <c r="B1041" s="201" t="s">
        <v>2519</v>
      </c>
      <c r="C1041" s="201" t="s">
        <v>2280</v>
      </c>
      <c r="D1041" s="201" t="s">
        <v>2466</v>
      </c>
      <c r="E1041" s="201" t="s">
        <v>106</v>
      </c>
      <c r="F1041" s="201" t="s">
        <v>2386</v>
      </c>
    </row>
    <row r="1042" spans="1:6" ht="12" x14ac:dyDescent="0.25">
      <c r="A1042" s="201">
        <v>5024</v>
      </c>
      <c r="B1042" s="201" t="s">
        <v>2519</v>
      </c>
      <c r="C1042" s="201" t="s">
        <v>2280</v>
      </c>
      <c r="D1042" s="201" t="s">
        <v>2466</v>
      </c>
      <c r="E1042" s="201" t="s">
        <v>106</v>
      </c>
      <c r="F1042" s="201" t="s">
        <v>2354</v>
      </c>
    </row>
    <row r="1043" spans="1:6" ht="12" x14ac:dyDescent="0.25">
      <c r="A1043" s="201">
        <v>5024</v>
      </c>
      <c r="B1043" s="201" t="s">
        <v>2519</v>
      </c>
      <c r="C1043" s="201" t="s">
        <v>2280</v>
      </c>
      <c r="D1043" s="201" t="s">
        <v>2466</v>
      </c>
      <c r="E1043" s="201" t="s">
        <v>106</v>
      </c>
      <c r="F1043" s="201" t="s">
        <v>2395</v>
      </c>
    </row>
    <row r="1044" spans="1:6" ht="12" x14ac:dyDescent="0.25">
      <c r="A1044" s="201">
        <v>5024</v>
      </c>
      <c r="B1044" s="201" t="s">
        <v>2519</v>
      </c>
      <c r="C1044" s="201" t="s">
        <v>2280</v>
      </c>
      <c r="D1044" s="201" t="s">
        <v>2466</v>
      </c>
      <c r="E1044" s="201" t="s">
        <v>106</v>
      </c>
      <c r="F1044" s="201" t="s">
        <v>2422</v>
      </c>
    </row>
    <row r="1045" spans="1:6" ht="12" x14ac:dyDescent="0.25">
      <c r="A1045" s="201">
        <v>5024</v>
      </c>
      <c r="B1045" s="201" t="s">
        <v>2519</v>
      </c>
      <c r="C1045" s="201" t="s">
        <v>2280</v>
      </c>
      <c r="D1045" s="201" t="s">
        <v>2466</v>
      </c>
      <c r="E1045" s="201" t="s">
        <v>106</v>
      </c>
      <c r="F1045" s="201" t="s">
        <v>2399</v>
      </c>
    </row>
    <row r="1046" spans="1:6" ht="12" x14ac:dyDescent="0.25">
      <c r="A1046" s="201">
        <v>5024</v>
      </c>
      <c r="B1046" s="201" t="s">
        <v>2519</v>
      </c>
      <c r="C1046" s="201" t="s">
        <v>2280</v>
      </c>
      <c r="D1046" s="201" t="s">
        <v>2466</v>
      </c>
      <c r="E1046" s="201" t="s">
        <v>106</v>
      </c>
      <c r="F1046" s="201" t="s">
        <v>2375</v>
      </c>
    </row>
    <row r="1047" spans="1:6" ht="12" x14ac:dyDescent="0.25">
      <c r="A1047" s="201">
        <v>5024</v>
      </c>
      <c r="B1047" s="201" t="s">
        <v>2519</v>
      </c>
      <c r="C1047" s="201" t="s">
        <v>2280</v>
      </c>
      <c r="D1047" s="201" t="s">
        <v>2466</v>
      </c>
      <c r="E1047" s="201" t="s">
        <v>106</v>
      </c>
      <c r="F1047" s="201" t="s">
        <v>2443</v>
      </c>
    </row>
    <row r="1048" spans="1:6" ht="12" x14ac:dyDescent="0.25">
      <c r="A1048" s="201">
        <v>5024</v>
      </c>
      <c r="B1048" s="201" t="s">
        <v>2519</v>
      </c>
      <c r="C1048" s="201" t="s">
        <v>2280</v>
      </c>
      <c r="D1048" s="201" t="s">
        <v>2466</v>
      </c>
      <c r="E1048" s="201" t="s">
        <v>106</v>
      </c>
      <c r="F1048" s="201" t="s">
        <v>2364</v>
      </c>
    </row>
    <row r="1049" spans="1:6" ht="12" x14ac:dyDescent="0.25">
      <c r="A1049" s="201">
        <v>5024</v>
      </c>
      <c r="B1049" s="201" t="s">
        <v>2519</v>
      </c>
      <c r="C1049" s="201" t="s">
        <v>2280</v>
      </c>
      <c r="D1049" s="201" t="s">
        <v>2466</v>
      </c>
      <c r="E1049" s="201" t="s">
        <v>106</v>
      </c>
      <c r="F1049" s="201" t="s">
        <v>2398</v>
      </c>
    </row>
    <row r="1050" spans="1:6" ht="12" x14ac:dyDescent="0.25">
      <c r="A1050" s="201">
        <v>5024</v>
      </c>
      <c r="B1050" s="201" t="s">
        <v>2519</v>
      </c>
      <c r="C1050" s="201" t="s">
        <v>2280</v>
      </c>
      <c r="D1050" s="201" t="s">
        <v>2466</v>
      </c>
      <c r="E1050" s="201" t="s">
        <v>106</v>
      </c>
      <c r="F1050" s="201" t="s">
        <v>2405</v>
      </c>
    </row>
    <row r="1051" spans="1:6" ht="12" x14ac:dyDescent="0.25">
      <c r="A1051" s="201">
        <v>5024</v>
      </c>
      <c r="B1051" s="201" t="s">
        <v>2519</v>
      </c>
      <c r="C1051" s="201" t="s">
        <v>2280</v>
      </c>
      <c r="D1051" s="201" t="s">
        <v>2466</v>
      </c>
      <c r="E1051" s="201" t="s">
        <v>106</v>
      </c>
      <c r="F1051" s="201" t="s">
        <v>2396</v>
      </c>
    </row>
    <row r="1052" spans="1:6" ht="12" x14ac:dyDescent="0.25">
      <c r="A1052" s="201">
        <v>5024</v>
      </c>
      <c r="B1052" s="201" t="s">
        <v>2519</v>
      </c>
      <c r="C1052" s="201" t="s">
        <v>2280</v>
      </c>
      <c r="D1052" s="201" t="s">
        <v>2466</v>
      </c>
      <c r="E1052" s="201" t="s">
        <v>106</v>
      </c>
      <c r="F1052" s="201" t="s">
        <v>2402</v>
      </c>
    </row>
    <row r="1053" spans="1:6" ht="12" x14ac:dyDescent="0.25">
      <c r="A1053" s="201">
        <v>5024</v>
      </c>
      <c r="B1053" s="201" t="s">
        <v>2519</v>
      </c>
      <c r="C1053" s="201" t="s">
        <v>2280</v>
      </c>
      <c r="D1053" s="201" t="s">
        <v>2466</v>
      </c>
      <c r="E1053" s="201" t="s">
        <v>106</v>
      </c>
      <c r="F1053" s="201" t="s">
        <v>2460</v>
      </c>
    </row>
    <row r="1054" spans="1:6" ht="12" x14ac:dyDescent="0.25">
      <c r="A1054" s="201">
        <v>5024</v>
      </c>
      <c r="B1054" s="201" t="s">
        <v>2519</v>
      </c>
      <c r="C1054" s="201" t="s">
        <v>2280</v>
      </c>
      <c r="D1054" s="201" t="s">
        <v>2466</v>
      </c>
      <c r="E1054" s="201" t="s">
        <v>106</v>
      </c>
      <c r="F1054" s="201" t="s">
        <v>2387</v>
      </c>
    </row>
    <row r="1055" spans="1:6" ht="12" x14ac:dyDescent="0.25">
      <c r="A1055" s="201">
        <v>5024</v>
      </c>
      <c r="B1055" s="201" t="s">
        <v>2519</v>
      </c>
      <c r="C1055" s="201" t="s">
        <v>2280</v>
      </c>
      <c r="D1055" s="201" t="s">
        <v>2466</v>
      </c>
      <c r="E1055" s="201" t="s">
        <v>106</v>
      </c>
      <c r="F1055" s="201" t="s">
        <v>2401</v>
      </c>
    </row>
    <row r="1056" spans="1:6" ht="12" x14ac:dyDescent="0.25">
      <c r="A1056" s="201">
        <v>5024</v>
      </c>
      <c r="B1056" s="201" t="s">
        <v>2519</v>
      </c>
      <c r="C1056" s="201" t="s">
        <v>2280</v>
      </c>
      <c r="D1056" s="201" t="s">
        <v>2466</v>
      </c>
      <c r="E1056" s="201" t="s">
        <v>106</v>
      </c>
      <c r="F1056" s="201" t="s">
        <v>2407</v>
      </c>
    </row>
    <row r="1057" spans="1:6" ht="12" x14ac:dyDescent="0.25">
      <c r="A1057" s="201">
        <v>5024</v>
      </c>
      <c r="B1057" s="201" t="s">
        <v>2519</v>
      </c>
      <c r="C1057" s="201" t="s">
        <v>2280</v>
      </c>
      <c r="D1057" s="201" t="s">
        <v>2466</v>
      </c>
      <c r="E1057" s="201" t="s">
        <v>106</v>
      </c>
      <c r="F1057" s="201" t="s">
        <v>2468</v>
      </c>
    </row>
    <row r="1058" spans="1:6" ht="12" x14ac:dyDescent="0.25">
      <c r="A1058" s="201">
        <v>5024</v>
      </c>
      <c r="B1058" s="201" t="s">
        <v>2519</v>
      </c>
      <c r="C1058" s="201" t="s">
        <v>2280</v>
      </c>
      <c r="D1058" s="201" t="s">
        <v>2466</v>
      </c>
      <c r="E1058" s="201" t="s">
        <v>106</v>
      </c>
      <c r="F1058" s="201" t="s">
        <v>2489</v>
      </c>
    </row>
    <row r="1059" spans="1:6" ht="12" x14ac:dyDescent="0.25">
      <c r="A1059" s="201">
        <v>5024</v>
      </c>
      <c r="B1059" s="201" t="s">
        <v>2519</v>
      </c>
      <c r="C1059" s="201" t="s">
        <v>2280</v>
      </c>
      <c r="D1059" s="201" t="s">
        <v>2466</v>
      </c>
      <c r="E1059" s="201" t="s">
        <v>106</v>
      </c>
      <c r="F1059" s="201" t="s">
        <v>2353</v>
      </c>
    </row>
    <row r="1060" spans="1:6" ht="12" x14ac:dyDescent="0.25">
      <c r="A1060" s="201">
        <v>5024</v>
      </c>
      <c r="B1060" s="201" t="s">
        <v>2519</v>
      </c>
      <c r="C1060" s="201" t="s">
        <v>2280</v>
      </c>
      <c r="D1060" s="201" t="s">
        <v>2466</v>
      </c>
      <c r="E1060" s="201" t="s">
        <v>106</v>
      </c>
      <c r="F1060" s="201" t="s">
        <v>2390</v>
      </c>
    </row>
    <row r="1061" spans="1:6" ht="12" x14ac:dyDescent="0.25">
      <c r="A1061" s="201">
        <v>5024</v>
      </c>
      <c r="B1061" s="201" t="s">
        <v>2519</v>
      </c>
      <c r="C1061" s="201" t="s">
        <v>2280</v>
      </c>
      <c r="D1061" s="201" t="s">
        <v>2466</v>
      </c>
      <c r="E1061" s="201" t="s">
        <v>106</v>
      </c>
      <c r="F1061" s="201" t="s">
        <v>2349</v>
      </c>
    </row>
    <row r="1062" spans="1:6" ht="12" x14ac:dyDescent="0.25">
      <c r="A1062" s="201">
        <v>5024</v>
      </c>
      <c r="B1062" s="201" t="s">
        <v>2519</v>
      </c>
      <c r="C1062" s="201" t="s">
        <v>2280</v>
      </c>
      <c r="D1062" s="201" t="s">
        <v>2466</v>
      </c>
      <c r="E1062" s="201" t="s">
        <v>106</v>
      </c>
      <c r="F1062" s="201" t="s">
        <v>2508</v>
      </c>
    </row>
    <row r="1063" spans="1:6" ht="12" x14ac:dyDescent="0.25">
      <c r="A1063" s="201">
        <v>5024</v>
      </c>
      <c r="B1063" s="201" t="s">
        <v>2519</v>
      </c>
      <c r="C1063" s="201" t="s">
        <v>2280</v>
      </c>
      <c r="D1063" s="201" t="s">
        <v>2466</v>
      </c>
      <c r="E1063" s="201" t="s">
        <v>106</v>
      </c>
    </row>
    <row r="1064" spans="1:6" ht="12" x14ac:dyDescent="0.25">
      <c r="A1064" s="201">
        <v>5024</v>
      </c>
      <c r="B1064" s="201" t="s">
        <v>2519</v>
      </c>
      <c r="C1064" s="201" t="s">
        <v>2280</v>
      </c>
      <c r="D1064" s="201" t="s">
        <v>2466</v>
      </c>
      <c r="E1064" s="201" t="s">
        <v>106</v>
      </c>
      <c r="F1064" s="201" t="s">
        <v>2471</v>
      </c>
    </row>
    <row r="1065" spans="1:6" ht="12" x14ac:dyDescent="0.25">
      <c r="A1065" s="201">
        <v>5024</v>
      </c>
      <c r="B1065" s="201" t="s">
        <v>2519</v>
      </c>
      <c r="C1065" s="201" t="s">
        <v>2280</v>
      </c>
      <c r="D1065" s="201" t="s">
        <v>2466</v>
      </c>
      <c r="E1065" s="201" t="s">
        <v>106</v>
      </c>
      <c r="F1065" s="201" t="s">
        <v>2352</v>
      </c>
    </row>
    <row r="1066" spans="1:6" ht="12" x14ac:dyDescent="0.25">
      <c r="A1066" s="201">
        <v>5024</v>
      </c>
      <c r="B1066" s="201" t="s">
        <v>2519</v>
      </c>
      <c r="C1066" s="201" t="s">
        <v>2280</v>
      </c>
      <c r="D1066" s="201" t="s">
        <v>2466</v>
      </c>
      <c r="E1066" s="201" t="s">
        <v>106</v>
      </c>
      <c r="F1066" s="201" t="s">
        <v>2348</v>
      </c>
    </row>
    <row r="1067" spans="1:6" ht="12" x14ac:dyDescent="0.25">
      <c r="A1067" s="201">
        <v>5024</v>
      </c>
      <c r="B1067" s="201" t="s">
        <v>2519</v>
      </c>
      <c r="C1067" s="201" t="s">
        <v>2280</v>
      </c>
      <c r="D1067" s="201" t="s">
        <v>2466</v>
      </c>
      <c r="E1067" s="201" t="s">
        <v>106</v>
      </c>
      <c r="F1067" s="201" t="s">
        <v>2344</v>
      </c>
    </row>
    <row r="1068" spans="1:6" ht="12" x14ac:dyDescent="0.25">
      <c r="A1068" s="201">
        <v>5024</v>
      </c>
      <c r="B1068" s="201" t="s">
        <v>2519</v>
      </c>
      <c r="C1068" s="201" t="s">
        <v>2280</v>
      </c>
      <c r="D1068" s="201" t="s">
        <v>2466</v>
      </c>
      <c r="E1068" s="201" t="s">
        <v>106</v>
      </c>
      <c r="F1068" s="201" t="s">
        <v>2520</v>
      </c>
    </row>
    <row r="1069" spans="1:6" ht="12" x14ac:dyDescent="0.25">
      <c r="A1069" s="201">
        <v>5024</v>
      </c>
      <c r="B1069" s="201" t="s">
        <v>2519</v>
      </c>
      <c r="C1069" s="201" t="s">
        <v>2280</v>
      </c>
      <c r="D1069" s="201" t="s">
        <v>2466</v>
      </c>
      <c r="E1069" s="201" t="s">
        <v>106</v>
      </c>
      <c r="F1069" s="201" t="s">
        <v>2378</v>
      </c>
    </row>
    <row r="1070" spans="1:6" ht="12" x14ac:dyDescent="0.25">
      <c r="A1070" s="201">
        <v>5024</v>
      </c>
      <c r="B1070" s="201" t="s">
        <v>2519</v>
      </c>
      <c r="C1070" s="201" t="s">
        <v>2280</v>
      </c>
      <c r="D1070" s="201" t="s">
        <v>2466</v>
      </c>
      <c r="E1070" s="201" t="s">
        <v>106</v>
      </c>
      <c r="F1070" s="201" t="s">
        <v>2355</v>
      </c>
    </row>
    <row r="1071" spans="1:6" ht="12" x14ac:dyDescent="0.25">
      <c r="A1071" s="201">
        <v>5024</v>
      </c>
      <c r="B1071" s="201" t="s">
        <v>2519</v>
      </c>
      <c r="C1071" s="201" t="s">
        <v>2280</v>
      </c>
      <c r="D1071" s="201" t="s">
        <v>2466</v>
      </c>
      <c r="E1071" s="201" t="s">
        <v>106</v>
      </c>
      <c r="F1071" s="201" t="s">
        <v>2346</v>
      </c>
    </row>
    <row r="1072" spans="1:6" ht="12" x14ac:dyDescent="0.25">
      <c r="A1072" s="201">
        <v>5024</v>
      </c>
      <c r="B1072" s="201" t="s">
        <v>2519</v>
      </c>
      <c r="C1072" s="201" t="s">
        <v>2280</v>
      </c>
      <c r="D1072" s="201" t="s">
        <v>2466</v>
      </c>
      <c r="E1072" s="201" t="s">
        <v>106</v>
      </c>
      <c r="F1072" s="201" t="s">
        <v>2383</v>
      </c>
    </row>
    <row r="1073" spans="1:6" ht="12" x14ac:dyDescent="0.25">
      <c r="A1073" s="201">
        <v>5024</v>
      </c>
      <c r="B1073" s="201" t="s">
        <v>2519</v>
      </c>
      <c r="C1073" s="201" t="s">
        <v>2280</v>
      </c>
      <c r="D1073" s="201" t="s">
        <v>2466</v>
      </c>
      <c r="E1073" s="201" t="s">
        <v>106</v>
      </c>
      <c r="F1073" s="201" t="s">
        <v>2394</v>
      </c>
    </row>
    <row r="1074" spans="1:6" ht="12" x14ac:dyDescent="0.25">
      <c r="A1074" s="201">
        <v>5024</v>
      </c>
      <c r="B1074" s="201" t="s">
        <v>2519</v>
      </c>
      <c r="C1074" s="201" t="s">
        <v>2280</v>
      </c>
      <c r="D1074" s="201" t="s">
        <v>2466</v>
      </c>
      <c r="E1074" s="201" t="s">
        <v>106</v>
      </c>
      <c r="F1074" s="201" t="s">
        <v>2467</v>
      </c>
    </row>
    <row r="1075" spans="1:6" ht="12" x14ac:dyDescent="0.25">
      <c r="A1075" s="201">
        <v>5024</v>
      </c>
      <c r="B1075" s="201" t="s">
        <v>2519</v>
      </c>
      <c r="C1075" s="201" t="s">
        <v>2280</v>
      </c>
      <c r="D1075" s="201" t="s">
        <v>2466</v>
      </c>
      <c r="E1075" s="201" t="s">
        <v>106</v>
      </c>
      <c r="F1075" s="201" t="s">
        <v>2347</v>
      </c>
    </row>
    <row r="1076" spans="1:6" ht="12" x14ac:dyDescent="0.25">
      <c r="A1076" s="201">
        <v>5024</v>
      </c>
      <c r="B1076" s="201" t="s">
        <v>2519</v>
      </c>
      <c r="C1076" s="201" t="s">
        <v>2280</v>
      </c>
      <c r="D1076" s="201" t="s">
        <v>2466</v>
      </c>
      <c r="E1076" s="201" t="s">
        <v>106</v>
      </c>
      <c r="F1076" s="201" t="s">
        <v>2350</v>
      </c>
    </row>
    <row r="1077" spans="1:6" ht="12" x14ac:dyDescent="0.25">
      <c r="A1077" s="201">
        <v>5024</v>
      </c>
      <c r="B1077" s="201" t="s">
        <v>2519</v>
      </c>
      <c r="C1077" s="201" t="s">
        <v>2280</v>
      </c>
      <c r="D1077" s="201" t="s">
        <v>2466</v>
      </c>
      <c r="E1077" s="201" t="s">
        <v>106</v>
      </c>
      <c r="F1077" s="201" t="s">
        <v>2358</v>
      </c>
    </row>
    <row r="1078" spans="1:6" ht="12" x14ac:dyDescent="0.25">
      <c r="A1078" s="201">
        <v>5024</v>
      </c>
      <c r="B1078" s="201" t="s">
        <v>2519</v>
      </c>
      <c r="C1078" s="201" t="s">
        <v>2280</v>
      </c>
      <c r="D1078" s="201" t="s">
        <v>2466</v>
      </c>
      <c r="E1078" s="201" t="s">
        <v>106</v>
      </c>
      <c r="F1078" s="201" t="s">
        <v>2464</v>
      </c>
    </row>
    <row r="1079" spans="1:6" ht="12" x14ac:dyDescent="0.25">
      <c r="A1079" s="201">
        <v>5024</v>
      </c>
      <c r="B1079" s="201" t="s">
        <v>2519</v>
      </c>
      <c r="C1079" s="201" t="s">
        <v>2280</v>
      </c>
      <c r="D1079" s="201" t="s">
        <v>2466</v>
      </c>
      <c r="E1079" s="201" t="s">
        <v>106</v>
      </c>
      <c r="F1079" s="201" t="s">
        <v>2342</v>
      </c>
    </row>
    <row r="1080" spans="1:6" ht="12" x14ac:dyDescent="0.25">
      <c r="A1080" s="201">
        <v>5024</v>
      </c>
      <c r="B1080" s="201" t="s">
        <v>2519</v>
      </c>
      <c r="C1080" s="201" t="s">
        <v>2280</v>
      </c>
      <c r="D1080" s="201" t="s">
        <v>2466</v>
      </c>
      <c r="E1080" s="201" t="s">
        <v>106</v>
      </c>
      <c r="F1080" s="201" t="s">
        <v>2484</v>
      </c>
    </row>
    <row r="1081" spans="1:6" ht="12" x14ac:dyDescent="0.25">
      <c r="A1081" s="201">
        <v>5024</v>
      </c>
      <c r="B1081" s="201" t="s">
        <v>2519</v>
      </c>
      <c r="C1081" s="201" t="s">
        <v>2280</v>
      </c>
      <c r="D1081" s="201" t="s">
        <v>2466</v>
      </c>
      <c r="E1081" s="201" t="s">
        <v>106</v>
      </c>
      <c r="F1081" s="201" t="s">
        <v>2392</v>
      </c>
    </row>
    <row r="1082" spans="1:6" ht="12" x14ac:dyDescent="0.25">
      <c r="A1082" s="201">
        <v>5024</v>
      </c>
      <c r="B1082" s="201" t="s">
        <v>2519</v>
      </c>
      <c r="C1082" s="201" t="s">
        <v>2280</v>
      </c>
      <c r="D1082" s="201" t="s">
        <v>2466</v>
      </c>
      <c r="E1082" s="201" t="s">
        <v>106</v>
      </c>
      <c r="F1082" s="201" t="s">
        <v>2388</v>
      </c>
    </row>
    <row r="1083" spans="1:6" ht="12" x14ac:dyDescent="0.25">
      <c r="A1083" s="201">
        <v>5024</v>
      </c>
      <c r="B1083" s="201" t="s">
        <v>2519</v>
      </c>
      <c r="C1083" s="201" t="s">
        <v>2280</v>
      </c>
      <c r="D1083" s="201" t="s">
        <v>2466</v>
      </c>
      <c r="E1083" s="201" t="s">
        <v>106</v>
      </c>
      <c r="F1083" s="201" t="s">
        <v>2343</v>
      </c>
    </row>
    <row r="1084" spans="1:6" ht="12" x14ac:dyDescent="0.25">
      <c r="A1084" s="201">
        <v>5024</v>
      </c>
      <c r="B1084" s="201" t="s">
        <v>2519</v>
      </c>
      <c r="C1084" s="201" t="s">
        <v>2280</v>
      </c>
      <c r="D1084" s="201" t="s">
        <v>2466</v>
      </c>
      <c r="E1084" s="201" t="s">
        <v>106</v>
      </c>
      <c r="F1084" s="201" t="s">
        <v>2430</v>
      </c>
    </row>
    <row r="1085" spans="1:6" ht="12" x14ac:dyDescent="0.25">
      <c r="A1085" s="201">
        <v>5024</v>
      </c>
      <c r="B1085" s="201" t="s">
        <v>2519</v>
      </c>
      <c r="C1085" s="201" t="s">
        <v>2280</v>
      </c>
      <c r="D1085" s="201" t="s">
        <v>2466</v>
      </c>
      <c r="E1085" s="201" t="s">
        <v>106</v>
      </c>
      <c r="F1085" s="201" t="s">
        <v>2459</v>
      </c>
    </row>
    <row r="1086" spans="1:6" ht="12" x14ac:dyDescent="0.25">
      <c r="A1086" s="201">
        <v>5024</v>
      </c>
      <c r="B1086" s="201" t="s">
        <v>2519</v>
      </c>
      <c r="C1086" s="201" t="s">
        <v>2280</v>
      </c>
      <c r="D1086" s="201" t="s">
        <v>2466</v>
      </c>
      <c r="E1086" s="201" t="s">
        <v>106</v>
      </c>
      <c r="F1086" s="201" t="s">
        <v>2345</v>
      </c>
    </row>
    <row r="1087" spans="1:6" ht="12" x14ac:dyDescent="0.25">
      <c r="A1087" s="201">
        <v>5024</v>
      </c>
      <c r="B1087" s="201" t="s">
        <v>2519</v>
      </c>
      <c r="C1087" s="201" t="s">
        <v>2280</v>
      </c>
      <c r="D1087" s="201" t="s">
        <v>2466</v>
      </c>
      <c r="E1087" s="201" t="s">
        <v>106</v>
      </c>
      <c r="F1087" s="201" t="s">
        <v>2521</v>
      </c>
    </row>
    <row r="1088" spans="1:6" ht="12" x14ac:dyDescent="0.25">
      <c r="A1088" s="201">
        <v>5024</v>
      </c>
      <c r="B1088" s="201" t="s">
        <v>2519</v>
      </c>
      <c r="C1088" s="201" t="s">
        <v>2280</v>
      </c>
      <c r="D1088" s="201" t="s">
        <v>2466</v>
      </c>
      <c r="E1088" s="201" t="s">
        <v>106</v>
      </c>
      <c r="F1088" s="201" t="s">
        <v>2522</v>
      </c>
    </row>
    <row r="1089" spans="1:6" ht="12" x14ac:dyDescent="0.25">
      <c r="A1089" s="201">
        <v>5025</v>
      </c>
      <c r="B1089" s="201" t="s">
        <v>2117</v>
      </c>
      <c r="C1089" s="201" t="s">
        <v>2307</v>
      </c>
      <c r="D1089" s="201" t="s">
        <v>2466</v>
      </c>
      <c r="E1089" s="201" t="s">
        <v>100</v>
      </c>
      <c r="F1089" s="201" t="s">
        <v>2493</v>
      </c>
    </row>
    <row r="1090" spans="1:6" ht="12" x14ac:dyDescent="0.25">
      <c r="A1090" s="201">
        <v>5025</v>
      </c>
      <c r="B1090" s="201" t="s">
        <v>2117</v>
      </c>
      <c r="C1090" s="201" t="s">
        <v>2307</v>
      </c>
      <c r="D1090" s="201" t="s">
        <v>2466</v>
      </c>
      <c r="E1090" s="201" t="s">
        <v>100</v>
      </c>
      <c r="F1090" s="201" t="s">
        <v>2393</v>
      </c>
    </row>
    <row r="1091" spans="1:6" ht="12" x14ac:dyDescent="0.25">
      <c r="A1091" s="201">
        <v>5025</v>
      </c>
      <c r="B1091" s="201" t="s">
        <v>2117</v>
      </c>
      <c r="C1091" s="201" t="s">
        <v>2307</v>
      </c>
      <c r="D1091" s="201" t="s">
        <v>2466</v>
      </c>
      <c r="E1091" s="201" t="s">
        <v>100</v>
      </c>
      <c r="F1091" s="201" t="s">
        <v>2375</v>
      </c>
    </row>
    <row r="1092" spans="1:6" ht="12" x14ac:dyDescent="0.25">
      <c r="A1092" s="201">
        <v>5025</v>
      </c>
      <c r="B1092" s="201" t="s">
        <v>2117</v>
      </c>
      <c r="C1092" s="201" t="s">
        <v>2307</v>
      </c>
      <c r="D1092" s="201" t="s">
        <v>2466</v>
      </c>
      <c r="E1092" s="201" t="s">
        <v>100</v>
      </c>
      <c r="F1092" s="201" t="s">
        <v>2395</v>
      </c>
    </row>
    <row r="1093" spans="1:6" ht="12" x14ac:dyDescent="0.25">
      <c r="A1093" s="201">
        <v>5025</v>
      </c>
      <c r="B1093" s="201" t="s">
        <v>2117</v>
      </c>
      <c r="C1093" s="201" t="s">
        <v>2307</v>
      </c>
      <c r="D1093" s="201" t="s">
        <v>2466</v>
      </c>
      <c r="E1093" s="201" t="s">
        <v>100</v>
      </c>
      <c r="F1093" s="201" t="s">
        <v>2443</v>
      </c>
    </row>
    <row r="1094" spans="1:6" ht="12" x14ac:dyDescent="0.25">
      <c r="A1094" s="201">
        <v>5025</v>
      </c>
      <c r="B1094" s="201" t="s">
        <v>2117</v>
      </c>
      <c r="C1094" s="201" t="s">
        <v>2307</v>
      </c>
      <c r="D1094" s="201" t="s">
        <v>2466</v>
      </c>
      <c r="E1094" s="201" t="s">
        <v>100</v>
      </c>
      <c r="F1094" s="201" t="s">
        <v>2352</v>
      </c>
    </row>
    <row r="1095" spans="1:6" ht="12" x14ac:dyDescent="0.25">
      <c r="A1095" s="201">
        <v>5025</v>
      </c>
      <c r="B1095" s="201" t="s">
        <v>2117</v>
      </c>
      <c r="C1095" s="201" t="s">
        <v>2307</v>
      </c>
      <c r="D1095" s="201" t="s">
        <v>2466</v>
      </c>
      <c r="E1095" s="201" t="s">
        <v>100</v>
      </c>
      <c r="F1095" s="201" t="s">
        <v>2399</v>
      </c>
    </row>
    <row r="1096" spans="1:6" ht="12" x14ac:dyDescent="0.25">
      <c r="A1096" s="201">
        <v>5025</v>
      </c>
      <c r="B1096" s="201" t="s">
        <v>2117</v>
      </c>
      <c r="C1096" s="201" t="s">
        <v>2307</v>
      </c>
      <c r="D1096" s="201" t="s">
        <v>2466</v>
      </c>
      <c r="E1096" s="201" t="s">
        <v>100</v>
      </c>
      <c r="F1096" s="201" t="s">
        <v>2343</v>
      </c>
    </row>
    <row r="1097" spans="1:6" ht="12" x14ac:dyDescent="0.25">
      <c r="A1097" s="201">
        <v>5025</v>
      </c>
      <c r="B1097" s="201" t="s">
        <v>2117</v>
      </c>
      <c r="C1097" s="201" t="s">
        <v>2307</v>
      </c>
      <c r="D1097" s="201" t="s">
        <v>2466</v>
      </c>
      <c r="E1097" s="201" t="s">
        <v>100</v>
      </c>
      <c r="F1097" s="201" t="s">
        <v>2345</v>
      </c>
    </row>
    <row r="1098" spans="1:6" ht="12" x14ac:dyDescent="0.25">
      <c r="A1098" s="201">
        <v>5025</v>
      </c>
      <c r="B1098" s="201" t="s">
        <v>2117</v>
      </c>
      <c r="C1098" s="201" t="s">
        <v>2307</v>
      </c>
      <c r="D1098" s="201" t="s">
        <v>2466</v>
      </c>
      <c r="E1098" s="201" t="s">
        <v>100</v>
      </c>
      <c r="F1098" s="201" t="s">
        <v>2484</v>
      </c>
    </row>
    <row r="1099" spans="1:6" ht="12" x14ac:dyDescent="0.25">
      <c r="A1099" s="201">
        <v>5025</v>
      </c>
      <c r="B1099" s="201" t="s">
        <v>2117</v>
      </c>
      <c r="C1099" s="201" t="s">
        <v>2307</v>
      </c>
      <c r="D1099" s="201" t="s">
        <v>2466</v>
      </c>
      <c r="E1099" s="201" t="s">
        <v>100</v>
      </c>
      <c r="F1099" s="201" t="s">
        <v>2344</v>
      </c>
    </row>
    <row r="1100" spans="1:6" ht="12" x14ac:dyDescent="0.25">
      <c r="A1100" s="201">
        <v>5025</v>
      </c>
      <c r="B1100" s="201" t="s">
        <v>2117</v>
      </c>
      <c r="C1100" s="201" t="s">
        <v>2307</v>
      </c>
      <c r="D1100" s="201" t="s">
        <v>2466</v>
      </c>
      <c r="E1100" s="201" t="s">
        <v>100</v>
      </c>
      <c r="F1100" s="201" t="s">
        <v>2353</v>
      </c>
    </row>
    <row r="1101" spans="1:6" ht="12" x14ac:dyDescent="0.25">
      <c r="A1101" s="201">
        <v>5025</v>
      </c>
      <c r="B1101" s="201" t="s">
        <v>2117</v>
      </c>
      <c r="C1101" s="201" t="s">
        <v>2307</v>
      </c>
      <c r="D1101" s="201" t="s">
        <v>2466</v>
      </c>
      <c r="E1101" s="201" t="s">
        <v>100</v>
      </c>
      <c r="F1101" s="201" t="s">
        <v>2346</v>
      </c>
    </row>
    <row r="1102" spans="1:6" ht="12" x14ac:dyDescent="0.25">
      <c r="A1102" s="201">
        <v>5025</v>
      </c>
      <c r="B1102" s="201" t="s">
        <v>2117</v>
      </c>
      <c r="C1102" s="201" t="s">
        <v>2307</v>
      </c>
      <c r="D1102" s="201" t="s">
        <v>2466</v>
      </c>
      <c r="E1102" s="201" t="s">
        <v>100</v>
      </c>
      <c r="F1102" s="201" t="s">
        <v>2520</v>
      </c>
    </row>
    <row r="1103" spans="1:6" ht="12" x14ac:dyDescent="0.25">
      <c r="A1103" s="201">
        <v>5025</v>
      </c>
      <c r="B1103" s="201" t="s">
        <v>2117</v>
      </c>
      <c r="C1103" s="201" t="s">
        <v>2307</v>
      </c>
      <c r="D1103" s="201" t="s">
        <v>2466</v>
      </c>
      <c r="E1103" s="201" t="s">
        <v>100</v>
      </c>
      <c r="F1103" s="201" t="s">
        <v>2422</v>
      </c>
    </row>
    <row r="1104" spans="1:6" ht="12" x14ac:dyDescent="0.25">
      <c r="A1104" s="201">
        <v>5025</v>
      </c>
      <c r="B1104" s="201" t="s">
        <v>2117</v>
      </c>
      <c r="C1104" s="201" t="s">
        <v>2307</v>
      </c>
      <c r="D1104" s="201" t="s">
        <v>2466</v>
      </c>
      <c r="E1104" s="201" t="s">
        <v>100</v>
      </c>
      <c r="F1104" s="201" t="s">
        <v>2392</v>
      </c>
    </row>
    <row r="1105" spans="1:6" ht="12" x14ac:dyDescent="0.25">
      <c r="A1105" s="201">
        <v>5025</v>
      </c>
      <c r="B1105" s="201" t="s">
        <v>2117</v>
      </c>
      <c r="C1105" s="201" t="s">
        <v>2307</v>
      </c>
      <c r="D1105" s="201" t="s">
        <v>2466</v>
      </c>
      <c r="E1105" s="201" t="s">
        <v>100</v>
      </c>
      <c r="F1105" s="201" t="s">
        <v>2354</v>
      </c>
    </row>
    <row r="1106" spans="1:6" ht="12" x14ac:dyDescent="0.25">
      <c r="A1106" s="201">
        <v>5025</v>
      </c>
      <c r="B1106" s="201" t="s">
        <v>2117</v>
      </c>
      <c r="C1106" s="201" t="s">
        <v>2307</v>
      </c>
      <c r="D1106" s="201" t="s">
        <v>2466</v>
      </c>
      <c r="E1106" s="201" t="s">
        <v>100</v>
      </c>
      <c r="F1106" s="201" t="s">
        <v>2364</v>
      </c>
    </row>
    <row r="1107" spans="1:6" ht="12" x14ac:dyDescent="0.25">
      <c r="A1107" s="201">
        <v>5025</v>
      </c>
      <c r="B1107" s="201" t="s">
        <v>2117</v>
      </c>
      <c r="C1107" s="201" t="s">
        <v>2307</v>
      </c>
      <c r="D1107" s="201" t="s">
        <v>2466</v>
      </c>
      <c r="E1107" s="201" t="s">
        <v>100</v>
      </c>
      <c r="F1107" s="201" t="s">
        <v>2396</v>
      </c>
    </row>
    <row r="1108" spans="1:6" ht="12" x14ac:dyDescent="0.25">
      <c r="A1108" s="201">
        <v>5025</v>
      </c>
      <c r="B1108" s="201" t="s">
        <v>2117</v>
      </c>
      <c r="C1108" s="201" t="s">
        <v>2307</v>
      </c>
      <c r="D1108" s="201" t="s">
        <v>2466</v>
      </c>
      <c r="E1108" s="201" t="s">
        <v>100</v>
      </c>
      <c r="F1108" s="201" t="s">
        <v>2401</v>
      </c>
    </row>
    <row r="1109" spans="1:6" ht="12" x14ac:dyDescent="0.25">
      <c r="A1109" s="201">
        <v>5025</v>
      </c>
      <c r="B1109" s="201" t="s">
        <v>2117</v>
      </c>
      <c r="C1109" s="201" t="s">
        <v>2307</v>
      </c>
      <c r="D1109" s="201" t="s">
        <v>2466</v>
      </c>
      <c r="E1109" s="201" t="s">
        <v>100</v>
      </c>
      <c r="F1109" s="201" t="s">
        <v>2360</v>
      </c>
    </row>
    <row r="1110" spans="1:6" ht="12" x14ac:dyDescent="0.25">
      <c r="A1110" s="201">
        <v>5025</v>
      </c>
      <c r="B1110" s="201" t="s">
        <v>2117</v>
      </c>
      <c r="C1110" s="201" t="s">
        <v>2307</v>
      </c>
      <c r="D1110" s="201" t="s">
        <v>2466</v>
      </c>
      <c r="E1110" s="201" t="s">
        <v>100</v>
      </c>
      <c r="F1110" s="201" t="s">
        <v>2398</v>
      </c>
    </row>
    <row r="1111" spans="1:6" ht="12" x14ac:dyDescent="0.25">
      <c r="A1111" s="201">
        <v>5025</v>
      </c>
      <c r="B1111" s="201" t="s">
        <v>2117</v>
      </c>
      <c r="C1111" s="201" t="s">
        <v>2307</v>
      </c>
      <c r="D1111" s="201" t="s">
        <v>2466</v>
      </c>
      <c r="E1111" s="201" t="s">
        <v>100</v>
      </c>
      <c r="F1111" s="201" t="s">
        <v>2347</v>
      </c>
    </row>
    <row r="1112" spans="1:6" ht="12" x14ac:dyDescent="0.25">
      <c r="A1112" s="201">
        <v>5025</v>
      </c>
      <c r="B1112" s="201" t="s">
        <v>2117</v>
      </c>
      <c r="C1112" s="201" t="s">
        <v>2307</v>
      </c>
      <c r="D1112" s="201" t="s">
        <v>2466</v>
      </c>
      <c r="E1112" s="201" t="s">
        <v>100</v>
      </c>
      <c r="F1112" s="201" t="s">
        <v>2386</v>
      </c>
    </row>
    <row r="1113" spans="1:6" ht="12" x14ac:dyDescent="0.25">
      <c r="A1113" s="201">
        <v>5025</v>
      </c>
      <c r="B1113" s="201" t="s">
        <v>2117</v>
      </c>
      <c r="C1113" s="201" t="s">
        <v>2307</v>
      </c>
      <c r="D1113" s="201" t="s">
        <v>2466</v>
      </c>
      <c r="E1113" s="201" t="s">
        <v>100</v>
      </c>
      <c r="F1113" s="201" t="s">
        <v>2356</v>
      </c>
    </row>
    <row r="1114" spans="1:6" ht="12" x14ac:dyDescent="0.25">
      <c r="A1114" s="201">
        <v>5025</v>
      </c>
      <c r="B1114" s="201" t="s">
        <v>2117</v>
      </c>
      <c r="C1114" s="201" t="s">
        <v>2307</v>
      </c>
      <c r="D1114" s="201" t="s">
        <v>2466</v>
      </c>
      <c r="E1114" s="201" t="s">
        <v>100</v>
      </c>
      <c r="F1114" s="201" t="s">
        <v>2408</v>
      </c>
    </row>
    <row r="1115" spans="1:6" ht="12" x14ac:dyDescent="0.25">
      <c r="A1115" s="201">
        <v>5025</v>
      </c>
      <c r="B1115" s="201" t="s">
        <v>2117</v>
      </c>
      <c r="C1115" s="201" t="s">
        <v>2307</v>
      </c>
      <c r="D1115" s="201" t="s">
        <v>2466</v>
      </c>
      <c r="E1115" s="201" t="s">
        <v>100</v>
      </c>
      <c r="F1115" s="201" t="s">
        <v>2404</v>
      </c>
    </row>
    <row r="1116" spans="1:6" ht="12" x14ac:dyDescent="0.25">
      <c r="A1116" s="201">
        <v>5025</v>
      </c>
      <c r="B1116" s="201" t="s">
        <v>2117</v>
      </c>
      <c r="C1116" s="201" t="s">
        <v>2307</v>
      </c>
      <c r="D1116" s="201" t="s">
        <v>2466</v>
      </c>
      <c r="E1116" s="201" t="s">
        <v>100</v>
      </c>
      <c r="F1116" s="201" t="s">
        <v>2405</v>
      </c>
    </row>
    <row r="1117" spans="1:6" ht="12" x14ac:dyDescent="0.25">
      <c r="A1117" s="201">
        <v>5025</v>
      </c>
      <c r="B1117" s="201" t="s">
        <v>2117</v>
      </c>
      <c r="C1117" s="201" t="s">
        <v>2307</v>
      </c>
      <c r="D1117" s="201" t="s">
        <v>2466</v>
      </c>
      <c r="E1117" s="201" t="s">
        <v>100</v>
      </c>
      <c r="F1117" s="201" t="s">
        <v>2390</v>
      </c>
    </row>
    <row r="1118" spans="1:6" ht="12" x14ac:dyDescent="0.25">
      <c r="A1118" s="201">
        <v>5025</v>
      </c>
      <c r="B1118" s="201" t="s">
        <v>2117</v>
      </c>
      <c r="C1118" s="201" t="s">
        <v>2307</v>
      </c>
      <c r="D1118" s="201" t="s">
        <v>2466</v>
      </c>
      <c r="E1118" s="201" t="s">
        <v>100</v>
      </c>
      <c r="F1118" s="201" t="s">
        <v>2387</v>
      </c>
    </row>
    <row r="1119" spans="1:6" ht="12" x14ac:dyDescent="0.25">
      <c r="A1119" s="201">
        <v>5025</v>
      </c>
      <c r="B1119" s="201" t="s">
        <v>2117</v>
      </c>
      <c r="C1119" s="201" t="s">
        <v>2307</v>
      </c>
      <c r="D1119" s="201" t="s">
        <v>2466</v>
      </c>
      <c r="E1119" s="201" t="s">
        <v>100</v>
      </c>
      <c r="F1119" s="201" t="s">
        <v>2357</v>
      </c>
    </row>
    <row r="1120" spans="1:6" ht="12" x14ac:dyDescent="0.25">
      <c r="A1120" s="201">
        <v>5025</v>
      </c>
      <c r="B1120" s="201" t="s">
        <v>2117</v>
      </c>
      <c r="C1120" s="201" t="s">
        <v>2307</v>
      </c>
      <c r="D1120" s="201" t="s">
        <v>2466</v>
      </c>
      <c r="E1120" s="201" t="s">
        <v>100</v>
      </c>
      <c r="F1120" s="201" t="s">
        <v>2378</v>
      </c>
    </row>
    <row r="1121" spans="1:6" ht="12" x14ac:dyDescent="0.25">
      <c r="A1121" s="201">
        <v>5025</v>
      </c>
      <c r="B1121" s="201" t="s">
        <v>2117</v>
      </c>
      <c r="C1121" s="201" t="s">
        <v>2307</v>
      </c>
      <c r="D1121" s="201" t="s">
        <v>2466</v>
      </c>
      <c r="E1121" s="201" t="s">
        <v>100</v>
      </c>
      <c r="F1121" s="201" t="s">
        <v>2369</v>
      </c>
    </row>
    <row r="1122" spans="1:6" ht="12" x14ac:dyDescent="0.25">
      <c r="A1122" s="201">
        <v>5025</v>
      </c>
      <c r="B1122" s="201" t="s">
        <v>2117</v>
      </c>
      <c r="C1122" s="201" t="s">
        <v>2307</v>
      </c>
      <c r="D1122" s="201" t="s">
        <v>2466</v>
      </c>
      <c r="E1122" s="201" t="s">
        <v>100</v>
      </c>
      <c r="F1122" s="201" t="s">
        <v>2394</v>
      </c>
    </row>
    <row r="1123" spans="1:6" ht="12" x14ac:dyDescent="0.25">
      <c r="A1123" s="201">
        <v>5025</v>
      </c>
      <c r="B1123" s="201" t="s">
        <v>2117</v>
      </c>
      <c r="C1123" s="201" t="s">
        <v>2307</v>
      </c>
      <c r="D1123" s="201" t="s">
        <v>2466</v>
      </c>
      <c r="E1123" s="201" t="s">
        <v>100</v>
      </c>
    </row>
    <row r="1124" spans="1:6" ht="12" x14ac:dyDescent="0.25">
      <c r="A1124" s="201">
        <v>5025</v>
      </c>
      <c r="B1124" s="201" t="s">
        <v>2117</v>
      </c>
      <c r="C1124" s="201" t="s">
        <v>2307</v>
      </c>
      <c r="D1124" s="201" t="s">
        <v>2466</v>
      </c>
      <c r="E1124" s="201" t="s">
        <v>100</v>
      </c>
      <c r="F1124" s="201" t="s">
        <v>2373</v>
      </c>
    </row>
    <row r="1125" spans="1:6" ht="12" x14ac:dyDescent="0.25">
      <c r="A1125" s="201">
        <v>5025</v>
      </c>
      <c r="B1125" s="201" t="s">
        <v>2117</v>
      </c>
      <c r="C1125" s="201" t="s">
        <v>2307</v>
      </c>
      <c r="D1125" s="201" t="s">
        <v>2466</v>
      </c>
      <c r="E1125" s="201" t="s">
        <v>100</v>
      </c>
      <c r="F1125" s="201" t="s">
        <v>2350</v>
      </c>
    </row>
    <row r="1126" spans="1:6" ht="12" x14ac:dyDescent="0.25">
      <c r="A1126" s="201">
        <v>5025</v>
      </c>
      <c r="B1126" s="201" t="s">
        <v>2117</v>
      </c>
      <c r="C1126" s="201" t="s">
        <v>2307</v>
      </c>
      <c r="D1126" s="201" t="s">
        <v>2466</v>
      </c>
      <c r="E1126" s="201" t="s">
        <v>100</v>
      </c>
      <c r="F1126" s="201" t="s">
        <v>2459</v>
      </c>
    </row>
    <row r="1127" spans="1:6" ht="12" x14ac:dyDescent="0.25">
      <c r="A1127" s="201">
        <v>5025</v>
      </c>
      <c r="B1127" s="201" t="s">
        <v>2117</v>
      </c>
      <c r="C1127" s="201" t="s">
        <v>2307</v>
      </c>
      <c r="D1127" s="201" t="s">
        <v>2466</v>
      </c>
      <c r="E1127" s="201" t="s">
        <v>100</v>
      </c>
      <c r="F1127" s="201" t="s">
        <v>2461</v>
      </c>
    </row>
    <row r="1128" spans="1:6" ht="12" x14ac:dyDescent="0.25">
      <c r="A1128" s="201">
        <v>5025</v>
      </c>
      <c r="B1128" s="201" t="s">
        <v>2117</v>
      </c>
      <c r="C1128" s="201" t="s">
        <v>2307</v>
      </c>
      <c r="D1128" s="201" t="s">
        <v>2466</v>
      </c>
      <c r="E1128" s="201" t="s">
        <v>100</v>
      </c>
      <c r="F1128" s="201" t="s">
        <v>2402</v>
      </c>
    </row>
    <row r="1129" spans="1:6" ht="12" x14ac:dyDescent="0.25">
      <c r="A1129" s="201">
        <v>5025</v>
      </c>
      <c r="B1129" s="201" t="s">
        <v>2117</v>
      </c>
      <c r="C1129" s="201" t="s">
        <v>2307</v>
      </c>
      <c r="D1129" s="201" t="s">
        <v>2466</v>
      </c>
      <c r="E1129" s="201" t="s">
        <v>100</v>
      </c>
      <c r="F1129" s="201" t="s">
        <v>2348</v>
      </c>
    </row>
    <row r="1130" spans="1:6" ht="12" x14ac:dyDescent="0.25">
      <c r="A1130" s="201">
        <v>5025</v>
      </c>
      <c r="B1130" s="201" t="s">
        <v>2117</v>
      </c>
      <c r="C1130" s="201" t="s">
        <v>2307</v>
      </c>
      <c r="D1130" s="201" t="s">
        <v>2466</v>
      </c>
      <c r="E1130" s="201" t="s">
        <v>100</v>
      </c>
      <c r="F1130" s="201" t="s">
        <v>2388</v>
      </c>
    </row>
    <row r="1131" spans="1:6" ht="12" x14ac:dyDescent="0.25">
      <c r="A1131" s="201">
        <v>5025</v>
      </c>
      <c r="B1131" s="201" t="s">
        <v>2117</v>
      </c>
      <c r="C1131" s="201" t="s">
        <v>2307</v>
      </c>
      <c r="D1131" s="201" t="s">
        <v>2466</v>
      </c>
      <c r="E1131" s="201" t="s">
        <v>100</v>
      </c>
      <c r="F1131" s="201" t="s">
        <v>2407</v>
      </c>
    </row>
    <row r="1132" spans="1:6" ht="12" x14ac:dyDescent="0.25">
      <c r="A1132" s="201">
        <v>5025</v>
      </c>
      <c r="B1132" s="201" t="s">
        <v>2117</v>
      </c>
      <c r="C1132" s="201" t="s">
        <v>2307</v>
      </c>
      <c r="D1132" s="201" t="s">
        <v>2466</v>
      </c>
      <c r="E1132" s="201" t="s">
        <v>100</v>
      </c>
      <c r="F1132" s="201" t="s">
        <v>2355</v>
      </c>
    </row>
    <row r="1133" spans="1:6" ht="12" x14ac:dyDescent="0.25">
      <c r="A1133" s="201">
        <v>5025</v>
      </c>
      <c r="B1133" s="201" t="s">
        <v>2117</v>
      </c>
      <c r="C1133" s="201" t="s">
        <v>2307</v>
      </c>
      <c r="D1133" s="201" t="s">
        <v>2466</v>
      </c>
      <c r="E1133" s="201" t="s">
        <v>100</v>
      </c>
      <c r="F1133" s="201" t="s">
        <v>2365</v>
      </c>
    </row>
    <row r="1134" spans="1:6" ht="12" x14ac:dyDescent="0.25">
      <c r="A1134" s="201">
        <v>5025</v>
      </c>
      <c r="B1134" s="201" t="s">
        <v>2117</v>
      </c>
      <c r="C1134" s="201" t="s">
        <v>2307</v>
      </c>
      <c r="D1134" s="201" t="s">
        <v>2466</v>
      </c>
      <c r="E1134" s="201" t="s">
        <v>100</v>
      </c>
      <c r="F1134" s="201" t="s">
        <v>2383</v>
      </c>
    </row>
    <row r="1135" spans="1:6" ht="12" x14ac:dyDescent="0.25">
      <c r="A1135" s="201">
        <v>5025</v>
      </c>
      <c r="B1135" s="201" t="s">
        <v>2117</v>
      </c>
      <c r="C1135" s="201" t="s">
        <v>2307</v>
      </c>
      <c r="D1135" s="201" t="s">
        <v>2466</v>
      </c>
      <c r="E1135" s="201" t="s">
        <v>100</v>
      </c>
      <c r="F1135" s="201" t="s">
        <v>2342</v>
      </c>
    </row>
    <row r="1136" spans="1:6" ht="12" x14ac:dyDescent="0.25">
      <c r="A1136" s="201">
        <v>5025</v>
      </c>
      <c r="B1136" s="201" t="s">
        <v>2117</v>
      </c>
      <c r="C1136" s="201" t="s">
        <v>2307</v>
      </c>
      <c r="D1136" s="201" t="s">
        <v>2466</v>
      </c>
      <c r="E1136" s="201" t="s">
        <v>100</v>
      </c>
      <c r="F1136" s="201" t="s">
        <v>2349</v>
      </c>
    </row>
    <row r="1137" spans="1:6" ht="12" x14ac:dyDescent="0.25">
      <c r="A1137" s="201">
        <v>5025</v>
      </c>
      <c r="B1137" s="201" t="s">
        <v>2117</v>
      </c>
      <c r="C1137" s="201" t="s">
        <v>2307</v>
      </c>
      <c r="D1137" s="201" t="s">
        <v>2466</v>
      </c>
      <c r="E1137" s="201" t="s">
        <v>100</v>
      </c>
      <c r="F1137" s="201" t="s">
        <v>2523</v>
      </c>
    </row>
    <row r="1138" spans="1:6" ht="12" x14ac:dyDescent="0.25">
      <c r="A1138" s="201">
        <v>5030</v>
      </c>
      <c r="B1138" s="201" t="s">
        <v>2524</v>
      </c>
      <c r="C1138" s="201" t="s">
        <v>2525</v>
      </c>
      <c r="D1138" s="201" t="s">
        <v>2466</v>
      </c>
      <c r="E1138" s="201" t="s">
        <v>113</v>
      </c>
      <c r="F1138" s="201" t="s">
        <v>2351</v>
      </c>
    </row>
    <row r="1139" spans="1:6" ht="12" x14ac:dyDescent="0.25">
      <c r="A1139" s="201">
        <v>5030</v>
      </c>
      <c r="B1139" s="201" t="s">
        <v>2524</v>
      </c>
      <c r="C1139" s="201" t="s">
        <v>2525</v>
      </c>
      <c r="D1139" s="201" t="s">
        <v>2466</v>
      </c>
      <c r="E1139" s="201" t="s">
        <v>113</v>
      </c>
      <c r="F1139" s="201" t="s">
        <v>2388</v>
      </c>
    </row>
    <row r="1140" spans="1:6" ht="12" x14ac:dyDescent="0.25">
      <c r="A1140" s="201">
        <v>5030</v>
      </c>
      <c r="B1140" s="201" t="s">
        <v>2524</v>
      </c>
      <c r="C1140" s="201" t="s">
        <v>2525</v>
      </c>
      <c r="D1140" s="201" t="s">
        <v>2466</v>
      </c>
      <c r="E1140" s="201" t="s">
        <v>113</v>
      </c>
      <c r="F1140" s="201" t="s">
        <v>2343</v>
      </c>
    </row>
    <row r="1141" spans="1:6" ht="12" x14ac:dyDescent="0.25">
      <c r="A1141" s="201">
        <v>5030</v>
      </c>
      <c r="B1141" s="201" t="s">
        <v>2524</v>
      </c>
      <c r="C1141" s="201" t="s">
        <v>2525</v>
      </c>
      <c r="D1141" s="201" t="s">
        <v>2466</v>
      </c>
      <c r="E1141" s="201" t="s">
        <v>113</v>
      </c>
      <c r="F1141" s="201" t="s">
        <v>2365</v>
      </c>
    </row>
    <row r="1142" spans="1:6" ht="12" x14ac:dyDescent="0.25">
      <c r="A1142" s="201">
        <v>5030</v>
      </c>
      <c r="B1142" s="201" t="s">
        <v>2524</v>
      </c>
      <c r="C1142" s="201" t="s">
        <v>2525</v>
      </c>
      <c r="D1142" s="201" t="s">
        <v>2466</v>
      </c>
      <c r="E1142" s="201" t="s">
        <v>113</v>
      </c>
      <c r="F1142" s="201" t="s">
        <v>2456</v>
      </c>
    </row>
    <row r="1143" spans="1:6" ht="12" x14ac:dyDescent="0.25">
      <c r="A1143" s="201">
        <v>5030</v>
      </c>
      <c r="B1143" s="201" t="s">
        <v>2524</v>
      </c>
      <c r="C1143" s="201" t="s">
        <v>2525</v>
      </c>
      <c r="D1143" s="201" t="s">
        <v>2466</v>
      </c>
      <c r="E1143" s="201" t="s">
        <v>113</v>
      </c>
      <c r="F1143" s="201" t="s">
        <v>2344</v>
      </c>
    </row>
    <row r="1144" spans="1:6" ht="12" x14ac:dyDescent="0.25">
      <c r="A1144" s="201">
        <v>5030</v>
      </c>
      <c r="B1144" s="201" t="s">
        <v>2524</v>
      </c>
      <c r="C1144" s="201" t="s">
        <v>2525</v>
      </c>
      <c r="D1144" s="201" t="s">
        <v>2466</v>
      </c>
      <c r="E1144" s="201" t="s">
        <v>113</v>
      </c>
      <c r="F1144" s="201" t="s">
        <v>2515</v>
      </c>
    </row>
    <row r="1145" spans="1:6" ht="12" x14ac:dyDescent="0.25">
      <c r="A1145" s="201">
        <v>5030</v>
      </c>
      <c r="B1145" s="201" t="s">
        <v>2524</v>
      </c>
      <c r="C1145" s="201" t="s">
        <v>2525</v>
      </c>
      <c r="D1145" s="201" t="s">
        <v>2466</v>
      </c>
      <c r="E1145" s="201" t="s">
        <v>113</v>
      </c>
      <c r="F1145" s="201" t="s">
        <v>2403</v>
      </c>
    </row>
    <row r="1146" spans="1:6" ht="12" x14ac:dyDescent="0.25">
      <c r="A1146" s="201">
        <v>5030</v>
      </c>
      <c r="B1146" s="201" t="s">
        <v>2524</v>
      </c>
      <c r="C1146" s="201" t="s">
        <v>2525</v>
      </c>
      <c r="D1146" s="201" t="s">
        <v>2466</v>
      </c>
      <c r="E1146" s="201" t="s">
        <v>113</v>
      </c>
      <c r="F1146" s="201" t="s">
        <v>2422</v>
      </c>
    </row>
    <row r="1147" spans="1:6" ht="12" x14ac:dyDescent="0.25">
      <c r="A1147" s="201">
        <v>5030</v>
      </c>
      <c r="B1147" s="201" t="s">
        <v>2524</v>
      </c>
      <c r="C1147" s="201" t="s">
        <v>2525</v>
      </c>
      <c r="D1147" s="201" t="s">
        <v>2466</v>
      </c>
      <c r="E1147" s="201" t="s">
        <v>113</v>
      </c>
      <c r="F1147" s="201" t="s">
        <v>2375</v>
      </c>
    </row>
    <row r="1148" spans="1:6" ht="12" x14ac:dyDescent="0.25">
      <c r="A1148" s="201">
        <v>5030</v>
      </c>
      <c r="B1148" s="201" t="s">
        <v>2524</v>
      </c>
      <c r="C1148" s="201" t="s">
        <v>2525</v>
      </c>
      <c r="D1148" s="201" t="s">
        <v>2466</v>
      </c>
      <c r="E1148" s="201" t="s">
        <v>113</v>
      </c>
      <c r="F1148" s="201" t="s">
        <v>2352</v>
      </c>
    </row>
    <row r="1149" spans="1:6" ht="12" x14ac:dyDescent="0.25">
      <c r="A1149" s="201">
        <v>5030</v>
      </c>
      <c r="B1149" s="201" t="s">
        <v>2524</v>
      </c>
      <c r="C1149" s="201" t="s">
        <v>2525</v>
      </c>
      <c r="D1149" s="201" t="s">
        <v>2466</v>
      </c>
      <c r="E1149" s="201" t="s">
        <v>113</v>
      </c>
      <c r="F1149" s="201" t="s">
        <v>2367</v>
      </c>
    </row>
    <row r="1150" spans="1:6" ht="12" x14ac:dyDescent="0.25">
      <c r="A1150" s="201">
        <v>5030</v>
      </c>
      <c r="B1150" s="201" t="s">
        <v>2524</v>
      </c>
      <c r="C1150" s="201" t="s">
        <v>2525</v>
      </c>
      <c r="D1150" s="201" t="s">
        <v>2466</v>
      </c>
      <c r="E1150" s="201" t="s">
        <v>113</v>
      </c>
      <c r="F1150" s="201" t="s">
        <v>2347</v>
      </c>
    </row>
    <row r="1151" spans="1:6" ht="12" x14ac:dyDescent="0.25">
      <c r="A1151" s="201">
        <v>5030</v>
      </c>
      <c r="B1151" s="201" t="s">
        <v>2524</v>
      </c>
      <c r="C1151" s="201" t="s">
        <v>2525</v>
      </c>
      <c r="D1151" s="201" t="s">
        <v>2466</v>
      </c>
      <c r="E1151" s="201" t="s">
        <v>113</v>
      </c>
      <c r="F1151" s="201" t="s">
        <v>2430</v>
      </c>
    </row>
    <row r="1152" spans="1:6" ht="12" x14ac:dyDescent="0.25">
      <c r="A1152" s="201">
        <v>5030</v>
      </c>
      <c r="B1152" s="201" t="s">
        <v>2524</v>
      </c>
      <c r="C1152" s="201" t="s">
        <v>2525</v>
      </c>
      <c r="D1152" s="201" t="s">
        <v>2466</v>
      </c>
      <c r="E1152" s="201" t="s">
        <v>113</v>
      </c>
      <c r="F1152" s="201" t="s">
        <v>2463</v>
      </c>
    </row>
    <row r="1153" spans="1:6" ht="12" x14ac:dyDescent="0.25">
      <c r="A1153" s="201">
        <v>5030</v>
      </c>
      <c r="B1153" s="201" t="s">
        <v>2524</v>
      </c>
      <c r="C1153" s="201" t="s">
        <v>2525</v>
      </c>
      <c r="D1153" s="201" t="s">
        <v>2466</v>
      </c>
      <c r="E1153" s="201" t="s">
        <v>113</v>
      </c>
      <c r="F1153" s="201" t="s">
        <v>2358</v>
      </c>
    </row>
    <row r="1154" spans="1:6" ht="12" x14ac:dyDescent="0.25">
      <c r="A1154" s="201">
        <v>5030</v>
      </c>
      <c r="B1154" s="201" t="s">
        <v>2524</v>
      </c>
      <c r="C1154" s="201" t="s">
        <v>2525</v>
      </c>
      <c r="D1154" s="201" t="s">
        <v>2466</v>
      </c>
      <c r="E1154" s="201" t="s">
        <v>113</v>
      </c>
      <c r="F1154" s="201" t="s">
        <v>2392</v>
      </c>
    </row>
    <row r="1155" spans="1:6" ht="12" x14ac:dyDescent="0.25">
      <c r="A1155" s="201">
        <v>5030</v>
      </c>
      <c r="B1155" s="201" t="s">
        <v>2524</v>
      </c>
      <c r="C1155" s="201" t="s">
        <v>2525</v>
      </c>
      <c r="D1155" s="201" t="s">
        <v>2466</v>
      </c>
      <c r="E1155" s="201" t="s">
        <v>113</v>
      </c>
    </row>
    <row r="1156" spans="1:6" ht="12" x14ac:dyDescent="0.25">
      <c r="A1156" s="201">
        <v>5030</v>
      </c>
      <c r="B1156" s="201" t="s">
        <v>2524</v>
      </c>
      <c r="C1156" s="201" t="s">
        <v>2525</v>
      </c>
      <c r="D1156" s="201" t="s">
        <v>2466</v>
      </c>
      <c r="E1156" s="201" t="s">
        <v>113</v>
      </c>
      <c r="F1156" s="201" t="s">
        <v>2378</v>
      </c>
    </row>
    <row r="1157" spans="1:6" ht="12" x14ac:dyDescent="0.25">
      <c r="A1157" s="201">
        <v>5030</v>
      </c>
      <c r="B1157" s="201" t="s">
        <v>2524</v>
      </c>
      <c r="C1157" s="201" t="s">
        <v>2525</v>
      </c>
      <c r="D1157" s="201" t="s">
        <v>2466</v>
      </c>
      <c r="E1157" s="201" t="s">
        <v>113</v>
      </c>
      <c r="F1157" s="201" t="s">
        <v>2511</v>
      </c>
    </row>
    <row r="1158" spans="1:6" ht="12" x14ac:dyDescent="0.25">
      <c r="A1158" s="201">
        <v>5030</v>
      </c>
      <c r="B1158" s="201" t="s">
        <v>2524</v>
      </c>
      <c r="C1158" s="201" t="s">
        <v>2525</v>
      </c>
      <c r="D1158" s="201" t="s">
        <v>2466</v>
      </c>
      <c r="E1158" s="201" t="s">
        <v>113</v>
      </c>
      <c r="F1158" s="201" t="s">
        <v>2372</v>
      </c>
    </row>
    <row r="1159" spans="1:6" ht="12" x14ac:dyDescent="0.25">
      <c r="A1159" s="201">
        <v>5036</v>
      </c>
      <c r="B1159" s="201" t="s">
        <v>2526</v>
      </c>
      <c r="C1159" s="201" t="s">
        <v>2453</v>
      </c>
      <c r="D1159" s="201" t="s">
        <v>2454</v>
      </c>
      <c r="E1159" s="201" t="s">
        <v>99</v>
      </c>
      <c r="F1159" s="201" t="s">
        <v>2484</v>
      </c>
    </row>
    <row r="1160" spans="1:6" ht="12" x14ac:dyDescent="0.25">
      <c r="A1160" s="201">
        <v>5036</v>
      </c>
      <c r="B1160" s="201" t="s">
        <v>2526</v>
      </c>
      <c r="C1160" s="201" t="s">
        <v>2453</v>
      </c>
      <c r="D1160" s="201" t="s">
        <v>2454</v>
      </c>
      <c r="E1160" s="201" t="s">
        <v>99</v>
      </c>
      <c r="F1160" s="201" t="s">
        <v>2401</v>
      </c>
    </row>
    <row r="1161" spans="1:6" ht="12" x14ac:dyDescent="0.25">
      <c r="A1161" s="201">
        <v>5036</v>
      </c>
      <c r="B1161" s="201" t="s">
        <v>2526</v>
      </c>
      <c r="C1161" s="201" t="s">
        <v>2453</v>
      </c>
      <c r="D1161" s="201" t="s">
        <v>2454</v>
      </c>
      <c r="E1161" s="201" t="s">
        <v>99</v>
      </c>
      <c r="F1161" s="201" t="s">
        <v>2527</v>
      </c>
    </row>
    <row r="1162" spans="1:6" ht="12" x14ac:dyDescent="0.25">
      <c r="A1162" s="201">
        <v>5036</v>
      </c>
      <c r="B1162" s="201" t="s">
        <v>2526</v>
      </c>
      <c r="C1162" s="201" t="s">
        <v>2453</v>
      </c>
      <c r="D1162" s="201" t="s">
        <v>2454</v>
      </c>
      <c r="E1162" s="201" t="s">
        <v>99</v>
      </c>
      <c r="F1162" s="201" t="s">
        <v>2456</v>
      </c>
    </row>
    <row r="1163" spans="1:6" ht="12" x14ac:dyDescent="0.25">
      <c r="A1163" s="201">
        <v>5036</v>
      </c>
      <c r="B1163" s="201" t="s">
        <v>2526</v>
      </c>
      <c r="C1163" s="201" t="s">
        <v>2453</v>
      </c>
      <c r="D1163" s="201" t="s">
        <v>2454</v>
      </c>
      <c r="E1163" s="201" t="s">
        <v>99</v>
      </c>
      <c r="F1163" s="201" t="s">
        <v>2348</v>
      </c>
    </row>
    <row r="1164" spans="1:6" ht="12" x14ac:dyDescent="0.25">
      <c r="A1164" s="201">
        <v>5036</v>
      </c>
      <c r="B1164" s="201" t="s">
        <v>2526</v>
      </c>
      <c r="C1164" s="201" t="s">
        <v>2453</v>
      </c>
      <c r="D1164" s="201" t="s">
        <v>2454</v>
      </c>
      <c r="E1164" s="201" t="s">
        <v>99</v>
      </c>
    </row>
    <row r="1165" spans="1:6" ht="12" x14ac:dyDescent="0.25">
      <c r="A1165" s="201">
        <v>5036</v>
      </c>
      <c r="B1165" s="201" t="s">
        <v>2526</v>
      </c>
      <c r="C1165" s="201" t="s">
        <v>2453</v>
      </c>
      <c r="D1165" s="201" t="s">
        <v>2454</v>
      </c>
      <c r="E1165" s="201" t="s">
        <v>99</v>
      </c>
      <c r="F1165" s="201" t="s">
        <v>2497</v>
      </c>
    </row>
    <row r="1166" spans="1:6" ht="12" x14ac:dyDescent="0.25">
      <c r="A1166" s="201">
        <v>5036</v>
      </c>
      <c r="B1166" s="201" t="s">
        <v>2526</v>
      </c>
      <c r="C1166" s="201" t="s">
        <v>2453</v>
      </c>
      <c r="D1166" s="201" t="s">
        <v>2454</v>
      </c>
      <c r="E1166" s="201" t="s">
        <v>99</v>
      </c>
      <c r="F1166" s="201" t="s">
        <v>2463</v>
      </c>
    </row>
    <row r="1167" spans="1:6" ht="12" x14ac:dyDescent="0.25">
      <c r="A1167" s="201">
        <v>5036</v>
      </c>
      <c r="B1167" s="201" t="s">
        <v>2526</v>
      </c>
      <c r="C1167" s="201" t="s">
        <v>2453</v>
      </c>
      <c r="D1167" s="201" t="s">
        <v>2454</v>
      </c>
      <c r="E1167" s="201" t="s">
        <v>99</v>
      </c>
      <c r="F1167" s="201" t="s">
        <v>2367</v>
      </c>
    </row>
    <row r="1168" spans="1:6" ht="12" x14ac:dyDescent="0.25">
      <c r="A1168" s="201">
        <v>5036</v>
      </c>
      <c r="B1168" s="201" t="s">
        <v>2526</v>
      </c>
      <c r="C1168" s="201" t="s">
        <v>2453</v>
      </c>
      <c r="D1168" s="201" t="s">
        <v>2454</v>
      </c>
      <c r="E1168" s="201" t="s">
        <v>99</v>
      </c>
      <c r="F1168" s="201" t="s">
        <v>2344</v>
      </c>
    </row>
    <row r="1169" spans="1:6" ht="12" x14ac:dyDescent="0.25">
      <c r="A1169" s="201">
        <v>5036</v>
      </c>
      <c r="B1169" s="201" t="s">
        <v>2526</v>
      </c>
      <c r="C1169" s="201" t="s">
        <v>2453</v>
      </c>
      <c r="D1169" s="201" t="s">
        <v>2454</v>
      </c>
      <c r="E1169" s="201" t="s">
        <v>99</v>
      </c>
      <c r="F1169" s="201" t="s">
        <v>2515</v>
      </c>
    </row>
    <row r="1170" spans="1:6" ht="12" x14ac:dyDescent="0.25">
      <c r="A1170" s="201">
        <v>5036</v>
      </c>
      <c r="B1170" s="201" t="s">
        <v>2526</v>
      </c>
      <c r="C1170" s="201" t="s">
        <v>2453</v>
      </c>
      <c r="D1170" s="201" t="s">
        <v>2454</v>
      </c>
      <c r="E1170" s="201" t="s">
        <v>99</v>
      </c>
      <c r="F1170" s="201" t="s">
        <v>2489</v>
      </c>
    </row>
    <row r="1171" spans="1:6" ht="12" x14ac:dyDescent="0.25">
      <c r="A1171" s="201">
        <v>5036</v>
      </c>
      <c r="B1171" s="201" t="s">
        <v>2526</v>
      </c>
      <c r="C1171" s="201" t="s">
        <v>2453</v>
      </c>
      <c r="D1171" s="201" t="s">
        <v>2454</v>
      </c>
      <c r="E1171" s="201" t="s">
        <v>99</v>
      </c>
      <c r="F1171" s="201" t="s">
        <v>2349</v>
      </c>
    </row>
    <row r="1172" spans="1:6" ht="12" x14ac:dyDescent="0.25">
      <c r="A1172" s="201">
        <v>5036</v>
      </c>
      <c r="B1172" s="201" t="s">
        <v>2526</v>
      </c>
      <c r="C1172" s="201" t="s">
        <v>2453</v>
      </c>
      <c r="D1172" s="201" t="s">
        <v>2454</v>
      </c>
      <c r="E1172" s="201" t="s">
        <v>99</v>
      </c>
      <c r="F1172" s="201" t="s">
        <v>2383</v>
      </c>
    </row>
    <row r="1173" spans="1:6" ht="12" x14ac:dyDescent="0.25">
      <c r="A1173" s="201">
        <v>5036</v>
      </c>
      <c r="B1173" s="201" t="s">
        <v>2526</v>
      </c>
      <c r="C1173" s="201" t="s">
        <v>2453</v>
      </c>
      <c r="D1173" s="201" t="s">
        <v>2454</v>
      </c>
      <c r="E1173" s="201" t="s">
        <v>99</v>
      </c>
      <c r="F1173" s="201" t="s">
        <v>2378</v>
      </c>
    </row>
    <row r="1174" spans="1:6" ht="12" x14ac:dyDescent="0.25">
      <c r="A1174" s="201">
        <v>5036</v>
      </c>
      <c r="B1174" s="201" t="s">
        <v>2526</v>
      </c>
      <c r="C1174" s="201" t="s">
        <v>2453</v>
      </c>
      <c r="D1174" s="201" t="s">
        <v>2454</v>
      </c>
      <c r="E1174" s="201" t="s">
        <v>99</v>
      </c>
      <c r="F1174" s="201" t="s">
        <v>2386</v>
      </c>
    </row>
    <row r="1175" spans="1:6" ht="12" x14ac:dyDescent="0.25">
      <c r="A1175" s="201">
        <v>5037</v>
      </c>
      <c r="B1175" s="201" t="s">
        <v>2528</v>
      </c>
      <c r="C1175" s="201" t="s">
        <v>2316</v>
      </c>
      <c r="D1175" s="201" t="s">
        <v>2454</v>
      </c>
      <c r="E1175" s="201" t="s">
        <v>98</v>
      </c>
      <c r="F1175" s="201" t="s">
        <v>2456</v>
      </c>
    </row>
    <row r="1176" spans="1:6" ht="12" x14ac:dyDescent="0.25">
      <c r="A1176" s="201">
        <v>5037</v>
      </c>
      <c r="B1176" s="201" t="s">
        <v>2528</v>
      </c>
      <c r="C1176" s="201" t="s">
        <v>2316</v>
      </c>
      <c r="D1176" s="201" t="s">
        <v>2454</v>
      </c>
      <c r="E1176" s="201" t="s">
        <v>98</v>
      </c>
      <c r="F1176" s="201" t="s">
        <v>2391</v>
      </c>
    </row>
    <row r="1177" spans="1:6" ht="12" x14ac:dyDescent="0.25">
      <c r="A1177" s="201">
        <v>5037</v>
      </c>
      <c r="B1177" s="201" t="s">
        <v>2528</v>
      </c>
      <c r="C1177" s="201" t="s">
        <v>2316</v>
      </c>
      <c r="D1177" s="201" t="s">
        <v>2454</v>
      </c>
      <c r="E1177" s="201" t="s">
        <v>98</v>
      </c>
      <c r="F1177" s="201" t="s">
        <v>2367</v>
      </c>
    </row>
    <row r="1178" spans="1:6" ht="12" x14ac:dyDescent="0.25">
      <c r="A1178" s="201">
        <v>5037</v>
      </c>
      <c r="B1178" s="201" t="s">
        <v>2528</v>
      </c>
      <c r="C1178" s="201" t="s">
        <v>2316</v>
      </c>
      <c r="D1178" s="201" t="s">
        <v>2454</v>
      </c>
      <c r="E1178" s="201" t="s">
        <v>98</v>
      </c>
      <c r="F1178" s="201" t="s">
        <v>2422</v>
      </c>
    </row>
    <row r="1179" spans="1:6" ht="12" x14ac:dyDescent="0.25">
      <c r="A1179" s="201">
        <v>5037</v>
      </c>
      <c r="B1179" s="201" t="s">
        <v>2528</v>
      </c>
      <c r="C1179" s="201" t="s">
        <v>2316</v>
      </c>
      <c r="D1179" s="201" t="s">
        <v>2454</v>
      </c>
      <c r="E1179" s="201" t="s">
        <v>98</v>
      </c>
      <c r="F1179" s="201" t="s">
        <v>2471</v>
      </c>
    </row>
    <row r="1180" spans="1:6" ht="12" x14ac:dyDescent="0.25">
      <c r="A1180" s="201">
        <v>5037</v>
      </c>
      <c r="B1180" s="201" t="s">
        <v>2528</v>
      </c>
      <c r="C1180" s="201" t="s">
        <v>2316</v>
      </c>
      <c r="D1180" s="201" t="s">
        <v>2454</v>
      </c>
      <c r="E1180" s="201" t="s">
        <v>98</v>
      </c>
      <c r="F1180" s="201" t="s">
        <v>2395</v>
      </c>
    </row>
    <row r="1181" spans="1:6" ht="12" x14ac:dyDescent="0.25">
      <c r="A1181" s="201">
        <v>5037</v>
      </c>
      <c r="B1181" s="201" t="s">
        <v>2528</v>
      </c>
      <c r="C1181" s="201" t="s">
        <v>2316</v>
      </c>
      <c r="D1181" s="201" t="s">
        <v>2454</v>
      </c>
      <c r="E1181" s="201" t="s">
        <v>98</v>
      </c>
      <c r="F1181" s="201" t="s">
        <v>2376</v>
      </c>
    </row>
    <row r="1182" spans="1:6" ht="12" x14ac:dyDescent="0.25">
      <c r="A1182" s="201">
        <v>5037</v>
      </c>
      <c r="B1182" s="201" t="s">
        <v>2528</v>
      </c>
      <c r="C1182" s="201" t="s">
        <v>2316</v>
      </c>
      <c r="D1182" s="201" t="s">
        <v>2454</v>
      </c>
      <c r="E1182" s="201" t="s">
        <v>98</v>
      </c>
      <c r="F1182" s="201" t="s">
        <v>2392</v>
      </c>
    </row>
    <row r="1183" spans="1:6" ht="12" x14ac:dyDescent="0.25">
      <c r="A1183" s="201">
        <v>5037</v>
      </c>
      <c r="B1183" s="201" t="s">
        <v>2528</v>
      </c>
      <c r="C1183" s="201" t="s">
        <v>2316</v>
      </c>
      <c r="D1183" s="201" t="s">
        <v>2454</v>
      </c>
      <c r="E1183" s="201" t="s">
        <v>98</v>
      </c>
      <c r="F1183" s="201" t="s">
        <v>2342</v>
      </c>
    </row>
    <row r="1184" spans="1:6" ht="12" x14ac:dyDescent="0.25">
      <c r="A1184" s="201">
        <v>5037</v>
      </c>
      <c r="B1184" s="201" t="s">
        <v>2528</v>
      </c>
      <c r="C1184" s="201" t="s">
        <v>2316</v>
      </c>
      <c r="D1184" s="201" t="s">
        <v>2454</v>
      </c>
      <c r="E1184" s="201" t="s">
        <v>98</v>
      </c>
      <c r="F1184" s="201" t="s">
        <v>2484</v>
      </c>
    </row>
    <row r="1185" spans="1:6" ht="12" x14ac:dyDescent="0.25">
      <c r="A1185" s="201">
        <v>5037</v>
      </c>
      <c r="B1185" s="201" t="s">
        <v>2528</v>
      </c>
      <c r="C1185" s="201" t="s">
        <v>2316</v>
      </c>
      <c r="D1185" s="201" t="s">
        <v>2454</v>
      </c>
      <c r="E1185" s="201" t="s">
        <v>98</v>
      </c>
      <c r="F1185" s="201" t="s">
        <v>2352</v>
      </c>
    </row>
    <row r="1186" spans="1:6" ht="12" x14ac:dyDescent="0.25">
      <c r="A1186" s="201">
        <v>5037</v>
      </c>
      <c r="B1186" s="201" t="s">
        <v>2528</v>
      </c>
      <c r="C1186" s="201" t="s">
        <v>2316</v>
      </c>
      <c r="D1186" s="201" t="s">
        <v>2454</v>
      </c>
      <c r="E1186" s="201" t="s">
        <v>98</v>
      </c>
      <c r="F1186" s="201" t="s">
        <v>2343</v>
      </c>
    </row>
    <row r="1187" spans="1:6" ht="12" x14ac:dyDescent="0.25">
      <c r="A1187" s="201">
        <v>5037</v>
      </c>
      <c r="B1187" s="201" t="s">
        <v>2528</v>
      </c>
      <c r="C1187" s="201" t="s">
        <v>2316</v>
      </c>
      <c r="D1187" s="201" t="s">
        <v>2454</v>
      </c>
      <c r="E1187" s="201" t="s">
        <v>98</v>
      </c>
      <c r="F1187" s="201" t="s">
        <v>2404</v>
      </c>
    </row>
    <row r="1188" spans="1:6" ht="12" x14ac:dyDescent="0.25">
      <c r="A1188" s="201">
        <v>5037</v>
      </c>
      <c r="B1188" s="201" t="s">
        <v>2528</v>
      </c>
      <c r="C1188" s="201" t="s">
        <v>2316</v>
      </c>
      <c r="D1188" s="201" t="s">
        <v>2454</v>
      </c>
      <c r="E1188" s="201" t="s">
        <v>98</v>
      </c>
      <c r="F1188" s="201" t="s">
        <v>2462</v>
      </c>
    </row>
    <row r="1189" spans="1:6" ht="12" x14ac:dyDescent="0.25">
      <c r="A1189" s="201">
        <v>5037</v>
      </c>
      <c r="B1189" s="201" t="s">
        <v>2528</v>
      </c>
      <c r="C1189" s="201" t="s">
        <v>2316</v>
      </c>
      <c r="D1189" s="201" t="s">
        <v>2454</v>
      </c>
      <c r="E1189" s="201" t="s">
        <v>98</v>
      </c>
      <c r="F1189" s="201" t="s">
        <v>2430</v>
      </c>
    </row>
    <row r="1190" spans="1:6" ht="12" x14ac:dyDescent="0.25">
      <c r="A1190" s="201">
        <v>5037</v>
      </c>
      <c r="B1190" s="201" t="s">
        <v>2528</v>
      </c>
      <c r="C1190" s="201" t="s">
        <v>2316</v>
      </c>
      <c r="D1190" s="201" t="s">
        <v>2454</v>
      </c>
      <c r="E1190" s="201" t="s">
        <v>98</v>
      </c>
      <c r="F1190" s="201" t="s">
        <v>2349</v>
      </c>
    </row>
    <row r="1191" spans="1:6" ht="12" x14ac:dyDescent="0.25">
      <c r="A1191" s="201">
        <v>5037</v>
      </c>
      <c r="B1191" s="201" t="s">
        <v>2528</v>
      </c>
      <c r="C1191" s="201" t="s">
        <v>2316</v>
      </c>
      <c r="D1191" s="201" t="s">
        <v>2454</v>
      </c>
      <c r="E1191" s="201" t="s">
        <v>98</v>
      </c>
      <c r="F1191" s="201" t="s">
        <v>2355</v>
      </c>
    </row>
    <row r="1192" spans="1:6" ht="12" x14ac:dyDescent="0.25">
      <c r="A1192" s="201">
        <v>5037</v>
      </c>
      <c r="B1192" s="201" t="s">
        <v>2528</v>
      </c>
      <c r="C1192" s="201" t="s">
        <v>2316</v>
      </c>
      <c r="D1192" s="201" t="s">
        <v>2454</v>
      </c>
      <c r="E1192" s="201" t="s">
        <v>98</v>
      </c>
      <c r="F1192" s="201" t="s">
        <v>2493</v>
      </c>
    </row>
    <row r="1193" spans="1:6" ht="12" x14ac:dyDescent="0.25">
      <c r="A1193" s="201">
        <v>5037</v>
      </c>
      <c r="B1193" s="201" t="s">
        <v>2528</v>
      </c>
      <c r="C1193" s="201" t="s">
        <v>2316</v>
      </c>
      <c r="D1193" s="201" t="s">
        <v>2454</v>
      </c>
      <c r="E1193" s="201" t="s">
        <v>98</v>
      </c>
      <c r="F1193" s="201" t="s">
        <v>2401</v>
      </c>
    </row>
    <row r="1194" spans="1:6" ht="12" x14ac:dyDescent="0.25">
      <c r="A1194" s="201">
        <v>5037</v>
      </c>
      <c r="B1194" s="201" t="s">
        <v>2528</v>
      </c>
      <c r="C1194" s="201" t="s">
        <v>2316</v>
      </c>
      <c r="D1194" s="201" t="s">
        <v>2454</v>
      </c>
      <c r="E1194" s="201" t="s">
        <v>98</v>
      </c>
      <c r="F1194" s="201" t="s">
        <v>2402</v>
      </c>
    </row>
    <row r="1195" spans="1:6" ht="12" x14ac:dyDescent="0.25">
      <c r="A1195" s="201">
        <v>5037</v>
      </c>
      <c r="B1195" s="201" t="s">
        <v>2528</v>
      </c>
      <c r="C1195" s="201" t="s">
        <v>2316</v>
      </c>
      <c r="D1195" s="201" t="s">
        <v>2454</v>
      </c>
      <c r="E1195" s="201" t="s">
        <v>98</v>
      </c>
      <c r="F1195" s="201" t="s">
        <v>2407</v>
      </c>
    </row>
    <row r="1196" spans="1:6" ht="12" x14ac:dyDescent="0.25">
      <c r="A1196" s="201">
        <v>5037</v>
      </c>
      <c r="B1196" s="201" t="s">
        <v>2528</v>
      </c>
      <c r="C1196" s="201" t="s">
        <v>2316</v>
      </c>
      <c r="D1196" s="201" t="s">
        <v>2454</v>
      </c>
      <c r="E1196" s="201" t="s">
        <v>98</v>
      </c>
      <c r="F1196" s="201" t="s">
        <v>2398</v>
      </c>
    </row>
    <row r="1197" spans="1:6" ht="12" x14ac:dyDescent="0.25">
      <c r="A1197" s="201">
        <v>5037</v>
      </c>
      <c r="B1197" s="201" t="s">
        <v>2528</v>
      </c>
      <c r="C1197" s="201" t="s">
        <v>2316</v>
      </c>
      <c r="D1197" s="201" t="s">
        <v>2454</v>
      </c>
      <c r="E1197" s="201" t="s">
        <v>98</v>
      </c>
      <c r="F1197" s="201" t="s">
        <v>2375</v>
      </c>
    </row>
    <row r="1198" spans="1:6" ht="12" x14ac:dyDescent="0.25">
      <c r="A1198" s="201">
        <v>5037</v>
      </c>
      <c r="B1198" s="201" t="s">
        <v>2528</v>
      </c>
      <c r="C1198" s="201" t="s">
        <v>2316</v>
      </c>
      <c r="D1198" s="201" t="s">
        <v>2454</v>
      </c>
      <c r="E1198" s="201" t="s">
        <v>98</v>
      </c>
      <c r="F1198" s="201" t="s">
        <v>2378</v>
      </c>
    </row>
    <row r="1199" spans="1:6" ht="12" x14ac:dyDescent="0.25">
      <c r="A1199" s="201">
        <v>5037</v>
      </c>
      <c r="B1199" s="201" t="s">
        <v>2528</v>
      </c>
      <c r="C1199" s="201" t="s">
        <v>2316</v>
      </c>
      <c r="D1199" s="201" t="s">
        <v>2454</v>
      </c>
      <c r="E1199" s="201" t="s">
        <v>98</v>
      </c>
      <c r="F1199" s="201" t="s">
        <v>2348</v>
      </c>
    </row>
    <row r="1200" spans="1:6" ht="12" x14ac:dyDescent="0.25">
      <c r="A1200" s="201">
        <v>5037</v>
      </c>
      <c r="B1200" s="201" t="s">
        <v>2528</v>
      </c>
      <c r="C1200" s="201" t="s">
        <v>2316</v>
      </c>
      <c r="D1200" s="201" t="s">
        <v>2454</v>
      </c>
      <c r="E1200" s="201" t="s">
        <v>98</v>
      </c>
    </row>
    <row r="1201" spans="1:6" ht="12" x14ac:dyDescent="0.25">
      <c r="A1201" s="201">
        <v>5037</v>
      </c>
      <c r="B1201" s="201" t="s">
        <v>2528</v>
      </c>
      <c r="C1201" s="201" t="s">
        <v>2316</v>
      </c>
      <c r="D1201" s="201" t="s">
        <v>2454</v>
      </c>
      <c r="E1201" s="201" t="s">
        <v>98</v>
      </c>
      <c r="F1201" s="201" t="s">
        <v>2345</v>
      </c>
    </row>
    <row r="1202" spans="1:6" ht="12" x14ac:dyDescent="0.25">
      <c r="A1202" s="201">
        <v>5037</v>
      </c>
      <c r="B1202" s="201" t="s">
        <v>2528</v>
      </c>
      <c r="C1202" s="201" t="s">
        <v>2316</v>
      </c>
      <c r="D1202" s="201" t="s">
        <v>2454</v>
      </c>
      <c r="E1202" s="201" t="s">
        <v>98</v>
      </c>
      <c r="F1202" s="201" t="s">
        <v>2399</v>
      </c>
    </row>
    <row r="1203" spans="1:6" ht="12" x14ac:dyDescent="0.25">
      <c r="A1203" s="201">
        <v>5037</v>
      </c>
      <c r="B1203" s="201" t="s">
        <v>2528</v>
      </c>
      <c r="C1203" s="201" t="s">
        <v>2316</v>
      </c>
      <c r="D1203" s="201" t="s">
        <v>2454</v>
      </c>
      <c r="E1203" s="201" t="s">
        <v>98</v>
      </c>
      <c r="F1203" s="201" t="s">
        <v>2372</v>
      </c>
    </row>
    <row r="1204" spans="1:6" ht="12" x14ac:dyDescent="0.25">
      <c r="A1204" s="201">
        <v>5037</v>
      </c>
      <c r="B1204" s="201" t="s">
        <v>2528</v>
      </c>
      <c r="C1204" s="201" t="s">
        <v>2316</v>
      </c>
      <c r="D1204" s="201" t="s">
        <v>2454</v>
      </c>
      <c r="E1204" s="201" t="s">
        <v>98</v>
      </c>
      <c r="F1204" s="201" t="s">
        <v>2529</v>
      </c>
    </row>
    <row r="1205" spans="1:6" ht="12" x14ac:dyDescent="0.25">
      <c r="A1205" s="201">
        <v>5037</v>
      </c>
      <c r="B1205" s="201" t="s">
        <v>2528</v>
      </c>
      <c r="C1205" s="201" t="s">
        <v>2316</v>
      </c>
      <c r="D1205" s="201" t="s">
        <v>2454</v>
      </c>
      <c r="E1205" s="201" t="s">
        <v>98</v>
      </c>
      <c r="F1205" s="201" t="s">
        <v>2390</v>
      </c>
    </row>
    <row r="1206" spans="1:6" ht="12" x14ac:dyDescent="0.25">
      <c r="A1206" s="201">
        <v>5037</v>
      </c>
      <c r="B1206" s="201" t="s">
        <v>2528</v>
      </c>
      <c r="C1206" s="201" t="s">
        <v>2316</v>
      </c>
      <c r="D1206" s="201" t="s">
        <v>2454</v>
      </c>
      <c r="E1206" s="201" t="s">
        <v>98</v>
      </c>
      <c r="F1206" s="201" t="s">
        <v>2515</v>
      </c>
    </row>
    <row r="1207" spans="1:6" ht="12" x14ac:dyDescent="0.25">
      <c r="A1207" s="201">
        <v>5037</v>
      </c>
      <c r="B1207" s="201" t="s">
        <v>2528</v>
      </c>
      <c r="C1207" s="201" t="s">
        <v>2316</v>
      </c>
      <c r="D1207" s="201" t="s">
        <v>2454</v>
      </c>
      <c r="E1207" s="201" t="s">
        <v>98</v>
      </c>
      <c r="F1207" s="201" t="s">
        <v>2344</v>
      </c>
    </row>
    <row r="1208" spans="1:6" ht="12" x14ac:dyDescent="0.25">
      <c r="A1208" s="201">
        <v>5037</v>
      </c>
      <c r="B1208" s="201" t="s">
        <v>2528</v>
      </c>
      <c r="C1208" s="201" t="s">
        <v>2316</v>
      </c>
      <c r="D1208" s="201" t="s">
        <v>2454</v>
      </c>
      <c r="E1208" s="201" t="s">
        <v>98</v>
      </c>
      <c r="F1208" s="201" t="s">
        <v>2347</v>
      </c>
    </row>
    <row r="1209" spans="1:6" ht="12" x14ac:dyDescent="0.25">
      <c r="A1209" s="201">
        <v>5037</v>
      </c>
      <c r="B1209" s="201" t="s">
        <v>2528</v>
      </c>
      <c r="C1209" s="201" t="s">
        <v>2316</v>
      </c>
      <c r="D1209" s="201" t="s">
        <v>2454</v>
      </c>
      <c r="E1209" s="201" t="s">
        <v>98</v>
      </c>
      <c r="F1209" s="201" t="s">
        <v>2513</v>
      </c>
    </row>
    <row r="1210" spans="1:6" ht="12" x14ac:dyDescent="0.25">
      <c r="A1210" s="201">
        <v>5037</v>
      </c>
      <c r="B1210" s="201" t="s">
        <v>2528</v>
      </c>
      <c r="C1210" s="201" t="s">
        <v>2316</v>
      </c>
      <c r="D1210" s="201" t="s">
        <v>2454</v>
      </c>
      <c r="E1210" s="201" t="s">
        <v>98</v>
      </c>
      <c r="F1210" s="201" t="s">
        <v>2354</v>
      </c>
    </row>
    <row r="1211" spans="1:6" ht="12" x14ac:dyDescent="0.25">
      <c r="A1211" s="201">
        <v>5037</v>
      </c>
      <c r="B1211" s="201" t="s">
        <v>2528</v>
      </c>
      <c r="C1211" s="201" t="s">
        <v>2316</v>
      </c>
      <c r="D1211" s="201" t="s">
        <v>2454</v>
      </c>
      <c r="E1211" s="201" t="s">
        <v>98</v>
      </c>
      <c r="F1211" s="201" t="s">
        <v>2365</v>
      </c>
    </row>
    <row r="1212" spans="1:6" ht="12" x14ac:dyDescent="0.25">
      <c r="A1212" s="201">
        <v>5037</v>
      </c>
      <c r="B1212" s="201" t="s">
        <v>2528</v>
      </c>
      <c r="C1212" s="201" t="s">
        <v>2316</v>
      </c>
      <c r="D1212" s="201" t="s">
        <v>2454</v>
      </c>
      <c r="E1212" s="201" t="s">
        <v>98</v>
      </c>
      <c r="F1212" s="201" t="s">
        <v>2386</v>
      </c>
    </row>
    <row r="1213" spans="1:6" ht="12" x14ac:dyDescent="0.25">
      <c r="A1213" s="201">
        <v>5037</v>
      </c>
      <c r="B1213" s="201" t="s">
        <v>2528</v>
      </c>
      <c r="C1213" s="201" t="s">
        <v>2316</v>
      </c>
      <c r="D1213" s="201" t="s">
        <v>2454</v>
      </c>
      <c r="E1213" s="201" t="s">
        <v>98</v>
      </c>
      <c r="F1213" s="201" t="s">
        <v>2383</v>
      </c>
    </row>
    <row r="1214" spans="1:6" ht="12" x14ac:dyDescent="0.25">
      <c r="A1214" s="201">
        <v>5037</v>
      </c>
      <c r="B1214" s="201" t="s">
        <v>2528</v>
      </c>
      <c r="C1214" s="201" t="s">
        <v>2316</v>
      </c>
      <c r="D1214" s="201" t="s">
        <v>2454</v>
      </c>
      <c r="E1214" s="201" t="s">
        <v>98</v>
      </c>
      <c r="F1214" s="201" t="s">
        <v>2388</v>
      </c>
    </row>
    <row r="1215" spans="1:6" ht="12" x14ac:dyDescent="0.25">
      <c r="A1215" s="201">
        <v>5037</v>
      </c>
      <c r="B1215" s="201" t="s">
        <v>2528</v>
      </c>
      <c r="C1215" s="201" t="s">
        <v>2316</v>
      </c>
      <c r="D1215" s="201" t="s">
        <v>2454</v>
      </c>
      <c r="E1215" s="201" t="s">
        <v>98</v>
      </c>
      <c r="F1215" s="201" t="s">
        <v>2379</v>
      </c>
    </row>
    <row r="1216" spans="1:6" ht="12" x14ac:dyDescent="0.25">
      <c r="A1216" s="201">
        <v>5037</v>
      </c>
      <c r="B1216" s="201" t="s">
        <v>2528</v>
      </c>
      <c r="C1216" s="201" t="s">
        <v>2316</v>
      </c>
      <c r="D1216" s="201" t="s">
        <v>2454</v>
      </c>
      <c r="E1216" s="201" t="s">
        <v>98</v>
      </c>
      <c r="F1216" s="201" t="s">
        <v>2477</v>
      </c>
    </row>
    <row r="1217" spans="1:6" ht="12" x14ac:dyDescent="0.25">
      <c r="A1217" s="201">
        <v>5063</v>
      </c>
      <c r="B1217" s="201" t="s">
        <v>2530</v>
      </c>
      <c r="C1217" s="201" t="s">
        <v>2330</v>
      </c>
      <c r="D1217" s="201" t="s">
        <v>2458</v>
      </c>
      <c r="E1217" s="201" t="s">
        <v>101</v>
      </c>
      <c r="F1217" s="201" t="s">
        <v>2467</v>
      </c>
    </row>
    <row r="1218" spans="1:6" ht="12" x14ac:dyDescent="0.25">
      <c r="A1218" s="201">
        <v>5063</v>
      </c>
      <c r="B1218" s="201" t="s">
        <v>2530</v>
      </c>
      <c r="C1218" s="201" t="s">
        <v>2330</v>
      </c>
      <c r="D1218" s="201" t="s">
        <v>2458</v>
      </c>
      <c r="E1218" s="201" t="s">
        <v>101</v>
      </c>
      <c r="F1218" s="201" t="s">
        <v>2348</v>
      </c>
    </row>
    <row r="1219" spans="1:6" ht="12" x14ac:dyDescent="0.25">
      <c r="A1219" s="201">
        <v>5063</v>
      </c>
      <c r="B1219" s="201" t="s">
        <v>2530</v>
      </c>
      <c r="C1219" s="201" t="s">
        <v>2330</v>
      </c>
      <c r="D1219" s="201" t="s">
        <v>2458</v>
      </c>
      <c r="E1219" s="201" t="s">
        <v>101</v>
      </c>
      <c r="F1219" s="201" t="s">
        <v>2372</v>
      </c>
    </row>
    <row r="1220" spans="1:6" ht="12" x14ac:dyDescent="0.25">
      <c r="A1220" s="201">
        <v>5063</v>
      </c>
      <c r="B1220" s="201" t="s">
        <v>2530</v>
      </c>
      <c r="C1220" s="201" t="s">
        <v>2330</v>
      </c>
      <c r="D1220" s="201" t="s">
        <v>2458</v>
      </c>
      <c r="E1220" s="201" t="s">
        <v>101</v>
      </c>
      <c r="F1220" s="201" t="s">
        <v>2387</v>
      </c>
    </row>
    <row r="1221" spans="1:6" ht="12" x14ac:dyDescent="0.25">
      <c r="A1221" s="201">
        <v>5063</v>
      </c>
      <c r="B1221" s="201" t="s">
        <v>2530</v>
      </c>
      <c r="C1221" s="201" t="s">
        <v>2330</v>
      </c>
      <c r="D1221" s="201" t="s">
        <v>2458</v>
      </c>
      <c r="E1221" s="201" t="s">
        <v>101</v>
      </c>
      <c r="F1221" s="201" t="s">
        <v>2342</v>
      </c>
    </row>
    <row r="1222" spans="1:6" ht="12" x14ac:dyDescent="0.25">
      <c r="A1222" s="201">
        <v>5063</v>
      </c>
      <c r="B1222" s="201" t="s">
        <v>2530</v>
      </c>
      <c r="C1222" s="201" t="s">
        <v>2330</v>
      </c>
      <c r="D1222" s="201" t="s">
        <v>2458</v>
      </c>
      <c r="E1222" s="201" t="s">
        <v>101</v>
      </c>
      <c r="F1222" s="201" t="s">
        <v>2386</v>
      </c>
    </row>
    <row r="1223" spans="1:6" ht="12" x14ac:dyDescent="0.25">
      <c r="A1223" s="201">
        <v>5063</v>
      </c>
      <c r="B1223" s="201" t="s">
        <v>2530</v>
      </c>
      <c r="C1223" s="201" t="s">
        <v>2330</v>
      </c>
      <c r="D1223" s="201" t="s">
        <v>2458</v>
      </c>
      <c r="E1223" s="201" t="s">
        <v>101</v>
      </c>
      <c r="F1223" s="201" t="s">
        <v>2355</v>
      </c>
    </row>
    <row r="1224" spans="1:6" ht="12" x14ac:dyDescent="0.25">
      <c r="A1224" s="201">
        <v>5063</v>
      </c>
      <c r="B1224" s="201" t="s">
        <v>2530</v>
      </c>
      <c r="C1224" s="201" t="s">
        <v>2330</v>
      </c>
      <c r="D1224" s="201" t="s">
        <v>2458</v>
      </c>
      <c r="E1224" s="201" t="s">
        <v>101</v>
      </c>
      <c r="F1224" s="201" t="s">
        <v>2351</v>
      </c>
    </row>
    <row r="1225" spans="1:6" ht="12" x14ac:dyDescent="0.25">
      <c r="A1225" s="201">
        <v>5063</v>
      </c>
      <c r="B1225" s="201" t="s">
        <v>2530</v>
      </c>
      <c r="C1225" s="201" t="s">
        <v>2330</v>
      </c>
      <c r="D1225" s="201" t="s">
        <v>2458</v>
      </c>
      <c r="E1225" s="201" t="s">
        <v>101</v>
      </c>
      <c r="F1225" s="201" t="s">
        <v>2531</v>
      </c>
    </row>
    <row r="1226" spans="1:6" ht="12" x14ac:dyDescent="0.25">
      <c r="A1226" s="201">
        <v>5063</v>
      </c>
      <c r="B1226" s="201" t="s">
        <v>2530</v>
      </c>
      <c r="C1226" s="201" t="s">
        <v>2330</v>
      </c>
      <c r="D1226" s="201" t="s">
        <v>2458</v>
      </c>
      <c r="E1226" s="201" t="s">
        <v>101</v>
      </c>
      <c r="F1226" s="201" t="s">
        <v>2430</v>
      </c>
    </row>
    <row r="1227" spans="1:6" ht="12" x14ac:dyDescent="0.25">
      <c r="A1227" s="201">
        <v>5063</v>
      </c>
      <c r="B1227" s="201" t="s">
        <v>2530</v>
      </c>
      <c r="C1227" s="201" t="s">
        <v>2330</v>
      </c>
      <c r="D1227" s="201" t="s">
        <v>2458</v>
      </c>
      <c r="E1227" s="201" t="s">
        <v>101</v>
      </c>
      <c r="F1227" s="201" t="s">
        <v>2343</v>
      </c>
    </row>
    <row r="1228" spans="1:6" ht="12" x14ac:dyDescent="0.25">
      <c r="A1228" s="201">
        <v>5063</v>
      </c>
      <c r="B1228" s="201" t="s">
        <v>2530</v>
      </c>
      <c r="C1228" s="201" t="s">
        <v>2330</v>
      </c>
      <c r="D1228" s="201" t="s">
        <v>2458</v>
      </c>
      <c r="E1228" s="201" t="s">
        <v>101</v>
      </c>
      <c r="F1228" s="201" t="s">
        <v>2401</v>
      </c>
    </row>
    <row r="1229" spans="1:6" ht="12" x14ac:dyDescent="0.25">
      <c r="A1229" s="201">
        <v>5063</v>
      </c>
      <c r="B1229" s="201" t="s">
        <v>2530</v>
      </c>
      <c r="C1229" s="201" t="s">
        <v>2330</v>
      </c>
      <c r="D1229" s="201" t="s">
        <v>2458</v>
      </c>
      <c r="E1229" s="201" t="s">
        <v>101</v>
      </c>
      <c r="F1229" s="201" t="s">
        <v>2350</v>
      </c>
    </row>
    <row r="1230" spans="1:6" ht="12" x14ac:dyDescent="0.25">
      <c r="A1230" s="201">
        <v>5063</v>
      </c>
      <c r="B1230" s="201" t="s">
        <v>2530</v>
      </c>
      <c r="C1230" s="201" t="s">
        <v>2330</v>
      </c>
      <c r="D1230" s="201" t="s">
        <v>2458</v>
      </c>
      <c r="E1230" s="201" t="s">
        <v>101</v>
      </c>
      <c r="F1230" s="201" t="s">
        <v>2345</v>
      </c>
    </row>
    <row r="1231" spans="1:6" ht="12" x14ac:dyDescent="0.25">
      <c r="A1231" s="201">
        <v>5063</v>
      </c>
      <c r="B1231" s="201" t="s">
        <v>2530</v>
      </c>
      <c r="C1231" s="201" t="s">
        <v>2330</v>
      </c>
      <c r="D1231" s="201" t="s">
        <v>2458</v>
      </c>
      <c r="E1231" s="201" t="s">
        <v>101</v>
      </c>
      <c r="F1231" s="201" t="s">
        <v>2399</v>
      </c>
    </row>
    <row r="1232" spans="1:6" ht="12" x14ac:dyDescent="0.25">
      <c r="A1232" s="201">
        <v>5063</v>
      </c>
      <c r="B1232" s="201" t="s">
        <v>2530</v>
      </c>
      <c r="C1232" s="201" t="s">
        <v>2330</v>
      </c>
      <c r="D1232" s="201" t="s">
        <v>2458</v>
      </c>
      <c r="E1232" s="201" t="s">
        <v>101</v>
      </c>
      <c r="F1232" s="201" t="s">
        <v>2357</v>
      </c>
    </row>
    <row r="1233" spans="1:6" ht="12" x14ac:dyDescent="0.25">
      <c r="A1233" s="201">
        <v>5063</v>
      </c>
      <c r="B1233" s="201" t="s">
        <v>2530</v>
      </c>
      <c r="C1233" s="201" t="s">
        <v>2330</v>
      </c>
      <c r="D1233" s="201" t="s">
        <v>2458</v>
      </c>
      <c r="E1233" s="201" t="s">
        <v>101</v>
      </c>
      <c r="F1233" s="201" t="s">
        <v>2395</v>
      </c>
    </row>
    <row r="1234" spans="1:6" ht="12" x14ac:dyDescent="0.25">
      <c r="A1234" s="201">
        <v>5063</v>
      </c>
      <c r="B1234" s="201" t="s">
        <v>2530</v>
      </c>
      <c r="C1234" s="201" t="s">
        <v>2330</v>
      </c>
      <c r="D1234" s="201" t="s">
        <v>2458</v>
      </c>
      <c r="E1234" s="201" t="s">
        <v>101</v>
      </c>
      <c r="F1234" s="201" t="s">
        <v>2464</v>
      </c>
    </row>
    <row r="1235" spans="1:6" ht="12" x14ac:dyDescent="0.25">
      <c r="A1235" s="201">
        <v>5063</v>
      </c>
      <c r="B1235" s="201" t="s">
        <v>2530</v>
      </c>
      <c r="C1235" s="201" t="s">
        <v>2330</v>
      </c>
      <c r="D1235" s="201" t="s">
        <v>2458</v>
      </c>
      <c r="E1235" s="201" t="s">
        <v>101</v>
      </c>
      <c r="F1235" s="201" t="s">
        <v>2471</v>
      </c>
    </row>
    <row r="1236" spans="1:6" ht="12" x14ac:dyDescent="0.25">
      <c r="A1236" s="201">
        <v>5063</v>
      </c>
      <c r="B1236" s="201" t="s">
        <v>2530</v>
      </c>
      <c r="C1236" s="201" t="s">
        <v>2330</v>
      </c>
      <c r="D1236" s="201" t="s">
        <v>2458</v>
      </c>
      <c r="E1236" s="201" t="s">
        <v>101</v>
      </c>
      <c r="F1236" s="201" t="s">
        <v>2485</v>
      </c>
    </row>
    <row r="1237" spans="1:6" ht="12" x14ac:dyDescent="0.25">
      <c r="A1237" s="201">
        <v>5063</v>
      </c>
      <c r="B1237" s="201" t="s">
        <v>2530</v>
      </c>
      <c r="C1237" s="201" t="s">
        <v>2330</v>
      </c>
      <c r="D1237" s="201" t="s">
        <v>2458</v>
      </c>
      <c r="E1237" s="201" t="s">
        <v>101</v>
      </c>
      <c r="F1237" s="201" t="s">
        <v>2354</v>
      </c>
    </row>
    <row r="1238" spans="1:6" ht="12" x14ac:dyDescent="0.25">
      <c r="A1238" s="201">
        <v>5063</v>
      </c>
      <c r="B1238" s="201" t="s">
        <v>2530</v>
      </c>
      <c r="C1238" s="201" t="s">
        <v>2330</v>
      </c>
      <c r="D1238" s="201" t="s">
        <v>2458</v>
      </c>
      <c r="E1238" s="201" t="s">
        <v>101</v>
      </c>
      <c r="F1238" s="201" t="s">
        <v>2347</v>
      </c>
    </row>
    <row r="1239" spans="1:6" ht="12" x14ac:dyDescent="0.25">
      <c r="A1239" s="201">
        <v>5063</v>
      </c>
      <c r="B1239" s="201" t="s">
        <v>2530</v>
      </c>
      <c r="C1239" s="201" t="s">
        <v>2330</v>
      </c>
      <c r="D1239" s="201" t="s">
        <v>2458</v>
      </c>
      <c r="E1239" s="201" t="s">
        <v>101</v>
      </c>
      <c r="F1239" s="201" t="s">
        <v>2344</v>
      </c>
    </row>
    <row r="1240" spans="1:6" ht="12" x14ac:dyDescent="0.25">
      <c r="A1240" s="201">
        <v>5063</v>
      </c>
      <c r="B1240" s="201" t="s">
        <v>2530</v>
      </c>
      <c r="C1240" s="201" t="s">
        <v>2330</v>
      </c>
      <c r="D1240" s="201" t="s">
        <v>2458</v>
      </c>
      <c r="E1240" s="201" t="s">
        <v>101</v>
      </c>
      <c r="F1240" s="201" t="s">
        <v>2352</v>
      </c>
    </row>
    <row r="1241" spans="1:6" ht="12" x14ac:dyDescent="0.25">
      <c r="A1241" s="201">
        <v>5063</v>
      </c>
      <c r="B1241" s="201" t="s">
        <v>2530</v>
      </c>
      <c r="C1241" s="201" t="s">
        <v>2330</v>
      </c>
      <c r="D1241" s="201" t="s">
        <v>2458</v>
      </c>
      <c r="E1241" s="201" t="s">
        <v>101</v>
      </c>
      <c r="F1241" s="201" t="s">
        <v>2373</v>
      </c>
    </row>
    <row r="1242" spans="1:6" ht="12" x14ac:dyDescent="0.25">
      <c r="A1242" s="201">
        <v>5063</v>
      </c>
      <c r="B1242" s="201" t="s">
        <v>2530</v>
      </c>
      <c r="C1242" s="201" t="s">
        <v>2330</v>
      </c>
      <c r="D1242" s="201" t="s">
        <v>2458</v>
      </c>
      <c r="E1242" s="201" t="s">
        <v>101</v>
      </c>
    </row>
    <row r="1243" spans="1:6" ht="12" x14ac:dyDescent="0.25">
      <c r="A1243" s="201">
        <v>5063</v>
      </c>
      <c r="B1243" s="201" t="s">
        <v>2530</v>
      </c>
      <c r="C1243" s="201" t="s">
        <v>2330</v>
      </c>
      <c r="D1243" s="201" t="s">
        <v>2458</v>
      </c>
      <c r="E1243" s="201" t="s">
        <v>101</v>
      </c>
      <c r="F1243" s="201" t="s">
        <v>2493</v>
      </c>
    </row>
    <row r="1244" spans="1:6" ht="12" x14ac:dyDescent="0.25">
      <c r="A1244" s="201">
        <v>5063</v>
      </c>
      <c r="B1244" s="201" t="s">
        <v>2530</v>
      </c>
      <c r="C1244" s="201" t="s">
        <v>2330</v>
      </c>
      <c r="D1244" s="201" t="s">
        <v>2458</v>
      </c>
      <c r="E1244" s="201" t="s">
        <v>101</v>
      </c>
      <c r="F1244" s="201" t="s">
        <v>2405</v>
      </c>
    </row>
    <row r="1245" spans="1:6" ht="12" x14ac:dyDescent="0.25">
      <c r="A1245" s="201">
        <v>5063</v>
      </c>
      <c r="B1245" s="201" t="s">
        <v>2530</v>
      </c>
      <c r="C1245" s="201" t="s">
        <v>2330</v>
      </c>
      <c r="D1245" s="201" t="s">
        <v>2458</v>
      </c>
      <c r="E1245" s="201" t="s">
        <v>101</v>
      </c>
      <c r="F1245" s="201" t="s">
        <v>2402</v>
      </c>
    </row>
    <row r="1246" spans="1:6" ht="12" x14ac:dyDescent="0.25">
      <c r="A1246" s="201">
        <v>5063</v>
      </c>
      <c r="B1246" s="201" t="s">
        <v>2530</v>
      </c>
      <c r="C1246" s="201" t="s">
        <v>2330</v>
      </c>
      <c r="D1246" s="201" t="s">
        <v>2458</v>
      </c>
      <c r="E1246" s="201" t="s">
        <v>101</v>
      </c>
      <c r="F1246" s="201" t="s">
        <v>2394</v>
      </c>
    </row>
    <row r="1247" spans="1:6" ht="12" x14ac:dyDescent="0.25">
      <c r="A1247" s="201">
        <v>5063</v>
      </c>
      <c r="B1247" s="201" t="s">
        <v>2530</v>
      </c>
      <c r="C1247" s="201" t="s">
        <v>2330</v>
      </c>
      <c r="D1247" s="201" t="s">
        <v>2458</v>
      </c>
      <c r="E1247" s="201" t="s">
        <v>101</v>
      </c>
      <c r="F1247" s="201" t="s">
        <v>2456</v>
      </c>
    </row>
    <row r="1248" spans="1:6" ht="12" x14ac:dyDescent="0.25">
      <c r="A1248" s="201">
        <v>5063</v>
      </c>
      <c r="B1248" s="201" t="s">
        <v>2530</v>
      </c>
      <c r="C1248" s="201" t="s">
        <v>2330</v>
      </c>
      <c r="D1248" s="201" t="s">
        <v>2458</v>
      </c>
      <c r="E1248" s="201" t="s">
        <v>101</v>
      </c>
      <c r="F1248" s="201" t="s">
        <v>2484</v>
      </c>
    </row>
    <row r="1249" spans="1:6" ht="12" x14ac:dyDescent="0.25">
      <c r="A1249" s="201">
        <v>5063</v>
      </c>
      <c r="B1249" s="201" t="s">
        <v>2530</v>
      </c>
      <c r="C1249" s="201" t="s">
        <v>2330</v>
      </c>
      <c r="D1249" s="201" t="s">
        <v>2458</v>
      </c>
      <c r="E1249" s="201" t="s">
        <v>101</v>
      </c>
      <c r="F1249" s="201" t="s">
        <v>2378</v>
      </c>
    </row>
    <row r="1250" spans="1:6" ht="12" x14ac:dyDescent="0.25">
      <c r="A1250" s="201">
        <v>5063</v>
      </c>
      <c r="B1250" s="201" t="s">
        <v>2530</v>
      </c>
      <c r="C1250" s="201" t="s">
        <v>2330</v>
      </c>
      <c r="D1250" s="201" t="s">
        <v>2458</v>
      </c>
      <c r="E1250" s="201" t="s">
        <v>101</v>
      </c>
      <c r="F1250" s="201" t="s">
        <v>2422</v>
      </c>
    </row>
    <row r="1251" spans="1:6" ht="12" x14ac:dyDescent="0.25">
      <c r="A1251" s="201">
        <v>5063</v>
      </c>
      <c r="B1251" s="201" t="s">
        <v>2530</v>
      </c>
      <c r="C1251" s="201" t="s">
        <v>2330</v>
      </c>
      <c r="D1251" s="201" t="s">
        <v>2458</v>
      </c>
      <c r="E1251" s="201" t="s">
        <v>101</v>
      </c>
      <c r="F1251" s="201" t="s">
        <v>2459</v>
      </c>
    </row>
    <row r="1252" spans="1:6" ht="12" x14ac:dyDescent="0.25">
      <c r="A1252" s="201">
        <v>5063</v>
      </c>
      <c r="B1252" s="201" t="s">
        <v>2530</v>
      </c>
      <c r="C1252" s="201" t="s">
        <v>2330</v>
      </c>
      <c r="D1252" s="201" t="s">
        <v>2458</v>
      </c>
      <c r="E1252" s="201" t="s">
        <v>101</v>
      </c>
      <c r="F1252" s="201" t="s">
        <v>2521</v>
      </c>
    </row>
    <row r="1253" spans="1:6" ht="12" x14ac:dyDescent="0.25">
      <c r="A1253" s="201">
        <v>5063</v>
      </c>
      <c r="B1253" s="201" t="s">
        <v>2530</v>
      </c>
      <c r="C1253" s="201" t="s">
        <v>2330</v>
      </c>
      <c r="D1253" s="201" t="s">
        <v>2458</v>
      </c>
      <c r="E1253" s="201" t="s">
        <v>101</v>
      </c>
      <c r="F1253" s="201" t="s">
        <v>2346</v>
      </c>
    </row>
    <row r="1254" spans="1:6" ht="12" x14ac:dyDescent="0.25">
      <c r="A1254" s="201">
        <v>5063</v>
      </c>
      <c r="B1254" s="201" t="s">
        <v>2530</v>
      </c>
      <c r="C1254" s="201" t="s">
        <v>2330</v>
      </c>
      <c r="D1254" s="201" t="s">
        <v>2458</v>
      </c>
      <c r="E1254" s="201" t="s">
        <v>101</v>
      </c>
      <c r="F1254" s="201" t="s">
        <v>2390</v>
      </c>
    </row>
    <row r="1255" spans="1:6" ht="12" x14ac:dyDescent="0.25">
      <c r="A1255" s="201">
        <v>5063</v>
      </c>
      <c r="B1255" s="201" t="s">
        <v>2530</v>
      </c>
      <c r="C1255" s="201" t="s">
        <v>2330</v>
      </c>
      <c r="D1255" s="201" t="s">
        <v>2458</v>
      </c>
      <c r="E1255" s="201" t="s">
        <v>101</v>
      </c>
      <c r="F1255" s="201" t="s">
        <v>2383</v>
      </c>
    </row>
    <row r="1256" spans="1:6" ht="12" x14ac:dyDescent="0.25">
      <c r="A1256" s="201">
        <v>5063</v>
      </c>
      <c r="B1256" s="201" t="s">
        <v>2530</v>
      </c>
      <c r="C1256" s="201" t="s">
        <v>2330</v>
      </c>
      <c r="D1256" s="201" t="s">
        <v>2458</v>
      </c>
      <c r="E1256" s="201" t="s">
        <v>101</v>
      </c>
      <c r="F1256" s="201" t="s">
        <v>2349</v>
      </c>
    </row>
    <row r="1257" spans="1:6" ht="12" x14ac:dyDescent="0.25">
      <c r="A1257" s="201">
        <v>5063</v>
      </c>
      <c r="B1257" s="201" t="s">
        <v>2530</v>
      </c>
      <c r="C1257" s="201" t="s">
        <v>2330</v>
      </c>
      <c r="D1257" s="201" t="s">
        <v>2458</v>
      </c>
      <c r="E1257" s="201" t="s">
        <v>101</v>
      </c>
      <c r="F1257" s="201" t="s">
        <v>2358</v>
      </c>
    </row>
    <row r="1258" spans="1:6" ht="12" x14ac:dyDescent="0.25">
      <c r="A1258" s="201">
        <v>5063</v>
      </c>
      <c r="B1258" s="201" t="s">
        <v>2530</v>
      </c>
      <c r="C1258" s="201" t="s">
        <v>2330</v>
      </c>
      <c r="D1258" s="201" t="s">
        <v>2458</v>
      </c>
      <c r="E1258" s="201" t="s">
        <v>101</v>
      </c>
      <c r="F1258" s="201" t="s">
        <v>2396</v>
      </c>
    </row>
    <row r="1259" spans="1:6" ht="12" x14ac:dyDescent="0.25">
      <c r="A1259" s="201">
        <v>5063</v>
      </c>
      <c r="B1259" s="201" t="s">
        <v>2530</v>
      </c>
      <c r="C1259" s="201" t="s">
        <v>2330</v>
      </c>
      <c r="D1259" s="201" t="s">
        <v>2458</v>
      </c>
      <c r="E1259" s="201" t="s">
        <v>101</v>
      </c>
      <c r="F1259" s="201" t="s">
        <v>2375</v>
      </c>
    </row>
    <row r="1260" spans="1:6" ht="12" x14ac:dyDescent="0.25">
      <c r="A1260" s="201">
        <v>5063</v>
      </c>
      <c r="B1260" s="201" t="s">
        <v>2530</v>
      </c>
      <c r="C1260" s="201" t="s">
        <v>2330</v>
      </c>
      <c r="D1260" s="201" t="s">
        <v>2458</v>
      </c>
      <c r="E1260" s="201" t="s">
        <v>101</v>
      </c>
      <c r="F1260" s="201" t="s">
        <v>2365</v>
      </c>
    </row>
    <row r="1261" spans="1:6" ht="12" x14ac:dyDescent="0.25">
      <c r="A1261" s="201">
        <v>5063</v>
      </c>
      <c r="B1261" s="201" t="s">
        <v>2530</v>
      </c>
      <c r="C1261" s="201" t="s">
        <v>2330</v>
      </c>
      <c r="D1261" s="201" t="s">
        <v>2458</v>
      </c>
      <c r="E1261" s="201" t="s">
        <v>101</v>
      </c>
      <c r="F1261" s="201" t="s">
        <v>2353</v>
      </c>
    </row>
    <row r="1262" spans="1:6" ht="12" x14ac:dyDescent="0.25">
      <c r="A1262" s="201">
        <v>5063</v>
      </c>
      <c r="B1262" s="201" t="s">
        <v>2530</v>
      </c>
      <c r="C1262" s="201" t="s">
        <v>2330</v>
      </c>
      <c r="D1262" s="201" t="s">
        <v>2458</v>
      </c>
      <c r="E1262" s="201" t="s">
        <v>101</v>
      </c>
      <c r="F1262" s="201" t="s">
        <v>2443</v>
      </c>
    </row>
    <row r="1263" spans="1:6" ht="12" x14ac:dyDescent="0.25">
      <c r="A1263" s="201">
        <v>5063</v>
      </c>
      <c r="B1263" s="201" t="s">
        <v>2530</v>
      </c>
      <c r="C1263" s="201" t="s">
        <v>2330</v>
      </c>
      <c r="D1263" s="201" t="s">
        <v>2458</v>
      </c>
      <c r="E1263" s="201" t="s">
        <v>101</v>
      </c>
      <c r="F1263" s="201" t="s">
        <v>2407</v>
      </c>
    </row>
    <row r="1264" spans="1:6" ht="12" x14ac:dyDescent="0.25">
      <c r="A1264" s="201">
        <v>5063</v>
      </c>
      <c r="B1264" s="201" t="s">
        <v>2530</v>
      </c>
      <c r="C1264" s="201" t="s">
        <v>2330</v>
      </c>
      <c r="D1264" s="201" t="s">
        <v>2458</v>
      </c>
      <c r="E1264" s="201" t="s">
        <v>101</v>
      </c>
      <c r="F1264" s="201" t="s">
        <v>2367</v>
      </c>
    </row>
    <row r="1265" spans="1:6" ht="12" x14ac:dyDescent="0.25">
      <c r="A1265" s="201">
        <v>5063</v>
      </c>
      <c r="B1265" s="201" t="s">
        <v>2530</v>
      </c>
      <c r="C1265" s="201" t="s">
        <v>2330</v>
      </c>
      <c r="D1265" s="201" t="s">
        <v>2458</v>
      </c>
      <c r="E1265" s="201" t="s">
        <v>101</v>
      </c>
      <c r="F1265" s="201" t="s">
        <v>2388</v>
      </c>
    </row>
    <row r="1266" spans="1:6" ht="12" x14ac:dyDescent="0.25">
      <c r="A1266" s="201">
        <v>5066</v>
      </c>
      <c r="B1266" s="201" t="s">
        <v>2532</v>
      </c>
      <c r="C1266" s="201" t="s">
        <v>2319</v>
      </c>
      <c r="D1266" s="201" t="s">
        <v>2458</v>
      </c>
      <c r="E1266" s="201" t="s">
        <v>101</v>
      </c>
      <c r="F1266" s="201" t="s">
        <v>2399</v>
      </c>
    </row>
    <row r="1267" spans="1:6" ht="12" x14ac:dyDescent="0.25">
      <c r="A1267" s="201">
        <v>5066</v>
      </c>
      <c r="B1267" s="201" t="s">
        <v>2532</v>
      </c>
      <c r="C1267" s="201" t="s">
        <v>2319</v>
      </c>
      <c r="D1267" s="201" t="s">
        <v>2458</v>
      </c>
      <c r="E1267" s="201" t="s">
        <v>101</v>
      </c>
      <c r="F1267" s="201" t="s">
        <v>2344</v>
      </c>
    </row>
    <row r="1268" spans="1:6" ht="12" x14ac:dyDescent="0.25">
      <c r="A1268" s="201">
        <v>5066</v>
      </c>
      <c r="B1268" s="201" t="s">
        <v>2532</v>
      </c>
      <c r="C1268" s="201" t="s">
        <v>2319</v>
      </c>
      <c r="D1268" s="201" t="s">
        <v>2458</v>
      </c>
      <c r="E1268" s="201" t="s">
        <v>101</v>
      </c>
      <c r="F1268" s="201" t="s">
        <v>2388</v>
      </c>
    </row>
    <row r="1269" spans="1:6" ht="12" x14ac:dyDescent="0.25">
      <c r="A1269" s="201">
        <v>5066</v>
      </c>
      <c r="B1269" s="201" t="s">
        <v>2532</v>
      </c>
      <c r="C1269" s="201" t="s">
        <v>2319</v>
      </c>
      <c r="D1269" s="201" t="s">
        <v>2458</v>
      </c>
      <c r="E1269" s="201" t="s">
        <v>101</v>
      </c>
      <c r="F1269" s="201" t="s">
        <v>2484</v>
      </c>
    </row>
    <row r="1270" spans="1:6" ht="12" x14ac:dyDescent="0.25">
      <c r="A1270" s="201">
        <v>5066</v>
      </c>
      <c r="B1270" s="201" t="s">
        <v>2532</v>
      </c>
      <c r="C1270" s="201" t="s">
        <v>2319</v>
      </c>
      <c r="D1270" s="201" t="s">
        <v>2458</v>
      </c>
      <c r="E1270" s="201" t="s">
        <v>101</v>
      </c>
      <c r="F1270" s="201" t="s">
        <v>2386</v>
      </c>
    </row>
    <row r="1271" spans="1:6" ht="12" x14ac:dyDescent="0.25">
      <c r="A1271" s="201">
        <v>5066</v>
      </c>
      <c r="B1271" s="201" t="s">
        <v>2532</v>
      </c>
      <c r="C1271" s="201" t="s">
        <v>2319</v>
      </c>
      <c r="D1271" s="201" t="s">
        <v>2458</v>
      </c>
      <c r="E1271" s="201" t="s">
        <v>101</v>
      </c>
      <c r="F1271" s="201" t="s">
        <v>2533</v>
      </c>
    </row>
    <row r="1272" spans="1:6" ht="12" x14ac:dyDescent="0.25">
      <c r="A1272" s="201">
        <v>5066</v>
      </c>
      <c r="B1272" s="201" t="s">
        <v>2532</v>
      </c>
      <c r="C1272" s="201" t="s">
        <v>2319</v>
      </c>
      <c r="D1272" s="201" t="s">
        <v>2458</v>
      </c>
      <c r="E1272" s="201" t="s">
        <v>101</v>
      </c>
      <c r="F1272" s="201" t="s">
        <v>2403</v>
      </c>
    </row>
    <row r="1273" spans="1:6" ht="12" x14ac:dyDescent="0.25">
      <c r="A1273" s="201">
        <v>5066</v>
      </c>
      <c r="B1273" s="201" t="s">
        <v>2532</v>
      </c>
      <c r="C1273" s="201" t="s">
        <v>2319</v>
      </c>
      <c r="D1273" s="201" t="s">
        <v>2458</v>
      </c>
      <c r="E1273" s="201" t="s">
        <v>101</v>
      </c>
      <c r="F1273" s="201" t="s">
        <v>2534</v>
      </c>
    </row>
    <row r="1274" spans="1:6" ht="12" x14ac:dyDescent="0.25">
      <c r="A1274" s="201">
        <v>5066</v>
      </c>
      <c r="B1274" s="201" t="s">
        <v>2532</v>
      </c>
      <c r="C1274" s="201" t="s">
        <v>2319</v>
      </c>
      <c r="D1274" s="201" t="s">
        <v>2458</v>
      </c>
      <c r="E1274" s="201" t="s">
        <v>101</v>
      </c>
      <c r="F1274" s="201" t="s">
        <v>2352</v>
      </c>
    </row>
    <row r="1275" spans="1:6" ht="12" x14ac:dyDescent="0.25">
      <c r="A1275" s="201">
        <v>5066</v>
      </c>
      <c r="B1275" s="201" t="s">
        <v>2532</v>
      </c>
      <c r="C1275" s="201" t="s">
        <v>2319</v>
      </c>
      <c r="D1275" s="201" t="s">
        <v>2458</v>
      </c>
      <c r="E1275" s="201" t="s">
        <v>101</v>
      </c>
      <c r="F1275" s="201" t="s">
        <v>2392</v>
      </c>
    </row>
    <row r="1276" spans="1:6" ht="12" x14ac:dyDescent="0.25">
      <c r="A1276" s="201">
        <v>5066</v>
      </c>
      <c r="B1276" s="201" t="s">
        <v>2532</v>
      </c>
      <c r="C1276" s="201" t="s">
        <v>2319</v>
      </c>
      <c r="D1276" s="201" t="s">
        <v>2458</v>
      </c>
      <c r="E1276" s="201" t="s">
        <v>101</v>
      </c>
      <c r="F1276" s="201" t="s">
        <v>2343</v>
      </c>
    </row>
    <row r="1277" spans="1:6" ht="12" x14ac:dyDescent="0.25">
      <c r="A1277" s="201">
        <v>5066</v>
      </c>
      <c r="B1277" s="201" t="s">
        <v>2532</v>
      </c>
      <c r="C1277" s="201" t="s">
        <v>2319</v>
      </c>
      <c r="D1277" s="201" t="s">
        <v>2458</v>
      </c>
      <c r="E1277" s="201" t="s">
        <v>101</v>
      </c>
      <c r="F1277" s="201" t="s">
        <v>2345</v>
      </c>
    </row>
    <row r="1278" spans="1:6" ht="12" x14ac:dyDescent="0.25">
      <c r="A1278" s="201">
        <v>5066</v>
      </c>
      <c r="B1278" s="201" t="s">
        <v>2532</v>
      </c>
      <c r="C1278" s="201" t="s">
        <v>2319</v>
      </c>
      <c r="D1278" s="201" t="s">
        <v>2458</v>
      </c>
      <c r="E1278" s="201" t="s">
        <v>101</v>
      </c>
      <c r="F1278" s="201" t="s">
        <v>2368</v>
      </c>
    </row>
    <row r="1279" spans="1:6" ht="12" x14ac:dyDescent="0.25">
      <c r="A1279" s="201">
        <v>5066</v>
      </c>
      <c r="B1279" s="201" t="s">
        <v>2532</v>
      </c>
      <c r="C1279" s="201" t="s">
        <v>2319</v>
      </c>
      <c r="D1279" s="201" t="s">
        <v>2458</v>
      </c>
      <c r="E1279" s="201" t="s">
        <v>101</v>
      </c>
      <c r="F1279" s="201" t="s">
        <v>2342</v>
      </c>
    </row>
    <row r="1280" spans="1:6" ht="12" x14ac:dyDescent="0.25">
      <c r="A1280" s="201">
        <v>5066</v>
      </c>
      <c r="B1280" s="201" t="s">
        <v>2532</v>
      </c>
      <c r="C1280" s="201" t="s">
        <v>2319</v>
      </c>
      <c r="D1280" s="201" t="s">
        <v>2458</v>
      </c>
      <c r="E1280" s="201" t="s">
        <v>101</v>
      </c>
      <c r="F1280" s="201" t="s">
        <v>2375</v>
      </c>
    </row>
    <row r="1281" spans="1:6" ht="12" x14ac:dyDescent="0.25">
      <c r="A1281" s="201">
        <v>5066</v>
      </c>
      <c r="B1281" s="201" t="s">
        <v>2532</v>
      </c>
      <c r="C1281" s="201" t="s">
        <v>2319</v>
      </c>
      <c r="D1281" s="201" t="s">
        <v>2458</v>
      </c>
      <c r="E1281" s="201" t="s">
        <v>101</v>
      </c>
      <c r="F1281" s="201" t="s">
        <v>2402</v>
      </c>
    </row>
    <row r="1282" spans="1:6" ht="12" x14ac:dyDescent="0.25">
      <c r="A1282" s="201">
        <v>5066</v>
      </c>
      <c r="B1282" s="201" t="s">
        <v>2532</v>
      </c>
      <c r="C1282" s="201" t="s">
        <v>2319</v>
      </c>
      <c r="D1282" s="201" t="s">
        <v>2458</v>
      </c>
      <c r="E1282" s="201" t="s">
        <v>101</v>
      </c>
      <c r="F1282" s="201" t="s">
        <v>2346</v>
      </c>
    </row>
    <row r="1283" spans="1:6" ht="12" x14ac:dyDescent="0.25">
      <c r="A1283" s="201">
        <v>5066</v>
      </c>
      <c r="B1283" s="201" t="s">
        <v>2532</v>
      </c>
      <c r="C1283" s="201" t="s">
        <v>2319</v>
      </c>
      <c r="D1283" s="201" t="s">
        <v>2458</v>
      </c>
      <c r="E1283" s="201" t="s">
        <v>101</v>
      </c>
      <c r="F1283" s="201" t="s">
        <v>2520</v>
      </c>
    </row>
    <row r="1284" spans="1:6" ht="12" x14ac:dyDescent="0.25">
      <c r="A1284" s="201">
        <v>5066</v>
      </c>
      <c r="B1284" s="201" t="s">
        <v>2532</v>
      </c>
      <c r="C1284" s="201" t="s">
        <v>2319</v>
      </c>
      <c r="D1284" s="201" t="s">
        <v>2458</v>
      </c>
      <c r="E1284" s="201" t="s">
        <v>101</v>
      </c>
      <c r="F1284" s="201" t="s">
        <v>2357</v>
      </c>
    </row>
    <row r="1285" spans="1:6" ht="12" x14ac:dyDescent="0.25">
      <c r="A1285" s="201">
        <v>5066</v>
      </c>
      <c r="B1285" s="201" t="s">
        <v>2532</v>
      </c>
      <c r="C1285" s="201" t="s">
        <v>2319</v>
      </c>
      <c r="D1285" s="201" t="s">
        <v>2458</v>
      </c>
      <c r="E1285" s="201" t="s">
        <v>101</v>
      </c>
      <c r="F1285" s="201" t="s">
        <v>2362</v>
      </c>
    </row>
    <row r="1286" spans="1:6" ht="12" x14ac:dyDescent="0.25">
      <c r="A1286" s="201">
        <v>5066</v>
      </c>
      <c r="B1286" s="201" t="s">
        <v>2532</v>
      </c>
      <c r="C1286" s="201" t="s">
        <v>2319</v>
      </c>
      <c r="D1286" s="201" t="s">
        <v>2458</v>
      </c>
      <c r="E1286" s="201" t="s">
        <v>101</v>
      </c>
      <c r="F1286" s="201" t="s">
        <v>2460</v>
      </c>
    </row>
    <row r="1287" spans="1:6" ht="12" x14ac:dyDescent="0.25">
      <c r="A1287" s="201">
        <v>5066</v>
      </c>
      <c r="B1287" s="201" t="s">
        <v>2532</v>
      </c>
      <c r="C1287" s="201" t="s">
        <v>2319</v>
      </c>
      <c r="D1287" s="201" t="s">
        <v>2458</v>
      </c>
      <c r="E1287" s="201" t="s">
        <v>101</v>
      </c>
      <c r="F1287" s="201" t="s">
        <v>2394</v>
      </c>
    </row>
    <row r="1288" spans="1:6" ht="12" x14ac:dyDescent="0.25">
      <c r="A1288" s="201">
        <v>5066</v>
      </c>
      <c r="B1288" s="201" t="s">
        <v>2532</v>
      </c>
      <c r="C1288" s="201" t="s">
        <v>2319</v>
      </c>
      <c r="D1288" s="201" t="s">
        <v>2458</v>
      </c>
      <c r="E1288" s="201" t="s">
        <v>101</v>
      </c>
      <c r="F1288" s="201" t="s">
        <v>2401</v>
      </c>
    </row>
    <row r="1289" spans="1:6" ht="12" x14ac:dyDescent="0.25">
      <c r="A1289" s="201">
        <v>5066</v>
      </c>
      <c r="B1289" s="201" t="s">
        <v>2532</v>
      </c>
      <c r="C1289" s="201" t="s">
        <v>2319</v>
      </c>
      <c r="D1289" s="201" t="s">
        <v>2458</v>
      </c>
      <c r="E1289" s="201" t="s">
        <v>101</v>
      </c>
      <c r="F1289" s="201" t="s">
        <v>2463</v>
      </c>
    </row>
    <row r="1290" spans="1:6" ht="12" x14ac:dyDescent="0.25">
      <c r="A1290" s="201">
        <v>5066</v>
      </c>
      <c r="B1290" s="201" t="s">
        <v>2532</v>
      </c>
      <c r="C1290" s="201" t="s">
        <v>2319</v>
      </c>
      <c r="D1290" s="201" t="s">
        <v>2458</v>
      </c>
      <c r="E1290" s="201" t="s">
        <v>101</v>
      </c>
      <c r="F1290" s="201" t="s">
        <v>2407</v>
      </c>
    </row>
    <row r="1291" spans="1:6" ht="12" x14ac:dyDescent="0.25">
      <c r="A1291" s="201">
        <v>5066</v>
      </c>
      <c r="B1291" s="201" t="s">
        <v>2532</v>
      </c>
      <c r="C1291" s="201" t="s">
        <v>2319</v>
      </c>
      <c r="D1291" s="201" t="s">
        <v>2458</v>
      </c>
      <c r="E1291" s="201" t="s">
        <v>101</v>
      </c>
      <c r="F1291" s="201" t="s">
        <v>2378</v>
      </c>
    </row>
    <row r="1292" spans="1:6" ht="12" x14ac:dyDescent="0.25">
      <c r="A1292" s="201">
        <v>5066</v>
      </c>
      <c r="B1292" s="201" t="s">
        <v>2532</v>
      </c>
      <c r="C1292" s="201" t="s">
        <v>2319</v>
      </c>
      <c r="D1292" s="201" t="s">
        <v>2458</v>
      </c>
      <c r="E1292" s="201" t="s">
        <v>101</v>
      </c>
      <c r="F1292" s="201" t="s">
        <v>2391</v>
      </c>
    </row>
    <row r="1293" spans="1:6" ht="12" x14ac:dyDescent="0.25">
      <c r="A1293" s="201">
        <v>5066</v>
      </c>
      <c r="B1293" s="201" t="s">
        <v>2532</v>
      </c>
      <c r="C1293" s="201" t="s">
        <v>2319</v>
      </c>
      <c r="D1293" s="201" t="s">
        <v>2458</v>
      </c>
      <c r="E1293" s="201" t="s">
        <v>101</v>
      </c>
      <c r="F1293" s="201" t="s">
        <v>2514</v>
      </c>
    </row>
    <row r="1294" spans="1:6" ht="12" x14ac:dyDescent="0.25">
      <c r="A1294" s="201">
        <v>5066</v>
      </c>
      <c r="B1294" s="201" t="s">
        <v>2532</v>
      </c>
      <c r="C1294" s="201" t="s">
        <v>2319</v>
      </c>
      <c r="D1294" s="201" t="s">
        <v>2458</v>
      </c>
      <c r="E1294" s="201" t="s">
        <v>101</v>
      </c>
      <c r="F1294" s="201" t="s">
        <v>2489</v>
      </c>
    </row>
    <row r="1295" spans="1:6" ht="12" x14ac:dyDescent="0.25">
      <c r="A1295" s="201">
        <v>5066</v>
      </c>
      <c r="B1295" s="201" t="s">
        <v>2532</v>
      </c>
      <c r="C1295" s="201" t="s">
        <v>2319</v>
      </c>
      <c r="D1295" s="201" t="s">
        <v>2458</v>
      </c>
      <c r="E1295" s="201" t="s">
        <v>101</v>
      </c>
      <c r="F1295" s="201" t="s">
        <v>2461</v>
      </c>
    </row>
    <row r="1296" spans="1:6" ht="12" x14ac:dyDescent="0.25">
      <c r="A1296" s="201">
        <v>5066</v>
      </c>
      <c r="B1296" s="201" t="s">
        <v>2532</v>
      </c>
      <c r="C1296" s="201" t="s">
        <v>2319</v>
      </c>
      <c r="D1296" s="201" t="s">
        <v>2458</v>
      </c>
      <c r="E1296" s="201" t="s">
        <v>101</v>
      </c>
      <c r="F1296" s="201" t="s">
        <v>2405</v>
      </c>
    </row>
    <row r="1297" spans="1:6" ht="12" x14ac:dyDescent="0.25">
      <c r="A1297" s="201">
        <v>5066</v>
      </c>
      <c r="B1297" s="201" t="s">
        <v>2532</v>
      </c>
      <c r="C1297" s="201" t="s">
        <v>2319</v>
      </c>
      <c r="D1297" s="201" t="s">
        <v>2458</v>
      </c>
      <c r="E1297" s="201" t="s">
        <v>101</v>
      </c>
      <c r="F1297" s="201" t="s">
        <v>2404</v>
      </c>
    </row>
    <row r="1298" spans="1:6" ht="12" x14ac:dyDescent="0.25">
      <c r="A1298" s="201">
        <v>5066</v>
      </c>
      <c r="B1298" s="201" t="s">
        <v>2532</v>
      </c>
      <c r="C1298" s="201" t="s">
        <v>2319</v>
      </c>
      <c r="D1298" s="201" t="s">
        <v>2458</v>
      </c>
      <c r="E1298" s="201" t="s">
        <v>101</v>
      </c>
      <c r="F1298" s="201" t="s">
        <v>2348</v>
      </c>
    </row>
    <row r="1299" spans="1:6" ht="12" x14ac:dyDescent="0.25">
      <c r="A1299" s="201">
        <v>5066</v>
      </c>
      <c r="B1299" s="201" t="s">
        <v>2532</v>
      </c>
      <c r="C1299" s="201" t="s">
        <v>2319</v>
      </c>
      <c r="D1299" s="201" t="s">
        <v>2458</v>
      </c>
      <c r="E1299" s="201" t="s">
        <v>101</v>
      </c>
      <c r="F1299" s="201" t="s">
        <v>2468</v>
      </c>
    </row>
    <row r="1300" spans="1:6" ht="12" x14ac:dyDescent="0.25">
      <c r="A1300" s="201">
        <v>5066</v>
      </c>
      <c r="B1300" s="201" t="s">
        <v>2532</v>
      </c>
      <c r="C1300" s="201" t="s">
        <v>2319</v>
      </c>
      <c r="D1300" s="201" t="s">
        <v>2458</v>
      </c>
      <c r="E1300" s="201" t="s">
        <v>101</v>
      </c>
      <c r="F1300" s="201" t="s">
        <v>2422</v>
      </c>
    </row>
    <row r="1301" spans="1:6" ht="12" x14ac:dyDescent="0.25">
      <c r="A1301" s="201">
        <v>5066</v>
      </c>
      <c r="B1301" s="201" t="s">
        <v>2532</v>
      </c>
      <c r="C1301" s="201" t="s">
        <v>2319</v>
      </c>
      <c r="D1301" s="201" t="s">
        <v>2458</v>
      </c>
      <c r="E1301" s="201" t="s">
        <v>101</v>
      </c>
      <c r="F1301" s="201" t="s">
        <v>2509</v>
      </c>
    </row>
    <row r="1302" spans="1:6" ht="12" x14ac:dyDescent="0.25">
      <c r="A1302" s="201">
        <v>5066</v>
      </c>
      <c r="B1302" s="201" t="s">
        <v>2532</v>
      </c>
      <c r="C1302" s="201" t="s">
        <v>2319</v>
      </c>
      <c r="D1302" s="201" t="s">
        <v>2458</v>
      </c>
      <c r="E1302" s="201" t="s">
        <v>101</v>
      </c>
      <c r="F1302" s="201" t="s">
        <v>2467</v>
      </c>
    </row>
    <row r="1303" spans="1:6" ht="12" x14ac:dyDescent="0.25">
      <c r="A1303" s="201">
        <v>5066</v>
      </c>
      <c r="B1303" s="201" t="s">
        <v>2532</v>
      </c>
      <c r="C1303" s="201" t="s">
        <v>2319</v>
      </c>
      <c r="D1303" s="201" t="s">
        <v>2458</v>
      </c>
      <c r="E1303" s="201" t="s">
        <v>101</v>
      </c>
      <c r="F1303" s="201" t="s">
        <v>2523</v>
      </c>
    </row>
    <row r="1304" spans="1:6" ht="12" x14ac:dyDescent="0.25">
      <c r="A1304" s="201">
        <v>5066</v>
      </c>
      <c r="B1304" s="201" t="s">
        <v>2532</v>
      </c>
      <c r="C1304" s="201" t="s">
        <v>2319</v>
      </c>
      <c r="D1304" s="201" t="s">
        <v>2458</v>
      </c>
      <c r="E1304" s="201" t="s">
        <v>101</v>
      </c>
      <c r="F1304" s="201" t="s">
        <v>2515</v>
      </c>
    </row>
    <row r="1305" spans="1:6" ht="12" x14ac:dyDescent="0.25">
      <c r="A1305" s="201">
        <v>5066</v>
      </c>
      <c r="B1305" s="201" t="s">
        <v>2532</v>
      </c>
      <c r="C1305" s="201" t="s">
        <v>2319</v>
      </c>
      <c r="D1305" s="201" t="s">
        <v>2458</v>
      </c>
      <c r="E1305" s="201" t="s">
        <v>101</v>
      </c>
    </row>
    <row r="1306" spans="1:6" ht="12" x14ac:dyDescent="0.25">
      <c r="A1306" s="201">
        <v>5066</v>
      </c>
      <c r="B1306" s="201" t="s">
        <v>2532</v>
      </c>
      <c r="C1306" s="201" t="s">
        <v>2319</v>
      </c>
      <c r="D1306" s="201" t="s">
        <v>2458</v>
      </c>
      <c r="E1306" s="201" t="s">
        <v>101</v>
      </c>
      <c r="F1306" s="201" t="s">
        <v>2462</v>
      </c>
    </row>
    <row r="1307" spans="1:6" ht="12" x14ac:dyDescent="0.25">
      <c r="A1307" s="201">
        <v>5066</v>
      </c>
      <c r="B1307" s="201" t="s">
        <v>2532</v>
      </c>
      <c r="C1307" s="201" t="s">
        <v>2319</v>
      </c>
      <c r="D1307" s="201" t="s">
        <v>2458</v>
      </c>
      <c r="E1307" s="201" t="s">
        <v>101</v>
      </c>
      <c r="F1307" s="201" t="s">
        <v>2354</v>
      </c>
    </row>
    <row r="1308" spans="1:6" ht="12" x14ac:dyDescent="0.25">
      <c r="A1308" s="201">
        <v>5066</v>
      </c>
      <c r="B1308" s="201" t="s">
        <v>2532</v>
      </c>
      <c r="C1308" s="201" t="s">
        <v>2319</v>
      </c>
      <c r="D1308" s="201" t="s">
        <v>2458</v>
      </c>
      <c r="E1308" s="201" t="s">
        <v>101</v>
      </c>
      <c r="F1308" s="201" t="s">
        <v>2373</v>
      </c>
    </row>
    <row r="1309" spans="1:6" ht="12" x14ac:dyDescent="0.25">
      <c r="A1309" s="201">
        <v>5066</v>
      </c>
      <c r="B1309" s="201" t="s">
        <v>2532</v>
      </c>
      <c r="C1309" s="201" t="s">
        <v>2319</v>
      </c>
      <c r="D1309" s="201" t="s">
        <v>2458</v>
      </c>
      <c r="E1309" s="201" t="s">
        <v>101</v>
      </c>
      <c r="F1309" s="201" t="s">
        <v>2380</v>
      </c>
    </row>
    <row r="1310" spans="1:6" ht="12" x14ac:dyDescent="0.25">
      <c r="A1310" s="201">
        <v>5066</v>
      </c>
      <c r="B1310" s="201" t="s">
        <v>2532</v>
      </c>
      <c r="C1310" s="201" t="s">
        <v>2319</v>
      </c>
      <c r="D1310" s="201" t="s">
        <v>2458</v>
      </c>
      <c r="E1310" s="201" t="s">
        <v>101</v>
      </c>
      <c r="F1310" s="201" t="s">
        <v>2364</v>
      </c>
    </row>
    <row r="1311" spans="1:6" ht="12" x14ac:dyDescent="0.25">
      <c r="A1311" s="201">
        <v>5066</v>
      </c>
      <c r="B1311" s="201" t="s">
        <v>2532</v>
      </c>
      <c r="C1311" s="201" t="s">
        <v>2319</v>
      </c>
      <c r="D1311" s="201" t="s">
        <v>2458</v>
      </c>
      <c r="E1311" s="201" t="s">
        <v>101</v>
      </c>
      <c r="F1311" s="201" t="s">
        <v>2350</v>
      </c>
    </row>
    <row r="1312" spans="1:6" ht="12" x14ac:dyDescent="0.25">
      <c r="A1312" s="201">
        <v>5066</v>
      </c>
      <c r="B1312" s="201" t="s">
        <v>2532</v>
      </c>
      <c r="C1312" s="201" t="s">
        <v>2319</v>
      </c>
      <c r="D1312" s="201" t="s">
        <v>2458</v>
      </c>
      <c r="E1312" s="201" t="s">
        <v>101</v>
      </c>
      <c r="F1312" s="201" t="s">
        <v>2406</v>
      </c>
    </row>
    <row r="1313" spans="1:6" ht="12" x14ac:dyDescent="0.25">
      <c r="A1313" s="201">
        <v>5066</v>
      </c>
      <c r="B1313" s="201" t="s">
        <v>2532</v>
      </c>
      <c r="C1313" s="201" t="s">
        <v>2319</v>
      </c>
      <c r="D1313" s="201" t="s">
        <v>2458</v>
      </c>
      <c r="E1313" s="201" t="s">
        <v>101</v>
      </c>
      <c r="F1313" s="201" t="s">
        <v>2512</v>
      </c>
    </row>
    <row r="1314" spans="1:6" ht="12" x14ac:dyDescent="0.25">
      <c r="A1314" s="201">
        <v>5066</v>
      </c>
      <c r="B1314" s="201" t="s">
        <v>2532</v>
      </c>
      <c r="C1314" s="201" t="s">
        <v>2319</v>
      </c>
      <c r="D1314" s="201" t="s">
        <v>2458</v>
      </c>
      <c r="E1314" s="201" t="s">
        <v>101</v>
      </c>
      <c r="F1314" s="201" t="s">
        <v>2471</v>
      </c>
    </row>
    <row r="1315" spans="1:6" ht="12" x14ac:dyDescent="0.25">
      <c r="A1315" s="201">
        <v>5066</v>
      </c>
      <c r="B1315" s="201" t="s">
        <v>2532</v>
      </c>
      <c r="C1315" s="201" t="s">
        <v>2319</v>
      </c>
      <c r="D1315" s="201" t="s">
        <v>2458</v>
      </c>
      <c r="E1315" s="201" t="s">
        <v>101</v>
      </c>
      <c r="F1315" s="201" t="s">
        <v>2347</v>
      </c>
    </row>
    <row r="1316" spans="1:6" ht="12" x14ac:dyDescent="0.25">
      <c r="A1316" s="201">
        <v>5066</v>
      </c>
      <c r="B1316" s="201" t="s">
        <v>2532</v>
      </c>
      <c r="C1316" s="201" t="s">
        <v>2319</v>
      </c>
      <c r="D1316" s="201" t="s">
        <v>2458</v>
      </c>
      <c r="E1316" s="201" t="s">
        <v>101</v>
      </c>
      <c r="F1316" s="201" t="s">
        <v>2398</v>
      </c>
    </row>
    <row r="1317" spans="1:6" ht="12" x14ac:dyDescent="0.25">
      <c r="A1317" s="201">
        <v>5066</v>
      </c>
      <c r="B1317" s="201" t="s">
        <v>2532</v>
      </c>
      <c r="C1317" s="201" t="s">
        <v>2319</v>
      </c>
      <c r="D1317" s="201" t="s">
        <v>2458</v>
      </c>
      <c r="E1317" s="201" t="s">
        <v>101</v>
      </c>
      <c r="F1317" s="201" t="s">
        <v>2349</v>
      </c>
    </row>
    <row r="1318" spans="1:6" ht="12" x14ac:dyDescent="0.25">
      <c r="A1318" s="201">
        <v>5066</v>
      </c>
      <c r="B1318" s="201" t="s">
        <v>2532</v>
      </c>
      <c r="C1318" s="201" t="s">
        <v>2319</v>
      </c>
      <c r="D1318" s="201" t="s">
        <v>2458</v>
      </c>
      <c r="E1318" s="201" t="s">
        <v>101</v>
      </c>
      <c r="F1318" s="201" t="s">
        <v>2493</v>
      </c>
    </row>
    <row r="1319" spans="1:6" ht="12" x14ac:dyDescent="0.25">
      <c r="A1319" s="201">
        <v>5066</v>
      </c>
      <c r="B1319" s="201" t="s">
        <v>2532</v>
      </c>
      <c r="C1319" s="201" t="s">
        <v>2319</v>
      </c>
      <c r="D1319" s="201" t="s">
        <v>2458</v>
      </c>
      <c r="E1319" s="201" t="s">
        <v>101</v>
      </c>
      <c r="F1319" s="201" t="s">
        <v>2365</v>
      </c>
    </row>
    <row r="1320" spans="1:6" ht="12" x14ac:dyDescent="0.25">
      <c r="A1320" s="201">
        <v>5066</v>
      </c>
      <c r="B1320" s="201" t="s">
        <v>2532</v>
      </c>
      <c r="C1320" s="201" t="s">
        <v>2319</v>
      </c>
      <c r="D1320" s="201" t="s">
        <v>2458</v>
      </c>
      <c r="E1320" s="201" t="s">
        <v>101</v>
      </c>
      <c r="F1320" s="201" t="s">
        <v>2367</v>
      </c>
    </row>
    <row r="1321" spans="1:6" ht="12" x14ac:dyDescent="0.25">
      <c r="A1321" s="201">
        <v>5066</v>
      </c>
      <c r="B1321" s="201" t="s">
        <v>2532</v>
      </c>
      <c r="C1321" s="201" t="s">
        <v>2319</v>
      </c>
      <c r="D1321" s="201" t="s">
        <v>2458</v>
      </c>
      <c r="E1321" s="201" t="s">
        <v>101</v>
      </c>
      <c r="F1321" s="201" t="s">
        <v>2387</v>
      </c>
    </row>
    <row r="1322" spans="1:6" ht="12" x14ac:dyDescent="0.25">
      <c r="A1322" s="201">
        <v>5066</v>
      </c>
      <c r="B1322" s="201" t="s">
        <v>2532</v>
      </c>
      <c r="C1322" s="201" t="s">
        <v>2319</v>
      </c>
      <c r="D1322" s="201" t="s">
        <v>2458</v>
      </c>
      <c r="E1322" s="201" t="s">
        <v>101</v>
      </c>
      <c r="F1322" s="201" t="s">
        <v>2516</v>
      </c>
    </row>
    <row r="1323" spans="1:6" ht="12" x14ac:dyDescent="0.25">
      <c r="A1323" s="201">
        <v>5066</v>
      </c>
      <c r="B1323" s="201" t="s">
        <v>2532</v>
      </c>
      <c r="C1323" s="201" t="s">
        <v>2319</v>
      </c>
      <c r="D1323" s="201" t="s">
        <v>2458</v>
      </c>
      <c r="E1323" s="201" t="s">
        <v>101</v>
      </c>
      <c r="F1323" s="201" t="s">
        <v>2358</v>
      </c>
    </row>
    <row r="1324" spans="1:6" ht="12" x14ac:dyDescent="0.25">
      <c r="A1324" s="201">
        <v>5066</v>
      </c>
      <c r="B1324" s="201" t="s">
        <v>2532</v>
      </c>
      <c r="C1324" s="201" t="s">
        <v>2319</v>
      </c>
      <c r="D1324" s="201" t="s">
        <v>2458</v>
      </c>
      <c r="E1324" s="201" t="s">
        <v>101</v>
      </c>
      <c r="F1324" s="201" t="s">
        <v>2383</v>
      </c>
    </row>
    <row r="1325" spans="1:6" ht="12" x14ac:dyDescent="0.25">
      <c r="A1325" s="201">
        <v>5066</v>
      </c>
      <c r="B1325" s="201" t="s">
        <v>2532</v>
      </c>
      <c r="C1325" s="201" t="s">
        <v>2319</v>
      </c>
      <c r="D1325" s="201" t="s">
        <v>2458</v>
      </c>
      <c r="E1325" s="201" t="s">
        <v>101</v>
      </c>
      <c r="F1325" s="201" t="s">
        <v>2430</v>
      </c>
    </row>
    <row r="1326" spans="1:6" ht="12" x14ac:dyDescent="0.25">
      <c r="A1326" s="201">
        <v>5066</v>
      </c>
      <c r="B1326" s="201" t="s">
        <v>2532</v>
      </c>
      <c r="C1326" s="201" t="s">
        <v>2319</v>
      </c>
      <c r="D1326" s="201" t="s">
        <v>2458</v>
      </c>
      <c r="E1326" s="201" t="s">
        <v>101</v>
      </c>
      <c r="F1326" s="201" t="s">
        <v>2353</v>
      </c>
    </row>
    <row r="1327" spans="1:6" ht="12" x14ac:dyDescent="0.25">
      <c r="A1327" s="201">
        <v>5066</v>
      </c>
      <c r="B1327" s="201" t="s">
        <v>2532</v>
      </c>
      <c r="C1327" s="201" t="s">
        <v>2319</v>
      </c>
      <c r="D1327" s="201" t="s">
        <v>2458</v>
      </c>
      <c r="E1327" s="201" t="s">
        <v>101</v>
      </c>
      <c r="F1327" s="201" t="s">
        <v>2361</v>
      </c>
    </row>
    <row r="1328" spans="1:6" ht="12" x14ac:dyDescent="0.25">
      <c r="A1328" s="201">
        <v>5066</v>
      </c>
      <c r="B1328" s="201" t="s">
        <v>2532</v>
      </c>
      <c r="C1328" s="201" t="s">
        <v>2319</v>
      </c>
      <c r="D1328" s="201" t="s">
        <v>2458</v>
      </c>
      <c r="E1328" s="201" t="s">
        <v>101</v>
      </c>
      <c r="F1328" s="201" t="s">
        <v>2464</v>
      </c>
    </row>
    <row r="1329" spans="1:6" ht="12" x14ac:dyDescent="0.25">
      <c r="A1329" s="201">
        <v>5066</v>
      </c>
      <c r="B1329" s="201" t="s">
        <v>2532</v>
      </c>
      <c r="C1329" s="201" t="s">
        <v>2319</v>
      </c>
      <c r="D1329" s="201" t="s">
        <v>2458</v>
      </c>
      <c r="E1329" s="201" t="s">
        <v>101</v>
      </c>
      <c r="F1329" s="201" t="s">
        <v>2395</v>
      </c>
    </row>
    <row r="1330" spans="1:6" ht="12" x14ac:dyDescent="0.25">
      <c r="A1330" s="201">
        <v>5066</v>
      </c>
      <c r="B1330" s="201" t="s">
        <v>2532</v>
      </c>
      <c r="C1330" s="201" t="s">
        <v>2319</v>
      </c>
      <c r="D1330" s="201" t="s">
        <v>2458</v>
      </c>
      <c r="E1330" s="201" t="s">
        <v>101</v>
      </c>
      <c r="F1330" s="201" t="s">
        <v>2443</v>
      </c>
    </row>
    <row r="1331" spans="1:6" ht="12" x14ac:dyDescent="0.25">
      <c r="A1331" s="201">
        <v>5066</v>
      </c>
      <c r="B1331" s="201" t="s">
        <v>2532</v>
      </c>
      <c r="C1331" s="201" t="s">
        <v>2319</v>
      </c>
      <c r="D1331" s="201" t="s">
        <v>2458</v>
      </c>
      <c r="E1331" s="201" t="s">
        <v>101</v>
      </c>
      <c r="F1331" s="201" t="s">
        <v>2351</v>
      </c>
    </row>
    <row r="1332" spans="1:6" ht="12" x14ac:dyDescent="0.25">
      <c r="A1332" s="201">
        <v>5066</v>
      </c>
      <c r="B1332" s="201" t="s">
        <v>2532</v>
      </c>
      <c r="C1332" s="201" t="s">
        <v>2319</v>
      </c>
      <c r="D1332" s="201" t="s">
        <v>2458</v>
      </c>
      <c r="E1332" s="201" t="s">
        <v>101</v>
      </c>
      <c r="F1332" s="201" t="s">
        <v>2440</v>
      </c>
    </row>
    <row r="1333" spans="1:6" ht="12" x14ac:dyDescent="0.25">
      <c r="A1333" s="201">
        <v>5066</v>
      </c>
      <c r="B1333" s="201" t="s">
        <v>2532</v>
      </c>
      <c r="C1333" s="201" t="s">
        <v>2319</v>
      </c>
      <c r="D1333" s="201" t="s">
        <v>2458</v>
      </c>
      <c r="E1333" s="201" t="s">
        <v>101</v>
      </c>
      <c r="F1333" s="201" t="s">
        <v>2372</v>
      </c>
    </row>
    <row r="1334" spans="1:6" ht="12" x14ac:dyDescent="0.25">
      <c r="A1334" s="201">
        <v>5066</v>
      </c>
      <c r="B1334" s="201" t="s">
        <v>2532</v>
      </c>
      <c r="C1334" s="201" t="s">
        <v>2319</v>
      </c>
      <c r="D1334" s="201" t="s">
        <v>2458</v>
      </c>
      <c r="E1334" s="201" t="s">
        <v>101</v>
      </c>
      <c r="F1334" s="201" t="s">
        <v>2390</v>
      </c>
    </row>
    <row r="1335" spans="1:6" ht="12" x14ac:dyDescent="0.25">
      <c r="A1335" s="201">
        <v>5066</v>
      </c>
      <c r="B1335" s="201" t="s">
        <v>2532</v>
      </c>
      <c r="C1335" s="201" t="s">
        <v>2319</v>
      </c>
      <c r="D1335" s="201" t="s">
        <v>2458</v>
      </c>
      <c r="E1335" s="201" t="s">
        <v>101</v>
      </c>
      <c r="F1335" s="201" t="s">
        <v>2396</v>
      </c>
    </row>
    <row r="1336" spans="1:6" ht="12" x14ac:dyDescent="0.25">
      <c r="A1336" s="201">
        <v>5066</v>
      </c>
      <c r="B1336" s="201" t="s">
        <v>2532</v>
      </c>
      <c r="C1336" s="201" t="s">
        <v>2319</v>
      </c>
      <c r="D1336" s="201" t="s">
        <v>2458</v>
      </c>
      <c r="E1336" s="201" t="s">
        <v>101</v>
      </c>
      <c r="F1336" s="201" t="s">
        <v>2456</v>
      </c>
    </row>
    <row r="1337" spans="1:6" ht="12" x14ac:dyDescent="0.25">
      <c r="A1337" s="201">
        <v>5066</v>
      </c>
      <c r="B1337" s="201" t="s">
        <v>2532</v>
      </c>
      <c r="C1337" s="201" t="s">
        <v>2319</v>
      </c>
      <c r="D1337" s="201" t="s">
        <v>2458</v>
      </c>
      <c r="E1337" s="201" t="s">
        <v>101</v>
      </c>
      <c r="F1337" s="201" t="s">
        <v>2477</v>
      </c>
    </row>
    <row r="1338" spans="1:6" ht="12" x14ac:dyDescent="0.25">
      <c r="A1338" s="201">
        <v>5066</v>
      </c>
      <c r="B1338" s="201" t="s">
        <v>2532</v>
      </c>
      <c r="C1338" s="201" t="s">
        <v>2319</v>
      </c>
      <c r="D1338" s="201" t="s">
        <v>2458</v>
      </c>
      <c r="E1338" s="201" t="s">
        <v>101</v>
      </c>
      <c r="F1338" s="201" t="s">
        <v>2535</v>
      </c>
    </row>
    <row r="1339" spans="1:6" ht="12" x14ac:dyDescent="0.25">
      <c r="A1339" s="201">
        <v>5066</v>
      </c>
      <c r="B1339" s="201" t="s">
        <v>2532</v>
      </c>
      <c r="C1339" s="201" t="s">
        <v>2319</v>
      </c>
      <c r="D1339" s="201" t="s">
        <v>2458</v>
      </c>
      <c r="E1339" s="201" t="s">
        <v>101</v>
      </c>
      <c r="F1339" s="201" t="s">
        <v>2459</v>
      </c>
    </row>
    <row r="1340" spans="1:6" ht="12" x14ac:dyDescent="0.25">
      <c r="A1340" s="201">
        <v>5066</v>
      </c>
      <c r="B1340" s="201" t="s">
        <v>2532</v>
      </c>
      <c r="C1340" s="201" t="s">
        <v>2319</v>
      </c>
      <c r="D1340" s="201" t="s">
        <v>2458</v>
      </c>
      <c r="E1340" s="201" t="s">
        <v>101</v>
      </c>
      <c r="F1340" s="201" t="s">
        <v>2355</v>
      </c>
    </row>
    <row r="1341" spans="1:6" ht="12" x14ac:dyDescent="0.25">
      <c r="A1341" s="201">
        <v>5066</v>
      </c>
      <c r="B1341" s="201" t="s">
        <v>2532</v>
      </c>
      <c r="C1341" s="201" t="s">
        <v>2319</v>
      </c>
      <c r="D1341" s="201" t="s">
        <v>2458</v>
      </c>
      <c r="E1341" s="201" t="s">
        <v>101</v>
      </c>
      <c r="F1341" s="201" t="s">
        <v>2511</v>
      </c>
    </row>
    <row r="1342" spans="1:6" ht="12" x14ac:dyDescent="0.25">
      <c r="A1342" s="201">
        <v>5066</v>
      </c>
      <c r="B1342" s="201" t="s">
        <v>2532</v>
      </c>
      <c r="C1342" s="201" t="s">
        <v>2319</v>
      </c>
      <c r="D1342" s="201" t="s">
        <v>2458</v>
      </c>
      <c r="E1342" s="201" t="s">
        <v>101</v>
      </c>
      <c r="F1342" s="201" t="s">
        <v>2485</v>
      </c>
    </row>
    <row r="1343" spans="1:6" ht="12" x14ac:dyDescent="0.25">
      <c r="A1343" s="201">
        <v>5329</v>
      </c>
      <c r="B1343" s="201" t="s">
        <v>2536</v>
      </c>
      <c r="C1343" s="201" t="s">
        <v>2269</v>
      </c>
      <c r="D1343" s="201" t="s">
        <v>2466</v>
      </c>
      <c r="E1343" s="201" t="s">
        <v>105</v>
      </c>
      <c r="F1343" s="201" t="s">
        <v>2396</v>
      </c>
    </row>
    <row r="1344" spans="1:6" ht="12" x14ac:dyDescent="0.25">
      <c r="A1344" s="201">
        <v>5329</v>
      </c>
      <c r="B1344" s="201" t="s">
        <v>2536</v>
      </c>
      <c r="C1344" s="201" t="s">
        <v>2269</v>
      </c>
      <c r="D1344" s="201" t="s">
        <v>2466</v>
      </c>
      <c r="E1344" s="201" t="s">
        <v>105</v>
      </c>
      <c r="F1344" s="201" t="s">
        <v>2355</v>
      </c>
    </row>
    <row r="1345" spans="1:6" ht="12" x14ac:dyDescent="0.25">
      <c r="A1345" s="201">
        <v>5329</v>
      </c>
      <c r="B1345" s="201" t="s">
        <v>2536</v>
      </c>
      <c r="C1345" s="201" t="s">
        <v>2269</v>
      </c>
      <c r="D1345" s="201" t="s">
        <v>2466</v>
      </c>
      <c r="E1345" s="201" t="s">
        <v>105</v>
      </c>
      <c r="F1345" s="201" t="s">
        <v>2485</v>
      </c>
    </row>
    <row r="1346" spans="1:6" ht="12" x14ac:dyDescent="0.25">
      <c r="A1346" s="201">
        <v>5329</v>
      </c>
      <c r="B1346" s="201" t="s">
        <v>2536</v>
      </c>
      <c r="C1346" s="201" t="s">
        <v>2269</v>
      </c>
      <c r="D1346" s="201" t="s">
        <v>2466</v>
      </c>
      <c r="E1346" s="201" t="s">
        <v>105</v>
      </c>
      <c r="F1346" s="201" t="s">
        <v>2407</v>
      </c>
    </row>
    <row r="1347" spans="1:6" ht="12" x14ac:dyDescent="0.25">
      <c r="A1347" s="201">
        <v>5329</v>
      </c>
      <c r="B1347" s="201" t="s">
        <v>2536</v>
      </c>
      <c r="C1347" s="201" t="s">
        <v>2269</v>
      </c>
      <c r="D1347" s="201" t="s">
        <v>2466</v>
      </c>
      <c r="E1347" s="201" t="s">
        <v>105</v>
      </c>
      <c r="F1347" s="201" t="s">
        <v>2455</v>
      </c>
    </row>
    <row r="1348" spans="1:6" ht="12" x14ac:dyDescent="0.25">
      <c r="A1348" s="201">
        <v>5329</v>
      </c>
      <c r="B1348" s="201" t="s">
        <v>2536</v>
      </c>
      <c r="C1348" s="201" t="s">
        <v>2269</v>
      </c>
      <c r="D1348" s="201" t="s">
        <v>2466</v>
      </c>
      <c r="E1348" s="201" t="s">
        <v>105</v>
      </c>
      <c r="F1348" s="201" t="s">
        <v>2463</v>
      </c>
    </row>
    <row r="1349" spans="1:6" ht="12" x14ac:dyDescent="0.25">
      <c r="A1349" s="201">
        <v>5329</v>
      </c>
      <c r="B1349" s="201" t="s">
        <v>2536</v>
      </c>
      <c r="C1349" s="201" t="s">
        <v>2269</v>
      </c>
      <c r="D1349" s="201" t="s">
        <v>2466</v>
      </c>
      <c r="E1349" s="201" t="s">
        <v>105</v>
      </c>
      <c r="F1349" s="201" t="s">
        <v>2352</v>
      </c>
    </row>
    <row r="1350" spans="1:6" ht="12" x14ac:dyDescent="0.25">
      <c r="A1350" s="201">
        <v>5329</v>
      </c>
      <c r="B1350" s="201" t="s">
        <v>2536</v>
      </c>
      <c r="C1350" s="201" t="s">
        <v>2269</v>
      </c>
      <c r="D1350" s="201" t="s">
        <v>2466</v>
      </c>
      <c r="E1350" s="201" t="s">
        <v>105</v>
      </c>
      <c r="F1350" s="201" t="s">
        <v>2405</v>
      </c>
    </row>
    <row r="1351" spans="1:6" ht="12" x14ac:dyDescent="0.25">
      <c r="A1351" s="201">
        <v>5329</v>
      </c>
      <c r="B1351" s="201" t="s">
        <v>2536</v>
      </c>
      <c r="C1351" s="201" t="s">
        <v>2269</v>
      </c>
      <c r="D1351" s="201" t="s">
        <v>2466</v>
      </c>
      <c r="E1351" s="201" t="s">
        <v>105</v>
      </c>
      <c r="F1351" s="201" t="s">
        <v>2533</v>
      </c>
    </row>
    <row r="1352" spans="1:6" ht="12" x14ac:dyDescent="0.25">
      <c r="A1352" s="201">
        <v>5329</v>
      </c>
      <c r="B1352" s="201" t="s">
        <v>2536</v>
      </c>
      <c r="C1352" s="201" t="s">
        <v>2269</v>
      </c>
      <c r="D1352" s="201" t="s">
        <v>2466</v>
      </c>
      <c r="E1352" s="201" t="s">
        <v>105</v>
      </c>
      <c r="F1352" s="201" t="s">
        <v>2404</v>
      </c>
    </row>
    <row r="1353" spans="1:6" ht="12" x14ac:dyDescent="0.25">
      <c r="A1353" s="201">
        <v>5329</v>
      </c>
      <c r="B1353" s="201" t="s">
        <v>2536</v>
      </c>
      <c r="C1353" s="201" t="s">
        <v>2269</v>
      </c>
      <c r="D1353" s="201" t="s">
        <v>2466</v>
      </c>
      <c r="E1353" s="201" t="s">
        <v>105</v>
      </c>
      <c r="F1353" s="201" t="s">
        <v>2365</v>
      </c>
    </row>
    <row r="1354" spans="1:6" ht="12" x14ac:dyDescent="0.25">
      <c r="A1354" s="201">
        <v>5329</v>
      </c>
      <c r="B1354" s="201" t="s">
        <v>2536</v>
      </c>
      <c r="C1354" s="201" t="s">
        <v>2269</v>
      </c>
      <c r="D1354" s="201" t="s">
        <v>2466</v>
      </c>
      <c r="E1354" s="201" t="s">
        <v>105</v>
      </c>
      <c r="F1354" s="201" t="s">
        <v>2390</v>
      </c>
    </row>
    <row r="1355" spans="1:6" ht="12" x14ac:dyDescent="0.25">
      <c r="A1355" s="201">
        <v>5329</v>
      </c>
      <c r="B1355" s="201" t="s">
        <v>2536</v>
      </c>
      <c r="C1355" s="201" t="s">
        <v>2269</v>
      </c>
      <c r="D1355" s="201" t="s">
        <v>2466</v>
      </c>
      <c r="E1355" s="201" t="s">
        <v>105</v>
      </c>
      <c r="F1355" s="201" t="s">
        <v>2348</v>
      </c>
    </row>
    <row r="1356" spans="1:6" ht="12" x14ac:dyDescent="0.25">
      <c r="A1356" s="201">
        <v>5329</v>
      </c>
      <c r="B1356" s="201" t="s">
        <v>2536</v>
      </c>
      <c r="C1356" s="201" t="s">
        <v>2269</v>
      </c>
      <c r="D1356" s="201" t="s">
        <v>2466</v>
      </c>
      <c r="E1356" s="201" t="s">
        <v>105</v>
      </c>
      <c r="F1356" s="201" t="s">
        <v>2367</v>
      </c>
    </row>
    <row r="1357" spans="1:6" ht="12" x14ac:dyDescent="0.25">
      <c r="A1357" s="201">
        <v>5329</v>
      </c>
      <c r="B1357" s="201" t="s">
        <v>2536</v>
      </c>
      <c r="C1357" s="201" t="s">
        <v>2269</v>
      </c>
      <c r="D1357" s="201" t="s">
        <v>2466</v>
      </c>
      <c r="E1357" s="201" t="s">
        <v>105</v>
      </c>
      <c r="F1357" s="201" t="s">
        <v>2520</v>
      </c>
    </row>
    <row r="1358" spans="1:6" ht="12" x14ac:dyDescent="0.25">
      <c r="A1358" s="201">
        <v>5329</v>
      </c>
      <c r="B1358" s="201" t="s">
        <v>2536</v>
      </c>
      <c r="C1358" s="201" t="s">
        <v>2269</v>
      </c>
      <c r="D1358" s="201" t="s">
        <v>2466</v>
      </c>
      <c r="E1358" s="201" t="s">
        <v>105</v>
      </c>
    </row>
    <row r="1359" spans="1:6" ht="12" x14ac:dyDescent="0.25">
      <c r="A1359" s="201">
        <v>5329</v>
      </c>
      <c r="B1359" s="201" t="s">
        <v>2536</v>
      </c>
      <c r="C1359" s="201" t="s">
        <v>2269</v>
      </c>
      <c r="D1359" s="201" t="s">
        <v>2466</v>
      </c>
      <c r="E1359" s="201" t="s">
        <v>105</v>
      </c>
      <c r="F1359" s="201" t="s">
        <v>2398</v>
      </c>
    </row>
    <row r="1360" spans="1:6" ht="12" x14ac:dyDescent="0.25">
      <c r="A1360" s="201">
        <v>5329</v>
      </c>
      <c r="B1360" s="201" t="s">
        <v>2536</v>
      </c>
      <c r="C1360" s="201" t="s">
        <v>2269</v>
      </c>
      <c r="D1360" s="201" t="s">
        <v>2466</v>
      </c>
      <c r="E1360" s="201" t="s">
        <v>105</v>
      </c>
      <c r="F1360" s="201" t="s">
        <v>2514</v>
      </c>
    </row>
    <row r="1361" spans="1:6" ht="12" x14ac:dyDescent="0.25">
      <c r="A1361" s="201">
        <v>5392</v>
      </c>
      <c r="B1361" s="201" t="s">
        <v>2537</v>
      </c>
      <c r="C1361" s="201" t="s">
        <v>2269</v>
      </c>
      <c r="D1361" s="201" t="s">
        <v>2466</v>
      </c>
      <c r="E1361" s="201" t="s">
        <v>109</v>
      </c>
      <c r="F1361" s="201" t="s">
        <v>2407</v>
      </c>
    </row>
    <row r="1362" spans="1:6" ht="12" x14ac:dyDescent="0.25">
      <c r="A1362" s="201">
        <v>5392</v>
      </c>
      <c r="B1362" s="201" t="s">
        <v>2537</v>
      </c>
      <c r="C1362" s="201" t="s">
        <v>2269</v>
      </c>
      <c r="D1362" s="201" t="s">
        <v>2466</v>
      </c>
      <c r="E1362" s="201" t="s">
        <v>109</v>
      </c>
      <c r="F1362" s="201" t="s">
        <v>2383</v>
      </c>
    </row>
    <row r="1363" spans="1:6" ht="12" x14ac:dyDescent="0.25">
      <c r="A1363" s="201">
        <v>5392</v>
      </c>
      <c r="B1363" s="201" t="s">
        <v>2537</v>
      </c>
      <c r="C1363" s="201" t="s">
        <v>2269</v>
      </c>
      <c r="D1363" s="201" t="s">
        <v>2466</v>
      </c>
      <c r="E1363" s="201" t="s">
        <v>109</v>
      </c>
      <c r="F1363" s="201" t="s">
        <v>2344</v>
      </c>
    </row>
    <row r="1364" spans="1:6" ht="12" x14ac:dyDescent="0.25">
      <c r="A1364" s="201">
        <v>5392</v>
      </c>
      <c r="B1364" s="201" t="s">
        <v>2537</v>
      </c>
      <c r="C1364" s="201" t="s">
        <v>2269</v>
      </c>
      <c r="D1364" s="201" t="s">
        <v>2466</v>
      </c>
      <c r="E1364" s="201" t="s">
        <v>109</v>
      </c>
      <c r="F1364" s="201" t="s">
        <v>2352</v>
      </c>
    </row>
    <row r="1365" spans="1:6" ht="12" x14ac:dyDescent="0.25">
      <c r="A1365" s="201">
        <v>5392</v>
      </c>
      <c r="B1365" s="201" t="s">
        <v>2537</v>
      </c>
      <c r="C1365" s="201" t="s">
        <v>2269</v>
      </c>
      <c r="D1365" s="201" t="s">
        <v>2466</v>
      </c>
      <c r="E1365" s="201" t="s">
        <v>109</v>
      </c>
      <c r="F1365" s="201" t="s">
        <v>2347</v>
      </c>
    </row>
    <row r="1366" spans="1:6" ht="12" x14ac:dyDescent="0.25">
      <c r="A1366" s="201">
        <v>5392</v>
      </c>
      <c r="B1366" s="201" t="s">
        <v>2537</v>
      </c>
      <c r="C1366" s="201" t="s">
        <v>2269</v>
      </c>
      <c r="D1366" s="201" t="s">
        <v>2466</v>
      </c>
      <c r="E1366" s="201" t="s">
        <v>109</v>
      </c>
      <c r="F1366" s="201" t="s">
        <v>2394</v>
      </c>
    </row>
    <row r="1367" spans="1:6" ht="12" x14ac:dyDescent="0.25">
      <c r="A1367" s="201">
        <v>5392</v>
      </c>
      <c r="B1367" s="201" t="s">
        <v>2537</v>
      </c>
      <c r="C1367" s="201" t="s">
        <v>2269</v>
      </c>
      <c r="D1367" s="201" t="s">
        <v>2466</v>
      </c>
      <c r="E1367" s="201" t="s">
        <v>109</v>
      </c>
      <c r="F1367" s="201" t="s">
        <v>2364</v>
      </c>
    </row>
    <row r="1368" spans="1:6" ht="12" x14ac:dyDescent="0.25">
      <c r="A1368" s="201">
        <v>5392</v>
      </c>
      <c r="B1368" s="201" t="s">
        <v>2537</v>
      </c>
      <c r="C1368" s="201" t="s">
        <v>2269</v>
      </c>
      <c r="D1368" s="201" t="s">
        <v>2466</v>
      </c>
      <c r="E1368" s="201" t="s">
        <v>109</v>
      </c>
      <c r="F1368" s="201" t="s">
        <v>2460</v>
      </c>
    </row>
    <row r="1369" spans="1:6" ht="12" x14ac:dyDescent="0.25">
      <c r="A1369" s="201">
        <v>5392</v>
      </c>
      <c r="B1369" s="201" t="s">
        <v>2537</v>
      </c>
      <c r="C1369" s="201" t="s">
        <v>2269</v>
      </c>
      <c r="D1369" s="201" t="s">
        <v>2466</v>
      </c>
      <c r="E1369" s="201" t="s">
        <v>109</v>
      </c>
      <c r="F1369" s="201" t="s">
        <v>2386</v>
      </c>
    </row>
    <row r="1370" spans="1:6" ht="12" x14ac:dyDescent="0.25">
      <c r="A1370" s="201">
        <v>5392</v>
      </c>
      <c r="B1370" s="201" t="s">
        <v>2537</v>
      </c>
      <c r="C1370" s="201" t="s">
        <v>2269</v>
      </c>
      <c r="D1370" s="201" t="s">
        <v>2466</v>
      </c>
      <c r="E1370" s="201" t="s">
        <v>109</v>
      </c>
      <c r="F1370" s="201" t="s">
        <v>2365</v>
      </c>
    </row>
    <row r="1371" spans="1:6" ht="12" x14ac:dyDescent="0.25">
      <c r="A1371" s="201">
        <v>5392</v>
      </c>
      <c r="B1371" s="201" t="s">
        <v>2537</v>
      </c>
      <c r="C1371" s="201" t="s">
        <v>2269</v>
      </c>
      <c r="D1371" s="201" t="s">
        <v>2466</v>
      </c>
      <c r="E1371" s="201" t="s">
        <v>109</v>
      </c>
      <c r="F1371" s="201" t="s">
        <v>2398</v>
      </c>
    </row>
    <row r="1372" spans="1:6" ht="12" x14ac:dyDescent="0.25">
      <c r="A1372" s="201">
        <v>5392</v>
      </c>
      <c r="B1372" s="201" t="s">
        <v>2537</v>
      </c>
      <c r="C1372" s="201" t="s">
        <v>2269</v>
      </c>
      <c r="D1372" s="201" t="s">
        <v>2466</v>
      </c>
      <c r="E1372" s="201" t="s">
        <v>109</v>
      </c>
      <c r="F1372" s="201" t="s">
        <v>2396</v>
      </c>
    </row>
    <row r="1373" spans="1:6" ht="12" x14ac:dyDescent="0.25">
      <c r="A1373" s="201">
        <v>5392</v>
      </c>
      <c r="B1373" s="201" t="s">
        <v>2537</v>
      </c>
      <c r="C1373" s="201" t="s">
        <v>2269</v>
      </c>
      <c r="D1373" s="201" t="s">
        <v>2466</v>
      </c>
      <c r="E1373" s="201" t="s">
        <v>109</v>
      </c>
      <c r="F1373" s="201" t="s">
        <v>2404</v>
      </c>
    </row>
    <row r="1374" spans="1:6" ht="12" x14ac:dyDescent="0.25">
      <c r="A1374" s="201">
        <v>5392</v>
      </c>
      <c r="B1374" s="201" t="s">
        <v>2537</v>
      </c>
      <c r="C1374" s="201" t="s">
        <v>2269</v>
      </c>
      <c r="D1374" s="201" t="s">
        <v>2466</v>
      </c>
      <c r="E1374" s="201" t="s">
        <v>109</v>
      </c>
      <c r="F1374" s="201" t="s">
        <v>2390</v>
      </c>
    </row>
    <row r="1375" spans="1:6" ht="12" x14ac:dyDescent="0.25">
      <c r="A1375" s="201">
        <v>5392</v>
      </c>
      <c r="B1375" s="201" t="s">
        <v>2537</v>
      </c>
      <c r="C1375" s="201" t="s">
        <v>2269</v>
      </c>
      <c r="D1375" s="201" t="s">
        <v>2466</v>
      </c>
      <c r="E1375" s="201" t="s">
        <v>109</v>
      </c>
      <c r="F1375" s="201" t="s">
        <v>2357</v>
      </c>
    </row>
    <row r="1376" spans="1:6" ht="12" x14ac:dyDescent="0.25">
      <c r="A1376" s="201">
        <v>5392</v>
      </c>
      <c r="B1376" s="201" t="s">
        <v>2537</v>
      </c>
      <c r="C1376" s="201" t="s">
        <v>2269</v>
      </c>
      <c r="D1376" s="201" t="s">
        <v>2466</v>
      </c>
      <c r="E1376" s="201" t="s">
        <v>109</v>
      </c>
      <c r="F1376" s="201" t="s">
        <v>2353</v>
      </c>
    </row>
    <row r="1377" spans="1:6" ht="12" x14ac:dyDescent="0.25">
      <c r="A1377" s="201">
        <v>5392</v>
      </c>
      <c r="B1377" s="201" t="s">
        <v>2537</v>
      </c>
      <c r="C1377" s="201" t="s">
        <v>2269</v>
      </c>
      <c r="D1377" s="201" t="s">
        <v>2466</v>
      </c>
      <c r="E1377" s="201" t="s">
        <v>109</v>
      </c>
      <c r="F1377" s="201" t="s">
        <v>2468</v>
      </c>
    </row>
    <row r="1378" spans="1:6" ht="12" x14ac:dyDescent="0.25">
      <c r="A1378" s="201">
        <v>5392</v>
      </c>
      <c r="B1378" s="201" t="s">
        <v>2537</v>
      </c>
      <c r="C1378" s="201" t="s">
        <v>2269</v>
      </c>
      <c r="D1378" s="201" t="s">
        <v>2466</v>
      </c>
      <c r="E1378" s="201" t="s">
        <v>109</v>
      </c>
      <c r="F1378" s="201" t="s">
        <v>2345</v>
      </c>
    </row>
    <row r="1379" spans="1:6" ht="12" x14ac:dyDescent="0.25">
      <c r="A1379" s="201">
        <v>5392</v>
      </c>
      <c r="B1379" s="201" t="s">
        <v>2537</v>
      </c>
      <c r="C1379" s="201" t="s">
        <v>2269</v>
      </c>
      <c r="D1379" s="201" t="s">
        <v>2466</v>
      </c>
      <c r="E1379" s="201" t="s">
        <v>109</v>
      </c>
      <c r="F1379" s="201" t="s">
        <v>2355</v>
      </c>
    </row>
    <row r="1380" spans="1:6" ht="12" x14ac:dyDescent="0.25">
      <c r="A1380" s="201">
        <v>5392</v>
      </c>
      <c r="B1380" s="201" t="s">
        <v>2537</v>
      </c>
      <c r="C1380" s="201" t="s">
        <v>2269</v>
      </c>
      <c r="D1380" s="201" t="s">
        <v>2466</v>
      </c>
      <c r="E1380" s="201" t="s">
        <v>109</v>
      </c>
      <c r="F1380" s="201" t="s">
        <v>2485</v>
      </c>
    </row>
    <row r="1381" spans="1:6" ht="12" x14ac:dyDescent="0.25">
      <c r="A1381" s="201">
        <v>5392</v>
      </c>
      <c r="B1381" s="201" t="s">
        <v>2537</v>
      </c>
      <c r="C1381" s="201" t="s">
        <v>2269</v>
      </c>
      <c r="D1381" s="201" t="s">
        <v>2466</v>
      </c>
      <c r="E1381" s="201" t="s">
        <v>109</v>
      </c>
      <c r="F1381" s="201" t="s">
        <v>2346</v>
      </c>
    </row>
    <row r="1382" spans="1:6" ht="12" x14ac:dyDescent="0.25">
      <c r="A1382" s="201">
        <v>5392</v>
      </c>
      <c r="B1382" s="201" t="s">
        <v>2537</v>
      </c>
      <c r="C1382" s="201" t="s">
        <v>2269</v>
      </c>
      <c r="D1382" s="201" t="s">
        <v>2466</v>
      </c>
      <c r="E1382" s="201" t="s">
        <v>109</v>
      </c>
      <c r="F1382" s="201" t="s">
        <v>2402</v>
      </c>
    </row>
    <row r="1383" spans="1:6" ht="12" x14ac:dyDescent="0.25">
      <c r="A1383" s="201">
        <v>5392</v>
      </c>
      <c r="B1383" s="201" t="s">
        <v>2537</v>
      </c>
      <c r="C1383" s="201" t="s">
        <v>2269</v>
      </c>
      <c r="D1383" s="201" t="s">
        <v>2466</v>
      </c>
      <c r="E1383" s="201" t="s">
        <v>109</v>
      </c>
      <c r="F1383" s="201" t="s">
        <v>2378</v>
      </c>
    </row>
    <row r="1384" spans="1:6" ht="12" x14ac:dyDescent="0.25">
      <c r="A1384" s="201">
        <v>5392</v>
      </c>
      <c r="B1384" s="201" t="s">
        <v>2537</v>
      </c>
      <c r="C1384" s="201" t="s">
        <v>2269</v>
      </c>
      <c r="D1384" s="201" t="s">
        <v>2466</v>
      </c>
      <c r="E1384" s="201" t="s">
        <v>109</v>
      </c>
      <c r="F1384" s="201" t="s">
        <v>2534</v>
      </c>
    </row>
    <row r="1385" spans="1:6" ht="12" x14ac:dyDescent="0.25">
      <c r="A1385" s="201">
        <v>5392</v>
      </c>
      <c r="B1385" s="201" t="s">
        <v>2537</v>
      </c>
      <c r="C1385" s="201" t="s">
        <v>2269</v>
      </c>
      <c r="D1385" s="201" t="s">
        <v>2466</v>
      </c>
      <c r="E1385" s="201" t="s">
        <v>109</v>
      </c>
      <c r="F1385" s="201" t="s">
        <v>2522</v>
      </c>
    </row>
    <row r="1386" spans="1:6" ht="12" x14ac:dyDescent="0.25">
      <c r="A1386" s="201">
        <v>5392</v>
      </c>
      <c r="B1386" s="201" t="s">
        <v>2537</v>
      </c>
      <c r="C1386" s="201" t="s">
        <v>2269</v>
      </c>
      <c r="D1386" s="201" t="s">
        <v>2466</v>
      </c>
      <c r="E1386" s="201" t="s">
        <v>109</v>
      </c>
      <c r="F1386" s="201" t="s">
        <v>2405</v>
      </c>
    </row>
    <row r="1387" spans="1:6" ht="12" x14ac:dyDescent="0.25">
      <c r="A1387" s="201">
        <v>5392</v>
      </c>
      <c r="B1387" s="201" t="s">
        <v>2537</v>
      </c>
      <c r="C1387" s="201" t="s">
        <v>2269</v>
      </c>
      <c r="D1387" s="201" t="s">
        <v>2466</v>
      </c>
      <c r="E1387" s="201" t="s">
        <v>109</v>
      </c>
    </row>
    <row r="1388" spans="1:6" ht="12" x14ac:dyDescent="0.25">
      <c r="A1388" s="201">
        <v>5392</v>
      </c>
      <c r="B1388" s="201" t="s">
        <v>2537</v>
      </c>
      <c r="C1388" s="201" t="s">
        <v>2269</v>
      </c>
      <c r="D1388" s="201" t="s">
        <v>2466</v>
      </c>
      <c r="E1388" s="201" t="s">
        <v>109</v>
      </c>
      <c r="F1388" s="201" t="s">
        <v>2467</v>
      </c>
    </row>
    <row r="1389" spans="1:6" ht="12" x14ac:dyDescent="0.25">
      <c r="A1389" s="201">
        <v>5392</v>
      </c>
      <c r="B1389" s="201" t="s">
        <v>2537</v>
      </c>
      <c r="C1389" s="201" t="s">
        <v>2269</v>
      </c>
      <c r="D1389" s="201" t="s">
        <v>2466</v>
      </c>
      <c r="E1389" s="201" t="s">
        <v>109</v>
      </c>
      <c r="F1389" s="201" t="s">
        <v>2533</v>
      </c>
    </row>
    <row r="1390" spans="1:6" ht="12" x14ac:dyDescent="0.25">
      <c r="A1390" s="201">
        <v>5392</v>
      </c>
      <c r="B1390" s="201" t="s">
        <v>2537</v>
      </c>
      <c r="C1390" s="201" t="s">
        <v>2269</v>
      </c>
      <c r="D1390" s="201" t="s">
        <v>2466</v>
      </c>
      <c r="E1390" s="201" t="s">
        <v>109</v>
      </c>
      <c r="F1390" s="201" t="s">
        <v>2350</v>
      </c>
    </row>
    <row r="1391" spans="1:6" ht="12" x14ac:dyDescent="0.25">
      <c r="A1391" s="201">
        <v>5392</v>
      </c>
      <c r="B1391" s="201" t="s">
        <v>2537</v>
      </c>
      <c r="C1391" s="201" t="s">
        <v>2269</v>
      </c>
      <c r="D1391" s="201" t="s">
        <v>2466</v>
      </c>
      <c r="E1391" s="201" t="s">
        <v>109</v>
      </c>
      <c r="F1391" s="201" t="s">
        <v>2399</v>
      </c>
    </row>
    <row r="1392" spans="1:6" ht="12" x14ac:dyDescent="0.25">
      <c r="A1392" s="201">
        <v>5392</v>
      </c>
      <c r="B1392" s="201" t="s">
        <v>2537</v>
      </c>
      <c r="C1392" s="201" t="s">
        <v>2269</v>
      </c>
      <c r="D1392" s="201" t="s">
        <v>2466</v>
      </c>
      <c r="E1392" s="201" t="s">
        <v>109</v>
      </c>
      <c r="F1392" s="201" t="s">
        <v>2456</v>
      </c>
    </row>
    <row r="1393" spans="1:6" ht="12" x14ac:dyDescent="0.25">
      <c r="A1393" s="201">
        <v>5392</v>
      </c>
      <c r="B1393" s="201" t="s">
        <v>2537</v>
      </c>
      <c r="C1393" s="201" t="s">
        <v>2269</v>
      </c>
      <c r="D1393" s="201" t="s">
        <v>2466</v>
      </c>
      <c r="E1393" s="201" t="s">
        <v>109</v>
      </c>
      <c r="F1393" s="201" t="s">
        <v>2343</v>
      </c>
    </row>
    <row r="1394" spans="1:6" ht="12" x14ac:dyDescent="0.25">
      <c r="A1394" s="201">
        <v>5392</v>
      </c>
      <c r="B1394" s="201" t="s">
        <v>2537</v>
      </c>
      <c r="C1394" s="201" t="s">
        <v>2269</v>
      </c>
      <c r="D1394" s="201" t="s">
        <v>2466</v>
      </c>
      <c r="E1394" s="201" t="s">
        <v>109</v>
      </c>
      <c r="F1394" s="201" t="s">
        <v>2462</v>
      </c>
    </row>
    <row r="1395" spans="1:6" ht="12" x14ac:dyDescent="0.25">
      <c r="A1395" s="201">
        <v>5392</v>
      </c>
      <c r="B1395" s="201" t="s">
        <v>2537</v>
      </c>
      <c r="C1395" s="201" t="s">
        <v>2269</v>
      </c>
      <c r="D1395" s="201" t="s">
        <v>2466</v>
      </c>
      <c r="E1395" s="201" t="s">
        <v>109</v>
      </c>
      <c r="F1395" s="201" t="s">
        <v>2520</v>
      </c>
    </row>
    <row r="1396" spans="1:6" ht="12" x14ac:dyDescent="0.25">
      <c r="A1396" s="201">
        <v>5392</v>
      </c>
      <c r="B1396" s="201" t="s">
        <v>2537</v>
      </c>
      <c r="C1396" s="201" t="s">
        <v>2269</v>
      </c>
      <c r="D1396" s="201" t="s">
        <v>2466</v>
      </c>
      <c r="E1396" s="201" t="s">
        <v>109</v>
      </c>
      <c r="F1396" s="201" t="s">
        <v>2342</v>
      </c>
    </row>
    <row r="1397" spans="1:6" ht="12" x14ac:dyDescent="0.25">
      <c r="A1397" s="201">
        <v>5392</v>
      </c>
      <c r="B1397" s="201" t="s">
        <v>2537</v>
      </c>
      <c r="C1397" s="201" t="s">
        <v>2269</v>
      </c>
      <c r="D1397" s="201" t="s">
        <v>2466</v>
      </c>
      <c r="E1397" s="201" t="s">
        <v>109</v>
      </c>
      <c r="F1397" s="201" t="s">
        <v>2477</v>
      </c>
    </row>
    <row r="1398" spans="1:6" ht="12" x14ac:dyDescent="0.25">
      <c r="A1398" s="201">
        <v>5392</v>
      </c>
      <c r="B1398" s="201" t="s">
        <v>2537</v>
      </c>
      <c r="C1398" s="201" t="s">
        <v>2269</v>
      </c>
      <c r="D1398" s="201" t="s">
        <v>2466</v>
      </c>
      <c r="E1398" s="201" t="s">
        <v>109</v>
      </c>
      <c r="F1398" s="201" t="s">
        <v>2367</v>
      </c>
    </row>
    <row r="1399" spans="1:6" ht="12" x14ac:dyDescent="0.25">
      <c r="A1399" s="201">
        <v>5392</v>
      </c>
      <c r="B1399" s="201" t="s">
        <v>2537</v>
      </c>
      <c r="C1399" s="201" t="s">
        <v>2269</v>
      </c>
      <c r="D1399" s="201" t="s">
        <v>2466</v>
      </c>
      <c r="E1399" s="201" t="s">
        <v>109</v>
      </c>
      <c r="F1399" s="201" t="s">
        <v>2463</v>
      </c>
    </row>
    <row r="1400" spans="1:6" ht="12" x14ac:dyDescent="0.25">
      <c r="A1400" s="201">
        <v>5392</v>
      </c>
      <c r="B1400" s="201" t="s">
        <v>2537</v>
      </c>
      <c r="C1400" s="201" t="s">
        <v>2269</v>
      </c>
      <c r="D1400" s="201" t="s">
        <v>2466</v>
      </c>
      <c r="E1400" s="201" t="s">
        <v>109</v>
      </c>
      <c r="F1400" s="201" t="s">
        <v>2443</v>
      </c>
    </row>
    <row r="1401" spans="1:6" ht="12" x14ac:dyDescent="0.25">
      <c r="A1401" s="201">
        <v>5392</v>
      </c>
      <c r="B1401" s="201" t="s">
        <v>2537</v>
      </c>
      <c r="C1401" s="201" t="s">
        <v>2269</v>
      </c>
      <c r="D1401" s="201" t="s">
        <v>2466</v>
      </c>
      <c r="E1401" s="201" t="s">
        <v>109</v>
      </c>
      <c r="F1401" s="201" t="s">
        <v>2538</v>
      </c>
    </row>
    <row r="1402" spans="1:6" ht="12" x14ac:dyDescent="0.25">
      <c r="A1402" s="201">
        <v>5400</v>
      </c>
      <c r="B1402" s="201" t="s">
        <v>2539</v>
      </c>
      <c r="C1402" s="201" t="s">
        <v>2269</v>
      </c>
      <c r="D1402" s="201" t="s">
        <v>2454</v>
      </c>
      <c r="E1402" s="201" t="s">
        <v>105</v>
      </c>
      <c r="F1402" s="201" t="s">
        <v>2378</v>
      </c>
    </row>
    <row r="1403" spans="1:6" ht="12" x14ac:dyDescent="0.25">
      <c r="A1403" s="201">
        <v>5400</v>
      </c>
      <c r="B1403" s="201" t="s">
        <v>2539</v>
      </c>
      <c r="C1403" s="201" t="s">
        <v>2269</v>
      </c>
      <c r="D1403" s="201" t="s">
        <v>2454</v>
      </c>
      <c r="E1403" s="201" t="s">
        <v>105</v>
      </c>
      <c r="F1403" s="201" t="s">
        <v>2485</v>
      </c>
    </row>
    <row r="1404" spans="1:6" ht="12" x14ac:dyDescent="0.25">
      <c r="A1404" s="201">
        <v>5400</v>
      </c>
      <c r="B1404" s="201" t="s">
        <v>2539</v>
      </c>
      <c r="C1404" s="201" t="s">
        <v>2269</v>
      </c>
      <c r="D1404" s="201" t="s">
        <v>2454</v>
      </c>
      <c r="E1404" s="201" t="s">
        <v>105</v>
      </c>
      <c r="F1404" s="201" t="s">
        <v>2533</v>
      </c>
    </row>
    <row r="1405" spans="1:6" ht="12" x14ac:dyDescent="0.25">
      <c r="A1405" s="201">
        <v>5400</v>
      </c>
      <c r="B1405" s="201" t="s">
        <v>2539</v>
      </c>
      <c r="C1405" s="201" t="s">
        <v>2269</v>
      </c>
      <c r="D1405" s="201" t="s">
        <v>2454</v>
      </c>
      <c r="E1405" s="201" t="s">
        <v>105</v>
      </c>
      <c r="F1405" s="201" t="s">
        <v>2401</v>
      </c>
    </row>
    <row r="1406" spans="1:6" ht="12" x14ac:dyDescent="0.25">
      <c r="A1406" s="201">
        <v>5400</v>
      </c>
      <c r="B1406" s="201" t="s">
        <v>2539</v>
      </c>
      <c r="C1406" s="201" t="s">
        <v>2269</v>
      </c>
      <c r="D1406" s="201" t="s">
        <v>2454</v>
      </c>
      <c r="E1406" s="201" t="s">
        <v>105</v>
      </c>
      <c r="F1406" s="201" t="s">
        <v>2386</v>
      </c>
    </row>
    <row r="1407" spans="1:6" ht="12" x14ac:dyDescent="0.25">
      <c r="A1407" s="201">
        <v>5400</v>
      </c>
      <c r="B1407" s="201" t="s">
        <v>2539</v>
      </c>
      <c r="C1407" s="201" t="s">
        <v>2269</v>
      </c>
      <c r="D1407" s="201" t="s">
        <v>2454</v>
      </c>
      <c r="E1407" s="201" t="s">
        <v>105</v>
      </c>
      <c r="F1407" s="201" t="s">
        <v>2459</v>
      </c>
    </row>
    <row r="1408" spans="1:6" ht="12" x14ac:dyDescent="0.25">
      <c r="A1408" s="201">
        <v>5400</v>
      </c>
      <c r="B1408" s="201" t="s">
        <v>2539</v>
      </c>
      <c r="C1408" s="201" t="s">
        <v>2269</v>
      </c>
      <c r="D1408" s="201" t="s">
        <v>2454</v>
      </c>
      <c r="E1408" s="201" t="s">
        <v>105</v>
      </c>
      <c r="F1408" s="201" t="s">
        <v>2404</v>
      </c>
    </row>
    <row r="1409" spans="1:6" ht="12" x14ac:dyDescent="0.25">
      <c r="A1409" s="201">
        <v>5400</v>
      </c>
      <c r="B1409" s="201" t="s">
        <v>2539</v>
      </c>
      <c r="C1409" s="201" t="s">
        <v>2269</v>
      </c>
      <c r="D1409" s="201" t="s">
        <v>2454</v>
      </c>
      <c r="E1409" s="201" t="s">
        <v>105</v>
      </c>
      <c r="F1409" s="201" t="s">
        <v>2347</v>
      </c>
    </row>
    <row r="1410" spans="1:6" ht="12" x14ac:dyDescent="0.25">
      <c r="A1410" s="201">
        <v>5400</v>
      </c>
      <c r="B1410" s="201" t="s">
        <v>2539</v>
      </c>
      <c r="C1410" s="201" t="s">
        <v>2269</v>
      </c>
      <c r="D1410" s="201" t="s">
        <v>2454</v>
      </c>
      <c r="E1410" s="201" t="s">
        <v>105</v>
      </c>
      <c r="F1410" s="201" t="s">
        <v>2395</v>
      </c>
    </row>
    <row r="1411" spans="1:6" ht="12" x14ac:dyDescent="0.25">
      <c r="A1411" s="201">
        <v>5400</v>
      </c>
      <c r="B1411" s="201" t="s">
        <v>2539</v>
      </c>
      <c r="C1411" s="201" t="s">
        <v>2269</v>
      </c>
      <c r="D1411" s="201" t="s">
        <v>2454</v>
      </c>
      <c r="E1411" s="201" t="s">
        <v>105</v>
      </c>
      <c r="F1411" s="201" t="s">
        <v>2372</v>
      </c>
    </row>
    <row r="1412" spans="1:6" ht="12" x14ac:dyDescent="0.25">
      <c r="A1412" s="201">
        <v>5400</v>
      </c>
      <c r="B1412" s="201" t="s">
        <v>2539</v>
      </c>
      <c r="C1412" s="201" t="s">
        <v>2269</v>
      </c>
      <c r="D1412" s="201" t="s">
        <v>2454</v>
      </c>
      <c r="E1412" s="201" t="s">
        <v>105</v>
      </c>
      <c r="F1412" s="201" t="s">
        <v>2344</v>
      </c>
    </row>
    <row r="1413" spans="1:6" ht="12" x14ac:dyDescent="0.25">
      <c r="A1413" s="201">
        <v>5400</v>
      </c>
      <c r="B1413" s="201" t="s">
        <v>2539</v>
      </c>
      <c r="C1413" s="201" t="s">
        <v>2269</v>
      </c>
      <c r="D1413" s="201" t="s">
        <v>2454</v>
      </c>
      <c r="E1413" s="201" t="s">
        <v>105</v>
      </c>
      <c r="F1413" s="201" t="s">
        <v>2489</v>
      </c>
    </row>
    <row r="1414" spans="1:6" ht="12" x14ac:dyDescent="0.25">
      <c r="A1414" s="201">
        <v>5400</v>
      </c>
      <c r="B1414" s="201" t="s">
        <v>2539</v>
      </c>
      <c r="C1414" s="201" t="s">
        <v>2269</v>
      </c>
      <c r="D1414" s="201" t="s">
        <v>2454</v>
      </c>
      <c r="E1414" s="201" t="s">
        <v>105</v>
      </c>
      <c r="F1414" s="201" t="s">
        <v>2405</v>
      </c>
    </row>
    <row r="1415" spans="1:6" ht="12" x14ac:dyDescent="0.25">
      <c r="A1415" s="201">
        <v>5400</v>
      </c>
      <c r="B1415" s="201" t="s">
        <v>2539</v>
      </c>
      <c r="C1415" s="201" t="s">
        <v>2269</v>
      </c>
      <c r="D1415" s="201" t="s">
        <v>2454</v>
      </c>
      <c r="E1415" s="201" t="s">
        <v>105</v>
      </c>
      <c r="F1415" s="201" t="s">
        <v>2493</v>
      </c>
    </row>
    <row r="1416" spans="1:6" ht="12" x14ac:dyDescent="0.25">
      <c r="A1416" s="201">
        <v>5400</v>
      </c>
      <c r="B1416" s="201" t="s">
        <v>2539</v>
      </c>
      <c r="C1416" s="201" t="s">
        <v>2269</v>
      </c>
      <c r="D1416" s="201" t="s">
        <v>2454</v>
      </c>
      <c r="E1416" s="201" t="s">
        <v>105</v>
      </c>
      <c r="F1416" s="201" t="s">
        <v>2484</v>
      </c>
    </row>
    <row r="1417" spans="1:6" ht="12" x14ac:dyDescent="0.25">
      <c r="A1417" s="201">
        <v>5400</v>
      </c>
      <c r="B1417" s="201" t="s">
        <v>2539</v>
      </c>
      <c r="C1417" s="201" t="s">
        <v>2269</v>
      </c>
      <c r="D1417" s="201" t="s">
        <v>2454</v>
      </c>
      <c r="E1417" s="201" t="s">
        <v>105</v>
      </c>
      <c r="F1417" s="201" t="s">
        <v>2392</v>
      </c>
    </row>
    <row r="1418" spans="1:6" ht="12" x14ac:dyDescent="0.25">
      <c r="A1418" s="201">
        <v>5400</v>
      </c>
      <c r="B1418" s="201" t="s">
        <v>2539</v>
      </c>
      <c r="C1418" s="201" t="s">
        <v>2269</v>
      </c>
      <c r="D1418" s="201" t="s">
        <v>2454</v>
      </c>
      <c r="E1418" s="201" t="s">
        <v>105</v>
      </c>
      <c r="F1418" s="201" t="s">
        <v>2373</v>
      </c>
    </row>
    <row r="1419" spans="1:6" ht="12" x14ac:dyDescent="0.25">
      <c r="A1419" s="201">
        <v>5400</v>
      </c>
      <c r="B1419" s="201" t="s">
        <v>2539</v>
      </c>
      <c r="C1419" s="201" t="s">
        <v>2269</v>
      </c>
      <c r="D1419" s="201" t="s">
        <v>2454</v>
      </c>
      <c r="E1419" s="201" t="s">
        <v>105</v>
      </c>
      <c r="F1419" s="201" t="s">
        <v>2443</v>
      </c>
    </row>
    <row r="1420" spans="1:6" ht="12" x14ac:dyDescent="0.25">
      <c r="A1420" s="201">
        <v>5400</v>
      </c>
      <c r="B1420" s="201" t="s">
        <v>2539</v>
      </c>
      <c r="C1420" s="201" t="s">
        <v>2269</v>
      </c>
      <c r="D1420" s="201" t="s">
        <v>2454</v>
      </c>
      <c r="E1420" s="201" t="s">
        <v>105</v>
      </c>
      <c r="F1420" s="201" t="s">
        <v>2367</v>
      </c>
    </row>
    <row r="1421" spans="1:6" ht="12" x14ac:dyDescent="0.25">
      <c r="A1421" s="201">
        <v>5400</v>
      </c>
      <c r="B1421" s="201" t="s">
        <v>2539</v>
      </c>
      <c r="C1421" s="201" t="s">
        <v>2269</v>
      </c>
      <c r="D1421" s="201" t="s">
        <v>2454</v>
      </c>
      <c r="E1421" s="201" t="s">
        <v>105</v>
      </c>
      <c r="F1421" s="201" t="s">
        <v>2348</v>
      </c>
    </row>
    <row r="1422" spans="1:6" ht="12" x14ac:dyDescent="0.25">
      <c r="A1422" s="201">
        <v>5400</v>
      </c>
      <c r="B1422" s="201" t="s">
        <v>2539</v>
      </c>
      <c r="C1422" s="201" t="s">
        <v>2269</v>
      </c>
      <c r="D1422" s="201" t="s">
        <v>2454</v>
      </c>
      <c r="E1422" s="201" t="s">
        <v>105</v>
      </c>
      <c r="F1422" s="201" t="s">
        <v>2343</v>
      </c>
    </row>
    <row r="1423" spans="1:6" ht="12" x14ac:dyDescent="0.25">
      <c r="A1423" s="201">
        <v>5400</v>
      </c>
      <c r="B1423" s="201" t="s">
        <v>2539</v>
      </c>
      <c r="C1423" s="201" t="s">
        <v>2269</v>
      </c>
      <c r="D1423" s="201" t="s">
        <v>2454</v>
      </c>
      <c r="E1423" s="201" t="s">
        <v>105</v>
      </c>
      <c r="F1423" s="201" t="s">
        <v>2396</v>
      </c>
    </row>
    <row r="1424" spans="1:6" ht="12" x14ac:dyDescent="0.25">
      <c r="A1424" s="201">
        <v>5400</v>
      </c>
      <c r="B1424" s="201" t="s">
        <v>2539</v>
      </c>
      <c r="C1424" s="201" t="s">
        <v>2269</v>
      </c>
      <c r="D1424" s="201" t="s">
        <v>2454</v>
      </c>
      <c r="E1424" s="201" t="s">
        <v>105</v>
      </c>
      <c r="F1424" s="201" t="s">
        <v>2398</v>
      </c>
    </row>
    <row r="1425" spans="1:6" ht="12" x14ac:dyDescent="0.25">
      <c r="A1425" s="201">
        <v>5400</v>
      </c>
      <c r="B1425" s="201" t="s">
        <v>2539</v>
      </c>
      <c r="C1425" s="201" t="s">
        <v>2269</v>
      </c>
      <c r="D1425" s="201" t="s">
        <v>2454</v>
      </c>
      <c r="E1425" s="201" t="s">
        <v>105</v>
      </c>
      <c r="F1425" s="201" t="s">
        <v>2511</v>
      </c>
    </row>
    <row r="1426" spans="1:6" ht="12" x14ac:dyDescent="0.25">
      <c r="A1426" s="201">
        <v>5400</v>
      </c>
      <c r="B1426" s="201" t="s">
        <v>2539</v>
      </c>
      <c r="C1426" s="201" t="s">
        <v>2269</v>
      </c>
      <c r="D1426" s="201" t="s">
        <v>2454</v>
      </c>
      <c r="E1426" s="201" t="s">
        <v>105</v>
      </c>
      <c r="F1426" s="201" t="s">
        <v>2508</v>
      </c>
    </row>
    <row r="1427" spans="1:6" ht="12" x14ac:dyDescent="0.25">
      <c r="A1427" s="201">
        <v>5400</v>
      </c>
      <c r="B1427" s="201" t="s">
        <v>2539</v>
      </c>
      <c r="C1427" s="201" t="s">
        <v>2269</v>
      </c>
      <c r="D1427" s="201" t="s">
        <v>2454</v>
      </c>
      <c r="E1427" s="201" t="s">
        <v>105</v>
      </c>
      <c r="F1427" s="201" t="s">
        <v>2355</v>
      </c>
    </row>
    <row r="1428" spans="1:6" ht="12" x14ac:dyDescent="0.25">
      <c r="A1428" s="201">
        <v>5400</v>
      </c>
      <c r="B1428" s="201" t="s">
        <v>2539</v>
      </c>
      <c r="C1428" s="201" t="s">
        <v>2269</v>
      </c>
      <c r="D1428" s="201" t="s">
        <v>2454</v>
      </c>
      <c r="E1428" s="201" t="s">
        <v>105</v>
      </c>
      <c r="F1428" s="201" t="s">
        <v>2402</v>
      </c>
    </row>
    <row r="1429" spans="1:6" ht="12" x14ac:dyDescent="0.25">
      <c r="A1429" s="201">
        <v>5400</v>
      </c>
      <c r="B1429" s="201" t="s">
        <v>2539</v>
      </c>
      <c r="C1429" s="201" t="s">
        <v>2269</v>
      </c>
      <c r="D1429" s="201" t="s">
        <v>2454</v>
      </c>
      <c r="E1429" s="201" t="s">
        <v>105</v>
      </c>
    </row>
    <row r="1430" spans="1:6" ht="12" x14ac:dyDescent="0.25">
      <c r="A1430" s="201">
        <v>5400</v>
      </c>
      <c r="B1430" s="201" t="s">
        <v>2539</v>
      </c>
      <c r="C1430" s="201" t="s">
        <v>2269</v>
      </c>
      <c r="D1430" s="201" t="s">
        <v>2454</v>
      </c>
      <c r="E1430" s="201" t="s">
        <v>105</v>
      </c>
      <c r="F1430" s="201" t="s">
        <v>2394</v>
      </c>
    </row>
    <row r="1431" spans="1:6" ht="12" x14ac:dyDescent="0.25">
      <c r="A1431" s="201">
        <v>5400</v>
      </c>
      <c r="B1431" s="201" t="s">
        <v>2539</v>
      </c>
      <c r="C1431" s="201" t="s">
        <v>2269</v>
      </c>
      <c r="D1431" s="201" t="s">
        <v>2454</v>
      </c>
      <c r="E1431" s="201" t="s">
        <v>105</v>
      </c>
      <c r="F1431" s="201" t="s">
        <v>2390</v>
      </c>
    </row>
    <row r="1432" spans="1:6" ht="12" x14ac:dyDescent="0.25">
      <c r="A1432" s="201">
        <v>5400</v>
      </c>
      <c r="B1432" s="201" t="s">
        <v>2539</v>
      </c>
      <c r="C1432" s="201" t="s">
        <v>2269</v>
      </c>
      <c r="D1432" s="201" t="s">
        <v>2454</v>
      </c>
      <c r="E1432" s="201" t="s">
        <v>105</v>
      </c>
      <c r="F1432" s="201" t="s">
        <v>2477</v>
      </c>
    </row>
    <row r="1433" spans="1:6" ht="12" x14ac:dyDescent="0.25">
      <c r="A1433" s="201">
        <v>5400</v>
      </c>
      <c r="B1433" s="201" t="s">
        <v>2539</v>
      </c>
      <c r="C1433" s="201" t="s">
        <v>2269</v>
      </c>
      <c r="D1433" s="201" t="s">
        <v>2454</v>
      </c>
      <c r="E1433" s="201" t="s">
        <v>105</v>
      </c>
      <c r="F1433" s="201" t="s">
        <v>2407</v>
      </c>
    </row>
    <row r="1434" spans="1:6" ht="12" x14ac:dyDescent="0.25">
      <c r="A1434" s="201">
        <v>5400</v>
      </c>
      <c r="B1434" s="201" t="s">
        <v>2539</v>
      </c>
      <c r="C1434" s="201" t="s">
        <v>2269</v>
      </c>
      <c r="D1434" s="201" t="s">
        <v>2454</v>
      </c>
      <c r="E1434" s="201" t="s">
        <v>105</v>
      </c>
      <c r="F1434" s="201" t="s">
        <v>2523</v>
      </c>
    </row>
    <row r="1435" spans="1:6" ht="12" x14ac:dyDescent="0.25">
      <c r="A1435" s="201">
        <v>5400</v>
      </c>
      <c r="B1435" s="201" t="s">
        <v>2539</v>
      </c>
      <c r="C1435" s="201" t="s">
        <v>2269</v>
      </c>
      <c r="D1435" s="201" t="s">
        <v>2454</v>
      </c>
      <c r="E1435" s="201" t="s">
        <v>105</v>
      </c>
      <c r="F1435" s="201" t="s">
        <v>2388</v>
      </c>
    </row>
    <row r="1436" spans="1:6" ht="12" x14ac:dyDescent="0.25">
      <c r="A1436" s="201">
        <v>5400</v>
      </c>
      <c r="B1436" s="201" t="s">
        <v>2539</v>
      </c>
      <c r="C1436" s="201" t="s">
        <v>2269</v>
      </c>
      <c r="D1436" s="201" t="s">
        <v>2454</v>
      </c>
      <c r="E1436" s="201" t="s">
        <v>105</v>
      </c>
      <c r="F1436" s="201" t="s">
        <v>2520</v>
      </c>
    </row>
    <row r="1437" spans="1:6" ht="12" x14ac:dyDescent="0.25">
      <c r="A1437" s="201">
        <v>5400</v>
      </c>
      <c r="B1437" s="201" t="s">
        <v>2539</v>
      </c>
      <c r="C1437" s="201" t="s">
        <v>2269</v>
      </c>
      <c r="D1437" s="201" t="s">
        <v>2454</v>
      </c>
      <c r="E1437" s="201" t="s">
        <v>105</v>
      </c>
      <c r="F1437" s="201" t="s">
        <v>2387</v>
      </c>
    </row>
    <row r="1438" spans="1:6" ht="12" x14ac:dyDescent="0.25">
      <c r="A1438" s="201">
        <v>5400</v>
      </c>
      <c r="B1438" s="201" t="s">
        <v>2539</v>
      </c>
      <c r="C1438" s="201" t="s">
        <v>2269</v>
      </c>
      <c r="D1438" s="201" t="s">
        <v>2454</v>
      </c>
      <c r="E1438" s="201" t="s">
        <v>105</v>
      </c>
      <c r="F1438" s="201" t="s">
        <v>2399</v>
      </c>
    </row>
    <row r="1439" spans="1:6" ht="12" x14ac:dyDescent="0.25">
      <c r="A1439" s="201">
        <v>5400</v>
      </c>
      <c r="B1439" s="201" t="s">
        <v>2539</v>
      </c>
      <c r="C1439" s="201" t="s">
        <v>2269</v>
      </c>
      <c r="D1439" s="201" t="s">
        <v>2454</v>
      </c>
      <c r="E1439" s="201" t="s">
        <v>105</v>
      </c>
      <c r="F1439" s="201" t="s">
        <v>2513</v>
      </c>
    </row>
    <row r="1440" spans="1:6" ht="12" x14ac:dyDescent="0.25">
      <c r="A1440" s="201">
        <v>5400</v>
      </c>
      <c r="B1440" s="201" t="s">
        <v>2539</v>
      </c>
      <c r="C1440" s="201" t="s">
        <v>2269</v>
      </c>
      <c r="D1440" s="201" t="s">
        <v>2454</v>
      </c>
      <c r="E1440" s="201" t="s">
        <v>105</v>
      </c>
      <c r="F1440" s="201" t="s">
        <v>2383</v>
      </c>
    </row>
    <row r="1441" spans="1:6" ht="12" x14ac:dyDescent="0.25">
      <c r="A1441" s="201">
        <v>5400</v>
      </c>
      <c r="B1441" s="201" t="s">
        <v>2539</v>
      </c>
      <c r="C1441" s="201" t="s">
        <v>2269</v>
      </c>
      <c r="D1441" s="201" t="s">
        <v>2454</v>
      </c>
      <c r="E1441" s="201" t="s">
        <v>105</v>
      </c>
      <c r="F1441" s="201" t="s">
        <v>2352</v>
      </c>
    </row>
    <row r="1442" spans="1:6" ht="12" x14ac:dyDescent="0.25">
      <c r="A1442" s="201">
        <v>5400</v>
      </c>
      <c r="B1442" s="201" t="s">
        <v>2539</v>
      </c>
      <c r="C1442" s="201" t="s">
        <v>2269</v>
      </c>
      <c r="D1442" s="201" t="s">
        <v>2454</v>
      </c>
      <c r="E1442" s="201" t="s">
        <v>105</v>
      </c>
      <c r="F1442" s="201" t="s">
        <v>2353</v>
      </c>
    </row>
    <row r="1443" spans="1:6" ht="12" x14ac:dyDescent="0.25">
      <c r="A1443" s="201">
        <v>5404</v>
      </c>
      <c r="B1443" s="201" t="s">
        <v>2540</v>
      </c>
      <c r="C1443" s="201" t="s">
        <v>2328</v>
      </c>
      <c r="D1443" s="201" t="s">
        <v>2454</v>
      </c>
      <c r="E1443" s="201" t="s">
        <v>100</v>
      </c>
      <c r="F1443" s="201" t="s">
        <v>2430</v>
      </c>
    </row>
    <row r="1444" spans="1:6" ht="12" x14ac:dyDescent="0.25">
      <c r="A1444" s="201">
        <v>5404</v>
      </c>
      <c r="B1444" s="201" t="s">
        <v>2540</v>
      </c>
      <c r="C1444" s="201" t="s">
        <v>2328</v>
      </c>
      <c r="D1444" s="201" t="s">
        <v>2454</v>
      </c>
      <c r="E1444" s="201" t="s">
        <v>100</v>
      </c>
      <c r="F1444" s="201" t="s">
        <v>2345</v>
      </c>
    </row>
    <row r="1445" spans="1:6" ht="12" x14ac:dyDescent="0.25">
      <c r="A1445" s="201">
        <v>5404</v>
      </c>
      <c r="B1445" s="201" t="s">
        <v>2540</v>
      </c>
      <c r="C1445" s="201" t="s">
        <v>2328</v>
      </c>
      <c r="D1445" s="201" t="s">
        <v>2454</v>
      </c>
      <c r="E1445" s="201" t="s">
        <v>100</v>
      </c>
      <c r="F1445" s="201" t="s">
        <v>2388</v>
      </c>
    </row>
    <row r="1446" spans="1:6" ht="12" x14ac:dyDescent="0.25">
      <c r="A1446" s="201">
        <v>5404</v>
      </c>
      <c r="B1446" s="201" t="s">
        <v>2540</v>
      </c>
      <c r="C1446" s="201" t="s">
        <v>2328</v>
      </c>
      <c r="D1446" s="201" t="s">
        <v>2454</v>
      </c>
      <c r="E1446" s="201" t="s">
        <v>100</v>
      </c>
      <c r="F1446" s="201" t="s">
        <v>2386</v>
      </c>
    </row>
    <row r="1447" spans="1:6" ht="12" x14ac:dyDescent="0.25">
      <c r="A1447" s="201">
        <v>5404</v>
      </c>
      <c r="B1447" s="201" t="s">
        <v>2540</v>
      </c>
      <c r="C1447" s="201" t="s">
        <v>2328</v>
      </c>
      <c r="D1447" s="201" t="s">
        <v>2454</v>
      </c>
      <c r="E1447" s="201" t="s">
        <v>100</v>
      </c>
      <c r="F1447" s="201" t="s">
        <v>2464</v>
      </c>
    </row>
    <row r="1448" spans="1:6" ht="12" x14ac:dyDescent="0.25">
      <c r="A1448" s="201">
        <v>5404</v>
      </c>
      <c r="B1448" s="201" t="s">
        <v>2540</v>
      </c>
      <c r="C1448" s="201" t="s">
        <v>2328</v>
      </c>
      <c r="D1448" s="201" t="s">
        <v>2454</v>
      </c>
      <c r="E1448" s="201" t="s">
        <v>100</v>
      </c>
      <c r="F1448" s="201" t="s">
        <v>2401</v>
      </c>
    </row>
    <row r="1449" spans="1:6" ht="12" x14ac:dyDescent="0.25">
      <c r="A1449" s="201">
        <v>5404</v>
      </c>
      <c r="B1449" s="201" t="s">
        <v>2540</v>
      </c>
      <c r="C1449" s="201" t="s">
        <v>2328</v>
      </c>
      <c r="D1449" s="201" t="s">
        <v>2454</v>
      </c>
      <c r="E1449" s="201" t="s">
        <v>100</v>
      </c>
      <c r="F1449" s="201" t="s">
        <v>2402</v>
      </c>
    </row>
    <row r="1450" spans="1:6" ht="12" x14ac:dyDescent="0.25">
      <c r="A1450" s="201">
        <v>5404</v>
      </c>
      <c r="B1450" s="201" t="s">
        <v>2540</v>
      </c>
      <c r="C1450" s="201" t="s">
        <v>2328</v>
      </c>
      <c r="D1450" s="201" t="s">
        <v>2454</v>
      </c>
      <c r="E1450" s="201" t="s">
        <v>100</v>
      </c>
      <c r="F1450" s="201" t="s">
        <v>2387</v>
      </c>
    </row>
    <row r="1451" spans="1:6" ht="12" x14ac:dyDescent="0.25">
      <c r="A1451" s="201">
        <v>5404</v>
      </c>
      <c r="B1451" s="201" t="s">
        <v>2540</v>
      </c>
      <c r="C1451" s="201" t="s">
        <v>2328</v>
      </c>
      <c r="D1451" s="201" t="s">
        <v>2454</v>
      </c>
      <c r="E1451" s="201" t="s">
        <v>100</v>
      </c>
      <c r="F1451" s="201" t="s">
        <v>2372</v>
      </c>
    </row>
    <row r="1452" spans="1:6" ht="12" x14ac:dyDescent="0.25">
      <c r="A1452" s="201">
        <v>5404</v>
      </c>
      <c r="B1452" s="201" t="s">
        <v>2540</v>
      </c>
      <c r="C1452" s="201" t="s">
        <v>2328</v>
      </c>
      <c r="D1452" s="201" t="s">
        <v>2454</v>
      </c>
      <c r="E1452" s="201" t="s">
        <v>100</v>
      </c>
      <c r="F1452" s="201" t="s">
        <v>2363</v>
      </c>
    </row>
    <row r="1453" spans="1:6" ht="12" x14ac:dyDescent="0.25">
      <c r="A1453" s="201">
        <v>5404</v>
      </c>
      <c r="B1453" s="201" t="s">
        <v>2540</v>
      </c>
      <c r="C1453" s="201" t="s">
        <v>2328</v>
      </c>
      <c r="D1453" s="201" t="s">
        <v>2454</v>
      </c>
      <c r="E1453" s="201" t="s">
        <v>100</v>
      </c>
      <c r="F1453" s="201" t="s">
        <v>2395</v>
      </c>
    </row>
    <row r="1454" spans="1:6" ht="12" x14ac:dyDescent="0.25">
      <c r="A1454" s="201">
        <v>5404</v>
      </c>
      <c r="B1454" s="201" t="s">
        <v>2540</v>
      </c>
      <c r="C1454" s="201" t="s">
        <v>2328</v>
      </c>
      <c r="D1454" s="201" t="s">
        <v>2454</v>
      </c>
      <c r="E1454" s="201" t="s">
        <v>100</v>
      </c>
      <c r="F1454" s="201" t="s">
        <v>2343</v>
      </c>
    </row>
    <row r="1455" spans="1:6" ht="12" x14ac:dyDescent="0.25">
      <c r="A1455" s="201">
        <v>5404</v>
      </c>
      <c r="B1455" s="201" t="s">
        <v>2540</v>
      </c>
      <c r="C1455" s="201" t="s">
        <v>2328</v>
      </c>
      <c r="D1455" s="201" t="s">
        <v>2454</v>
      </c>
      <c r="E1455" s="201" t="s">
        <v>100</v>
      </c>
      <c r="F1455" s="201" t="s">
        <v>2361</v>
      </c>
    </row>
    <row r="1456" spans="1:6" ht="12" x14ac:dyDescent="0.25">
      <c r="A1456" s="201">
        <v>5404</v>
      </c>
      <c r="B1456" s="201" t="s">
        <v>2540</v>
      </c>
      <c r="C1456" s="201" t="s">
        <v>2328</v>
      </c>
      <c r="D1456" s="201" t="s">
        <v>2454</v>
      </c>
      <c r="E1456" s="201" t="s">
        <v>100</v>
      </c>
      <c r="F1456" s="201" t="s">
        <v>2350</v>
      </c>
    </row>
    <row r="1457" spans="1:6" ht="12" x14ac:dyDescent="0.25">
      <c r="A1457" s="201">
        <v>5404</v>
      </c>
      <c r="B1457" s="201" t="s">
        <v>2540</v>
      </c>
      <c r="C1457" s="201" t="s">
        <v>2328</v>
      </c>
      <c r="D1457" s="201" t="s">
        <v>2454</v>
      </c>
      <c r="E1457" s="201" t="s">
        <v>100</v>
      </c>
      <c r="F1457" s="201" t="s">
        <v>2405</v>
      </c>
    </row>
    <row r="1458" spans="1:6" ht="12" x14ac:dyDescent="0.25">
      <c r="A1458" s="201">
        <v>5404</v>
      </c>
      <c r="B1458" s="201" t="s">
        <v>2540</v>
      </c>
      <c r="C1458" s="201" t="s">
        <v>2328</v>
      </c>
      <c r="D1458" s="201" t="s">
        <v>2454</v>
      </c>
      <c r="E1458" s="201" t="s">
        <v>100</v>
      </c>
      <c r="F1458" s="201" t="s">
        <v>2515</v>
      </c>
    </row>
    <row r="1459" spans="1:6" ht="12" x14ac:dyDescent="0.25">
      <c r="A1459" s="201">
        <v>5404</v>
      </c>
      <c r="B1459" s="201" t="s">
        <v>2540</v>
      </c>
      <c r="C1459" s="201" t="s">
        <v>2328</v>
      </c>
      <c r="D1459" s="201" t="s">
        <v>2454</v>
      </c>
      <c r="E1459" s="201" t="s">
        <v>100</v>
      </c>
      <c r="F1459" s="201" t="s">
        <v>2358</v>
      </c>
    </row>
    <row r="1460" spans="1:6" ht="12" x14ac:dyDescent="0.25">
      <c r="A1460" s="201">
        <v>5404</v>
      </c>
      <c r="B1460" s="201" t="s">
        <v>2540</v>
      </c>
      <c r="C1460" s="201" t="s">
        <v>2328</v>
      </c>
      <c r="D1460" s="201" t="s">
        <v>2454</v>
      </c>
      <c r="E1460" s="201" t="s">
        <v>100</v>
      </c>
      <c r="F1460" s="201" t="s">
        <v>2378</v>
      </c>
    </row>
    <row r="1461" spans="1:6" ht="12" x14ac:dyDescent="0.25">
      <c r="A1461" s="201">
        <v>5404</v>
      </c>
      <c r="B1461" s="201" t="s">
        <v>2540</v>
      </c>
      <c r="C1461" s="201" t="s">
        <v>2328</v>
      </c>
      <c r="D1461" s="201" t="s">
        <v>2454</v>
      </c>
      <c r="E1461" s="201" t="s">
        <v>100</v>
      </c>
      <c r="F1461" s="201" t="s">
        <v>2456</v>
      </c>
    </row>
    <row r="1462" spans="1:6" ht="12" x14ac:dyDescent="0.25">
      <c r="A1462" s="201">
        <v>5404</v>
      </c>
      <c r="B1462" s="201" t="s">
        <v>2540</v>
      </c>
      <c r="C1462" s="201" t="s">
        <v>2328</v>
      </c>
      <c r="D1462" s="201" t="s">
        <v>2454</v>
      </c>
      <c r="E1462" s="201" t="s">
        <v>100</v>
      </c>
      <c r="F1462" s="201" t="s">
        <v>2348</v>
      </c>
    </row>
    <row r="1463" spans="1:6" ht="12" x14ac:dyDescent="0.25">
      <c r="A1463" s="201">
        <v>5404</v>
      </c>
      <c r="B1463" s="201" t="s">
        <v>2540</v>
      </c>
      <c r="C1463" s="201" t="s">
        <v>2328</v>
      </c>
      <c r="D1463" s="201" t="s">
        <v>2454</v>
      </c>
      <c r="E1463" s="201" t="s">
        <v>100</v>
      </c>
      <c r="F1463" s="201" t="s">
        <v>2392</v>
      </c>
    </row>
    <row r="1464" spans="1:6" ht="12" x14ac:dyDescent="0.25">
      <c r="A1464" s="201">
        <v>5404</v>
      </c>
      <c r="B1464" s="201" t="s">
        <v>2540</v>
      </c>
      <c r="C1464" s="201" t="s">
        <v>2328</v>
      </c>
      <c r="D1464" s="201" t="s">
        <v>2454</v>
      </c>
      <c r="E1464" s="201" t="s">
        <v>100</v>
      </c>
      <c r="F1464" s="201" t="s">
        <v>2360</v>
      </c>
    </row>
    <row r="1465" spans="1:6" ht="12" x14ac:dyDescent="0.25">
      <c r="A1465" s="201">
        <v>5404</v>
      </c>
      <c r="B1465" s="201" t="s">
        <v>2540</v>
      </c>
      <c r="C1465" s="201" t="s">
        <v>2328</v>
      </c>
      <c r="D1465" s="201" t="s">
        <v>2454</v>
      </c>
      <c r="E1465" s="201" t="s">
        <v>100</v>
      </c>
      <c r="F1465" s="201" t="s">
        <v>2383</v>
      </c>
    </row>
    <row r="1466" spans="1:6" ht="12" x14ac:dyDescent="0.25">
      <c r="A1466" s="201">
        <v>5404</v>
      </c>
      <c r="B1466" s="201" t="s">
        <v>2540</v>
      </c>
      <c r="C1466" s="201" t="s">
        <v>2328</v>
      </c>
      <c r="D1466" s="201" t="s">
        <v>2454</v>
      </c>
      <c r="E1466" s="201" t="s">
        <v>100</v>
      </c>
      <c r="F1466" s="201" t="s">
        <v>2347</v>
      </c>
    </row>
    <row r="1467" spans="1:6" ht="12" x14ac:dyDescent="0.25">
      <c r="A1467" s="201">
        <v>5404</v>
      </c>
      <c r="B1467" s="201" t="s">
        <v>2540</v>
      </c>
      <c r="C1467" s="201" t="s">
        <v>2328</v>
      </c>
      <c r="D1467" s="201" t="s">
        <v>2454</v>
      </c>
      <c r="E1467" s="201" t="s">
        <v>100</v>
      </c>
      <c r="F1467" s="201" t="s">
        <v>2375</v>
      </c>
    </row>
    <row r="1468" spans="1:6" ht="12" x14ac:dyDescent="0.25">
      <c r="A1468" s="201">
        <v>5404</v>
      </c>
      <c r="B1468" s="201" t="s">
        <v>2540</v>
      </c>
      <c r="C1468" s="201" t="s">
        <v>2328</v>
      </c>
      <c r="D1468" s="201" t="s">
        <v>2454</v>
      </c>
      <c r="E1468" s="201" t="s">
        <v>100</v>
      </c>
      <c r="F1468" s="201" t="s">
        <v>2463</v>
      </c>
    </row>
    <row r="1469" spans="1:6" ht="12" x14ac:dyDescent="0.25">
      <c r="A1469" s="201">
        <v>5404</v>
      </c>
      <c r="B1469" s="201" t="s">
        <v>2540</v>
      </c>
      <c r="C1469" s="201" t="s">
        <v>2328</v>
      </c>
      <c r="D1469" s="201" t="s">
        <v>2454</v>
      </c>
      <c r="E1469" s="201" t="s">
        <v>100</v>
      </c>
      <c r="F1469" s="201" t="s">
        <v>2346</v>
      </c>
    </row>
    <row r="1470" spans="1:6" ht="12" x14ac:dyDescent="0.25">
      <c r="A1470" s="201">
        <v>5404</v>
      </c>
      <c r="B1470" s="201" t="s">
        <v>2540</v>
      </c>
      <c r="C1470" s="201" t="s">
        <v>2328</v>
      </c>
      <c r="D1470" s="201" t="s">
        <v>2454</v>
      </c>
      <c r="E1470" s="201" t="s">
        <v>100</v>
      </c>
      <c r="F1470" s="201" t="s">
        <v>2379</v>
      </c>
    </row>
    <row r="1471" spans="1:6" ht="12" x14ac:dyDescent="0.25">
      <c r="A1471" s="201">
        <v>5404</v>
      </c>
      <c r="B1471" s="201" t="s">
        <v>2540</v>
      </c>
      <c r="C1471" s="201" t="s">
        <v>2328</v>
      </c>
      <c r="D1471" s="201" t="s">
        <v>2454</v>
      </c>
      <c r="E1471" s="201" t="s">
        <v>100</v>
      </c>
      <c r="F1471" s="201" t="s">
        <v>2407</v>
      </c>
    </row>
    <row r="1472" spans="1:6" ht="12" x14ac:dyDescent="0.25">
      <c r="A1472" s="201">
        <v>5404</v>
      </c>
      <c r="B1472" s="201" t="s">
        <v>2540</v>
      </c>
      <c r="C1472" s="201" t="s">
        <v>2328</v>
      </c>
      <c r="D1472" s="201" t="s">
        <v>2454</v>
      </c>
      <c r="E1472" s="201" t="s">
        <v>100</v>
      </c>
      <c r="F1472" s="201" t="s">
        <v>2398</v>
      </c>
    </row>
    <row r="1473" spans="1:6" ht="12" x14ac:dyDescent="0.25">
      <c r="A1473" s="201">
        <v>5404</v>
      </c>
      <c r="B1473" s="201" t="s">
        <v>2540</v>
      </c>
      <c r="C1473" s="201" t="s">
        <v>2328</v>
      </c>
      <c r="D1473" s="201" t="s">
        <v>2454</v>
      </c>
      <c r="E1473" s="201" t="s">
        <v>100</v>
      </c>
      <c r="F1473" s="201" t="s">
        <v>2365</v>
      </c>
    </row>
    <row r="1474" spans="1:6" ht="12" x14ac:dyDescent="0.25">
      <c r="A1474" s="201">
        <v>5404</v>
      </c>
      <c r="B1474" s="201" t="s">
        <v>2540</v>
      </c>
      <c r="C1474" s="201" t="s">
        <v>2328</v>
      </c>
      <c r="D1474" s="201" t="s">
        <v>2454</v>
      </c>
      <c r="E1474" s="201" t="s">
        <v>100</v>
      </c>
      <c r="F1474" s="201" t="s">
        <v>2351</v>
      </c>
    </row>
    <row r="1475" spans="1:6" ht="12" x14ac:dyDescent="0.25">
      <c r="A1475" s="201">
        <v>5404</v>
      </c>
      <c r="B1475" s="201" t="s">
        <v>2540</v>
      </c>
      <c r="C1475" s="201" t="s">
        <v>2328</v>
      </c>
      <c r="D1475" s="201" t="s">
        <v>2454</v>
      </c>
      <c r="E1475" s="201" t="s">
        <v>100</v>
      </c>
      <c r="F1475" s="201" t="s">
        <v>2354</v>
      </c>
    </row>
    <row r="1476" spans="1:6" ht="12" x14ac:dyDescent="0.25">
      <c r="A1476" s="201">
        <v>5404</v>
      </c>
      <c r="B1476" s="201" t="s">
        <v>2540</v>
      </c>
      <c r="C1476" s="201" t="s">
        <v>2328</v>
      </c>
      <c r="D1476" s="201" t="s">
        <v>2454</v>
      </c>
      <c r="E1476" s="201" t="s">
        <v>100</v>
      </c>
      <c r="F1476" s="201" t="s">
        <v>2485</v>
      </c>
    </row>
    <row r="1477" spans="1:6" ht="12" x14ac:dyDescent="0.25">
      <c r="A1477" s="201">
        <v>5404</v>
      </c>
      <c r="B1477" s="201" t="s">
        <v>2540</v>
      </c>
      <c r="C1477" s="201" t="s">
        <v>2328</v>
      </c>
      <c r="D1477" s="201" t="s">
        <v>2454</v>
      </c>
      <c r="E1477" s="201" t="s">
        <v>100</v>
      </c>
    </row>
    <row r="1478" spans="1:6" ht="12" x14ac:dyDescent="0.25">
      <c r="A1478" s="201">
        <v>5404</v>
      </c>
      <c r="B1478" s="201" t="s">
        <v>2540</v>
      </c>
      <c r="C1478" s="201" t="s">
        <v>2328</v>
      </c>
      <c r="D1478" s="201" t="s">
        <v>2454</v>
      </c>
      <c r="E1478" s="201" t="s">
        <v>100</v>
      </c>
      <c r="F1478" s="201" t="s">
        <v>2367</v>
      </c>
    </row>
    <row r="1479" spans="1:6" ht="12" x14ac:dyDescent="0.25">
      <c r="A1479" s="201">
        <v>5404</v>
      </c>
      <c r="B1479" s="201" t="s">
        <v>2540</v>
      </c>
      <c r="C1479" s="201" t="s">
        <v>2328</v>
      </c>
      <c r="D1479" s="201" t="s">
        <v>2454</v>
      </c>
      <c r="E1479" s="201" t="s">
        <v>100</v>
      </c>
      <c r="F1479" s="201" t="s">
        <v>2493</v>
      </c>
    </row>
    <row r="1480" spans="1:6" ht="12" x14ac:dyDescent="0.25">
      <c r="A1480" s="201">
        <v>5406</v>
      </c>
      <c r="B1480" s="201" t="s">
        <v>2541</v>
      </c>
      <c r="C1480" s="201" t="s">
        <v>2264</v>
      </c>
      <c r="D1480" s="201" t="s">
        <v>2458</v>
      </c>
      <c r="E1480" s="201" t="s">
        <v>103</v>
      </c>
      <c r="F1480" s="201" t="s">
        <v>2345</v>
      </c>
    </row>
    <row r="1481" spans="1:6" ht="12" x14ac:dyDescent="0.25">
      <c r="A1481" s="201">
        <v>5406</v>
      </c>
      <c r="B1481" s="201" t="s">
        <v>2541</v>
      </c>
      <c r="C1481" s="201" t="s">
        <v>2264</v>
      </c>
      <c r="D1481" s="201" t="s">
        <v>2458</v>
      </c>
      <c r="E1481" s="201" t="s">
        <v>103</v>
      </c>
      <c r="F1481" s="201" t="s">
        <v>2396</v>
      </c>
    </row>
    <row r="1482" spans="1:6" ht="12" x14ac:dyDescent="0.25">
      <c r="A1482" s="201">
        <v>5406</v>
      </c>
      <c r="B1482" s="201" t="s">
        <v>2541</v>
      </c>
      <c r="C1482" s="201" t="s">
        <v>2264</v>
      </c>
      <c r="D1482" s="201" t="s">
        <v>2458</v>
      </c>
      <c r="E1482" s="201" t="s">
        <v>103</v>
      </c>
      <c r="F1482" s="201" t="s">
        <v>2378</v>
      </c>
    </row>
    <row r="1483" spans="1:6" ht="12" x14ac:dyDescent="0.25">
      <c r="A1483" s="201">
        <v>5406</v>
      </c>
      <c r="B1483" s="201" t="s">
        <v>2541</v>
      </c>
      <c r="C1483" s="201" t="s">
        <v>2264</v>
      </c>
      <c r="D1483" s="201" t="s">
        <v>2458</v>
      </c>
      <c r="E1483" s="201" t="s">
        <v>103</v>
      </c>
      <c r="F1483" s="201" t="s">
        <v>2471</v>
      </c>
    </row>
    <row r="1484" spans="1:6" ht="12" x14ac:dyDescent="0.25">
      <c r="A1484" s="201">
        <v>5406</v>
      </c>
      <c r="B1484" s="201" t="s">
        <v>2541</v>
      </c>
      <c r="C1484" s="201" t="s">
        <v>2264</v>
      </c>
      <c r="D1484" s="201" t="s">
        <v>2458</v>
      </c>
      <c r="E1484" s="201" t="s">
        <v>103</v>
      </c>
      <c r="F1484" s="201" t="s">
        <v>2477</v>
      </c>
    </row>
    <row r="1485" spans="1:6" ht="12" x14ac:dyDescent="0.25">
      <c r="A1485" s="201">
        <v>5406</v>
      </c>
      <c r="B1485" s="201" t="s">
        <v>2541</v>
      </c>
      <c r="C1485" s="201" t="s">
        <v>2264</v>
      </c>
      <c r="D1485" s="201" t="s">
        <v>2458</v>
      </c>
      <c r="E1485" s="201" t="s">
        <v>103</v>
      </c>
      <c r="F1485" s="201" t="s">
        <v>2344</v>
      </c>
    </row>
    <row r="1486" spans="1:6" ht="12" x14ac:dyDescent="0.25">
      <c r="A1486" s="201">
        <v>5406</v>
      </c>
      <c r="B1486" s="201" t="s">
        <v>2541</v>
      </c>
      <c r="C1486" s="201" t="s">
        <v>2264</v>
      </c>
      <c r="D1486" s="201" t="s">
        <v>2458</v>
      </c>
      <c r="E1486" s="201" t="s">
        <v>103</v>
      </c>
      <c r="F1486" s="201" t="s">
        <v>2365</v>
      </c>
    </row>
    <row r="1487" spans="1:6" ht="12" x14ac:dyDescent="0.25">
      <c r="A1487" s="201">
        <v>5406</v>
      </c>
      <c r="B1487" s="201" t="s">
        <v>2541</v>
      </c>
      <c r="C1487" s="201" t="s">
        <v>2264</v>
      </c>
      <c r="D1487" s="201" t="s">
        <v>2458</v>
      </c>
      <c r="E1487" s="201" t="s">
        <v>103</v>
      </c>
      <c r="F1487" s="201" t="s">
        <v>2387</v>
      </c>
    </row>
    <row r="1488" spans="1:6" ht="12" x14ac:dyDescent="0.25">
      <c r="A1488" s="201">
        <v>5406</v>
      </c>
      <c r="B1488" s="201" t="s">
        <v>2541</v>
      </c>
      <c r="C1488" s="201" t="s">
        <v>2264</v>
      </c>
      <c r="D1488" s="201" t="s">
        <v>2458</v>
      </c>
      <c r="E1488" s="201" t="s">
        <v>103</v>
      </c>
      <c r="F1488" s="201" t="s">
        <v>2342</v>
      </c>
    </row>
    <row r="1489" spans="1:6" ht="12" x14ac:dyDescent="0.25">
      <c r="A1489" s="201">
        <v>5406</v>
      </c>
      <c r="B1489" s="201" t="s">
        <v>2541</v>
      </c>
      <c r="C1489" s="201" t="s">
        <v>2264</v>
      </c>
      <c r="D1489" s="201" t="s">
        <v>2458</v>
      </c>
      <c r="E1489" s="201" t="s">
        <v>103</v>
      </c>
      <c r="F1489" s="201" t="s">
        <v>2407</v>
      </c>
    </row>
    <row r="1490" spans="1:6" ht="12" x14ac:dyDescent="0.25">
      <c r="A1490" s="201">
        <v>5406</v>
      </c>
      <c r="B1490" s="201" t="s">
        <v>2541</v>
      </c>
      <c r="C1490" s="201" t="s">
        <v>2264</v>
      </c>
      <c r="D1490" s="201" t="s">
        <v>2458</v>
      </c>
      <c r="E1490" s="201" t="s">
        <v>103</v>
      </c>
      <c r="F1490" s="201" t="s">
        <v>2375</v>
      </c>
    </row>
    <row r="1491" spans="1:6" ht="12" x14ac:dyDescent="0.25">
      <c r="A1491" s="201">
        <v>5406</v>
      </c>
      <c r="B1491" s="201" t="s">
        <v>2541</v>
      </c>
      <c r="C1491" s="201" t="s">
        <v>2264</v>
      </c>
      <c r="D1491" s="201" t="s">
        <v>2458</v>
      </c>
      <c r="E1491" s="201" t="s">
        <v>103</v>
      </c>
      <c r="F1491" s="201" t="s">
        <v>2348</v>
      </c>
    </row>
    <row r="1492" spans="1:6" ht="12" x14ac:dyDescent="0.25">
      <c r="A1492" s="201">
        <v>5406</v>
      </c>
      <c r="B1492" s="201" t="s">
        <v>2541</v>
      </c>
      <c r="C1492" s="201" t="s">
        <v>2264</v>
      </c>
      <c r="D1492" s="201" t="s">
        <v>2458</v>
      </c>
      <c r="E1492" s="201" t="s">
        <v>103</v>
      </c>
      <c r="F1492" s="201" t="s">
        <v>2515</v>
      </c>
    </row>
    <row r="1493" spans="1:6" ht="12" x14ac:dyDescent="0.25">
      <c r="A1493" s="201">
        <v>5406</v>
      </c>
      <c r="B1493" s="201" t="s">
        <v>2541</v>
      </c>
      <c r="C1493" s="201" t="s">
        <v>2264</v>
      </c>
      <c r="D1493" s="201" t="s">
        <v>2458</v>
      </c>
      <c r="E1493" s="201" t="s">
        <v>103</v>
      </c>
    </row>
    <row r="1494" spans="1:6" ht="12" x14ac:dyDescent="0.25">
      <c r="A1494" s="201">
        <v>5406</v>
      </c>
      <c r="B1494" s="201" t="s">
        <v>2541</v>
      </c>
      <c r="C1494" s="201" t="s">
        <v>2264</v>
      </c>
      <c r="D1494" s="201" t="s">
        <v>2458</v>
      </c>
      <c r="E1494" s="201" t="s">
        <v>103</v>
      </c>
      <c r="F1494" s="201" t="s">
        <v>2402</v>
      </c>
    </row>
    <row r="1495" spans="1:6" ht="12" x14ac:dyDescent="0.25">
      <c r="A1495" s="201">
        <v>5406</v>
      </c>
      <c r="B1495" s="201" t="s">
        <v>2541</v>
      </c>
      <c r="C1495" s="201" t="s">
        <v>2264</v>
      </c>
      <c r="D1495" s="201" t="s">
        <v>2458</v>
      </c>
      <c r="E1495" s="201" t="s">
        <v>103</v>
      </c>
      <c r="F1495" s="201" t="s">
        <v>2390</v>
      </c>
    </row>
    <row r="1496" spans="1:6" ht="12" x14ac:dyDescent="0.25">
      <c r="A1496" s="201">
        <v>5406</v>
      </c>
      <c r="B1496" s="201" t="s">
        <v>2541</v>
      </c>
      <c r="C1496" s="201" t="s">
        <v>2264</v>
      </c>
      <c r="D1496" s="201" t="s">
        <v>2458</v>
      </c>
      <c r="E1496" s="201" t="s">
        <v>103</v>
      </c>
      <c r="F1496" s="201" t="s">
        <v>2388</v>
      </c>
    </row>
    <row r="1497" spans="1:6" ht="12" x14ac:dyDescent="0.25">
      <c r="A1497" s="201">
        <v>5406</v>
      </c>
      <c r="B1497" s="201" t="s">
        <v>2541</v>
      </c>
      <c r="C1497" s="201" t="s">
        <v>2264</v>
      </c>
      <c r="D1497" s="201" t="s">
        <v>2458</v>
      </c>
      <c r="E1497" s="201" t="s">
        <v>103</v>
      </c>
      <c r="F1497" s="201" t="s">
        <v>2392</v>
      </c>
    </row>
    <row r="1498" spans="1:6" ht="12" x14ac:dyDescent="0.25">
      <c r="A1498" s="201">
        <v>5406</v>
      </c>
      <c r="B1498" s="201" t="s">
        <v>2541</v>
      </c>
      <c r="C1498" s="201" t="s">
        <v>2264</v>
      </c>
      <c r="D1498" s="201" t="s">
        <v>2458</v>
      </c>
      <c r="E1498" s="201" t="s">
        <v>103</v>
      </c>
      <c r="F1498" s="201" t="s">
        <v>2463</v>
      </c>
    </row>
    <row r="1499" spans="1:6" ht="12" x14ac:dyDescent="0.25">
      <c r="A1499" s="201">
        <v>5406</v>
      </c>
      <c r="B1499" s="201" t="s">
        <v>2541</v>
      </c>
      <c r="C1499" s="201" t="s">
        <v>2264</v>
      </c>
      <c r="D1499" s="201" t="s">
        <v>2458</v>
      </c>
      <c r="E1499" s="201" t="s">
        <v>103</v>
      </c>
      <c r="F1499" s="201" t="s">
        <v>2386</v>
      </c>
    </row>
    <row r="1500" spans="1:6" ht="12" x14ac:dyDescent="0.25">
      <c r="A1500" s="201">
        <v>5406</v>
      </c>
      <c r="B1500" s="201" t="s">
        <v>2541</v>
      </c>
      <c r="C1500" s="201" t="s">
        <v>2264</v>
      </c>
      <c r="D1500" s="201" t="s">
        <v>2458</v>
      </c>
      <c r="E1500" s="201" t="s">
        <v>103</v>
      </c>
      <c r="F1500" s="201" t="s">
        <v>2354</v>
      </c>
    </row>
    <row r="1501" spans="1:6" ht="12" x14ac:dyDescent="0.25">
      <c r="A1501" s="201">
        <v>5406</v>
      </c>
      <c r="B1501" s="201" t="s">
        <v>2541</v>
      </c>
      <c r="C1501" s="201" t="s">
        <v>2264</v>
      </c>
      <c r="D1501" s="201" t="s">
        <v>2458</v>
      </c>
      <c r="E1501" s="201" t="s">
        <v>103</v>
      </c>
      <c r="F1501" s="201" t="s">
        <v>2393</v>
      </c>
    </row>
    <row r="1502" spans="1:6" ht="12" x14ac:dyDescent="0.25">
      <c r="A1502" s="201">
        <v>5406</v>
      </c>
      <c r="B1502" s="201" t="s">
        <v>2541</v>
      </c>
      <c r="C1502" s="201" t="s">
        <v>2264</v>
      </c>
      <c r="D1502" s="201" t="s">
        <v>2458</v>
      </c>
      <c r="E1502" s="201" t="s">
        <v>103</v>
      </c>
      <c r="F1502" s="201" t="s">
        <v>2352</v>
      </c>
    </row>
    <row r="1503" spans="1:6" ht="12" x14ac:dyDescent="0.25">
      <c r="A1503" s="201">
        <v>5406</v>
      </c>
      <c r="B1503" s="201" t="s">
        <v>2541</v>
      </c>
      <c r="C1503" s="201" t="s">
        <v>2264</v>
      </c>
      <c r="D1503" s="201" t="s">
        <v>2458</v>
      </c>
      <c r="E1503" s="201" t="s">
        <v>103</v>
      </c>
      <c r="F1503" s="201" t="s">
        <v>2349</v>
      </c>
    </row>
    <row r="1504" spans="1:6" ht="12" x14ac:dyDescent="0.25">
      <c r="A1504" s="201">
        <v>5406</v>
      </c>
      <c r="B1504" s="201" t="s">
        <v>2541</v>
      </c>
      <c r="C1504" s="201" t="s">
        <v>2264</v>
      </c>
      <c r="D1504" s="201" t="s">
        <v>2458</v>
      </c>
      <c r="E1504" s="201" t="s">
        <v>103</v>
      </c>
      <c r="F1504" s="201" t="s">
        <v>2355</v>
      </c>
    </row>
    <row r="1505" spans="1:6" ht="12" x14ac:dyDescent="0.25">
      <c r="A1505" s="201">
        <v>5406</v>
      </c>
      <c r="B1505" s="201" t="s">
        <v>2541</v>
      </c>
      <c r="C1505" s="201" t="s">
        <v>2264</v>
      </c>
      <c r="D1505" s="201" t="s">
        <v>2458</v>
      </c>
      <c r="E1505" s="201" t="s">
        <v>103</v>
      </c>
      <c r="F1505" s="201" t="s">
        <v>2353</v>
      </c>
    </row>
    <row r="1506" spans="1:6" ht="12" x14ac:dyDescent="0.25">
      <c r="A1506" s="201">
        <v>5406</v>
      </c>
      <c r="B1506" s="201" t="s">
        <v>2541</v>
      </c>
      <c r="C1506" s="201" t="s">
        <v>2264</v>
      </c>
      <c r="D1506" s="201" t="s">
        <v>2458</v>
      </c>
      <c r="E1506" s="201" t="s">
        <v>103</v>
      </c>
      <c r="F1506" s="201" t="s">
        <v>2514</v>
      </c>
    </row>
    <row r="1507" spans="1:6" ht="12" x14ac:dyDescent="0.25">
      <c r="A1507" s="201">
        <v>5406</v>
      </c>
      <c r="B1507" s="201" t="s">
        <v>2541</v>
      </c>
      <c r="C1507" s="201" t="s">
        <v>2264</v>
      </c>
      <c r="D1507" s="201" t="s">
        <v>2458</v>
      </c>
      <c r="E1507" s="201" t="s">
        <v>103</v>
      </c>
      <c r="F1507" s="201" t="s">
        <v>2357</v>
      </c>
    </row>
    <row r="1508" spans="1:6" ht="12" x14ac:dyDescent="0.25">
      <c r="A1508" s="201">
        <v>5406</v>
      </c>
      <c r="B1508" s="201" t="s">
        <v>2541</v>
      </c>
      <c r="C1508" s="201" t="s">
        <v>2264</v>
      </c>
      <c r="D1508" s="201" t="s">
        <v>2458</v>
      </c>
      <c r="E1508" s="201" t="s">
        <v>103</v>
      </c>
      <c r="F1508" s="201" t="s">
        <v>2473</v>
      </c>
    </row>
    <row r="1509" spans="1:6" ht="12" x14ac:dyDescent="0.25">
      <c r="A1509" s="201">
        <v>5406</v>
      </c>
      <c r="B1509" s="201" t="s">
        <v>2541</v>
      </c>
      <c r="C1509" s="201" t="s">
        <v>2264</v>
      </c>
      <c r="D1509" s="201" t="s">
        <v>2458</v>
      </c>
      <c r="E1509" s="201" t="s">
        <v>103</v>
      </c>
      <c r="F1509" s="201" t="s">
        <v>2430</v>
      </c>
    </row>
    <row r="1510" spans="1:6" ht="12" x14ac:dyDescent="0.25">
      <c r="A1510" s="201">
        <v>5406</v>
      </c>
      <c r="B1510" s="201" t="s">
        <v>2541</v>
      </c>
      <c r="C1510" s="201" t="s">
        <v>2264</v>
      </c>
      <c r="D1510" s="201" t="s">
        <v>2458</v>
      </c>
      <c r="E1510" s="201" t="s">
        <v>103</v>
      </c>
      <c r="F1510" s="201" t="s">
        <v>2346</v>
      </c>
    </row>
    <row r="1511" spans="1:6" ht="12" x14ac:dyDescent="0.25">
      <c r="A1511" s="201">
        <v>5406</v>
      </c>
      <c r="B1511" s="201" t="s">
        <v>2541</v>
      </c>
      <c r="C1511" s="201" t="s">
        <v>2264</v>
      </c>
      <c r="D1511" s="201" t="s">
        <v>2458</v>
      </c>
      <c r="E1511" s="201" t="s">
        <v>103</v>
      </c>
      <c r="F1511" s="201" t="s">
        <v>2405</v>
      </c>
    </row>
    <row r="1512" spans="1:6" ht="12" x14ac:dyDescent="0.25">
      <c r="A1512" s="201">
        <v>5406</v>
      </c>
      <c r="B1512" s="201" t="s">
        <v>2541</v>
      </c>
      <c r="C1512" s="201" t="s">
        <v>2264</v>
      </c>
      <c r="D1512" s="201" t="s">
        <v>2458</v>
      </c>
      <c r="E1512" s="201" t="s">
        <v>103</v>
      </c>
      <c r="F1512" s="201" t="s">
        <v>2350</v>
      </c>
    </row>
    <row r="1513" spans="1:6" ht="12" x14ac:dyDescent="0.25">
      <c r="A1513" s="201">
        <v>5406</v>
      </c>
      <c r="B1513" s="201" t="s">
        <v>2541</v>
      </c>
      <c r="C1513" s="201" t="s">
        <v>2264</v>
      </c>
      <c r="D1513" s="201" t="s">
        <v>2458</v>
      </c>
      <c r="E1513" s="201" t="s">
        <v>103</v>
      </c>
      <c r="F1513" s="201" t="s">
        <v>2493</v>
      </c>
    </row>
    <row r="1514" spans="1:6" ht="12" x14ac:dyDescent="0.25">
      <c r="A1514" s="201">
        <v>5406</v>
      </c>
      <c r="B1514" s="201" t="s">
        <v>2541</v>
      </c>
      <c r="C1514" s="201" t="s">
        <v>2264</v>
      </c>
      <c r="D1514" s="201" t="s">
        <v>2458</v>
      </c>
      <c r="E1514" s="201" t="s">
        <v>103</v>
      </c>
      <c r="F1514" s="201" t="s">
        <v>2460</v>
      </c>
    </row>
    <row r="1515" spans="1:6" ht="12" x14ac:dyDescent="0.25">
      <c r="A1515" s="201">
        <v>5406</v>
      </c>
      <c r="B1515" s="201" t="s">
        <v>2541</v>
      </c>
      <c r="C1515" s="201" t="s">
        <v>2264</v>
      </c>
      <c r="D1515" s="201" t="s">
        <v>2458</v>
      </c>
      <c r="E1515" s="201" t="s">
        <v>103</v>
      </c>
      <c r="F1515" s="201" t="s">
        <v>2394</v>
      </c>
    </row>
    <row r="1516" spans="1:6" ht="12" x14ac:dyDescent="0.25">
      <c r="A1516" s="201">
        <v>5406</v>
      </c>
      <c r="B1516" s="201" t="s">
        <v>2541</v>
      </c>
      <c r="C1516" s="201" t="s">
        <v>2264</v>
      </c>
      <c r="D1516" s="201" t="s">
        <v>2458</v>
      </c>
      <c r="E1516" s="201" t="s">
        <v>103</v>
      </c>
      <c r="F1516" s="201" t="s">
        <v>2347</v>
      </c>
    </row>
    <row r="1517" spans="1:6" ht="12" x14ac:dyDescent="0.25">
      <c r="A1517" s="201">
        <v>5406</v>
      </c>
      <c r="B1517" s="201" t="s">
        <v>2541</v>
      </c>
      <c r="C1517" s="201" t="s">
        <v>2264</v>
      </c>
      <c r="D1517" s="201" t="s">
        <v>2458</v>
      </c>
      <c r="E1517" s="201" t="s">
        <v>103</v>
      </c>
      <c r="F1517" s="201" t="s">
        <v>2484</v>
      </c>
    </row>
    <row r="1518" spans="1:6" ht="12" x14ac:dyDescent="0.25">
      <c r="A1518" s="201">
        <v>5406</v>
      </c>
      <c r="B1518" s="201" t="s">
        <v>2541</v>
      </c>
      <c r="C1518" s="201" t="s">
        <v>2264</v>
      </c>
      <c r="D1518" s="201" t="s">
        <v>2458</v>
      </c>
      <c r="E1518" s="201" t="s">
        <v>103</v>
      </c>
      <c r="F1518" s="201" t="s">
        <v>2358</v>
      </c>
    </row>
    <row r="1519" spans="1:6" ht="12" x14ac:dyDescent="0.25">
      <c r="A1519" s="201">
        <v>5406</v>
      </c>
      <c r="B1519" s="201" t="s">
        <v>2541</v>
      </c>
      <c r="C1519" s="201" t="s">
        <v>2264</v>
      </c>
      <c r="D1519" s="201" t="s">
        <v>2458</v>
      </c>
      <c r="E1519" s="201" t="s">
        <v>103</v>
      </c>
      <c r="F1519" s="201" t="s">
        <v>2367</v>
      </c>
    </row>
    <row r="1520" spans="1:6" ht="12" x14ac:dyDescent="0.25">
      <c r="A1520" s="201">
        <v>5406</v>
      </c>
      <c r="B1520" s="201" t="s">
        <v>2541</v>
      </c>
      <c r="C1520" s="201" t="s">
        <v>2264</v>
      </c>
      <c r="D1520" s="201" t="s">
        <v>2458</v>
      </c>
      <c r="E1520" s="201" t="s">
        <v>103</v>
      </c>
      <c r="F1520" s="201" t="s">
        <v>2343</v>
      </c>
    </row>
    <row r="1521" spans="1:6" ht="12" x14ac:dyDescent="0.25">
      <c r="A1521" s="201">
        <v>5463</v>
      </c>
      <c r="B1521" s="201" t="s">
        <v>2542</v>
      </c>
      <c r="C1521" s="201" t="s">
        <v>2543</v>
      </c>
      <c r="D1521" s="201" t="s">
        <v>2466</v>
      </c>
      <c r="E1521" s="201" t="s">
        <v>106</v>
      </c>
      <c r="F1521" s="201" t="s">
        <v>2493</v>
      </c>
    </row>
    <row r="1522" spans="1:6" ht="12" x14ac:dyDescent="0.25">
      <c r="A1522" s="201">
        <v>5463</v>
      </c>
      <c r="B1522" s="201" t="s">
        <v>2542</v>
      </c>
      <c r="C1522" s="201" t="s">
        <v>2543</v>
      </c>
      <c r="D1522" s="201" t="s">
        <v>2466</v>
      </c>
      <c r="E1522" s="201" t="s">
        <v>106</v>
      </c>
      <c r="F1522" s="201" t="s">
        <v>2405</v>
      </c>
    </row>
    <row r="1523" spans="1:6" ht="12" x14ac:dyDescent="0.25">
      <c r="A1523" s="201">
        <v>5463</v>
      </c>
      <c r="B1523" s="201" t="s">
        <v>2542</v>
      </c>
      <c r="C1523" s="201" t="s">
        <v>2543</v>
      </c>
      <c r="D1523" s="201" t="s">
        <v>2466</v>
      </c>
      <c r="E1523" s="201" t="s">
        <v>106</v>
      </c>
      <c r="F1523" s="201" t="s">
        <v>2386</v>
      </c>
    </row>
    <row r="1524" spans="1:6" ht="12" x14ac:dyDescent="0.25">
      <c r="A1524" s="201">
        <v>5463</v>
      </c>
      <c r="B1524" s="201" t="s">
        <v>2542</v>
      </c>
      <c r="C1524" s="201" t="s">
        <v>2543</v>
      </c>
      <c r="D1524" s="201" t="s">
        <v>2466</v>
      </c>
      <c r="E1524" s="201" t="s">
        <v>106</v>
      </c>
      <c r="F1524" s="201" t="s">
        <v>2404</v>
      </c>
    </row>
    <row r="1525" spans="1:6" ht="12" x14ac:dyDescent="0.25">
      <c r="A1525" s="201">
        <v>5463</v>
      </c>
      <c r="B1525" s="201" t="s">
        <v>2542</v>
      </c>
      <c r="C1525" s="201" t="s">
        <v>2543</v>
      </c>
      <c r="D1525" s="201" t="s">
        <v>2466</v>
      </c>
      <c r="E1525" s="201" t="s">
        <v>106</v>
      </c>
      <c r="F1525" s="201" t="s">
        <v>2390</v>
      </c>
    </row>
    <row r="1526" spans="1:6" ht="12" x14ac:dyDescent="0.25">
      <c r="A1526" s="201">
        <v>5463</v>
      </c>
      <c r="B1526" s="201" t="s">
        <v>2542</v>
      </c>
      <c r="C1526" s="201" t="s">
        <v>2543</v>
      </c>
      <c r="D1526" s="201" t="s">
        <v>2466</v>
      </c>
      <c r="E1526" s="201" t="s">
        <v>106</v>
      </c>
      <c r="F1526" s="201" t="s">
        <v>2365</v>
      </c>
    </row>
    <row r="1527" spans="1:6" ht="12" x14ac:dyDescent="0.25">
      <c r="A1527" s="201">
        <v>5463</v>
      </c>
      <c r="B1527" s="201" t="s">
        <v>2542</v>
      </c>
      <c r="C1527" s="201" t="s">
        <v>2543</v>
      </c>
      <c r="D1527" s="201" t="s">
        <v>2466</v>
      </c>
      <c r="E1527" s="201" t="s">
        <v>106</v>
      </c>
      <c r="F1527" s="201" t="s">
        <v>2345</v>
      </c>
    </row>
    <row r="1528" spans="1:6" ht="12" x14ac:dyDescent="0.25">
      <c r="A1528" s="201">
        <v>5463</v>
      </c>
      <c r="B1528" s="201" t="s">
        <v>2542</v>
      </c>
      <c r="C1528" s="201" t="s">
        <v>2543</v>
      </c>
      <c r="D1528" s="201" t="s">
        <v>2466</v>
      </c>
      <c r="E1528" s="201" t="s">
        <v>106</v>
      </c>
      <c r="F1528" s="201" t="s">
        <v>2466</v>
      </c>
    </row>
    <row r="1529" spans="1:6" ht="12" x14ac:dyDescent="0.25">
      <c r="A1529" s="201">
        <v>5463</v>
      </c>
      <c r="B1529" s="201" t="s">
        <v>2542</v>
      </c>
      <c r="C1529" s="201" t="s">
        <v>2543</v>
      </c>
      <c r="D1529" s="201" t="s">
        <v>2466</v>
      </c>
      <c r="E1529" s="201" t="s">
        <v>106</v>
      </c>
      <c r="F1529" s="201" t="s">
        <v>2396</v>
      </c>
    </row>
    <row r="1530" spans="1:6" ht="12" x14ac:dyDescent="0.25">
      <c r="A1530" s="201">
        <v>5463</v>
      </c>
      <c r="B1530" s="201" t="s">
        <v>2542</v>
      </c>
      <c r="C1530" s="201" t="s">
        <v>2543</v>
      </c>
      <c r="D1530" s="201" t="s">
        <v>2466</v>
      </c>
      <c r="E1530" s="201" t="s">
        <v>106</v>
      </c>
      <c r="F1530" s="201" t="s">
        <v>2394</v>
      </c>
    </row>
    <row r="1531" spans="1:6" ht="12" x14ac:dyDescent="0.25">
      <c r="A1531" s="201">
        <v>5463</v>
      </c>
      <c r="B1531" s="201" t="s">
        <v>2542</v>
      </c>
      <c r="C1531" s="201" t="s">
        <v>2543</v>
      </c>
      <c r="D1531" s="201" t="s">
        <v>2466</v>
      </c>
      <c r="E1531" s="201" t="s">
        <v>106</v>
      </c>
      <c r="F1531" s="201" t="s">
        <v>2347</v>
      </c>
    </row>
    <row r="1532" spans="1:6" ht="12" x14ac:dyDescent="0.25">
      <c r="A1532" s="201">
        <v>5463</v>
      </c>
      <c r="B1532" s="201" t="s">
        <v>2542</v>
      </c>
      <c r="C1532" s="201" t="s">
        <v>2543</v>
      </c>
      <c r="D1532" s="201" t="s">
        <v>2466</v>
      </c>
      <c r="E1532" s="201" t="s">
        <v>106</v>
      </c>
      <c r="F1532" s="201" t="s">
        <v>2375</v>
      </c>
    </row>
    <row r="1533" spans="1:6" ht="12" x14ac:dyDescent="0.25">
      <c r="A1533" s="201">
        <v>5463</v>
      </c>
      <c r="B1533" s="201" t="s">
        <v>2542</v>
      </c>
      <c r="C1533" s="201" t="s">
        <v>2543</v>
      </c>
      <c r="D1533" s="201" t="s">
        <v>2466</v>
      </c>
      <c r="E1533" s="201" t="s">
        <v>106</v>
      </c>
      <c r="F1533" s="201" t="s">
        <v>2350</v>
      </c>
    </row>
    <row r="1534" spans="1:6" ht="12" x14ac:dyDescent="0.25">
      <c r="A1534" s="201">
        <v>5463</v>
      </c>
      <c r="B1534" s="201" t="s">
        <v>2542</v>
      </c>
      <c r="C1534" s="201" t="s">
        <v>2543</v>
      </c>
      <c r="D1534" s="201" t="s">
        <v>2466</v>
      </c>
      <c r="E1534" s="201" t="s">
        <v>106</v>
      </c>
      <c r="F1534" s="201" t="s">
        <v>2459</v>
      </c>
    </row>
    <row r="1535" spans="1:6" ht="12" x14ac:dyDescent="0.25">
      <c r="A1535" s="201">
        <v>5463</v>
      </c>
      <c r="B1535" s="201" t="s">
        <v>2542</v>
      </c>
      <c r="C1535" s="201" t="s">
        <v>2543</v>
      </c>
      <c r="D1535" s="201" t="s">
        <v>2466</v>
      </c>
      <c r="E1535" s="201" t="s">
        <v>106</v>
      </c>
    </row>
    <row r="1536" spans="1:6" ht="12" x14ac:dyDescent="0.25">
      <c r="A1536" s="201">
        <v>5463</v>
      </c>
      <c r="B1536" s="201" t="s">
        <v>2542</v>
      </c>
      <c r="C1536" s="201" t="s">
        <v>2543</v>
      </c>
      <c r="D1536" s="201" t="s">
        <v>2466</v>
      </c>
      <c r="E1536" s="201" t="s">
        <v>106</v>
      </c>
      <c r="F1536" s="201" t="s">
        <v>2402</v>
      </c>
    </row>
    <row r="1537" spans="1:6" ht="12" x14ac:dyDescent="0.25">
      <c r="A1537" s="201">
        <v>5463</v>
      </c>
      <c r="B1537" s="201" t="s">
        <v>2542</v>
      </c>
      <c r="C1537" s="201" t="s">
        <v>2543</v>
      </c>
      <c r="D1537" s="201" t="s">
        <v>2466</v>
      </c>
      <c r="E1537" s="201" t="s">
        <v>106</v>
      </c>
      <c r="F1537" s="201" t="s">
        <v>2407</v>
      </c>
    </row>
    <row r="1538" spans="1:6" ht="12" x14ac:dyDescent="0.25">
      <c r="A1538" s="201">
        <v>5463</v>
      </c>
      <c r="B1538" s="201" t="s">
        <v>2542</v>
      </c>
      <c r="C1538" s="201" t="s">
        <v>2543</v>
      </c>
      <c r="D1538" s="201" t="s">
        <v>2466</v>
      </c>
      <c r="E1538" s="201" t="s">
        <v>106</v>
      </c>
      <c r="F1538" s="201" t="s">
        <v>2398</v>
      </c>
    </row>
    <row r="1539" spans="1:6" ht="12" x14ac:dyDescent="0.25">
      <c r="A1539" s="201">
        <v>5463</v>
      </c>
      <c r="B1539" s="201" t="s">
        <v>2542</v>
      </c>
      <c r="C1539" s="201" t="s">
        <v>2543</v>
      </c>
      <c r="D1539" s="201" t="s">
        <v>2466</v>
      </c>
      <c r="E1539" s="201" t="s">
        <v>106</v>
      </c>
      <c r="F1539" s="201" t="s">
        <v>2387</v>
      </c>
    </row>
    <row r="1540" spans="1:6" ht="12" x14ac:dyDescent="0.25">
      <c r="A1540" s="201">
        <v>5463</v>
      </c>
      <c r="B1540" s="201" t="s">
        <v>2542</v>
      </c>
      <c r="C1540" s="201" t="s">
        <v>2543</v>
      </c>
      <c r="D1540" s="201" t="s">
        <v>2466</v>
      </c>
      <c r="E1540" s="201" t="s">
        <v>106</v>
      </c>
      <c r="F1540" s="201" t="s">
        <v>2355</v>
      </c>
    </row>
    <row r="1541" spans="1:6" ht="12" x14ac:dyDescent="0.25">
      <c r="A1541" s="201">
        <v>5463</v>
      </c>
      <c r="B1541" s="201" t="s">
        <v>2542</v>
      </c>
      <c r="C1541" s="201" t="s">
        <v>2543</v>
      </c>
      <c r="D1541" s="201" t="s">
        <v>2466</v>
      </c>
      <c r="E1541" s="201" t="s">
        <v>106</v>
      </c>
      <c r="F1541" s="201" t="s">
        <v>2343</v>
      </c>
    </row>
    <row r="1542" spans="1:6" ht="12" x14ac:dyDescent="0.25">
      <c r="A1542" s="201">
        <v>5463</v>
      </c>
      <c r="B1542" s="201" t="s">
        <v>2542</v>
      </c>
      <c r="C1542" s="201" t="s">
        <v>2543</v>
      </c>
      <c r="D1542" s="201" t="s">
        <v>2466</v>
      </c>
      <c r="E1542" s="201" t="s">
        <v>106</v>
      </c>
      <c r="F1542" s="201" t="s">
        <v>2461</v>
      </c>
    </row>
    <row r="1543" spans="1:6" ht="12" x14ac:dyDescent="0.25">
      <c r="A1543" s="201">
        <v>5734</v>
      </c>
      <c r="B1543" s="201" t="s">
        <v>2544</v>
      </c>
      <c r="C1543" s="201" t="s">
        <v>2451</v>
      </c>
      <c r="D1543" s="201" t="s">
        <v>2466</v>
      </c>
      <c r="E1543" s="201" t="s">
        <v>112</v>
      </c>
      <c r="F1543" s="201" t="s">
        <v>2386</v>
      </c>
    </row>
    <row r="1544" spans="1:6" ht="12" x14ac:dyDescent="0.25">
      <c r="A1544" s="201">
        <v>5734</v>
      </c>
      <c r="B1544" s="201" t="s">
        <v>2544</v>
      </c>
      <c r="C1544" s="201" t="s">
        <v>2451</v>
      </c>
      <c r="D1544" s="201" t="s">
        <v>2466</v>
      </c>
      <c r="E1544" s="201" t="s">
        <v>112</v>
      </c>
      <c r="F1544" s="201" t="s">
        <v>2355</v>
      </c>
    </row>
    <row r="1545" spans="1:6" ht="12" x14ac:dyDescent="0.25">
      <c r="A1545" s="201">
        <v>5734</v>
      </c>
      <c r="B1545" s="201" t="s">
        <v>2544</v>
      </c>
      <c r="C1545" s="201" t="s">
        <v>2451</v>
      </c>
      <c r="D1545" s="201" t="s">
        <v>2466</v>
      </c>
      <c r="E1545" s="201" t="s">
        <v>112</v>
      </c>
      <c r="F1545" s="201" t="s">
        <v>2390</v>
      </c>
    </row>
    <row r="1546" spans="1:6" ht="12" x14ac:dyDescent="0.25">
      <c r="A1546" s="201">
        <v>5734</v>
      </c>
      <c r="B1546" s="201" t="s">
        <v>2544</v>
      </c>
      <c r="C1546" s="201" t="s">
        <v>2451</v>
      </c>
      <c r="D1546" s="201" t="s">
        <v>2466</v>
      </c>
      <c r="E1546" s="201" t="s">
        <v>112</v>
      </c>
      <c r="F1546" s="201" t="s">
        <v>2378</v>
      </c>
    </row>
    <row r="1547" spans="1:6" ht="12" x14ac:dyDescent="0.25">
      <c r="A1547" s="201">
        <v>5734</v>
      </c>
      <c r="B1547" s="201" t="s">
        <v>2544</v>
      </c>
      <c r="C1547" s="201" t="s">
        <v>2451</v>
      </c>
      <c r="D1547" s="201" t="s">
        <v>2466</v>
      </c>
      <c r="E1547" s="201" t="s">
        <v>112</v>
      </c>
    </row>
    <row r="1548" spans="1:6" ht="12" x14ac:dyDescent="0.25">
      <c r="A1548" s="201">
        <v>5734</v>
      </c>
      <c r="B1548" s="201" t="s">
        <v>2544</v>
      </c>
      <c r="C1548" s="201" t="s">
        <v>2451</v>
      </c>
      <c r="D1548" s="201" t="s">
        <v>2466</v>
      </c>
      <c r="E1548" s="201" t="s">
        <v>112</v>
      </c>
      <c r="F1548" s="201" t="s">
        <v>2463</v>
      </c>
    </row>
    <row r="1549" spans="1:6" ht="12" x14ac:dyDescent="0.25">
      <c r="A1549" s="201">
        <v>5734</v>
      </c>
      <c r="B1549" s="201" t="s">
        <v>2544</v>
      </c>
      <c r="C1549" s="201" t="s">
        <v>2451</v>
      </c>
      <c r="D1549" s="201" t="s">
        <v>2466</v>
      </c>
      <c r="E1549" s="201" t="s">
        <v>112</v>
      </c>
      <c r="F1549" s="201" t="s">
        <v>2534</v>
      </c>
    </row>
    <row r="1550" spans="1:6" ht="12" x14ac:dyDescent="0.25">
      <c r="A1550" s="201">
        <v>5734</v>
      </c>
      <c r="B1550" s="201" t="s">
        <v>2544</v>
      </c>
      <c r="C1550" s="201" t="s">
        <v>2451</v>
      </c>
      <c r="D1550" s="201" t="s">
        <v>2466</v>
      </c>
      <c r="E1550" s="201" t="s">
        <v>112</v>
      </c>
      <c r="F1550" s="201" t="s">
        <v>2508</v>
      </c>
    </row>
    <row r="1551" spans="1:6" ht="12" x14ac:dyDescent="0.25">
      <c r="A1551" s="201">
        <v>5734</v>
      </c>
      <c r="B1551" s="201" t="s">
        <v>2544</v>
      </c>
      <c r="C1551" s="201" t="s">
        <v>2451</v>
      </c>
      <c r="D1551" s="201" t="s">
        <v>2466</v>
      </c>
      <c r="E1551" s="201" t="s">
        <v>112</v>
      </c>
      <c r="F1551" s="201" t="s">
        <v>2477</v>
      </c>
    </row>
    <row r="1552" spans="1:6" ht="12" x14ac:dyDescent="0.25">
      <c r="A1552" s="201">
        <v>5734</v>
      </c>
      <c r="B1552" s="201" t="s">
        <v>2544</v>
      </c>
      <c r="C1552" s="201" t="s">
        <v>2451</v>
      </c>
      <c r="D1552" s="201" t="s">
        <v>2466</v>
      </c>
      <c r="E1552" s="201" t="s">
        <v>112</v>
      </c>
      <c r="F1552" s="201" t="s">
        <v>2353</v>
      </c>
    </row>
    <row r="1553" spans="1:6" ht="12" x14ac:dyDescent="0.25">
      <c r="A1553" s="201">
        <v>5734</v>
      </c>
      <c r="B1553" s="201" t="s">
        <v>2544</v>
      </c>
      <c r="C1553" s="201" t="s">
        <v>2451</v>
      </c>
      <c r="D1553" s="201" t="s">
        <v>2466</v>
      </c>
      <c r="E1553" s="201" t="s">
        <v>112</v>
      </c>
      <c r="F1553" s="201" t="s">
        <v>2375</v>
      </c>
    </row>
    <row r="1554" spans="1:6" ht="12" x14ac:dyDescent="0.25">
      <c r="A1554" s="201">
        <v>5734</v>
      </c>
      <c r="B1554" s="201" t="s">
        <v>2544</v>
      </c>
      <c r="C1554" s="201" t="s">
        <v>2451</v>
      </c>
      <c r="D1554" s="201" t="s">
        <v>2466</v>
      </c>
      <c r="E1554" s="201" t="s">
        <v>112</v>
      </c>
      <c r="F1554" s="201" t="s">
        <v>2367</v>
      </c>
    </row>
    <row r="1555" spans="1:6" ht="12" x14ac:dyDescent="0.25">
      <c r="A1555" s="201">
        <v>5734</v>
      </c>
      <c r="B1555" s="201" t="s">
        <v>2544</v>
      </c>
      <c r="C1555" s="201" t="s">
        <v>2451</v>
      </c>
      <c r="D1555" s="201" t="s">
        <v>2466</v>
      </c>
      <c r="E1555" s="201" t="s">
        <v>112</v>
      </c>
      <c r="F1555" s="201" t="s">
        <v>2396</v>
      </c>
    </row>
    <row r="1556" spans="1:6" ht="12" x14ac:dyDescent="0.25">
      <c r="A1556" s="201">
        <v>5734</v>
      </c>
      <c r="B1556" s="201" t="s">
        <v>2544</v>
      </c>
      <c r="C1556" s="201" t="s">
        <v>2451</v>
      </c>
      <c r="D1556" s="201" t="s">
        <v>2466</v>
      </c>
      <c r="E1556" s="201" t="s">
        <v>112</v>
      </c>
      <c r="F1556" s="201" t="s">
        <v>2364</v>
      </c>
    </row>
    <row r="1557" spans="1:6" ht="12" x14ac:dyDescent="0.25">
      <c r="A1557" s="201">
        <v>5734</v>
      </c>
      <c r="B1557" s="201" t="s">
        <v>2544</v>
      </c>
      <c r="C1557" s="201" t="s">
        <v>2451</v>
      </c>
      <c r="D1557" s="201" t="s">
        <v>2466</v>
      </c>
      <c r="E1557" s="201" t="s">
        <v>112</v>
      </c>
      <c r="F1557" s="201" t="s">
        <v>2344</v>
      </c>
    </row>
    <row r="1558" spans="1:6" ht="12" x14ac:dyDescent="0.25">
      <c r="A1558" s="201">
        <v>5734</v>
      </c>
      <c r="B1558" s="201" t="s">
        <v>2544</v>
      </c>
      <c r="C1558" s="201" t="s">
        <v>2451</v>
      </c>
      <c r="D1558" s="201" t="s">
        <v>2466</v>
      </c>
      <c r="E1558" s="201" t="s">
        <v>112</v>
      </c>
      <c r="F1558" s="201" t="s">
        <v>2405</v>
      </c>
    </row>
    <row r="1559" spans="1:6" ht="12" x14ac:dyDescent="0.25">
      <c r="A1559" s="201">
        <v>5817</v>
      </c>
      <c r="B1559" s="201" t="s">
        <v>2545</v>
      </c>
      <c r="C1559" s="201" t="s">
        <v>2306</v>
      </c>
      <c r="D1559" s="201" t="s">
        <v>2466</v>
      </c>
      <c r="E1559" s="201" t="s">
        <v>106</v>
      </c>
    </row>
    <row r="1560" spans="1:6" ht="12" x14ac:dyDescent="0.25">
      <c r="A1560" s="201">
        <v>5817</v>
      </c>
      <c r="B1560" s="201" t="s">
        <v>2545</v>
      </c>
      <c r="C1560" s="201" t="s">
        <v>2306</v>
      </c>
      <c r="D1560" s="201" t="s">
        <v>2466</v>
      </c>
      <c r="E1560" s="201" t="s">
        <v>106</v>
      </c>
      <c r="F1560" s="201" t="s">
        <v>2367</v>
      </c>
    </row>
    <row r="1561" spans="1:6" ht="12" x14ac:dyDescent="0.25">
      <c r="A1561" s="201">
        <v>5817</v>
      </c>
      <c r="B1561" s="201" t="s">
        <v>2545</v>
      </c>
      <c r="C1561" s="201" t="s">
        <v>2306</v>
      </c>
      <c r="D1561" s="201" t="s">
        <v>2466</v>
      </c>
      <c r="E1561" s="201" t="s">
        <v>106</v>
      </c>
      <c r="F1561" s="201" t="s">
        <v>2347</v>
      </c>
    </row>
    <row r="1562" spans="1:6" ht="12" x14ac:dyDescent="0.25">
      <c r="A1562" s="201">
        <v>5817</v>
      </c>
      <c r="B1562" s="201" t="s">
        <v>2545</v>
      </c>
      <c r="C1562" s="201" t="s">
        <v>2306</v>
      </c>
      <c r="D1562" s="201" t="s">
        <v>2466</v>
      </c>
      <c r="E1562" s="201" t="s">
        <v>106</v>
      </c>
      <c r="F1562" s="201" t="s">
        <v>2386</v>
      </c>
    </row>
    <row r="1563" spans="1:6" ht="12" x14ac:dyDescent="0.25">
      <c r="A1563" s="201">
        <v>5817</v>
      </c>
      <c r="B1563" s="201" t="s">
        <v>2545</v>
      </c>
      <c r="C1563" s="201" t="s">
        <v>2306</v>
      </c>
      <c r="D1563" s="201" t="s">
        <v>2466</v>
      </c>
      <c r="E1563" s="201" t="s">
        <v>106</v>
      </c>
      <c r="F1563" s="201" t="s">
        <v>2466</v>
      </c>
    </row>
    <row r="1564" spans="1:6" ht="12" x14ac:dyDescent="0.25">
      <c r="A1564" s="201">
        <v>5817</v>
      </c>
      <c r="B1564" s="201" t="s">
        <v>2545</v>
      </c>
      <c r="C1564" s="201" t="s">
        <v>2306</v>
      </c>
      <c r="D1564" s="201" t="s">
        <v>2466</v>
      </c>
      <c r="E1564" s="201" t="s">
        <v>106</v>
      </c>
      <c r="F1564" s="201" t="s">
        <v>2344</v>
      </c>
    </row>
    <row r="1565" spans="1:6" ht="12" x14ac:dyDescent="0.25">
      <c r="A1565" s="201">
        <v>5817</v>
      </c>
      <c r="B1565" s="201" t="s">
        <v>2545</v>
      </c>
      <c r="C1565" s="201" t="s">
        <v>2306</v>
      </c>
      <c r="D1565" s="201" t="s">
        <v>2466</v>
      </c>
      <c r="E1565" s="201" t="s">
        <v>106</v>
      </c>
      <c r="F1565" s="201" t="s">
        <v>2471</v>
      </c>
    </row>
    <row r="1566" spans="1:6" ht="12" x14ac:dyDescent="0.25">
      <c r="A1566" s="207">
        <v>6045</v>
      </c>
      <c r="B1566" s="200" t="s">
        <v>2546</v>
      </c>
      <c r="C1566" s="200" t="s">
        <v>2547</v>
      </c>
      <c r="D1566" s="200" t="s">
        <v>2466</v>
      </c>
      <c r="E1566" s="200" t="s">
        <v>109</v>
      </c>
      <c r="F1566" s="200" t="s">
        <v>2375</v>
      </c>
    </row>
    <row r="1567" spans="1:6" ht="12" x14ac:dyDescent="0.25">
      <c r="A1567" s="207">
        <v>6045</v>
      </c>
      <c r="B1567" s="200" t="s">
        <v>2546</v>
      </c>
      <c r="C1567" s="200" t="s">
        <v>2547</v>
      </c>
      <c r="D1567" s="200" t="s">
        <v>2466</v>
      </c>
      <c r="E1567" s="200" t="s">
        <v>109</v>
      </c>
      <c r="F1567" s="200" t="s">
        <v>2367</v>
      </c>
    </row>
    <row r="1568" spans="1:6" ht="12" x14ac:dyDescent="0.25">
      <c r="A1568" s="207">
        <v>6045</v>
      </c>
      <c r="B1568" s="200" t="s">
        <v>2546</v>
      </c>
      <c r="C1568" s="200" t="s">
        <v>2547</v>
      </c>
      <c r="D1568" s="200" t="s">
        <v>2466</v>
      </c>
      <c r="E1568" s="200" t="s">
        <v>109</v>
      </c>
      <c r="F1568" s="200" t="s">
        <v>2422</v>
      </c>
    </row>
    <row r="1569" spans="1:6" ht="12" x14ac:dyDescent="0.25">
      <c r="A1569" s="207">
        <v>6045</v>
      </c>
      <c r="B1569" s="200" t="s">
        <v>2546</v>
      </c>
      <c r="C1569" s="200" t="s">
        <v>2547</v>
      </c>
      <c r="D1569" s="200" t="s">
        <v>2466</v>
      </c>
      <c r="E1569" s="200" t="s">
        <v>109</v>
      </c>
      <c r="F1569" s="200" t="s">
        <v>2358</v>
      </c>
    </row>
    <row r="1570" spans="1:6" ht="12" x14ac:dyDescent="0.25">
      <c r="A1570" s="207">
        <v>6045</v>
      </c>
      <c r="B1570" s="200" t="s">
        <v>2546</v>
      </c>
      <c r="C1570" s="200" t="s">
        <v>2547</v>
      </c>
      <c r="D1570" s="200" t="s">
        <v>2466</v>
      </c>
      <c r="E1570" s="200" t="s">
        <v>109</v>
      </c>
      <c r="F1570" s="200" t="s">
        <v>2351</v>
      </c>
    </row>
    <row r="1571" spans="1:6" ht="12" x14ac:dyDescent="0.25">
      <c r="A1571" s="207">
        <v>6045</v>
      </c>
      <c r="B1571" s="200" t="s">
        <v>2546</v>
      </c>
      <c r="C1571" s="200" t="s">
        <v>2547</v>
      </c>
      <c r="D1571" s="200" t="s">
        <v>2466</v>
      </c>
      <c r="E1571" s="200" t="s">
        <v>109</v>
      </c>
      <c r="F1571" s="200" t="s">
        <v>2365</v>
      </c>
    </row>
    <row r="1572" spans="1:6" ht="12" x14ac:dyDescent="0.25">
      <c r="A1572" s="207">
        <v>6045</v>
      </c>
      <c r="B1572" s="200" t="s">
        <v>2546</v>
      </c>
      <c r="C1572" s="200" t="s">
        <v>2547</v>
      </c>
      <c r="D1572" s="200" t="s">
        <v>2466</v>
      </c>
      <c r="E1572" s="200" t="s">
        <v>109</v>
      </c>
      <c r="F1572" s="200" t="s">
        <v>2344</v>
      </c>
    </row>
    <row r="1573" spans="1:6" ht="12" x14ac:dyDescent="0.25">
      <c r="A1573" s="207">
        <v>6045</v>
      </c>
      <c r="B1573" s="200" t="s">
        <v>2546</v>
      </c>
      <c r="C1573" s="200" t="s">
        <v>2547</v>
      </c>
      <c r="D1573" s="200" t="s">
        <v>2466</v>
      </c>
      <c r="E1573" s="200" t="s">
        <v>109</v>
      </c>
      <c r="F1573" s="200" t="s">
        <v>2372</v>
      </c>
    </row>
    <row r="1574" spans="1:6" ht="12" x14ac:dyDescent="0.25">
      <c r="A1574" s="201">
        <v>6112</v>
      </c>
      <c r="B1574" s="201" t="s">
        <v>2548</v>
      </c>
      <c r="C1574" s="201" t="s">
        <v>2306</v>
      </c>
      <c r="D1574" s="201" t="s">
        <v>2466</v>
      </c>
      <c r="E1574" s="201" t="s">
        <v>106</v>
      </c>
      <c r="F1574" s="201" t="s">
        <v>2358</v>
      </c>
    </row>
    <row r="1575" spans="1:6" ht="12" x14ac:dyDescent="0.25">
      <c r="A1575" s="201">
        <v>6112</v>
      </c>
      <c r="B1575" s="201" t="s">
        <v>2548</v>
      </c>
      <c r="C1575" s="201" t="s">
        <v>2306</v>
      </c>
      <c r="D1575" s="201" t="s">
        <v>2466</v>
      </c>
      <c r="E1575" s="201" t="s">
        <v>106</v>
      </c>
      <c r="F1575" s="201" t="s">
        <v>2467</v>
      </c>
    </row>
    <row r="1576" spans="1:6" ht="12" x14ac:dyDescent="0.25">
      <c r="A1576" s="201">
        <v>6112</v>
      </c>
      <c r="B1576" s="201" t="s">
        <v>2548</v>
      </c>
      <c r="C1576" s="201" t="s">
        <v>2306</v>
      </c>
      <c r="D1576" s="201" t="s">
        <v>2466</v>
      </c>
      <c r="E1576" s="201" t="s">
        <v>106</v>
      </c>
      <c r="F1576" s="201" t="s">
        <v>2350</v>
      </c>
    </row>
    <row r="1577" spans="1:6" ht="12" x14ac:dyDescent="0.25">
      <c r="A1577" s="201">
        <v>6112</v>
      </c>
      <c r="B1577" s="201" t="s">
        <v>2548</v>
      </c>
      <c r="C1577" s="201" t="s">
        <v>2306</v>
      </c>
      <c r="D1577" s="201" t="s">
        <v>2466</v>
      </c>
      <c r="E1577" s="201" t="s">
        <v>106</v>
      </c>
      <c r="F1577" s="201" t="s">
        <v>2399</v>
      </c>
    </row>
    <row r="1578" spans="1:6" ht="12" x14ac:dyDescent="0.25">
      <c r="A1578" s="201">
        <v>6112</v>
      </c>
      <c r="B1578" s="201" t="s">
        <v>2548</v>
      </c>
      <c r="C1578" s="201" t="s">
        <v>2306</v>
      </c>
      <c r="D1578" s="201" t="s">
        <v>2466</v>
      </c>
      <c r="E1578" s="201" t="s">
        <v>106</v>
      </c>
    </row>
    <row r="1579" spans="1:6" ht="12" x14ac:dyDescent="0.25">
      <c r="A1579" s="201">
        <v>6112</v>
      </c>
      <c r="B1579" s="201" t="s">
        <v>2548</v>
      </c>
      <c r="C1579" s="201" t="s">
        <v>2306</v>
      </c>
      <c r="D1579" s="201" t="s">
        <v>2466</v>
      </c>
      <c r="E1579" s="201" t="s">
        <v>106</v>
      </c>
      <c r="F1579" s="201" t="s">
        <v>2347</v>
      </c>
    </row>
    <row r="1580" spans="1:6" ht="12" x14ac:dyDescent="0.25">
      <c r="A1580" s="201">
        <v>6112</v>
      </c>
      <c r="B1580" s="201" t="s">
        <v>2548</v>
      </c>
      <c r="C1580" s="201" t="s">
        <v>2306</v>
      </c>
      <c r="D1580" s="201" t="s">
        <v>2466</v>
      </c>
      <c r="E1580" s="201" t="s">
        <v>106</v>
      </c>
      <c r="F1580" s="201" t="s">
        <v>2349</v>
      </c>
    </row>
    <row r="1581" spans="1:6" ht="12" x14ac:dyDescent="0.25">
      <c r="A1581" s="201">
        <v>6112</v>
      </c>
      <c r="B1581" s="201" t="s">
        <v>2548</v>
      </c>
      <c r="C1581" s="201" t="s">
        <v>2306</v>
      </c>
      <c r="D1581" s="201" t="s">
        <v>2466</v>
      </c>
      <c r="E1581" s="201" t="s">
        <v>106</v>
      </c>
      <c r="F1581" s="201" t="s">
        <v>2344</v>
      </c>
    </row>
    <row r="1582" spans="1:6" ht="12" x14ac:dyDescent="0.25">
      <c r="A1582" s="201">
        <v>6112</v>
      </c>
      <c r="B1582" s="201" t="s">
        <v>2548</v>
      </c>
      <c r="C1582" s="201" t="s">
        <v>2306</v>
      </c>
      <c r="D1582" s="201" t="s">
        <v>2466</v>
      </c>
      <c r="E1582" s="201" t="s">
        <v>106</v>
      </c>
      <c r="F1582" s="201" t="s">
        <v>2422</v>
      </c>
    </row>
    <row r="1583" spans="1:6" ht="12" x14ac:dyDescent="0.25">
      <c r="A1583" s="201">
        <v>6113</v>
      </c>
      <c r="B1583" s="201" t="s">
        <v>2549</v>
      </c>
      <c r="C1583" s="201" t="s">
        <v>2306</v>
      </c>
      <c r="D1583" s="201" t="s">
        <v>2466</v>
      </c>
      <c r="E1583" s="201" t="s">
        <v>106</v>
      </c>
      <c r="F1583" s="201" t="s">
        <v>2386</v>
      </c>
    </row>
    <row r="1584" spans="1:6" ht="12" x14ac:dyDescent="0.25">
      <c r="A1584" s="201">
        <v>6113</v>
      </c>
      <c r="B1584" s="201" t="s">
        <v>2549</v>
      </c>
      <c r="C1584" s="201" t="s">
        <v>2306</v>
      </c>
      <c r="D1584" s="201" t="s">
        <v>2466</v>
      </c>
      <c r="E1584" s="201" t="s">
        <v>106</v>
      </c>
      <c r="F1584" s="201" t="s">
        <v>2467</v>
      </c>
    </row>
    <row r="1585" spans="1:6" ht="12" x14ac:dyDescent="0.25">
      <c r="A1585" s="201">
        <v>6113</v>
      </c>
      <c r="B1585" s="201" t="s">
        <v>2549</v>
      </c>
      <c r="C1585" s="201" t="s">
        <v>2306</v>
      </c>
      <c r="D1585" s="201" t="s">
        <v>2466</v>
      </c>
      <c r="E1585" s="201" t="s">
        <v>106</v>
      </c>
      <c r="F1585" s="201" t="s">
        <v>2347</v>
      </c>
    </row>
    <row r="1586" spans="1:6" ht="12" x14ac:dyDescent="0.25">
      <c r="A1586" s="201">
        <v>6113</v>
      </c>
      <c r="B1586" s="201" t="s">
        <v>2549</v>
      </c>
      <c r="C1586" s="201" t="s">
        <v>2306</v>
      </c>
      <c r="D1586" s="201" t="s">
        <v>2466</v>
      </c>
      <c r="E1586" s="201" t="s">
        <v>106</v>
      </c>
    </row>
    <row r="1587" spans="1:6" ht="12" x14ac:dyDescent="0.25">
      <c r="A1587" s="201">
        <v>6113</v>
      </c>
      <c r="B1587" s="201" t="s">
        <v>2549</v>
      </c>
      <c r="C1587" s="201" t="s">
        <v>2306</v>
      </c>
      <c r="D1587" s="201" t="s">
        <v>2466</v>
      </c>
      <c r="E1587" s="201" t="s">
        <v>106</v>
      </c>
      <c r="F1587" s="201" t="s">
        <v>2460</v>
      </c>
    </row>
    <row r="1588" spans="1:6" ht="12" x14ac:dyDescent="0.25">
      <c r="A1588" s="201">
        <v>6114</v>
      </c>
      <c r="B1588" s="201" t="s">
        <v>2550</v>
      </c>
      <c r="C1588" s="201" t="s">
        <v>2306</v>
      </c>
      <c r="D1588" s="201" t="s">
        <v>2466</v>
      </c>
      <c r="E1588" s="201" t="s">
        <v>106</v>
      </c>
      <c r="F1588" s="201" t="s">
        <v>2344</v>
      </c>
    </row>
    <row r="1589" spans="1:6" ht="12" x14ac:dyDescent="0.25">
      <c r="A1589" s="201">
        <v>6114</v>
      </c>
      <c r="B1589" s="201" t="s">
        <v>2550</v>
      </c>
      <c r="C1589" s="201" t="s">
        <v>2306</v>
      </c>
      <c r="D1589" s="201" t="s">
        <v>2466</v>
      </c>
      <c r="E1589" s="201" t="s">
        <v>106</v>
      </c>
      <c r="F1589" s="201" t="s">
        <v>2367</v>
      </c>
    </row>
    <row r="1590" spans="1:6" ht="12" x14ac:dyDescent="0.25">
      <c r="A1590" s="201">
        <v>6114</v>
      </c>
      <c r="B1590" s="201" t="s">
        <v>2550</v>
      </c>
      <c r="C1590" s="201" t="s">
        <v>2306</v>
      </c>
      <c r="D1590" s="201" t="s">
        <v>2466</v>
      </c>
      <c r="E1590" s="201" t="s">
        <v>106</v>
      </c>
      <c r="F1590" s="201" t="s">
        <v>2399</v>
      </c>
    </row>
    <row r="1591" spans="1:6" ht="12" x14ac:dyDescent="0.25">
      <c r="A1591" s="201">
        <v>6114</v>
      </c>
      <c r="B1591" s="201" t="s">
        <v>2550</v>
      </c>
      <c r="C1591" s="201" t="s">
        <v>2306</v>
      </c>
      <c r="D1591" s="201" t="s">
        <v>2466</v>
      </c>
      <c r="E1591" s="201" t="s">
        <v>106</v>
      </c>
      <c r="F1591" s="201" t="s">
        <v>2350</v>
      </c>
    </row>
    <row r="1592" spans="1:6" ht="12" x14ac:dyDescent="0.25">
      <c r="A1592" s="201">
        <v>6114</v>
      </c>
      <c r="B1592" s="201" t="s">
        <v>2550</v>
      </c>
      <c r="C1592" s="201" t="s">
        <v>2306</v>
      </c>
      <c r="D1592" s="201" t="s">
        <v>2466</v>
      </c>
      <c r="E1592" s="201" t="s">
        <v>106</v>
      </c>
    </row>
    <row r="1593" spans="1:6" ht="12" x14ac:dyDescent="0.25">
      <c r="A1593" s="201">
        <v>6114</v>
      </c>
      <c r="B1593" s="201" t="s">
        <v>2550</v>
      </c>
      <c r="C1593" s="201" t="s">
        <v>2306</v>
      </c>
      <c r="D1593" s="201" t="s">
        <v>2466</v>
      </c>
      <c r="E1593" s="201" t="s">
        <v>106</v>
      </c>
      <c r="F1593" s="201" t="s">
        <v>2347</v>
      </c>
    </row>
    <row r="1594" spans="1:6" ht="12" x14ac:dyDescent="0.25">
      <c r="A1594" s="201">
        <v>6115</v>
      </c>
      <c r="B1594" s="201" t="s">
        <v>2551</v>
      </c>
      <c r="C1594" s="201" t="s">
        <v>2306</v>
      </c>
      <c r="D1594" s="201" t="s">
        <v>2466</v>
      </c>
      <c r="E1594" s="201" t="s">
        <v>106</v>
      </c>
      <c r="F1594" s="201" t="s">
        <v>2401</v>
      </c>
    </row>
    <row r="1595" spans="1:6" ht="12" x14ac:dyDescent="0.25">
      <c r="A1595" s="201">
        <v>6115</v>
      </c>
      <c r="B1595" s="201" t="s">
        <v>2551</v>
      </c>
      <c r="C1595" s="201" t="s">
        <v>2306</v>
      </c>
      <c r="D1595" s="201" t="s">
        <v>2466</v>
      </c>
      <c r="E1595" s="201" t="s">
        <v>106</v>
      </c>
      <c r="F1595" s="201" t="s">
        <v>2467</v>
      </c>
    </row>
    <row r="1596" spans="1:6" ht="12" x14ac:dyDescent="0.25">
      <c r="A1596" s="201">
        <v>6115</v>
      </c>
      <c r="B1596" s="201" t="s">
        <v>2551</v>
      </c>
      <c r="C1596" s="201" t="s">
        <v>2306</v>
      </c>
      <c r="D1596" s="201" t="s">
        <v>2466</v>
      </c>
      <c r="E1596" s="201" t="s">
        <v>106</v>
      </c>
      <c r="F1596" s="201" t="s">
        <v>2386</v>
      </c>
    </row>
    <row r="1597" spans="1:6" ht="12" x14ac:dyDescent="0.25">
      <c r="A1597" s="201">
        <v>6115</v>
      </c>
      <c r="B1597" s="201" t="s">
        <v>2551</v>
      </c>
      <c r="C1597" s="201" t="s">
        <v>2306</v>
      </c>
      <c r="D1597" s="201" t="s">
        <v>2466</v>
      </c>
      <c r="E1597" s="201" t="s">
        <v>106</v>
      </c>
    </row>
    <row r="1598" spans="1:6" ht="12" x14ac:dyDescent="0.25">
      <c r="A1598" s="201">
        <v>6115</v>
      </c>
      <c r="B1598" s="201" t="s">
        <v>2551</v>
      </c>
      <c r="C1598" s="201" t="s">
        <v>2306</v>
      </c>
      <c r="D1598" s="201" t="s">
        <v>2466</v>
      </c>
      <c r="E1598" s="201" t="s">
        <v>106</v>
      </c>
      <c r="F1598" s="201" t="s">
        <v>2351</v>
      </c>
    </row>
    <row r="1599" spans="1:6" ht="12" x14ac:dyDescent="0.25">
      <c r="A1599" s="201">
        <v>6115</v>
      </c>
      <c r="B1599" s="201" t="s">
        <v>2551</v>
      </c>
      <c r="C1599" s="201" t="s">
        <v>2306</v>
      </c>
      <c r="D1599" s="201" t="s">
        <v>2466</v>
      </c>
      <c r="E1599" s="201" t="s">
        <v>106</v>
      </c>
      <c r="F1599" s="201" t="s">
        <v>2344</v>
      </c>
    </row>
    <row r="1600" spans="1:6" ht="12" x14ac:dyDescent="0.25">
      <c r="A1600" s="201">
        <v>6115</v>
      </c>
      <c r="B1600" s="201" t="s">
        <v>2551</v>
      </c>
      <c r="C1600" s="201" t="s">
        <v>2306</v>
      </c>
      <c r="D1600" s="201" t="s">
        <v>2466</v>
      </c>
      <c r="E1600" s="201" t="s">
        <v>106</v>
      </c>
      <c r="F1600" s="201" t="s">
        <v>2468</v>
      </c>
    </row>
    <row r="1601" spans="1:6" ht="12" x14ac:dyDescent="0.25">
      <c r="A1601" s="201">
        <v>6115</v>
      </c>
      <c r="B1601" s="201" t="s">
        <v>2551</v>
      </c>
      <c r="C1601" s="201" t="s">
        <v>2306</v>
      </c>
      <c r="D1601" s="201" t="s">
        <v>2466</v>
      </c>
      <c r="E1601" s="201" t="s">
        <v>106</v>
      </c>
      <c r="F1601" s="201" t="s">
        <v>2358</v>
      </c>
    </row>
    <row r="1602" spans="1:6" ht="12" x14ac:dyDescent="0.25">
      <c r="A1602" s="201">
        <v>6115</v>
      </c>
      <c r="B1602" s="201" t="s">
        <v>2551</v>
      </c>
      <c r="C1602" s="201" t="s">
        <v>2306</v>
      </c>
      <c r="D1602" s="201" t="s">
        <v>2466</v>
      </c>
      <c r="E1602" s="201" t="s">
        <v>106</v>
      </c>
      <c r="F1602" s="201" t="s">
        <v>2357</v>
      </c>
    </row>
    <row r="1603" spans="1:6" ht="12" x14ac:dyDescent="0.25">
      <c r="A1603" s="201">
        <v>6115</v>
      </c>
      <c r="B1603" s="201" t="s">
        <v>2551</v>
      </c>
      <c r="C1603" s="201" t="s">
        <v>2306</v>
      </c>
      <c r="D1603" s="201" t="s">
        <v>2466</v>
      </c>
      <c r="E1603" s="201" t="s">
        <v>106</v>
      </c>
      <c r="F1603" s="201" t="s">
        <v>2347</v>
      </c>
    </row>
    <row r="1604" spans="1:6" ht="12" x14ac:dyDescent="0.25">
      <c r="A1604" s="201">
        <v>6115</v>
      </c>
      <c r="B1604" s="201" t="s">
        <v>2551</v>
      </c>
      <c r="C1604" s="201" t="s">
        <v>2306</v>
      </c>
      <c r="D1604" s="201" t="s">
        <v>2466</v>
      </c>
      <c r="E1604" s="201" t="s">
        <v>106</v>
      </c>
      <c r="F1604" s="201" t="s">
        <v>2352</v>
      </c>
    </row>
    <row r="1605" spans="1:6" ht="12" x14ac:dyDescent="0.25">
      <c r="A1605" s="201">
        <v>6115</v>
      </c>
      <c r="B1605" s="201" t="s">
        <v>2551</v>
      </c>
      <c r="C1605" s="201" t="s">
        <v>2306</v>
      </c>
      <c r="D1605" s="201" t="s">
        <v>2466</v>
      </c>
      <c r="E1605" s="201" t="s">
        <v>106</v>
      </c>
      <c r="F1605" s="201" t="s">
        <v>2405</v>
      </c>
    </row>
    <row r="1606" spans="1:6" ht="12" x14ac:dyDescent="0.25">
      <c r="A1606" s="201">
        <v>6115</v>
      </c>
      <c r="B1606" s="201" t="s">
        <v>2551</v>
      </c>
      <c r="C1606" s="201" t="s">
        <v>2306</v>
      </c>
      <c r="D1606" s="201" t="s">
        <v>2466</v>
      </c>
      <c r="E1606" s="201" t="s">
        <v>106</v>
      </c>
      <c r="F1606" s="201" t="s">
        <v>2395</v>
      </c>
    </row>
    <row r="1607" spans="1:6" ht="12" x14ac:dyDescent="0.25">
      <c r="A1607" s="201">
        <v>6115</v>
      </c>
      <c r="B1607" s="201" t="s">
        <v>2551</v>
      </c>
      <c r="C1607" s="201" t="s">
        <v>2306</v>
      </c>
      <c r="D1607" s="201" t="s">
        <v>2466</v>
      </c>
      <c r="E1607" s="201" t="s">
        <v>106</v>
      </c>
      <c r="F1607" s="201" t="s">
        <v>2349</v>
      </c>
    </row>
    <row r="1608" spans="1:6" ht="12" x14ac:dyDescent="0.25">
      <c r="A1608" s="201">
        <v>6115</v>
      </c>
      <c r="B1608" s="201" t="s">
        <v>2551</v>
      </c>
      <c r="C1608" s="201" t="s">
        <v>2306</v>
      </c>
      <c r="D1608" s="201" t="s">
        <v>2466</v>
      </c>
      <c r="E1608" s="201" t="s">
        <v>106</v>
      </c>
      <c r="F1608" s="201" t="s">
        <v>2422</v>
      </c>
    </row>
    <row r="1609" spans="1:6" ht="12" x14ac:dyDescent="0.25">
      <c r="A1609" s="201">
        <v>6115</v>
      </c>
      <c r="B1609" s="201" t="s">
        <v>2551</v>
      </c>
      <c r="C1609" s="201" t="s">
        <v>2306</v>
      </c>
      <c r="D1609" s="201" t="s">
        <v>2466</v>
      </c>
      <c r="E1609" s="201" t="s">
        <v>106</v>
      </c>
      <c r="F1609" s="201" t="s">
        <v>2390</v>
      </c>
    </row>
    <row r="1610" spans="1:6" ht="12" x14ac:dyDescent="0.25">
      <c r="A1610" s="201">
        <v>6115</v>
      </c>
      <c r="B1610" s="201" t="s">
        <v>2551</v>
      </c>
      <c r="C1610" s="201" t="s">
        <v>2306</v>
      </c>
      <c r="D1610" s="201" t="s">
        <v>2466</v>
      </c>
      <c r="E1610" s="201" t="s">
        <v>106</v>
      </c>
      <c r="F1610" s="201" t="s">
        <v>2430</v>
      </c>
    </row>
    <row r="1611" spans="1:6" ht="12" x14ac:dyDescent="0.25">
      <c r="A1611" s="201">
        <v>6115</v>
      </c>
      <c r="B1611" s="201" t="s">
        <v>2551</v>
      </c>
      <c r="C1611" s="201" t="s">
        <v>2306</v>
      </c>
      <c r="D1611" s="201" t="s">
        <v>2466</v>
      </c>
      <c r="E1611" s="201" t="s">
        <v>106</v>
      </c>
      <c r="F1611" s="201" t="s">
        <v>2345</v>
      </c>
    </row>
    <row r="1612" spans="1:6" ht="12" x14ac:dyDescent="0.25">
      <c r="A1612" s="201">
        <v>6115</v>
      </c>
      <c r="B1612" s="201" t="s">
        <v>2551</v>
      </c>
      <c r="C1612" s="201" t="s">
        <v>2306</v>
      </c>
      <c r="D1612" s="201" t="s">
        <v>2466</v>
      </c>
      <c r="E1612" s="201" t="s">
        <v>106</v>
      </c>
      <c r="F1612" s="201" t="s">
        <v>2399</v>
      </c>
    </row>
    <row r="1613" spans="1:6" ht="12" x14ac:dyDescent="0.25">
      <c r="A1613" s="201">
        <v>6115</v>
      </c>
      <c r="B1613" s="201" t="s">
        <v>2551</v>
      </c>
      <c r="C1613" s="201" t="s">
        <v>2306</v>
      </c>
      <c r="D1613" s="201" t="s">
        <v>2466</v>
      </c>
      <c r="E1613" s="201" t="s">
        <v>106</v>
      </c>
      <c r="F1613" s="201" t="s">
        <v>2348</v>
      </c>
    </row>
    <row r="1614" spans="1:6" ht="12" x14ac:dyDescent="0.25">
      <c r="A1614" s="201">
        <v>6178</v>
      </c>
      <c r="B1614" s="201" t="s">
        <v>2552</v>
      </c>
      <c r="C1614" s="201" t="s">
        <v>2488</v>
      </c>
      <c r="D1614" s="201" t="s">
        <v>2466</v>
      </c>
      <c r="E1614" s="201" t="s">
        <v>113</v>
      </c>
      <c r="F1614" s="201" t="s">
        <v>2352</v>
      </c>
    </row>
    <row r="1615" spans="1:6" ht="12" x14ac:dyDescent="0.25">
      <c r="A1615" s="201">
        <v>6178</v>
      </c>
      <c r="B1615" s="201" t="s">
        <v>2552</v>
      </c>
      <c r="C1615" s="201" t="s">
        <v>2488</v>
      </c>
      <c r="D1615" s="201" t="s">
        <v>2466</v>
      </c>
      <c r="E1615" s="201" t="s">
        <v>113</v>
      </c>
      <c r="F1615" s="201" t="s">
        <v>2463</v>
      </c>
    </row>
    <row r="1616" spans="1:6" ht="12" x14ac:dyDescent="0.25">
      <c r="A1616" s="201">
        <v>6178</v>
      </c>
      <c r="B1616" s="201" t="s">
        <v>2552</v>
      </c>
      <c r="C1616" s="201" t="s">
        <v>2488</v>
      </c>
      <c r="D1616" s="201" t="s">
        <v>2466</v>
      </c>
      <c r="E1616" s="201" t="s">
        <v>113</v>
      </c>
    </row>
    <row r="1617" spans="1:6" ht="12" x14ac:dyDescent="0.25">
      <c r="A1617" s="201">
        <v>6181</v>
      </c>
      <c r="B1617" s="201" t="s">
        <v>2553</v>
      </c>
      <c r="C1617" s="201" t="s">
        <v>2500</v>
      </c>
      <c r="D1617" s="201" t="s">
        <v>2466</v>
      </c>
      <c r="E1617" s="201" t="s">
        <v>105</v>
      </c>
    </row>
    <row r="1618" spans="1:6" ht="12" x14ac:dyDescent="0.25">
      <c r="A1618" s="201">
        <v>6181</v>
      </c>
      <c r="B1618" s="201" t="s">
        <v>2553</v>
      </c>
      <c r="C1618" s="201" t="s">
        <v>2500</v>
      </c>
      <c r="D1618" s="201" t="s">
        <v>2466</v>
      </c>
      <c r="E1618" s="201" t="s">
        <v>105</v>
      </c>
      <c r="F1618" s="201" t="s">
        <v>2352</v>
      </c>
    </row>
    <row r="1619" spans="1:6" ht="12" x14ac:dyDescent="0.25">
      <c r="A1619" s="201">
        <v>6181</v>
      </c>
      <c r="B1619" s="201" t="s">
        <v>2553</v>
      </c>
      <c r="C1619" s="201" t="s">
        <v>2500</v>
      </c>
      <c r="D1619" s="201" t="s">
        <v>2466</v>
      </c>
      <c r="E1619" s="201" t="s">
        <v>105</v>
      </c>
      <c r="F1619" s="201" t="s">
        <v>2463</v>
      </c>
    </row>
    <row r="1620" spans="1:6" ht="12" x14ac:dyDescent="0.25">
      <c r="A1620" s="207">
        <v>6396</v>
      </c>
      <c r="B1620" s="200" t="s">
        <v>2554</v>
      </c>
      <c r="C1620" s="200" t="s">
        <v>2436</v>
      </c>
      <c r="D1620" s="200" t="s">
        <v>2466</v>
      </c>
      <c r="E1620" s="200" t="s">
        <v>109</v>
      </c>
      <c r="F1620" s="200" t="s">
        <v>2405</v>
      </c>
    </row>
    <row r="1621" spans="1:6" ht="12" x14ac:dyDescent="0.25">
      <c r="A1621" s="207">
        <v>6396</v>
      </c>
      <c r="B1621" s="200" t="s">
        <v>2554</v>
      </c>
      <c r="C1621" s="200" t="s">
        <v>2436</v>
      </c>
      <c r="D1621" s="200" t="s">
        <v>2466</v>
      </c>
      <c r="E1621" s="200" t="s">
        <v>109</v>
      </c>
      <c r="F1621" s="200" t="s">
        <v>2352</v>
      </c>
    </row>
    <row r="1622" spans="1:6" ht="12" x14ac:dyDescent="0.25">
      <c r="A1622" s="201">
        <v>6402</v>
      </c>
      <c r="B1622" s="201" t="s">
        <v>2555</v>
      </c>
      <c r="C1622" s="201" t="s">
        <v>2306</v>
      </c>
      <c r="D1622" s="201" t="s">
        <v>2466</v>
      </c>
      <c r="E1622" s="201" t="s">
        <v>106</v>
      </c>
      <c r="F1622" s="201" t="s">
        <v>2404</v>
      </c>
    </row>
    <row r="1623" spans="1:6" ht="12" x14ac:dyDescent="0.25">
      <c r="A1623" s="201">
        <v>6402</v>
      </c>
      <c r="B1623" s="201" t="s">
        <v>2555</v>
      </c>
      <c r="C1623" s="201" t="s">
        <v>2306</v>
      </c>
      <c r="D1623" s="201" t="s">
        <v>2466</v>
      </c>
      <c r="E1623" s="201" t="s">
        <v>106</v>
      </c>
      <c r="F1623" s="201" t="s">
        <v>2355</v>
      </c>
    </row>
    <row r="1624" spans="1:6" ht="12" x14ac:dyDescent="0.25">
      <c r="A1624" s="201">
        <v>6402</v>
      </c>
      <c r="B1624" s="201" t="s">
        <v>2555</v>
      </c>
      <c r="C1624" s="201" t="s">
        <v>2306</v>
      </c>
      <c r="D1624" s="201" t="s">
        <v>2466</v>
      </c>
      <c r="E1624" s="201" t="s">
        <v>106</v>
      </c>
      <c r="F1624" s="201" t="s">
        <v>2344</v>
      </c>
    </row>
    <row r="1625" spans="1:6" ht="12" x14ac:dyDescent="0.25">
      <c r="A1625" s="201">
        <v>6402</v>
      </c>
      <c r="B1625" s="201" t="s">
        <v>2555</v>
      </c>
      <c r="C1625" s="201" t="s">
        <v>2306</v>
      </c>
      <c r="D1625" s="201" t="s">
        <v>2466</v>
      </c>
      <c r="E1625" s="201" t="s">
        <v>106</v>
      </c>
      <c r="F1625" s="201" t="s">
        <v>2401</v>
      </c>
    </row>
    <row r="1626" spans="1:6" ht="12" x14ac:dyDescent="0.25">
      <c r="A1626" s="201">
        <v>6402</v>
      </c>
      <c r="B1626" s="201" t="s">
        <v>2555</v>
      </c>
      <c r="C1626" s="201" t="s">
        <v>2306</v>
      </c>
      <c r="D1626" s="201" t="s">
        <v>2466</v>
      </c>
      <c r="E1626" s="201" t="s">
        <v>106</v>
      </c>
      <c r="F1626" s="201" t="s">
        <v>2396</v>
      </c>
    </row>
    <row r="1627" spans="1:6" ht="12" x14ac:dyDescent="0.25">
      <c r="A1627" s="201">
        <v>6402</v>
      </c>
      <c r="B1627" s="201" t="s">
        <v>2555</v>
      </c>
      <c r="C1627" s="201" t="s">
        <v>2306</v>
      </c>
      <c r="D1627" s="201" t="s">
        <v>2466</v>
      </c>
      <c r="E1627" s="201" t="s">
        <v>106</v>
      </c>
      <c r="F1627" s="201" t="s">
        <v>2456</v>
      </c>
    </row>
    <row r="1628" spans="1:6" ht="12" x14ac:dyDescent="0.25">
      <c r="A1628" s="201">
        <v>6402</v>
      </c>
      <c r="B1628" s="201" t="s">
        <v>2555</v>
      </c>
      <c r="C1628" s="201" t="s">
        <v>2306</v>
      </c>
      <c r="D1628" s="201" t="s">
        <v>2466</v>
      </c>
      <c r="E1628" s="201" t="s">
        <v>106</v>
      </c>
      <c r="F1628" s="201" t="s">
        <v>2347</v>
      </c>
    </row>
    <row r="1629" spans="1:6" ht="12" x14ac:dyDescent="0.25">
      <c r="A1629" s="201">
        <v>6402</v>
      </c>
      <c r="B1629" s="201" t="s">
        <v>2555</v>
      </c>
      <c r="C1629" s="201" t="s">
        <v>2306</v>
      </c>
      <c r="D1629" s="201" t="s">
        <v>2466</v>
      </c>
      <c r="E1629" s="201" t="s">
        <v>106</v>
      </c>
      <c r="F1629" s="201" t="s">
        <v>2407</v>
      </c>
    </row>
    <row r="1630" spans="1:6" ht="12" x14ac:dyDescent="0.25">
      <c r="A1630" s="201">
        <v>6402</v>
      </c>
      <c r="B1630" s="201" t="s">
        <v>2555</v>
      </c>
      <c r="C1630" s="201" t="s">
        <v>2306</v>
      </c>
      <c r="D1630" s="201" t="s">
        <v>2466</v>
      </c>
      <c r="E1630" s="201" t="s">
        <v>106</v>
      </c>
      <c r="F1630" s="201" t="s">
        <v>2343</v>
      </c>
    </row>
    <row r="1631" spans="1:6" ht="12" x14ac:dyDescent="0.25">
      <c r="A1631" s="201">
        <v>6402</v>
      </c>
      <c r="B1631" s="201" t="s">
        <v>2555</v>
      </c>
      <c r="C1631" s="201" t="s">
        <v>2306</v>
      </c>
      <c r="D1631" s="201" t="s">
        <v>2466</v>
      </c>
      <c r="E1631" s="201" t="s">
        <v>106</v>
      </c>
    </row>
    <row r="1632" spans="1:6" ht="12" x14ac:dyDescent="0.25">
      <c r="A1632" s="201">
        <v>6402</v>
      </c>
      <c r="B1632" s="201" t="s">
        <v>2555</v>
      </c>
      <c r="C1632" s="201" t="s">
        <v>2306</v>
      </c>
      <c r="D1632" s="201" t="s">
        <v>2466</v>
      </c>
      <c r="E1632" s="201" t="s">
        <v>106</v>
      </c>
      <c r="F1632" s="201" t="s">
        <v>2405</v>
      </c>
    </row>
    <row r="1633" spans="1:6" ht="12" x14ac:dyDescent="0.25">
      <c r="A1633" s="201">
        <v>6402</v>
      </c>
      <c r="B1633" s="201" t="s">
        <v>2555</v>
      </c>
      <c r="C1633" s="201" t="s">
        <v>2306</v>
      </c>
      <c r="D1633" s="201" t="s">
        <v>2466</v>
      </c>
      <c r="E1633" s="201" t="s">
        <v>106</v>
      </c>
      <c r="F1633" s="201" t="s">
        <v>2367</v>
      </c>
    </row>
    <row r="1634" spans="1:6" ht="12" x14ac:dyDescent="0.25">
      <c r="A1634" s="201">
        <v>6402</v>
      </c>
      <c r="B1634" s="201" t="s">
        <v>2555</v>
      </c>
      <c r="C1634" s="201" t="s">
        <v>2306</v>
      </c>
      <c r="D1634" s="201" t="s">
        <v>2466</v>
      </c>
      <c r="E1634" s="201" t="s">
        <v>106</v>
      </c>
      <c r="F1634" s="201" t="s">
        <v>2402</v>
      </c>
    </row>
    <row r="1635" spans="1:6" ht="12" x14ac:dyDescent="0.25">
      <c r="A1635" s="201">
        <v>6402</v>
      </c>
      <c r="B1635" s="201" t="s">
        <v>2555</v>
      </c>
      <c r="C1635" s="201" t="s">
        <v>2306</v>
      </c>
      <c r="D1635" s="201" t="s">
        <v>2466</v>
      </c>
      <c r="E1635" s="201" t="s">
        <v>106</v>
      </c>
      <c r="F1635" s="201" t="s">
        <v>2388</v>
      </c>
    </row>
    <row r="1636" spans="1:6" ht="12" x14ac:dyDescent="0.25">
      <c r="A1636" s="201">
        <v>6402</v>
      </c>
      <c r="B1636" s="201" t="s">
        <v>2555</v>
      </c>
      <c r="C1636" s="201" t="s">
        <v>2306</v>
      </c>
      <c r="D1636" s="201" t="s">
        <v>2466</v>
      </c>
      <c r="E1636" s="201" t="s">
        <v>106</v>
      </c>
      <c r="F1636" s="201" t="s">
        <v>2471</v>
      </c>
    </row>
    <row r="1637" spans="1:6" ht="12" x14ac:dyDescent="0.25">
      <c r="A1637" s="201">
        <v>6402</v>
      </c>
      <c r="B1637" s="201" t="s">
        <v>2555</v>
      </c>
      <c r="C1637" s="201" t="s">
        <v>2306</v>
      </c>
      <c r="D1637" s="201" t="s">
        <v>2466</v>
      </c>
      <c r="E1637" s="201" t="s">
        <v>106</v>
      </c>
      <c r="F1637" s="201" t="s">
        <v>2430</v>
      </c>
    </row>
    <row r="1638" spans="1:6" ht="12" x14ac:dyDescent="0.25">
      <c r="A1638" s="201">
        <v>6402</v>
      </c>
      <c r="B1638" s="201" t="s">
        <v>2555</v>
      </c>
      <c r="C1638" s="201" t="s">
        <v>2306</v>
      </c>
      <c r="D1638" s="201" t="s">
        <v>2466</v>
      </c>
      <c r="E1638" s="201" t="s">
        <v>106</v>
      </c>
      <c r="F1638" s="201" t="s">
        <v>2399</v>
      </c>
    </row>
    <row r="1639" spans="1:6" ht="12" x14ac:dyDescent="0.25">
      <c r="A1639" s="201">
        <v>6402</v>
      </c>
      <c r="B1639" s="201" t="s">
        <v>2555</v>
      </c>
      <c r="C1639" s="201" t="s">
        <v>2306</v>
      </c>
      <c r="D1639" s="201" t="s">
        <v>2466</v>
      </c>
      <c r="E1639" s="201" t="s">
        <v>106</v>
      </c>
      <c r="F1639" s="201" t="s">
        <v>2422</v>
      </c>
    </row>
    <row r="1640" spans="1:6" ht="12" x14ac:dyDescent="0.25">
      <c r="A1640" s="201">
        <v>6402</v>
      </c>
      <c r="B1640" s="201" t="s">
        <v>2555</v>
      </c>
      <c r="C1640" s="201" t="s">
        <v>2306</v>
      </c>
      <c r="D1640" s="201" t="s">
        <v>2466</v>
      </c>
      <c r="E1640" s="201" t="s">
        <v>106</v>
      </c>
      <c r="F1640" s="201" t="s">
        <v>2518</v>
      </c>
    </row>
    <row r="1641" spans="1:6" ht="12" x14ac:dyDescent="0.25">
      <c r="A1641" s="201">
        <v>6402</v>
      </c>
      <c r="B1641" s="201" t="s">
        <v>2555</v>
      </c>
      <c r="C1641" s="201" t="s">
        <v>2306</v>
      </c>
      <c r="D1641" s="201" t="s">
        <v>2466</v>
      </c>
      <c r="E1641" s="201" t="s">
        <v>106</v>
      </c>
      <c r="F1641" s="201" t="s">
        <v>2390</v>
      </c>
    </row>
    <row r="1642" spans="1:6" ht="12" x14ac:dyDescent="0.25">
      <c r="A1642" s="201">
        <v>6402</v>
      </c>
      <c r="B1642" s="201" t="s">
        <v>2555</v>
      </c>
      <c r="C1642" s="201" t="s">
        <v>2306</v>
      </c>
      <c r="D1642" s="201" t="s">
        <v>2466</v>
      </c>
      <c r="E1642" s="201" t="s">
        <v>106</v>
      </c>
      <c r="F1642" s="201" t="s">
        <v>2348</v>
      </c>
    </row>
    <row r="1643" spans="1:6" ht="12" x14ac:dyDescent="0.25">
      <c r="A1643" s="201">
        <v>6402</v>
      </c>
      <c r="B1643" s="201" t="s">
        <v>2555</v>
      </c>
      <c r="C1643" s="201" t="s">
        <v>2306</v>
      </c>
      <c r="D1643" s="201" t="s">
        <v>2466</v>
      </c>
      <c r="E1643" s="201" t="s">
        <v>106</v>
      </c>
      <c r="F1643" s="201" t="s">
        <v>2372</v>
      </c>
    </row>
    <row r="1644" spans="1:6" ht="12" x14ac:dyDescent="0.25">
      <c r="A1644" s="201">
        <v>6402</v>
      </c>
      <c r="B1644" s="201" t="s">
        <v>2555</v>
      </c>
      <c r="C1644" s="201" t="s">
        <v>2306</v>
      </c>
      <c r="D1644" s="201" t="s">
        <v>2466</v>
      </c>
      <c r="E1644" s="201" t="s">
        <v>106</v>
      </c>
      <c r="F1644" s="201" t="s">
        <v>2352</v>
      </c>
    </row>
    <row r="1645" spans="1:6" ht="12" x14ac:dyDescent="0.25">
      <c r="A1645" s="201">
        <v>6402</v>
      </c>
      <c r="B1645" s="201" t="s">
        <v>2555</v>
      </c>
      <c r="C1645" s="201" t="s">
        <v>2306</v>
      </c>
      <c r="D1645" s="201" t="s">
        <v>2466</v>
      </c>
      <c r="E1645" s="201" t="s">
        <v>106</v>
      </c>
      <c r="F1645" s="201" t="s">
        <v>2383</v>
      </c>
    </row>
    <row r="1646" spans="1:6" ht="12" x14ac:dyDescent="0.25">
      <c r="A1646" s="201">
        <v>6402</v>
      </c>
      <c r="B1646" s="201" t="s">
        <v>2555</v>
      </c>
      <c r="C1646" s="201" t="s">
        <v>2306</v>
      </c>
      <c r="D1646" s="201" t="s">
        <v>2466</v>
      </c>
      <c r="E1646" s="201" t="s">
        <v>106</v>
      </c>
      <c r="F1646" s="201" t="s">
        <v>2386</v>
      </c>
    </row>
    <row r="1647" spans="1:6" ht="12" x14ac:dyDescent="0.25">
      <c r="A1647" s="201">
        <v>6402</v>
      </c>
      <c r="B1647" s="201" t="s">
        <v>2555</v>
      </c>
      <c r="C1647" s="201" t="s">
        <v>2306</v>
      </c>
      <c r="D1647" s="201" t="s">
        <v>2466</v>
      </c>
      <c r="E1647" s="201" t="s">
        <v>106</v>
      </c>
      <c r="F1647" s="201" t="s">
        <v>2398</v>
      </c>
    </row>
    <row r="1648" spans="1:6" ht="12" x14ac:dyDescent="0.25">
      <c r="A1648" s="201">
        <v>6403</v>
      </c>
      <c r="B1648" s="201" t="s">
        <v>2556</v>
      </c>
      <c r="C1648" s="201" t="s">
        <v>2269</v>
      </c>
      <c r="D1648" s="201" t="s">
        <v>2466</v>
      </c>
      <c r="E1648" s="201" t="s">
        <v>105</v>
      </c>
      <c r="F1648" s="201" t="s">
        <v>2386</v>
      </c>
    </row>
    <row r="1649" spans="1:6" ht="12" x14ac:dyDescent="0.25">
      <c r="A1649" s="201">
        <v>6403</v>
      </c>
      <c r="B1649" s="201" t="s">
        <v>2556</v>
      </c>
      <c r="C1649" s="201" t="s">
        <v>2269</v>
      </c>
      <c r="D1649" s="201" t="s">
        <v>2466</v>
      </c>
      <c r="E1649" s="201" t="s">
        <v>105</v>
      </c>
      <c r="F1649" s="201" t="s">
        <v>2347</v>
      </c>
    </row>
    <row r="1650" spans="1:6" ht="12" x14ac:dyDescent="0.25">
      <c r="A1650" s="201">
        <v>6403</v>
      </c>
      <c r="B1650" s="201" t="s">
        <v>2556</v>
      </c>
      <c r="C1650" s="201" t="s">
        <v>2269</v>
      </c>
      <c r="D1650" s="201" t="s">
        <v>2466</v>
      </c>
      <c r="E1650" s="201" t="s">
        <v>105</v>
      </c>
      <c r="F1650" s="201" t="s">
        <v>2459</v>
      </c>
    </row>
    <row r="1651" spans="1:6" ht="12" x14ac:dyDescent="0.25">
      <c r="A1651" s="201">
        <v>6403</v>
      </c>
      <c r="B1651" s="201" t="s">
        <v>2556</v>
      </c>
      <c r="C1651" s="201" t="s">
        <v>2269</v>
      </c>
      <c r="D1651" s="201" t="s">
        <v>2466</v>
      </c>
      <c r="E1651" s="201" t="s">
        <v>105</v>
      </c>
      <c r="F1651" s="201" t="s">
        <v>2367</v>
      </c>
    </row>
    <row r="1652" spans="1:6" ht="12" x14ac:dyDescent="0.25">
      <c r="A1652" s="201">
        <v>6403</v>
      </c>
      <c r="B1652" s="201" t="s">
        <v>2556</v>
      </c>
      <c r="C1652" s="201" t="s">
        <v>2269</v>
      </c>
      <c r="D1652" s="201" t="s">
        <v>2466</v>
      </c>
      <c r="E1652" s="201" t="s">
        <v>105</v>
      </c>
      <c r="F1652" s="201" t="s">
        <v>2354</v>
      </c>
    </row>
    <row r="1653" spans="1:6" ht="12" x14ac:dyDescent="0.25">
      <c r="A1653" s="201">
        <v>6403</v>
      </c>
      <c r="B1653" s="201" t="s">
        <v>2556</v>
      </c>
      <c r="C1653" s="201" t="s">
        <v>2269</v>
      </c>
      <c r="D1653" s="201" t="s">
        <v>2466</v>
      </c>
      <c r="E1653" s="201" t="s">
        <v>105</v>
      </c>
      <c r="F1653" s="201" t="s">
        <v>2402</v>
      </c>
    </row>
    <row r="1654" spans="1:6" ht="12" x14ac:dyDescent="0.25">
      <c r="A1654" s="201">
        <v>6403</v>
      </c>
      <c r="B1654" s="201" t="s">
        <v>2556</v>
      </c>
      <c r="C1654" s="201" t="s">
        <v>2269</v>
      </c>
      <c r="D1654" s="201" t="s">
        <v>2466</v>
      </c>
      <c r="E1654" s="201" t="s">
        <v>105</v>
      </c>
      <c r="F1654" s="201" t="s">
        <v>2430</v>
      </c>
    </row>
    <row r="1655" spans="1:6" ht="12" x14ac:dyDescent="0.25">
      <c r="A1655" s="201">
        <v>6403</v>
      </c>
      <c r="B1655" s="201" t="s">
        <v>2556</v>
      </c>
      <c r="C1655" s="201" t="s">
        <v>2269</v>
      </c>
      <c r="D1655" s="201" t="s">
        <v>2466</v>
      </c>
      <c r="E1655" s="201" t="s">
        <v>105</v>
      </c>
      <c r="F1655" s="201" t="s">
        <v>2404</v>
      </c>
    </row>
    <row r="1656" spans="1:6" ht="12" x14ac:dyDescent="0.25">
      <c r="A1656" s="201">
        <v>6403</v>
      </c>
      <c r="B1656" s="201" t="s">
        <v>2556</v>
      </c>
      <c r="C1656" s="201" t="s">
        <v>2269</v>
      </c>
      <c r="D1656" s="201" t="s">
        <v>2466</v>
      </c>
      <c r="E1656" s="201" t="s">
        <v>105</v>
      </c>
      <c r="F1656" s="201" t="s">
        <v>2460</v>
      </c>
    </row>
    <row r="1657" spans="1:6" ht="12" x14ac:dyDescent="0.25">
      <c r="A1657" s="201">
        <v>6403</v>
      </c>
      <c r="B1657" s="201" t="s">
        <v>2556</v>
      </c>
      <c r="C1657" s="201" t="s">
        <v>2269</v>
      </c>
      <c r="D1657" s="201" t="s">
        <v>2466</v>
      </c>
      <c r="E1657" s="201" t="s">
        <v>105</v>
      </c>
      <c r="F1657" s="201" t="s">
        <v>2395</v>
      </c>
    </row>
    <row r="1658" spans="1:6" ht="12" x14ac:dyDescent="0.25">
      <c r="A1658" s="201">
        <v>6403</v>
      </c>
      <c r="B1658" s="201" t="s">
        <v>2556</v>
      </c>
      <c r="C1658" s="201" t="s">
        <v>2269</v>
      </c>
      <c r="D1658" s="201" t="s">
        <v>2466</v>
      </c>
      <c r="E1658" s="201" t="s">
        <v>105</v>
      </c>
      <c r="F1658" s="201" t="s">
        <v>2520</v>
      </c>
    </row>
    <row r="1659" spans="1:6" ht="12" x14ac:dyDescent="0.25">
      <c r="A1659" s="201">
        <v>6403</v>
      </c>
      <c r="B1659" s="201" t="s">
        <v>2556</v>
      </c>
      <c r="C1659" s="201" t="s">
        <v>2269</v>
      </c>
      <c r="D1659" s="201" t="s">
        <v>2466</v>
      </c>
      <c r="E1659" s="201" t="s">
        <v>105</v>
      </c>
      <c r="F1659" s="201" t="s">
        <v>2357</v>
      </c>
    </row>
    <row r="1660" spans="1:6" ht="12" x14ac:dyDescent="0.25">
      <c r="A1660" s="201">
        <v>6403</v>
      </c>
      <c r="B1660" s="201" t="s">
        <v>2556</v>
      </c>
      <c r="C1660" s="201" t="s">
        <v>2269</v>
      </c>
      <c r="D1660" s="201" t="s">
        <v>2466</v>
      </c>
      <c r="E1660" s="201" t="s">
        <v>105</v>
      </c>
      <c r="F1660" s="201" t="s">
        <v>2398</v>
      </c>
    </row>
    <row r="1661" spans="1:6" ht="12" x14ac:dyDescent="0.25">
      <c r="A1661" s="201">
        <v>6403</v>
      </c>
      <c r="B1661" s="201" t="s">
        <v>2556</v>
      </c>
      <c r="C1661" s="201" t="s">
        <v>2269</v>
      </c>
      <c r="D1661" s="201" t="s">
        <v>2466</v>
      </c>
      <c r="E1661" s="201" t="s">
        <v>105</v>
      </c>
      <c r="F1661" s="201" t="s">
        <v>2407</v>
      </c>
    </row>
    <row r="1662" spans="1:6" ht="12" x14ac:dyDescent="0.25">
      <c r="A1662" s="201">
        <v>6403</v>
      </c>
      <c r="B1662" s="201" t="s">
        <v>2556</v>
      </c>
      <c r="C1662" s="201" t="s">
        <v>2269</v>
      </c>
      <c r="D1662" s="201" t="s">
        <v>2466</v>
      </c>
      <c r="E1662" s="201" t="s">
        <v>105</v>
      </c>
      <c r="F1662" s="201" t="s">
        <v>2394</v>
      </c>
    </row>
    <row r="1663" spans="1:6" ht="12" x14ac:dyDescent="0.25">
      <c r="A1663" s="201">
        <v>6403</v>
      </c>
      <c r="B1663" s="201" t="s">
        <v>2556</v>
      </c>
      <c r="C1663" s="201" t="s">
        <v>2269</v>
      </c>
      <c r="D1663" s="201" t="s">
        <v>2466</v>
      </c>
      <c r="E1663" s="201" t="s">
        <v>105</v>
      </c>
      <c r="F1663" s="201" t="s">
        <v>2399</v>
      </c>
    </row>
    <row r="1664" spans="1:6" ht="12" x14ac:dyDescent="0.25">
      <c r="A1664" s="201">
        <v>6403</v>
      </c>
      <c r="B1664" s="201" t="s">
        <v>2556</v>
      </c>
      <c r="C1664" s="201" t="s">
        <v>2269</v>
      </c>
      <c r="D1664" s="201" t="s">
        <v>2466</v>
      </c>
      <c r="E1664" s="201" t="s">
        <v>105</v>
      </c>
      <c r="F1664" s="201" t="s">
        <v>2538</v>
      </c>
    </row>
    <row r="1665" spans="1:6" ht="12" x14ac:dyDescent="0.25">
      <c r="A1665" s="201">
        <v>6403</v>
      </c>
      <c r="B1665" s="201" t="s">
        <v>2556</v>
      </c>
      <c r="C1665" s="201" t="s">
        <v>2269</v>
      </c>
      <c r="D1665" s="201" t="s">
        <v>2466</v>
      </c>
      <c r="E1665" s="201" t="s">
        <v>105</v>
      </c>
      <c r="F1665" s="201" t="s">
        <v>2351</v>
      </c>
    </row>
    <row r="1666" spans="1:6" ht="12" x14ac:dyDescent="0.25">
      <c r="A1666" s="201">
        <v>6403</v>
      </c>
      <c r="B1666" s="201" t="s">
        <v>2556</v>
      </c>
      <c r="C1666" s="201" t="s">
        <v>2269</v>
      </c>
      <c r="D1666" s="201" t="s">
        <v>2466</v>
      </c>
      <c r="E1666" s="201" t="s">
        <v>105</v>
      </c>
      <c r="F1666" s="201" t="s">
        <v>2372</v>
      </c>
    </row>
    <row r="1667" spans="1:6" ht="12" x14ac:dyDescent="0.25">
      <c r="A1667" s="201">
        <v>6403</v>
      </c>
      <c r="B1667" s="201" t="s">
        <v>2556</v>
      </c>
      <c r="C1667" s="201" t="s">
        <v>2269</v>
      </c>
      <c r="D1667" s="201" t="s">
        <v>2466</v>
      </c>
      <c r="E1667" s="201" t="s">
        <v>105</v>
      </c>
      <c r="F1667" s="201" t="s">
        <v>2521</v>
      </c>
    </row>
    <row r="1668" spans="1:6" ht="12" x14ac:dyDescent="0.25">
      <c r="A1668" s="201">
        <v>6403</v>
      </c>
      <c r="B1668" s="201" t="s">
        <v>2556</v>
      </c>
      <c r="C1668" s="201" t="s">
        <v>2269</v>
      </c>
      <c r="D1668" s="201" t="s">
        <v>2466</v>
      </c>
      <c r="E1668" s="201" t="s">
        <v>105</v>
      </c>
      <c r="F1668" s="201" t="s">
        <v>2531</v>
      </c>
    </row>
    <row r="1669" spans="1:6" ht="12" x14ac:dyDescent="0.25">
      <c r="A1669" s="201">
        <v>6403</v>
      </c>
      <c r="B1669" s="201" t="s">
        <v>2556</v>
      </c>
      <c r="C1669" s="201" t="s">
        <v>2269</v>
      </c>
      <c r="D1669" s="201" t="s">
        <v>2466</v>
      </c>
      <c r="E1669" s="201" t="s">
        <v>105</v>
      </c>
      <c r="F1669" s="201" t="s">
        <v>2463</v>
      </c>
    </row>
    <row r="1670" spans="1:6" ht="12" x14ac:dyDescent="0.25">
      <c r="A1670" s="201">
        <v>6403</v>
      </c>
      <c r="B1670" s="201" t="s">
        <v>2556</v>
      </c>
      <c r="C1670" s="201" t="s">
        <v>2269</v>
      </c>
      <c r="D1670" s="201" t="s">
        <v>2466</v>
      </c>
      <c r="E1670" s="201" t="s">
        <v>105</v>
      </c>
      <c r="F1670" s="201" t="s">
        <v>2350</v>
      </c>
    </row>
    <row r="1671" spans="1:6" ht="12" x14ac:dyDescent="0.25">
      <c r="A1671" s="201">
        <v>6403</v>
      </c>
      <c r="B1671" s="201" t="s">
        <v>2556</v>
      </c>
      <c r="C1671" s="201" t="s">
        <v>2269</v>
      </c>
      <c r="D1671" s="201" t="s">
        <v>2466</v>
      </c>
      <c r="E1671" s="201" t="s">
        <v>105</v>
      </c>
      <c r="F1671" s="201" t="s">
        <v>2342</v>
      </c>
    </row>
    <row r="1672" spans="1:6" ht="12" x14ac:dyDescent="0.25">
      <c r="A1672" s="201">
        <v>6403</v>
      </c>
      <c r="B1672" s="201" t="s">
        <v>2556</v>
      </c>
      <c r="C1672" s="201" t="s">
        <v>2269</v>
      </c>
      <c r="D1672" s="201" t="s">
        <v>2466</v>
      </c>
      <c r="E1672" s="201" t="s">
        <v>105</v>
      </c>
      <c r="F1672" s="201" t="s">
        <v>2346</v>
      </c>
    </row>
    <row r="1673" spans="1:6" ht="12" x14ac:dyDescent="0.25">
      <c r="A1673" s="201">
        <v>6403</v>
      </c>
      <c r="B1673" s="201" t="s">
        <v>2556</v>
      </c>
      <c r="C1673" s="201" t="s">
        <v>2269</v>
      </c>
      <c r="D1673" s="201" t="s">
        <v>2466</v>
      </c>
      <c r="E1673" s="201" t="s">
        <v>105</v>
      </c>
      <c r="F1673" s="201" t="s">
        <v>2514</v>
      </c>
    </row>
    <row r="1674" spans="1:6" ht="12" x14ac:dyDescent="0.25">
      <c r="A1674" s="201">
        <v>6403</v>
      </c>
      <c r="B1674" s="201" t="s">
        <v>2556</v>
      </c>
      <c r="C1674" s="201" t="s">
        <v>2269</v>
      </c>
      <c r="D1674" s="201" t="s">
        <v>2466</v>
      </c>
      <c r="E1674" s="201" t="s">
        <v>105</v>
      </c>
      <c r="F1674" s="201" t="s">
        <v>2493</v>
      </c>
    </row>
    <row r="1675" spans="1:6" ht="12" x14ac:dyDescent="0.25">
      <c r="A1675" s="201">
        <v>6403</v>
      </c>
      <c r="B1675" s="201" t="s">
        <v>2556</v>
      </c>
      <c r="C1675" s="201" t="s">
        <v>2269</v>
      </c>
      <c r="D1675" s="201" t="s">
        <v>2466</v>
      </c>
      <c r="E1675" s="201" t="s">
        <v>105</v>
      </c>
      <c r="F1675" s="201" t="s">
        <v>2380</v>
      </c>
    </row>
    <row r="1676" spans="1:6" ht="12" x14ac:dyDescent="0.25">
      <c r="A1676" s="201">
        <v>6403</v>
      </c>
      <c r="B1676" s="201" t="s">
        <v>2556</v>
      </c>
      <c r="C1676" s="201" t="s">
        <v>2269</v>
      </c>
      <c r="D1676" s="201" t="s">
        <v>2466</v>
      </c>
      <c r="E1676" s="201" t="s">
        <v>105</v>
      </c>
      <c r="F1676" s="201" t="s">
        <v>2383</v>
      </c>
    </row>
    <row r="1677" spans="1:6" ht="12" x14ac:dyDescent="0.25">
      <c r="A1677" s="201">
        <v>6403</v>
      </c>
      <c r="B1677" s="201" t="s">
        <v>2556</v>
      </c>
      <c r="C1677" s="201" t="s">
        <v>2269</v>
      </c>
      <c r="D1677" s="201" t="s">
        <v>2466</v>
      </c>
      <c r="E1677" s="201" t="s">
        <v>105</v>
      </c>
      <c r="F1677" s="201" t="s">
        <v>2353</v>
      </c>
    </row>
    <row r="1678" spans="1:6" ht="12" x14ac:dyDescent="0.25">
      <c r="A1678" s="201">
        <v>6403</v>
      </c>
      <c r="B1678" s="201" t="s">
        <v>2556</v>
      </c>
      <c r="C1678" s="201" t="s">
        <v>2269</v>
      </c>
      <c r="D1678" s="201" t="s">
        <v>2466</v>
      </c>
      <c r="E1678" s="201" t="s">
        <v>105</v>
      </c>
      <c r="F1678" s="201" t="s">
        <v>2468</v>
      </c>
    </row>
    <row r="1679" spans="1:6" ht="12" x14ac:dyDescent="0.25">
      <c r="A1679" s="201">
        <v>6403</v>
      </c>
      <c r="B1679" s="201" t="s">
        <v>2556</v>
      </c>
      <c r="C1679" s="201" t="s">
        <v>2269</v>
      </c>
      <c r="D1679" s="201" t="s">
        <v>2466</v>
      </c>
      <c r="E1679" s="201" t="s">
        <v>105</v>
      </c>
      <c r="F1679" s="201" t="s">
        <v>2456</v>
      </c>
    </row>
    <row r="1680" spans="1:6" ht="12" x14ac:dyDescent="0.25">
      <c r="A1680" s="201">
        <v>6403</v>
      </c>
      <c r="B1680" s="201" t="s">
        <v>2556</v>
      </c>
      <c r="C1680" s="201" t="s">
        <v>2269</v>
      </c>
      <c r="D1680" s="201" t="s">
        <v>2466</v>
      </c>
      <c r="E1680" s="201" t="s">
        <v>105</v>
      </c>
      <c r="F1680" s="201" t="s">
        <v>2364</v>
      </c>
    </row>
    <row r="1681" spans="1:6" ht="12" x14ac:dyDescent="0.25">
      <c r="A1681" s="201">
        <v>6403</v>
      </c>
      <c r="B1681" s="201" t="s">
        <v>2556</v>
      </c>
      <c r="C1681" s="201" t="s">
        <v>2269</v>
      </c>
      <c r="D1681" s="201" t="s">
        <v>2466</v>
      </c>
      <c r="E1681" s="201" t="s">
        <v>105</v>
      </c>
      <c r="F1681" s="201" t="s">
        <v>2387</v>
      </c>
    </row>
    <row r="1682" spans="1:6" ht="12" x14ac:dyDescent="0.25">
      <c r="A1682" s="201">
        <v>6403</v>
      </c>
      <c r="B1682" s="201" t="s">
        <v>2556</v>
      </c>
      <c r="C1682" s="201" t="s">
        <v>2269</v>
      </c>
      <c r="D1682" s="201" t="s">
        <v>2466</v>
      </c>
      <c r="E1682" s="201" t="s">
        <v>105</v>
      </c>
      <c r="F1682" s="201" t="s">
        <v>2467</v>
      </c>
    </row>
    <row r="1683" spans="1:6" ht="12" x14ac:dyDescent="0.25">
      <c r="A1683" s="201">
        <v>6403</v>
      </c>
      <c r="B1683" s="201" t="s">
        <v>2556</v>
      </c>
      <c r="C1683" s="201" t="s">
        <v>2269</v>
      </c>
      <c r="D1683" s="201" t="s">
        <v>2466</v>
      </c>
      <c r="E1683" s="201" t="s">
        <v>105</v>
      </c>
      <c r="F1683" s="201" t="s">
        <v>2352</v>
      </c>
    </row>
    <row r="1684" spans="1:6" ht="12" x14ac:dyDescent="0.25">
      <c r="A1684" s="201">
        <v>6403</v>
      </c>
      <c r="B1684" s="201" t="s">
        <v>2556</v>
      </c>
      <c r="C1684" s="201" t="s">
        <v>2269</v>
      </c>
      <c r="D1684" s="201" t="s">
        <v>2466</v>
      </c>
      <c r="E1684" s="201" t="s">
        <v>105</v>
      </c>
      <c r="F1684" s="201" t="s">
        <v>2396</v>
      </c>
    </row>
    <row r="1685" spans="1:6" ht="12" x14ac:dyDescent="0.25">
      <c r="A1685" s="201">
        <v>6403</v>
      </c>
      <c r="B1685" s="201" t="s">
        <v>2556</v>
      </c>
      <c r="C1685" s="201" t="s">
        <v>2269</v>
      </c>
      <c r="D1685" s="201" t="s">
        <v>2466</v>
      </c>
      <c r="E1685" s="201" t="s">
        <v>105</v>
      </c>
      <c r="F1685" s="201" t="s">
        <v>2533</v>
      </c>
    </row>
    <row r="1686" spans="1:6" ht="12" x14ac:dyDescent="0.25">
      <c r="A1686" s="201">
        <v>6403</v>
      </c>
      <c r="B1686" s="201" t="s">
        <v>2556</v>
      </c>
      <c r="C1686" s="201" t="s">
        <v>2269</v>
      </c>
      <c r="D1686" s="201" t="s">
        <v>2466</v>
      </c>
      <c r="E1686" s="201" t="s">
        <v>105</v>
      </c>
    </row>
    <row r="1687" spans="1:6" ht="12" x14ac:dyDescent="0.25">
      <c r="A1687" s="201">
        <v>6403</v>
      </c>
      <c r="B1687" s="201" t="s">
        <v>2556</v>
      </c>
      <c r="C1687" s="201" t="s">
        <v>2269</v>
      </c>
      <c r="D1687" s="201" t="s">
        <v>2466</v>
      </c>
      <c r="E1687" s="201" t="s">
        <v>105</v>
      </c>
      <c r="F1687" s="201" t="s">
        <v>2348</v>
      </c>
    </row>
    <row r="1688" spans="1:6" ht="12" x14ac:dyDescent="0.25">
      <c r="A1688" s="201">
        <v>6403</v>
      </c>
      <c r="B1688" s="201" t="s">
        <v>2556</v>
      </c>
      <c r="C1688" s="201" t="s">
        <v>2269</v>
      </c>
      <c r="D1688" s="201" t="s">
        <v>2466</v>
      </c>
      <c r="E1688" s="201" t="s">
        <v>105</v>
      </c>
      <c r="F1688" s="201" t="s">
        <v>2502</v>
      </c>
    </row>
    <row r="1689" spans="1:6" ht="12" x14ac:dyDescent="0.25">
      <c r="A1689" s="201">
        <v>6403</v>
      </c>
      <c r="B1689" s="201" t="s">
        <v>2556</v>
      </c>
      <c r="C1689" s="201" t="s">
        <v>2269</v>
      </c>
      <c r="D1689" s="201" t="s">
        <v>2466</v>
      </c>
      <c r="E1689" s="201" t="s">
        <v>105</v>
      </c>
      <c r="F1689" s="201" t="s">
        <v>2365</v>
      </c>
    </row>
    <row r="1690" spans="1:6" ht="12" x14ac:dyDescent="0.25">
      <c r="A1690" s="201">
        <v>6403</v>
      </c>
      <c r="B1690" s="201" t="s">
        <v>2556</v>
      </c>
      <c r="C1690" s="201" t="s">
        <v>2269</v>
      </c>
      <c r="D1690" s="201" t="s">
        <v>2466</v>
      </c>
      <c r="E1690" s="201" t="s">
        <v>105</v>
      </c>
      <c r="F1690" s="201" t="s">
        <v>2390</v>
      </c>
    </row>
    <row r="1691" spans="1:6" ht="12" x14ac:dyDescent="0.25">
      <c r="A1691" s="201">
        <v>6403</v>
      </c>
      <c r="B1691" s="201" t="s">
        <v>2556</v>
      </c>
      <c r="C1691" s="201" t="s">
        <v>2269</v>
      </c>
      <c r="D1691" s="201" t="s">
        <v>2466</v>
      </c>
      <c r="E1691" s="201" t="s">
        <v>105</v>
      </c>
      <c r="F1691" s="201" t="s">
        <v>2512</v>
      </c>
    </row>
    <row r="1692" spans="1:6" ht="12" x14ac:dyDescent="0.25">
      <c r="A1692" s="201">
        <v>6403</v>
      </c>
      <c r="B1692" s="201" t="s">
        <v>2556</v>
      </c>
      <c r="C1692" s="201" t="s">
        <v>2269</v>
      </c>
      <c r="D1692" s="201" t="s">
        <v>2466</v>
      </c>
      <c r="E1692" s="201" t="s">
        <v>105</v>
      </c>
      <c r="F1692" s="201" t="s">
        <v>2534</v>
      </c>
    </row>
    <row r="1693" spans="1:6" ht="12" x14ac:dyDescent="0.25">
      <c r="A1693" s="201">
        <v>6403</v>
      </c>
      <c r="B1693" s="201" t="s">
        <v>2556</v>
      </c>
      <c r="C1693" s="201" t="s">
        <v>2269</v>
      </c>
      <c r="D1693" s="201" t="s">
        <v>2466</v>
      </c>
      <c r="E1693" s="201" t="s">
        <v>105</v>
      </c>
      <c r="F1693" s="201" t="s">
        <v>2358</v>
      </c>
    </row>
    <row r="1694" spans="1:6" ht="12" x14ac:dyDescent="0.25">
      <c r="A1694" s="201">
        <v>6403</v>
      </c>
      <c r="B1694" s="201" t="s">
        <v>2556</v>
      </c>
      <c r="C1694" s="201" t="s">
        <v>2269</v>
      </c>
      <c r="D1694" s="201" t="s">
        <v>2466</v>
      </c>
      <c r="E1694" s="201" t="s">
        <v>105</v>
      </c>
      <c r="F1694" s="201" t="s">
        <v>2355</v>
      </c>
    </row>
    <row r="1695" spans="1:6" ht="12" x14ac:dyDescent="0.25">
      <c r="A1695" s="201">
        <v>6403</v>
      </c>
      <c r="B1695" s="201" t="s">
        <v>2556</v>
      </c>
      <c r="C1695" s="201" t="s">
        <v>2269</v>
      </c>
      <c r="D1695" s="201" t="s">
        <v>2466</v>
      </c>
      <c r="E1695" s="201" t="s">
        <v>105</v>
      </c>
      <c r="F1695" s="201" t="s">
        <v>2401</v>
      </c>
    </row>
    <row r="1696" spans="1:6" ht="12" x14ac:dyDescent="0.25">
      <c r="A1696" s="201">
        <v>6403</v>
      </c>
      <c r="B1696" s="201" t="s">
        <v>2556</v>
      </c>
      <c r="C1696" s="201" t="s">
        <v>2269</v>
      </c>
      <c r="D1696" s="201" t="s">
        <v>2466</v>
      </c>
      <c r="E1696" s="201" t="s">
        <v>105</v>
      </c>
      <c r="F1696" s="201" t="s">
        <v>2378</v>
      </c>
    </row>
    <row r="1697" spans="1:6" ht="12" x14ac:dyDescent="0.25">
      <c r="A1697" s="201">
        <v>6403</v>
      </c>
      <c r="B1697" s="201" t="s">
        <v>2556</v>
      </c>
      <c r="C1697" s="201" t="s">
        <v>2269</v>
      </c>
      <c r="D1697" s="201" t="s">
        <v>2466</v>
      </c>
      <c r="E1697" s="201" t="s">
        <v>105</v>
      </c>
      <c r="F1697" s="201" t="s">
        <v>2461</v>
      </c>
    </row>
    <row r="1698" spans="1:6" ht="12" x14ac:dyDescent="0.25">
      <c r="A1698" s="201">
        <v>6403</v>
      </c>
      <c r="B1698" s="201" t="s">
        <v>2556</v>
      </c>
      <c r="C1698" s="201" t="s">
        <v>2269</v>
      </c>
      <c r="D1698" s="201" t="s">
        <v>2466</v>
      </c>
      <c r="E1698" s="201" t="s">
        <v>105</v>
      </c>
      <c r="F1698" s="201" t="s">
        <v>2389</v>
      </c>
    </row>
    <row r="1699" spans="1:6" ht="12" x14ac:dyDescent="0.25">
      <c r="A1699" s="201">
        <v>6403</v>
      </c>
      <c r="B1699" s="201" t="s">
        <v>2556</v>
      </c>
      <c r="C1699" s="201" t="s">
        <v>2269</v>
      </c>
      <c r="D1699" s="201" t="s">
        <v>2466</v>
      </c>
      <c r="E1699" s="201" t="s">
        <v>105</v>
      </c>
      <c r="F1699" s="201" t="s">
        <v>2373</v>
      </c>
    </row>
    <row r="1700" spans="1:6" ht="12" x14ac:dyDescent="0.25">
      <c r="A1700" s="201">
        <v>6403</v>
      </c>
      <c r="B1700" s="201" t="s">
        <v>2556</v>
      </c>
      <c r="C1700" s="201" t="s">
        <v>2269</v>
      </c>
      <c r="D1700" s="201" t="s">
        <v>2466</v>
      </c>
      <c r="E1700" s="201" t="s">
        <v>105</v>
      </c>
      <c r="F1700" s="201" t="s">
        <v>2405</v>
      </c>
    </row>
    <row r="1701" spans="1:6" ht="12" x14ac:dyDescent="0.25">
      <c r="A1701" s="201">
        <v>6403</v>
      </c>
      <c r="B1701" s="201" t="s">
        <v>2556</v>
      </c>
      <c r="C1701" s="201" t="s">
        <v>2269</v>
      </c>
      <c r="D1701" s="201" t="s">
        <v>2466</v>
      </c>
      <c r="E1701" s="201" t="s">
        <v>105</v>
      </c>
      <c r="F1701" s="201" t="s">
        <v>2349</v>
      </c>
    </row>
    <row r="1702" spans="1:6" ht="12" x14ac:dyDescent="0.25">
      <c r="A1702" s="201">
        <v>6403</v>
      </c>
      <c r="B1702" s="201" t="s">
        <v>2556</v>
      </c>
      <c r="C1702" s="201" t="s">
        <v>2269</v>
      </c>
      <c r="D1702" s="201" t="s">
        <v>2466</v>
      </c>
      <c r="E1702" s="201" t="s">
        <v>105</v>
      </c>
      <c r="F1702" s="201" t="s">
        <v>2462</v>
      </c>
    </row>
    <row r="1703" spans="1:6" ht="12" x14ac:dyDescent="0.25">
      <c r="A1703" s="201">
        <v>6403</v>
      </c>
      <c r="B1703" s="201" t="s">
        <v>2556</v>
      </c>
      <c r="C1703" s="201" t="s">
        <v>2269</v>
      </c>
      <c r="D1703" s="201" t="s">
        <v>2466</v>
      </c>
      <c r="E1703" s="201" t="s">
        <v>105</v>
      </c>
      <c r="F1703" s="201" t="s">
        <v>2489</v>
      </c>
    </row>
    <row r="1704" spans="1:6" ht="12" x14ac:dyDescent="0.25">
      <c r="A1704" s="201">
        <v>6403</v>
      </c>
      <c r="B1704" s="201" t="s">
        <v>2556</v>
      </c>
      <c r="C1704" s="201" t="s">
        <v>2269</v>
      </c>
      <c r="D1704" s="201" t="s">
        <v>2466</v>
      </c>
      <c r="E1704" s="201" t="s">
        <v>105</v>
      </c>
      <c r="F1704" s="201" t="s">
        <v>2484</v>
      </c>
    </row>
    <row r="1705" spans="1:6" ht="12" x14ac:dyDescent="0.25">
      <c r="A1705" s="201">
        <v>6403</v>
      </c>
      <c r="B1705" s="201" t="s">
        <v>2556</v>
      </c>
      <c r="C1705" s="201" t="s">
        <v>2269</v>
      </c>
      <c r="D1705" s="201" t="s">
        <v>2466</v>
      </c>
      <c r="E1705" s="201" t="s">
        <v>105</v>
      </c>
      <c r="F1705" s="201" t="s">
        <v>2443</v>
      </c>
    </row>
    <row r="1706" spans="1:6" ht="12" x14ac:dyDescent="0.25">
      <c r="A1706" s="201">
        <v>6403</v>
      </c>
      <c r="B1706" s="201" t="s">
        <v>2556</v>
      </c>
      <c r="C1706" s="201" t="s">
        <v>2269</v>
      </c>
      <c r="D1706" s="201" t="s">
        <v>2466</v>
      </c>
      <c r="E1706" s="201" t="s">
        <v>105</v>
      </c>
      <c r="F1706" s="201" t="s">
        <v>2515</v>
      </c>
    </row>
    <row r="1707" spans="1:6" ht="12" x14ac:dyDescent="0.25">
      <c r="A1707" s="201">
        <v>6403</v>
      </c>
      <c r="B1707" s="201" t="s">
        <v>2556</v>
      </c>
      <c r="C1707" s="201" t="s">
        <v>2269</v>
      </c>
      <c r="D1707" s="201" t="s">
        <v>2466</v>
      </c>
      <c r="E1707" s="201" t="s">
        <v>105</v>
      </c>
      <c r="F1707" s="201" t="s">
        <v>2513</v>
      </c>
    </row>
    <row r="1708" spans="1:6" ht="12" x14ac:dyDescent="0.25">
      <c r="A1708" s="201">
        <v>6403</v>
      </c>
      <c r="B1708" s="201" t="s">
        <v>2556</v>
      </c>
      <c r="C1708" s="201" t="s">
        <v>2269</v>
      </c>
      <c r="D1708" s="201" t="s">
        <v>2466</v>
      </c>
      <c r="E1708" s="201" t="s">
        <v>105</v>
      </c>
      <c r="F1708" s="201" t="s">
        <v>2345</v>
      </c>
    </row>
    <row r="1709" spans="1:6" ht="12" x14ac:dyDescent="0.25">
      <c r="A1709" s="201">
        <v>6403</v>
      </c>
      <c r="B1709" s="201" t="s">
        <v>2556</v>
      </c>
      <c r="C1709" s="201" t="s">
        <v>2269</v>
      </c>
      <c r="D1709" s="201" t="s">
        <v>2466</v>
      </c>
      <c r="E1709" s="201" t="s">
        <v>105</v>
      </c>
      <c r="F1709" s="201" t="s">
        <v>2375</v>
      </c>
    </row>
    <row r="1710" spans="1:6" ht="12" x14ac:dyDescent="0.25">
      <c r="A1710" s="201">
        <v>6403</v>
      </c>
      <c r="B1710" s="201" t="s">
        <v>2556</v>
      </c>
      <c r="C1710" s="201" t="s">
        <v>2269</v>
      </c>
      <c r="D1710" s="201" t="s">
        <v>2466</v>
      </c>
      <c r="E1710" s="201" t="s">
        <v>105</v>
      </c>
      <c r="F1710" s="201" t="s">
        <v>2388</v>
      </c>
    </row>
    <row r="1711" spans="1:6" ht="12" x14ac:dyDescent="0.25">
      <c r="A1711" s="201">
        <v>6403</v>
      </c>
      <c r="B1711" s="201" t="s">
        <v>2556</v>
      </c>
      <c r="C1711" s="201" t="s">
        <v>2269</v>
      </c>
      <c r="D1711" s="201" t="s">
        <v>2466</v>
      </c>
      <c r="E1711" s="201" t="s">
        <v>105</v>
      </c>
      <c r="F1711" s="201" t="s">
        <v>2477</v>
      </c>
    </row>
    <row r="1712" spans="1:6" ht="12" x14ac:dyDescent="0.25">
      <c r="A1712" s="201">
        <v>6403</v>
      </c>
      <c r="B1712" s="201" t="s">
        <v>2556</v>
      </c>
      <c r="C1712" s="201" t="s">
        <v>2269</v>
      </c>
      <c r="D1712" s="201" t="s">
        <v>2466</v>
      </c>
      <c r="E1712" s="201" t="s">
        <v>105</v>
      </c>
      <c r="F1712" s="201" t="s">
        <v>2344</v>
      </c>
    </row>
    <row r="1713" spans="1:6" ht="12" x14ac:dyDescent="0.25">
      <c r="A1713" s="201">
        <v>6403</v>
      </c>
      <c r="B1713" s="201" t="s">
        <v>2556</v>
      </c>
      <c r="C1713" s="201" t="s">
        <v>2269</v>
      </c>
      <c r="D1713" s="201" t="s">
        <v>2466</v>
      </c>
      <c r="E1713" s="201" t="s">
        <v>105</v>
      </c>
      <c r="F1713" s="201" t="s">
        <v>2422</v>
      </c>
    </row>
    <row r="1714" spans="1:6" ht="12" x14ac:dyDescent="0.25">
      <c r="A1714" s="201">
        <v>6403</v>
      </c>
      <c r="B1714" s="201" t="s">
        <v>2556</v>
      </c>
      <c r="C1714" s="201" t="s">
        <v>2269</v>
      </c>
      <c r="D1714" s="201" t="s">
        <v>2466</v>
      </c>
      <c r="E1714" s="201" t="s">
        <v>105</v>
      </c>
      <c r="F1714" s="201" t="s">
        <v>2392</v>
      </c>
    </row>
    <row r="1715" spans="1:6" ht="12" x14ac:dyDescent="0.25">
      <c r="A1715" s="201">
        <v>6403</v>
      </c>
      <c r="B1715" s="201" t="s">
        <v>2556</v>
      </c>
      <c r="C1715" s="201" t="s">
        <v>2269</v>
      </c>
      <c r="D1715" s="201" t="s">
        <v>2466</v>
      </c>
      <c r="E1715" s="201" t="s">
        <v>105</v>
      </c>
      <c r="F1715" s="201" t="s">
        <v>2343</v>
      </c>
    </row>
    <row r="1716" spans="1:6" ht="12" x14ac:dyDescent="0.25">
      <c r="A1716" s="201">
        <v>6403</v>
      </c>
      <c r="B1716" s="201" t="s">
        <v>2556</v>
      </c>
      <c r="C1716" s="201" t="s">
        <v>2269</v>
      </c>
      <c r="D1716" s="201" t="s">
        <v>2466</v>
      </c>
      <c r="E1716" s="201" t="s">
        <v>105</v>
      </c>
      <c r="F1716" s="201" t="s">
        <v>2485</v>
      </c>
    </row>
    <row r="1717" spans="1:6" ht="12" x14ac:dyDescent="0.25">
      <c r="A1717" s="201">
        <v>6403</v>
      </c>
      <c r="B1717" s="201" t="s">
        <v>2556</v>
      </c>
      <c r="C1717" s="201" t="s">
        <v>2269</v>
      </c>
      <c r="D1717" s="201" t="s">
        <v>2466</v>
      </c>
      <c r="E1717" s="201" t="s">
        <v>105</v>
      </c>
      <c r="F1717" s="201" t="s">
        <v>2523</v>
      </c>
    </row>
    <row r="1718" spans="1:6" ht="12" x14ac:dyDescent="0.25">
      <c r="A1718" s="201">
        <v>6404</v>
      </c>
      <c r="B1718" s="201" t="s">
        <v>2557</v>
      </c>
      <c r="C1718" s="201" t="s">
        <v>2269</v>
      </c>
      <c r="D1718" s="201" t="s">
        <v>2466</v>
      </c>
      <c r="E1718" s="201" t="s">
        <v>111</v>
      </c>
      <c r="F1718" s="201" t="s">
        <v>2347</v>
      </c>
    </row>
    <row r="1719" spans="1:6" ht="12" x14ac:dyDescent="0.25">
      <c r="A1719" s="201">
        <v>6404</v>
      </c>
      <c r="B1719" s="201" t="s">
        <v>2557</v>
      </c>
      <c r="C1719" s="201" t="s">
        <v>2269</v>
      </c>
      <c r="D1719" s="201" t="s">
        <v>2466</v>
      </c>
      <c r="E1719" s="201" t="s">
        <v>111</v>
      </c>
      <c r="F1719" s="201" t="s">
        <v>2343</v>
      </c>
    </row>
    <row r="1720" spans="1:6" ht="12" x14ac:dyDescent="0.25">
      <c r="A1720" s="201">
        <v>6404</v>
      </c>
      <c r="B1720" s="201" t="s">
        <v>2557</v>
      </c>
      <c r="C1720" s="201" t="s">
        <v>2269</v>
      </c>
      <c r="D1720" s="201" t="s">
        <v>2466</v>
      </c>
      <c r="E1720" s="201" t="s">
        <v>111</v>
      </c>
      <c r="F1720" s="201" t="s">
        <v>2383</v>
      </c>
    </row>
    <row r="1721" spans="1:6" ht="12" x14ac:dyDescent="0.25">
      <c r="A1721" s="201">
        <v>6404</v>
      </c>
      <c r="B1721" s="201" t="s">
        <v>2557</v>
      </c>
      <c r="C1721" s="201" t="s">
        <v>2269</v>
      </c>
      <c r="D1721" s="201" t="s">
        <v>2466</v>
      </c>
      <c r="E1721" s="201" t="s">
        <v>111</v>
      </c>
      <c r="F1721" s="201" t="s">
        <v>2372</v>
      </c>
    </row>
    <row r="1722" spans="1:6" ht="12" x14ac:dyDescent="0.25">
      <c r="A1722" s="201">
        <v>6404</v>
      </c>
      <c r="B1722" s="201" t="s">
        <v>2557</v>
      </c>
      <c r="C1722" s="201" t="s">
        <v>2269</v>
      </c>
      <c r="D1722" s="201" t="s">
        <v>2466</v>
      </c>
      <c r="E1722" s="201" t="s">
        <v>111</v>
      </c>
      <c r="F1722" s="201" t="s">
        <v>2357</v>
      </c>
    </row>
    <row r="1723" spans="1:6" ht="12" x14ac:dyDescent="0.25">
      <c r="A1723" s="201">
        <v>6404</v>
      </c>
      <c r="B1723" s="201" t="s">
        <v>2557</v>
      </c>
      <c r="C1723" s="201" t="s">
        <v>2269</v>
      </c>
      <c r="D1723" s="201" t="s">
        <v>2466</v>
      </c>
      <c r="E1723" s="201" t="s">
        <v>111</v>
      </c>
      <c r="F1723" s="201" t="s">
        <v>2407</v>
      </c>
    </row>
    <row r="1724" spans="1:6" ht="12" x14ac:dyDescent="0.25">
      <c r="A1724" s="201">
        <v>6404</v>
      </c>
      <c r="B1724" s="201" t="s">
        <v>2557</v>
      </c>
      <c r="C1724" s="201" t="s">
        <v>2269</v>
      </c>
      <c r="D1724" s="201" t="s">
        <v>2466</v>
      </c>
      <c r="E1724" s="201" t="s">
        <v>111</v>
      </c>
      <c r="F1724" s="201" t="s">
        <v>2467</v>
      </c>
    </row>
    <row r="1725" spans="1:6" ht="12" x14ac:dyDescent="0.25">
      <c r="A1725" s="201">
        <v>6404</v>
      </c>
      <c r="B1725" s="201" t="s">
        <v>2557</v>
      </c>
      <c r="C1725" s="201" t="s">
        <v>2269</v>
      </c>
      <c r="D1725" s="201" t="s">
        <v>2466</v>
      </c>
      <c r="E1725" s="201" t="s">
        <v>111</v>
      </c>
      <c r="F1725" s="201" t="s">
        <v>2365</v>
      </c>
    </row>
    <row r="1726" spans="1:6" ht="12" x14ac:dyDescent="0.25">
      <c r="A1726" s="201">
        <v>6404</v>
      </c>
      <c r="B1726" s="201" t="s">
        <v>2557</v>
      </c>
      <c r="C1726" s="201" t="s">
        <v>2269</v>
      </c>
      <c r="D1726" s="201" t="s">
        <v>2466</v>
      </c>
      <c r="E1726" s="201" t="s">
        <v>111</v>
      </c>
      <c r="F1726" s="201" t="s">
        <v>2463</v>
      </c>
    </row>
    <row r="1727" spans="1:6" ht="12" x14ac:dyDescent="0.25">
      <c r="A1727" s="201">
        <v>6404</v>
      </c>
      <c r="B1727" s="201" t="s">
        <v>2557</v>
      </c>
      <c r="C1727" s="201" t="s">
        <v>2269</v>
      </c>
      <c r="D1727" s="201" t="s">
        <v>2466</v>
      </c>
      <c r="E1727" s="201" t="s">
        <v>111</v>
      </c>
      <c r="F1727" s="201" t="s">
        <v>2395</v>
      </c>
    </row>
    <row r="1728" spans="1:6" ht="12" x14ac:dyDescent="0.25">
      <c r="A1728" s="201">
        <v>6404</v>
      </c>
      <c r="B1728" s="201" t="s">
        <v>2557</v>
      </c>
      <c r="C1728" s="201" t="s">
        <v>2269</v>
      </c>
      <c r="D1728" s="201" t="s">
        <v>2466</v>
      </c>
      <c r="E1728" s="201" t="s">
        <v>111</v>
      </c>
      <c r="F1728" s="201" t="s">
        <v>2398</v>
      </c>
    </row>
    <row r="1729" spans="1:6" ht="12" x14ac:dyDescent="0.25">
      <c r="A1729" s="201">
        <v>6404</v>
      </c>
      <c r="B1729" s="201" t="s">
        <v>2557</v>
      </c>
      <c r="C1729" s="201" t="s">
        <v>2269</v>
      </c>
      <c r="D1729" s="201" t="s">
        <v>2466</v>
      </c>
      <c r="E1729" s="201" t="s">
        <v>111</v>
      </c>
      <c r="F1729" s="201" t="s">
        <v>2402</v>
      </c>
    </row>
    <row r="1730" spans="1:6" ht="12" x14ac:dyDescent="0.25">
      <c r="A1730" s="201">
        <v>6404</v>
      </c>
      <c r="B1730" s="201" t="s">
        <v>2557</v>
      </c>
      <c r="C1730" s="201" t="s">
        <v>2269</v>
      </c>
      <c r="D1730" s="201" t="s">
        <v>2466</v>
      </c>
      <c r="E1730" s="201" t="s">
        <v>111</v>
      </c>
      <c r="F1730" s="201" t="s">
        <v>2534</v>
      </c>
    </row>
    <row r="1731" spans="1:6" ht="12" x14ac:dyDescent="0.25">
      <c r="A1731" s="201">
        <v>6404</v>
      </c>
      <c r="B1731" s="201" t="s">
        <v>2557</v>
      </c>
      <c r="C1731" s="201" t="s">
        <v>2269</v>
      </c>
      <c r="D1731" s="201" t="s">
        <v>2466</v>
      </c>
      <c r="E1731" s="201" t="s">
        <v>111</v>
      </c>
      <c r="F1731" s="201" t="s">
        <v>2520</v>
      </c>
    </row>
    <row r="1732" spans="1:6" ht="12" x14ac:dyDescent="0.25">
      <c r="A1732" s="201">
        <v>6404</v>
      </c>
      <c r="B1732" s="201" t="s">
        <v>2557</v>
      </c>
      <c r="C1732" s="201" t="s">
        <v>2269</v>
      </c>
      <c r="D1732" s="201" t="s">
        <v>2466</v>
      </c>
      <c r="E1732" s="201" t="s">
        <v>111</v>
      </c>
      <c r="F1732" s="201" t="s">
        <v>2404</v>
      </c>
    </row>
    <row r="1733" spans="1:6" ht="12" x14ac:dyDescent="0.25">
      <c r="A1733" s="201">
        <v>6404</v>
      </c>
      <c r="B1733" s="201" t="s">
        <v>2557</v>
      </c>
      <c r="C1733" s="201" t="s">
        <v>2269</v>
      </c>
      <c r="D1733" s="201" t="s">
        <v>2466</v>
      </c>
      <c r="E1733" s="201" t="s">
        <v>111</v>
      </c>
      <c r="F1733" s="201" t="s">
        <v>2364</v>
      </c>
    </row>
    <row r="1734" spans="1:6" ht="12" x14ac:dyDescent="0.25">
      <c r="A1734" s="201">
        <v>6404</v>
      </c>
      <c r="B1734" s="201" t="s">
        <v>2557</v>
      </c>
      <c r="C1734" s="201" t="s">
        <v>2269</v>
      </c>
      <c r="D1734" s="201" t="s">
        <v>2466</v>
      </c>
      <c r="E1734" s="201" t="s">
        <v>111</v>
      </c>
      <c r="F1734" s="201" t="s">
        <v>2392</v>
      </c>
    </row>
    <row r="1735" spans="1:6" ht="12" x14ac:dyDescent="0.25">
      <c r="A1735" s="201">
        <v>6404</v>
      </c>
      <c r="B1735" s="201" t="s">
        <v>2557</v>
      </c>
      <c r="C1735" s="201" t="s">
        <v>2269</v>
      </c>
      <c r="D1735" s="201" t="s">
        <v>2466</v>
      </c>
      <c r="E1735" s="201" t="s">
        <v>111</v>
      </c>
      <c r="F1735" s="201" t="s">
        <v>2460</v>
      </c>
    </row>
    <row r="1736" spans="1:6" ht="12" x14ac:dyDescent="0.25">
      <c r="A1736" s="201">
        <v>6404</v>
      </c>
      <c r="B1736" s="201" t="s">
        <v>2557</v>
      </c>
      <c r="C1736" s="201" t="s">
        <v>2269</v>
      </c>
      <c r="D1736" s="201" t="s">
        <v>2466</v>
      </c>
      <c r="E1736" s="201" t="s">
        <v>111</v>
      </c>
      <c r="F1736" s="201" t="s">
        <v>2422</v>
      </c>
    </row>
    <row r="1737" spans="1:6" ht="12" x14ac:dyDescent="0.25">
      <c r="A1737" s="201">
        <v>6404</v>
      </c>
      <c r="B1737" s="201" t="s">
        <v>2557</v>
      </c>
      <c r="C1737" s="201" t="s">
        <v>2269</v>
      </c>
      <c r="D1737" s="201" t="s">
        <v>2466</v>
      </c>
      <c r="E1737" s="201" t="s">
        <v>111</v>
      </c>
      <c r="F1737" s="201" t="s">
        <v>2405</v>
      </c>
    </row>
    <row r="1738" spans="1:6" ht="12" x14ac:dyDescent="0.25">
      <c r="A1738" s="201">
        <v>6404</v>
      </c>
      <c r="B1738" s="201" t="s">
        <v>2557</v>
      </c>
      <c r="C1738" s="201" t="s">
        <v>2269</v>
      </c>
      <c r="D1738" s="201" t="s">
        <v>2466</v>
      </c>
      <c r="E1738" s="201" t="s">
        <v>111</v>
      </c>
      <c r="F1738" s="201" t="s">
        <v>2538</v>
      </c>
    </row>
    <row r="1739" spans="1:6" ht="12" x14ac:dyDescent="0.25">
      <c r="A1739" s="201">
        <v>6404</v>
      </c>
      <c r="B1739" s="201" t="s">
        <v>2557</v>
      </c>
      <c r="C1739" s="201" t="s">
        <v>2269</v>
      </c>
      <c r="D1739" s="201" t="s">
        <v>2466</v>
      </c>
      <c r="E1739" s="201" t="s">
        <v>111</v>
      </c>
      <c r="F1739" s="201" t="s">
        <v>2468</v>
      </c>
    </row>
    <row r="1740" spans="1:6" ht="12" x14ac:dyDescent="0.25">
      <c r="A1740" s="201">
        <v>6404</v>
      </c>
      <c r="B1740" s="201" t="s">
        <v>2557</v>
      </c>
      <c r="C1740" s="201" t="s">
        <v>2269</v>
      </c>
      <c r="D1740" s="201" t="s">
        <v>2466</v>
      </c>
      <c r="E1740" s="201" t="s">
        <v>111</v>
      </c>
      <c r="F1740" s="201" t="s">
        <v>2394</v>
      </c>
    </row>
    <row r="1741" spans="1:6" ht="12" x14ac:dyDescent="0.25">
      <c r="A1741" s="201">
        <v>6404</v>
      </c>
      <c r="B1741" s="201" t="s">
        <v>2557</v>
      </c>
      <c r="C1741" s="201" t="s">
        <v>2269</v>
      </c>
      <c r="D1741" s="201" t="s">
        <v>2466</v>
      </c>
      <c r="E1741" s="201" t="s">
        <v>111</v>
      </c>
      <c r="F1741" s="201" t="s">
        <v>2352</v>
      </c>
    </row>
    <row r="1742" spans="1:6" ht="12" x14ac:dyDescent="0.25">
      <c r="A1742" s="201">
        <v>6404</v>
      </c>
      <c r="B1742" s="201" t="s">
        <v>2557</v>
      </c>
      <c r="C1742" s="201" t="s">
        <v>2269</v>
      </c>
      <c r="D1742" s="201" t="s">
        <v>2466</v>
      </c>
      <c r="E1742" s="201" t="s">
        <v>111</v>
      </c>
      <c r="F1742" s="201" t="s">
        <v>2462</v>
      </c>
    </row>
    <row r="1743" spans="1:6" ht="12" x14ac:dyDescent="0.25">
      <c r="A1743" s="201">
        <v>6404</v>
      </c>
      <c r="B1743" s="201" t="s">
        <v>2557</v>
      </c>
      <c r="C1743" s="201" t="s">
        <v>2269</v>
      </c>
      <c r="D1743" s="201" t="s">
        <v>2466</v>
      </c>
      <c r="E1743" s="201" t="s">
        <v>111</v>
      </c>
      <c r="F1743" s="201" t="s">
        <v>2367</v>
      </c>
    </row>
    <row r="1744" spans="1:6" ht="12" x14ac:dyDescent="0.25">
      <c r="A1744" s="201">
        <v>6404</v>
      </c>
      <c r="B1744" s="201" t="s">
        <v>2557</v>
      </c>
      <c r="C1744" s="201" t="s">
        <v>2269</v>
      </c>
      <c r="D1744" s="201" t="s">
        <v>2466</v>
      </c>
      <c r="E1744" s="201" t="s">
        <v>111</v>
      </c>
      <c r="F1744" s="201" t="s">
        <v>2355</v>
      </c>
    </row>
    <row r="1745" spans="1:6" ht="12" x14ac:dyDescent="0.25">
      <c r="A1745" s="201">
        <v>6404</v>
      </c>
      <c r="B1745" s="201" t="s">
        <v>2557</v>
      </c>
      <c r="C1745" s="201" t="s">
        <v>2269</v>
      </c>
      <c r="D1745" s="201" t="s">
        <v>2466</v>
      </c>
      <c r="E1745" s="201" t="s">
        <v>111</v>
      </c>
      <c r="F1745" s="201" t="s">
        <v>2348</v>
      </c>
    </row>
    <row r="1746" spans="1:6" ht="12" x14ac:dyDescent="0.25">
      <c r="A1746" s="201">
        <v>6404</v>
      </c>
      <c r="B1746" s="201" t="s">
        <v>2557</v>
      </c>
      <c r="C1746" s="201" t="s">
        <v>2269</v>
      </c>
      <c r="D1746" s="201" t="s">
        <v>2466</v>
      </c>
      <c r="E1746" s="201" t="s">
        <v>111</v>
      </c>
      <c r="F1746" s="201" t="s">
        <v>2345</v>
      </c>
    </row>
    <row r="1747" spans="1:6" ht="12" x14ac:dyDescent="0.25">
      <c r="A1747" s="201">
        <v>6404</v>
      </c>
      <c r="B1747" s="201" t="s">
        <v>2557</v>
      </c>
      <c r="C1747" s="201" t="s">
        <v>2269</v>
      </c>
      <c r="D1747" s="201" t="s">
        <v>2466</v>
      </c>
      <c r="E1747" s="201" t="s">
        <v>111</v>
      </c>
      <c r="F1747" s="201" t="s">
        <v>2430</v>
      </c>
    </row>
    <row r="1748" spans="1:6" ht="12" x14ac:dyDescent="0.25">
      <c r="A1748" s="201">
        <v>6404</v>
      </c>
      <c r="B1748" s="201" t="s">
        <v>2557</v>
      </c>
      <c r="C1748" s="201" t="s">
        <v>2269</v>
      </c>
      <c r="D1748" s="201" t="s">
        <v>2466</v>
      </c>
      <c r="E1748" s="201" t="s">
        <v>111</v>
      </c>
      <c r="F1748" s="201" t="s">
        <v>2375</v>
      </c>
    </row>
    <row r="1749" spans="1:6" ht="12" x14ac:dyDescent="0.25">
      <c r="A1749" s="201">
        <v>6404</v>
      </c>
      <c r="B1749" s="201" t="s">
        <v>2557</v>
      </c>
      <c r="C1749" s="201" t="s">
        <v>2269</v>
      </c>
      <c r="D1749" s="201" t="s">
        <v>2466</v>
      </c>
      <c r="E1749" s="201" t="s">
        <v>111</v>
      </c>
      <c r="F1749" s="201" t="s">
        <v>2346</v>
      </c>
    </row>
    <row r="1750" spans="1:6" ht="12" x14ac:dyDescent="0.25">
      <c r="A1750" s="201">
        <v>6404</v>
      </c>
      <c r="B1750" s="201" t="s">
        <v>2557</v>
      </c>
      <c r="C1750" s="201" t="s">
        <v>2269</v>
      </c>
      <c r="D1750" s="201" t="s">
        <v>2466</v>
      </c>
      <c r="E1750" s="201" t="s">
        <v>111</v>
      </c>
      <c r="F1750" s="201" t="s">
        <v>2374</v>
      </c>
    </row>
    <row r="1751" spans="1:6" ht="12" x14ac:dyDescent="0.25">
      <c r="A1751" s="201">
        <v>6404</v>
      </c>
      <c r="B1751" s="201" t="s">
        <v>2557</v>
      </c>
      <c r="C1751" s="201" t="s">
        <v>2269</v>
      </c>
      <c r="D1751" s="201" t="s">
        <v>2466</v>
      </c>
      <c r="E1751" s="201" t="s">
        <v>111</v>
      </c>
      <c r="F1751" s="201" t="s">
        <v>2387</v>
      </c>
    </row>
    <row r="1752" spans="1:6" ht="12" x14ac:dyDescent="0.25">
      <c r="A1752" s="201">
        <v>6404</v>
      </c>
      <c r="B1752" s="201" t="s">
        <v>2557</v>
      </c>
      <c r="C1752" s="201" t="s">
        <v>2269</v>
      </c>
      <c r="D1752" s="201" t="s">
        <v>2466</v>
      </c>
      <c r="E1752" s="201" t="s">
        <v>111</v>
      </c>
      <c r="F1752" s="201" t="s">
        <v>2391</v>
      </c>
    </row>
    <row r="1753" spans="1:6" ht="12" x14ac:dyDescent="0.25">
      <c r="A1753" s="201">
        <v>6404</v>
      </c>
      <c r="B1753" s="201" t="s">
        <v>2557</v>
      </c>
      <c r="C1753" s="201" t="s">
        <v>2269</v>
      </c>
      <c r="D1753" s="201" t="s">
        <v>2466</v>
      </c>
      <c r="E1753" s="201" t="s">
        <v>111</v>
      </c>
      <c r="F1753" s="201" t="s">
        <v>2514</v>
      </c>
    </row>
    <row r="1754" spans="1:6" ht="12" x14ac:dyDescent="0.25">
      <c r="A1754" s="201">
        <v>6404</v>
      </c>
      <c r="B1754" s="201" t="s">
        <v>2557</v>
      </c>
      <c r="C1754" s="201" t="s">
        <v>2269</v>
      </c>
      <c r="D1754" s="201" t="s">
        <v>2466</v>
      </c>
      <c r="E1754" s="201" t="s">
        <v>111</v>
      </c>
    </row>
    <row r="1755" spans="1:6" ht="12" x14ac:dyDescent="0.25">
      <c r="A1755" s="201">
        <v>6404</v>
      </c>
      <c r="B1755" s="201" t="s">
        <v>2557</v>
      </c>
      <c r="C1755" s="201" t="s">
        <v>2269</v>
      </c>
      <c r="D1755" s="201" t="s">
        <v>2466</v>
      </c>
      <c r="E1755" s="201" t="s">
        <v>111</v>
      </c>
      <c r="F1755" s="201" t="s">
        <v>2477</v>
      </c>
    </row>
    <row r="1756" spans="1:6" ht="12" x14ac:dyDescent="0.25">
      <c r="A1756" s="201">
        <v>6404</v>
      </c>
      <c r="B1756" s="201" t="s">
        <v>2557</v>
      </c>
      <c r="C1756" s="201" t="s">
        <v>2269</v>
      </c>
      <c r="D1756" s="201" t="s">
        <v>2466</v>
      </c>
      <c r="E1756" s="201" t="s">
        <v>111</v>
      </c>
      <c r="F1756" s="201" t="s">
        <v>2459</v>
      </c>
    </row>
    <row r="1757" spans="1:6" ht="12" x14ac:dyDescent="0.25">
      <c r="A1757" s="201">
        <v>6404</v>
      </c>
      <c r="B1757" s="201" t="s">
        <v>2557</v>
      </c>
      <c r="C1757" s="201" t="s">
        <v>2269</v>
      </c>
      <c r="D1757" s="201" t="s">
        <v>2466</v>
      </c>
      <c r="E1757" s="201" t="s">
        <v>111</v>
      </c>
      <c r="F1757" s="201" t="s">
        <v>2358</v>
      </c>
    </row>
    <row r="1758" spans="1:6" ht="12" x14ac:dyDescent="0.25">
      <c r="A1758" s="201">
        <v>6404</v>
      </c>
      <c r="B1758" s="201" t="s">
        <v>2557</v>
      </c>
      <c r="C1758" s="201" t="s">
        <v>2269</v>
      </c>
      <c r="D1758" s="201" t="s">
        <v>2466</v>
      </c>
      <c r="E1758" s="201" t="s">
        <v>111</v>
      </c>
      <c r="F1758" s="201" t="s">
        <v>2344</v>
      </c>
    </row>
    <row r="1759" spans="1:6" ht="12" x14ac:dyDescent="0.25">
      <c r="A1759" s="201">
        <v>6404</v>
      </c>
      <c r="B1759" s="201" t="s">
        <v>2557</v>
      </c>
      <c r="C1759" s="201" t="s">
        <v>2269</v>
      </c>
      <c r="D1759" s="201" t="s">
        <v>2466</v>
      </c>
      <c r="E1759" s="201" t="s">
        <v>111</v>
      </c>
      <c r="F1759" s="201" t="s">
        <v>2533</v>
      </c>
    </row>
    <row r="1760" spans="1:6" ht="12" x14ac:dyDescent="0.25">
      <c r="A1760" s="201">
        <v>6404</v>
      </c>
      <c r="B1760" s="201" t="s">
        <v>2557</v>
      </c>
      <c r="C1760" s="201" t="s">
        <v>2269</v>
      </c>
      <c r="D1760" s="201" t="s">
        <v>2466</v>
      </c>
      <c r="E1760" s="201" t="s">
        <v>111</v>
      </c>
      <c r="F1760" s="201" t="s">
        <v>2513</v>
      </c>
    </row>
    <row r="1761" spans="1:6" ht="12" x14ac:dyDescent="0.25">
      <c r="A1761" s="201">
        <v>6404</v>
      </c>
      <c r="B1761" s="201" t="s">
        <v>2557</v>
      </c>
      <c r="C1761" s="201" t="s">
        <v>2269</v>
      </c>
      <c r="D1761" s="201" t="s">
        <v>2466</v>
      </c>
      <c r="E1761" s="201" t="s">
        <v>111</v>
      </c>
      <c r="F1761" s="201" t="s">
        <v>2349</v>
      </c>
    </row>
    <row r="1762" spans="1:6" ht="12" x14ac:dyDescent="0.25">
      <c r="A1762" s="201">
        <v>6404</v>
      </c>
      <c r="B1762" s="201" t="s">
        <v>2557</v>
      </c>
      <c r="C1762" s="201" t="s">
        <v>2269</v>
      </c>
      <c r="D1762" s="201" t="s">
        <v>2466</v>
      </c>
      <c r="E1762" s="201" t="s">
        <v>111</v>
      </c>
      <c r="F1762" s="201" t="s">
        <v>2354</v>
      </c>
    </row>
    <row r="1763" spans="1:6" ht="12" x14ac:dyDescent="0.25">
      <c r="A1763" s="201">
        <v>6404</v>
      </c>
      <c r="B1763" s="201" t="s">
        <v>2557</v>
      </c>
      <c r="C1763" s="201" t="s">
        <v>2269</v>
      </c>
      <c r="D1763" s="201" t="s">
        <v>2466</v>
      </c>
      <c r="E1763" s="201" t="s">
        <v>111</v>
      </c>
      <c r="F1763" s="201" t="s">
        <v>2485</v>
      </c>
    </row>
    <row r="1764" spans="1:6" ht="12" x14ac:dyDescent="0.25">
      <c r="A1764" s="201">
        <v>6404</v>
      </c>
      <c r="B1764" s="201" t="s">
        <v>2557</v>
      </c>
      <c r="C1764" s="201" t="s">
        <v>2269</v>
      </c>
      <c r="D1764" s="201" t="s">
        <v>2466</v>
      </c>
      <c r="E1764" s="201" t="s">
        <v>111</v>
      </c>
      <c r="F1764" s="201" t="s">
        <v>2388</v>
      </c>
    </row>
    <row r="1765" spans="1:6" ht="12" x14ac:dyDescent="0.25">
      <c r="A1765" s="201">
        <v>6404</v>
      </c>
      <c r="B1765" s="201" t="s">
        <v>2557</v>
      </c>
      <c r="C1765" s="201" t="s">
        <v>2269</v>
      </c>
      <c r="D1765" s="201" t="s">
        <v>2466</v>
      </c>
      <c r="E1765" s="201" t="s">
        <v>111</v>
      </c>
      <c r="F1765" s="201" t="s">
        <v>2401</v>
      </c>
    </row>
    <row r="1766" spans="1:6" ht="12" x14ac:dyDescent="0.25">
      <c r="A1766" s="201">
        <v>6404</v>
      </c>
      <c r="B1766" s="201" t="s">
        <v>2557</v>
      </c>
      <c r="C1766" s="201" t="s">
        <v>2269</v>
      </c>
      <c r="D1766" s="201" t="s">
        <v>2466</v>
      </c>
      <c r="E1766" s="201" t="s">
        <v>111</v>
      </c>
      <c r="F1766" s="201" t="s">
        <v>2378</v>
      </c>
    </row>
    <row r="1767" spans="1:6" ht="12" x14ac:dyDescent="0.25">
      <c r="A1767" s="201">
        <v>6404</v>
      </c>
      <c r="B1767" s="201" t="s">
        <v>2557</v>
      </c>
      <c r="C1767" s="201" t="s">
        <v>2269</v>
      </c>
      <c r="D1767" s="201" t="s">
        <v>2466</v>
      </c>
      <c r="E1767" s="201" t="s">
        <v>111</v>
      </c>
      <c r="F1767" s="201" t="s">
        <v>2390</v>
      </c>
    </row>
    <row r="1768" spans="1:6" ht="12" x14ac:dyDescent="0.25">
      <c r="A1768" s="201">
        <v>6404</v>
      </c>
      <c r="B1768" s="201" t="s">
        <v>2557</v>
      </c>
      <c r="C1768" s="201" t="s">
        <v>2269</v>
      </c>
      <c r="D1768" s="201" t="s">
        <v>2466</v>
      </c>
      <c r="E1768" s="201" t="s">
        <v>111</v>
      </c>
      <c r="F1768" s="201" t="s">
        <v>2396</v>
      </c>
    </row>
    <row r="1769" spans="1:6" ht="12" x14ac:dyDescent="0.25">
      <c r="A1769" s="201">
        <v>6404</v>
      </c>
      <c r="B1769" s="201" t="s">
        <v>2557</v>
      </c>
      <c r="C1769" s="201" t="s">
        <v>2269</v>
      </c>
      <c r="D1769" s="201" t="s">
        <v>2466</v>
      </c>
      <c r="E1769" s="201" t="s">
        <v>111</v>
      </c>
      <c r="F1769" s="201" t="s">
        <v>2353</v>
      </c>
    </row>
    <row r="1770" spans="1:6" ht="12" x14ac:dyDescent="0.25">
      <c r="A1770" s="201">
        <v>6404</v>
      </c>
      <c r="B1770" s="201" t="s">
        <v>2557</v>
      </c>
      <c r="C1770" s="201" t="s">
        <v>2269</v>
      </c>
      <c r="D1770" s="201" t="s">
        <v>2466</v>
      </c>
      <c r="E1770" s="201" t="s">
        <v>111</v>
      </c>
      <c r="F1770" s="201" t="s">
        <v>2386</v>
      </c>
    </row>
    <row r="1771" spans="1:6" ht="12" x14ac:dyDescent="0.25">
      <c r="A1771" s="201">
        <v>6407</v>
      </c>
      <c r="B1771" s="201" t="s">
        <v>2558</v>
      </c>
      <c r="C1771" s="201" t="s">
        <v>2262</v>
      </c>
      <c r="D1771" s="201" t="s">
        <v>2458</v>
      </c>
      <c r="E1771" s="201" t="s">
        <v>104</v>
      </c>
      <c r="F1771" s="201" t="s">
        <v>2348</v>
      </c>
    </row>
    <row r="1772" spans="1:6" ht="12" x14ac:dyDescent="0.25">
      <c r="A1772" s="201">
        <v>6407</v>
      </c>
      <c r="B1772" s="201" t="s">
        <v>2558</v>
      </c>
      <c r="C1772" s="201" t="s">
        <v>2262</v>
      </c>
      <c r="D1772" s="201" t="s">
        <v>2458</v>
      </c>
      <c r="E1772" s="201" t="s">
        <v>104</v>
      </c>
      <c r="F1772" s="201" t="s">
        <v>2365</v>
      </c>
    </row>
    <row r="1773" spans="1:6" ht="12" x14ac:dyDescent="0.25">
      <c r="A1773" s="201">
        <v>6407</v>
      </c>
      <c r="B1773" s="201" t="s">
        <v>2558</v>
      </c>
      <c r="C1773" s="201" t="s">
        <v>2262</v>
      </c>
      <c r="D1773" s="201" t="s">
        <v>2458</v>
      </c>
      <c r="E1773" s="201" t="s">
        <v>104</v>
      </c>
      <c r="F1773" s="201" t="s">
        <v>2390</v>
      </c>
    </row>
    <row r="1774" spans="1:6" ht="12" x14ac:dyDescent="0.25">
      <c r="A1774" s="201">
        <v>6407</v>
      </c>
      <c r="B1774" s="201" t="s">
        <v>2558</v>
      </c>
      <c r="C1774" s="201" t="s">
        <v>2262</v>
      </c>
      <c r="D1774" s="201" t="s">
        <v>2458</v>
      </c>
      <c r="E1774" s="201" t="s">
        <v>104</v>
      </c>
      <c r="F1774" s="201" t="s">
        <v>2463</v>
      </c>
    </row>
    <row r="1775" spans="1:6" ht="12" x14ac:dyDescent="0.25">
      <c r="A1775" s="201">
        <v>6407</v>
      </c>
      <c r="B1775" s="201" t="s">
        <v>2558</v>
      </c>
      <c r="C1775" s="201" t="s">
        <v>2262</v>
      </c>
      <c r="D1775" s="201" t="s">
        <v>2458</v>
      </c>
      <c r="E1775" s="201" t="s">
        <v>104</v>
      </c>
      <c r="F1775" s="201" t="s">
        <v>2383</v>
      </c>
    </row>
    <row r="1776" spans="1:6" ht="12" x14ac:dyDescent="0.25">
      <c r="A1776" s="201">
        <v>6407</v>
      </c>
      <c r="B1776" s="201" t="s">
        <v>2558</v>
      </c>
      <c r="C1776" s="201" t="s">
        <v>2262</v>
      </c>
      <c r="D1776" s="201" t="s">
        <v>2458</v>
      </c>
      <c r="E1776" s="201" t="s">
        <v>104</v>
      </c>
      <c r="F1776" s="201" t="s">
        <v>2349</v>
      </c>
    </row>
    <row r="1777" spans="1:6" ht="12" x14ac:dyDescent="0.25">
      <c r="A1777" s="201">
        <v>6407</v>
      </c>
      <c r="B1777" s="201" t="s">
        <v>2558</v>
      </c>
      <c r="C1777" s="201" t="s">
        <v>2262</v>
      </c>
      <c r="D1777" s="201" t="s">
        <v>2458</v>
      </c>
      <c r="E1777" s="201" t="s">
        <v>104</v>
      </c>
      <c r="F1777" s="201" t="s">
        <v>2367</v>
      </c>
    </row>
    <row r="1778" spans="1:6" ht="12" x14ac:dyDescent="0.25">
      <c r="A1778" s="201">
        <v>6407</v>
      </c>
      <c r="B1778" s="201" t="s">
        <v>2558</v>
      </c>
      <c r="C1778" s="201" t="s">
        <v>2262</v>
      </c>
      <c r="D1778" s="201" t="s">
        <v>2458</v>
      </c>
      <c r="E1778" s="201" t="s">
        <v>104</v>
      </c>
      <c r="F1778" s="201" t="s">
        <v>2379</v>
      </c>
    </row>
    <row r="1779" spans="1:6" ht="12" x14ac:dyDescent="0.25">
      <c r="A1779" s="201">
        <v>6407</v>
      </c>
      <c r="B1779" s="201" t="s">
        <v>2558</v>
      </c>
      <c r="C1779" s="201" t="s">
        <v>2262</v>
      </c>
      <c r="D1779" s="201" t="s">
        <v>2458</v>
      </c>
      <c r="E1779" s="201" t="s">
        <v>104</v>
      </c>
      <c r="F1779" s="201" t="s">
        <v>2345</v>
      </c>
    </row>
    <row r="1780" spans="1:6" ht="12" x14ac:dyDescent="0.25">
      <c r="A1780" s="201">
        <v>6407</v>
      </c>
      <c r="B1780" s="201" t="s">
        <v>2558</v>
      </c>
      <c r="C1780" s="201" t="s">
        <v>2262</v>
      </c>
      <c r="D1780" s="201" t="s">
        <v>2458</v>
      </c>
      <c r="E1780" s="201" t="s">
        <v>104</v>
      </c>
    </row>
    <row r="1781" spans="1:6" ht="12" x14ac:dyDescent="0.25">
      <c r="A1781" s="201">
        <v>6407</v>
      </c>
      <c r="B1781" s="201" t="s">
        <v>2558</v>
      </c>
      <c r="C1781" s="201" t="s">
        <v>2262</v>
      </c>
      <c r="D1781" s="201" t="s">
        <v>2458</v>
      </c>
      <c r="E1781" s="201" t="s">
        <v>104</v>
      </c>
      <c r="F1781" s="201" t="s">
        <v>2391</v>
      </c>
    </row>
    <row r="1782" spans="1:6" ht="12" x14ac:dyDescent="0.25">
      <c r="A1782" s="201">
        <v>6407</v>
      </c>
      <c r="B1782" s="201" t="s">
        <v>2558</v>
      </c>
      <c r="C1782" s="201" t="s">
        <v>2262</v>
      </c>
      <c r="D1782" s="201" t="s">
        <v>2458</v>
      </c>
      <c r="E1782" s="201" t="s">
        <v>104</v>
      </c>
      <c r="F1782" s="201" t="s">
        <v>2392</v>
      </c>
    </row>
    <row r="1783" spans="1:6" ht="12" x14ac:dyDescent="0.25">
      <c r="A1783" s="201">
        <v>6407</v>
      </c>
      <c r="B1783" s="201" t="s">
        <v>2558</v>
      </c>
      <c r="C1783" s="201" t="s">
        <v>2262</v>
      </c>
      <c r="D1783" s="201" t="s">
        <v>2458</v>
      </c>
      <c r="E1783" s="201" t="s">
        <v>104</v>
      </c>
      <c r="F1783" s="201" t="s">
        <v>2529</v>
      </c>
    </row>
    <row r="1784" spans="1:6" ht="12" x14ac:dyDescent="0.25">
      <c r="A1784" s="201">
        <v>6407</v>
      </c>
      <c r="B1784" s="201" t="s">
        <v>2558</v>
      </c>
      <c r="C1784" s="201" t="s">
        <v>2262</v>
      </c>
      <c r="D1784" s="201" t="s">
        <v>2458</v>
      </c>
      <c r="E1784" s="201" t="s">
        <v>104</v>
      </c>
      <c r="F1784" s="201" t="s">
        <v>2351</v>
      </c>
    </row>
    <row r="1785" spans="1:6" ht="12" x14ac:dyDescent="0.25">
      <c r="A1785" s="201">
        <v>6407</v>
      </c>
      <c r="B1785" s="201" t="s">
        <v>2558</v>
      </c>
      <c r="C1785" s="201" t="s">
        <v>2262</v>
      </c>
      <c r="D1785" s="201" t="s">
        <v>2458</v>
      </c>
      <c r="E1785" s="201" t="s">
        <v>104</v>
      </c>
      <c r="F1785" s="201" t="s">
        <v>2484</v>
      </c>
    </row>
    <row r="1786" spans="1:6" ht="12" x14ac:dyDescent="0.25">
      <c r="A1786" s="201">
        <v>6407</v>
      </c>
      <c r="B1786" s="201" t="s">
        <v>2558</v>
      </c>
      <c r="C1786" s="201" t="s">
        <v>2262</v>
      </c>
      <c r="D1786" s="201" t="s">
        <v>2458</v>
      </c>
      <c r="E1786" s="201" t="s">
        <v>104</v>
      </c>
      <c r="F1786" s="201" t="s">
        <v>2375</v>
      </c>
    </row>
    <row r="1787" spans="1:6" ht="12" x14ac:dyDescent="0.25">
      <c r="A1787" s="201">
        <v>6407</v>
      </c>
      <c r="B1787" s="201" t="s">
        <v>2558</v>
      </c>
      <c r="C1787" s="201" t="s">
        <v>2262</v>
      </c>
      <c r="D1787" s="201" t="s">
        <v>2458</v>
      </c>
      <c r="E1787" s="201" t="s">
        <v>104</v>
      </c>
      <c r="F1787" s="201" t="s">
        <v>2352</v>
      </c>
    </row>
    <row r="1788" spans="1:6" ht="12" x14ac:dyDescent="0.25">
      <c r="A1788" s="201">
        <v>6407</v>
      </c>
      <c r="B1788" s="201" t="s">
        <v>2558</v>
      </c>
      <c r="C1788" s="201" t="s">
        <v>2262</v>
      </c>
      <c r="D1788" s="201" t="s">
        <v>2458</v>
      </c>
      <c r="E1788" s="201" t="s">
        <v>104</v>
      </c>
      <c r="F1788" s="201" t="s">
        <v>2515</v>
      </c>
    </row>
    <row r="1789" spans="1:6" ht="12" x14ac:dyDescent="0.25">
      <c r="A1789" s="201">
        <v>6407</v>
      </c>
      <c r="B1789" s="201" t="s">
        <v>2558</v>
      </c>
      <c r="C1789" s="201" t="s">
        <v>2262</v>
      </c>
      <c r="D1789" s="201" t="s">
        <v>2458</v>
      </c>
      <c r="E1789" s="201" t="s">
        <v>104</v>
      </c>
      <c r="F1789" s="201" t="s">
        <v>2422</v>
      </c>
    </row>
    <row r="1790" spans="1:6" ht="12" x14ac:dyDescent="0.25">
      <c r="A1790" s="201">
        <v>6407</v>
      </c>
      <c r="B1790" s="201" t="s">
        <v>2558</v>
      </c>
      <c r="C1790" s="201" t="s">
        <v>2262</v>
      </c>
      <c r="D1790" s="201" t="s">
        <v>2458</v>
      </c>
      <c r="E1790" s="201" t="s">
        <v>104</v>
      </c>
      <c r="F1790" s="201" t="s">
        <v>2358</v>
      </c>
    </row>
    <row r="1791" spans="1:6" ht="12" x14ac:dyDescent="0.25">
      <c r="A1791" s="201">
        <v>6407</v>
      </c>
      <c r="B1791" s="201" t="s">
        <v>2558</v>
      </c>
      <c r="C1791" s="201" t="s">
        <v>2262</v>
      </c>
      <c r="D1791" s="201" t="s">
        <v>2458</v>
      </c>
      <c r="E1791" s="201" t="s">
        <v>104</v>
      </c>
      <c r="F1791" s="201" t="s">
        <v>2403</v>
      </c>
    </row>
    <row r="1792" spans="1:6" ht="12" x14ac:dyDescent="0.25">
      <c r="A1792" s="201">
        <v>6407</v>
      </c>
      <c r="B1792" s="201" t="s">
        <v>2558</v>
      </c>
      <c r="C1792" s="201" t="s">
        <v>2262</v>
      </c>
      <c r="D1792" s="201" t="s">
        <v>2458</v>
      </c>
      <c r="E1792" s="201" t="s">
        <v>104</v>
      </c>
      <c r="F1792" s="201" t="s">
        <v>2430</v>
      </c>
    </row>
    <row r="1793" spans="1:6" ht="12" x14ac:dyDescent="0.25">
      <c r="A1793" s="201">
        <v>6407</v>
      </c>
      <c r="B1793" s="201" t="s">
        <v>2558</v>
      </c>
      <c r="C1793" s="201" t="s">
        <v>2262</v>
      </c>
      <c r="D1793" s="201" t="s">
        <v>2458</v>
      </c>
      <c r="E1793" s="201" t="s">
        <v>104</v>
      </c>
      <c r="F1793" s="201" t="s">
        <v>2456</v>
      </c>
    </row>
    <row r="1794" spans="1:6" ht="12" x14ac:dyDescent="0.25">
      <c r="A1794" s="201">
        <v>6407</v>
      </c>
      <c r="B1794" s="201" t="s">
        <v>2558</v>
      </c>
      <c r="C1794" s="201" t="s">
        <v>2262</v>
      </c>
      <c r="D1794" s="201" t="s">
        <v>2458</v>
      </c>
      <c r="E1794" s="201" t="s">
        <v>104</v>
      </c>
      <c r="F1794" s="201" t="s">
        <v>2361</v>
      </c>
    </row>
    <row r="1795" spans="1:6" ht="12" x14ac:dyDescent="0.25">
      <c r="A1795" s="201">
        <v>6407</v>
      </c>
      <c r="B1795" s="201" t="s">
        <v>2558</v>
      </c>
      <c r="C1795" s="201" t="s">
        <v>2262</v>
      </c>
      <c r="D1795" s="201" t="s">
        <v>2458</v>
      </c>
      <c r="E1795" s="201" t="s">
        <v>104</v>
      </c>
      <c r="F1795" s="201" t="s">
        <v>2388</v>
      </c>
    </row>
    <row r="1796" spans="1:6" ht="12" x14ac:dyDescent="0.25">
      <c r="A1796" s="201">
        <v>6407</v>
      </c>
      <c r="B1796" s="201" t="s">
        <v>2558</v>
      </c>
      <c r="C1796" s="201" t="s">
        <v>2262</v>
      </c>
      <c r="D1796" s="201" t="s">
        <v>2458</v>
      </c>
      <c r="E1796" s="201" t="s">
        <v>104</v>
      </c>
      <c r="F1796" s="201" t="s">
        <v>2387</v>
      </c>
    </row>
    <row r="1797" spans="1:6" ht="12" x14ac:dyDescent="0.25">
      <c r="A1797" s="201">
        <v>6407</v>
      </c>
      <c r="B1797" s="201" t="s">
        <v>2558</v>
      </c>
      <c r="C1797" s="201" t="s">
        <v>2262</v>
      </c>
      <c r="D1797" s="201" t="s">
        <v>2458</v>
      </c>
      <c r="E1797" s="201" t="s">
        <v>104</v>
      </c>
      <c r="F1797" s="201" t="s">
        <v>2493</v>
      </c>
    </row>
    <row r="1798" spans="1:6" ht="12" x14ac:dyDescent="0.25">
      <c r="A1798" s="201">
        <v>6407</v>
      </c>
      <c r="B1798" s="201" t="s">
        <v>2558</v>
      </c>
      <c r="C1798" s="201" t="s">
        <v>2262</v>
      </c>
      <c r="D1798" s="201" t="s">
        <v>2458</v>
      </c>
      <c r="E1798" s="201" t="s">
        <v>104</v>
      </c>
      <c r="F1798" s="201" t="s">
        <v>2468</v>
      </c>
    </row>
    <row r="1799" spans="1:6" ht="12" x14ac:dyDescent="0.25">
      <c r="A1799" s="201">
        <v>6407</v>
      </c>
      <c r="B1799" s="201" t="s">
        <v>2558</v>
      </c>
      <c r="C1799" s="201" t="s">
        <v>2262</v>
      </c>
      <c r="D1799" s="201" t="s">
        <v>2458</v>
      </c>
      <c r="E1799" s="201" t="s">
        <v>104</v>
      </c>
      <c r="F1799" s="201" t="s">
        <v>2378</v>
      </c>
    </row>
    <row r="1800" spans="1:6" ht="12" x14ac:dyDescent="0.25">
      <c r="A1800" s="201">
        <v>6407</v>
      </c>
      <c r="B1800" s="201" t="s">
        <v>2558</v>
      </c>
      <c r="C1800" s="201" t="s">
        <v>2262</v>
      </c>
      <c r="D1800" s="201" t="s">
        <v>2458</v>
      </c>
      <c r="E1800" s="201" t="s">
        <v>104</v>
      </c>
      <c r="F1800" s="201" t="s">
        <v>2372</v>
      </c>
    </row>
    <row r="1801" spans="1:6" ht="12" x14ac:dyDescent="0.25">
      <c r="A1801" s="201">
        <v>6407</v>
      </c>
      <c r="B1801" s="201" t="s">
        <v>2558</v>
      </c>
      <c r="C1801" s="201" t="s">
        <v>2262</v>
      </c>
      <c r="D1801" s="201" t="s">
        <v>2458</v>
      </c>
      <c r="E1801" s="201" t="s">
        <v>104</v>
      </c>
      <c r="F1801" s="201" t="s">
        <v>2343</v>
      </c>
    </row>
    <row r="1802" spans="1:6" ht="12" x14ac:dyDescent="0.25">
      <c r="A1802" s="201">
        <v>6407</v>
      </c>
      <c r="B1802" s="201" t="s">
        <v>2558</v>
      </c>
      <c r="C1802" s="201" t="s">
        <v>2262</v>
      </c>
      <c r="D1802" s="201" t="s">
        <v>2458</v>
      </c>
      <c r="E1802" s="201" t="s">
        <v>104</v>
      </c>
      <c r="F1802" s="201" t="s">
        <v>2347</v>
      </c>
    </row>
    <row r="1803" spans="1:6" ht="12" x14ac:dyDescent="0.25">
      <c r="A1803" s="201">
        <v>6407</v>
      </c>
      <c r="B1803" s="201" t="s">
        <v>2558</v>
      </c>
      <c r="C1803" s="201" t="s">
        <v>2262</v>
      </c>
      <c r="D1803" s="201" t="s">
        <v>2458</v>
      </c>
      <c r="E1803" s="201" t="s">
        <v>104</v>
      </c>
      <c r="F1803" s="201" t="s">
        <v>2401</v>
      </c>
    </row>
    <row r="1804" spans="1:6" ht="12" x14ac:dyDescent="0.25">
      <c r="A1804" s="201">
        <v>6407</v>
      </c>
      <c r="B1804" s="201" t="s">
        <v>2558</v>
      </c>
      <c r="C1804" s="201" t="s">
        <v>2262</v>
      </c>
      <c r="D1804" s="201" t="s">
        <v>2458</v>
      </c>
      <c r="E1804" s="201" t="s">
        <v>104</v>
      </c>
      <c r="F1804" s="201" t="s">
        <v>2380</v>
      </c>
    </row>
    <row r="1805" spans="1:6" ht="12" x14ac:dyDescent="0.25">
      <c r="A1805" s="201">
        <v>6407</v>
      </c>
      <c r="B1805" s="201" t="s">
        <v>2558</v>
      </c>
      <c r="C1805" s="201" t="s">
        <v>2262</v>
      </c>
      <c r="D1805" s="201" t="s">
        <v>2458</v>
      </c>
      <c r="E1805" s="201" t="s">
        <v>104</v>
      </c>
      <c r="F1805" s="201" t="s">
        <v>2407</v>
      </c>
    </row>
    <row r="1806" spans="1:6" ht="12" x14ac:dyDescent="0.25">
      <c r="A1806" s="201">
        <v>6407</v>
      </c>
      <c r="B1806" s="201" t="s">
        <v>2558</v>
      </c>
      <c r="C1806" s="201" t="s">
        <v>2262</v>
      </c>
      <c r="D1806" s="201" t="s">
        <v>2458</v>
      </c>
      <c r="E1806" s="201" t="s">
        <v>104</v>
      </c>
      <c r="F1806" s="201" t="s">
        <v>2386</v>
      </c>
    </row>
    <row r="1807" spans="1:6" ht="12" x14ac:dyDescent="0.25">
      <c r="A1807" s="201">
        <v>6407</v>
      </c>
      <c r="B1807" s="201" t="s">
        <v>2558</v>
      </c>
      <c r="C1807" s="201" t="s">
        <v>2262</v>
      </c>
      <c r="D1807" s="201" t="s">
        <v>2458</v>
      </c>
      <c r="E1807" s="201" t="s">
        <v>104</v>
      </c>
      <c r="F1807" s="201" t="s">
        <v>2405</v>
      </c>
    </row>
    <row r="1808" spans="1:6" ht="12" x14ac:dyDescent="0.25">
      <c r="A1808" s="201">
        <v>6420</v>
      </c>
      <c r="B1808" s="201" t="s">
        <v>2559</v>
      </c>
      <c r="C1808" s="201" t="s">
        <v>2327</v>
      </c>
      <c r="D1808" s="201" t="s">
        <v>2458</v>
      </c>
      <c r="E1808" s="201" t="s">
        <v>103</v>
      </c>
      <c r="F1808" s="201" t="s">
        <v>2401</v>
      </c>
    </row>
    <row r="1809" spans="1:6" ht="12" x14ac:dyDescent="0.25">
      <c r="A1809" s="201">
        <v>6420</v>
      </c>
      <c r="B1809" s="201" t="s">
        <v>2559</v>
      </c>
      <c r="C1809" s="201" t="s">
        <v>2327</v>
      </c>
      <c r="D1809" s="201" t="s">
        <v>2458</v>
      </c>
      <c r="E1809" s="201" t="s">
        <v>103</v>
      </c>
      <c r="F1809" s="201" t="s">
        <v>2375</v>
      </c>
    </row>
    <row r="1810" spans="1:6" ht="12" x14ac:dyDescent="0.25">
      <c r="A1810" s="201">
        <v>6420</v>
      </c>
      <c r="B1810" s="201" t="s">
        <v>2559</v>
      </c>
      <c r="C1810" s="201" t="s">
        <v>2327</v>
      </c>
      <c r="D1810" s="201" t="s">
        <v>2458</v>
      </c>
      <c r="E1810" s="201" t="s">
        <v>103</v>
      </c>
      <c r="F1810" s="201" t="s">
        <v>2395</v>
      </c>
    </row>
    <row r="1811" spans="1:6" ht="12" x14ac:dyDescent="0.25">
      <c r="A1811" s="201">
        <v>6420</v>
      </c>
      <c r="B1811" s="201" t="s">
        <v>2559</v>
      </c>
      <c r="C1811" s="201" t="s">
        <v>2327</v>
      </c>
      <c r="D1811" s="201" t="s">
        <v>2458</v>
      </c>
      <c r="E1811" s="201" t="s">
        <v>103</v>
      </c>
      <c r="F1811" s="201" t="s">
        <v>2430</v>
      </c>
    </row>
    <row r="1812" spans="1:6" ht="12" x14ac:dyDescent="0.25">
      <c r="A1812" s="201">
        <v>6420</v>
      </c>
      <c r="B1812" s="201" t="s">
        <v>2559</v>
      </c>
      <c r="C1812" s="201" t="s">
        <v>2327</v>
      </c>
      <c r="D1812" s="201" t="s">
        <v>2458</v>
      </c>
      <c r="E1812" s="201" t="s">
        <v>103</v>
      </c>
      <c r="F1812" s="201" t="s">
        <v>2386</v>
      </c>
    </row>
    <row r="1813" spans="1:6" ht="12" x14ac:dyDescent="0.25">
      <c r="A1813" s="201">
        <v>6420</v>
      </c>
      <c r="B1813" s="201" t="s">
        <v>2559</v>
      </c>
      <c r="C1813" s="201" t="s">
        <v>2327</v>
      </c>
      <c r="D1813" s="201" t="s">
        <v>2458</v>
      </c>
      <c r="E1813" s="201" t="s">
        <v>103</v>
      </c>
      <c r="F1813" s="201" t="s">
        <v>2352</v>
      </c>
    </row>
    <row r="1814" spans="1:6" ht="12" x14ac:dyDescent="0.25">
      <c r="A1814" s="201">
        <v>6420</v>
      </c>
      <c r="B1814" s="201" t="s">
        <v>2559</v>
      </c>
      <c r="C1814" s="201" t="s">
        <v>2327</v>
      </c>
      <c r="D1814" s="201" t="s">
        <v>2458</v>
      </c>
      <c r="E1814" s="201" t="s">
        <v>103</v>
      </c>
      <c r="F1814" s="201" t="s">
        <v>2367</v>
      </c>
    </row>
    <row r="1815" spans="1:6" ht="12" x14ac:dyDescent="0.25">
      <c r="A1815" s="201">
        <v>6420</v>
      </c>
      <c r="B1815" s="201" t="s">
        <v>2559</v>
      </c>
      <c r="C1815" s="201" t="s">
        <v>2327</v>
      </c>
      <c r="D1815" s="201" t="s">
        <v>2458</v>
      </c>
      <c r="E1815" s="201" t="s">
        <v>103</v>
      </c>
      <c r="F1815" s="201" t="s">
        <v>2511</v>
      </c>
    </row>
    <row r="1816" spans="1:6" ht="12" x14ac:dyDescent="0.25">
      <c r="A1816" s="201">
        <v>6420</v>
      </c>
      <c r="B1816" s="201" t="s">
        <v>2559</v>
      </c>
      <c r="C1816" s="201" t="s">
        <v>2327</v>
      </c>
      <c r="D1816" s="201" t="s">
        <v>2458</v>
      </c>
      <c r="E1816" s="201" t="s">
        <v>103</v>
      </c>
    </row>
    <row r="1817" spans="1:6" ht="12" x14ac:dyDescent="0.25">
      <c r="A1817" s="201">
        <v>6420</v>
      </c>
      <c r="B1817" s="201" t="s">
        <v>2559</v>
      </c>
      <c r="C1817" s="201" t="s">
        <v>2327</v>
      </c>
      <c r="D1817" s="201" t="s">
        <v>2458</v>
      </c>
      <c r="E1817" s="201" t="s">
        <v>103</v>
      </c>
      <c r="F1817" s="201" t="s">
        <v>2403</v>
      </c>
    </row>
    <row r="1818" spans="1:6" ht="12" x14ac:dyDescent="0.25">
      <c r="A1818" s="201">
        <v>6420</v>
      </c>
      <c r="B1818" s="201" t="s">
        <v>2559</v>
      </c>
      <c r="C1818" s="201" t="s">
        <v>2327</v>
      </c>
      <c r="D1818" s="201" t="s">
        <v>2458</v>
      </c>
      <c r="E1818" s="201" t="s">
        <v>103</v>
      </c>
      <c r="F1818" s="201" t="s">
        <v>2347</v>
      </c>
    </row>
    <row r="1819" spans="1:6" ht="12" x14ac:dyDescent="0.25">
      <c r="A1819" s="201">
        <v>6420</v>
      </c>
      <c r="B1819" s="201" t="s">
        <v>2559</v>
      </c>
      <c r="C1819" s="201" t="s">
        <v>2327</v>
      </c>
      <c r="D1819" s="201" t="s">
        <v>2458</v>
      </c>
      <c r="E1819" s="201" t="s">
        <v>103</v>
      </c>
      <c r="F1819" s="201" t="s">
        <v>2378</v>
      </c>
    </row>
    <row r="1820" spans="1:6" ht="12" x14ac:dyDescent="0.25">
      <c r="A1820" s="201">
        <v>6420</v>
      </c>
      <c r="B1820" s="201" t="s">
        <v>2559</v>
      </c>
      <c r="C1820" s="201" t="s">
        <v>2327</v>
      </c>
      <c r="D1820" s="201" t="s">
        <v>2458</v>
      </c>
      <c r="E1820" s="201" t="s">
        <v>103</v>
      </c>
      <c r="F1820" s="201" t="s">
        <v>2365</v>
      </c>
    </row>
    <row r="1821" spans="1:6" ht="12" x14ac:dyDescent="0.25">
      <c r="A1821" s="201">
        <v>6420</v>
      </c>
      <c r="B1821" s="201" t="s">
        <v>2559</v>
      </c>
      <c r="C1821" s="201" t="s">
        <v>2327</v>
      </c>
      <c r="D1821" s="201" t="s">
        <v>2458</v>
      </c>
      <c r="E1821" s="201" t="s">
        <v>103</v>
      </c>
      <c r="F1821" s="201" t="s">
        <v>2391</v>
      </c>
    </row>
    <row r="1822" spans="1:6" ht="12" x14ac:dyDescent="0.25">
      <c r="A1822" s="201">
        <v>6420</v>
      </c>
      <c r="B1822" s="201" t="s">
        <v>2559</v>
      </c>
      <c r="C1822" s="201" t="s">
        <v>2327</v>
      </c>
      <c r="D1822" s="201" t="s">
        <v>2458</v>
      </c>
      <c r="E1822" s="201" t="s">
        <v>103</v>
      </c>
      <c r="F1822" s="201" t="s">
        <v>2392</v>
      </c>
    </row>
    <row r="1823" spans="1:6" ht="12" x14ac:dyDescent="0.25">
      <c r="A1823" s="201">
        <v>6420</v>
      </c>
      <c r="B1823" s="201" t="s">
        <v>2559</v>
      </c>
      <c r="C1823" s="201" t="s">
        <v>2327</v>
      </c>
      <c r="D1823" s="201" t="s">
        <v>2458</v>
      </c>
      <c r="E1823" s="201" t="s">
        <v>103</v>
      </c>
      <c r="F1823" s="201" t="s">
        <v>2380</v>
      </c>
    </row>
    <row r="1824" spans="1:6" ht="12" x14ac:dyDescent="0.25">
      <c r="A1824" s="201">
        <v>6420</v>
      </c>
      <c r="B1824" s="201" t="s">
        <v>2559</v>
      </c>
      <c r="C1824" s="201" t="s">
        <v>2327</v>
      </c>
      <c r="D1824" s="201" t="s">
        <v>2458</v>
      </c>
      <c r="E1824" s="201" t="s">
        <v>103</v>
      </c>
      <c r="F1824" s="201" t="s">
        <v>2463</v>
      </c>
    </row>
    <row r="1825" spans="1:6" ht="12" x14ac:dyDescent="0.25">
      <c r="A1825" s="201">
        <v>6420</v>
      </c>
      <c r="B1825" s="201" t="s">
        <v>2559</v>
      </c>
      <c r="C1825" s="201" t="s">
        <v>2327</v>
      </c>
      <c r="D1825" s="201" t="s">
        <v>2458</v>
      </c>
      <c r="E1825" s="201" t="s">
        <v>103</v>
      </c>
      <c r="F1825" s="201" t="s">
        <v>2388</v>
      </c>
    </row>
    <row r="1826" spans="1:6" ht="12" x14ac:dyDescent="0.25">
      <c r="A1826" s="201">
        <v>6420</v>
      </c>
      <c r="B1826" s="201" t="s">
        <v>2559</v>
      </c>
      <c r="C1826" s="201" t="s">
        <v>2327</v>
      </c>
      <c r="D1826" s="201" t="s">
        <v>2458</v>
      </c>
      <c r="E1826" s="201" t="s">
        <v>103</v>
      </c>
      <c r="F1826" s="201" t="s">
        <v>2383</v>
      </c>
    </row>
    <row r="1827" spans="1:6" ht="12" x14ac:dyDescent="0.25">
      <c r="A1827" s="201">
        <v>6420</v>
      </c>
      <c r="B1827" s="201" t="s">
        <v>2559</v>
      </c>
      <c r="C1827" s="201" t="s">
        <v>2327</v>
      </c>
      <c r="D1827" s="201" t="s">
        <v>2458</v>
      </c>
      <c r="E1827" s="201" t="s">
        <v>103</v>
      </c>
      <c r="F1827" s="201" t="s">
        <v>2515</v>
      </c>
    </row>
    <row r="1828" spans="1:6" ht="12" x14ac:dyDescent="0.25">
      <c r="A1828" s="201">
        <v>6420</v>
      </c>
      <c r="B1828" s="201" t="s">
        <v>2559</v>
      </c>
      <c r="C1828" s="201" t="s">
        <v>2327</v>
      </c>
      <c r="D1828" s="201" t="s">
        <v>2458</v>
      </c>
      <c r="E1828" s="201" t="s">
        <v>103</v>
      </c>
      <c r="F1828" s="201" t="s">
        <v>2460</v>
      </c>
    </row>
    <row r="1829" spans="1:6" ht="12" x14ac:dyDescent="0.25">
      <c r="A1829" s="201">
        <v>6420</v>
      </c>
      <c r="B1829" s="201" t="s">
        <v>2559</v>
      </c>
      <c r="C1829" s="201" t="s">
        <v>2327</v>
      </c>
      <c r="D1829" s="201" t="s">
        <v>2458</v>
      </c>
      <c r="E1829" s="201" t="s">
        <v>103</v>
      </c>
      <c r="F1829" s="201" t="s">
        <v>2456</v>
      </c>
    </row>
    <row r="1830" spans="1:6" ht="12" x14ac:dyDescent="0.25">
      <c r="A1830" s="201">
        <v>6420</v>
      </c>
      <c r="B1830" s="201" t="s">
        <v>2559</v>
      </c>
      <c r="C1830" s="201" t="s">
        <v>2327</v>
      </c>
      <c r="D1830" s="201" t="s">
        <v>2458</v>
      </c>
      <c r="E1830" s="201" t="s">
        <v>103</v>
      </c>
      <c r="F1830" s="201" t="s">
        <v>2387</v>
      </c>
    </row>
    <row r="1831" spans="1:6" ht="12" x14ac:dyDescent="0.25">
      <c r="A1831" s="201">
        <v>6420</v>
      </c>
      <c r="B1831" s="201" t="s">
        <v>2559</v>
      </c>
      <c r="C1831" s="201" t="s">
        <v>2327</v>
      </c>
      <c r="D1831" s="201" t="s">
        <v>2458</v>
      </c>
      <c r="E1831" s="201" t="s">
        <v>103</v>
      </c>
      <c r="F1831" s="201" t="s">
        <v>2344</v>
      </c>
    </row>
    <row r="1832" spans="1:6" ht="12" x14ac:dyDescent="0.25">
      <c r="A1832" s="201">
        <v>6420</v>
      </c>
      <c r="B1832" s="201" t="s">
        <v>2559</v>
      </c>
      <c r="C1832" s="201" t="s">
        <v>2327</v>
      </c>
      <c r="D1832" s="201" t="s">
        <v>2458</v>
      </c>
      <c r="E1832" s="201" t="s">
        <v>103</v>
      </c>
      <c r="F1832" s="201" t="s">
        <v>2349</v>
      </c>
    </row>
    <row r="1833" spans="1:6" ht="12" x14ac:dyDescent="0.25">
      <c r="A1833" s="201">
        <v>6420</v>
      </c>
      <c r="B1833" s="201" t="s">
        <v>2559</v>
      </c>
      <c r="C1833" s="201" t="s">
        <v>2327</v>
      </c>
      <c r="D1833" s="201" t="s">
        <v>2458</v>
      </c>
      <c r="E1833" s="201" t="s">
        <v>103</v>
      </c>
      <c r="F1833" s="201" t="s">
        <v>2422</v>
      </c>
    </row>
    <row r="1834" spans="1:6" ht="12" x14ac:dyDescent="0.25">
      <c r="A1834" s="201">
        <v>6420</v>
      </c>
      <c r="B1834" s="201" t="s">
        <v>2559</v>
      </c>
      <c r="C1834" s="201" t="s">
        <v>2327</v>
      </c>
      <c r="D1834" s="201" t="s">
        <v>2458</v>
      </c>
      <c r="E1834" s="201" t="s">
        <v>103</v>
      </c>
      <c r="F1834" s="201" t="s">
        <v>2351</v>
      </c>
    </row>
    <row r="1835" spans="1:6" ht="12" x14ac:dyDescent="0.25">
      <c r="A1835" s="201">
        <v>6420</v>
      </c>
      <c r="B1835" s="201" t="s">
        <v>2559</v>
      </c>
      <c r="C1835" s="201" t="s">
        <v>2327</v>
      </c>
      <c r="D1835" s="201" t="s">
        <v>2458</v>
      </c>
      <c r="E1835" s="201" t="s">
        <v>103</v>
      </c>
      <c r="F1835" s="201" t="s">
        <v>2345</v>
      </c>
    </row>
    <row r="1836" spans="1:6" ht="12" x14ac:dyDescent="0.25">
      <c r="A1836" s="201">
        <v>6420</v>
      </c>
      <c r="B1836" s="201" t="s">
        <v>2559</v>
      </c>
      <c r="C1836" s="201" t="s">
        <v>2327</v>
      </c>
      <c r="D1836" s="201" t="s">
        <v>2458</v>
      </c>
      <c r="E1836" s="201" t="s">
        <v>103</v>
      </c>
      <c r="F1836" s="201" t="s">
        <v>2372</v>
      </c>
    </row>
    <row r="1837" spans="1:6" ht="12" x14ac:dyDescent="0.25">
      <c r="A1837" s="201">
        <v>6420</v>
      </c>
      <c r="B1837" s="201" t="s">
        <v>2559</v>
      </c>
      <c r="C1837" s="201" t="s">
        <v>2327</v>
      </c>
      <c r="D1837" s="201" t="s">
        <v>2458</v>
      </c>
      <c r="E1837" s="201" t="s">
        <v>103</v>
      </c>
      <c r="F1837" s="201" t="s">
        <v>2484</v>
      </c>
    </row>
    <row r="1838" spans="1:6" ht="12" x14ac:dyDescent="0.25">
      <c r="A1838" s="201">
        <v>6420</v>
      </c>
      <c r="B1838" s="201" t="s">
        <v>2559</v>
      </c>
      <c r="C1838" s="201" t="s">
        <v>2327</v>
      </c>
      <c r="D1838" s="201" t="s">
        <v>2458</v>
      </c>
      <c r="E1838" s="201" t="s">
        <v>103</v>
      </c>
      <c r="F1838" s="201" t="s">
        <v>2348</v>
      </c>
    </row>
    <row r="1839" spans="1:6" ht="12" x14ac:dyDescent="0.25">
      <c r="A1839" s="201">
        <v>6448</v>
      </c>
      <c r="B1839" s="201" t="s">
        <v>2560</v>
      </c>
      <c r="C1839" s="201" t="s">
        <v>2410</v>
      </c>
      <c r="D1839" s="201" t="s">
        <v>2458</v>
      </c>
      <c r="E1839" s="201" t="s">
        <v>100</v>
      </c>
      <c r="F1839" s="201" t="s">
        <v>2369</v>
      </c>
    </row>
    <row r="1840" spans="1:6" ht="12" x14ac:dyDescent="0.25">
      <c r="A1840" s="201">
        <v>6448</v>
      </c>
      <c r="B1840" s="201" t="s">
        <v>2560</v>
      </c>
      <c r="C1840" s="201" t="s">
        <v>2410</v>
      </c>
      <c r="D1840" s="201" t="s">
        <v>2458</v>
      </c>
      <c r="E1840" s="201" t="s">
        <v>100</v>
      </c>
    </row>
    <row r="1841" spans="1:6" ht="12" x14ac:dyDescent="0.25">
      <c r="A1841" s="201">
        <v>6448</v>
      </c>
      <c r="B1841" s="201" t="s">
        <v>2560</v>
      </c>
      <c r="C1841" s="201" t="s">
        <v>2410</v>
      </c>
      <c r="D1841" s="201" t="s">
        <v>2458</v>
      </c>
      <c r="E1841" s="201" t="s">
        <v>100</v>
      </c>
      <c r="F1841" s="201" t="s">
        <v>2422</v>
      </c>
    </row>
    <row r="1842" spans="1:6" ht="12" x14ac:dyDescent="0.25">
      <c r="A1842" s="201">
        <v>6448</v>
      </c>
      <c r="B1842" s="201" t="s">
        <v>2560</v>
      </c>
      <c r="C1842" s="201" t="s">
        <v>2410</v>
      </c>
      <c r="D1842" s="201" t="s">
        <v>2458</v>
      </c>
      <c r="E1842" s="201" t="s">
        <v>100</v>
      </c>
      <c r="F1842" s="201" t="s">
        <v>2484</v>
      </c>
    </row>
    <row r="1843" spans="1:6" ht="12" x14ac:dyDescent="0.25">
      <c r="A1843" s="201">
        <v>6448</v>
      </c>
      <c r="B1843" s="201" t="s">
        <v>2560</v>
      </c>
      <c r="C1843" s="201" t="s">
        <v>2410</v>
      </c>
      <c r="D1843" s="201" t="s">
        <v>2458</v>
      </c>
      <c r="E1843" s="201" t="s">
        <v>100</v>
      </c>
      <c r="F1843" s="201" t="s">
        <v>2392</v>
      </c>
    </row>
    <row r="1844" spans="1:6" ht="12" x14ac:dyDescent="0.25">
      <c r="A1844" s="201">
        <v>6448</v>
      </c>
      <c r="B1844" s="201" t="s">
        <v>2560</v>
      </c>
      <c r="C1844" s="201" t="s">
        <v>2410</v>
      </c>
      <c r="D1844" s="201" t="s">
        <v>2458</v>
      </c>
      <c r="E1844" s="201" t="s">
        <v>100</v>
      </c>
      <c r="F1844" s="201" t="s">
        <v>2345</v>
      </c>
    </row>
    <row r="1845" spans="1:6" ht="12" x14ac:dyDescent="0.25">
      <c r="A1845" s="201">
        <v>6448</v>
      </c>
      <c r="B1845" s="201" t="s">
        <v>2560</v>
      </c>
      <c r="C1845" s="201" t="s">
        <v>2410</v>
      </c>
      <c r="D1845" s="201" t="s">
        <v>2458</v>
      </c>
      <c r="E1845" s="201" t="s">
        <v>100</v>
      </c>
      <c r="F1845" s="201" t="s">
        <v>2394</v>
      </c>
    </row>
    <row r="1846" spans="1:6" ht="12" x14ac:dyDescent="0.25">
      <c r="A1846" s="201">
        <v>6448</v>
      </c>
      <c r="B1846" s="201" t="s">
        <v>2560</v>
      </c>
      <c r="C1846" s="201" t="s">
        <v>2410</v>
      </c>
      <c r="D1846" s="201" t="s">
        <v>2458</v>
      </c>
      <c r="E1846" s="201" t="s">
        <v>100</v>
      </c>
      <c r="F1846" s="201" t="s">
        <v>2388</v>
      </c>
    </row>
    <row r="1847" spans="1:6" ht="12" x14ac:dyDescent="0.25">
      <c r="A1847" s="201">
        <v>6448</v>
      </c>
      <c r="B1847" s="201" t="s">
        <v>2560</v>
      </c>
      <c r="C1847" s="201" t="s">
        <v>2410</v>
      </c>
      <c r="D1847" s="201" t="s">
        <v>2458</v>
      </c>
      <c r="E1847" s="201" t="s">
        <v>100</v>
      </c>
      <c r="F1847" s="201" t="s">
        <v>2375</v>
      </c>
    </row>
    <row r="1848" spans="1:6" ht="12" x14ac:dyDescent="0.25">
      <c r="A1848" s="201">
        <v>6448</v>
      </c>
      <c r="B1848" s="201" t="s">
        <v>2560</v>
      </c>
      <c r="C1848" s="201" t="s">
        <v>2410</v>
      </c>
      <c r="D1848" s="201" t="s">
        <v>2458</v>
      </c>
      <c r="E1848" s="201" t="s">
        <v>100</v>
      </c>
      <c r="F1848" s="201" t="s">
        <v>2348</v>
      </c>
    </row>
    <row r="1849" spans="1:6" ht="12" x14ac:dyDescent="0.25">
      <c r="A1849" s="201">
        <v>6448</v>
      </c>
      <c r="B1849" s="201" t="s">
        <v>2560</v>
      </c>
      <c r="C1849" s="201" t="s">
        <v>2410</v>
      </c>
      <c r="D1849" s="201" t="s">
        <v>2458</v>
      </c>
      <c r="E1849" s="201" t="s">
        <v>100</v>
      </c>
      <c r="F1849" s="201" t="s">
        <v>2389</v>
      </c>
    </row>
    <row r="1850" spans="1:6" ht="12" x14ac:dyDescent="0.25">
      <c r="A1850" s="201">
        <v>6448</v>
      </c>
      <c r="B1850" s="201" t="s">
        <v>2560</v>
      </c>
      <c r="C1850" s="201" t="s">
        <v>2410</v>
      </c>
      <c r="D1850" s="201" t="s">
        <v>2458</v>
      </c>
      <c r="E1850" s="201" t="s">
        <v>100</v>
      </c>
      <c r="F1850" s="201" t="s">
        <v>2386</v>
      </c>
    </row>
    <row r="1851" spans="1:6" ht="12" x14ac:dyDescent="0.25">
      <c r="A1851" s="201">
        <v>6448</v>
      </c>
      <c r="B1851" s="201" t="s">
        <v>2560</v>
      </c>
      <c r="C1851" s="201" t="s">
        <v>2410</v>
      </c>
      <c r="D1851" s="201" t="s">
        <v>2458</v>
      </c>
      <c r="E1851" s="201" t="s">
        <v>100</v>
      </c>
      <c r="F1851" s="201" t="s">
        <v>2343</v>
      </c>
    </row>
    <row r="1852" spans="1:6" ht="12" x14ac:dyDescent="0.25">
      <c r="A1852" s="201">
        <v>6448</v>
      </c>
      <c r="B1852" s="201" t="s">
        <v>2560</v>
      </c>
      <c r="C1852" s="201" t="s">
        <v>2410</v>
      </c>
      <c r="D1852" s="201" t="s">
        <v>2458</v>
      </c>
      <c r="E1852" s="201" t="s">
        <v>100</v>
      </c>
      <c r="F1852" s="201" t="s">
        <v>2493</v>
      </c>
    </row>
    <row r="1853" spans="1:6" ht="12" x14ac:dyDescent="0.25">
      <c r="A1853" s="201">
        <v>6448</v>
      </c>
      <c r="B1853" s="201" t="s">
        <v>2560</v>
      </c>
      <c r="C1853" s="201" t="s">
        <v>2410</v>
      </c>
      <c r="D1853" s="201" t="s">
        <v>2458</v>
      </c>
      <c r="E1853" s="201" t="s">
        <v>100</v>
      </c>
      <c r="F1853" s="201" t="s">
        <v>2380</v>
      </c>
    </row>
    <row r="1854" spans="1:6" ht="12" x14ac:dyDescent="0.25">
      <c r="A1854" s="201">
        <v>6448</v>
      </c>
      <c r="B1854" s="201" t="s">
        <v>2560</v>
      </c>
      <c r="C1854" s="201" t="s">
        <v>2410</v>
      </c>
      <c r="D1854" s="201" t="s">
        <v>2458</v>
      </c>
      <c r="E1854" s="201" t="s">
        <v>100</v>
      </c>
      <c r="F1854" s="201" t="s">
        <v>2383</v>
      </c>
    </row>
    <row r="1855" spans="1:6" ht="12" x14ac:dyDescent="0.25">
      <c r="A1855" s="201">
        <v>6448</v>
      </c>
      <c r="B1855" s="201" t="s">
        <v>2560</v>
      </c>
      <c r="C1855" s="201" t="s">
        <v>2410</v>
      </c>
      <c r="D1855" s="201" t="s">
        <v>2458</v>
      </c>
      <c r="E1855" s="201" t="s">
        <v>100</v>
      </c>
      <c r="F1855" s="201" t="s">
        <v>2349</v>
      </c>
    </row>
    <row r="1856" spans="1:6" ht="12" x14ac:dyDescent="0.25">
      <c r="A1856" s="201">
        <v>6448</v>
      </c>
      <c r="B1856" s="201" t="s">
        <v>2560</v>
      </c>
      <c r="C1856" s="201" t="s">
        <v>2410</v>
      </c>
      <c r="D1856" s="201" t="s">
        <v>2458</v>
      </c>
      <c r="E1856" s="201" t="s">
        <v>100</v>
      </c>
      <c r="F1856" s="201" t="s">
        <v>2354</v>
      </c>
    </row>
    <row r="1857" spans="1:6" ht="12" x14ac:dyDescent="0.25">
      <c r="A1857" s="201">
        <v>6448</v>
      </c>
      <c r="B1857" s="201" t="s">
        <v>2560</v>
      </c>
      <c r="C1857" s="201" t="s">
        <v>2410</v>
      </c>
      <c r="D1857" s="201" t="s">
        <v>2458</v>
      </c>
      <c r="E1857" s="201" t="s">
        <v>100</v>
      </c>
      <c r="F1857" s="201" t="s">
        <v>2347</v>
      </c>
    </row>
    <row r="1858" spans="1:6" ht="12" x14ac:dyDescent="0.25">
      <c r="A1858" s="201">
        <v>6448</v>
      </c>
      <c r="B1858" s="201" t="s">
        <v>2560</v>
      </c>
      <c r="C1858" s="201" t="s">
        <v>2410</v>
      </c>
      <c r="D1858" s="201" t="s">
        <v>2458</v>
      </c>
      <c r="E1858" s="201" t="s">
        <v>100</v>
      </c>
      <c r="F1858" s="201" t="s">
        <v>2365</v>
      </c>
    </row>
    <row r="1859" spans="1:6" ht="12" x14ac:dyDescent="0.25">
      <c r="A1859" s="201">
        <v>6448</v>
      </c>
      <c r="B1859" s="201" t="s">
        <v>2560</v>
      </c>
      <c r="C1859" s="201" t="s">
        <v>2410</v>
      </c>
      <c r="D1859" s="201" t="s">
        <v>2458</v>
      </c>
      <c r="E1859" s="201" t="s">
        <v>100</v>
      </c>
      <c r="F1859" s="201" t="s">
        <v>2515</v>
      </c>
    </row>
    <row r="1860" spans="1:6" ht="12" x14ac:dyDescent="0.25">
      <c r="A1860" s="201">
        <v>6452</v>
      </c>
      <c r="B1860" s="201" t="s">
        <v>2561</v>
      </c>
      <c r="C1860" s="201" t="s">
        <v>2306</v>
      </c>
      <c r="D1860" s="201" t="s">
        <v>2466</v>
      </c>
      <c r="E1860" s="201" t="s">
        <v>106</v>
      </c>
    </row>
    <row r="1861" spans="1:6" ht="12" x14ac:dyDescent="0.25">
      <c r="A1861" s="201">
        <v>6452</v>
      </c>
      <c r="B1861" s="201" t="s">
        <v>2561</v>
      </c>
      <c r="C1861" s="201" t="s">
        <v>2306</v>
      </c>
      <c r="D1861" s="201" t="s">
        <v>2466</v>
      </c>
      <c r="E1861" s="201" t="s">
        <v>106</v>
      </c>
      <c r="F1861" s="201" t="s">
        <v>2467</v>
      </c>
    </row>
    <row r="1862" spans="1:6" ht="12" x14ac:dyDescent="0.25">
      <c r="A1862" s="201">
        <v>6452</v>
      </c>
      <c r="B1862" s="201" t="s">
        <v>2561</v>
      </c>
      <c r="C1862" s="201" t="s">
        <v>2306</v>
      </c>
      <c r="D1862" s="201" t="s">
        <v>2466</v>
      </c>
      <c r="E1862" s="201" t="s">
        <v>106</v>
      </c>
      <c r="F1862" s="201" t="s">
        <v>2422</v>
      </c>
    </row>
    <row r="1863" spans="1:6" ht="12" x14ac:dyDescent="0.25">
      <c r="A1863" s="201">
        <v>6452</v>
      </c>
      <c r="B1863" s="201" t="s">
        <v>2561</v>
      </c>
      <c r="C1863" s="201" t="s">
        <v>2306</v>
      </c>
      <c r="D1863" s="201" t="s">
        <v>2466</v>
      </c>
      <c r="E1863" s="201" t="s">
        <v>106</v>
      </c>
      <c r="F1863" s="201" t="s">
        <v>2347</v>
      </c>
    </row>
    <row r="1864" spans="1:6" ht="12" x14ac:dyDescent="0.25">
      <c r="A1864" s="201">
        <v>6575</v>
      </c>
      <c r="B1864" s="201" t="s">
        <v>2562</v>
      </c>
      <c r="C1864" s="201" t="s">
        <v>2563</v>
      </c>
      <c r="D1864" s="201" t="s">
        <v>2466</v>
      </c>
      <c r="E1864" s="201" t="s">
        <v>97</v>
      </c>
      <c r="F1864" s="201" t="s">
        <v>2345</v>
      </c>
    </row>
    <row r="1865" spans="1:6" ht="12" x14ac:dyDescent="0.25">
      <c r="A1865" s="201">
        <v>6575</v>
      </c>
      <c r="B1865" s="201" t="s">
        <v>2562</v>
      </c>
      <c r="C1865" s="201" t="s">
        <v>2563</v>
      </c>
      <c r="D1865" s="201" t="s">
        <v>2466</v>
      </c>
      <c r="E1865" s="201" t="s">
        <v>97</v>
      </c>
      <c r="F1865" s="201" t="s">
        <v>2358</v>
      </c>
    </row>
    <row r="1866" spans="1:6" ht="12" x14ac:dyDescent="0.25">
      <c r="A1866" s="201">
        <v>6575</v>
      </c>
      <c r="B1866" s="201" t="s">
        <v>2562</v>
      </c>
      <c r="C1866" s="201" t="s">
        <v>2563</v>
      </c>
      <c r="D1866" s="201" t="s">
        <v>2466</v>
      </c>
      <c r="E1866" s="201" t="s">
        <v>97</v>
      </c>
      <c r="F1866" s="201" t="s">
        <v>2375</v>
      </c>
    </row>
    <row r="1867" spans="1:6" ht="12" x14ac:dyDescent="0.25">
      <c r="A1867" s="201">
        <v>6575</v>
      </c>
      <c r="B1867" s="201" t="s">
        <v>2562</v>
      </c>
      <c r="C1867" s="201" t="s">
        <v>2563</v>
      </c>
      <c r="D1867" s="201" t="s">
        <v>2466</v>
      </c>
      <c r="E1867" s="201" t="s">
        <v>97</v>
      </c>
      <c r="F1867" s="201" t="s">
        <v>2367</v>
      </c>
    </row>
    <row r="1868" spans="1:6" ht="12" x14ac:dyDescent="0.25">
      <c r="A1868" s="201">
        <v>6575</v>
      </c>
      <c r="B1868" s="201" t="s">
        <v>2562</v>
      </c>
      <c r="C1868" s="201" t="s">
        <v>2563</v>
      </c>
      <c r="D1868" s="201" t="s">
        <v>2466</v>
      </c>
      <c r="E1868" s="201" t="s">
        <v>97</v>
      </c>
      <c r="F1868" s="201" t="s">
        <v>2344</v>
      </c>
    </row>
    <row r="1869" spans="1:6" ht="12" x14ac:dyDescent="0.25">
      <c r="A1869" s="201">
        <v>6575</v>
      </c>
      <c r="B1869" s="201" t="s">
        <v>2562</v>
      </c>
      <c r="C1869" s="201" t="s">
        <v>2563</v>
      </c>
      <c r="D1869" s="201" t="s">
        <v>2466</v>
      </c>
      <c r="E1869" s="201" t="s">
        <v>97</v>
      </c>
      <c r="F1869" s="201" t="s">
        <v>2374</v>
      </c>
    </row>
    <row r="1870" spans="1:6" ht="12" x14ac:dyDescent="0.25">
      <c r="A1870" s="201">
        <v>6575</v>
      </c>
      <c r="B1870" s="201" t="s">
        <v>2562</v>
      </c>
      <c r="C1870" s="201" t="s">
        <v>2563</v>
      </c>
      <c r="D1870" s="201" t="s">
        <v>2466</v>
      </c>
      <c r="E1870" s="201" t="s">
        <v>97</v>
      </c>
      <c r="F1870" s="201" t="s">
        <v>2430</v>
      </c>
    </row>
    <row r="1871" spans="1:6" ht="12" x14ac:dyDescent="0.25">
      <c r="A1871" s="201">
        <v>6575</v>
      </c>
      <c r="B1871" s="201" t="s">
        <v>2562</v>
      </c>
      <c r="C1871" s="201" t="s">
        <v>2563</v>
      </c>
      <c r="D1871" s="201" t="s">
        <v>2466</v>
      </c>
      <c r="E1871" s="201" t="s">
        <v>97</v>
      </c>
      <c r="F1871" s="201" t="s">
        <v>2371</v>
      </c>
    </row>
    <row r="1872" spans="1:6" ht="12" x14ac:dyDescent="0.25">
      <c r="A1872" s="201">
        <v>6575</v>
      </c>
      <c r="B1872" s="201" t="s">
        <v>2562</v>
      </c>
      <c r="C1872" s="201" t="s">
        <v>2563</v>
      </c>
      <c r="D1872" s="201" t="s">
        <v>2466</v>
      </c>
      <c r="E1872" s="201" t="s">
        <v>97</v>
      </c>
      <c r="F1872" s="201" t="s">
        <v>2388</v>
      </c>
    </row>
    <row r="1873" spans="1:6" ht="12" x14ac:dyDescent="0.25">
      <c r="A1873" s="201">
        <v>6575</v>
      </c>
      <c r="B1873" s="201" t="s">
        <v>2562</v>
      </c>
      <c r="C1873" s="201" t="s">
        <v>2563</v>
      </c>
      <c r="D1873" s="201" t="s">
        <v>2466</v>
      </c>
      <c r="E1873" s="201" t="s">
        <v>97</v>
      </c>
      <c r="F1873" s="201" t="s">
        <v>2392</v>
      </c>
    </row>
    <row r="1874" spans="1:6" ht="12" x14ac:dyDescent="0.25">
      <c r="A1874" s="201">
        <v>6575</v>
      </c>
      <c r="B1874" s="201" t="s">
        <v>2562</v>
      </c>
      <c r="C1874" s="201" t="s">
        <v>2563</v>
      </c>
      <c r="D1874" s="201" t="s">
        <v>2466</v>
      </c>
      <c r="E1874" s="201" t="s">
        <v>97</v>
      </c>
      <c r="F1874" s="201" t="s">
        <v>2456</v>
      </c>
    </row>
    <row r="1875" spans="1:6" ht="12" x14ac:dyDescent="0.25">
      <c r="A1875" s="201">
        <v>6575</v>
      </c>
      <c r="B1875" s="201" t="s">
        <v>2562</v>
      </c>
      <c r="C1875" s="201" t="s">
        <v>2563</v>
      </c>
      <c r="D1875" s="201" t="s">
        <v>2466</v>
      </c>
      <c r="E1875" s="201" t="s">
        <v>97</v>
      </c>
      <c r="F1875" s="201" t="s">
        <v>2440</v>
      </c>
    </row>
    <row r="1876" spans="1:6" ht="12" x14ac:dyDescent="0.25">
      <c r="A1876" s="201">
        <v>6575</v>
      </c>
      <c r="B1876" s="201" t="s">
        <v>2562</v>
      </c>
      <c r="C1876" s="201" t="s">
        <v>2563</v>
      </c>
      <c r="D1876" s="201" t="s">
        <v>2466</v>
      </c>
      <c r="E1876" s="201" t="s">
        <v>97</v>
      </c>
      <c r="F1876" s="201" t="s">
        <v>2422</v>
      </c>
    </row>
    <row r="1877" spans="1:6" ht="12" x14ac:dyDescent="0.25">
      <c r="A1877" s="201">
        <v>6575</v>
      </c>
      <c r="B1877" s="201" t="s">
        <v>2562</v>
      </c>
      <c r="C1877" s="201" t="s">
        <v>2563</v>
      </c>
      <c r="D1877" s="201" t="s">
        <v>2466</v>
      </c>
      <c r="E1877" s="201" t="s">
        <v>97</v>
      </c>
      <c r="F1877" s="201" t="s">
        <v>2352</v>
      </c>
    </row>
    <row r="1878" spans="1:6" ht="12" x14ac:dyDescent="0.25">
      <c r="A1878" s="201">
        <v>6575</v>
      </c>
      <c r="B1878" s="201" t="s">
        <v>2562</v>
      </c>
      <c r="C1878" s="201" t="s">
        <v>2563</v>
      </c>
      <c r="D1878" s="201" t="s">
        <v>2466</v>
      </c>
      <c r="E1878" s="201" t="s">
        <v>97</v>
      </c>
      <c r="F1878" s="201" t="s">
        <v>2350</v>
      </c>
    </row>
    <row r="1879" spans="1:6" ht="12" x14ac:dyDescent="0.25">
      <c r="A1879" s="201">
        <v>6575</v>
      </c>
      <c r="B1879" s="201" t="s">
        <v>2562</v>
      </c>
      <c r="C1879" s="201" t="s">
        <v>2563</v>
      </c>
      <c r="D1879" s="201" t="s">
        <v>2466</v>
      </c>
      <c r="E1879" s="201" t="s">
        <v>97</v>
      </c>
      <c r="F1879" s="201" t="s">
        <v>2383</v>
      </c>
    </row>
    <row r="1880" spans="1:6" ht="12" x14ac:dyDescent="0.25">
      <c r="A1880" s="201">
        <v>6575</v>
      </c>
      <c r="B1880" s="201" t="s">
        <v>2562</v>
      </c>
      <c r="C1880" s="201" t="s">
        <v>2563</v>
      </c>
      <c r="D1880" s="201" t="s">
        <v>2466</v>
      </c>
      <c r="E1880" s="201" t="s">
        <v>97</v>
      </c>
      <c r="F1880" s="201" t="s">
        <v>2354</v>
      </c>
    </row>
    <row r="1881" spans="1:6" ht="12" x14ac:dyDescent="0.25">
      <c r="A1881" s="201">
        <v>6575</v>
      </c>
      <c r="B1881" s="201" t="s">
        <v>2562</v>
      </c>
      <c r="C1881" s="201" t="s">
        <v>2563</v>
      </c>
      <c r="D1881" s="201" t="s">
        <v>2466</v>
      </c>
      <c r="E1881" s="201" t="s">
        <v>97</v>
      </c>
      <c r="F1881" s="201" t="s">
        <v>2347</v>
      </c>
    </row>
    <row r="1882" spans="1:6" ht="12" x14ac:dyDescent="0.25">
      <c r="A1882" s="201">
        <v>6575</v>
      </c>
      <c r="B1882" s="201" t="s">
        <v>2562</v>
      </c>
      <c r="C1882" s="201" t="s">
        <v>2563</v>
      </c>
      <c r="D1882" s="201" t="s">
        <v>2466</v>
      </c>
      <c r="E1882" s="201" t="s">
        <v>97</v>
      </c>
      <c r="F1882" s="201" t="s">
        <v>2365</v>
      </c>
    </row>
    <row r="1883" spans="1:6" ht="12" x14ac:dyDescent="0.25">
      <c r="A1883" s="201">
        <v>6575</v>
      </c>
      <c r="B1883" s="201" t="s">
        <v>2562</v>
      </c>
      <c r="C1883" s="201" t="s">
        <v>2563</v>
      </c>
      <c r="D1883" s="201" t="s">
        <v>2466</v>
      </c>
      <c r="E1883" s="201" t="s">
        <v>97</v>
      </c>
      <c r="F1883" s="201" t="s">
        <v>2372</v>
      </c>
    </row>
    <row r="1884" spans="1:6" ht="12" x14ac:dyDescent="0.25">
      <c r="A1884" s="201">
        <v>6575</v>
      </c>
      <c r="B1884" s="201" t="s">
        <v>2562</v>
      </c>
      <c r="C1884" s="201" t="s">
        <v>2563</v>
      </c>
      <c r="D1884" s="201" t="s">
        <v>2466</v>
      </c>
      <c r="E1884" s="201" t="s">
        <v>97</v>
      </c>
    </row>
    <row r="1885" spans="1:6" ht="12" x14ac:dyDescent="0.25">
      <c r="A1885" s="201">
        <v>6830</v>
      </c>
      <c r="B1885" s="201" t="s">
        <v>2564</v>
      </c>
      <c r="C1885" s="201" t="s">
        <v>2306</v>
      </c>
      <c r="D1885" s="201" t="s">
        <v>2466</v>
      </c>
      <c r="E1885" s="201" t="s">
        <v>106</v>
      </c>
    </row>
    <row r="1886" spans="1:6" ht="12" x14ac:dyDescent="0.25">
      <c r="A1886" s="201">
        <v>6830</v>
      </c>
      <c r="B1886" s="201" t="s">
        <v>2564</v>
      </c>
      <c r="C1886" s="201" t="s">
        <v>2306</v>
      </c>
      <c r="D1886" s="201" t="s">
        <v>2466</v>
      </c>
      <c r="E1886" s="201" t="s">
        <v>106</v>
      </c>
      <c r="F1886" s="201" t="s">
        <v>2350</v>
      </c>
    </row>
    <row r="1887" spans="1:6" ht="12" x14ac:dyDescent="0.25">
      <c r="A1887" s="201">
        <v>6830</v>
      </c>
      <c r="B1887" s="201" t="s">
        <v>2564</v>
      </c>
      <c r="C1887" s="201" t="s">
        <v>2306</v>
      </c>
      <c r="D1887" s="201" t="s">
        <v>2466</v>
      </c>
      <c r="E1887" s="201" t="s">
        <v>106</v>
      </c>
      <c r="F1887" s="201" t="s">
        <v>2527</v>
      </c>
    </row>
    <row r="1888" spans="1:6" ht="12" x14ac:dyDescent="0.25">
      <c r="A1888" s="201">
        <v>6830</v>
      </c>
      <c r="B1888" s="201" t="s">
        <v>2564</v>
      </c>
      <c r="C1888" s="201" t="s">
        <v>2306</v>
      </c>
      <c r="D1888" s="201" t="s">
        <v>2466</v>
      </c>
      <c r="E1888" s="201" t="s">
        <v>106</v>
      </c>
      <c r="F1888" s="201" t="s">
        <v>2347</v>
      </c>
    </row>
    <row r="1889" spans="1:6" ht="12" x14ac:dyDescent="0.25">
      <c r="A1889" s="201">
        <v>6830</v>
      </c>
      <c r="B1889" s="201" t="s">
        <v>2564</v>
      </c>
      <c r="C1889" s="201" t="s">
        <v>2306</v>
      </c>
      <c r="D1889" s="201" t="s">
        <v>2466</v>
      </c>
      <c r="E1889" s="201" t="s">
        <v>106</v>
      </c>
      <c r="F1889" s="201" t="s">
        <v>2399</v>
      </c>
    </row>
    <row r="1890" spans="1:6" ht="12" x14ac:dyDescent="0.25">
      <c r="A1890" s="201">
        <v>7114</v>
      </c>
      <c r="B1890" s="201" t="s">
        <v>2565</v>
      </c>
      <c r="C1890" s="201" t="s">
        <v>2500</v>
      </c>
      <c r="D1890" s="201" t="s">
        <v>2466</v>
      </c>
      <c r="E1890" s="201" t="s">
        <v>110</v>
      </c>
      <c r="F1890" s="201" t="s">
        <v>2367</v>
      </c>
    </row>
    <row r="1891" spans="1:6" ht="12" x14ac:dyDescent="0.25">
      <c r="A1891" s="201">
        <v>7114</v>
      </c>
      <c r="B1891" s="201" t="s">
        <v>2565</v>
      </c>
      <c r="C1891" s="201" t="s">
        <v>2500</v>
      </c>
      <c r="D1891" s="201" t="s">
        <v>2466</v>
      </c>
      <c r="E1891" s="201" t="s">
        <v>110</v>
      </c>
      <c r="F1891" s="201" t="s">
        <v>2365</v>
      </c>
    </row>
    <row r="1892" spans="1:6" ht="12" x14ac:dyDescent="0.25">
      <c r="A1892" s="201">
        <v>7114</v>
      </c>
      <c r="B1892" s="201" t="s">
        <v>2565</v>
      </c>
      <c r="C1892" s="201" t="s">
        <v>2500</v>
      </c>
      <c r="D1892" s="201" t="s">
        <v>2466</v>
      </c>
      <c r="E1892" s="201" t="s">
        <v>110</v>
      </c>
      <c r="F1892" s="201" t="s">
        <v>2358</v>
      </c>
    </row>
    <row r="1893" spans="1:6" ht="12" x14ac:dyDescent="0.25">
      <c r="A1893" s="201">
        <v>7114</v>
      </c>
      <c r="B1893" s="201" t="s">
        <v>2565</v>
      </c>
      <c r="C1893" s="201" t="s">
        <v>2500</v>
      </c>
      <c r="D1893" s="201" t="s">
        <v>2466</v>
      </c>
      <c r="E1893" s="201" t="s">
        <v>110</v>
      </c>
    </row>
    <row r="1894" spans="1:6" ht="12" x14ac:dyDescent="0.25">
      <c r="A1894" s="201">
        <v>7114</v>
      </c>
      <c r="B1894" s="201" t="s">
        <v>2565</v>
      </c>
      <c r="C1894" s="201" t="s">
        <v>2500</v>
      </c>
      <c r="D1894" s="201" t="s">
        <v>2466</v>
      </c>
      <c r="E1894" s="201" t="s">
        <v>110</v>
      </c>
      <c r="F1894" s="201" t="s">
        <v>2383</v>
      </c>
    </row>
    <row r="1895" spans="1:6" ht="12" x14ac:dyDescent="0.25">
      <c r="A1895" s="201">
        <v>7114</v>
      </c>
      <c r="B1895" s="201" t="s">
        <v>2565</v>
      </c>
      <c r="C1895" s="201" t="s">
        <v>2500</v>
      </c>
      <c r="D1895" s="201" t="s">
        <v>2466</v>
      </c>
      <c r="E1895" s="201" t="s">
        <v>110</v>
      </c>
      <c r="F1895" s="201" t="s">
        <v>2342</v>
      </c>
    </row>
    <row r="1896" spans="1:6" ht="12" x14ac:dyDescent="0.25">
      <c r="A1896" s="201">
        <v>7114</v>
      </c>
      <c r="B1896" s="201" t="s">
        <v>2565</v>
      </c>
      <c r="C1896" s="201" t="s">
        <v>2500</v>
      </c>
      <c r="D1896" s="201" t="s">
        <v>2466</v>
      </c>
      <c r="E1896" s="201" t="s">
        <v>110</v>
      </c>
      <c r="F1896" s="201" t="s">
        <v>2347</v>
      </c>
    </row>
    <row r="1897" spans="1:6" ht="12" x14ac:dyDescent="0.25">
      <c r="A1897" s="201">
        <v>7114</v>
      </c>
      <c r="B1897" s="201" t="s">
        <v>2565</v>
      </c>
      <c r="C1897" s="201" t="s">
        <v>2500</v>
      </c>
      <c r="D1897" s="201" t="s">
        <v>2466</v>
      </c>
      <c r="E1897" s="201" t="s">
        <v>110</v>
      </c>
      <c r="F1897" s="201" t="s">
        <v>2422</v>
      </c>
    </row>
    <row r="1898" spans="1:6" ht="12" x14ac:dyDescent="0.25">
      <c r="A1898" s="201">
        <v>7114</v>
      </c>
      <c r="B1898" s="201" t="s">
        <v>2565</v>
      </c>
      <c r="C1898" s="201" t="s">
        <v>2500</v>
      </c>
      <c r="D1898" s="201" t="s">
        <v>2466</v>
      </c>
      <c r="E1898" s="201" t="s">
        <v>110</v>
      </c>
      <c r="F1898" s="201" t="s">
        <v>2396</v>
      </c>
    </row>
    <row r="1899" spans="1:6" ht="12" x14ac:dyDescent="0.25">
      <c r="A1899" s="201">
        <v>7114</v>
      </c>
      <c r="B1899" s="201" t="s">
        <v>2565</v>
      </c>
      <c r="C1899" s="201" t="s">
        <v>2500</v>
      </c>
      <c r="D1899" s="201" t="s">
        <v>2466</v>
      </c>
      <c r="E1899" s="201" t="s">
        <v>110</v>
      </c>
      <c r="F1899" s="201" t="s">
        <v>2349</v>
      </c>
    </row>
    <row r="1900" spans="1:6" ht="12" x14ac:dyDescent="0.25">
      <c r="A1900" s="201">
        <v>7114</v>
      </c>
      <c r="B1900" s="201" t="s">
        <v>2565</v>
      </c>
      <c r="C1900" s="201" t="s">
        <v>2500</v>
      </c>
      <c r="D1900" s="201" t="s">
        <v>2466</v>
      </c>
      <c r="E1900" s="201" t="s">
        <v>110</v>
      </c>
      <c r="F1900" s="201" t="s">
        <v>2394</v>
      </c>
    </row>
    <row r="1901" spans="1:6" ht="12" x14ac:dyDescent="0.25">
      <c r="A1901" s="201">
        <v>7114</v>
      </c>
      <c r="B1901" s="201" t="s">
        <v>2565</v>
      </c>
      <c r="C1901" s="201" t="s">
        <v>2500</v>
      </c>
      <c r="D1901" s="201" t="s">
        <v>2466</v>
      </c>
      <c r="E1901" s="201" t="s">
        <v>110</v>
      </c>
      <c r="F1901" s="201" t="s">
        <v>2462</v>
      </c>
    </row>
    <row r="1902" spans="1:6" ht="12" x14ac:dyDescent="0.25">
      <c r="A1902" s="201">
        <v>7114</v>
      </c>
      <c r="B1902" s="201" t="s">
        <v>2565</v>
      </c>
      <c r="C1902" s="201" t="s">
        <v>2500</v>
      </c>
      <c r="D1902" s="201" t="s">
        <v>2466</v>
      </c>
      <c r="E1902" s="201" t="s">
        <v>110</v>
      </c>
      <c r="F1902" s="201" t="s">
        <v>2352</v>
      </c>
    </row>
    <row r="1903" spans="1:6" ht="12" x14ac:dyDescent="0.25">
      <c r="A1903" s="201">
        <v>7114</v>
      </c>
      <c r="B1903" s="201" t="s">
        <v>2565</v>
      </c>
      <c r="C1903" s="201" t="s">
        <v>2500</v>
      </c>
      <c r="D1903" s="201" t="s">
        <v>2466</v>
      </c>
      <c r="E1903" s="201" t="s">
        <v>110</v>
      </c>
      <c r="F1903" s="201" t="s">
        <v>2364</v>
      </c>
    </row>
    <row r="1904" spans="1:6" ht="12" x14ac:dyDescent="0.25">
      <c r="A1904" s="201">
        <v>7114</v>
      </c>
      <c r="B1904" s="201" t="s">
        <v>2565</v>
      </c>
      <c r="C1904" s="201" t="s">
        <v>2500</v>
      </c>
      <c r="D1904" s="201" t="s">
        <v>2466</v>
      </c>
      <c r="E1904" s="201" t="s">
        <v>110</v>
      </c>
      <c r="F1904" s="201" t="s">
        <v>2378</v>
      </c>
    </row>
    <row r="1905" spans="1:6" ht="12" x14ac:dyDescent="0.25">
      <c r="A1905" s="201">
        <v>7114</v>
      </c>
      <c r="B1905" s="201" t="s">
        <v>2565</v>
      </c>
      <c r="C1905" s="201" t="s">
        <v>2500</v>
      </c>
      <c r="D1905" s="201" t="s">
        <v>2466</v>
      </c>
      <c r="E1905" s="201" t="s">
        <v>110</v>
      </c>
      <c r="F1905" s="201" t="s">
        <v>2390</v>
      </c>
    </row>
    <row r="1906" spans="1:6" ht="12" x14ac:dyDescent="0.25">
      <c r="A1906" s="201">
        <v>7114</v>
      </c>
      <c r="B1906" s="201" t="s">
        <v>2565</v>
      </c>
      <c r="C1906" s="201" t="s">
        <v>2500</v>
      </c>
      <c r="D1906" s="201" t="s">
        <v>2466</v>
      </c>
      <c r="E1906" s="201" t="s">
        <v>110</v>
      </c>
      <c r="F1906" s="201" t="s">
        <v>2387</v>
      </c>
    </row>
    <row r="1907" spans="1:6" ht="12" x14ac:dyDescent="0.25">
      <c r="A1907" s="201">
        <v>7269</v>
      </c>
      <c r="B1907" s="201" t="s">
        <v>2566</v>
      </c>
      <c r="C1907" s="201" t="s">
        <v>2306</v>
      </c>
      <c r="D1907" s="201" t="s">
        <v>2466</v>
      </c>
      <c r="E1907" s="201" t="s">
        <v>106</v>
      </c>
    </row>
    <row r="1908" spans="1:6" ht="12" x14ac:dyDescent="0.25">
      <c r="A1908" s="201">
        <v>7269</v>
      </c>
      <c r="B1908" s="201" t="s">
        <v>2566</v>
      </c>
      <c r="C1908" s="201" t="s">
        <v>2306</v>
      </c>
      <c r="D1908" s="201" t="s">
        <v>2466</v>
      </c>
      <c r="E1908" s="201" t="s">
        <v>106</v>
      </c>
      <c r="F1908" s="201" t="s">
        <v>2347</v>
      </c>
    </row>
    <row r="1909" spans="1:6" ht="12" x14ac:dyDescent="0.25">
      <c r="A1909" s="201">
        <v>7269</v>
      </c>
      <c r="B1909" s="201" t="s">
        <v>2566</v>
      </c>
      <c r="C1909" s="201" t="s">
        <v>2306</v>
      </c>
      <c r="D1909" s="201" t="s">
        <v>2466</v>
      </c>
      <c r="E1909" s="201" t="s">
        <v>106</v>
      </c>
      <c r="F1909" s="201" t="s">
        <v>2386</v>
      </c>
    </row>
    <row r="1910" spans="1:6" ht="12" x14ac:dyDescent="0.25">
      <c r="A1910" s="201">
        <v>7269</v>
      </c>
      <c r="B1910" s="201" t="s">
        <v>2566</v>
      </c>
      <c r="C1910" s="201" t="s">
        <v>2306</v>
      </c>
      <c r="D1910" s="201" t="s">
        <v>2466</v>
      </c>
      <c r="E1910" s="201" t="s">
        <v>106</v>
      </c>
      <c r="F1910" s="201" t="s">
        <v>2365</v>
      </c>
    </row>
    <row r="1911" spans="1:6" ht="12" x14ac:dyDescent="0.25">
      <c r="A1911" s="201">
        <v>7269</v>
      </c>
      <c r="B1911" s="201" t="s">
        <v>2566</v>
      </c>
      <c r="C1911" s="201" t="s">
        <v>2306</v>
      </c>
      <c r="D1911" s="201" t="s">
        <v>2466</v>
      </c>
      <c r="E1911" s="201" t="s">
        <v>106</v>
      </c>
      <c r="F1911" s="201" t="s">
        <v>2399</v>
      </c>
    </row>
    <row r="1912" spans="1:6" ht="12" x14ac:dyDescent="0.25">
      <c r="A1912" s="201">
        <v>7269</v>
      </c>
      <c r="B1912" s="201" t="s">
        <v>2566</v>
      </c>
      <c r="C1912" s="201" t="s">
        <v>2306</v>
      </c>
      <c r="D1912" s="201" t="s">
        <v>2466</v>
      </c>
      <c r="E1912" s="201" t="s">
        <v>106</v>
      </c>
      <c r="F1912" s="201" t="s">
        <v>2355</v>
      </c>
    </row>
    <row r="1913" spans="1:6" ht="12" x14ac:dyDescent="0.25">
      <c r="A1913" s="201">
        <v>7306</v>
      </c>
      <c r="B1913" s="201" t="s">
        <v>2567</v>
      </c>
      <c r="C1913" s="201" t="s">
        <v>2500</v>
      </c>
      <c r="D1913" s="201" t="s">
        <v>2466</v>
      </c>
      <c r="E1913" s="201" t="s">
        <v>109</v>
      </c>
    </row>
    <row r="1914" spans="1:6" ht="12" x14ac:dyDescent="0.25">
      <c r="A1914" s="201">
        <v>7306</v>
      </c>
      <c r="B1914" s="201" t="s">
        <v>2567</v>
      </c>
      <c r="C1914" s="201" t="s">
        <v>2500</v>
      </c>
      <c r="D1914" s="201" t="s">
        <v>2466</v>
      </c>
      <c r="E1914" s="201" t="s">
        <v>109</v>
      </c>
      <c r="F1914" s="201" t="s">
        <v>2394</v>
      </c>
    </row>
    <row r="1915" spans="1:6" ht="12" x14ac:dyDescent="0.25">
      <c r="A1915" s="207">
        <v>7353</v>
      </c>
      <c r="B1915" s="200" t="s">
        <v>2568</v>
      </c>
      <c r="C1915" s="200" t="s">
        <v>2295</v>
      </c>
      <c r="D1915" s="200" t="s">
        <v>2466</v>
      </c>
      <c r="E1915" s="200" t="s">
        <v>105</v>
      </c>
      <c r="F1915" s="200" t="s">
        <v>2355</v>
      </c>
    </row>
    <row r="1916" spans="1:6" ht="12" x14ac:dyDescent="0.25">
      <c r="A1916" s="207">
        <v>7353</v>
      </c>
      <c r="B1916" s="200" t="s">
        <v>2568</v>
      </c>
      <c r="C1916" s="200" t="s">
        <v>2295</v>
      </c>
      <c r="D1916" s="200" t="s">
        <v>2466</v>
      </c>
      <c r="E1916" s="200" t="s">
        <v>105</v>
      </c>
      <c r="F1916" s="200" t="s">
        <v>2399</v>
      </c>
    </row>
    <row r="1917" spans="1:6" ht="12" x14ac:dyDescent="0.25">
      <c r="A1917" s="207">
        <v>7353</v>
      </c>
      <c r="B1917" s="200" t="s">
        <v>2568</v>
      </c>
      <c r="C1917" s="200" t="s">
        <v>2295</v>
      </c>
      <c r="D1917" s="200" t="s">
        <v>2466</v>
      </c>
      <c r="E1917" s="200" t="s">
        <v>105</v>
      </c>
      <c r="F1917" s="200" t="s">
        <v>2386</v>
      </c>
    </row>
    <row r="1918" spans="1:6" ht="12" x14ac:dyDescent="0.25">
      <c r="A1918" s="207">
        <v>7353</v>
      </c>
      <c r="B1918" s="200" t="s">
        <v>2568</v>
      </c>
      <c r="C1918" s="200" t="s">
        <v>2295</v>
      </c>
      <c r="D1918" s="200" t="s">
        <v>2466</v>
      </c>
      <c r="E1918" s="200" t="s">
        <v>105</v>
      </c>
      <c r="F1918" s="200" t="s">
        <v>2401</v>
      </c>
    </row>
    <row r="1919" spans="1:6" ht="12" x14ac:dyDescent="0.25">
      <c r="A1919" s="207">
        <v>7353</v>
      </c>
      <c r="B1919" s="200" t="s">
        <v>2568</v>
      </c>
      <c r="C1919" s="200" t="s">
        <v>2295</v>
      </c>
      <c r="D1919" s="200" t="s">
        <v>2466</v>
      </c>
      <c r="E1919" s="200" t="s">
        <v>105</v>
      </c>
      <c r="F1919" s="200" t="s">
        <v>2367</v>
      </c>
    </row>
    <row r="1920" spans="1:6" ht="12" x14ac:dyDescent="0.25">
      <c r="A1920" s="207">
        <v>7353</v>
      </c>
      <c r="B1920" s="200" t="s">
        <v>2568</v>
      </c>
      <c r="C1920" s="200" t="s">
        <v>2295</v>
      </c>
      <c r="D1920" s="200" t="s">
        <v>2466</v>
      </c>
      <c r="E1920" s="200" t="s">
        <v>105</v>
      </c>
      <c r="F1920" s="200" t="s">
        <v>2347</v>
      </c>
    </row>
    <row r="1921" spans="1:6" ht="12" x14ac:dyDescent="0.25">
      <c r="A1921" s="207">
        <v>7353</v>
      </c>
      <c r="B1921" s="200" t="s">
        <v>2568</v>
      </c>
      <c r="C1921" s="200" t="s">
        <v>2295</v>
      </c>
      <c r="D1921" s="200" t="s">
        <v>2466</v>
      </c>
      <c r="E1921" s="200" t="s">
        <v>105</v>
      </c>
      <c r="F1921" s="200" t="s">
        <v>2352</v>
      </c>
    </row>
    <row r="1922" spans="1:6" ht="12" x14ac:dyDescent="0.25">
      <c r="A1922" s="207">
        <v>7353</v>
      </c>
      <c r="B1922" s="200" t="s">
        <v>2568</v>
      </c>
      <c r="C1922" s="200" t="s">
        <v>2295</v>
      </c>
      <c r="D1922" s="200" t="s">
        <v>2466</v>
      </c>
      <c r="E1922" s="200" t="s">
        <v>105</v>
      </c>
      <c r="F1922" s="200" t="s">
        <v>2348</v>
      </c>
    </row>
    <row r="1923" spans="1:6" ht="12" x14ac:dyDescent="0.25">
      <c r="A1923" s="207">
        <v>7353</v>
      </c>
      <c r="B1923" s="200" t="s">
        <v>2568</v>
      </c>
      <c r="C1923" s="200" t="s">
        <v>2295</v>
      </c>
      <c r="D1923" s="200" t="s">
        <v>2466</v>
      </c>
      <c r="E1923" s="200" t="s">
        <v>105</v>
      </c>
      <c r="F1923" s="200" t="s">
        <v>2396</v>
      </c>
    </row>
    <row r="1924" spans="1:6" ht="12" x14ac:dyDescent="0.25">
      <c r="A1924" s="207">
        <v>7353</v>
      </c>
      <c r="B1924" s="200" t="s">
        <v>2568</v>
      </c>
      <c r="C1924" s="200" t="s">
        <v>2295</v>
      </c>
      <c r="D1924" s="200" t="s">
        <v>2466</v>
      </c>
      <c r="E1924" s="200" t="s">
        <v>105</v>
      </c>
      <c r="F1924" s="200" t="s">
        <v>2344</v>
      </c>
    </row>
    <row r="1925" spans="1:6" ht="12" x14ac:dyDescent="0.25">
      <c r="A1925" s="207">
        <v>7353</v>
      </c>
      <c r="B1925" s="200" t="s">
        <v>2568</v>
      </c>
      <c r="C1925" s="200" t="s">
        <v>2295</v>
      </c>
      <c r="D1925" s="200" t="s">
        <v>2466</v>
      </c>
      <c r="E1925" s="200" t="s">
        <v>105</v>
      </c>
      <c r="F1925" s="200" t="s">
        <v>2343</v>
      </c>
    </row>
    <row r="1926" spans="1:6" ht="12" x14ac:dyDescent="0.25">
      <c r="A1926" s="207">
        <v>7353</v>
      </c>
      <c r="B1926" s="200" t="s">
        <v>2568</v>
      </c>
      <c r="C1926" s="200" t="s">
        <v>2295</v>
      </c>
      <c r="D1926" s="200" t="s">
        <v>2466</v>
      </c>
      <c r="E1926" s="200" t="s">
        <v>105</v>
      </c>
      <c r="F1926" s="200" t="s">
        <v>2405</v>
      </c>
    </row>
    <row r="1927" spans="1:6" ht="12" x14ac:dyDescent="0.25">
      <c r="A1927" s="207">
        <v>7353</v>
      </c>
      <c r="B1927" s="200" t="s">
        <v>2568</v>
      </c>
      <c r="C1927" s="200" t="s">
        <v>2295</v>
      </c>
      <c r="D1927" s="200" t="s">
        <v>2466</v>
      </c>
      <c r="E1927" s="200" t="s">
        <v>105</v>
      </c>
      <c r="F1927" s="200" t="s">
        <v>2459</v>
      </c>
    </row>
    <row r="1928" spans="1:6" ht="12" x14ac:dyDescent="0.25">
      <c r="A1928" s="207">
        <v>7353</v>
      </c>
      <c r="B1928" s="200" t="s">
        <v>2568</v>
      </c>
      <c r="C1928" s="200" t="s">
        <v>2295</v>
      </c>
      <c r="D1928" s="200" t="s">
        <v>2466</v>
      </c>
      <c r="E1928" s="200" t="s">
        <v>105</v>
      </c>
      <c r="F1928" s="200" t="s">
        <v>2358</v>
      </c>
    </row>
    <row r="1929" spans="1:6" ht="12" x14ac:dyDescent="0.25">
      <c r="A1929" s="207">
        <v>7353</v>
      </c>
      <c r="B1929" s="200" t="s">
        <v>2568</v>
      </c>
      <c r="C1929" s="200" t="s">
        <v>2295</v>
      </c>
      <c r="D1929" s="200" t="s">
        <v>2466</v>
      </c>
      <c r="E1929" s="200" t="s">
        <v>105</v>
      </c>
      <c r="F1929" s="200" t="s">
        <v>2407</v>
      </c>
    </row>
    <row r="1930" spans="1:6" ht="12" x14ac:dyDescent="0.25">
      <c r="A1930" s="207">
        <v>7353</v>
      </c>
      <c r="B1930" s="200" t="s">
        <v>2568</v>
      </c>
      <c r="C1930" s="200" t="s">
        <v>2295</v>
      </c>
      <c r="D1930" s="200" t="s">
        <v>2466</v>
      </c>
      <c r="E1930" s="200" t="s">
        <v>105</v>
      </c>
      <c r="F1930" s="200" t="s">
        <v>2375</v>
      </c>
    </row>
    <row r="1931" spans="1:6" ht="12" x14ac:dyDescent="0.25">
      <c r="A1931" s="207">
        <v>7353</v>
      </c>
      <c r="B1931" s="200" t="s">
        <v>2568</v>
      </c>
      <c r="C1931" s="200" t="s">
        <v>2295</v>
      </c>
      <c r="D1931" s="200" t="s">
        <v>2466</v>
      </c>
      <c r="E1931" s="200" t="s">
        <v>105</v>
      </c>
      <c r="F1931" s="200" t="s">
        <v>2390</v>
      </c>
    </row>
    <row r="1932" spans="1:6" ht="12" x14ac:dyDescent="0.25">
      <c r="A1932" s="201">
        <v>7366</v>
      </c>
      <c r="B1932" s="201" t="s">
        <v>2569</v>
      </c>
      <c r="C1932" s="201" t="s">
        <v>2439</v>
      </c>
      <c r="D1932" s="201" t="s">
        <v>2466</v>
      </c>
      <c r="E1932" s="201" t="s">
        <v>97</v>
      </c>
      <c r="F1932" s="201" t="s">
        <v>2365</v>
      </c>
    </row>
    <row r="1933" spans="1:6" ht="12" x14ac:dyDescent="0.25">
      <c r="A1933" s="201">
        <v>7366</v>
      </c>
      <c r="B1933" s="201" t="s">
        <v>2569</v>
      </c>
      <c r="C1933" s="201" t="s">
        <v>2439</v>
      </c>
      <c r="D1933" s="201" t="s">
        <v>2466</v>
      </c>
      <c r="E1933" s="201" t="s">
        <v>97</v>
      </c>
      <c r="F1933" s="201" t="s">
        <v>2405</v>
      </c>
    </row>
    <row r="1934" spans="1:6" ht="12" x14ac:dyDescent="0.25">
      <c r="A1934" s="201">
        <v>7366</v>
      </c>
      <c r="B1934" s="201" t="s">
        <v>2569</v>
      </c>
      <c r="C1934" s="201" t="s">
        <v>2439</v>
      </c>
      <c r="D1934" s="201" t="s">
        <v>2466</v>
      </c>
      <c r="E1934" s="201" t="s">
        <v>97</v>
      </c>
      <c r="F1934" s="201" t="s">
        <v>2347</v>
      </c>
    </row>
    <row r="1935" spans="1:6" ht="12" x14ac:dyDescent="0.25">
      <c r="A1935" s="201">
        <v>7366</v>
      </c>
      <c r="B1935" s="201" t="s">
        <v>2569</v>
      </c>
      <c r="C1935" s="201" t="s">
        <v>2439</v>
      </c>
      <c r="D1935" s="201" t="s">
        <v>2466</v>
      </c>
      <c r="E1935" s="201" t="s">
        <v>97</v>
      </c>
      <c r="F1935" s="201" t="s">
        <v>2354</v>
      </c>
    </row>
    <row r="1936" spans="1:6" ht="12" x14ac:dyDescent="0.25">
      <c r="A1936" s="201">
        <v>7366</v>
      </c>
      <c r="B1936" s="201" t="s">
        <v>2569</v>
      </c>
      <c r="C1936" s="201" t="s">
        <v>2439</v>
      </c>
      <c r="D1936" s="201" t="s">
        <v>2466</v>
      </c>
      <c r="E1936" s="201" t="s">
        <v>97</v>
      </c>
      <c r="F1936" s="201" t="s">
        <v>2344</v>
      </c>
    </row>
    <row r="1937" spans="1:6" ht="12" x14ac:dyDescent="0.25">
      <c r="A1937" s="201">
        <v>7366</v>
      </c>
      <c r="B1937" s="201" t="s">
        <v>2569</v>
      </c>
      <c r="C1937" s="201" t="s">
        <v>2439</v>
      </c>
      <c r="D1937" s="201" t="s">
        <v>2466</v>
      </c>
      <c r="E1937" s="201" t="s">
        <v>97</v>
      </c>
      <c r="F1937" s="201" t="s">
        <v>2352</v>
      </c>
    </row>
    <row r="1938" spans="1:6" ht="12" x14ac:dyDescent="0.25">
      <c r="A1938" s="201">
        <v>7366</v>
      </c>
      <c r="B1938" s="201" t="s">
        <v>2569</v>
      </c>
      <c r="C1938" s="201" t="s">
        <v>2439</v>
      </c>
      <c r="D1938" s="201" t="s">
        <v>2466</v>
      </c>
      <c r="E1938" s="201" t="s">
        <v>97</v>
      </c>
      <c r="F1938" s="201" t="s">
        <v>2367</v>
      </c>
    </row>
    <row r="1939" spans="1:6" ht="12" x14ac:dyDescent="0.25">
      <c r="A1939" s="201">
        <v>7366</v>
      </c>
      <c r="B1939" s="201" t="s">
        <v>2569</v>
      </c>
      <c r="C1939" s="201" t="s">
        <v>2439</v>
      </c>
      <c r="D1939" s="201" t="s">
        <v>2466</v>
      </c>
      <c r="E1939" s="201" t="s">
        <v>97</v>
      </c>
    </row>
    <row r="1940" spans="1:6" ht="12" x14ac:dyDescent="0.25">
      <c r="A1940" s="201">
        <v>7366</v>
      </c>
      <c r="B1940" s="201" t="s">
        <v>2569</v>
      </c>
      <c r="C1940" s="201" t="s">
        <v>2439</v>
      </c>
      <c r="D1940" s="201" t="s">
        <v>2466</v>
      </c>
      <c r="E1940" s="201" t="s">
        <v>97</v>
      </c>
      <c r="F1940" s="201" t="s">
        <v>2345</v>
      </c>
    </row>
    <row r="1941" spans="1:6" ht="12" x14ac:dyDescent="0.25">
      <c r="A1941" s="201">
        <v>7366</v>
      </c>
      <c r="B1941" s="201" t="s">
        <v>2569</v>
      </c>
      <c r="C1941" s="201" t="s">
        <v>2439</v>
      </c>
      <c r="D1941" s="201" t="s">
        <v>2466</v>
      </c>
      <c r="E1941" s="201" t="s">
        <v>97</v>
      </c>
      <c r="F1941" s="201" t="s">
        <v>2355</v>
      </c>
    </row>
    <row r="1942" spans="1:6" ht="12" x14ac:dyDescent="0.25">
      <c r="A1942" s="201">
        <v>7366</v>
      </c>
      <c r="B1942" s="201" t="s">
        <v>2569</v>
      </c>
      <c r="C1942" s="201" t="s">
        <v>2439</v>
      </c>
      <c r="D1942" s="201" t="s">
        <v>2466</v>
      </c>
      <c r="E1942" s="201" t="s">
        <v>97</v>
      </c>
      <c r="F1942" s="201" t="s">
        <v>2375</v>
      </c>
    </row>
    <row r="1943" spans="1:6" ht="12" x14ac:dyDescent="0.25">
      <c r="A1943" s="201">
        <v>7366</v>
      </c>
      <c r="B1943" s="201" t="s">
        <v>2569</v>
      </c>
      <c r="C1943" s="201" t="s">
        <v>2439</v>
      </c>
      <c r="D1943" s="201" t="s">
        <v>2466</v>
      </c>
      <c r="E1943" s="201" t="s">
        <v>97</v>
      </c>
      <c r="F1943" s="201" t="s">
        <v>2396</v>
      </c>
    </row>
    <row r="1944" spans="1:6" ht="12" x14ac:dyDescent="0.25">
      <c r="A1944" s="201">
        <v>7366</v>
      </c>
      <c r="B1944" s="201" t="s">
        <v>2569</v>
      </c>
      <c r="C1944" s="201" t="s">
        <v>2439</v>
      </c>
      <c r="D1944" s="201" t="s">
        <v>2466</v>
      </c>
      <c r="E1944" s="201" t="s">
        <v>97</v>
      </c>
      <c r="F1944" s="201" t="s">
        <v>2440</v>
      </c>
    </row>
    <row r="1945" spans="1:6" ht="12" x14ac:dyDescent="0.25">
      <c r="A1945" s="201">
        <v>7366</v>
      </c>
      <c r="B1945" s="201" t="s">
        <v>2569</v>
      </c>
      <c r="C1945" s="201" t="s">
        <v>2439</v>
      </c>
      <c r="D1945" s="201" t="s">
        <v>2466</v>
      </c>
      <c r="E1945" s="201" t="s">
        <v>97</v>
      </c>
      <c r="F1945" s="201" t="s">
        <v>2390</v>
      </c>
    </row>
    <row r="1946" spans="1:6" ht="12" x14ac:dyDescent="0.25">
      <c r="A1946" s="201">
        <v>7366</v>
      </c>
      <c r="B1946" s="201" t="s">
        <v>2569</v>
      </c>
      <c r="C1946" s="201" t="s">
        <v>2439</v>
      </c>
      <c r="D1946" s="201" t="s">
        <v>2466</v>
      </c>
      <c r="E1946" s="201" t="s">
        <v>97</v>
      </c>
      <c r="F1946" s="201" t="s">
        <v>2407</v>
      </c>
    </row>
    <row r="1947" spans="1:6" ht="12" x14ac:dyDescent="0.25">
      <c r="A1947" s="201">
        <v>7366</v>
      </c>
      <c r="B1947" s="201" t="s">
        <v>2569</v>
      </c>
      <c r="C1947" s="201" t="s">
        <v>2439</v>
      </c>
      <c r="D1947" s="201" t="s">
        <v>2466</v>
      </c>
      <c r="E1947" s="201" t="s">
        <v>97</v>
      </c>
      <c r="F1947" s="201" t="s">
        <v>2422</v>
      </c>
    </row>
    <row r="1948" spans="1:6" ht="12" x14ac:dyDescent="0.25">
      <c r="A1948" s="201">
        <v>7366</v>
      </c>
      <c r="B1948" s="201" t="s">
        <v>2569</v>
      </c>
      <c r="C1948" s="201" t="s">
        <v>2439</v>
      </c>
      <c r="D1948" s="201" t="s">
        <v>2466</v>
      </c>
      <c r="E1948" s="201" t="s">
        <v>97</v>
      </c>
      <c r="F1948" s="201" t="s">
        <v>2386</v>
      </c>
    </row>
    <row r="1949" spans="1:6" ht="12" x14ac:dyDescent="0.25">
      <c r="A1949" s="201">
        <v>7367</v>
      </c>
      <c r="B1949" s="201" t="s">
        <v>2570</v>
      </c>
      <c r="C1949" s="201" t="s">
        <v>2442</v>
      </c>
      <c r="D1949" s="201" t="s">
        <v>2466</v>
      </c>
      <c r="E1949" s="201" t="s">
        <v>97</v>
      </c>
      <c r="F1949" s="201" t="s">
        <v>2405</v>
      </c>
    </row>
    <row r="1950" spans="1:6" ht="12" x14ac:dyDescent="0.25">
      <c r="A1950" s="201">
        <v>7367</v>
      </c>
      <c r="B1950" s="201" t="s">
        <v>2570</v>
      </c>
      <c r="C1950" s="201" t="s">
        <v>2442</v>
      </c>
      <c r="D1950" s="201" t="s">
        <v>2466</v>
      </c>
      <c r="E1950" s="201" t="s">
        <v>97</v>
      </c>
      <c r="F1950" s="201" t="s">
        <v>2396</v>
      </c>
    </row>
    <row r="1951" spans="1:6" ht="12" x14ac:dyDescent="0.25">
      <c r="A1951" s="201">
        <v>7367</v>
      </c>
      <c r="B1951" s="201" t="s">
        <v>2570</v>
      </c>
      <c r="C1951" s="201" t="s">
        <v>2442</v>
      </c>
      <c r="D1951" s="201" t="s">
        <v>2466</v>
      </c>
      <c r="E1951" s="201" t="s">
        <v>97</v>
      </c>
      <c r="F1951" s="201" t="s">
        <v>2367</v>
      </c>
    </row>
    <row r="1952" spans="1:6" ht="12" x14ac:dyDescent="0.25">
      <c r="A1952" s="201">
        <v>7367</v>
      </c>
      <c r="B1952" s="201" t="s">
        <v>2570</v>
      </c>
      <c r="C1952" s="201" t="s">
        <v>2442</v>
      </c>
      <c r="D1952" s="201" t="s">
        <v>2466</v>
      </c>
      <c r="E1952" s="201" t="s">
        <v>97</v>
      </c>
      <c r="F1952" s="201" t="s">
        <v>2344</v>
      </c>
    </row>
    <row r="1953" spans="1:6" ht="12" x14ac:dyDescent="0.25">
      <c r="A1953" s="201">
        <v>7367</v>
      </c>
      <c r="B1953" s="201" t="s">
        <v>2570</v>
      </c>
      <c r="C1953" s="201" t="s">
        <v>2442</v>
      </c>
      <c r="D1953" s="201" t="s">
        <v>2466</v>
      </c>
      <c r="E1953" s="201" t="s">
        <v>97</v>
      </c>
      <c r="F1953" s="201" t="s">
        <v>2343</v>
      </c>
    </row>
    <row r="1954" spans="1:6" ht="12" x14ac:dyDescent="0.25">
      <c r="A1954" s="201">
        <v>7367</v>
      </c>
      <c r="B1954" s="201" t="s">
        <v>2570</v>
      </c>
      <c r="C1954" s="201" t="s">
        <v>2442</v>
      </c>
      <c r="D1954" s="201" t="s">
        <v>2466</v>
      </c>
      <c r="E1954" s="201" t="s">
        <v>97</v>
      </c>
      <c r="F1954" s="201" t="s">
        <v>2390</v>
      </c>
    </row>
    <row r="1955" spans="1:6" ht="12" x14ac:dyDescent="0.25">
      <c r="A1955" s="201">
        <v>7367</v>
      </c>
      <c r="B1955" s="201" t="s">
        <v>2570</v>
      </c>
      <c r="C1955" s="201" t="s">
        <v>2442</v>
      </c>
      <c r="D1955" s="201" t="s">
        <v>2466</v>
      </c>
      <c r="E1955" s="201" t="s">
        <v>97</v>
      </c>
      <c r="F1955" s="201" t="s">
        <v>2407</v>
      </c>
    </row>
    <row r="1956" spans="1:6" ht="12" x14ac:dyDescent="0.25">
      <c r="A1956" s="201">
        <v>7367</v>
      </c>
      <c r="B1956" s="201" t="s">
        <v>2570</v>
      </c>
      <c r="C1956" s="201" t="s">
        <v>2442</v>
      </c>
      <c r="D1956" s="201" t="s">
        <v>2466</v>
      </c>
      <c r="E1956" s="201" t="s">
        <v>97</v>
      </c>
      <c r="F1956" s="201" t="s">
        <v>2375</v>
      </c>
    </row>
    <row r="1957" spans="1:6" ht="12" x14ac:dyDescent="0.25">
      <c r="A1957" s="201">
        <v>7367</v>
      </c>
      <c r="B1957" s="201" t="s">
        <v>2570</v>
      </c>
      <c r="C1957" s="201" t="s">
        <v>2442</v>
      </c>
      <c r="D1957" s="201" t="s">
        <v>2466</v>
      </c>
      <c r="E1957" s="201" t="s">
        <v>97</v>
      </c>
      <c r="F1957" s="201" t="s">
        <v>2402</v>
      </c>
    </row>
    <row r="1958" spans="1:6" ht="12" x14ac:dyDescent="0.25">
      <c r="A1958" s="201">
        <v>7367</v>
      </c>
      <c r="B1958" s="201" t="s">
        <v>2570</v>
      </c>
      <c r="C1958" s="201" t="s">
        <v>2442</v>
      </c>
      <c r="D1958" s="201" t="s">
        <v>2466</v>
      </c>
      <c r="E1958" s="201" t="s">
        <v>97</v>
      </c>
      <c r="F1958" s="201" t="s">
        <v>2355</v>
      </c>
    </row>
    <row r="1959" spans="1:6" ht="12" x14ac:dyDescent="0.25">
      <c r="A1959" s="201">
        <v>7367</v>
      </c>
      <c r="B1959" s="201" t="s">
        <v>2570</v>
      </c>
      <c r="C1959" s="201" t="s">
        <v>2442</v>
      </c>
      <c r="D1959" s="201" t="s">
        <v>2466</v>
      </c>
      <c r="E1959" s="201" t="s">
        <v>97</v>
      </c>
      <c r="F1959" s="201" t="s">
        <v>2365</v>
      </c>
    </row>
    <row r="1960" spans="1:6" ht="12" x14ac:dyDescent="0.25">
      <c r="A1960" s="201">
        <v>7367</v>
      </c>
      <c r="B1960" s="201" t="s">
        <v>2570</v>
      </c>
      <c r="C1960" s="201" t="s">
        <v>2442</v>
      </c>
      <c r="D1960" s="201" t="s">
        <v>2466</v>
      </c>
      <c r="E1960" s="201" t="s">
        <v>97</v>
      </c>
      <c r="F1960" s="201" t="s">
        <v>2348</v>
      </c>
    </row>
    <row r="1961" spans="1:6" ht="12" x14ac:dyDescent="0.25">
      <c r="A1961" s="201">
        <v>7367</v>
      </c>
      <c r="B1961" s="201" t="s">
        <v>2570</v>
      </c>
      <c r="C1961" s="201" t="s">
        <v>2442</v>
      </c>
      <c r="D1961" s="201" t="s">
        <v>2466</v>
      </c>
      <c r="E1961" s="201" t="s">
        <v>97</v>
      </c>
      <c r="F1961" s="201" t="s">
        <v>2422</v>
      </c>
    </row>
    <row r="1962" spans="1:6" ht="12" x14ac:dyDescent="0.25">
      <c r="A1962" s="201">
        <v>7367</v>
      </c>
      <c r="B1962" s="201" t="s">
        <v>2570</v>
      </c>
      <c r="C1962" s="201" t="s">
        <v>2442</v>
      </c>
      <c r="D1962" s="201" t="s">
        <v>2466</v>
      </c>
      <c r="E1962" s="201" t="s">
        <v>97</v>
      </c>
      <c r="F1962" s="201" t="s">
        <v>2347</v>
      </c>
    </row>
    <row r="1963" spans="1:6" ht="12" x14ac:dyDescent="0.25">
      <c r="A1963" s="201">
        <v>7367</v>
      </c>
      <c r="B1963" s="201" t="s">
        <v>2570</v>
      </c>
      <c r="C1963" s="201" t="s">
        <v>2442</v>
      </c>
      <c r="D1963" s="201" t="s">
        <v>2466</v>
      </c>
      <c r="E1963" s="201" t="s">
        <v>97</v>
      </c>
      <c r="F1963" s="201" t="s">
        <v>2440</v>
      </c>
    </row>
    <row r="1964" spans="1:6" ht="12" x14ac:dyDescent="0.25">
      <c r="A1964" s="201">
        <v>7367</v>
      </c>
      <c r="B1964" s="201" t="s">
        <v>2570</v>
      </c>
      <c r="C1964" s="201" t="s">
        <v>2442</v>
      </c>
      <c r="D1964" s="201" t="s">
        <v>2466</v>
      </c>
      <c r="E1964" s="201" t="s">
        <v>97</v>
      </c>
      <c r="F1964" s="201" t="s">
        <v>2352</v>
      </c>
    </row>
    <row r="1965" spans="1:6" ht="12" x14ac:dyDescent="0.25">
      <c r="A1965" s="201">
        <v>7367</v>
      </c>
      <c r="B1965" s="201" t="s">
        <v>2570</v>
      </c>
      <c r="C1965" s="201" t="s">
        <v>2442</v>
      </c>
      <c r="D1965" s="201" t="s">
        <v>2466</v>
      </c>
      <c r="E1965" s="201" t="s">
        <v>97</v>
      </c>
    </row>
    <row r="1966" spans="1:6" ht="12" x14ac:dyDescent="0.25">
      <c r="A1966" s="201">
        <v>7526</v>
      </c>
      <c r="B1966" s="201" t="s">
        <v>2571</v>
      </c>
      <c r="C1966" s="201" t="s">
        <v>2316</v>
      </c>
      <c r="D1966" s="201" t="s">
        <v>2454</v>
      </c>
      <c r="E1966" s="201" t="s">
        <v>98</v>
      </c>
      <c r="F1966" s="201" t="s">
        <v>2391</v>
      </c>
    </row>
    <row r="1967" spans="1:6" ht="12" x14ac:dyDescent="0.25">
      <c r="A1967" s="201">
        <v>7526</v>
      </c>
      <c r="B1967" s="201" t="s">
        <v>2571</v>
      </c>
      <c r="C1967" s="201" t="s">
        <v>2316</v>
      </c>
      <c r="D1967" s="201" t="s">
        <v>2454</v>
      </c>
      <c r="E1967" s="201" t="s">
        <v>98</v>
      </c>
      <c r="F1967" s="201" t="s">
        <v>2372</v>
      </c>
    </row>
    <row r="1968" spans="1:6" ht="12" x14ac:dyDescent="0.25">
      <c r="A1968" s="201">
        <v>7526</v>
      </c>
      <c r="B1968" s="201" t="s">
        <v>2571</v>
      </c>
      <c r="C1968" s="201" t="s">
        <v>2316</v>
      </c>
      <c r="D1968" s="201" t="s">
        <v>2454</v>
      </c>
      <c r="E1968" s="201" t="s">
        <v>98</v>
      </c>
      <c r="F1968" s="201" t="s">
        <v>2361</v>
      </c>
    </row>
    <row r="1969" spans="1:6" ht="12" x14ac:dyDescent="0.25">
      <c r="A1969" s="201">
        <v>7526</v>
      </c>
      <c r="B1969" s="201" t="s">
        <v>2571</v>
      </c>
      <c r="C1969" s="201" t="s">
        <v>2316</v>
      </c>
      <c r="D1969" s="201" t="s">
        <v>2454</v>
      </c>
      <c r="E1969" s="201" t="s">
        <v>98</v>
      </c>
      <c r="F1969" s="201" t="s">
        <v>2378</v>
      </c>
    </row>
    <row r="1970" spans="1:6" ht="12" x14ac:dyDescent="0.25">
      <c r="A1970" s="201">
        <v>7526</v>
      </c>
      <c r="B1970" s="201" t="s">
        <v>2571</v>
      </c>
      <c r="C1970" s="201" t="s">
        <v>2316</v>
      </c>
      <c r="D1970" s="201" t="s">
        <v>2454</v>
      </c>
      <c r="E1970" s="201" t="s">
        <v>98</v>
      </c>
    </row>
    <row r="1971" spans="1:6" ht="12" x14ac:dyDescent="0.25">
      <c r="A1971" s="201">
        <v>7526</v>
      </c>
      <c r="B1971" s="201" t="s">
        <v>2571</v>
      </c>
      <c r="C1971" s="201" t="s">
        <v>2316</v>
      </c>
      <c r="D1971" s="201" t="s">
        <v>2454</v>
      </c>
      <c r="E1971" s="201" t="s">
        <v>98</v>
      </c>
      <c r="F1971" s="201" t="s">
        <v>2354</v>
      </c>
    </row>
    <row r="1972" spans="1:6" ht="12" x14ac:dyDescent="0.25">
      <c r="A1972" s="201">
        <v>7526</v>
      </c>
      <c r="B1972" s="201" t="s">
        <v>2571</v>
      </c>
      <c r="C1972" s="201" t="s">
        <v>2316</v>
      </c>
      <c r="D1972" s="201" t="s">
        <v>2454</v>
      </c>
      <c r="E1972" s="201" t="s">
        <v>98</v>
      </c>
      <c r="F1972" s="201" t="s">
        <v>2345</v>
      </c>
    </row>
    <row r="1973" spans="1:6" ht="12" x14ac:dyDescent="0.25">
      <c r="A1973" s="201">
        <v>7526</v>
      </c>
      <c r="B1973" s="201" t="s">
        <v>2571</v>
      </c>
      <c r="C1973" s="201" t="s">
        <v>2316</v>
      </c>
      <c r="D1973" s="201" t="s">
        <v>2454</v>
      </c>
      <c r="E1973" s="201" t="s">
        <v>98</v>
      </c>
      <c r="F1973" s="201" t="s">
        <v>2402</v>
      </c>
    </row>
    <row r="1974" spans="1:6" ht="12" x14ac:dyDescent="0.25">
      <c r="A1974" s="201">
        <v>7526</v>
      </c>
      <c r="B1974" s="201" t="s">
        <v>2571</v>
      </c>
      <c r="C1974" s="201" t="s">
        <v>2316</v>
      </c>
      <c r="D1974" s="201" t="s">
        <v>2454</v>
      </c>
      <c r="E1974" s="201" t="s">
        <v>98</v>
      </c>
      <c r="F1974" s="201" t="s">
        <v>2349</v>
      </c>
    </row>
    <row r="1975" spans="1:6" ht="12" x14ac:dyDescent="0.25">
      <c r="A1975" s="201">
        <v>7526</v>
      </c>
      <c r="B1975" s="201" t="s">
        <v>2571</v>
      </c>
      <c r="C1975" s="201" t="s">
        <v>2316</v>
      </c>
      <c r="D1975" s="201" t="s">
        <v>2454</v>
      </c>
      <c r="E1975" s="201" t="s">
        <v>98</v>
      </c>
      <c r="F1975" s="201" t="s">
        <v>2430</v>
      </c>
    </row>
    <row r="1976" spans="1:6" ht="12" x14ac:dyDescent="0.25">
      <c r="A1976" s="201">
        <v>7526</v>
      </c>
      <c r="B1976" s="201" t="s">
        <v>2571</v>
      </c>
      <c r="C1976" s="201" t="s">
        <v>2316</v>
      </c>
      <c r="D1976" s="201" t="s">
        <v>2454</v>
      </c>
      <c r="E1976" s="201" t="s">
        <v>98</v>
      </c>
      <c r="F1976" s="201" t="s">
        <v>2347</v>
      </c>
    </row>
    <row r="1977" spans="1:6" ht="12" x14ac:dyDescent="0.25">
      <c r="A1977" s="201">
        <v>7526</v>
      </c>
      <c r="B1977" s="201" t="s">
        <v>2571</v>
      </c>
      <c r="C1977" s="201" t="s">
        <v>2316</v>
      </c>
      <c r="D1977" s="201" t="s">
        <v>2454</v>
      </c>
      <c r="E1977" s="201" t="s">
        <v>98</v>
      </c>
      <c r="F1977" s="201" t="s">
        <v>2422</v>
      </c>
    </row>
    <row r="1978" spans="1:6" ht="12" x14ac:dyDescent="0.25">
      <c r="A1978" s="201">
        <v>7526</v>
      </c>
      <c r="B1978" s="201" t="s">
        <v>2571</v>
      </c>
      <c r="C1978" s="201" t="s">
        <v>2316</v>
      </c>
      <c r="D1978" s="201" t="s">
        <v>2454</v>
      </c>
      <c r="E1978" s="201" t="s">
        <v>98</v>
      </c>
      <c r="F1978" s="201" t="s">
        <v>2395</v>
      </c>
    </row>
    <row r="1979" spans="1:6" ht="12" x14ac:dyDescent="0.25">
      <c r="A1979" s="201">
        <v>7526</v>
      </c>
      <c r="B1979" s="201" t="s">
        <v>2571</v>
      </c>
      <c r="C1979" s="201" t="s">
        <v>2316</v>
      </c>
      <c r="D1979" s="201" t="s">
        <v>2454</v>
      </c>
      <c r="E1979" s="201" t="s">
        <v>98</v>
      </c>
      <c r="F1979" s="201" t="s">
        <v>2399</v>
      </c>
    </row>
    <row r="1980" spans="1:6" ht="12" x14ac:dyDescent="0.25">
      <c r="A1980" s="201">
        <v>7526</v>
      </c>
      <c r="B1980" s="201" t="s">
        <v>2571</v>
      </c>
      <c r="C1980" s="201" t="s">
        <v>2316</v>
      </c>
      <c r="D1980" s="201" t="s">
        <v>2454</v>
      </c>
      <c r="E1980" s="201" t="s">
        <v>98</v>
      </c>
      <c r="F1980" s="201" t="s">
        <v>2383</v>
      </c>
    </row>
    <row r="1981" spans="1:6" ht="12" x14ac:dyDescent="0.25">
      <c r="A1981" s="201">
        <v>7526</v>
      </c>
      <c r="B1981" s="201" t="s">
        <v>2571</v>
      </c>
      <c r="C1981" s="201" t="s">
        <v>2316</v>
      </c>
      <c r="D1981" s="201" t="s">
        <v>2454</v>
      </c>
      <c r="E1981" s="201" t="s">
        <v>98</v>
      </c>
      <c r="F1981" s="201" t="s">
        <v>2386</v>
      </c>
    </row>
    <row r="1982" spans="1:6" ht="12" x14ac:dyDescent="0.25">
      <c r="A1982" s="201">
        <v>7526</v>
      </c>
      <c r="B1982" s="201" t="s">
        <v>2571</v>
      </c>
      <c r="C1982" s="201" t="s">
        <v>2316</v>
      </c>
      <c r="D1982" s="201" t="s">
        <v>2454</v>
      </c>
      <c r="E1982" s="201" t="s">
        <v>98</v>
      </c>
      <c r="F1982" s="201" t="s">
        <v>2348</v>
      </c>
    </row>
    <row r="1983" spans="1:6" ht="12" x14ac:dyDescent="0.25">
      <c r="A1983" s="201">
        <v>7734</v>
      </c>
      <c r="B1983" s="201" t="s">
        <v>2572</v>
      </c>
      <c r="C1983" s="201" t="s">
        <v>2258</v>
      </c>
      <c r="D1983" s="201" t="s">
        <v>2458</v>
      </c>
      <c r="E1983" s="201" t="s">
        <v>103</v>
      </c>
      <c r="F1983" s="201" t="s">
        <v>2361</v>
      </c>
    </row>
    <row r="1984" spans="1:6" ht="12" x14ac:dyDescent="0.25">
      <c r="A1984" s="201">
        <v>7734</v>
      </c>
      <c r="B1984" s="201" t="s">
        <v>2572</v>
      </c>
      <c r="C1984" s="201" t="s">
        <v>2258</v>
      </c>
      <c r="D1984" s="201" t="s">
        <v>2458</v>
      </c>
      <c r="E1984" s="201" t="s">
        <v>103</v>
      </c>
      <c r="F1984" s="201" t="s">
        <v>2508</v>
      </c>
    </row>
    <row r="1985" spans="1:6" ht="12" x14ac:dyDescent="0.25">
      <c r="A1985" s="201">
        <v>7734</v>
      </c>
      <c r="B1985" s="201" t="s">
        <v>2572</v>
      </c>
      <c r="C1985" s="201" t="s">
        <v>2258</v>
      </c>
      <c r="D1985" s="201" t="s">
        <v>2458</v>
      </c>
      <c r="E1985" s="201" t="s">
        <v>103</v>
      </c>
      <c r="F1985" s="201" t="s">
        <v>2347</v>
      </c>
    </row>
    <row r="1986" spans="1:6" ht="12" x14ac:dyDescent="0.25">
      <c r="A1986" s="201">
        <v>7734</v>
      </c>
      <c r="B1986" s="201" t="s">
        <v>2572</v>
      </c>
      <c r="C1986" s="201" t="s">
        <v>2258</v>
      </c>
      <c r="D1986" s="201" t="s">
        <v>2458</v>
      </c>
      <c r="E1986" s="201" t="s">
        <v>103</v>
      </c>
      <c r="F1986" s="201" t="s">
        <v>2405</v>
      </c>
    </row>
    <row r="1987" spans="1:6" ht="12" x14ac:dyDescent="0.25">
      <c r="A1987" s="201">
        <v>7734</v>
      </c>
      <c r="B1987" s="201" t="s">
        <v>2572</v>
      </c>
      <c r="C1987" s="201" t="s">
        <v>2258</v>
      </c>
      <c r="D1987" s="201" t="s">
        <v>2458</v>
      </c>
      <c r="E1987" s="201" t="s">
        <v>103</v>
      </c>
      <c r="F1987" s="201" t="s">
        <v>2430</v>
      </c>
    </row>
    <row r="1988" spans="1:6" ht="12" x14ac:dyDescent="0.25">
      <c r="A1988" s="201">
        <v>7734</v>
      </c>
      <c r="B1988" s="201" t="s">
        <v>2572</v>
      </c>
      <c r="C1988" s="201" t="s">
        <v>2258</v>
      </c>
      <c r="D1988" s="201" t="s">
        <v>2458</v>
      </c>
      <c r="E1988" s="201" t="s">
        <v>103</v>
      </c>
      <c r="F1988" s="201" t="s">
        <v>2378</v>
      </c>
    </row>
    <row r="1989" spans="1:6" ht="12" x14ac:dyDescent="0.25">
      <c r="A1989" s="201">
        <v>7734</v>
      </c>
      <c r="B1989" s="201" t="s">
        <v>2572</v>
      </c>
      <c r="C1989" s="201" t="s">
        <v>2258</v>
      </c>
      <c r="D1989" s="201" t="s">
        <v>2458</v>
      </c>
      <c r="E1989" s="201" t="s">
        <v>103</v>
      </c>
      <c r="F1989" s="201" t="s">
        <v>2344</v>
      </c>
    </row>
    <row r="1990" spans="1:6" ht="12" x14ac:dyDescent="0.25">
      <c r="A1990" s="201">
        <v>7734</v>
      </c>
      <c r="B1990" s="201" t="s">
        <v>2572</v>
      </c>
      <c r="C1990" s="201" t="s">
        <v>2258</v>
      </c>
      <c r="D1990" s="201" t="s">
        <v>2458</v>
      </c>
      <c r="E1990" s="201" t="s">
        <v>103</v>
      </c>
      <c r="F1990" s="201" t="s">
        <v>2390</v>
      </c>
    </row>
    <row r="1991" spans="1:6" ht="12" x14ac:dyDescent="0.25">
      <c r="A1991" s="201">
        <v>7734</v>
      </c>
      <c r="B1991" s="201" t="s">
        <v>2572</v>
      </c>
      <c r="C1991" s="201" t="s">
        <v>2258</v>
      </c>
      <c r="D1991" s="201" t="s">
        <v>2458</v>
      </c>
      <c r="E1991" s="201" t="s">
        <v>103</v>
      </c>
      <c r="F1991" s="201" t="s">
        <v>2367</v>
      </c>
    </row>
    <row r="1992" spans="1:6" ht="12" x14ac:dyDescent="0.25">
      <c r="A1992" s="201">
        <v>7734</v>
      </c>
      <c r="B1992" s="201" t="s">
        <v>2572</v>
      </c>
      <c r="C1992" s="201" t="s">
        <v>2258</v>
      </c>
      <c r="D1992" s="201" t="s">
        <v>2458</v>
      </c>
      <c r="E1992" s="201" t="s">
        <v>103</v>
      </c>
      <c r="F1992" s="201" t="s">
        <v>2383</v>
      </c>
    </row>
    <row r="1993" spans="1:6" ht="12" x14ac:dyDescent="0.25">
      <c r="A1993" s="201">
        <v>7734</v>
      </c>
      <c r="B1993" s="201" t="s">
        <v>2572</v>
      </c>
      <c r="C1993" s="201" t="s">
        <v>2258</v>
      </c>
      <c r="D1993" s="201" t="s">
        <v>2458</v>
      </c>
      <c r="E1993" s="201" t="s">
        <v>103</v>
      </c>
      <c r="F1993" s="201" t="s">
        <v>2345</v>
      </c>
    </row>
    <row r="1994" spans="1:6" ht="12" x14ac:dyDescent="0.25">
      <c r="A1994" s="201">
        <v>7734</v>
      </c>
      <c r="B1994" s="201" t="s">
        <v>2572</v>
      </c>
      <c r="C1994" s="201" t="s">
        <v>2258</v>
      </c>
      <c r="D1994" s="201" t="s">
        <v>2458</v>
      </c>
      <c r="E1994" s="201" t="s">
        <v>103</v>
      </c>
      <c r="F1994" s="201" t="s">
        <v>2372</v>
      </c>
    </row>
    <row r="1995" spans="1:6" ht="12" x14ac:dyDescent="0.25">
      <c r="A1995" s="201">
        <v>7734</v>
      </c>
      <c r="B1995" s="201" t="s">
        <v>2572</v>
      </c>
      <c r="C1995" s="201" t="s">
        <v>2258</v>
      </c>
      <c r="D1995" s="201" t="s">
        <v>2458</v>
      </c>
      <c r="E1995" s="201" t="s">
        <v>103</v>
      </c>
      <c r="F1995" s="201" t="s">
        <v>2401</v>
      </c>
    </row>
    <row r="1996" spans="1:6" ht="12" x14ac:dyDescent="0.25">
      <c r="A1996" s="201">
        <v>7734</v>
      </c>
      <c r="B1996" s="201" t="s">
        <v>2572</v>
      </c>
      <c r="C1996" s="201" t="s">
        <v>2258</v>
      </c>
      <c r="D1996" s="201" t="s">
        <v>2458</v>
      </c>
      <c r="E1996" s="201" t="s">
        <v>103</v>
      </c>
      <c r="F1996" s="201" t="s">
        <v>2365</v>
      </c>
    </row>
    <row r="1997" spans="1:6" ht="12" x14ac:dyDescent="0.25">
      <c r="A1997" s="201">
        <v>7734</v>
      </c>
      <c r="B1997" s="201" t="s">
        <v>2572</v>
      </c>
      <c r="C1997" s="201" t="s">
        <v>2258</v>
      </c>
      <c r="D1997" s="201" t="s">
        <v>2458</v>
      </c>
      <c r="E1997" s="201" t="s">
        <v>103</v>
      </c>
      <c r="F1997" s="201" t="s">
        <v>2353</v>
      </c>
    </row>
    <row r="1998" spans="1:6" ht="12" x14ac:dyDescent="0.25">
      <c r="A1998" s="201">
        <v>7734</v>
      </c>
      <c r="B1998" s="201" t="s">
        <v>2572</v>
      </c>
      <c r="C1998" s="201" t="s">
        <v>2258</v>
      </c>
      <c r="D1998" s="201" t="s">
        <v>2458</v>
      </c>
      <c r="E1998" s="201" t="s">
        <v>103</v>
      </c>
      <c r="F1998" s="201" t="s">
        <v>2342</v>
      </c>
    </row>
    <row r="1999" spans="1:6" ht="12" x14ac:dyDescent="0.25">
      <c r="A1999" s="201">
        <v>7734</v>
      </c>
      <c r="B1999" s="201" t="s">
        <v>2572</v>
      </c>
      <c r="C1999" s="201" t="s">
        <v>2258</v>
      </c>
      <c r="D1999" s="201" t="s">
        <v>2458</v>
      </c>
      <c r="E1999" s="201" t="s">
        <v>103</v>
      </c>
      <c r="F1999" s="201" t="s">
        <v>2407</v>
      </c>
    </row>
    <row r="2000" spans="1:6" ht="12" x14ac:dyDescent="0.25">
      <c r="A2000" s="201">
        <v>7734</v>
      </c>
      <c r="B2000" s="201" t="s">
        <v>2572</v>
      </c>
      <c r="C2000" s="201" t="s">
        <v>2258</v>
      </c>
      <c r="D2000" s="201" t="s">
        <v>2458</v>
      </c>
      <c r="E2000" s="201" t="s">
        <v>103</v>
      </c>
      <c r="F2000" s="201" t="s">
        <v>2394</v>
      </c>
    </row>
    <row r="2001" spans="1:6" ht="12" x14ac:dyDescent="0.25">
      <c r="A2001" s="201">
        <v>7734</v>
      </c>
      <c r="B2001" s="201" t="s">
        <v>2572</v>
      </c>
      <c r="C2001" s="201" t="s">
        <v>2258</v>
      </c>
      <c r="D2001" s="201" t="s">
        <v>2458</v>
      </c>
      <c r="E2001" s="201" t="s">
        <v>103</v>
      </c>
      <c r="F2001" s="201" t="s">
        <v>2375</v>
      </c>
    </row>
    <row r="2002" spans="1:6" ht="12" x14ac:dyDescent="0.25">
      <c r="A2002" s="201">
        <v>7734</v>
      </c>
      <c r="B2002" s="201" t="s">
        <v>2572</v>
      </c>
      <c r="C2002" s="201" t="s">
        <v>2258</v>
      </c>
      <c r="D2002" s="201" t="s">
        <v>2458</v>
      </c>
      <c r="E2002" s="201" t="s">
        <v>103</v>
      </c>
      <c r="F2002" s="201" t="s">
        <v>2387</v>
      </c>
    </row>
    <row r="2003" spans="1:6" ht="12" x14ac:dyDescent="0.25">
      <c r="A2003" s="201">
        <v>7734</v>
      </c>
      <c r="B2003" s="201" t="s">
        <v>2572</v>
      </c>
      <c r="C2003" s="201" t="s">
        <v>2258</v>
      </c>
      <c r="D2003" s="201" t="s">
        <v>2458</v>
      </c>
      <c r="E2003" s="201" t="s">
        <v>103</v>
      </c>
      <c r="F2003" s="201" t="s">
        <v>2396</v>
      </c>
    </row>
    <row r="2004" spans="1:6" ht="12" x14ac:dyDescent="0.25">
      <c r="A2004" s="201">
        <v>7734</v>
      </c>
      <c r="B2004" s="201" t="s">
        <v>2572</v>
      </c>
      <c r="C2004" s="201" t="s">
        <v>2258</v>
      </c>
      <c r="D2004" s="201" t="s">
        <v>2458</v>
      </c>
      <c r="E2004" s="201" t="s">
        <v>103</v>
      </c>
      <c r="F2004" s="201" t="s">
        <v>2386</v>
      </c>
    </row>
    <row r="2005" spans="1:6" ht="12" x14ac:dyDescent="0.25">
      <c r="A2005" s="201">
        <v>7734</v>
      </c>
      <c r="B2005" s="201" t="s">
        <v>2572</v>
      </c>
      <c r="C2005" s="201" t="s">
        <v>2258</v>
      </c>
      <c r="D2005" s="201" t="s">
        <v>2458</v>
      </c>
      <c r="E2005" s="201" t="s">
        <v>103</v>
      </c>
      <c r="F2005" s="201" t="s">
        <v>2348</v>
      </c>
    </row>
    <row r="2006" spans="1:6" ht="12" x14ac:dyDescent="0.25">
      <c r="A2006" s="201">
        <v>7734</v>
      </c>
      <c r="B2006" s="201" t="s">
        <v>2572</v>
      </c>
      <c r="C2006" s="201" t="s">
        <v>2258</v>
      </c>
      <c r="D2006" s="201" t="s">
        <v>2458</v>
      </c>
      <c r="E2006" s="201" t="s">
        <v>103</v>
      </c>
      <c r="F2006" s="201" t="s">
        <v>2515</v>
      </c>
    </row>
    <row r="2007" spans="1:6" ht="12" x14ac:dyDescent="0.25">
      <c r="A2007" s="201">
        <v>7734</v>
      </c>
      <c r="B2007" s="201" t="s">
        <v>2572</v>
      </c>
      <c r="C2007" s="201" t="s">
        <v>2258</v>
      </c>
      <c r="D2007" s="201" t="s">
        <v>2458</v>
      </c>
      <c r="E2007" s="201" t="s">
        <v>103</v>
      </c>
      <c r="F2007" s="201" t="s">
        <v>2368</v>
      </c>
    </row>
    <row r="2008" spans="1:6" ht="12" x14ac:dyDescent="0.25">
      <c r="A2008" s="201">
        <v>7734</v>
      </c>
      <c r="B2008" s="201" t="s">
        <v>2572</v>
      </c>
      <c r="C2008" s="201" t="s">
        <v>2258</v>
      </c>
      <c r="D2008" s="201" t="s">
        <v>2458</v>
      </c>
      <c r="E2008" s="201" t="s">
        <v>103</v>
      </c>
      <c r="F2008" s="201" t="s">
        <v>2358</v>
      </c>
    </row>
    <row r="2009" spans="1:6" ht="12" x14ac:dyDescent="0.25">
      <c r="A2009" s="201">
        <v>7734</v>
      </c>
      <c r="B2009" s="201" t="s">
        <v>2572</v>
      </c>
      <c r="C2009" s="201" t="s">
        <v>2258</v>
      </c>
      <c r="D2009" s="201" t="s">
        <v>2458</v>
      </c>
      <c r="E2009" s="201" t="s">
        <v>103</v>
      </c>
    </row>
    <row r="2010" spans="1:6" ht="12" x14ac:dyDescent="0.25">
      <c r="A2010" s="201">
        <v>7734</v>
      </c>
      <c r="B2010" s="201" t="s">
        <v>2572</v>
      </c>
      <c r="C2010" s="201" t="s">
        <v>2258</v>
      </c>
      <c r="D2010" s="201" t="s">
        <v>2458</v>
      </c>
      <c r="E2010" s="201" t="s">
        <v>103</v>
      </c>
      <c r="F2010" s="201" t="s">
        <v>2352</v>
      </c>
    </row>
    <row r="2011" spans="1:6" ht="12" x14ac:dyDescent="0.25">
      <c r="A2011" s="201">
        <v>7734</v>
      </c>
      <c r="B2011" s="201" t="s">
        <v>2572</v>
      </c>
      <c r="C2011" s="201" t="s">
        <v>2258</v>
      </c>
      <c r="D2011" s="201" t="s">
        <v>2458</v>
      </c>
      <c r="E2011" s="201" t="s">
        <v>103</v>
      </c>
      <c r="F2011" s="201" t="s">
        <v>2388</v>
      </c>
    </row>
    <row r="2012" spans="1:6" ht="12" x14ac:dyDescent="0.25">
      <c r="A2012" s="201">
        <v>7734</v>
      </c>
      <c r="B2012" s="201" t="s">
        <v>2572</v>
      </c>
      <c r="C2012" s="201" t="s">
        <v>2258</v>
      </c>
      <c r="D2012" s="201" t="s">
        <v>2458</v>
      </c>
      <c r="E2012" s="201" t="s">
        <v>103</v>
      </c>
      <c r="F2012" s="201" t="s">
        <v>2385</v>
      </c>
    </row>
    <row r="2013" spans="1:6" ht="12" x14ac:dyDescent="0.25">
      <c r="A2013" s="201">
        <v>7734</v>
      </c>
      <c r="B2013" s="201" t="s">
        <v>2572</v>
      </c>
      <c r="C2013" s="201" t="s">
        <v>2258</v>
      </c>
      <c r="D2013" s="201" t="s">
        <v>2458</v>
      </c>
      <c r="E2013" s="201" t="s">
        <v>103</v>
      </c>
      <c r="F2013" s="201" t="s">
        <v>2354</v>
      </c>
    </row>
    <row r="2014" spans="1:6" ht="12" x14ac:dyDescent="0.25">
      <c r="A2014" s="201">
        <v>7734</v>
      </c>
      <c r="B2014" s="201" t="s">
        <v>2572</v>
      </c>
      <c r="C2014" s="201" t="s">
        <v>2258</v>
      </c>
      <c r="D2014" s="201" t="s">
        <v>2458</v>
      </c>
      <c r="E2014" s="201" t="s">
        <v>103</v>
      </c>
      <c r="F2014" s="201" t="s">
        <v>2349</v>
      </c>
    </row>
    <row r="2015" spans="1:6" ht="12" x14ac:dyDescent="0.25">
      <c r="A2015" s="201">
        <v>7734</v>
      </c>
      <c r="B2015" s="201" t="s">
        <v>2572</v>
      </c>
      <c r="C2015" s="201" t="s">
        <v>2258</v>
      </c>
      <c r="D2015" s="201" t="s">
        <v>2458</v>
      </c>
      <c r="E2015" s="201" t="s">
        <v>103</v>
      </c>
      <c r="F2015" s="201" t="s">
        <v>2355</v>
      </c>
    </row>
    <row r="2016" spans="1:6" ht="12" x14ac:dyDescent="0.25">
      <c r="A2016" s="201">
        <v>7734</v>
      </c>
      <c r="B2016" s="201" t="s">
        <v>2572</v>
      </c>
      <c r="C2016" s="201" t="s">
        <v>2258</v>
      </c>
      <c r="D2016" s="201" t="s">
        <v>2458</v>
      </c>
      <c r="E2016" s="201" t="s">
        <v>103</v>
      </c>
      <c r="F2016" s="201" t="s">
        <v>2392</v>
      </c>
    </row>
    <row r="2017" spans="1:6" ht="12" x14ac:dyDescent="0.25">
      <c r="A2017" s="201">
        <v>7787</v>
      </c>
      <c r="B2017" s="201" t="s">
        <v>2573</v>
      </c>
      <c r="C2017" s="201" t="s">
        <v>2563</v>
      </c>
      <c r="D2017" s="201" t="s">
        <v>2466</v>
      </c>
      <c r="E2017" s="201" t="s">
        <v>112</v>
      </c>
    </row>
    <row r="2018" spans="1:6" ht="12" x14ac:dyDescent="0.25">
      <c r="A2018" s="201">
        <v>7787</v>
      </c>
      <c r="B2018" s="201" t="s">
        <v>2573</v>
      </c>
      <c r="C2018" s="201" t="s">
        <v>2563</v>
      </c>
      <c r="D2018" s="201" t="s">
        <v>2466</v>
      </c>
      <c r="E2018" s="201" t="s">
        <v>112</v>
      </c>
      <c r="F2018" s="201" t="s">
        <v>2344</v>
      </c>
    </row>
    <row r="2019" spans="1:6" ht="12" x14ac:dyDescent="0.25">
      <c r="A2019" s="201">
        <v>7787</v>
      </c>
      <c r="B2019" s="201" t="s">
        <v>2573</v>
      </c>
      <c r="C2019" s="201" t="s">
        <v>2563</v>
      </c>
      <c r="D2019" s="201" t="s">
        <v>2466</v>
      </c>
      <c r="E2019" s="201" t="s">
        <v>112</v>
      </c>
      <c r="F2019" s="201" t="s">
        <v>2347</v>
      </c>
    </row>
    <row r="2020" spans="1:6" ht="12" x14ac:dyDescent="0.25">
      <c r="A2020" s="201">
        <v>7889</v>
      </c>
      <c r="B2020" s="201" t="s">
        <v>2574</v>
      </c>
      <c r="C2020" s="201" t="s">
        <v>2269</v>
      </c>
      <c r="D2020" s="201" t="s">
        <v>2466</v>
      </c>
      <c r="E2020" s="201" t="s">
        <v>105</v>
      </c>
      <c r="F2020" s="201" t="s">
        <v>2344</v>
      </c>
    </row>
    <row r="2021" spans="1:6" ht="12" x14ac:dyDescent="0.25">
      <c r="A2021" s="201">
        <v>7889</v>
      </c>
      <c r="B2021" s="201" t="s">
        <v>2574</v>
      </c>
      <c r="C2021" s="201" t="s">
        <v>2269</v>
      </c>
      <c r="D2021" s="201" t="s">
        <v>2466</v>
      </c>
      <c r="E2021" s="201" t="s">
        <v>105</v>
      </c>
      <c r="F2021" s="201" t="s">
        <v>2342</v>
      </c>
    </row>
    <row r="2022" spans="1:6" ht="12" x14ac:dyDescent="0.25">
      <c r="A2022" s="201">
        <v>7889</v>
      </c>
      <c r="B2022" s="201" t="s">
        <v>2574</v>
      </c>
      <c r="C2022" s="201" t="s">
        <v>2269</v>
      </c>
      <c r="D2022" s="201" t="s">
        <v>2466</v>
      </c>
      <c r="E2022" s="201" t="s">
        <v>105</v>
      </c>
      <c r="F2022" s="201" t="s">
        <v>2367</v>
      </c>
    </row>
    <row r="2023" spans="1:6" ht="12" x14ac:dyDescent="0.25">
      <c r="A2023" s="201">
        <v>7889</v>
      </c>
      <c r="B2023" s="201" t="s">
        <v>2574</v>
      </c>
      <c r="C2023" s="201" t="s">
        <v>2269</v>
      </c>
      <c r="D2023" s="201" t="s">
        <v>2466</v>
      </c>
      <c r="E2023" s="201" t="s">
        <v>105</v>
      </c>
      <c r="F2023" s="201" t="s">
        <v>2349</v>
      </c>
    </row>
    <row r="2024" spans="1:6" ht="12" x14ac:dyDescent="0.25">
      <c r="A2024" s="201">
        <v>7889</v>
      </c>
      <c r="B2024" s="201" t="s">
        <v>2574</v>
      </c>
      <c r="C2024" s="201" t="s">
        <v>2269</v>
      </c>
      <c r="D2024" s="201" t="s">
        <v>2466</v>
      </c>
      <c r="E2024" s="201" t="s">
        <v>105</v>
      </c>
      <c r="F2024" s="201" t="s">
        <v>2396</v>
      </c>
    </row>
    <row r="2025" spans="1:6" ht="12" x14ac:dyDescent="0.25">
      <c r="A2025" s="201">
        <v>7889</v>
      </c>
      <c r="B2025" s="201" t="s">
        <v>2574</v>
      </c>
      <c r="C2025" s="201" t="s">
        <v>2269</v>
      </c>
      <c r="D2025" s="201" t="s">
        <v>2466</v>
      </c>
      <c r="E2025" s="201" t="s">
        <v>105</v>
      </c>
      <c r="F2025" s="201" t="s">
        <v>2350</v>
      </c>
    </row>
    <row r="2026" spans="1:6" ht="12" x14ac:dyDescent="0.25">
      <c r="A2026" s="201">
        <v>7889</v>
      </c>
      <c r="B2026" s="201" t="s">
        <v>2574</v>
      </c>
      <c r="C2026" s="201" t="s">
        <v>2269</v>
      </c>
      <c r="D2026" s="201" t="s">
        <v>2466</v>
      </c>
      <c r="E2026" s="201" t="s">
        <v>105</v>
      </c>
      <c r="F2026" s="201" t="s">
        <v>2390</v>
      </c>
    </row>
    <row r="2027" spans="1:6" ht="12" x14ac:dyDescent="0.25">
      <c r="A2027" s="201">
        <v>7889</v>
      </c>
      <c r="B2027" s="201" t="s">
        <v>2574</v>
      </c>
      <c r="C2027" s="201" t="s">
        <v>2269</v>
      </c>
      <c r="D2027" s="201" t="s">
        <v>2466</v>
      </c>
      <c r="E2027" s="201" t="s">
        <v>105</v>
      </c>
      <c r="F2027" s="201" t="s">
        <v>2358</v>
      </c>
    </row>
    <row r="2028" spans="1:6" ht="12" x14ac:dyDescent="0.25">
      <c r="A2028" s="201">
        <v>7889</v>
      </c>
      <c r="B2028" s="201" t="s">
        <v>2574</v>
      </c>
      <c r="C2028" s="201" t="s">
        <v>2269</v>
      </c>
      <c r="D2028" s="201" t="s">
        <v>2466</v>
      </c>
      <c r="E2028" s="201" t="s">
        <v>105</v>
      </c>
    </row>
    <row r="2029" spans="1:6" ht="12" x14ac:dyDescent="0.25">
      <c r="A2029" s="201">
        <v>7889</v>
      </c>
      <c r="B2029" s="201" t="s">
        <v>2574</v>
      </c>
      <c r="C2029" s="201" t="s">
        <v>2269</v>
      </c>
      <c r="D2029" s="201" t="s">
        <v>2466</v>
      </c>
      <c r="E2029" s="201" t="s">
        <v>105</v>
      </c>
      <c r="F2029" s="201" t="s">
        <v>2405</v>
      </c>
    </row>
    <row r="2030" spans="1:6" ht="12" x14ac:dyDescent="0.25">
      <c r="A2030" s="201">
        <v>7889</v>
      </c>
      <c r="B2030" s="201" t="s">
        <v>2574</v>
      </c>
      <c r="C2030" s="201" t="s">
        <v>2269</v>
      </c>
      <c r="D2030" s="201" t="s">
        <v>2466</v>
      </c>
      <c r="E2030" s="201" t="s">
        <v>105</v>
      </c>
      <c r="F2030" s="201" t="s">
        <v>2352</v>
      </c>
    </row>
    <row r="2031" spans="1:6" ht="12" x14ac:dyDescent="0.25">
      <c r="A2031" s="201">
        <v>7889</v>
      </c>
      <c r="B2031" s="201" t="s">
        <v>2574</v>
      </c>
      <c r="C2031" s="201" t="s">
        <v>2269</v>
      </c>
      <c r="D2031" s="201" t="s">
        <v>2466</v>
      </c>
      <c r="E2031" s="201" t="s">
        <v>105</v>
      </c>
      <c r="F2031" s="201" t="s">
        <v>2386</v>
      </c>
    </row>
    <row r="2032" spans="1:6" ht="12" x14ac:dyDescent="0.25">
      <c r="A2032" s="201">
        <v>7889</v>
      </c>
      <c r="B2032" s="201" t="s">
        <v>2574</v>
      </c>
      <c r="C2032" s="201" t="s">
        <v>2269</v>
      </c>
      <c r="D2032" s="201" t="s">
        <v>2466</v>
      </c>
      <c r="E2032" s="201" t="s">
        <v>105</v>
      </c>
      <c r="F2032" s="201" t="s">
        <v>2430</v>
      </c>
    </row>
    <row r="2033" spans="1:6" ht="12" x14ac:dyDescent="0.25">
      <c r="A2033" s="201">
        <v>7889</v>
      </c>
      <c r="B2033" s="201" t="s">
        <v>2574</v>
      </c>
      <c r="C2033" s="201" t="s">
        <v>2269</v>
      </c>
      <c r="D2033" s="201" t="s">
        <v>2466</v>
      </c>
      <c r="E2033" s="201" t="s">
        <v>105</v>
      </c>
      <c r="F2033" s="201" t="s">
        <v>2378</v>
      </c>
    </row>
    <row r="2034" spans="1:6" ht="12" x14ac:dyDescent="0.25">
      <c r="A2034" s="201">
        <v>7889</v>
      </c>
      <c r="B2034" s="201" t="s">
        <v>2574</v>
      </c>
      <c r="C2034" s="201" t="s">
        <v>2269</v>
      </c>
      <c r="D2034" s="201" t="s">
        <v>2466</v>
      </c>
      <c r="E2034" s="201" t="s">
        <v>105</v>
      </c>
      <c r="F2034" s="201" t="s">
        <v>2422</v>
      </c>
    </row>
    <row r="2035" spans="1:6" ht="12" x14ac:dyDescent="0.25">
      <c r="A2035" s="201">
        <v>7900</v>
      </c>
      <c r="B2035" s="201" t="s">
        <v>2575</v>
      </c>
      <c r="C2035" s="201" t="s">
        <v>2500</v>
      </c>
      <c r="D2035" s="201" t="s">
        <v>2466</v>
      </c>
      <c r="E2035" s="201" t="s">
        <v>113</v>
      </c>
      <c r="F2035" s="201" t="s">
        <v>2344</v>
      </c>
    </row>
    <row r="2036" spans="1:6" ht="12" x14ac:dyDescent="0.25">
      <c r="A2036" s="201">
        <v>7900</v>
      </c>
      <c r="B2036" s="201" t="s">
        <v>2575</v>
      </c>
      <c r="C2036" s="201" t="s">
        <v>2500</v>
      </c>
      <c r="D2036" s="201" t="s">
        <v>2466</v>
      </c>
      <c r="E2036" s="201" t="s">
        <v>113</v>
      </c>
      <c r="F2036" s="201" t="s">
        <v>2342</v>
      </c>
    </row>
    <row r="2037" spans="1:6" ht="12" x14ac:dyDescent="0.25">
      <c r="A2037" s="201">
        <v>7900</v>
      </c>
      <c r="B2037" s="201" t="s">
        <v>2575</v>
      </c>
      <c r="C2037" s="201" t="s">
        <v>2500</v>
      </c>
      <c r="D2037" s="201" t="s">
        <v>2466</v>
      </c>
      <c r="E2037" s="201" t="s">
        <v>113</v>
      </c>
      <c r="F2037" s="201" t="s">
        <v>2349</v>
      </c>
    </row>
    <row r="2038" spans="1:6" ht="12" x14ac:dyDescent="0.25">
      <c r="A2038" s="201">
        <v>7900</v>
      </c>
      <c r="B2038" s="201" t="s">
        <v>2575</v>
      </c>
      <c r="C2038" s="201" t="s">
        <v>2500</v>
      </c>
      <c r="D2038" s="201" t="s">
        <v>2466</v>
      </c>
      <c r="E2038" s="201" t="s">
        <v>113</v>
      </c>
      <c r="F2038" s="201" t="s">
        <v>2355</v>
      </c>
    </row>
    <row r="2039" spans="1:6" ht="12" x14ac:dyDescent="0.25">
      <c r="A2039" s="201">
        <v>7900</v>
      </c>
      <c r="B2039" s="201" t="s">
        <v>2575</v>
      </c>
      <c r="C2039" s="201" t="s">
        <v>2500</v>
      </c>
      <c r="D2039" s="201" t="s">
        <v>2466</v>
      </c>
      <c r="E2039" s="201" t="s">
        <v>113</v>
      </c>
      <c r="F2039" s="201" t="s">
        <v>2407</v>
      </c>
    </row>
    <row r="2040" spans="1:6" ht="12" x14ac:dyDescent="0.25">
      <c r="A2040" s="201">
        <v>7900</v>
      </c>
      <c r="B2040" s="201" t="s">
        <v>2575</v>
      </c>
      <c r="C2040" s="201" t="s">
        <v>2500</v>
      </c>
      <c r="D2040" s="201" t="s">
        <v>2466</v>
      </c>
      <c r="E2040" s="201" t="s">
        <v>113</v>
      </c>
      <c r="F2040" s="201" t="s">
        <v>2388</v>
      </c>
    </row>
    <row r="2041" spans="1:6" ht="12" x14ac:dyDescent="0.25">
      <c r="A2041" s="201">
        <v>7900</v>
      </c>
      <c r="B2041" s="201" t="s">
        <v>2575</v>
      </c>
      <c r="C2041" s="201" t="s">
        <v>2500</v>
      </c>
      <c r="D2041" s="201" t="s">
        <v>2466</v>
      </c>
      <c r="E2041" s="201" t="s">
        <v>113</v>
      </c>
      <c r="F2041" s="201" t="s">
        <v>2386</v>
      </c>
    </row>
    <row r="2042" spans="1:6" ht="12" x14ac:dyDescent="0.25">
      <c r="A2042" s="201">
        <v>7900</v>
      </c>
      <c r="B2042" s="201" t="s">
        <v>2575</v>
      </c>
      <c r="C2042" s="201" t="s">
        <v>2500</v>
      </c>
      <c r="D2042" s="201" t="s">
        <v>2466</v>
      </c>
      <c r="E2042" s="201" t="s">
        <v>113</v>
      </c>
      <c r="F2042" s="201" t="s">
        <v>2347</v>
      </c>
    </row>
    <row r="2043" spans="1:6" ht="12" x14ac:dyDescent="0.25">
      <c r="A2043" s="201">
        <v>7900</v>
      </c>
      <c r="B2043" s="201" t="s">
        <v>2575</v>
      </c>
      <c r="C2043" s="201" t="s">
        <v>2500</v>
      </c>
      <c r="D2043" s="201" t="s">
        <v>2466</v>
      </c>
      <c r="E2043" s="201" t="s">
        <v>113</v>
      </c>
      <c r="F2043" s="201" t="s">
        <v>2422</v>
      </c>
    </row>
    <row r="2044" spans="1:6" ht="12" x14ac:dyDescent="0.25">
      <c r="A2044" s="201">
        <v>7900</v>
      </c>
      <c r="B2044" s="201" t="s">
        <v>2575</v>
      </c>
      <c r="C2044" s="201" t="s">
        <v>2500</v>
      </c>
      <c r="D2044" s="201" t="s">
        <v>2466</v>
      </c>
      <c r="E2044" s="201" t="s">
        <v>113</v>
      </c>
      <c r="F2044" s="201" t="s">
        <v>2375</v>
      </c>
    </row>
    <row r="2045" spans="1:6" ht="12" x14ac:dyDescent="0.25">
      <c r="A2045" s="201">
        <v>7900</v>
      </c>
      <c r="B2045" s="201" t="s">
        <v>2575</v>
      </c>
      <c r="C2045" s="201" t="s">
        <v>2500</v>
      </c>
      <c r="D2045" s="201" t="s">
        <v>2466</v>
      </c>
      <c r="E2045" s="201" t="s">
        <v>113</v>
      </c>
      <c r="F2045" s="201" t="s">
        <v>2351</v>
      </c>
    </row>
    <row r="2046" spans="1:6" ht="12" x14ac:dyDescent="0.25">
      <c r="A2046" s="201">
        <v>7900</v>
      </c>
      <c r="B2046" s="201" t="s">
        <v>2575</v>
      </c>
      <c r="C2046" s="201" t="s">
        <v>2500</v>
      </c>
      <c r="D2046" s="201" t="s">
        <v>2466</v>
      </c>
      <c r="E2046" s="201" t="s">
        <v>113</v>
      </c>
      <c r="F2046" s="201" t="s">
        <v>2401</v>
      </c>
    </row>
    <row r="2047" spans="1:6" ht="12" x14ac:dyDescent="0.25">
      <c r="A2047" s="201">
        <v>7900</v>
      </c>
      <c r="B2047" s="201" t="s">
        <v>2575</v>
      </c>
      <c r="C2047" s="201" t="s">
        <v>2500</v>
      </c>
      <c r="D2047" s="201" t="s">
        <v>2466</v>
      </c>
      <c r="E2047" s="201" t="s">
        <v>113</v>
      </c>
      <c r="F2047" s="201" t="s">
        <v>2440</v>
      </c>
    </row>
    <row r="2048" spans="1:6" ht="12" x14ac:dyDescent="0.25">
      <c r="A2048" s="201">
        <v>7900</v>
      </c>
      <c r="B2048" s="201" t="s">
        <v>2575</v>
      </c>
      <c r="C2048" s="201" t="s">
        <v>2500</v>
      </c>
      <c r="D2048" s="201" t="s">
        <v>2466</v>
      </c>
      <c r="E2048" s="201" t="s">
        <v>113</v>
      </c>
      <c r="F2048" s="201" t="s">
        <v>2352</v>
      </c>
    </row>
    <row r="2049" spans="1:6" ht="12" x14ac:dyDescent="0.25">
      <c r="A2049" s="201">
        <v>7900</v>
      </c>
      <c r="B2049" s="201" t="s">
        <v>2575</v>
      </c>
      <c r="C2049" s="201" t="s">
        <v>2500</v>
      </c>
      <c r="D2049" s="201" t="s">
        <v>2466</v>
      </c>
      <c r="E2049" s="201" t="s">
        <v>113</v>
      </c>
      <c r="F2049" s="201" t="s">
        <v>2430</v>
      </c>
    </row>
    <row r="2050" spans="1:6" ht="12" x14ac:dyDescent="0.25">
      <c r="A2050" s="201">
        <v>7900</v>
      </c>
      <c r="B2050" s="201" t="s">
        <v>2575</v>
      </c>
      <c r="C2050" s="201" t="s">
        <v>2500</v>
      </c>
      <c r="D2050" s="201" t="s">
        <v>2466</v>
      </c>
      <c r="E2050" s="201" t="s">
        <v>113</v>
      </c>
      <c r="F2050" s="201" t="s">
        <v>2387</v>
      </c>
    </row>
    <row r="2051" spans="1:6" ht="12" x14ac:dyDescent="0.25">
      <c r="A2051" s="201">
        <v>7900</v>
      </c>
      <c r="B2051" s="201" t="s">
        <v>2575</v>
      </c>
      <c r="C2051" s="201" t="s">
        <v>2500</v>
      </c>
      <c r="D2051" s="201" t="s">
        <v>2466</v>
      </c>
      <c r="E2051" s="201" t="s">
        <v>113</v>
      </c>
      <c r="F2051" s="201" t="s">
        <v>2365</v>
      </c>
    </row>
    <row r="2052" spans="1:6" ht="12" x14ac:dyDescent="0.25">
      <c r="A2052" s="201">
        <v>7900</v>
      </c>
      <c r="B2052" s="201" t="s">
        <v>2575</v>
      </c>
      <c r="C2052" s="201" t="s">
        <v>2500</v>
      </c>
      <c r="D2052" s="201" t="s">
        <v>2466</v>
      </c>
      <c r="E2052" s="201" t="s">
        <v>113</v>
      </c>
      <c r="F2052" s="201" t="s">
        <v>2383</v>
      </c>
    </row>
    <row r="2053" spans="1:6" ht="12" x14ac:dyDescent="0.25">
      <c r="A2053" s="201">
        <v>7900</v>
      </c>
      <c r="B2053" s="201" t="s">
        <v>2575</v>
      </c>
      <c r="C2053" s="201" t="s">
        <v>2500</v>
      </c>
      <c r="D2053" s="201" t="s">
        <v>2466</v>
      </c>
      <c r="E2053" s="201" t="s">
        <v>113</v>
      </c>
      <c r="F2053" s="201" t="s">
        <v>2367</v>
      </c>
    </row>
    <row r="2054" spans="1:6" ht="12" x14ac:dyDescent="0.25">
      <c r="A2054" s="201">
        <v>7900</v>
      </c>
      <c r="B2054" s="201" t="s">
        <v>2575</v>
      </c>
      <c r="C2054" s="201" t="s">
        <v>2500</v>
      </c>
      <c r="D2054" s="201" t="s">
        <v>2466</v>
      </c>
      <c r="E2054" s="201" t="s">
        <v>113</v>
      </c>
      <c r="F2054" s="201" t="s">
        <v>2345</v>
      </c>
    </row>
    <row r="2055" spans="1:6" ht="12" x14ac:dyDescent="0.25">
      <c r="A2055" s="201">
        <v>7900</v>
      </c>
      <c r="B2055" s="201" t="s">
        <v>2575</v>
      </c>
      <c r="C2055" s="201" t="s">
        <v>2500</v>
      </c>
      <c r="D2055" s="201" t="s">
        <v>2466</v>
      </c>
      <c r="E2055" s="201" t="s">
        <v>113</v>
      </c>
      <c r="F2055" s="201" t="s">
        <v>2348</v>
      </c>
    </row>
    <row r="2056" spans="1:6" ht="12" x14ac:dyDescent="0.25">
      <c r="A2056" s="201">
        <v>7900</v>
      </c>
      <c r="B2056" s="201" t="s">
        <v>2575</v>
      </c>
      <c r="C2056" s="201" t="s">
        <v>2500</v>
      </c>
      <c r="D2056" s="201" t="s">
        <v>2466</v>
      </c>
      <c r="E2056" s="201" t="s">
        <v>113</v>
      </c>
      <c r="F2056" s="201" t="s">
        <v>2343</v>
      </c>
    </row>
    <row r="2057" spans="1:6" ht="12" x14ac:dyDescent="0.25">
      <c r="A2057" s="201">
        <v>7900</v>
      </c>
      <c r="B2057" s="201" t="s">
        <v>2575</v>
      </c>
      <c r="C2057" s="201" t="s">
        <v>2500</v>
      </c>
      <c r="D2057" s="201" t="s">
        <v>2466</v>
      </c>
      <c r="E2057" s="201" t="s">
        <v>113</v>
      </c>
      <c r="F2057" s="201" t="s">
        <v>2391</v>
      </c>
    </row>
    <row r="2058" spans="1:6" ht="12" x14ac:dyDescent="0.25">
      <c r="A2058" s="201">
        <v>7900</v>
      </c>
      <c r="B2058" s="201" t="s">
        <v>2575</v>
      </c>
      <c r="C2058" s="201" t="s">
        <v>2500</v>
      </c>
      <c r="D2058" s="201" t="s">
        <v>2466</v>
      </c>
      <c r="E2058" s="201" t="s">
        <v>113</v>
      </c>
    </row>
    <row r="2059" spans="1:6" ht="12" x14ac:dyDescent="0.25">
      <c r="A2059" s="201">
        <v>7900</v>
      </c>
      <c r="B2059" s="201" t="s">
        <v>2575</v>
      </c>
      <c r="C2059" s="201" t="s">
        <v>2500</v>
      </c>
      <c r="D2059" s="201" t="s">
        <v>2466</v>
      </c>
      <c r="E2059" s="201" t="s">
        <v>113</v>
      </c>
      <c r="F2059" s="201" t="s">
        <v>2392</v>
      </c>
    </row>
    <row r="2060" spans="1:6" ht="12" x14ac:dyDescent="0.25">
      <c r="A2060" s="201">
        <v>7953</v>
      </c>
      <c r="B2060" s="201" t="s">
        <v>2576</v>
      </c>
      <c r="C2060" s="201" t="s">
        <v>2577</v>
      </c>
      <c r="D2060" s="201" t="s">
        <v>2458</v>
      </c>
      <c r="E2060" s="201" t="s">
        <v>102</v>
      </c>
      <c r="F2060" s="201" t="s">
        <v>2493</v>
      </c>
    </row>
    <row r="2061" spans="1:6" ht="12" x14ac:dyDescent="0.25">
      <c r="A2061" s="201">
        <v>7953</v>
      </c>
      <c r="B2061" s="201" t="s">
        <v>2576</v>
      </c>
      <c r="C2061" s="201" t="s">
        <v>2577</v>
      </c>
      <c r="D2061" s="201" t="s">
        <v>2458</v>
      </c>
      <c r="E2061" s="201" t="s">
        <v>102</v>
      </c>
      <c r="F2061" s="201" t="s">
        <v>2383</v>
      </c>
    </row>
    <row r="2062" spans="1:6" ht="12" x14ac:dyDescent="0.25">
      <c r="A2062" s="201">
        <v>7953</v>
      </c>
      <c r="B2062" s="201" t="s">
        <v>2576</v>
      </c>
      <c r="C2062" s="201" t="s">
        <v>2577</v>
      </c>
      <c r="D2062" s="201" t="s">
        <v>2458</v>
      </c>
      <c r="E2062" s="201" t="s">
        <v>102</v>
      </c>
      <c r="F2062" s="201" t="s">
        <v>2358</v>
      </c>
    </row>
    <row r="2063" spans="1:6" ht="12" x14ac:dyDescent="0.25">
      <c r="A2063" s="201">
        <v>7953</v>
      </c>
      <c r="B2063" s="201" t="s">
        <v>2576</v>
      </c>
      <c r="C2063" s="201" t="s">
        <v>2577</v>
      </c>
      <c r="D2063" s="201" t="s">
        <v>2458</v>
      </c>
      <c r="E2063" s="201" t="s">
        <v>102</v>
      </c>
      <c r="F2063" s="201" t="s">
        <v>2398</v>
      </c>
    </row>
    <row r="2064" spans="1:6" ht="12" x14ac:dyDescent="0.25">
      <c r="A2064" s="201">
        <v>7953</v>
      </c>
      <c r="B2064" s="201" t="s">
        <v>2576</v>
      </c>
      <c r="C2064" s="201" t="s">
        <v>2577</v>
      </c>
      <c r="D2064" s="201" t="s">
        <v>2458</v>
      </c>
      <c r="E2064" s="201" t="s">
        <v>102</v>
      </c>
      <c r="F2064" s="201" t="s">
        <v>2344</v>
      </c>
    </row>
    <row r="2065" spans="1:6" ht="12" x14ac:dyDescent="0.25">
      <c r="A2065" s="201">
        <v>7953</v>
      </c>
      <c r="B2065" s="201" t="s">
        <v>2576</v>
      </c>
      <c r="C2065" s="201" t="s">
        <v>2577</v>
      </c>
      <c r="D2065" s="201" t="s">
        <v>2458</v>
      </c>
      <c r="E2065" s="201" t="s">
        <v>102</v>
      </c>
    </row>
    <row r="2066" spans="1:6" ht="12" x14ac:dyDescent="0.25">
      <c r="A2066" s="201">
        <v>7953</v>
      </c>
      <c r="B2066" s="201" t="s">
        <v>2576</v>
      </c>
      <c r="C2066" s="201" t="s">
        <v>2577</v>
      </c>
      <c r="D2066" s="201" t="s">
        <v>2458</v>
      </c>
      <c r="E2066" s="201" t="s">
        <v>102</v>
      </c>
      <c r="F2066" s="201" t="s">
        <v>2375</v>
      </c>
    </row>
    <row r="2067" spans="1:6" ht="12" x14ac:dyDescent="0.25">
      <c r="A2067" s="201">
        <v>7953</v>
      </c>
      <c r="B2067" s="201" t="s">
        <v>2576</v>
      </c>
      <c r="C2067" s="201" t="s">
        <v>2577</v>
      </c>
      <c r="D2067" s="201" t="s">
        <v>2458</v>
      </c>
      <c r="E2067" s="201" t="s">
        <v>102</v>
      </c>
      <c r="F2067" s="201" t="s">
        <v>2352</v>
      </c>
    </row>
    <row r="2068" spans="1:6" ht="12" x14ac:dyDescent="0.25">
      <c r="A2068" s="201">
        <v>7953</v>
      </c>
      <c r="B2068" s="201" t="s">
        <v>2576</v>
      </c>
      <c r="C2068" s="201" t="s">
        <v>2577</v>
      </c>
      <c r="D2068" s="201" t="s">
        <v>2458</v>
      </c>
      <c r="E2068" s="201" t="s">
        <v>102</v>
      </c>
      <c r="F2068" s="201" t="s">
        <v>2388</v>
      </c>
    </row>
    <row r="2069" spans="1:6" ht="12" x14ac:dyDescent="0.25">
      <c r="A2069" s="201">
        <v>7953</v>
      </c>
      <c r="B2069" s="201" t="s">
        <v>2576</v>
      </c>
      <c r="C2069" s="201" t="s">
        <v>2577</v>
      </c>
      <c r="D2069" s="201" t="s">
        <v>2458</v>
      </c>
      <c r="E2069" s="201" t="s">
        <v>102</v>
      </c>
      <c r="F2069" s="201" t="s">
        <v>2458</v>
      </c>
    </row>
    <row r="2070" spans="1:6" ht="12" x14ac:dyDescent="0.25">
      <c r="A2070" s="201">
        <v>7953</v>
      </c>
      <c r="B2070" s="201" t="s">
        <v>2576</v>
      </c>
      <c r="C2070" s="201" t="s">
        <v>2577</v>
      </c>
      <c r="D2070" s="201" t="s">
        <v>2458</v>
      </c>
      <c r="E2070" s="201" t="s">
        <v>102</v>
      </c>
      <c r="F2070" s="201" t="s">
        <v>2405</v>
      </c>
    </row>
    <row r="2071" spans="1:6" ht="12" x14ac:dyDescent="0.25">
      <c r="A2071" s="201">
        <v>7953</v>
      </c>
      <c r="B2071" s="201" t="s">
        <v>2576</v>
      </c>
      <c r="C2071" s="201" t="s">
        <v>2577</v>
      </c>
      <c r="D2071" s="201" t="s">
        <v>2458</v>
      </c>
      <c r="E2071" s="201" t="s">
        <v>102</v>
      </c>
      <c r="F2071" s="201" t="s">
        <v>2367</v>
      </c>
    </row>
    <row r="2072" spans="1:6" ht="12" x14ac:dyDescent="0.25">
      <c r="A2072" s="201">
        <v>7953</v>
      </c>
      <c r="B2072" s="201" t="s">
        <v>2576</v>
      </c>
      <c r="C2072" s="201" t="s">
        <v>2577</v>
      </c>
      <c r="D2072" s="201" t="s">
        <v>2458</v>
      </c>
      <c r="E2072" s="201" t="s">
        <v>102</v>
      </c>
      <c r="F2072" s="201" t="s">
        <v>2399</v>
      </c>
    </row>
    <row r="2073" spans="1:6" ht="12" x14ac:dyDescent="0.25">
      <c r="A2073" s="201">
        <v>7953</v>
      </c>
      <c r="B2073" s="201" t="s">
        <v>2576</v>
      </c>
      <c r="C2073" s="201" t="s">
        <v>2577</v>
      </c>
      <c r="D2073" s="201" t="s">
        <v>2458</v>
      </c>
      <c r="E2073" s="201" t="s">
        <v>102</v>
      </c>
      <c r="F2073" s="201" t="s">
        <v>2378</v>
      </c>
    </row>
    <row r="2074" spans="1:6" ht="12" x14ac:dyDescent="0.25">
      <c r="A2074" s="201">
        <v>7953</v>
      </c>
      <c r="B2074" s="201" t="s">
        <v>2576</v>
      </c>
      <c r="C2074" s="201" t="s">
        <v>2577</v>
      </c>
      <c r="D2074" s="201" t="s">
        <v>2458</v>
      </c>
      <c r="E2074" s="201" t="s">
        <v>102</v>
      </c>
      <c r="F2074" s="201" t="s">
        <v>2462</v>
      </c>
    </row>
    <row r="2075" spans="1:6" ht="12" x14ac:dyDescent="0.25">
      <c r="A2075" s="201">
        <v>7953</v>
      </c>
      <c r="B2075" s="201" t="s">
        <v>2576</v>
      </c>
      <c r="C2075" s="201" t="s">
        <v>2577</v>
      </c>
      <c r="D2075" s="201" t="s">
        <v>2458</v>
      </c>
      <c r="E2075" s="201" t="s">
        <v>102</v>
      </c>
      <c r="F2075" s="201" t="s">
        <v>2345</v>
      </c>
    </row>
    <row r="2076" spans="1:6" ht="12" x14ac:dyDescent="0.25">
      <c r="A2076" s="201">
        <v>7953</v>
      </c>
      <c r="B2076" s="201" t="s">
        <v>2576</v>
      </c>
      <c r="C2076" s="201" t="s">
        <v>2577</v>
      </c>
      <c r="D2076" s="201" t="s">
        <v>2458</v>
      </c>
      <c r="E2076" s="201" t="s">
        <v>102</v>
      </c>
      <c r="F2076" s="201" t="s">
        <v>2422</v>
      </c>
    </row>
    <row r="2077" spans="1:6" ht="12" x14ac:dyDescent="0.25">
      <c r="A2077" s="201">
        <v>7953</v>
      </c>
      <c r="B2077" s="201" t="s">
        <v>2576</v>
      </c>
      <c r="C2077" s="201" t="s">
        <v>2577</v>
      </c>
      <c r="D2077" s="201" t="s">
        <v>2458</v>
      </c>
      <c r="E2077" s="201" t="s">
        <v>102</v>
      </c>
      <c r="F2077" s="201" t="s">
        <v>2390</v>
      </c>
    </row>
    <row r="2078" spans="1:6" ht="12" x14ac:dyDescent="0.25">
      <c r="A2078" s="201">
        <v>7953</v>
      </c>
      <c r="B2078" s="201" t="s">
        <v>2576</v>
      </c>
      <c r="C2078" s="201" t="s">
        <v>2577</v>
      </c>
      <c r="D2078" s="201" t="s">
        <v>2458</v>
      </c>
      <c r="E2078" s="201" t="s">
        <v>102</v>
      </c>
      <c r="F2078" s="201" t="s">
        <v>2343</v>
      </c>
    </row>
    <row r="2079" spans="1:6" ht="12" x14ac:dyDescent="0.25">
      <c r="A2079" s="201">
        <v>7953</v>
      </c>
      <c r="B2079" s="201" t="s">
        <v>2576</v>
      </c>
      <c r="C2079" s="201" t="s">
        <v>2577</v>
      </c>
      <c r="D2079" s="201" t="s">
        <v>2458</v>
      </c>
      <c r="E2079" s="201" t="s">
        <v>102</v>
      </c>
      <c r="F2079" s="201" t="s">
        <v>2348</v>
      </c>
    </row>
    <row r="2080" spans="1:6" ht="12" x14ac:dyDescent="0.25">
      <c r="A2080" s="201">
        <v>7953</v>
      </c>
      <c r="B2080" s="201" t="s">
        <v>2576</v>
      </c>
      <c r="C2080" s="201" t="s">
        <v>2577</v>
      </c>
      <c r="D2080" s="201" t="s">
        <v>2458</v>
      </c>
      <c r="E2080" s="201" t="s">
        <v>102</v>
      </c>
      <c r="F2080" s="201" t="s">
        <v>2401</v>
      </c>
    </row>
    <row r="2081" spans="1:6" ht="12" x14ac:dyDescent="0.25">
      <c r="A2081" s="201">
        <v>7953</v>
      </c>
      <c r="B2081" s="201" t="s">
        <v>2576</v>
      </c>
      <c r="C2081" s="201" t="s">
        <v>2577</v>
      </c>
      <c r="D2081" s="201" t="s">
        <v>2458</v>
      </c>
      <c r="E2081" s="201" t="s">
        <v>102</v>
      </c>
      <c r="F2081" s="201" t="s">
        <v>2347</v>
      </c>
    </row>
    <row r="2082" spans="1:6" ht="12" x14ac:dyDescent="0.25">
      <c r="A2082" s="201">
        <v>7953</v>
      </c>
      <c r="B2082" s="201" t="s">
        <v>2576</v>
      </c>
      <c r="C2082" s="201" t="s">
        <v>2577</v>
      </c>
      <c r="D2082" s="201" t="s">
        <v>2458</v>
      </c>
      <c r="E2082" s="201" t="s">
        <v>102</v>
      </c>
      <c r="F2082" s="201" t="s">
        <v>2355</v>
      </c>
    </row>
    <row r="2083" spans="1:6" ht="12" x14ac:dyDescent="0.25">
      <c r="A2083" s="201">
        <v>7953</v>
      </c>
      <c r="B2083" s="201" t="s">
        <v>2576</v>
      </c>
      <c r="C2083" s="201" t="s">
        <v>2577</v>
      </c>
      <c r="D2083" s="201" t="s">
        <v>2458</v>
      </c>
      <c r="E2083" s="201" t="s">
        <v>102</v>
      </c>
      <c r="F2083" s="201" t="s">
        <v>2459</v>
      </c>
    </row>
    <row r="2084" spans="1:6" ht="12" x14ac:dyDescent="0.25">
      <c r="A2084" s="201">
        <v>8783</v>
      </c>
      <c r="B2084" s="201" t="s">
        <v>2578</v>
      </c>
      <c r="C2084" s="201" t="s">
        <v>2439</v>
      </c>
      <c r="D2084" s="201" t="s">
        <v>2466</v>
      </c>
      <c r="E2084" s="201" t="s">
        <v>112</v>
      </c>
      <c r="F2084" s="201" t="s">
        <v>2355</v>
      </c>
    </row>
    <row r="2085" spans="1:6" ht="12" x14ac:dyDescent="0.25">
      <c r="A2085" s="201">
        <v>8783</v>
      </c>
      <c r="B2085" s="201" t="s">
        <v>2578</v>
      </c>
      <c r="C2085" s="201" t="s">
        <v>2439</v>
      </c>
      <c r="D2085" s="201" t="s">
        <v>2466</v>
      </c>
      <c r="E2085" s="201" t="s">
        <v>112</v>
      </c>
    </row>
    <row r="2086" spans="1:6" ht="12" x14ac:dyDescent="0.25">
      <c r="A2086" s="201">
        <v>8783</v>
      </c>
      <c r="B2086" s="201" t="s">
        <v>2578</v>
      </c>
      <c r="C2086" s="201" t="s">
        <v>2439</v>
      </c>
      <c r="D2086" s="201" t="s">
        <v>2466</v>
      </c>
      <c r="E2086" s="201" t="s">
        <v>112</v>
      </c>
      <c r="F2086" s="201" t="s">
        <v>2345</v>
      </c>
    </row>
    <row r="2087" spans="1:6" ht="12" x14ac:dyDescent="0.25">
      <c r="A2087" s="201">
        <v>8783</v>
      </c>
      <c r="B2087" s="201" t="s">
        <v>2578</v>
      </c>
      <c r="C2087" s="201" t="s">
        <v>2439</v>
      </c>
      <c r="D2087" s="201" t="s">
        <v>2466</v>
      </c>
      <c r="E2087" s="201" t="s">
        <v>112</v>
      </c>
      <c r="F2087" s="201" t="s">
        <v>2367</v>
      </c>
    </row>
    <row r="2088" spans="1:6" ht="12" x14ac:dyDescent="0.25">
      <c r="A2088" s="201">
        <v>8783</v>
      </c>
      <c r="B2088" s="201" t="s">
        <v>2578</v>
      </c>
      <c r="C2088" s="201" t="s">
        <v>2439</v>
      </c>
      <c r="D2088" s="201" t="s">
        <v>2466</v>
      </c>
      <c r="E2088" s="201" t="s">
        <v>112</v>
      </c>
      <c r="F2088" s="201" t="s">
        <v>2466</v>
      </c>
    </row>
    <row r="2089" spans="1:6" ht="12" x14ac:dyDescent="0.25">
      <c r="A2089" s="201">
        <v>8783</v>
      </c>
      <c r="B2089" s="201" t="s">
        <v>2578</v>
      </c>
      <c r="C2089" s="201" t="s">
        <v>2439</v>
      </c>
      <c r="D2089" s="201" t="s">
        <v>2466</v>
      </c>
      <c r="E2089" s="201" t="s">
        <v>112</v>
      </c>
      <c r="F2089" s="201" t="s">
        <v>2365</v>
      </c>
    </row>
    <row r="2090" spans="1:6" ht="12" x14ac:dyDescent="0.25">
      <c r="A2090" s="201">
        <v>8783</v>
      </c>
      <c r="B2090" s="201" t="s">
        <v>2578</v>
      </c>
      <c r="C2090" s="201" t="s">
        <v>2439</v>
      </c>
      <c r="D2090" s="201" t="s">
        <v>2466</v>
      </c>
      <c r="E2090" s="201" t="s">
        <v>112</v>
      </c>
      <c r="F2090" s="201" t="s">
        <v>2422</v>
      </c>
    </row>
    <row r="2091" spans="1:6" ht="12" x14ac:dyDescent="0.25">
      <c r="A2091" s="201">
        <v>8864</v>
      </c>
      <c r="B2091" s="201" t="s">
        <v>2579</v>
      </c>
      <c r="C2091" s="201" t="s">
        <v>2410</v>
      </c>
      <c r="D2091" s="201" t="s">
        <v>2458</v>
      </c>
      <c r="E2091" s="201" t="s">
        <v>100</v>
      </c>
      <c r="F2091" s="201" t="s">
        <v>2403</v>
      </c>
    </row>
    <row r="2092" spans="1:6" ht="12" x14ac:dyDescent="0.25">
      <c r="A2092" s="201">
        <v>8864</v>
      </c>
      <c r="B2092" s="201" t="s">
        <v>2579</v>
      </c>
      <c r="C2092" s="201" t="s">
        <v>2410</v>
      </c>
      <c r="D2092" s="201" t="s">
        <v>2458</v>
      </c>
      <c r="E2092" s="201" t="s">
        <v>100</v>
      </c>
      <c r="F2092" s="201" t="s">
        <v>2352</v>
      </c>
    </row>
    <row r="2093" spans="1:6" ht="12" x14ac:dyDescent="0.25">
      <c r="A2093" s="201">
        <v>8864</v>
      </c>
      <c r="B2093" s="201" t="s">
        <v>2579</v>
      </c>
      <c r="C2093" s="201" t="s">
        <v>2410</v>
      </c>
      <c r="D2093" s="201" t="s">
        <v>2458</v>
      </c>
      <c r="E2093" s="201" t="s">
        <v>100</v>
      </c>
      <c r="F2093" s="201" t="s">
        <v>2358</v>
      </c>
    </row>
    <row r="2094" spans="1:6" ht="12" x14ac:dyDescent="0.25">
      <c r="A2094" s="201">
        <v>8864</v>
      </c>
      <c r="B2094" s="201" t="s">
        <v>2579</v>
      </c>
      <c r="C2094" s="201" t="s">
        <v>2410</v>
      </c>
      <c r="D2094" s="201" t="s">
        <v>2458</v>
      </c>
      <c r="E2094" s="201" t="s">
        <v>100</v>
      </c>
      <c r="F2094" s="201" t="s">
        <v>2354</v>
      </c>
    </row>
    <row r="2095" spans="1:6" ht="12" x14ac:dyDescent="0.25">
      <c r="A2095" s="201">
        <v>8864</v>
      </c>
      <c r="B2095" s="201" t="s">
        <v>2579</v>
      </c>
      <c r="C2095" s="201" t="s">
        <v>2410</v>
      </c>
      <c r="D2095" s="201" t="s">
        <v>2458</v>
      </c>
      <c r="E2095" s="201" t="s">
        <v>100</v>
      </c>
      <c r="F2095" s="201" t="s">
        <v>2388</v>
      </c>
    </row>
    <row r="2096" spans="1:6" ht="12" x14ac:dyDescent="0.25">
      <c r="A2096" s="201">
        <v>8864</v>
      </c>
      <c r="B2096" s="201" t="s">
        <v>2579</v>
      </c>
      <c r="C2096" s="201" t="s">
        <v>2410</v>
      </c>
      <c r="D2096" s="201" t="s">
        <v>2458</v>
      </c>
      <c r="E2096" s="201" t="s">
        <v>100</v>
      </c>
      <c r="F2096" s="201" t="s">
        <v>2375</v>
      </c>
    </row>
    <row r="2097" spans="1:6" ht="12" x14ac:dyDescent="0.25">
      <c r="A2097" s="201">
        <v>8864</v>
      </c>
      <c r="B2097" s="201" t="s">
        <v>2579</v>
      </c>
      <c r="C2097" s="201" t="s">
        <v>2410</v>
      </c>
      <c r="D2097" s="201" t="s">
        <v>2458</v>
      </c>
      <c r="E2097" s="201" t="s">
        <v>100</v>
      </c>
    </row>
    <row r="2098" spans="1:6" ht="12" x14ac:dyDescent="0.25">
      <c r="A2098" s="201">
        <v>8864</v>
      </c>
      <c r="B2098" s="201" t="s">
        <v>2579</v>
      </c>
      <c r="C2098" s="201" t="s">
        <v>2410</v>
      </c>
      <c r="D2098" s="201" t="s">
        <v>2458</v>
      </c>
      <c r="E2098" s="201" t="s">
        <v>100</v>
      </c>
      <c r="F2098" s="201" t="s">
        <v>2349</v>
      </c>
    </row>
    <row r="2099" spans="1:6" ht="12" x14ac:dyDescent="0.25">
      <c r="A2099" s="201">
        <v>8864</v>
      </c>
      <c r="B2099" s="201" t="s">
        <v>2579</v>
      </c>
      <c r="C2099" s="201" t="s">
        <v>2410</v>
      </c>
      <c r="D2099" s="201" t="s">
        <v>2458</v>
      </c>
      <c r="E2099" s="201" t="s">
        <v>100</v>
      </c>
      <c r="F2099" s="201" t="s">
        <v>2365</v>
      </c>
    </row>
    <row r="2100" spans="1:6" ht="12" x14ac:dyDescent="0.25">
      <c r="A2100" s="201">
        <v>8864</v>
      </c>
      <c r="B2100" s="201" t="s">
        <v>2579</v>
      </c>
      <c r="C2100" s="201" t="s">
        <v>2410</v>
      </c>
      <c r="D2100" s="201" t="s">
        <v>2458</v>
      </c>
      <c r="E2100" s="201" t="s">
        <v>100</v>
      </c>
      <c r="F2100" s="201" t="s">
        <v>2369</v>
      </c>
    </row>
    <row r="2101" spans="1:6" ht="12" x14ac:dyDescent="0.25">
      <c r="A2101" s="201">
        <v>8864</v>
      </c>
      <c r="B2101" s="201" t="s">
        <v>2579</v>
      </c>
      <c r="C2101" s="201" t="s">
        <v>2410</v>
      </c>
      <c r="D2101" s="201" t="s">
        <v>2458</v>
      </c>
      <c r="E2101" s="201" t="s">
        <v>100</v>
      </c>
      <c r="F2101" s="201" t="s">
        <v>2422</v>
      </c>
    </row>
    <row r="2102" spans="1:6" ht="12" x14ac:dyDescent="0.25">
      <c r="A2102" s="201">
        <v>8864</v>
      </c>
      <c r="B2102" s="201" t="s">
        <v>2579</v>
      </c>
      <c r="C2102" s="201" t="s">
        <v>2410</v>
      </c>
      <c r="D2102" s="201" t="s">
        <v>2458</v>
      </c>
      <c r="E2102" s="201" t="s">
        <v>100</v>
      </c>
      <c r="F2102" s="201" t="s">
        <v>2347</v>
      </c>
    </row>
    <row r="2103" spans="1:6" ht="12" x14ac:dyDescent="0.25">
      <c r="A2103" s="201">
        <v>8864</v>
      </c>
      <c r="B2103" s="201" t="s">
        <v>2579</v>
      </c>
      <c r="C2103" s="201" t="s">
        <v>2410</v>
      </c>
      <c r="D2103" s="201" t="s">
        <v>2458</v>
      </c>
      <c r="E2103" s="201" t="s">
        <v>100</v>
      </c>
      <c r="F2103" s="201" t="s">
        <v>2350</v>
      </c>
    </row>
    <row r="2104" spans="1:6" ht="12" x14ac:dyDescent="0.25">
      <c r="A2104" s="201">
        <v>8864</v>
      </c>
      <c r="B2104" s="201" t="s">
        <v>2579</v>
      </c>
      <c r="C2104" s="201" t="s">
        <v>2410</v>
      </c>
      <c r="D2104" s="201" t="s">
        <v>2458</v>
      </c>
      <c r="E2104" s="201" t="s">
        <v>100</v>
      </c>
      <c r="F2104" s="201" t="s">
        <v>2430</v>
      </c>
    </row>
    <row r="2105" spans="1:6" ht="12" x14ac:dyDescent="0.25">
      <c r="A2105" s="201">
        <v>8864</v>
      </c>
      <c r="B2105" s="201" t="s">
        <v>2579</v>
      </c>
      <c r="C2105" s="201" t="s">
        <v>2410</v>
      </c>
      <c r="D2105" s="201" t="s">
        <v>2458</v>
      </c>
      <c r="E2105" s="201" t="s">
        <v>100</v>
      </c>
      <c r="F2105" s="201" t="s">
        <v>2383</v>
      </c>
    </row>
    <row r="2106" spans="1:6" ht="12" x14ac:dyDescent="0.25">
      <c r="A2106" s="201">
        <v>8864</v>
      </c>
      <c r="B2106" s="201" t="s">
        <v>2579</v>
      </c>
      <c r="C2106" s="201" t="s">
        <v>2410</v>
      </c>
      <c r="D2106" s="201" t="s">
        <v>2458</v>
      </c>
      <c r="E2106" s="201" t="s">
        <v>100</v>
      </c>
      <c r="F2106" s="201" t="s">
        <v>2348</v>
      </c>
    </row>
    <row r="2107" spans="1:6" ht="12" x14ac:dyDescent="0.25">
      <c r="A2107" s="201">
        <v>8864</v>
      </c>
      <c r="B2107" s="201" t="s">
        <v>2579</v>
      </c>
      <c r="C2107" s="201" t="s">
        <v>2410</v>
      </c>
      <c r="D2107" s="201" t="s">
        <v>2458</v>
      </c>
      <c r="E2107" s="201" t="s">
        <v>100</v>
      </c>
      <c r="F2107" s="201" t="s">
        <v>2440</v>
      </c>
    </row>
    <row r="2108" spans="1:6" ht="12" x14ac:dyDescent="0.25">
      <c r="A2108" s="201">
        <v>8864</v>
      </c>
      <c r="B2108" s="201" t="s">
        <v>2579</v>
      </c>
      <c r="C2108" s="201" t="s">
        <v>2410</v>
      </c>
      <c r="D2108" s="201" t="s">
        <v>2458</v>
      </c>
      <c r="E2108" s="201" t="s">
        <v>100</v>
      </c>
      <c r="F2108" s="201" t="s">
        <v>2345</v>
      </c>
    </row>
    <row r="2109" spans="1:6" ht="12" x14ac:dyDescent="0.25">
      <c r="A2109" s="201">
        <v>8864</v>
      </c>
      <c r="B2109" s="201" t="s">
        <v>2579</v>
      </c>
      <c r="C2109" s="201" t="s">
        <v>2410</v>
      </c>
      <c r="D2109" s="201" t="s">
        <v>2458</v>
      </c>
      <c r="E2109" s="201" t="s">
        <v>100</v>
      </c>
      <c r="F2109" s="201" t="s">
        <v>2392</v>
      </c>
    </row>
    <row r="2110" spans="1:6" ht="12" x14ac:dyDescent="0.25">
      <c r="A2110" s="201">
        <v>8864</v>
      </c>
      <c r="B2110" s="201" t="s">
        <v>2579</v>
      </c>
      <c r="C2110" s="201" t="s">
        <v>2410</v>
      </c>
      <c r="D2110" s="201" t="s">
        <v>2458</v>
      </c>
      <c r="E2110" s="201" t="s">
        <v>100</v>
      </c>
      <c r="F2110" s="201" t="s">
        <v>2378</v>
      </c>
    </row>
    <row r="2111" spans="1:6" ht="12" x14ac:dyDescent="0.25">
      <c r="A2111" s="201">
        <v>8864</v>
      </c>
      <c r="B2111" s="201" t="s">
        <v>2579</v>
      </c>
      <c r="C2111" s="201" t="s">
        <v>2410</v>
      </c>
      <c r="D2111" s="201" t="s">
        <v>2458</v>
      </c>
      <c r="E2111" s="201" t="s">
        <v>100</v>
      </c>
      <c r="F2111" s="201" t="s">
        <v>2351</v>
      </c>
    </row>
    <row r="2112" spans="1:6" ht="12" x14ac:dyDescent="0.25">
      <c r="A2112" s="201">
        <v>8864</v>
      </c>
      <c r="B2112" s="201" t="s">
        <v>2579</v>
      </c>
      <c r="C2112" s="201" t="s">
        <v>2410</v>
      </c>
      <c r="D2112" s="201" t="s">
        <v>2458</v>
      </c>
      <c r="E2112" s="201" t="s">
        <v>100</v>
      </c>
      <c r="F2112" s="201" t="s">
        <v>2401</v>
      </c>
    </row>
    <row r="2113" spans="1:6" ht="12" x14ac:dyDescent="0.25">
      <c r="A2113" s="201">
        <v>8971</v>
      </c>
      <c r="B2113" s="201" t="s">
        <v>2580</v>
      </c>
      <c r="C2113" s="201" t="s">
        <v>2581</v>
      </c>
      <c r="D2113" s="201" t="s">
        <v>2466</v>
      </c>
      <c r="E2113" s="201" t="s">
        <v>109</v>
      </c>
      <c r="F2113" s="201" t="s">
        <v>2345</v>
      </c>
    </row>
    <row r="2114" spans="1:6" ht="12" x14ac:dyDescent="0.25">
      <c r="A2114" s="201">
        <v>8971</v>
      </c>
      <c r="B2114" s="201" t="s">
        <v>2580</v>
      </c>
      <c r="C2114" s="201" t="s">
        <v>2581</v>
      </c>
      <c r="D2114" s="201" t="s">
        <v>2466</v>
      </c>
      <c r="E2114" s="201" t="s">
        <v>109</v>
      </c>
      <c r="F2114" s="201" t="s">
        <v>2466</v>
      </c>
    </row>
    <row r="2115" spans="1:6" ht="12" x14ac:dyDescent="0.25">
      <c r="A2115" s="201">
        <v>8971</v>
      </c>
      <c r="B2115" s="201" t="s">
        <v>2580</v>
      </c>
      <c r="C2115" s="201" t="s">
        <v>2581</v>
      </c>
      <c r="D2115" s="201" t="s">
        <v>2466</v>
      </c>
      <c r="E2115" s="201" t="s">
        <v>109</v>
      </c>
      <c r="F2115" s="201" t="s">
        <v>2390</v>
      </c>
    </row>
    <row r="2116" spans="1:6" ht="12" x14ac:dyDescent="0.25">
      <c r="A2116" s="201">
        <v>9042</v>
      </c>
      <c r="B2116" s="201" t="s">
        <v>2148</v>
      </c>
      <c r="C2116" s="201" t="s">
        <v>2410</v>
      </c>
      <c r="D2116" s="201" t="s">
        <v>2458</v>
      </c>
      <c r="E2116" s="201" t="s">
        <v>100</v>
      </c>
      <c r="F2116" s="201" t="s">
        <v>2346</v>
      </c>
    </row>
    <row r="2117" spans="1:6" ht="12" x14ac:dyDescent="0.25">
      <c r="A2117" s="201">
        <v>9042</v>
      </c>
      <c r="B2117" s="201" t="s">
        <v>2148</v>
      </c>
      <c r="C2117" s="201" t="s">
        <v>2410</v>
      </c>
      <c r="D2117" s="201" t="s">
        <v>2458</v>
      </c>
      <c r="E2117" s="201" t="s">
        <v>100</v>
      </c>
      <c r="F2117" s="201" t="s">
        <v>2360</v>
      </c>
    </row>
    <row r="2118" spans="1:6" ht="12" x14ac:dyDescent="0.25">
      <c r="A2118" s="201">
        <v>9042</v>
      </c>
      <c r="B2118" s="201" t="s">
        <v>2148</v>
      </c>
      <c r="C2118" s="201" t="s">
        <v>2410</v>
      </c>
      <c r="D2118" s="201" t="s">
        <v>2458</v>
      </c>
      <c r="E2118" s="201" t="s">
        <v>100</v>
      </c>
      <c r="F2118" s="201" t="s">
        <v>2396</v>
      </c>
    </row>
    <row r="2119" spans="1:6" ht="12" x14ac:dyDescent="0.25">
      <c r="A2119" s="201">
        <v>9042</v>
      </c>
      <c r="B2119" s="201" t="s">
        <v>2148</v>
      </c>
      <c r="C2119" s="201" t="s">
        <v>2410</v>
      </c>
      <c r="D2119" s="201" t="s">
        <v>2458</v>
      </c>
      <c r="E2119" s="201" t="s">
        <v>100</v>
      </c>
      <c r="F2119" s="201" t="s">
        <v>2367</v>
      </c>
    </row>
    <row r="2120" spans="1:6" ht="12" x14ac:dyDescent="0.25">
      <c r="A2120" s="201">
        <v>9042</v>
      </c>
      <c r="B2120" s="201" t="s">
        <v>2148</v>
      </c>
      <c r="C2120" s="201" t="s">
        <v>2410</v>
      </c>
      <c r="D2120" s="201" t="s">
        <v>2458</v>
      </c>
      <c r="E2120" s="201" t="s">
        <v>100</v>
      </c>
      <c r="F2120" s="201" t="s">
        <v>2350</v>
      </c>
    </row>
    <row r="2121" spans="1:6" ht="12" x14ac:dyDescent="0.25">
      <c r="A2121" s="201">
        <v>9042</v>
      </c>
      <c r="B2121" s="201" t="s">
        <v>2148</v>
      </c>
      <c r="C2121" s="201" t="s">
        <v>2410</v>
      </c>
      <c r="D2121" s="201" t="s">
        <v>2458</v>
      </c>
      <c r="E2121" s="201" t="s">
        <v>100</v>
      </c>
      <c r="F2121" s="201" t="s">
        <v>2358</v>
      </c>
    </row>
    <row r="2122" spans="1:6" ht="12" x14ac:dyDescent="0.25">
      <c r="A2122" s="201">
        <v>9042</v>
      </c>
      <c r="B2122" s="201" t="s">
        <v>2148</v>
      </c>
      <c r="C2122" s="201" t="s">
        <v>2410</v>
      </c>
      <c r="D2122" s="201" t="s">
        <v>2458</v>
      </c>
      <c r="E2122" s="201" t="s">
        <v>100</v>
      </c>
      <c r="F2122" s="201" t="s">
        <v>2364</v>
      </c>
    </row>
    <row r="2123" spans="1:6" ht="12" x14ac:dyDescent="0.25">
      <c r="A2123" s="201">
        <v>9042</v>
      </c>
      <c r="B2123" s="201" t="s">
        <v>2148</v>
      </c>
      <c r="C2123" s="201" t="s">
        <v>2410</v>
      </c>
      <c r="D2123" s="201" t="s">
        <v>2458</v>
      </c>
      <c r="E2123" s="201" t="s">
        <v>100</v>
      </c>
      <c r="F2123" s="201" t="s">
        <v>2347</v>
      </c>
    </row>
    <row r="2124" spans="1:6" ht="12" x14ac:dyDescent="0.25">
      <c r="A2124" s="201">
        <v>9042</v>
      </c>
      <c r="B2124" s="201" t="s">
        <v>2148</v>
      </c>
      <c r="C2124" s="201" t="s">
        <v>2410</v>
      </c>
      <c r="D2124" s="201" t="s">
        <v>2458</v>
      </c>
      <c r="E2124" s="201" t="s">
        <v>100</v>
      </c>
      <c r="F2124" s="201" t="s">
        <v>2348</v>
      </c>
    </row>
    <row r="2125" spans="1:6" ht="12" x14ac:dyDescent="0.25">
      <c r="A2125" s="201">
        <v>9042</v>
      </c>
      <c r="B2125" s="201" t="s">
        <v>2148</v>
      </c>
      <c r="C2125" s="201" t="s">
        <v>2410</v>
      </c>
      <c r="D2125" s="201" t="s">
        <v>2458</v>
      </c>
      <c r="E2125" s="201" t="s">
        <v>100</v>
      </c>
      <c r="F2125" s="201" t="s">
        <v>2352</v>
      </c>
    </row>
    <row r="2126" spans="1:6" ht="12" x14ac:dyDescent="0.25">
      <c r="A2126" s="201">
        <v>9042</v>
      </c>
      <c r="B2126" s="201" t="s">
        <v>2148</v>
      </c>
      <c r="C2126" s="201" t="s">
        <v>2410</v>
      </c>
      <c r="D2126" s="201" t="s">
        <v>2458</v>
      </c>
      <c r="E2126" s="201" t="s">
        <v>100</v>
      </c>
      <c r="F2126" s="201" t="s">
        <v>2379</v>
      </c>
    </row>
    <row r="2127" spans="1:6" ht="12" x14ac:dyDescent="0.25">
      <c r="A2127" s="201">
        <v>9042</v>
      </c>
      <c r="B2127" s="201" t="s">
        <v>2148</v>
      </c>
      <c r="C2127" s="201" t="s">
        <v>2410</v>
      </c>
      <c r="D2127" s="201" t="s">
        <v>2458</v>
      </c>
      <c r="E2127" s="201" t="s">
        <v>100</v>
      </c>
      <c r="F2127" s="201" t="s">
        <v>2390</v>
      </c>
    </row>
    <row r="2128" spans="1:6" ht="12" x14ac:dyDescent="0.25">
      <c r="A2128" s="201">
        <v>9042</v>
      </c>
      <c r="B2128" s="201" t="s">
        <v>2148</v>
      </c>
      <c r="C2128" s="201" t="s">
        <v>2410</v>
      </c>
      <c r="D2128" s="201" t="s">
        <v>2458</v>
      </c>
      <c r="E2128" s="201" t="s">
        <v>100</v>
      </c>
      <c r="F2128" s="201" t="s">
        <v>2349</v>
      </c>
    </row>
    <row r="2129" spans="1:6" ht="12" x14ac:dyDescent="0.25">
      <c r="A2129" s="201">
        <v>9042</v>
      </c>
      <c r="B2129" s="201" t="s">
        <v>2148</v>
      </c>
      <c r="C2129" s="201" t="s">
        <v>2410</v>
      </c>
      <c r="D2129" s="201" t="s">
        <v>2458</v>
      </c>
      <c r="E2129" s="201" t="s">
        <v>100</v>
      </c>
      <c r="F2129" s="201" t="s">
        <v>2422</v>
      </c>
    </row>
    <row r="2130" spans="1:6" ht="12" x14ac:dyDescent="0.25">
      <c r="A2130" s="201">
        <v>9042</v>
      </c>
      <c r="B2130" s="201" t="s">
        <v>2148</v>
      </c>
      <c r="C2130" s="201" t="s">
        <v>2410</v>
      </c>
      <c r="D2130" s="201" t="s">
        <v>2458</v>
      </c>
      <c r="E2130" s="201" t="s">
        <v>100</v>
      </c>
      <c r="F2130" s="201" t="s">
        <v>2345</v>
      </c>
    </row>
    <row r="2131" spans="1:6" ht="12" x14ac:dyDescent="0.25">
      <c r="A2131" s="201">
        <v>9042</v>
      </c>
      <c r="B2131" s="201" t="s">
        <v>2148</v>
      </c>
      <c r="C2131" s="201" t="s">
        <v>2410</v>
      </c>
      <c r="D2131" s="201" t="s">
        <v>2458</v>
      </c>
      <c r="E2131" s="201" t="s">
        <v>100</v>
      </c>
      <c r="F2131" s="201" t="s">
        <v>2383</v>
      </c>
    </row>
    <row r="2132" spans="1:6" ht="12" x14ac:dyDescent="0.25">
      <c r="A2132" s="201">
        <v>9042</v>
      </c>
      <c r="B2132" s="201" t="s">
        <v>2148</v>
      </c>
      <c r="C2132" s="201" t="s">
        <v>2410</v>
      </c>
      <c r="D2132" s="201" t="s">
        <v>2458</v>
      </c>
      <c r="E2132" s="201" t="s">
        <v>100</v>
      </c>
      <c r="F2132" s="201" t="s">
        <v>2398</v>
      </c>
    </row>
    <row r="2133" spans="1:6" ht="12" x14ac:dyDescent="0.25">
      <c r="A2133" s="201">
        <v>9042</v>
      </c>
      <c r="B2133" s="201" t="s">
        <v>2148</v>
      </c>
      <c r="C2133" s="201" t="s">
        <v>2410</v>
      </c>
      <c r="D2133" s="201" t="s">
        <v>2458</v>
      </c>
      <c r="E2133" s="201" t="s">
        <v>100</v>
      </c>
      <c r="F2133" s="201" t="s">
        <v>2430</v>
      </c>
    </row>
    <row r="2134" spans="1:6" ht="12" x14ac:dyDescent="0.25">
      <c r="A2134" s="201">
        <v>9042</v>
      </c>
      <c r="B2134" s="201" t="s">
        <v>2148</v>
      </c>
      <c r="C2134" s="201" t="s">
        <v>2410</v>
      </c>
      <c r="D2134" s="201" t="s">
        <v>2458</v>
      </c>
      <c r="E2134" s="201" t="s">
        <v>100</v>
      </c>
      <c r="F2134" s="201" t="s">
        <v>2369</v>
      </c>
    </row>
    <row r="2135" spans="1:6" ht="12" x14ac:dyDescent="0.25">
      <c r="A2135" s="201">
        <v>9042</v>
      </c>
      <c r="B2135" s="201" t="s">
        <v>2148</v>
      </c>
      <c r="C2135" s="201" t="s">
        <v>2410</v>
      </c>
      <c r="D2135" s="201" t="s">
        <v>2458</v>
      </c>
      <c r="E2135" s="201" t="s">
        <v>100</v>
      </c>
      <c r="F2135" s="201" t="s">
        <v>2402</v>
      </c>
    </row>
    <row r="2136" spans="1:6" ht="12" x14ac:dyDescent="0.25">
      <c r="A2136" s="201">
        <v>9042</v>
      </c>
      <c r="B2136" s="201" t="s">
        <v>2148</v>
      </c>
      <c r="C2136" s="201" t="s">
        <v>2410</v>
      </c>
      <c r="D2136" s="201" t="s">
        <v>2458</v>
      </c>
      <c r="E2136" s="201" t="s">
        <v>100</v>
      </c>
      <c r="F2136" s="201" t="s">
        <v>2405</v>
      </c>
    </row>
    <row r="2137" spans="1:6" ht="12" x14ac:dyDescent="0.25">
      <c r="A2137" s="201">
        <v>9042</v>
      </c>
      <c r="B2137" s="201" t="s">
        <v>2148</v>
      </c>
      <c r="C2137" s="201" t="s">
        <v>2410</v>
      </c>
      <c r="D2137" s="201" t="s">
        <v>2458</v>
      </c>
      <c r="E2137" s="201" t="s">
        <v>100</v>
      </c>
      <c r="F2137" s="201" t="s">
        <v>2407</v>
      </c>
    </row>
    <row r="2138" spans="1:6" ht="12" x14ac:dyDescent="0.25">
      <c r="A2138" s="201">
        <v>9042</v>
      </c>
      <c r="B2138" s="201" t="s">
        <v>2148</v>
      </c>
      <c r="C2138" s="201" t="s">
        <v>2410</v>
      </c>
      <c r="D2138" s="201" t="s">
        <v>2458</v>
      </c>
      <c r="E2138" s="201" t="s">
        <v>100</v>
      </c>
      <c r="F2138" s="201" t="s">
        <v>2386</v>
      </c>
    </row>
    <row r="2139" spans="1:6" ht="12" x14ac:dyDescent="0.25">
      <c r="A2139" s="201">
        <v>9042</v>
      </c>
      <c r="B2139" s="201" t="s">
        <v>2148</v>
      </c>
      <c r="C2139" s="201" t="s">
        <v>2410</v>
      </c>
      <c r="D2139" s="201" t="s">
        <v>2458</v>
      </c>
      <c r="E2139" s="201" t="s">
        <v>100</v>
      </c>
      <c r="F2139" s="201" t="s">
        <v>2355</v>
      </c>
    </row>
    <row r="2140" spans="1:6" ht="12" x14ac:dyDescent="0.25">
      <c r="A2140" s="201">
        <v>9042</v>
      </c>
      <c r="B2140" s="201" t="s">
        <v>2148</v>
      </c>
      <c r="C2140" s="201" t="s">
        <v>2410</v>
      </c>
      <c r="D2140" s="201" t="s">
        <v>2458</v>
      </c>
      <c r="E2140" s="201" t="s">
        <v>100</v>
      </c>
      <c r="F2140" s="201" t="s">
        <v>2372</v>
      </c>
    </row>
    <row r="2141" spans="1:6" ht="12" x14ac:dyDescent="0.25">
      <c r="A2141" s="201">
        <v>9042</v>
      </c>
      <c r="B2141" s="201" t="s">
        <v>2148</v>
      </c>
      <c r="C2141" s="201" t="s">
        <v>2410</v>
      </c>
      <c r="D2141" s="201" t="s">
        <v>2458</v>
      </c>
      <c r="E2141" s="201" t="s">
        <v>100</v>
      </c>
      <c r="F2141" s="201" t="s">
        <v>2344</v>
      </c>
    </row>
    <row r="2142" spans="1:6" ht="12" x14ac:dyDescent="0.25">
      <c r="A2142" s="201">
        <v>9042</v>
      </c>
      <c r="B2142" s="201" t="s">
        <v>2148</v>
      </c>
      <c r="C2142" s="201" t="s">
        <v>2410</v>
      </c>
      <c r="D2142" s="201" t="s">
        <v>2458</v>
      </c>
      <c r="E2142" s="201" t="s">
        <v>100</v>
      </c>
      <c r="F2142" s="201" t="s">
        <v>2373</v>
      </c>
    </row>
    <row r="2143" spans="1:6" ht="12" x14ac:dyDescent="0.25">
      <c r="A2143" s="201">
        <v>9042</v>
      </c>
      <c r="B2143" s="201" t="s">
        <v>2148</v>
      </c>
      <c r="C2143" s="201" t="s">
        <v>2410</v>
      </c>
      <c r="D2143" s="201" t="s">
        <v>2458</v>
      </c>
      <c r="E2143" s="201" t="s">
        <v>100</v>
      </c>
      <c r="F2143" s="201" t="s">
        <v>2394</v>
      </c>
    </row>
    <row r="2144" spans="1:6" ht="12" x14ac:dyDescent="0.25">
      <c r="A2144" s="201">
        <v>9042</v>
      </c>
      <c r="B2144" s="201" t="s">
        <v>2148</v>
      </c>
      <c r="C2144" s="201" t="s">
        <v>2410</v>
      </c>
      <c r="D2144" s="201" t="s">
        <v>2458</v>
      </c>
      <c r="E2144" s="201" t="s">
        <v>100</v>
      </c>
      <c r="F2144" s="201" t="s">
        <v>2387</v>
      </c>
    </row>
    <row r="2145" spans="1:6" ht="12" x14ac:dyDescent="0.25">
      <c r="A2145" s="201">
        <v>9042</v>
      </c>
      <c r="B2145" s="201" t="s">
        <v>2148</v>
      </c>
      <c r="C2145" s="201" t="s">
        <v>2410</v>
      </c>
      <c r="D2145" s="201" t="s">
        <v>2458</v>
      </c>
      <c r="E2145" s="201" t="s">
        <v>100</v>
      </c>
    </row>
    <row r="2146" spans="1:6" ht="12" x14ac:dyDescent="0.25">
      <c r="A2146" s="201">
        <v>9042</v>
      </c>
      <c r="B2146" s="201" t="s">
        <v>2148</v>
      </c>
      <c r="C2146" s="201" t="s">
        <v>2410</v>
      </c>
      <c r="D2146" s="201" t="s">
        <v>2458</v>
      </c>
      <c r="E2146" s="201" t="s">
        <v>100</v>
      </c>
      <c r="F2146" s="201" t="s">
        <v>2401</v>
      </c>
    </row>
    <row r="2147" spans="1:6" ht="12" x14ac:dyDescent="0.25">
      <c r="A2147" s="201">
        <v>9042</v>
      </c>
      <c r="B2147" s="201" t="s">
        <v>2148</v>
      </c>
      <c r="C2147" s="201" t="s">
        <v>2410</v>
      </c>
      <c r="D2147" s="201" t="s">
        <v>2458</v>
      </c>
      <c r="E2147" s="201" t="s">
        <v>100</v>
      </c>
      <c r="F2147" s="201" t="s">
        <v>2365</v>
      </c>
    </row>
    <row r="2148" spans="1:6" ht="12" x14ac:dyDescent="0.25">
      <c r="A2148" s="201">
        <v>9042</v>
      </c>
      <c r="B2148" s="201" t="s">
        <v>2148</v>
      </c>
      <c r="C2148" s="201" t="s">
        <v>2410</v>
      </c>
      <c r="D2148" s="201" t="s">
        <v>2458</v>
      </c>
      <c r="E2148" s="201" t="s">
        <v>100</v>
      </c>
      <c r="F2148" s="201" t="s">
        <v>2343</v>
      </c>
    </row>
    <row r="2149" spans="1:6" ht="12" x14ac:dyDescent="0.25">
      <c r="A2149" s="201">
        <v>9230</v>
      </c>
      <c r="B2149" s="201" t="s">
        <v>2582</v>
      </c>
      <c r="C2149" s="201" t="s">
        <v>2583</v>
      </c>
      <c r="D2149" s="201" t="s">
        <v>2466</v>
      </c>
      <c r="E2149" s="201" t="s">
        <v>109</v>
      </c>
      <c r="F2149" s="201" t="s">
        <v>2345</v>
      </c>
    </row>
    <row r="2150" spans="1:6" ht="12" x14ac:dyDescent="0.25">
      <c r="A2150" s="201">
        <v>9230</v>
      </c>
      <c r="B2150" s="201" t="s">
        <v>2582</v>
      </c>
      <c r="C2150" s="201" t="s">
        <v>2583</v>
      </c>
      <c r="D2150" s="201" t="s">
        <v>2466</v>
      </c>
      <c r="E2150" s="201" t="s">
        <v>109</v>
      </c>
      <c r="F2150" s="201" t="s">
        <v>2367</v>
      </c>
    </row>
    <row r="2151" spans="1:6" ht="12" x14ac:dyDescent="0.25">
      <c r="A2151" s="201">
        <v>9230</v>
      </c>
      <c r="B2151" s="201" t="s">
        <v>2582</v>
      </c>
      <c r="C2151" s="201" t="s">
        <v>2583</v>
      </c>
      <c r="D2151" s="201" t="s">
        <v>2466</v>
      </c>
      <c r="E2151" s="201" t="s">
        <v>109</v>
      </c>
      <c r="F2151" s="201" t="s">
        <v>2407</v>
      </c>
    </row>
    <row r="2152" spans="1:6" ht="12" x14ac:dyDescent="0.25">
      <c r="A2152" s="201">
        <v>9230</v>
      </c>
      <c r="B2152" s="201" t="s">
        <v>2582</v>
      </c>
      <c r="C2152" s="201" t="s">
        <v>2583</v>
      </c>
      <c r="D2152" s="201" t="s">
        <v>2466</v>
      </c>
      <c r="E2152" s="201" t="s">
        <v>109</v>
      </c>
      <c r="F2152" s="201" t="s">
        <v>2347</v>
      </c>
    </row>
    <row r="2153" spans="1:6" ht="12" x14ac:dyDescent="0.25">
      <c r="A2153" s="201">
        <v>9230</v>
      </c>
      <c r="B2153" s="201" t="s">
        <v>2582</v>
      </c>
      <c r="C2153" s="201" t="s">
        <v>2583</v>
      </c>
      <c r="D2153" s="201" t="s">
        <v>2466</v>
      </c>
      <c r="E2153" s="201" t="s">
        <v>109</v>
      </c>
      <c r="F2153" s="201" t="s">
        <v>2365</v>
      </c>
    </row>
    <row r="2154" spans="1:6" ht="12" x14ac:dyDescent="0.25">
      <c r="A2154" s="201">
        <v>9230</v>
      </c>
      <c r="B2154" s="201" t="s">
        <v>2582</v>
      </c>
      <c r="C2154" s="201" t="s">
        <v>2583</v>
      </c>
      <c r="D2154" s="201" t="s">
        <v>2466</v>
      </c>
      <c r="E2154" s="201" t="s">
        <v>109</v>
      </c>
      <c r="F2154" s="201" t="s">
        <v>2466</v>
      </c>
    </row>
    <row r="2155" spans="1:6" ht="12" x14ac:dyDescent="0.25">
      <c r="A2155" s="201">
        <v>9230</v>
      </c>
      <c r="B2155" s="201" t="s">
        <v>2582</v>
      </c>
      <c r="C2155" s="201" t="s">
        <v>2583</v>
      </c>
      <c r="D2155" s="201" t="s">
        <v>2466</v>
      </c>
      <c r="E2155" s="201" t="s">
        <v>109</v>
      </c>
      <c r="F2155" s="201" t="s">
        <v>2344</v>
      </c>
    </row>
    <row r="2156" spans="1:6" ht="12" x14ac:dyDescent="0.25">
      <c r="A2156" s="201">
        <v>9230</v>
      </c>
      <c r="B2156" s="201" t="s">
        <v>2582</v>
      </c>
      <c r="C2156" s="201" t="s">
        <v>2583</v>
      </c>
      <c r="D2156" s="201" t="s">
        <v>2466</v>
      </c>
      <c r="E2156" s="201" t="s">
        <v>109</v>
      </c>
      <c r="F2156" s="201" t="s">
        <v>2348</v>
      </c>
    </row>
    <row r="2157" spans="1:6" ht="12" x14ac:dyDescent="0.25">
      <c r="A2157" s="201">
        <v>9230</v>
      </c>
      <c r="B2157" s="201" t="s">
        <v>2582</v>
      </c>
      <c r="C2157" s="201" t="s">
        <v>2583</v>
      </c>
      <c r="D2157" s="201" t="s">
        <v>2466</v>
      </c>
      <c r="E2157" s="201" t="s">
        <v>109</v>
      </c>
      <c r="F2157" s="201" t="s">
        <v>2390</v>
      </c>
    </row>
    <row r="2158" spans="1:6" ht="12" x14ac:dyDescent="0.25">
      <c r="A2158" s="201">
        <v>9230</v>
      </c>
      <c r="B2158" s="201" t="s">
        <v>2582</v>
      </c>
      <c r="C2158" s="201" t="s">
        <v>2583</v>
      </c>
      <c r="D2158" s="201" t="s">
        <v>2466</v>
      </c>
      <c r="E2158" s="201" t="s">
        <v>109</v>
      </c>
      <c r="F2158" s="201" t="s">
        <v>2352</v>
      </c>
    </row>
    <row r="2159" spans="1:6" ht="12" x14ac:dyDescent="0.25">
      <c r="A2159" s="201">
        <v>9230</v>
      </c>
      <c r="B2159" s="201" t="s">
        <v>2582</v>
      </c>
      <c r="C2159" s="201" t="s">
        <v>2583</v>
      </c>
      <c r="D2159" s="201" t="s">
        <v>2466</v>
      </c>
      <c r="E2159" s="201" t="s">
        <v>109</v>
      </c>
      <c r="F2159" s="201" t="s">
        <v>2502</v>
      </c>
    </row>
    <row r="2160" spans="1:6" ht="12" x14ac:dyDescent="0.25">
      <c r="A2160" s="201">
        <v>9286</v>
      </c>
      <c r="B2160" s="201" t="s">
        <v>2584</v>
      </c>
      <c r="C2160" s="201" t="s">
        <v>2258</v>
      </c>
      <c r="D2160" s="201" t="s">
        <v>2466</v>
      </c>
      <c r="E2160" s="201" t="s">
        <v>99</v>
      </c>
      <c r="F2160" s="201" t="s">
        <v>2378</v>
      </c>
    </row>
    <row r="2161" spans="1:6" ht="12" x14ac:dyDescent="0.25">
      <c r="A2161" s="201">
        <v>9286</v>
      </c>
      <c r="B2161" s="201" t="s">
        <v>2584</v>
      </c>
      <c r="C2161" s="201" t="s">
        <v>2258</v>
      </c>
      <c r="D2161" s="201" t="s">
        <v>2466</v>
      </c>
      <c r="E2161" s="201" t="s">
        <v>99</v>
      </c>
      <c r="F2161" s="201" t="s">
        <v>2348</v>
      </c>
    </row>
    <row r="2162" spans="1:6" ht="12" x14ac:dyDescent="0.25">
      <c r="A2162" s="201">
        <v>9286</v>
      </c>
      <c r="B2162" s="201" t="s">
        <v>2584</v>
      </c>
      <c r="C2162" s="201" t="s">
        <v>2258</v>
      </c>
      <c r="D2162" s="201" t="s">
        <v>2466</v>
      </c>
      <c r="E2162" s="201" t="s">
        <v>99</v>
      </c>
      <c r="F2162" s="201" t="s">
        <v>2392</v>
      </c>
    </row>
    <row r="2163" spans="1:6" ht="12" x14ac:dyDescent="0.25">
      <c r="A2163" s="201">
        <v>9286</v>
      </c>
      <c r="B2163" s="201" t="s">
        <v>2584</v>
      </c>
      <c r="C2163" s="201" t="s">
        <v>2258</v>
      </c>
      <c r="D2163" s="201" t="s">
        <v>2466</v>
      </c>
      <c r="E2163" s="201" t="s">
        <v>99</v>
      </c>
      <c r="F2163" s="201" t="s">
        <v>2430</v>
      </c>
    </row>
    <row r="2164" spans="1:6" ht="12" x14ac:dyDescent="0.25">
      <c r="A2164" s="201">
        <v>9286</v>
      </c>
      <c r="B2164" s="201" t="s">
        <v>2584</v>
      </c>
      <c r="C2164" s="201" t="s">
        <v>2258</v>
      </c>
      <c r="D2164" s="201" t="s">
        <v>2466</v>
      </c>
      <c r="E2164" s="201" t="s">
        <v>99</v>
      </c>
      <c r="F2164" s="201" t="s">
        <v>2396</v>
      </c>
    </row>
    <row r="2165" spans="1:6" ht="12" x14ac:dyDescent="0.25">
      <c r="A2165" s="201">
        <v>9286</v>
      </c>
      <c r="B2165" s="201" t="s">
        <v>2584</v>
      </c>
      <c r="C2165" s="201" t="s">
        <v>2258</v>
      </c>
      <c r="D2165" s="201" t="s">
        <v>2466</v>
      </c>
      <c r="E2165" s="201" t="s">
        <v>99</v>
      </c>
      <c r="F2165" s="201" t="s">
        <v>2383</v>
      </c>
    </row>
    <row r="2166" spans="1:6" ht="12" x14ac:dyDescent="0.25">
      <c r="A2166" s="201">
        <v>9286</v>
      </c>
      <c r="B2166" s="201" t="s">
        <v>2584</v>
      </c>
      <c r="C2166" s="201" t="s">
        <v>2258</v>
      </c>
      <c r="D2166" s="201" t="s">
        <v>2466</v>
      </c>
      <c r="E2166" s="201" t="s">
        <v>99</v>
      </c>
      <c r="F2166" s="201" t="s">
        <v>2345</v>
      </c>
    </row>
    <row r="2167" spans="1:6" ht="12" x14ac:dyDescent="0.25">
      <c r="A2167" s="201">
        <v>9286</v>
      </c>
      <c r="B2167" s="201" t="s">
        <v>2584</v>
      </c>
      <c r="C2167" s="201" t="s">
        <v>2258</v>
      </c>
      <c r="D2167" s="201" t="s">
        <v>2466</v>
      </c>
      <c r="E2167" s="201" t="s">
        <v>99</v>
      </c>
      <c r="F2167" s="201" t="s">
        <v>2388</v>
      </c>
    </row>
    <row r="2168" spans="1:6" ht="12" x14ac:dyDescent="0.25">
      <c r="A2168" s="201">
        <v>9286</v>
      </c>
      <c r="B2168" s="201" t="s">
        <v>2584</v>
      </c>
      <c r="C2168" s="201" t="s">
        <v>2258</v>
      </c>
      <c r="D2168" s="201" t="s">
        <v>2466</v>
      </c>
      <c r="E2168" s="201" t="s">
        <v>99</v>
      </c>
      <c r="F2168" s="201" t="s">
        <v>2422</v>
      </c>
    </row>
    <row r="2169" spans="1:6" ht="12" x14ac:dyDescent="0.25">
      <c r="A2169" s="201">
        <v>9286</v>
      </c>
      <c r="B2169" s="201" t="s">
        <v>2584</v>
      </c>
      <c r="C2169" s="201" t="s">
        <v>2258</v>
      </c>
      <c r="D2169" s="201" t="s">
        <v>2466</v>
      </c>
      <c r="E2169" s="201" t="s">
        <v>99</v>
      </c>
      <c r="F2169" s="201" t="s">
        <v>2390</v>
      </c>
    </row>
    <row r="2170" spans="1:6" ht="12" x14ac:dyDescent="0.25">
      <c r="A2170" s="201">
        <v>9286</v>
      </c>
      <c r="B2170" s="201" t="s">
        <v>2584</v>
      </c>
      <c r="C2170" s="201" t="s">
        <v>2258</v>
      </c>
      <c r="D2170" s="201" t="s">
        <v>2466</v>
      </c>
      <c r="E2170" s="201" t="s">
        <v>99</v>
      </c>
      <c r="F2170" s="201" t="s">
        <v>2379</v>
      </c>
    </row>
    <row r="2171" spans="1:6" ht="12" x14ac:dyDescent="0.25">
      <c r="A2171" s="201">
        <v>9286</v>
      </c>
      <c r="B2171" s="201" t="s">
        <v>2584</v>
      </c>
      <c r="C2171" s="201" t="s">
        <v>2258</v>
      </c>
      <c r="D2171" s="201" t="s">
        <v>2466</v>
      </c>
      <c r="E2171" s="201" t="s">
        <v>99</v>
      </c>
    </row>
    <row r="2172" spans="1:6" ht="12" x14ac:dyDescent="0.25">
      <c r="A2172" s="201">
        <v>9286</v>
      </c>
      <c r="B2172" s="201" t="s">
        <v>2584</v>
      </c>
      <c r="C2172" s="201" t="s">
        <v>2258</v>
      </c>
      <c r="D2172" s="201" t="s">
        <v>2466</v>
      </c>
      <c r="E2172" s="201" t="s">
        <v>99</v>
      </c>
      <c r="F2172" s="201" t="s">
        <v>2529</v>
      </c>
    </row>
    <row r="2173" spans="1:6" ht="12" x14ac:dyDescent="0.25">
      <c r="A2173" s="201">
        <v>9298</v>
      </c>
      <c r="B2173" s="201" t="s">
        <v>2585</v>
      </c>
      <c r="C2173" s="201" t="s">
        <v>2264</v>
      </c>
      <c r="D2173" s="201" t="s">
        <v>2458</v>
      </c>
      <c r="E2173" s="201" t="s">
        <v>103</v>
      </c>
    </row>
    <row r="2174" spans="1:6" ht="12" x14ac:dyDescent="0.25">
      <c r="A2174" s="201">
        <v>9298</v>
      </c>
      <c r="B2174" s="201" t="s">
        <v>2585</v>
      </c>
      <c r="C2174" s="201" t="s">
        <v>2264</v>
      </c>
      <c r="D2174" s="201" t="s">
        <v>2458</v>
      </c>
      <c r="E2174" s="201" t="s">
        <v>103</v>
      </c>
      <c r="F2174" s="201" t="s">
        <v>2348</v>
      </c>
    </row>
    <row r="2175" spans="1:6" ht="12" x14ac:dyDescent="0.25">
      <c r="A2175" s="201">
        <v>9298</v>
      </c>
      <c r="B2175" s="201" t="s">
        <v>2585</v>
      </c>
      <c r="C2175" s="201" t="s">
        <v>2264</v>
      </c>
      <c r="D2175" s="201" t="s">
        <v>2458</v>
      </c>
      <c r="E2175" s="201" t="s">
        <v>103</v>
      </c>
      <c r="F2175" s="201" t="s">
        <v>2354</v>
      </c>
    </row>
    <row r="2176" spans="1:6" ht="12" x14ac:dyDescent="0.25">
      <c r="A2176" s="201">
        <v>9298</v>
      </c>
      <c r="B2176" s="201" t="s">
        <v>2585</v>
      </c>
      <c r="C2176" s="201" t="s">
        <v>2264</v>
      </c>
      <c r="D2176" s="201" t="s">
        <v>2458</v>
      </c>
      <c r="E2176" s="201" t="s">
        <v>103</v>
      </c>
      <c r="F2176" s="201" t="s">
        <v>2404</v>
      </c>
    </row>
    <row r="2177" spans="1:6" ht="12" x14ac:dyDescent="0.25">
      <c r="A2177" s="201">
        <v>9298</v>
      </c>
      <c r="B2177" s="201" t="s">
        <v>2585</v>
      </c>
      <c r="C2177" s="201" t="s">
        <v>2264</v>
      </c>
      <c r="D2177" s="201" t="s">
        <v>2458</v>
      </c>
      <c r="E2177" s="201" t="s">
        <v>103</v>
      </c>
      <c r="F2177" s="201" t="s">
        <v>2531</v>
      </c>
    </row>
    <row r="2178" spans="1:6" ht="12" x14ac:dyDescent="0.25">
      <c r="A2178" s="201">
        <v>9298</v>
      </c>
      <c r="B2178" s="201" t="s">
        <v>2585</v>
      </c>
      <c r="C2178" s="201" t="s">
        <v>2264</v>
      </c>
      <c r="D2178" s="201" t="s">
        <v>2458</v>
      </c>
      <c r="E2178" s="201" t="s">
        <v>103</v>
      </c>
      <c r="F2178" s="201" t="s">
        <v>2392</v>
      </c>
    </row>
    <row r="2179" spans="1:6" ht="12" x14ac:dyDescent="0.25">
      <c r="A2179" s="201">
        <v>9298</v>
      </c>
      <c r="B2179" s="201" t="s">
        <v>2585</v>
      </c>
      <c r="C2179" s="201" t="s">
        <v>2264</v>
      </c>
      <c r="D2179" s="201" t="s">
        <v>2458</v>
      </c>
      <c r="E2179" s="201" t="s">
        <v>103</v>
      </c>
      <c r="F2179" s="201" t="s">
        <v>2351</v>
      </c>
    </row>
    <row r="2180" spans="1:6" ht="12" x14ac:dyDescent="0.25">
      <c r="A2180" s="201">
        <v>9298</v>
      </c>
      <c r="B2180" s="201" t="s">
        <v>2585</v>
      </c>
      <c r="C2180" s="201" t="s">
        <v>2264</v>
      </c>
      <c r="D2180" s="201" t="s">
        <v>2458</v>
      </c>
      <c r="E2180" s="201" t="s">
        <v>103</v>
      </c>
      <c r="F2180" s="201" t="s">
        <v>2345</v>
      </c>
    </row>
    <row r="2181" spans="1:6" ht="12" x14ac:dyDescent="0.25">
      <c r="A2181" s="201">
        <v>9298</v>
      </c>
      <c r="B2181" s="201" t="s">
        <v>2585</v>
      </c>
      <c r="C2181" s="201" t="s">
        <v>2264</v>
      </c>
      <c r="D2181" s="201" t="s">
        <v>2458</v>
      </c>
      <c r="E2181" s="201" t="s">
        <v>103</v>
      </c>
      <c r="F2181" s="201" t="s">
        <v>2365</v>
      </c>
    </row>
    <row r="2182" spans="1:6" ht="12" x14ac:dyDescent="0.25">
      <c r="A2182" s="201">
        <v>9298</v>
      </c>
      <c r="B2182" s="201" t="s">
        <v>2585</v>
      </c>
      <c r="C2182" s="201" t="s">
        <v>2264</v>
      </c>
      <c r="D2182" s="201" t="s">
        <v>2458</v>
      </c>
      <c r="E2182" s="201" t="s">
        <v>103</v>
      </c>
      <c r="F2182" s="201" t="s">
        <v>2430</v>
      </c>
    </row>
    <row r="2183" spans="1:6" ht="12" x14ac:dyDescent="0.25">
      <c r="A2183" s="201">
        <v>9298</v>
      </c>
      <c r="B2183" s="201" t="s">
        <v>2585</v>
      </c>
      <c r="C2183" s="201" t="s">
        <v>2264</v>
      </c>
      <c r="D2183" s="201" t="s">
        <v>2458</v>
      </c>
      <c r="E2183" s="201" t="s">
        <v>103</v>
      </c>
      <c r="F2183" s="201" t="s">
        <v>2347</v>
      </c>
    </row>
    <row r="2184" spans="1:6" ht="12" x14ac:dyDescent="0.25">
      <c r="A2184" s="201">
        <v>9298</v>
      </c>
      <c r="B2184" s="201" t="s">
        <v>2585</v>
      </c>
      <c r="C2184" s="201" t="s">
        <v>2264</v>
      </c>
      <c r="D2184" s="201" t="s">
        <v>2458</v>
      </c>
      <c r="E2184" s="201" t="s">
        <v>103</v>
      </c>
      <c r="F2184" s="201" t="s">
        <v>2388</v>
      </c>
    </row>
    <row r="2185" spans="1:6" ht="12" x14ac:dyDescent="0.25">
      <c r="A2185" s="201">
        <v>9298</v>
      </c>
      <c r="B2185" s="201" t="s">
        <v>2585</v>
      </c>
      <c r="C2185" s="201" t="s">
        <v>2264</v>
      </c>
      <c r="D2185" s="201" t="s">
        <v>2458</v>
      </c>
      <c r="E2185" s="201" t="s">
        <v>103</v>
      </c>
      <c r="F2185" s="201" t="s">
        <v>2360</v>
      </c>
    </row>
    <row r="2186" spans="1:6" ht="12" x14ac:dyDescent="0.25">
      <c r="A2186" s="201">
        <v>9298</v>
      </c>
      <c r="B2186" s="201" t="s">
        <v>2585</v>
      </c>
      <c r="C2186" s="201" t="s">
        <v>2264</v>
      </c>
      <c r="D2186" s="201" t="s">
        <v>2458</v>
      </c>
      <c r="E2186" s="201" t="s">
        <v>103</v>
      </c>
      <c r="F2186" s="201" t="s">
        <v>2358</v>
      </c>
    </row>
    <row r="2187" spans="1:6" ht="12" x14ac:dyDescent="0.25">
      <c r="A2187" s="201">
        <v>9298</v>
      </c>
      <c r="B2187" s="201" t="s">
        <v>2585</v>
      </c>
      <c r="C2187" s="201" t="s">
        <v>2264</v>
      </c>
      <c r="D2187" s="201" t="s">
        <v>2458</v>
      </c>
      <c r="E2187" s="201" t="s">
        <v>103</v>
      </c>
      <c r="F2187" s="201" t="s">
        <v>2387</v>
      </c>
    </row>
    <row r="2188" spans="1:6" ht="12" x14ac:dyDescent="0.25">
      <c r="A2188" s="201">
        <v>9298</v>
      </c>
      <c r="B2188" s="201" t="s">
        <v>2585</v>
      </c>
      <c r="C2188" s="201" t="s">
        <v>2264</v>
      </c>
      <c r="D2188" s="201" t="s">
        <v>2458</v>
      </c>
      <c r="E2188" s="201" t="s">
        <v>103</v>
      </c>
      <c r="F2188" s="201" t="s">
        <v>2422</v>
      </c>
    </row>
    <row r="2189" spans="1:6" ht="12" x14ac:dyDescent="0.25">
      <c r="A2189" s="201">
        <v>9298</v>
      </c>
      <c r="B2189" s="201" t="s">
        <v>2585</v>
      </c>
      <c r="C2189" s="201" t="s">
        <v>2264</v>
      </c>
      <c r="D2189" s="201" t="s">
        <v>2458</v>
      </c>
      <c r="E2189" s="201" t="s">
        <v>103</v>
      </c>
      <c r="F2189" s="201" t="s">
        <v>2344</v>
      </c>
    </row>
    <row r="2190" spans="1:6" ht="12" x14ac:dyDescent="0.25">
      <c r="A2190" s="201">
        <v>9298</v>
      </c>
      <c r="B2190" s="201" t="s">
        <v>2585</v>
      </c>
      <c r="C2190" s="201" t="s">
        <v>2264</v>
      </c>
      <c r="D2190" s="201" t="s">
        <v>2458</v>
      </c>
      <c r="E2190" s="201" t="s">
        <v>103</v>
      </c>
      <c r="F2190" s="201" t="s">
        <v>2383</v>
      </c>
    </row>
    <row r="2191" spans="1:6" ht="12" x14ac:dyDescent="0.25">
      <c r="A2191" s="201">
        <v>9374</v>
      </c>
      <c r="B2191" s="201" t="s">
        <v>2586</v>
      </c>
      <c r="C2191" s="201" t="s">
        <v>2581</v>
      </c>
      <c r="D2191" s="201" t="s">
        <v>2466</v>
      </c>
      <c r="E2191" s="201" t="s">
        <v>109</v>
      </c>
    </row>
    <row r="2192" spans="1:6" ht="12" x14ac:dyDescent="0.25">
      <c r="A2192" s="201">
        <v>9374</v>
      </c>
      <c r="B2192" s="201" t="s">
        <v>2586</v>
      </c>
      <c r="C2192" s="201" t="s">
        <v>2581</v>
      </c>
      <c r="D2192" s="201" t="s">
        <v>2466</v>
      </c>
      <c r="E2192" s="201" t="s">
        <v>109</v>
      </c>
      <c r="F2192" s="201" t="s">
        <v>2344</v>
      </c>
    </row>
    <row r="2193" spans="1:6" ht="12" x14ac:dyDescent="0.25">
      <c r="A2193" s="201">
        <v>9374</v>
      </c>
      <c r="B2193" s="201" t="s">
        <v>2586</v>
      </c>
      <c r="C2193" s="201" t="s">
        <v>2581</v>
      </c>
      <c r="D2193" s="201" t="s">
        <v>2466</v>
      </c>
      <c r="E2193" s="201" t="s">
        <v>109</v>
      </c>
      <c r="F2193" s="201" t="s">
        <v>2355</v>
      </c>
    </row>
    <row r="2194" spans="1:6" ht="12" x14ac:dyDescent="0.25">
      <c r="A2194" s="201">
        <v>9374</v>
      </c>
      <c r="B2194" s="201" t="s">
        <v>2586</v>
      </c>
      <c r="C2194" s="201" t="s">
        <v>2581</v>
      </c>
      <c r="D2194" s="201" t="s">
        <v>2466</v>
      </c>
      <c r="E2194" s="201" t="s">
        <v>109</v>
      </c>
      <c r="F2194" s="201" t="s">
        <v>2466</v>
      </c>
    </row>
    <row r="2195" spans="1:6" ht="12" x14ac:dyDescent="0.25">
      <c r="A2195" s="201">
        <v>9374</v>
      </c>
      <c r="B2195" s="201" t="s">
        <v>2586</v>
      </c>
      <c r="C2195" s="201" t="s">
        <v>2581</v>
      </c>
      <c r="D2195" s="201" t="s">
        <v>2466</v>
      </c>
      <c r="E2195" s="201" t="s">
        <v>109</v>
      </c>
      <c r="F2195" s="201" t="s">
        <v>2405</v>
      </c>
    </row>
    <row r="2196" spans="1:6" ht="12" x14ac:dyDescent="0.25">
      <c r="A2196" s="201">
        <v>9374</v>
      </c>
      <c r="B2196" s="201" t="s">
        <v>2586</v>
      </c>
      <c r="C2196" s="201" t="s">
        <v>2581</v>
      </c>
      <c r="D2196" s="201" t="s">
        <v>2466</v>
      </c>
      <c r="E2196" s="201" t="s">
        <v>109</v>
      </c>
      <c r="F2196" s="201" t="s">
        <v>2345</v>
      </c>
    </row>
    <row r="2197" spans="1:6" ht="12" x14ac:dyDescent="0.25">
      <c r="A2197" s="201">
        <v>9374</v>
      </c>
      <c r="B2197" s="201" t="s">
        <v>2586</v>
      </c>
      <c r="C2197" s="201" t="s">
        <v>2581</v>
      </c>
      <c r="D2197" s="201" t="s">
        <v>2466</v>
      </c>
      <c r="E2197" s="201" t="s">
        <v>109</v>
      </c>
      <c r="F2197" s="201" t="s">
        <v>2396</v>
      </c>
    </row>
    <row r="2198" spans="1:6" ht="12" x14ac:dyDescent="0.25">
      <c r="A2198" s="201">
        <v>9374</v>
      </c>
      <c r="B2198" s="201" t="s">
        <v>2586</v>
      </c>
      <c r="C2198" s="201" t="s">
        <v>2581</v>
      </c>
      <c r="D2198" s="201" t="s">
        <v>2466</v>
      </c>
      <c r="E2198" s="201" t="s">
        <v>109</v>
      </c>
      <c r="F2198" s="201" t="s">
        <v>2502</v>
      </c>
    </row>
    <row r="2199" spans="1:6" ht="12" x14ac:dyDescent="0.25">
      <c r="A2199" s="201">
        <v>9530</v>
      </c>
      <c r="B2199" s="201" t="s">
        <v>2587</v>
      </c>
      <c r="C2199" s="201" t="s">
        <v>2269</v>
      </c>
      <c r="D2199" s="201" t="s">
        <v>2466</v>
      </c>
      <c r="E2199" s="201" t="s">
        <v>105</v>
      </c>
    </row>
    <row r="2200" spans="1:6" ht="12" x14ac:dyDescent="0.25">
      <c r="A2200" s="201">
        <v>9530</v>
      </c>
      <c r="B2200" s="201" t="s">
        <v>2587</v>
      </c>
      <c r="C2200" s="201" t="s">
        <v>2269</v>
      </c>
      <c r="D2200" s="201" t="s">
        <v>2466</v>
      </c>
      <c r="E2200" s="201" t="s">
        <v>105</v>
      </c>
      <c r="F2200" s="201" t="s">
        <v>2396</v>
      </c>
    </row>
    <row r="2201" spans="1:6" ht="12" x14ac:dyDescent="0.25">
      <c r="A2201" s="201">
        <v>9530</v>
      </c>
      <c r="B2201" s="201" t="s">
        <v>2587</v>
      </c>
      <c r="C2201" s="201" t="s">
        <v>2269</v>
      </c>
      <c r="D2201" s="201" t="s">
        <v>2466</v>
      </c>
      <c r="E2201" s="201" t="s">
        <v>105</v>
      </c>
      <c r="F2201" s="201" t="s">
        <v>2367</v>
      </c>
    </row>
    <row r="2202" spans="1:6" ht="12" x14ac:dyDescent="0.25">
      <c r="A2202" s="201">
        <v>9530</v>
      </c>
      <c r="B2202" s="201" t="s">
        <v>2587</v>
      </c>
      <c r="C2202" s="201" t="s">
        <v>2269</v>
      </c>
      <c r="D2202" s="201" t="s">
        <v>2466</v>
      </c>
      <c r="E2202" s="201" t="s">
        <v>105</v>
      </c>
      <c r="F2202" s="201" t="s">
        <v>2365</v>
      </c>
    </row>
    <row r="2203" spans="1:6" ht="12" x14ac:dyDescent="0.25">
      <c r="A2203" s="201">
        <v>9530</v>
      </c>
      <c r="B2203" s="201" t="s">
        <v>2587</v>
      </c>
      <c r="C2203" s="201" t="s">
        <v>2269</v>
      </c>
      <c r="D2203" s="201" t="s">
        <v>2466</v>
      </c>
      <c r="E2203" s="201" t="s">
        <v>105</v>
      </c>
      <c r="F2203" s="201" t="s">
        <v>2404</v>
      </c>
    </row>
    <row r="2204" spans="1:6" ht="12" x14ac:dyDescent="0.25">
      <c r="A2204" s="201">
        <v>9530</v>
      </c>
      <c r="B2204" s="201" t="s">
        <v>2587</v>
      </c>
      <c r="C2204" s="201" t="s">
        <v>2269</v>
      </c>
      <c r="D2204" s="201" t="s">
        <v>2466</v>
      </c>
      <c r="E2204" s="201" t="s">
        <v>105</v>
      </c>
      <c r="F2204" s="201" t="s">
        <v>2346</v>
      </c>
    </row>
    <row r="2205" spans="1:6" ht="12" x14ac:dyDescent="0.25">
      <c r="A2205" s="201">
        <v>9530</v>
      </c>
      <c r="B2205" s="201" t="s">
        <v>2587</v>
      </c>
      <c r="C2205" s="201" t="s">
        <v>2269</v>
      </c>
      <c r="D2205" s="201" t="s">
        <v>2466</v>
      </c>
      <c r="E2205" s="201" t="s">
        <v>105</v>
      </c>
      <c r="F2205" s="201" t="s">
        <v>2355</v>
      </c>
    </row>
    <row r="2206" spans="1:6" ht="12" x14ac:dyDescent="0.25">
      <c r="A2206" s="201">
        <v>9530</v>
      </c>
      <c r="B2206" s="201" t="s">
        <v>2587</v>
      </c>
      <c r="C2206" s="201" t="s">
        <v>2269</v>
      </c>
      <c r="D2206" s="201" t="s">
        <v>2466</v>
      </c>
      <c r="E2206" s="201" t="s">
        <v>105</v>
      </c>
      <c r="F2206" s="201" t="s">
        <v>2353</v>
      </c>
    </row>
    <row r="2207" spans="1:6" ht="12" x14ac:dyDescent="0.25">
      <c r="A2207" s="201">
        <v>9530</v>
      </c>
      <c r="B2207" s="201" t="s">
        <v>2587</v>
      </c>
      <c r="C2207" s="201" t="s">
        <v>2269</v>
      </c>
      <c r="D2207" s="201" t="s">
        <v>2466</v>
      </c>
      <c r="E2207" s="201" t="s">
        <v>105</v>
      </c>
      <c r="F2207" s="201" t="s">
        <v>2342</v>
      </c>
    </row>
    <row r="2208" spans="1:6" ht="12" x14ac:dyDescent="0.25">
      <c r="A2208" s="201">
        <v>9530</v>
      </c>
      <c r="B2208" s="201" t="s">
        <v>2587</v>
      </c>
      <c r="C2208" s="201" t="s">
        <v>2269</v>
      </c>
      <c r="D2208" s="201" t="s">
        <v>2466</v>
      </c>
      <c r="E2208" s="201" t="s">
        <v>105</v>
      </c>
      <c r="F2208" s="201" t="s">
        <v>2347</v>
      </c>
    </row>
    <row r="2209" spans="1:6" ht="12" x14ac:dyDescent="0.25">
      <c r="A2209" s="201">
        <v>9530</v>
      </c>
      <c r="B2209" s="201" t="s">
        <v>2587</v>
      </c>
      <c r="C2209" s="201" t="s">
        <v>2269</v>
      </c>
      <c r="D2209" s="201" t="s">
        <v>2466</v>
      </c>
      <c r="E2209" s="201" t="s">
        <v>105</v>
      </c>
      <c r="F2209" s="201" t="s">
        <v>2352</v>
      </c>
    </row>
    <row r="2210" spans="1:6" ht="12" x14ac:dyDescent="0.25">
      <c r="A2210" s="201">
        <v>9530</v>
      </c>
      <c r="B2210" s="201" t="s">
        <v>2587</v>
      </c>
      <c r="C2210" s="201" t="s">
        <v>2269</v>
      </c>
      <c r="D2210" s="201" t="s">
        <v>2466</v>
      </c>
      <c r="E2210" s="201" t="s">
        <v>105</v>
      </c>
      <c r="F2210" s="201" t="s">
        <v>2390</v>
      </c>
    </row>
    <row r="2211" spans="1:6" ht="12" x14ac:dyDescent="0.25">
      <c r="A2211" s="201">
        <v>9530</v>
      </c>
      <c r="B2211" s="201" t="s">
        <v>2587</v>
      </c>
      <c r="C2211" s="201" t="s">
        <v>2269</v>
      </c>
      <c r="D2211" s="201" t="s">
        <v>2466</v>
      </c>
      <c r="E2211" s="201" t="s">
        <v>105</v>
      </c>
      <c r="F2211" s="201" t="s">
        <v>2357</v>
      </c>
    </row>
    <row r="2212" spans="1:6" ht="12" x14ac:dyDescent="0.25">
      <c r="A2212" s="201">
        <v>9530</v>
      </c>
      <c r="B2212" s="201" t="s">
        <v>2587</v>
      </c>
      <c r="C2212" s="201" t="s">
        <v>2269</v>
      </c>
      <c r="D2212" s="201" t="s">
        <v>2466</v>
      </c>
      <c r="E2212" s="201" t="s">
        <v>105</v>
      </c>
      <c r="F2212" s="201" t="s">
        <v>2407</v>
      </c>
    </row>
    <row r="2213" spans="1:6" ht="12" x14ac:dyDescent="0.25">
      <c r="A2213" s="201">
        <v>9530</v>
      </c>
      <c r="B2213" s="201" t="s">
        <v>2587</v>
      </c>
      <c r="C2213" s="201" t="s">
        <v>2269</v>
      </c>
      <c r="D2213" s="201" t="s">
        <v>2466</v>
      </c>
      <c r="E2213" s="201" t="s">
        <v>105</v>
      </c>
      <c r="F2213" s="201" t="s">
        <v>2364</v>
      </c>
    </row>
    <row r="2214" spans="1:6" ht="12" x14ac:dyDescent="0.25">
      <c r="A2214" s="201">
        <v>9530</v>
      </c>
      <c r="B2214" s="201" t="s">
        <v>2587</v>
      </c>
      <c r="C2214" s="201" t="s">
        <v>2269</v>
      </c>
      <c r="D2214" s="201" t="s">
        <v>2466</v>
      </c>
      <c r="E2214" s="201" t="s">
        <v>105</v>
      </c>
      <c r="F2214" s="201" t="s">
        <v>2387</v>
      </c>
    </row>
    <row r="2215" spans="1:6" ht="12" x14ac:dyDescent="0.25">
      <c r="A2215" s="201">
        <v>9530</v>
      </c>
      <c r="B2215" s="201" t="s">
        <v>2587</v>
      </c>
      <c r="C2215" s="201" t="s">
        <v>2269</v>
      </c>
      <c r="D2215" s="201" t="s">
        <v>2466</v>
      </c>
      <c r="E2215" s="201" t="s">
        <v>105</v>
      </c>
      <c r="F2215" s="201" t="s">
        <v>2349</v>
      </c>
    </row>
    <row r="2216" spans="1:6" ht="12" x14ac:dyDescent="0.25">
      <c r="A2216" s="201">
        <v>9530</v>
      </c>
      <c r="B2216" s="201" t="s">
        <v>2587</v>
      </c>
      <c r="C2216" s="201" t="s">
        <v>2269</v>
      </c>
      <c r="D2216" s="201" t="s">
        <v>2466</v>
      </c>
      <c r="E2216" s="201" t="s">
        <v>105</v>
      </c>
      <c r="F2216" s="201" t="s">
        <v>2345</v>
      </c>
    </row>
    <row r="2217" spans="1:6" ht="12" x14ac:dyDescent="0.25">
      <c r="A2217" s="201">
        <v>9530</v>
      </c>
      <c r="B2217" s="201" t="s">
        <v>2587</v>
      </c>
      <c r="C2217" s="201" t="s">
        <v>2269</v>
      </c>
      <c r="D2217" s="201" t="s">
        <v>2466</v>
      </c>
      <c r="E2217" s="201" t="s">
        <v>105</v>
      </c>
      <c r="F2217" s="201" t="s">
        <v>2443</v>
      </c>
    </row>
    <row r="2218" spans="1:6" ht="12" x14ac:dyDescent="0.25">
      <c r="A2218" s="201">
        <v>9530</v>
      </c>
      <c r="B2218" s="201" t="s">
        <v>2587</v>
      </c>
      <c r="C2218" s="201" t="s">
        <v>2269</v>
      </c>
      <c r="D2218" s="201" t="s">
        <v>2466</v>
      </c>
      <c r="E2218" s="201" t="s">
        <v>105</v>
      </c>
      <c r="F2218" s="201" t="s">
        <v>2405</v>
      </c>
    </row>
    <row r="2219" spans="1:6" ht="12" x14ac:dyDescent="0.25">
      <c r="A2219" s="201">
        <v>9530</v>
      </c>
      <c r="B2219" s="201" t="s">
        <v>2587</v>
      </c>
      <c r="C2219" s="201" t="s">
        <v>2269</v>
      </c>
      <c r="D2219" s="201" t="s">
        <v>2466</v>
      </c>
      <c r="E2219" s="201" t="s">
        <v>105</v>
      </c>
      <c r="F2219" s="201" t="s">
        <v>2343</v>
      </c>
    </row>
    <row r="2220" spans="1:6" ht="12" x14ac:dyDescent="0.25">
      <c r="A2220" s="201">
        <v>9550</v>
      </c>
      <c r="B2220" s="201" t="s">
        <v>2588</v>
      </c>
      <c r="C2220" s="201" t="s">
        <v>2436</v>
      </c>
      <c r="D2220" s="201" t="s">
        <v>2466</v>
      </c>
      <c r="E2220" s="201" t="s">
        <v>109</v>
      </c>
      <c r="F2220" s="201" t="s">
        <v>2345</v>
      </c>
    </row>
    <row r="2221" spans="1:6" ht="12" x14ac:dyDescent="0.25">
      <c r="A2221" s="201">
        <v>9550</v>
      </c>
      <c r="B2221" s="201" t="s">
        <v>2588</v>
      </c>
      <c r="C2221" s="201" t="s">
        <v>2436</v>
      </c>
      <c r="D2221" s="201" t="s">
        <v>2466</v>
      </c>
      <c r="E2221" s="201" t="s">
        <v>109</v>
      </c>
      <c r="F2221" s="201" t="s">
        <v>2367</v>
      </c>
    </row>
    <row r="2222" spans="1:6" ht="12" x14ac:dyDescent="0.25">
      <c r="A2222" s="201">
        <v>9550</v>
      </c>
      <c r="B2222" s="201" t="s">
        <v>2588</v>
      </c>
      <c r="C2222" s="201" t="s">
        <v>2436</v>
      </c>
      <c r="D2222" s="201" t="s">
        <v>2466</v>
      </c>
      <c r="E2222" s="201" t="s">
        <v>109</v>
      </c>
      <c r="F2222" s="201" t="s">
        <v>2405</v>
      </c>
    </row>
    <row r="2223" spans="1:6" ht="12" x14ac:dyDescent="0.25">
      <c r="A2223" s="201">
        <v>9550</v>
      </c>
      <c r="B2223" s="201" t="s">
        <v>2588</v>
      </c>
      <c r="C2223" s="201" t="s">
        <v>2436</v>
      </c>
      <c r="D2223" s="201" t="s">
        <v>2466</v>
      </c>
      <c r="E2223" s="201" t="s">
        <v>109</v>
      </c>
      <c r="F2223" s="201" t="s">
        <v>2404</v>
      </c>
    </row>
    <row r="2224" spans="1:6" ht="12" x14ac:dyDescent="0.25">
      <c r="A2224" s="201">
        <v>9550</v>
      </c>
      <c r="B2224" s="201" t="s">
        <v>2588</v>
      </c>
      <c r="C2224" s="201" t="s">
        <v>2436</v>
      </c>
      <c r="D2224" s="201" t="s">
        <v>2466</v>
      </c>
      <c r="E2224" s="201" t="s">
        <v>109</v>
      </c>
      <c r="F2224" s="201" t="s">
        <v>2390</v>
      </c>
    </row>
    <row r="2225" spans="1:6" ht="12" x14ac:dyDescent="0.25">
      <c r="A2225" s="201">
        <v>9550</v>
      </c>
      <c r="B2225" s="201" t="s">
        <v>2588</v>
      </c>
      <c r="C2225" s="201" t="s">
        <v>2436</v>
      </c>
      <c r="D2225" s="201" t="s">
        <v>2466</v>
      </c>
      <c r="E2225" s="201" t="s">
        <v>109</v>
      </c>
      <c r="F2225" s="201" t="s">
        <v>2502</v>
      </c>
    </row>
    <row r="2226" spans="1:6" ht="12" x14ac:dyDescent="0.25">
      <c r="A2226" s="201">
        <v>9550</v>
      </c>
      <c r="B2226" s="201" t="s">
        <v>2588</v>
      </c>
      <c r="C2226" s="201" t="s">
        <v>2436</v>
      </c>
      <c r="D2226" s="201" t="s">
        <v>2466</v>
      </c>
      <c r="E2226" s="201" t="s">
        <v>109</v>
      </c>
      <c r="F2226" s="201" t="s">
        <v>2347</v>
      </c>
    </row>
    <row r="2227" spans="1:6" ht="12" x14ac:dyDescent="0.25">
      <c r="A2227" s="201">
        <v>9550</v>
      </c>
      <c r="B2227" s="201" t="s">
        <v>2588</v>
      </c>
      <c r="C2227" s="201" t="s">
        <v>2436</v>
      </c>
      <c r="D2227" s="201" t="s">
        <v>2466</v>
      </c>
      <c r="E2227" s="201" t="s">
        <v>109</v>
      </c>
    </row>
    <row r="2228" spans="1:6" ht="12" x14ac:dyDescent="0.25">
      <c r="A2228" s="201">
        <v>9550</v>
      </c>
      <c r="B2228" s="201" t="s">
        <v>2588</v>
      </c>
      <c r="C2228" s="201" t="s">
        <v>2436</v>
      </c>
      <c r="D2228" s="201" t="s">
        <v>2466</v>
      </c>
      <c r="E2228" s="201" t="s">
        <v>109</v>
      </c>
      <c r="F2228" s="201" t="s">
        <v>2466</v>
      </c>
    </row>
    <row r="2229" spans="1:6" ht="12" x14ac:dyDescent="0.25">
      <c r="A2229" s="201">
        <v>9559</v>
      </c>
      <c r="B2229" s="201" t="s">
        <v>2589</v>
      </c>
      <c r="C2229" s="201" t="s">
        <v>2590</v>
      </c>
      <c r="D2229" s="201" t="s">
        <v>2466</v>
      </c>
      <c r="E2229" s="201" t="s">
        <v>109</v>
      </c>
      <c r="F2229" s="201" t="s">
        <v>2345</v>
      </c>
    </row>
    <row r="2230" spans="1:6" ht="12" x14ac:dyDescent="0.25">
      <c r="A2230" s="201">
        <v>9559</v>
      </c>
      <c r="B2230" s="201" t="s">
        <v>2589</v>
      </c>
      <c r="C2230" s="201" t="s">
        <v>2590</v>
      </c>
      <c r="D2230" s="201" t="s">
        <v>2466</v>
      </c>
      <c r="E2230" s="201" t="s">
        <v>109</v>
      </c>
      <c r="F2230" s="201" t="s">
        <v>2407</v>
      </c>
    </row>
    <row r="2231" spans="1:6" ht="12" x14ac:dyDescent="0.25">
      <c r="A2231" s="201">
        <v>9559</v>
      </c>
      <c r="B2231" s="201" t="s">
        <v>2589</v>
      </c>
      <c r="C2231" s="201" t="s">
        <v>2590</v>
      </c>
      <c r="D2231" s="201" t="s">
        <v>2466</v>
      </c>
      <c r="E2231" s="201" t="s">
        <v>109</v>
      </c>
      <c r="F2231" s="201" t="s">
        <v>2367</v>
      </c>
    </row>
    <row r="2232" spans="1:6" ht="12" x14ac:dyDescent="0.25">
      <c r="A2232" s="201">
        <v>9559</v>
      </c>
      <c r="B2232" s="201" t="s">
        <v>2589</v>
      </c>
      <c r="C2232" s="201" t="s">
        <v>2590</v>
      </c>
      <c r="D2232" s="201" t="s">
        <v>2466</v>
      </c>
      <c r="E2232" s="201" t="s">
        <v>109</v>
      </c>
    </row>
    <row r="2233" spans="1:6" ht="12" x14ac:dyDescent="0.25">
      <c r="A2233" s="201">
        <v>9559</v>
      </c>
      <c r="B2233" s="201" t="s">
        <v>2589</v>
      </c>
      <c r="C2233" s="201" t="s">
        <v>2590</v>
      </c>
      <c r="D2233" s="201" t="s">
        <v>2466</v>
      </c>
      <c r="E2233" s="201" t="s">
        <v>109</v>
      </c>
      <c r="F2233" s="201" t="s">
        <v>2502</v>
      </c>
    </row>
    <row r="2234" spans="1:6" ht="12" x14ac:dyDescent="0.25">
      <c r="A2234" s="201">
        <v>9559</v>
      </c>
      <c r="B2234" s="201" t="s">
        <v>2589</v>
      </c>
      <c r="C2234" s="201" t="s">
        <v>2590</v>
      </c>
      <c r="D2234" s="201" t="s">
        <v>2466</v>
      </c>
      <c r="E2234" s="201" t="s">
        <v>109</v>
      </c>
      <c r="F2234" s="201" t="s">
        <v>2390</v>
      </c>
    </row>
    <row r="2235" spans="1:6" ht="12" x14ac:dyDescent="0.25">
      <c r="A2235" s="201">
        <v>9559</v>
      </c>
      <c r="B2235" s="201" t="s">
        <v>2589</v>
      </c>
      <c r="C2235" s="201" t="s">
        <v>2590</v>
      </c>
      <c r="D2235" s="201" t="s">
        <v>2466</v>
      </c>
      <c r="E2235" s="201" t="s">
        <v>109</v>
      </c>
      <c r="F2235" s="201" t="s">
        <v>2466</v>
      </c>
    </row>
    <row r="2236" spans="1:6" ht="12" x14ac:dyDescent="0.25">
      <c r="A2236" s="201">
        <v>9583</v>
      </c>
      <c r="B2236" s="201" t="s">
        <v>2591</v>
      </c>
      <c r="C2236" s="201" t="s">
        <v>2269</v>
      </c>
      <c r="D2236" s="201" t="s">
        <v>2466</v>
      </c>
      <c r="E2236" s="201" t="s">
        <v>105</v>
      </c>
      <c r="F2236" s="201" t="s">
        <v>2355</v>
      </c>
    </row>
    <row r="2237" spans="1:6" ht="12" x14ac:dyDescent="0.25">
      <c r="A2237" s="201">
        <v>9583</v>
      </c>
      <c r="B2237" s="201" t="s">
        <v>2591</v>
      </c>
      <c r="C2237" s="201" t="s">
        <v>2269</v>
      </c>
      <c r="D2237" s="201" t="s">
        <v>2466</v>
      </c>
      <c r="E2237" s="201" t="s">
        <v>105</v>
      </c>
      <c r="F2237" s="201" t="s">
        <v>2364</v>
      </c>
    </row>
    <row r="2238" spans="1:6" ht="12" x14ac:dyDescent="0.25">
      <c r="A2238" s="201">
        <v>9583</v>
      </c>
      <c r="B2238" s="201" t="s">
        <v>2591</v>
      </c>
      <c r="C2238" s="201" t="s">
        <v>2269</v>
      </c>
      <c r="D2238" s="201" t="s">
        <v>2466</v>
      </c>
      <c r="E2238" s="201" t="s">
        <v>105</v>
      </c>
      <c r="F2238" s="201" t="s">
        <v>2443</v>
      </c>
    </row>
    <row r="2239" spans="1:6" ht="12" x14ac:dyDescent="0.25">
      <c r="A2239" s="201">
        <v>9583</v>
      </c>
      <c r="B2239" s="201" t="s">
        <v>2591</v>
      </c>
      <c r="C2239" s="201" t="s">
        <v>2269</v>
      </c>
      <c r="D2239" s="201" t="s">
        <v>2466</v>
      </c>
      <c r="E2239" s="201" t="s">
        <v>105</v>
      </c>
      <c r="F2239" s="201" t="s">
        <v>2405</v>
      </c>
    </row>
    <row r="2240" spans="1:6" ht="12" x14ac:dyDescent="0.25">
      <c r="A2240" s="201">
        <v>9583</v>
      </c>
      <c r="B2240" s="201" t="s">
        <v>2591</v>
      </c>
      <c r="C2240" s="201" t="s">
        <v>2269</v>
      </c>
      <c r="D2240" s="201" t="s">
        <v>2466</v>
      </c>
      <c r="E2240" s="201" t="s">
        <v>105</v>
      </c>
      <c r="F2240" s="201" t="s">
        <v>2367</v>
      </c>
    </row>
    <row r="2241" spans="1:6" ht="12" x14ac:dyDescent="0.25">
      <c r="A2241" s="201">
        <v>9583</v>
      </c>
      <c r="B2241" s="201" t="s">
        <v>2591</v>
      </c>
      <c r="C2241" s="201" t="s">
        <v>2269</v>
      </c>
      <c r="D2241" s="201" t="s">
        <v>2466</v>
      </c>
      <c r="E2241" s="201" t="s">
        <v>105</v>
      </c>
      <c r="F2241" s="201" t="s">
        <v>2398</v>
      </c>
    </row>
    <row r="2242" spans="1:6" ht="12" x14ac:dyDescent="0.25">
      <c r="A2242" s="201">
        <v>9583</v>
      </c>
      <c r="B2242" s="201" t="s">
        <v>2591</v>
      </c>
      <c r="C2242" s="201" t="s">
        <v>2269</v>
      </c>
      <c r="D2242" s="201" t="s">
        <v>2466</v>
      </c>
      <c r="E2242" s="201" t="s">
        <v>105</v>
      </c>
    </row>
    <row r="2243" spans="1:6" ht="12" x14ac:dyDescent="0.25">
      <c r="A2243" s="201">
        <v>9583</v>
      </c>
      <c r="B2243" s="201" t="s">
        <v>2591</v>
      </c>
      <c r="C2243" s="201" t="s">
        <v>2269</v>
      </c>
      <c r="D2243" s="201" t="s">
        <v>2466</v>
      </c>
      <c r="E2243" s="201" t="s">
        <v>105</v>
      </c>
      <c r="F2243" s="201" t="s">
        <v>2396</v>
      </c>
    </row>
    <row r="2244" spans="1:6" ht="12" x14ac:dyDescent="0.25">
      <c r="A2244" s="201">
        <v>9583</v>
      </c>
      <c r="B2244" s="201" t="s">
        <v>2591</v>
      </c>
      <c r="C2244" s="201" t="s">
        <v>2269</v>
      </c>
      <c r="D2244" s="201" t="s">
        <v>2466</v>
      </c>
      <c r="E2244" s="201" t="s">
        <v>105</v>
      </c>
      <c r="F2244" s="201" t="s">
        <v>2407</v>
      </c>
    </row>
    <row r="2245" spans="1:6" ht="12" x14ac:dyDescent="0.25">
      <c r="A2245" s="201">
        <v>9583</v>
      </c>
      <c r="B2245" s="201" t="s">
        <v>2591</v>
      </c>
      <c r="C2245" s="201" t="s">
        <v>2269</v>
      </c>
      <c r="D2245" s="201" t="s">
        <v>2466</v>
      </c>
      <c r="E2245" s="201" t="s">
        <v>105</v>
      </c>
      <c r="F2245" s="201" t="s">
        <v>2354</v>
      </c>
    </row>
    <row r="2246" spans="1:6" ht="12" x14ac:dyDescent="0.25">
      <c r="A2246" s="201">
        <v>9583</v>
      </c>
      <c r="B2246" s="201" t="s">
        <v>2591</v>
      </c>
      <c r="C2246" s="201" t="s">
        <v>2269</v>
      </c>
      <c r="D2246" s="201" t="s">
        <v>2466</v>
      </c>
      <c r="E2246" s="201" t="s">
        <v>105</v>
      </c>
      <c r="F2246" s="201" t="s">
        <v>2346</v>
      </c>
    </row>
    <row r="2247" spans="1:6" ht="12" x14ac:dyDescent="0.25">
      <c r="A2247" s="201">
        <v>9583</v>
      </c>
      <c r="B2247" s="201" t="s">
        <v>2591</v>
      </c>
      <c r="C2247" s="201" t="s">
        <v>2269</v>
      </c>
      <c r="D2247" s="201" t="s">
        <v>2466</v>
      </c>
      <c r="E2247" s="201" t="s">
        <v>105</v>
      </c>
      <c r="F2247" s="201" t="s">
        <v>2386</v>
      </c>
    </row>
    <row r="2248" spans="1:6" ht="12" x14ac:dyDescent="0.25">
      <c r="A2248" s="201">
        <v>9583</v>
      </c>
      <c r="B2248" s="201" t="s">
        <v>2591</v>
      </c>
      <c r="C2248" s="201" t="s">
        <v>2269</v>
      </c>
      <c r="D2248" s="201" t="s">
        <v>2466</v>
      </c>
      <c r="E2248" s="201" t="s">
        <v>105</v>
      </c>
      <c r="F2248" s="201" t="s">
        <v>2394</v>
      </c>
    </row>
    <row r="2249" spans="1:6" ht="12" x14ac:dyDescent="0.25">
      <c r="A2249" s="201">
        <v>9583</v>
      </c>
      <c r="B2249" s="201" t="s">
        <v>2591</v>
      </c>
      <c r="C2249" s="201" t="s">
        <v>2269</v>
      </c>
      <c r="D2249" s="201" t="s">
        <v>2466</v>
      </c>
      <c r="E2249" s="201" t="s">
        <v>105</v>
      </c>
      <c r="F2249" s="201" t="s">
        <v>2373</v>
      </c>
    </row>
    <row r="2250" spans="1:6" ht="12" x14ac:dyDescent="0.25">
      <c r="A2250" s="201">
        <v>9583</v>
      </c>
      <c r="B2250" s="201" t="s">
        <v>2591</v>
      </c>
      <c r="C2250" s="201" t="s">
        <v>2269</v>
      </c>
      <c r="D2250" s="201" t="s">
        <v>2466</v>
      </c>
      <c r="E2250" s="201" t="s">
        <v>105</v>
      </c>
      <c r="F2250" s="201" t="s">
        <v>2387</v>
      </c>
    </row>
    <row r="2251" spans="1:6" ht="12" x14ac:dyDescent="0.25">
      <c r="A2251" s="201">
        <v>9583</v>
      </c>
      <c r="B2251" s="201" t="s">
        <v>2591</v>
      </c>
      <c r="C2251" s="201" t="s">
        <v>2269</v>
      </c>
      <c r="D2251" s="201" t="s">
        <v>2466</v>
      </c>
      <c r="E2251" s="201" t="s">
        <v>105</v>
      </c>
      <c r="F2251" s="201" t="s">
        <v>2401</v>
      </c>
    </row>
    <row r="2252" spans="1:6" ht="12" x14ac:dyDescent="0.25">
      <c r="A2252" s="201">
        <v>9583</v>
      </c>
      <c r="B2252" s="201" t="s">
        <v>2591</v>
      </c>
      <c r="C2252" s="201" t="s">
        <v>2269</v>
      </c>
      <c r="D2252" s="201" t="s">
        <v>2466</v>
      </c>
      <c r="E2252" s="201" t="s">
        <v>105</v>
      </c>
      <c r="F2252" s="201" t="s">
        <v>2345</v>
      </c>
    </row>
    <row r="2253" spans="1:6" ht="12" x14ac:dyDescent="0.25">
      <c r="A2253" s="201">
        <v>9583</v>
      </c>
      <c r="B2253" s="201" t="s">
        <v>2591</v>
      </c>
      <c r="C2253" s="201" t="s">
        <v>2269</v>
      </c>
      <c r="D2253" s="201" t="s">
        <v>2466</v>
      </c>
      <c r="E2253" s="201" t="s">
        <v>105</v>
      </c>
      <c r="F2253" s="201" t="s">
        <v>2390</v>
      </c>
    </row>
    <row r="2254" spans="1:6" ht="12" x14ac:dyDescent="0.25">
      <c r="A2254" s="201">
        <v>9583</v>
      </c>
      <c r="B2254" s="201" t="s">
        <v>2591</v>
      </c>
      <c r="C2254" s="201" t="s">
        <v>2269</v>
      </c>
      <c r="D2254" s="201" t="s">
        <v>2466</v>
      </c>
      <c r="E2254" s="201" t="s">
        <v>105</v>
      </c>
      <c r="F2254" s="201" t="s">
        <v>2349</v>
      </c>
    </row>
    <row r="2255" spans="1:6" ht="12" x14ac:dyDescent="0.25">
      <c r="A2255" s="201">
        <v>9583</v>
      </c>
      <c r="B2255" s="201" t="s">
        <v>2591</v>
      </c>
      <c r="C2255" s="201" t="s">
        <v>2269</v>
      </c>
      <c r="D2255" s="201" t="s">
        <v>2466</v>
      </c>
      <c r="E2255" s="201" t="s">
        <v>105</v>
      </c>
      <c r="F2255" s="201" t="s">
        <v>2353</v>
      </c>
    </row>
    <row r="2256" spans="1:6" ht="12" x14ac:dyDescent="0.25">
      <c r="A2256" s="201">
        <v>9583</v>
      </c>
      <c r="B2256" s="201" t="s">
        <v>2591</v>
      </c>
      <c r="C2256" s="201" t="s">
        <v>2269</v>
      </c>
      <c r="D2256" s="201" t="s">
        <v>2466</v>
      </c>
      <c r="E2256" s="201" t="s">
        <v>105</v>
      </c>
      <c r="F2256" s="201" t="s">
        <v>2365</v>
      </c>
    </row>
    <row r="2257" spans="1:6" ht="12" x14ac:dyDescent="0.25">
      <c r="A2257" s="201">
        <v>9583</v>
      </c>
      <c r="B2257" s="201" t="s">
        <v>2591</v>
      </c>
      <c r="C2257" s="201" t="s">
        <v>2269</v>
      </c>
      <c r="D2257" s="201" t="s">
        <v>2466</v>
      </c>
      <c r="E2257" s="201" t="s">
        <v>105</v>
      </c>
      <c r="F2257" s="201" t="s">
        <v>2347</v>
      </c>
    </row>
    <row r="2258" spans="1:6" ht="12" x14ac:dyDescent="0.25">
      <c r="A2258" s="201">
        <v>9583</v>
      </c>
      <c r="B2258" s="201" t="s">
        <v>2591</v>
      </c>
      <c r="C2258" s="201" t="s">
        <v>2269</v>
      </c>
      <c r="D2258" s="201" t="s">
        <v>2466</v>
      </c>
      <c r="E2258" s="201" t="s">
        <v>105</v>
      </c>
      <c r="F2258" s="201" t="s">
        <v>2459</v>
      </c>
    </row>
    <row r="2259" spans="1:6" ht="12" x14ac:dyDescent="0.25">
      <c r="A2259" s="201">
        <v>9583</v>
      </c>
      <c r="B2259" s="201" t="s">
        <v>2591</v>
      </c>
      <c r="C2259" s="201" t="s">
        <v>2269</v>
      </c>
      <c r="D2259" s="201" t="s">
        <v>2466</v>
      </c>
      <c r="E2259" s="201" t="s">
        <v>105</v>
      </c>
      <c r="F2259" s="201" t="s">
        <v>2352</v>
      </c>
    </row>
    <row r="2260" spans="1:6" ht="12" x14ac:dyDescent="0.25">
      <c r="A2260" s="201">
        <v>9583</v>
      </c>
      <c r="B2260" s="201" t="s">
        <v>2591</v>
      </c>
      <c r="C2260" s="201" t="s">
        <v>2269</v>
      </c>
      <c r="D2260" s="201" t="s">
        <v>2466</v>
      </c>
      <c r="E2260" s="201" t="s">
        <v>105</v>
      </c>
      <c r="F2260" s="201" t="s">
        <v>2343</v>
      </c>
    </row>
    <row r="2261" spans="1:6" ht="12" x14ac:dyDescent="0.25">
      <c r="A2261" s="201">
        <v>9583</v>
      </c>
      <c r="B2261" s="201" t="s">
        <v>2591</v>
      </c>
      <c r="C2261" s="201" t="s">
        <v>2269</v>
      </c>
      <c r="D2261" s="201" t="s">
        <v>2466</v>
      </c>
      <c r="E2261" s="201" t="s">
        <v>105</v>
      </c>
      <c r="F2261" s="201" t="s">
        <v>2430</v>
      </c>
    </row>
    <row r="2262" spans="1:6" ht="12" x14ac:dyDescent="0.25">
      <c r="A2262" s="201">
        <v>9584</v>
      </c>
      <c r="B2262" s="201" t="s">
        <v>2592</v>
      </c>
      <c r="C2262" s="201" t="s">
        <v>2269</v>
      </c>
      <c r="D2262" s="201" t="s">
        <v>2466</v>
      </c>
      <c r="E2262" s="201" t="s">
        <v>105</v>
      </c>
      <c r="F2262" s="201" t="s">
        <v>2390</v>
      </c>
    </row>
    <row r="2263" spans="1:6" ht="12" x14ac:dyDescent="0.25">
      <c r="A2263" s="201">
        <v>9584</v>
      </c>
      <c r="B2263" s="201" t="s">
        <v>2592</v>
      </c>
      <c r="C2263" s="201" t="s">
        <v>2269</v>
      </c>
      <c r="D2263" s="201" t="s">
        <v>2466</v>
      </c>
      <c r="E2263" s="201" t="s">
        <v>105</v>
      </c>
      <c r="F2263" s="201" t="s">
        <v>2396</v>
      </c>
    </row>
    <row r="2264" spans="1:6" ht="12" x14ac:dyDescent="0.25">
      <c r="A2264" s="201">
        <v>9584</v>
      </c>
      <c r="B2264" s="201" t="s">
        <v>2592</v>
      </c>
      <c r="C2264" s="201" t="s">
        <v>2269</v>
      </c>
      <c r="D2264" s="201" t="s">
        <v>2466</v>
      </c>
      <c r="E2264" s="201" t="s">
        <v>105</v>
      </c>
      <c r="F2264" s="201" t="s">
        <v>2364</v>
      </c>
    </row>
    <row r="2265" spans="1:6" ht="12" x14ac:dyDescent="0.25">
      <c r="A2265" s="201">
        <v>9584</v>
      </c>
      <c r="B2265" s="201" t="s">
        <v>2592</v>
      </c>
      <c r="C2265" s="201" t="s">
        <v>2269</v>
      </c>
      <c r="D2265" s="201" t="s">
        <v>2466</v>
      </c>
      <c r="E2265" s="201" t="s">
        <v>105</v>
      </c>
      <c r="F2265" s="201" t="s">
        <v>2422</v>
      </c>
    </row>
    <row r="2266" spans="1:6" ht="12" x14ac:dyDescent="0.25">
      <c r="A2266" s="201">
        <v>9584</v>
      </c>
      <c r="B2266" s="201" t="s">
        <v>2592</v>
      </c>
      <c r="C2266" s="201" t="s">
        <v>2269</v>
      </c>
      <c r="D2266" s="201" t="s">
        <v>2466</v>
      </c>
      <c r="E2266" s="201" t="s">
        <v>105</v>
      </c>
      <c r="F2266" s="201" t="s">
        <v>2407</v>
      </c>
    </row>
    <row r="2267" spans="1:6" ht="12" x14ac:dyDescent="0.25">
      <c r="A2267" s="201">
        <v>9584</v>
      </c>
      <c r="B2267" s="201" t="s">
        <v>2592</v>
      </c>
      <c r="C2267" s="201" t="s">
        <v>2269</v>
      </c>
      <c r="D2267" s="201" t="s">
        <v>2466</v>
      </c>
      <c r="E2267" s="201" t="s">
        <v>105</v>
      </c>
      <c r="F2267" s="201" t="s">
        <v>2365</v>
      </c>
    </row>
    <row r="2268" spans="1:6" ht="12" x14ac:dyDescent="0.25">
      <c r="A2268" s="201">
        <v>9584</v>
      </c>
      <c r="B2268" s="201" t="s">
        <v>2592</v>
      </c>
      <c r="C2268" s="201" t="s">
        <v>2269</v>
      </c>
      <c r="D2268" s="201" t="s">
        <v>2466</v>
      </c>
      <c r="E2268" s="201" t="s">
        <v>105</v>
      </c>
      <c r="F2268" s="201" t="s">
        <v>2443</v>
      </c>
    </row>
    <row r="2269" spans="1:6" ht="12" x14ac:dyDescent="0.25">
      <c r="A2269" s="201">
        <v>9584</v>
      </c>
      <c r="B2269" s="201" t="s">
        <v>2592</v>
      </c>
      <c r="C2269" s="201" t="s">
        <v>2269</v>
      </c>
      <c r="D2269" s="201" t="s">
        <v>2466</v>
      </c>
      <c r="E2269" s="201" t="s">
        <v>105</v>
      </c>
      <c r="F2269" s="201" t="s">
        <v>2405</v>
      </c>
    </row>
    <row r="2270" spans="1:6" ht="12" x14ac:dyDescent="0.25">
      <c r="A2270" s="201">
        <v>9584</v>
      </c>
      <c r="B2270" s="201" t="s">
        <v>2592</v>
      </c>
      <c r="C2270" s="201" t="s">
        <v>2269</v>
      </c>
      <c r="D2270" s="201" t="s">
        <v>2466</v>
      </c>
      <c r="E2270" s="201" t="s">
        <v>105</v>
      </c>
      <c r="F2270" s="201" t="s">
        <v>2345</v>
      </c>
    </row>
    <row r="2271" spans="1:6" ht="12" x14ac:dyDescent="0.25">
      <c r="A2271" s="201">
        <v>9584</v>
      </c>
      <c r="B2271" s="201" t="s">
        <v>2592</v>
      </c>
      <c r="C2271" s="201" t="s">
        <v>2269</v>
      </c>
      <c r="D2271" s="201" t="s">
        <v>2466</v>
      </c>
      <c r="E2271" s="201" t="s">
        <v>105</v>
      </c>
      <c r="F2271" s="201" t="s">
        <v>2404</v>
      </c>
    </row>
    <row r="2272" spans="1:6" ht="12" x14ac:dyDescent="0.25">
      <c r="A2272" s="201">
        <v>9584</v>
      </c>
      <c r="B2272" s="201" t="s">
        <v>2592</v>
      </c>
      <c r="C2272" s="201" t="s">
        <v>2269</v>
      </c>
      <c r="D2272" s="201" t="s">
        <v>2466</v>
      </c>
      <c r="E2272" s="201" t="s">
        <v>105</v>
      </c>
      <c r="F2272" s="201" t="s">
        <v>2367</v>
      </c>
    </row>
    <row r="2273" spans="1:6" ht="12" x14ac:dyDescent="0.25">
      <c r="A2273" s="201">
        <v>9584</v>
      </c>
      <c r="B2273" s="201" t="s">
        <v>2592</v>
      </c>
      <c r="C2273" s="201" t="s">
        <v>2269</v>
      </c>
      <c r="D2273" s="201" t="s">
        <v>2466</v>
      </c>
      <c r="E2273" s="201" t="s">
        <v>105</v>
      </c>
      <c r="F2273" s="201" t="s">
        <v>2343</v>
      </c>
    </row>
    <row r="2274" spans="1:6" ht="12" x14ac:dyDescent="0.25">
      <c r="A2274" s="201">
        <v>9584</v>
      </c>
      <c r="B2274" s="201" t="s">
        <v>2592</v>
      </c>
      <c r="C2274" s="201" t="s">
        <v>2269</v>
      </c>
      <c r="D2274" s="201" t="s">
        <v>2466</v>
      </c>
      <c r="E2274" s="201" t="s">
        <v>105</v>
      </c>
      <c r="F2274" s="201" t="s">
        <v>2398</v>
      </c>
    </row>
    <row r="2275" spans="1:6" ht="12" x14ac:dyDescent="0.25">
      <c r="A2275" s="201">
        <v>9584</v>
      </c>
      <c r="B2275" s="201" t="s">
        <v>2592</v>
      </c>
      <c r="C2275" s="201" t="s">
        <v>2269</v>
      </c>
      <c r="D2275" s="201" t="s">
        <v>2466</v>
      </c>
      <c r="E2275" s="201" t="s">
        <v>105</v>
      </c>
      <c r="F2275" s="201" t="s">
        <v>2355</v>
      </c>
    </row>
    <row r="2276" spans="1:6" ht="12" x14ac:dyDescent="0.25">
      <c r="A2276" s="201">
        <v>9584</v>
      </c>
      <c r="B2276" s="201" t="s">
        <v>2592</v>
      </c>
      <c r="C2276" s="201" t="s">
        <v>2269</v>
      </c>
      <c r="D2276" s="201" t="s">
        <v>2466</v>
      </c>
      <c r="E2276" s="201" t="s">
        <v>105</v>
      </c>
    </row>
    <row r="2277" spans="1:6" ht="12" x14ac:dyDescent="0.25">
      <c r="A2277" s="201">
        <v>9584</v>
      </c>
      <c r="B2277" s="201" t="s">
        <v>2592</v>
      </c>
      <c r="C2277" s="201" t="s">
        <v>2269</v>
      </c>
      <c r="D2277" s="201" t="s">
        <v>2466</v>
      </c>
      <c r="E2277" s="201" t="s">
        <v>105</v>
      </c>
      <c r="F2277" s="201" t="s">
        <v>2352</v>
      </c>
    </row>
    <row r="2278" spans="1:6" ht="12" x14ac:dyDescent="0.25">
      <c r="A2278" s="201">
        <v>9584</v>
      </c>
      <c r="B2278" s="201" t="s">
        <v>2592</v>
      </c>
      <c r="C2278" s="201" t="s">
        <v>2269</v>
      </c>
      <c r="D2278" s="201" t="s">
        <v>2466</v>
      </c>
      <c r="E2278" s="201" t="s">
        <v>105</v>
      </c>
      <c r="F2278" s="201" t="s">
        <v>2349</v>
      </c>
    </row>
    <row r="2279" spans="1:6" ht="12" x14ac:dyDescent="0.25">
      <c r="A2279" s="201">
        <v>9584</v>
      </c>
      <c r="B2279" s="201" t="s">
        <v>2592</v>
      </c>
      <c r="C2279" s="201" t="s">
        <v>2269</v>
      </c>
      <c r="D2279" s="201" t="s">
        <v>2466</v>
      </c>
      <c r="E2279" s="201" t="s">
        <v>105</v>
      </c>
      <c r="F2279" s="201" t="s">
        <v>2387</v>
      </c>
    </row>
    <row r="2280" spans="1:6" ht="12" x14ac:dyDescent="0.25">
      <c r="A2280" s="201">
        <v>9585</v>
      </c>
      <c r="B2280" s="201" t="s">
        <v>2593</v>
      </c>
      <c r="C2280" s="201" t="s">
        <v>2269</v>
      </c>
      <c r="D2280" s="201" t="s">
        <v>2466</v>
      </c>
      <c r="E2280" s="201" t="s">
        <v>105</v>
      </c>
      <c r="F2280" s="201" t="s">
        <v>2402</v>
      </c>
    </row>
    <row r="2281" spans="1:6" ht="12" x14ac:dyDescent="0.25">
      <c r="A2281" s="201">
        <v>9585</v>
      </c>
      <c r="B2281" s="201" t="s">
        <v>2593</v>
      </c>
      <c r="C2281" s="201" t="s">
        <v>2269</v>
      </c>
      <c r="D2281" s="201" t="s">
        <v>2466</v>
      </c>
      <c r="E2281" s="201" t="s">
        <v>105</v>
      </c>
      <c r="F2281" s="201" t="s">
        <v>2344</v>
      </c>
    </row>
    <row r="2282" spans="1:6" ht="12" x14ac:dyDescent="0.25">
      <c r="A2282" s="201">
        <v>9585</v>
      </c>
      <c r="B2282" s="201" t="s">
        <v>2593</v>
      </c>
      <c r="C2282" s="201" t="s">
        <v>2269</v>
      </c>
      <c r="D2282" s="201" t="s">
        <v>2466</v>
      </c>
      <c r="E2282" s="201" t="s">
        <v>105</v>
      </c>
      <c r="F2282" s="201" t="s">
        <v>2405</v>
      </c>
    </row>
    <row r="2283" spans="1:6" ht="12" x14ac:dyDescent="0.25">
      <c r="A2283" s="201">
        <v>9585</v>
      </c>
      <c r="B2283" s="201" t="s">
        <v>2593</v>
      </c>
      <c r="C2283" s="201" t="s">
        <v>2269</v>
      </c>
      <c r="D2283" s="201" t="s">
        <v>2466</v>
      </c>
      <c r="E2283" s="201" t="s">
        <v>105</v>
      </c>
      <c r="F2283" s="201" t="s">
        <v>2407</v>
      </c>
    </row>
    <row r="2284" spans="1:6" ht="12" x14ac:dyDescent="0.25">
      <c r="A2284" s="201">
        <v>9585</v>
      </c>
      <c r="B2284" s="201" t="s">
        <v>2593</v>
      </c>
      <c r="C2284" s="201" t="s">
        <v>2269</v>
      </c>
      <c r="D2284" s="201" t="s">
        <v>2466</v>
      </c>
      <c r="E2284" s="201" t="s">
        <v>105</v>
      </c>
      <c r="F2284" s="201" t="s">
        <v>2367</v>
      </c>
    </row>
    <row r="2285" spans="1:6" ht="12" x14ac:dyDescent="0.25">
      <c r="A2285" s="201">
        <v>9585</v>
      </c>
      <c r="B2285" s="201" t="s">
        <v>2593</v>
      </c>
      <c r="C2285" s="201" t="s">
        <v>2269</v>
      </c>
      <c r="D2285" s="201" t="s">
        <v>2466</v>
      </c>
      <c r="E2285" s="201" t="s">
        <v>105</v>
      </c>
      <c r="F2285" s="201" t="s">
        <v>2352</v>
      </c>
    </row>
    <row r="2286" spans="1:6" ht="12" x14ac:dyDescent="0.25">
      <c r="A2286" s="201">
        <v>9585</v>
      </c>
      <c r="B2286" s="201" t="s">
        <v>2593</v>
      </c>
      <c r="C2286" s="201" t="s">
        <v>2269</v>
      </c>
      <c r="D2286" s="201" t="s">
        <v>2466</v>
      </c>
      <c r="E2286" s="201" t="s">
        <v>105</v>
      </c>
      <c r="F2286" s="201" t="s">
        <v>2345</v>
      </c>
    </row>
    <row r="2287" spans="1:6" ht="12" x14ac:dyDescent="0.25">
      <c r="A2287" s="201">
        <v>9585</v>
      </c>
      <c r="B2287" s="201" t="s">
        <v>2593</v>
      </c>
      <c r="C2287" s="201" t="s">
        <v>2269</v>
      </c>
      <c r="D2287" s="201" t="s">
        <v>2466</v>
      </c>
      <c r="E2287" s="201" t="s">
        <v>105</v>
      </c>
      <c r="F2287" s="201" t="s">
        <v>2355</v>
      </c>
    </row>
    <row r="2288" spans="1:6" ht="12" x14ac:dyDescent="0.25">
      <c r="A2288" s="201">
        <v>9585</v>
      </c>
      <c r="B2288" s="201" t="s">
        <v>2593</v>
      </c>
      <c r="C2288" s="201" t="s">
        <v>2269</v>
      </c>
      <c r="D2288" s="201" t="s">
        <v>2466</v>
      </c>
      <c r="E2288" s="201" t="s">
        <v>105</v>
      </c>
      <c r="F2288" s="201" t="s">
        <v>2443</v>
      </c>
    </row>
    <row r="2289" spans="1:6" ht="12" x14ac:dyDescent="0.25">
      <c r="A2289" s="201">
        <v>9585</v>
      </c>
      <c r="B2289" s="201" t="s">
        <v>2593</v>
      </c>
      <c r="C2289" s="201" t="s">
        <v>2269</v>
      </c>
      <c r="D2289" s="201" t="s">
        <v>2466</v>
      </c>
      <c r="E2289" s="201" t="s">
        <v>105</v>
      </c>
      <c r="F2289" s="201" t="s">
        <v>2396</v>
      </c>
    </row>
    <row r="2290" spans="1:6" ht="12" x14ac:dyDescent="0.25">
      <c r="A2290" s="201">
        <v>9585</v>
      </c>
      <c r="B2290" s="201" t="s">
        <v>2593</v>
      </c>
      <c r="C2290" s="201" t="s">
        <v>2269</v>
      </c>
      <c r="D2290" s="201" t="s">
        <v>2466</v>
      </c>
      <c r="E2290" s="201" t="s">
        <v>105</v>
      </c>
      <c r="F2290" s="201" t="s">
        <v>2349</v>
      </c>
    </row>
    <row r="2291" spans="1:6" ht="12" x14ac:dyDescent="0.25">
      <c r="A2291" s="201">
        <v>9585</v>
      </c>
      <c r="B2291" s="201" t="s">
        <v>2593</v>
      </c>
      <c r="C2291" s="201" t="s">
        <v>2269</v>
      </c>
      <c r="D2291" s="201" t="s">
        <v>2466</v>
      </c>
      <c r="E2291" s="201" t="s">
        <v>105</v>
      </c>
      <c r="F2291" s="201" t="s">
        <v>2343</v>
      </c>
    </row>
    <row r="2292" spans="1:6" ht="12" x14ac:dyDescent="0.25">
      <c r="A2292" s="201">
        <v>9585</v>
      </c>
      <c r="B2292" s="201" t="s">
        <v>2593</v>
      </c>
      <c r="C2292" s="201" t="s">
        <v>2269</v>
      </c>
      <c r="D2292" s="201" t="s">
        <v>2466</v>
      </c>
      <c r="E2292" s="201" t="s">
        <v>105</v>
      </c>
      <c r="F2292" s="201" t="s">
        <v>2354</v>
      </c>
    </row>
    <row r="2293" spans="1:6" ht="12" x14ac:dyDescent="0.25">
      <c r="A2293" s="201">
        <v>9585</v>
      </c>
      <c r="B2293" s="201" t="s">
        <v>2593</v>
      </c>
      <c r="C2293" s="201" t="s">
        <v>2269</v>
      </c>
      <c r="D2293" s="201" t="s">
        <v>2466</v>
      </c>
      <c r="E2293" s="201" t="s">
        <v>105</v>
      </c>
      <c r="F2293" s="201" t="s">
        <v>2387</v>
      </c>
    </row>
    <row r="2294" spans="1:6" ht="12" x14ac:dyDescent="0.25">
      <c r="A2294" s="201">
        <v>9585</v>
      </c>
      <c r="B2294" s="201" t="s">
        <v>2593</v>
      </c>
      <c r="C2294" s="201" t="s">
        <v>2269</v>
      </c>
      <c r="D2294" s="201" t="s">
        <v>2466</v>
      </c>
      <c r="E2294" s="201" t="s">
        <v>105</v>
      </c>
    </row>
    <row r="2295" spans="1:6" ht="12" x14ac:dyDescent="0.25">
      <c r="A2295" s="201">
        <v>9585</v>
      </c>
      <c r="B2295" s="201" t="s">
        <v>2593</v>
      </c>
      <c r="C2295" s="201" t="s">
        <v>2269</v>
      </c>
      <c r="D2295" s="201" t="s">
        <v>2466</v>
      </c>
      <c r="E2295" s="201" t="s">
        <v>105</v>
      </c>
      <c r="F2295" s="201" t="s">
        <v>2347</v>
      </c>
    </row>
    <row r="2296" spans="1:6" ht="12" x14ac:dyDescent="0.25">
      <c r="A2296" s="201">
        <v>9585</v>
      </c>
      <c r="B2296" s="201" t="s">
        <v>2593</v>
      </c>
      <c r="C2296" s="201" t="s">
        <v>2269</v>
      </c>
      <c r="D2296" s="201" t="s">
        <v>2466</v>
      </c>
      <c r="E2296" s="201" t="s">
        <v>105</v>
      </c>
      <c r="F2296" s="201" t="s">
        <v>2390</v>
      </c>
    </row>
    <row r="2297" spans="1:6" ht="12" x14ac:dyDescent="0.25">
      <c r="A2297" s="201">
        <v>9585</v>
      </c>
      <c r="B2297" s="201" t="s">
        <v>2593</v>
      </c>
      <c r="C2297" s="201" t="s">
        <v>2269</v>
      </c>
      <c r="D2297" s="201" t="s">
        <v>2466</v>
      </c>
      <c r="E2297" s="201" t="s">
        <v>105</v>
      </c>
      <c r="F2297" s="201" t="s">
        <v>2346</v>
      </c>
    </row>
    <row r="2298" spans="1:6" ht="12" x14ac:dyDescent="0.25">
      <c r="A2298" s="201">
        <v>9585</v>
      </c>
      <c r="B2298" s="201" t="s">
        <v>2593</v>
      </c>
      <c r="C2298" s="201" t="s">
        <v>2269</v>
      </c>
      <c r="D2298" s="201" t="s">
        <v>2466</v>
      </c>
      <c r="E2298" s="201" t="s">
        <v>105</v>
      </c>
      <c r="F2298" s="201" t="s">
        <v>2365</v>
      </c>
    </row>
    <row r="2299" spans="1:6" ht="12" x14ac:dyDescent="0.25">
      <c r="A2299" s="201">
        <v>9588</v>
      </c>
      <c r="B2299" s="201" t="s">
        <v>2594</v>
      </c>
      <c r="C2299" s="201" t="s">
        <v>2269</v>
      </c>
      <c r="D2299" s="201" t="s">
        <v>2466</v>
      </c>
      <c r="E2299" s="201" t="s">
        <v>105</v>
      </c>
      <c r="F2299" s="201" t="s">
        <v>2353</v>
      </c>
    </row>
    <row r="2300" spans="1:6" ht="12" x14ac:dyDescent="0.25">
      <c r="A2300" s="201">
        <v>9588</v>
      </c>
      <c r="B2300" s="201" t="s">
        <v>2594</v>
      </c>
      <c r="C2300" s="201" t="s">
        <v>2269</v>
      </c>
      <c r="D2300" s="201" t="s">
        <v>2466</v>
      </c>
      <c r="E2300" s="201" t="s">
        <v>105</v>
      </c>
    </row>
    <row r="2301" spans="1:6" ht="12" x14ac:dyDescent="0.25">
      <c r="A2301" s="201">
        <v>9588</v>
      </c>
      <c r="B2301" s="201" t="s">
        <v>2594</v>
      </c>
      <c r="C2301" s="201" t="s">
        <v>2269</v>
      </c>
      <c r="D2301" s="201" t="s">
        <v>2466</v>
      </c>
      <c r="E2301" s="201" t="s">
        <v>105</v>
      </c>
      <c r="F2301" s="201" t="s">
        <v>2390</v>
      </c>
    </row>
    <row r="2302" spans="1:6" ht="12" x14ac:dyDescent="0.25">
      <c r="A2302" s="201">
        <v>9588</v>
      </c>
      <c r="B2302" s="201" t="s">
        <v>2594</v>
      </c>
      <c r="C2302" s="201" t="s">
        <v>2269</v>
      </c>
      <c r="D2302" s="201" t="s">
        <v>2466</v>
      </c>
      <c r="E2302" s="201" t="s">
        <v>105</v>
      </c>
      <c r="F2302" s="201" t="s">
        <v>2399</v>
      </c>
    </row>
    <row r="2303" spans="1:6" ht="12" x14ac:dyDescent="0.25">
      <c r="A2303" s="201">
        <v>9588</v>
      </c>
      <c r="B2303" s="201" t="s">
        <v>2594</v>
      </c>
      <c r="C2303" s="201" t="s">
        <v>2269</v>
      </c>
      <c r="D2303" s="201" t="s">
        <v>2466</v>
      </c>
      <c r="E2303" s="201" t="s">
        <v>105</v>
      </c>
      <c r="F2303" s="201" t="s">
        <v>2407</v>
      </c>
    </row>
    <row r="2304" spans="1:6" ht="12" x14ac:dyDescent="0.25">
      <c r="A2304" s="201">
        <v>9588</v>
      </c>
      <c r="B2304" s="201" t="s">
        <v>2594</v>
      </c>
      <c r="C2304" s="201" t="s">
        <v>2269</v>
      </c>
      <c r="D2304" s="201" t="s">
        <v>2466</v>
      </c>
      <c r="E2304" s="201" t="s">
        <v>105</v>
      </c>
      <c r="F2304" s="201" t="s">
        <v>2346</v>
      </c>
    </row>
    <row r="2305" spans="1:6" ht="12" x14ac:dyDescent="0.25">
      <c r="A2305" s="201">
        <v>9588</v>
      </c>
      <c r="B2305" s="201" t="s">
        <v>2594</v>
      </c>
      <c r="C2305" s="201" t="s">
        <v>2269</v>
      </c>
      <c r="D2305" s="201" t="s">
        <v>2466</v>
      </c>
      <c r="E2305" s="201" t="s">
        <v>105</v>
      </c>
      <c r="F2305" s="201" t="s">
        <v>2367</v>
      </c>
    </row>
    <row r="2306" spans="1:6" ht="12" x14ac:dyDescent="0.25">
      <c r="A2306" s="201">
        <v>9588</v>
      </c>
      <c r="B2306" s="201" t="s">
        <v>2594</v>
      </c>
      <c r="C2306" s="201" t="s">
        <v>2269</v>
      </c>
      <c r="D2306" s="201" t="s">
        <v>2466</v>
      </c>
      <c r="E2306" s="201" t="s">
        <v>105</v>
      </c>
      <c r="F2306" s="201" t="s">
        <v>2443</v>
      </c>
    </row>
    <row r="2307" spans="1:6" ht="12" x14ac:dyDescent="0.25">
      <c r="A2307" s="201">
        <v>9588</v>
      </c>
      <c r="B2307" s="201" t="s">
        <v>2594</v>
      </c>
      <c r="C2307" s="201" t="s">
        <v>2269</v>
      </c>
      <c r="D2307" s="201" t="s">
        <v>2466</v>
      </c>
      <c r="E2307" s="201" t="s">
        <v>105</v>
      </c>
      <c r="F2307" s="201" t="s">
        <v>2422</v>
      </c>
    </row>
    <row r="2308" spans="1:6" ht="12" x14ac:dyDescent="0.25">
      <c r="A2308" s="201">
        <v>9588</v>
      </c>
      <c r="B2308" s="201" t="s">
        <v>2594</v>
      </c>
      <c r="C2308" s="201" t="s">
        <v>2269</v>
      </c>
      <c r="D2308" s="201" t="s">
        <v>2466</v>
      </c>
      <c r="E2308" s="201" t="s">
        <v>105</v>
      </c>
      <c r="F2308" s="201" t="s">
        <v>2352</v>
      </c>
    </row>
    <row r="2309" spans="1:6" ht="12" x14ac:dyDescent="0.25">
      <c r="A2309" s="201">
        <v>9588</v>
      </c>
      <c r="B2309" s="201" t="s">
        <v>2594</v>
      </c>
      <c r="C2309" s="201" t="s">
        <v>2269</v>
      </c>
      <c r="D2309" s="201" t="s">
        <v>2466</v>
      </c>
      <c r="E2309" s="201" t="s">
        <v>105</v>
      </c>
      <c r="F2309" s="201" t="s">
        <v>2396</v>
      </c>
    </row>
    <row r="2310" spans="1:6" ht="12" x14ac:dyDescent="0.25">
      <c r="A2310" s="201">
        <v>9588</v>
      </c>
      <c r="B2310" s="201" t="s">
        <v>2594</v>
      </c>
      <c r="C2310" s="201" t="s">
        <v>2269</v>
      </c>
      <c r="D2310" s="201" t="s">
        <v>2466</v>
      </c>
      <c r="E2310" s="201" t="s">
        <v>105</v>
      </c>
      <c r="F2310" s="201" t="s">
        <v>2349</v>
      </c>
    </row>
    <row r="2311" spans="1:6" ht="12" x14ac:dyDescent="0.25">
      <c r="A2311" s="201">
        <v>9588</v>
      </c>
      <c r="B2311" s="201" t="s">
        <v>2594</v>
      </c>
      <c r="C2311" s="201" t="s">
        <v>2269</v>
      </c>
      <c r="D2311" s="201" t="s">
        <v>2466</v>
      </c>
      <c r="E2311" s="201" t="s">
        <v>105</v>
      </c>
      <c r="F2311" s="201" t="s">
        <v>2402</v>
      </c>
    </row>
    <row r="2312" spans="1:6" ht="12" x14ac:dyDescent="0.25">
      <c r="A2312" s="201">
        <v>9588</v>
      </c>
      <c r="B2312" s="201" t="s">
        <v>2594</v>
      </c>
      <c r="C2312" s="201" t="s">
        <v>2269</v>
      </c>
      <c r="D2312" s="201" t="s">
        <v>2466</v>
      </c>
      <c r="E2312" s="201" t="s">
        <v>105</v>
      </c>
      <c r="F2312" s="201" t="s">
        <v>2348</v>
      </c>
    </row>
    <row r="2313" spans="1:6" ht="12" x14ac:dyDescent="0.25">
      <c r="A2313" s="201">
        <v>9588</v>
      </c>
      <c r="B2313" s="201" t="s">
        <v>2594</v>
      </c>
      <c r="C2313" s="201" t="s">
        <v>2269</v>
      </c>
      <c r="D2313" s="201" t="s">
        <v>2466</v>
      </c>
      <c r="E2313" s="201" t="s">
        <v>105</v>
      </c>
      <c r="F2313" s="201" t="s">
        <v>2355</v>
      </c>
    </row>
    <row r="2314" spans="1:6" ht="12" x14ac:dyDescent="0.25">
      <c r="A2314" s="201">
        <v>9588</v>
      </c>
      <c r="B2314" s="201" t="s">
        <v>2594</v>
      </c>
      <c r="C2314" s="201" t="s">
        <v>2269</v>
      </c>
      <c r="D2314" s="201" t="s">
        <v>2466</v>
      </c>
      <c r="E2314" s="201" t="s">
        <v>105</v>
      </c>
      <c r="F2314" s="201" t="s">
        <v>2350</v>
      </c>
    </row>
    <row r="2315" spans="1:6" ht="12" x14ac:dyDescent="0.25">
      <c r="A2315" s="201">
        <v>9588</v>
      </c>
      <c r="B2315" s="201" t="s">
        <v>2594</v>
      </c>
      <c r="C2315" s="201" t="s">
        <v>2269</v>
      </c>
      <c r="D2315" s="201" t="s">
        <v>2466</v>
      </c>
      <c r="E2315" s="201" t="s">
        <v>105</v>
      </c>
      <c r="F2315" s="201" t="s">
        <v>2364</v>
      </c>
    </row>
    <row r="2316" spans="1:6" ht="12" x14ac:dyDescent="0.25">
      <c r="A2316" s="201">
        <v>9588</v>
      </c>
      <c r="B2316" s="201" t="s">
        <v>2594</v>
      </c>
      <c r="C2316" s="201" t="s">
        <v>2269</v>
      </c>
      <c r="D2316" s="201" t="s">
        <v>2466</v>
      </c>
      <c r="E2316" s="201" t="s">
        <v>105</v>
      </c>
      <c r="F2316" s="201" t="s">
        <v>2394</v>
      </c>
    </row>
    <row r="2317" spans="1:6" ht="12" x14ac:dyDescent="0.25">
      <c r="A2317" s="201">
        <v>9588</v>
      </c>
      <c r="B2317" s="201" t="s">
        <v>2594</v>
      </c>
      <c r="C2317" s="201" t="s">
        <v>2269</v>
      </c>
      <c r="D2317" s="201" t="s">
        <v>2466</v>
      </c>
      <c r="E2317" s="201" t="s">
        <v>105</v>
      </c>
      <c r="F2317" s="201" t="s">
        <v>2372</v>
      </c>
    </row>
    <row r="2318" spans="1:6" ht="12" x14ac:dyDescent="0.25">
      <c r="A2318" s="201">
        <v>9588</v>
      </c>
      <c r="B2318" s="201" t="s">
        <v>2594</v>
      </c>
      <c r="C2318" s="201" t="s">
        <v>2269</v>
      </c>
      <c r="D2318" s="201" t="s">
        <v>2466</v>
      </c>
      <c r="E2318" s="201" t="s">
        <v>105</v>
      </c>
      <c r="F2318" s="201" t="s">
        <v>2365</v>
      </c>
    </row>
    <row r="2319" spans="1:6" ht="12" x14ac:dyDescent="0.25">
      <c r="A2319" s="201">
        <v>9588</v>
      </c>
      <c r="B2319" s="201" t="s">
        <v>2594</v>
      </c>
      <c r="C2319" s="201" t="s">
        <v>2269</v>
      </c>
      <c r="D2319" s="201" t="s">
        <v>2466</v>
      </c>
      <c r="E2319" s="201" t="s">
        <v>105</v>
      </c>
      <c r="F2319" s="201" t="s">
        <v>2401</v>
      </c>
    </row>
    <row r="2320" spans="1:6" ht="12" x14ac:dyDescent="0.25">
      <c r="A2320" s="201">
        <v>9588</v>
      </c>
      <c r="B2320" s="201" t="s">
        <v>2594</v>
      </c>
      <c r="C2320" s="201" t="s">
        <v>2269</v>
      </c>
      <c r="D2320" s="201" t="s">
        <v>2466</v>
      </c>
      <c r="E2320" s="201" t="s">
        <v>105</v>
      </c>
      <c r="F2320" s="201" t="s">
        <v>2405</v>
      </c>
    </row>
    <row r="2321" spans="1:6" ht="12" x14ac:dyDescent="0.25">
      <c r="A2321" s="201">
        <v>9588</v>
      </c>
      <c r="B2321" s="201" t="s">
        <v>2594</v>
      </c>
      <c r="C2321" s="201" t="s">
        <v>2269</v>
      </c>
      <c r="D2321" s="201" t="s">
        <v>2466</v>
      </c>
      <c r="E2321" s="201" t="s">
        <v>105</v>
      </c>
      <c r="F2321" s="201" t="s">
        <v>2345</v>
      </c>
    </row>
    <row r="2322" spans="1:6" ht="12" x14ac:dyDescent="0.25">
      <c r="A2322" s="201">
        <v>9588</v>
      </c>
      <c r="B2322" s="201" t="s">
        <v>2594</v>
      </c>
      <c r="C2322" s="201" t="s">
        <v>2269</v>
      </c>
      <c r="D2322" s="201" t="s">
        <v>2466</v>
      </c>
      <c r="E2322" s="201" t="s">
        <v>105</v>
      </c>
      <c r="F2322" s="201" t="s">
        <v>2347</v>
      </c>
    </row>
    <row r="2323" spans="1:6" ht="12" x14ac:dyDescent="0.25">
      <c r="A2323" s="201">
        <v>9588</v>
      </c>
      <c r="B2323" s="201" t="s">
        <v>2594</v>
      </c>
      <c r="C2323" s="201" t="s">
        <v>2269</v>
      </c>
      <c r="D2323" s="201" t="s">
        <v>2466</v>
      </c>
      <c r="E2323" s="201" t="s">
        <v>105</v>
      </c>
      <c r="F2323" s="201" t="s">
        <v>2343</v>
      </c>
    </row>
    <row r="2324" spans="1:6" ht="12" x14ac:dyDescent="0.25">
      <c r="A2324" s="201" t="s">
        <v>2595</v>
      </c>
      <c r="B2324" s="201" t="s">
        <v>2596</v>
      </c>
      <c r="C2324" s="201" t="s">
        <v>2597</v>
      </c>
      <c r="D2324" s="201" t="s">
        <v>2341</v>
      </c>
      <c r="E2324" s="201" t="s">
        <v>98</v>
      </c>
      <c r="F2324" s="201" t="s">
        <v>2350</v>
      </c>
    </row>
    <row r="2325" spans="1:6" ht="12" x14ac:dyDescent="0.25">
      <c r="A2325" s="201" t="s">
        <v>2595</v>
      </c>
      <c r="B2325" s="201" t="s">
        <v>2596</v>
      </c>
      <c r="C2325" s="201" t="s">
        <v>2597</v>
      </c>
      <c r="D2325" s="201" t="s">
        <v>2341</v>
      </c>
      <c r="E2325" s="201" t="s">
        <v>98</v>
      </c>
      <c r="F2325" s="201" t="s">
        <v>2352</v>
      </c>
    </row>
    <row r="2326" spans="1:6" ht="12" x14ac:dyDescent="0.25">
      <c r="A2326" s="201" t="s">
        <v>2595</v>
      </c>
      <c r="B2326" s="201" t="s">
        <v>2596</v>
      </c>
      <c r="C2326" s="201" t="s">
        <v>2597</v>
      </c>
      <c r="D2326" s="201" t="s">
        <v>2341</v>
      </c>
      <c r="E2326" s="201" t="s">
        <v>98</v>
      </c>
      <c r="F2326" s="201" t="s">
        <v>2422</v>
      </c>
    </row>
    <row r="2327" spans="1:6" ht="12" x14ac:dyDescent="0.25">
      <c r="A2327" s="201" t="s">
        <v>2595</v>
      </c>
      <c r="B2327" s="201" t="s">
        <v>2596</v>
      </c>
      <c r="C2327" s="201" t="s">
        <v>2597</v>
      </c>
      <c r="D2327" s="201" t="s">
        <v>2341</v>
      </c>
      <c r="E2327" s="201" t="s">
        <v>98</v>
      </c>
      <c r="F2327" s="201" t="s">
        <v>2347</v>
      </c>
    </row>
    <row r="2328" spans="1:6" ht="12" x14ac:dyDescent="0.25">
      <c r="A2328" s="201" t="s">
        <v>2595</v>
      </c>
      <c r="B2328" s="201" t="s">
        <v>2596</v>
      </c>
      <c r="C2328" s="201" t="s">
        <v>2597</v>
      </c>
      <c r="D2328" s="201" t="s">
        <v>2341</v>
      </c>
      <c r="E2328" s="201" t="s">
        <v>98</v>
      </c>
      <c r="F2328" s="201" t="s">
        <v>2345</v>
      </c>
    </row>
    <row r="2329" spans="1:6" ht="12" x14ac:dyDescent="0.25">
      <c r="A2329" s="201" t="s">
        <v>2595</v>
      </c>
      <c r="B2329" s="201" t="s">
        <v>2596</v>
      </c>
      <c r="C2329" s="201" t="s">
        <v>2597</v>
      </c>
      <c r="D2329" s="201" t="s">
        <v>2341</v>
      </c>
      <c r="E2329" s="201" t="s">
        <v>98</v>
      </c>
      <c r="F2329" s="201" t="s">
        <v>2408</v>
      </c>
    </row>
    <row r="2330" spans="1:6" ht="12" x14ac:dyDescent="0.25">
      <c r="A2330" s="201" t="s">
        <v>2595</v>
      </c>
      <c r="B2330" s="201" t="s">
        <v>2596</v>
      </c>
      <c r="C2330" s="201" t="s">
        <v>2597</v>
      </c>
      <c r="D2330" s="201" t="s">
        <v>2341</v>
      </c>
      <c r="E2330" s="201" t="s">
        <v>98</v>
      </c>
      <c r="F2330" s="201" t="s">
        <v>2387</v>
      </c>
    </row>
    <row r="2331" spans="1:6" ht="12" x14ac:dyDescent="0.25">
      <c r="A2331" s="201" t="s">
        <v>2595</v>
      </c>
      <c r="B2331" s="201" t="s">
        <v>2596</v>
      </c>
      <c r="C2331" s="201" t="s">
        <v>2597</v>
      </c>
      <c r="D2331" s="201" t="s">
        <v>2341</v>
      </c>
      <c r="E2331" s="201" t="s">
        <v>98</v>
      </c>
      <c r="F2331" s="201" t="s">
        <v>2394</v>
      </c>
    </row>
    <row r="2332" spans="1:6" ht="12" x14ac:dyDescent="0.25">
      <c r="A2332" s="201" t="s">
        <v>2595</v>
      </c>
      <c r="B2332" s="201" t="s">
        <v>2596</v>
      </c>
      <c r="C2332" s="201" t="s">
        <v>2597</v>
      </c>
      <c r="D2332" s="201" t="s">
        <v>2341</v>
      </c>
      <c r="E2332" s="201" t="s">
        <v>98</v>
      </c>
      <c r="F2332" s="201" t="s">
        <v>2357</v>
      </c>
    </row>
    <row r="2333" spans="1:6" ht="12" x14ac:dyDescent="0.25">
      <c r="A2333" s="201" t="s">
        <v>2595</v>
      </c>
      <c r="B2333" s="201" t="s">
        <v>2596</v>
      </c>
      <c r="C2333" s="201" t="s">
        <v>2597</v>
      </c>
      <c r="D2333" s="201" t="s">
        <v>2341</v>
      </c>
      <c r="E2333" s="201" t="s">
        <v>98</v>
      </c>
      <c r="F2333" s="201" t="s">
        <v>2353</v>
      </c>
    </row>
    <row r="2334" spans="1:6" ht="12" x14ac:dyDescent="0.25">
      <c r="A2334" s="201" t="s">
        <v>2595</v>
      </c>
      <c r="B2334" s="201" t="s">
        <v>2596</v>
      </c>
      <c r="C2334" s="201" t="s">
        <v>2597</v>
      </c>
      <c r="D2334" s="201" t="s">
        <v>2341</v>
      </c>
      <c r="E2334" s="201" t="s">
        <v>98</v>
      </c>
    </row>
    <row r="2335" spans="1:6" ht="12" x14ac:dyDescent="0.25">
      <c r="A2335" s="201" t="s">
        <v>2595</v>
      </c>
      <c r="B2335" s="201" t="s">
        <v>2596</v>
      </c>
      <c r="C2335" s="201" t="s">
        <v>2597</v>
      </c>
      <c r="D2335" s="201" t="s">
        <v>2341</v>
      </c>
      <c r="E2335" s="201" t="s">
        <v>98</v>
      </c>
      <c r="F2335" s="201" t="s">
        <v>2367</v>
      </c>
    </row>
    <row r="2336" spans="1:6" ht="12" x14ac:dyDescent="0.25">
      <c r="A2336" s="201" t="s">
        <v>2595</v>
      </c>
      <c r="B2336" s="201" t="s">
        <v>2596</v>
      </c>
      <c r="C2336" s="201" t="s">
        <v>2597</v>
      </c>
      <c r="D2336" s="201" t="s">
        <v>2341</v>
      </c>
      <c r="E2336" s="201" t="s">
        <v>98</v>
      </c>
      <c r="F2336" s="201" t="s">
        <v>2346</v>
      </c>
    </row>
    <row r="2337" spans="1:6" ht="12" x14ac:dyDescent="0.25">
      <c r="A2337" s="201" t="s">
        <v>2598</v>
      </c>
      <c r="B2337" s="201" t="s">
        <v>2599</v>
      </c>
      <c r="C2337" s="201" t="s">
        <v>2600</v>
      </c>
      <c r="D2337" s="201" t="s">
        <v>2466</v>
      </c>
      <c r="E2337" s="201" t="s">
        <v>109</v>
      </c>
    </row>
    <row r="2338" spans="1:6" ht="12" x14ac:dyDescent="0.25">
      <c r="A2338" s="201" t="s">
        <v>2598</v>
      </c>
      <c r="B2338" s="201" t="s">
        <v>2599</v>
      </c>
      <c r="C2338" s="201" t="s">
        <v>2600</v>
      </c>
      <c r="D2338" s="201" t="s">
        <v>2466</v>
      </c>
      <c r="E2338" s="201" t="s">
        <v>109</v>
      </c>
      <c r="F2338" s="201" t="s">
        <v>2378</v>
      </c>
    </row>
    <row r="2339" spans="1:6" ht="12" x14ac:dyDescent="0.25">
      <c r="A2339" s="201" t="s">
        <v>2598</v>
      </c>
      <c r="B2339" s="201" t="s">
        <v>2599</v>
      </c>
      <c r="C2339" s="201" t="s">
        <v>2600</v>
      </c>
      <c r="D2339" s="201" t="s">
        <v>2466</v>
      </c>
      <c r="E2339" s="201" t="s">
        <v>109</v>
      </c>
      <c r="F2339" s="201" t="s">
        <v>2466</v>
      </c>
    </row>
    <row r="2340" spans="1:6" ht="12" x14ac:dyDescent="0.25">
      <c r="A2340" s="201" t="s">
        <v>2598</v>
      </c>
      <c r="B2340" s="201" t="s">
        <v>2599</v>
      </c>
      <c r="C2340" s="201" t="s">
        <v>2600</v>
      </c>
      <c r="D2340" s="201" t="s">
        <v>2466</v>
      </c>
      <c r="E2340" s="201" t="s">
        <v>109</v>
      </c>
      <c r="F2340" s="201" t="s">
        <v>2345</v>
      </c>
    </row>
    <row r="2341" spans="1:6" ht="12" x14ac:dyDescent="0.25">
      <c r="A2341" s="201" t="s">
        <v>2601</v>
      </c>
      <c r="B2341" s="201" t="s">
        <v>2602</v>
      </c>
      <c r="C2341" s="201" t="s">
        <v>2284</v>
      </c>
      <c r="D2341" s="201" t="s">
        <v>2466</v>
      </c>
      <c r="E2341" s="201" t="s">
        <v>109</v>
      </c>
      <c r="F2341" s="201" t="s">
        <v>2422</v>
      </c>
    </row>
    <row r="2342" spans="1:6" ht="12" x14ac:dyDescent="0.25">
      <c r="A2342" s="201" t="s">
        <v>2601</v>
      </c>
      <c r="B2342" s="201" t="s">
        <v>2602</v>
      </c>
      <c r="C2342" s="201" t="s">
        <v>2284</v>
      </c>
      <c r="D2342" s="201" t="s">
        <v>2466</v>
      </c>
      <c r="E2342" s="201" t="s">
        <v>109</v>
      </c>
      <c r="F2342" s="201" t="s">
        <v>2344</v>
      </c>
    </row>
    <row r="2343" spans="1:6" ht="12" x14ac:dyDescent="0.25">
      <c r="A2343" s="201" t="s">
        <v>2601</v>
      </c>
      <c r="B2343" s="201" t="s">
        <v>2602</v>
      </c>
      <c r="C2343" s="201" t="s">
        <v>2284</v>
      </c>
      <c r="D2343" s="201" t="s">
        <v>2466</v>
      </c>
      <c r="E2343" s="201" t="s">
        <v>109</v>
      </c>
    </row>
    <row r="2344" spans="1:6" ht="12" x14ac:dyDescent="0.25">
      <c r="A2344" s="201" t="s">
        <v>2601</v>
      </c>
      <c r="B2344" s="201" t="s">
        <v>2602</v>
      </c>
      <c r="C2344" s="201" t="s">
        <v>2284</v>
      </c>
      <c r="D2344" s="201" t="s">
        <v>2466</v>
      </c>
      <c r="E2344" s="201" t="s">
        <v>109</v>
      </c>
      <c r="F2344" s="201" t="s">
        <v>2365</v>
      </c>
    </row>
    <row r="2345" spans="1:6" ht="12" x14ac:dyDescent="0.25">
      <c r="A2345" s="201" t="s">
        <v>2601</v>
      </c>
      <c r="B2345" s="201" t="s">
        <v>2602</v>
      </c>
      <c r="C2345" s="201" t="s">
        <v>2284</v>
      </c>
      <c r="D2345" s="201" t="s">
        <v>2466</v>
      </c>
      <c r="E2345" s="201" t="s">
        <v>109</v>
      </c>
      <c r="F2345" s="201" t="s">
        <v>2440</v>
      </c>
    </row>
    <row r="2346" spans="1:6" ht="12" x14ac:dyDescent="0.25">
      <c r="A2346" s="201" t="s">
        <v>2603</v>
      </c>
      <c r="B2346" s="201" t="s">
        <v>2604</v>
      </c>
      <c r="C2346" s="201" t="s">
        <v>2600</v>
      </c>
      <c r="D2346" s="201" t="s">
        <v>2466</v>
      </c>
      <c r="E2346" s="201" t="s">
        <v>109</v>
      </c>
      <c r="F2346" s="201" t="s">
        <v>2345</v>
      </c>
    </row>
    <row r="2347" spans="1:6" ht="12" x14ac:dyDescent="0.25">
      <c r="A2347" s="201" t="s">
        <v>2603</v>
      </c>
      <c r="B2347" s="201" t="s">
        <v>2604</v>
      </c>
      <c r="C2347" s="201" t="s">
        <v>2600</v>
      </c>
      <c r="D2347" s="201" t="s">
        <v>2466</v>
      </c>
      <c r="E2347" s="201" t="s">
        <v>109</v>
      </c>
    </row>
    <row r="2348" spans="1:6" ht="12" x14ac:dyDescent="0.25">
      <c r="A2348" s="201" t="s">
        <v>2603</v>
      </c>
      <c r="B2348" s="201" t="s">
        <v>2604</v>
      </c>
      <c r="C2348" s="201" t="s">
        <v>2600</v>
      </c>
      <c r="D2348" s="201" t="s">
        <v>2466</v>
      </c>
      <c r="E2348" s="201" t="s">
        <v>109</v>
      </c>
      <c r="F2348" s="201" t="s">
        <v>2422</v>
      </c>
    </row>
    <row r="2349" spans="1:6" ht="12" x14ac:dyDescent="0.25">
      <c r="A2349" s="201" t="s">
        <v>2603</v>
      </c>
      <c r="B2349" s="201" t="s">
        <v>2604</v>
      </c>
      <c r="C2349" s="201" t="s">
        <v>2600</v>
      </c>
      <c r="D2349" s="201" t="s">
        <v>2466</v>
      </c>
      <c r="E2349" s="201" t="s">
        <v>109</v>
      </c>
      <c r="F2349" s="201" t="s">
        <v>2466</v>
      </c>
    </row>
    <row r="2350" spans="1:6" ht="12" x14ac:dyDescent="0.25">
      <c r="A2350" s="201" t="s">
        <v>2603</v>
      </c>
      <c r="B2350" s="201" t="s">
        <v>2604</v>
      </c>
      <c r="C2350" s="201" t="s">
        <v>2600</v>
      </c>
      <c r="D2350" s="201" t="s">
        <v>2466</v>
      </c>
      <c r="E2350" s="201" t="s">
        <v>109</v>
      </c>
      <c r="F2350" s="201" t="s">
        <v>2344</v>
      </c>
    </row>
    <row r="2351" spans="1:6" ht="12" x14ac:dyDescent="0.25">
      <c r="A2351" s="201" t="s">
        <v>2154</v>
      </c>
      <c r="B2351" s="201" t="s">
        <v>2605</v>
      </c>
      <c r="C2351" s="201" t="s">
        <v>2439</v>
      </c>
      <c r="D2351" s="201" t="s">
        <v>2341</v>
      </c>
      <c r="E2351" s="201" t="s">
        <v>109</v>
      </c>
      <c r="F2351" s="201" t="s">
        <v>2341</v>
      </c>
    </row>
    <row r="2352" spans="1:6" ht="12" x14ac:dyDescent="0.25">
      <c r="A2352" s="201" t="s">
        <v>2154</v>
      </c>
      <c r="B2352" s="201" t="s">
        <v>2605</v>
      </c>
      <c r="C2352" s="201" t="s">
        <v>2439</v>
      </c>
      <c r="D2352" s="201" t="s">
        <v>2341</v>
      </c>
      <c r="E2352" s="201" t="s">
        <v>109</v>
      </c>
      <c r="F2352" s="201" t="s">
        <v>2367</v>
      </c>
    </row>
    <row r="2353" spans="1:6" ht="12" x14ac:dyDescent="0.25">
      <c r="A2353" s="201" t="s">
        <v>2154</v>
      </c>
      <c r="B2353" s="201" t="s">
        <v>2605</v>
      </c>
      <c r="C2353" s="201" t="s">
        <v>2439</v>
      </c>
      <c r="D2353" s="201" t="s">
        <v>2341</v>
      </c>
      <c r="E2353" s="201" t="s">
        <v>109</v>
      </c>
      <c r="F2353" s="201" t="s">
        <v>2353</v>
      </c>
    </row>
    <row r="2354" spans="1:6" ht="12" x14ac:dyDescent="0.25">
      <c r="A2354" s="201" t="s">
        <v>2154</v>
      </c>
      <c r="B2354" s="201" t="s">
        <v>2605</v>
      </c>
      <c r="C2354" s="201" t="s">
        <v>2439</v>
      </c>
      <c r="D2354" s="201" t="s">
        <v>2341</v>
      </c>
      <c r="E2354" s="201" t="s">
        <v>109</v>
      </c>
      <c r="F2354" s="201" t="s">
        <v>2422</v>
      </c>
    </row>
    <row r="2355" spans="1:6" ht="12" x14ac:dyDescent="0.25">
      <c r="A2355" s="201" t="s">
        <v>2154</v>
      </c>
      <c r="B2355" s="201" t="s">
        <v>2605</v>
      </c>
      <c r="C2355" s="201" t="s">
        <v>2439</v>
      </c>
      <c r="D2355" s="201" t="s">
        <v>2341</v>
      </c>
      <c r="E2355" s="201" t="s">
        <v>109</v>
      </c>
      <c r="F2355" s="201" t="s">
        <v>2346</v>
      </c>
    </row>
    <row r="2356" spans="1:6" ht="12" x14ac:dyDescent="0.25">
      <c r="A2356" s="201" t="s">
        <v>2154</v>
      </c>
      <c r="B2356" s="201" t="s">
        <v>2605</v>
      </c>
      <c r="C2356" s="201" t="s">
        <v>2439</v>
      </c>
      <c r="D2356" s="201" t="s">
        <v>2341</v>
      </c>
      <c r="E2356" s="201" t="s">
        <v>109</v>
      </c>
    </row>
    <row r="2357" spans="1:6" ht="12" x14ac:dyDescent="0.25">
      <c r="A2357" s="201" t="s">
        <v>2154</v>
      </c>
      <c r="B2357" s="201" t="s">
        <v>2605</v>
      </c>
      <c r="C2357" s="201" t="s">
        <v>2439</v>
      </c>
      <c r="D2357" s="201" t="s">
        <v>2341</v>
      </c>
      <c r="E2357" s="201" t="s">
        <v>109</v>
      </c>
      <c r="F2357" s="201" t="s">
        <v>2365</v>
      </c>
    </row>
    <row r="2358" spans="1:6" ht="12" x14ac:dyDescent="0.25">
      <c r="A2358" s="201" t="s">
        <v>2154</v>
      </c>
      <c r="B2358" s="201" t="s">
        <v>2605</v>
      </c>
      <c r="C2358" s="201" t="s">
        <v>2439</v>
      </c>
      <c r="D2358" s="201" t="s">
        <v>2341</v>
      </c>
      <c r="E2358" s="201" t="s">
        <v>109</v>
      </c>
      <c r="F2358" s="201" t="s">
        <v>2342</v>
      </c>
    </row>
    <row r="2359" spans="1:6" ht="12" x14ac:dyDescent="0.25">
      <c r="A2359" s="201" t="s">
        <v>2606</v>
      </c>
      <c r="B2359" s="201" t="s">
        <v>2607</v>
      </c>
      <c r="C2359" s="201" t="s">
        <v>2600</v>
      </c>
      <c r="D2359" s="201" t="s">
        <v>2466</v>
      </c>
      <c r="E2359" s="201" t="s">
        <v>109</v>
      </c>
      <c r="F2359" s="201" t="s">
        <v>2466</v>
      </c>
    </row>
    <row r="2360" spans="1:6" ht="12" x14ac:dyDescent="0.25">
      <c r="A2360" s="201" t="s">
        <v>2606</v>
      </c>
      <c r="B2360" s="201" t="s">
        <v>2607</v>
      </c>
      <c r="C2360" s="201" t="s">
        <v>2600</v>
      </c>
      <c r="D2360" s="201" t="s">
        <v>2466</v>
      </c>
      <c r="E2360" s="201" t="s">
        <v>109</v>
      </c>
      <c r="F2360" s="201" t="s">
        <v>2345</v>
      </c>
    </row>
    <row r="2361" spans="1:6" ht="12" x14ac:dyDescent="0.25">
      <c r="A2361" s="201" t="s">
        <v>2606</v>
      </c>
      <c r="B2361" s="201" t="s">
        <v>2607</v>
      </c>
      <c r="C2361" s="201" t="s">
        <v>2600</v>
      </c>
      <c r="D2361" s="201" t="s">
        <v>2466</v>
      </c>
      <c r="E2361" s="201" t="s">
        <v>109</v>
      </c>
      <c r="F2361" s="201" t="s">
        <v>2407</v>
      </c>
    </row>
    <row r="2362" spans="1:6" ht="12" x14ac:dyDescent="0.25">
      <c r="A2362" s="201" t="s">
        <v>2606</v>
      </c>
      <c r="B2362" s="201" t="s">
        <v>2607</v>
      </c>
      <c r="C2362" s="201" t="s">
        <v>2600</v>
      </c>
      <c r="D2362" s="201" t="s">
        <v>2466</v>
      </c>
      <c r="E2362" s="201" t="s">
        <v>109</v>
      </c>
    </row>
    <row r="2363" spans="1:6" ht="12" x14ac:dyDescent="0.25">
      <c r="A2363" s="201" t="s">
        <v>2608</v>
      </c>
      <c r="B2363" s="201" t="s">
        <v>2609</v>
      </c>
      <c r="C2363" s="201" t="s">
        <v>2439</v>
      </c>
      <c r="D2363" s="201" t="s">
        <v>2341</v>
      </c>
      <c r="E2363" s="201" t="s">
        <v>109</v>
      </c>
    </row>
    <row r="2364" spans="1:6" ht="12" x14ac:dyDescent="0.25">
      <c r="A2364" s="201" t="s">
        <v>2608</v>
      </c>
      <c r="B2364" s="201" t="s">
        <v>2609</v>
      </c>
      <c r="C2364" s="201" t="s">
        <v>2439</v>
      </c>
      <c r="D2364" s="201" t="s">
        <v>2341</v>
      </c>
      <c r="E2364" s="201" t="s">
        <v>109</v>
      </c>
      <c r="F2364" s="201" t="s">
        <v>2342</v>
      </c>
    </row>
    <row r="2365" spans="1:6" ht="12" x14ac:dyDescent="0.25">
      <c r="A2365" s="201" t="s">
        <v>2608</v>
      </c>
      <c r="B2365" s="201" t="s">
        <v>2609</v>
      </c>
      <c r="C2365" s="201" t="s">
        <v>2439</v>
      </c>
      <c r="D2365" s="201" t="s">
        <v>2341</v>
      </c>
      <c r="E2365" s="201" t="s">
        <v>109</v>
      </c>
      <c r="F2365" s="201" t="s">
        <v>2346</v>
      </c>
    </row>
    <row r="2366" spans="1:6" ht="12" x14ac:dyDescent="0.25">
      <c r="A2366" s="201" t="s">
        <v>2608</v>
      </c>
      <c r="B2366" s="201" t="s">
        <v>2609</v>
      </c>
      <c r="C2366" s="201" t="s">
        <v>2439</v>
      </c>
      <c r="D2366" s="201" t="s">
        <v>2341</v>
      </c>
      <c r="E2366" s="201" t="s">
        <v>109</v>
      </c>
      <c r="F2366" s="201" t="s">
        <v>2341</v>
      </c>
    </row>
    <row r="2367" spans="1:6" ht="12" x14ac:dyDescent="0.25">
      <c r="A2367" s="201" t="s">
        <v>2608</v>
      </c>
      <c r="B2367" s="201" t="s">
        <v>2609</v>
      </c>
      <c r="C2367" s="201" t="s">
        <v>2439</v>
      </c>
      <c r="D2367" s="201" t="s">
        <v>2341</v>
      </c>
      <c r="E2367" s="201" t="s">
        <v>109</v>
      </c>
      <c r="F2367" s="201" t="s">
        <v>2440</v>
      </c>
    </row>
    <row r="2368" spans="1:6" ht="12" x14ac:dyDescent="0.25">
      <c r="A2368" s="201" t="s">
        <v>2608</v>
      </c>
      <c r="B2368" s="201" t="s">
        <v>2609</v>
      </c>
      <c r="C2368" s="201" t="s">
        <v>2439</v>
      </c>
      <c r="D2368" s="201" t="s">
        <v>2341</v>
      </c>
      <c r="E2368" s="201" t="s">
        <v>109</v>
      </c>
      <c r="F2368" s="201" t="s">
        <v>2422</v>
      </c>
    </row>
    <row r="2369" spans="1:6" ht="12" x14ac:dyDescent="0.25">
      <c r="A2369" s="201" t="s">
        <v>2608</v>
      </c>
      <c r="B2369" s="201" t="s">
        <v>2609</v>
      </c>
      <c r="C2369" s="201" t="s">
        <v>2439</v>
      </c>
      <c r="D2369" s="201" t="s">
        <v>2341</v>
      </c>
      <c r="E2369" s="201" t="s">
        <v>109</v>
      </c>
      <c r="F2369" s="201" t="s">
        <v>2365</v>
      </c>
    </row>
    <row r="2370" spans="1:6" ht="12" x14ac:dyDescent="0.25">
      <c r="A2370" s="201" t="s">
        <v>2610</v>
      </c>
      <c r="B2370" s="201" t="s">
        <v>2611</v>
      </c>
      <c r="C2370" s="201" t="s">
        <v>2600</v>
      </c>
      <c r="D2370" s="201" t="s">
        <v>2466</v>
      </c>
      <c r="E2370" s="201" t="s">
        <v>109</v>
      </c>
      <c r="F2370" s="201" t="s">
        <v>2353</v>
      </c>
    </row>
    <row r="2371" spans="1:6" ht="12" x14ac:dyDescent="0.25">
      <c r="A2371" s="201" t="s">
        <v>2610</v>
      </c>
      <c r="B2371" s="201" t="s">
        <v>2611</v>
      </c>
      <c r="C2371" s="201" t="s">
        <v>2600</v>
      </c>
      <c r="D2371" s="201" t="s">
        <v>2466</v>
      </c>
      <c r="E2371" s="201" t="s">
        <v>109</v>
      </c>
    </row>
    <row r="2372" spans="1:6" ht="12" x14ac:dyDescent="0.25">
      <c r="A2372" s="201" t="s">
        <v>2610</v>
      </c>
      <c r="B2372" s="201" t="s">
        <v>2611</v>
      </c>
      <c r="C2372" s="201" t="s">
        <v>2600</v>
      </c>
      <c r="D2372" s="201" t="s">
        <v>2466</v>
      </c>
      <c r="E2372" s="201" t="s">
        <v>109</v>
      </c>
      <c r="F2372" s="201" t="s">
        <v>2466</v>
      </c>
    </row>
    <row r="2373" spans="1:6" ht="12" x14ac:dyDescent="0.25">
      <c r="A2373" s="201" t="s">
        <v>2610</v>
      </c>
      <c r="B2373" s="201" t="s">
        <v>2611</v>
      </c>
      <c r="C2373" s="201" t="s">
        <v>2600</v>
      </c>
      <c r="D2373" s="201" t="s">
        <v>2466</v>
      </c>
      <c r="E2373" s="201" t="s">
        <v>109</v>
      </c>
      <c r="F2373" s="201" t="s">
        <v>2345</v>
      </c>
    </row>
    <row r="2374" spans="1:6" ht="12" x14ac:dyDescent="0.25">
      <c r="A2374" s="201" t="s">
        <v>1082</v>
      </c>
      <c r="B2374" s="201" t="s">
        <v>2612</v>
      </c>
      <c r="C2374" s="201" t="s">
        <v>2613</v>
      </c>
      <c r="D2374" s="201" t="s">
        <v>2466</v>
      </c>
      <c r="E2374" s="201" t="s">
        <v>109</v>
      </c>
      <c r="F2374" s="201" t="s">
        <v>2344</v>
      </c>
    </row>
    <row r="2375" spans="1:6" ht="12" x14ac:dyDescent="0.25">
      <c r="A2375" s="201" t="s">
        <v>1082</v>
      </c>
      <c r="B2375" s="201" t="s">
        <v>2612</v>
      </c>
      <c r="C2375" s="201" t="s">
        <v>2613</v>
      </c>
      <c r="D2375" s="201" t="s">
        <v>2466</v>
      </c>
      <c r="E2375" s="201" t="s">
        <v>109</v>
      </c>
    </row>
    <row r="2376" spans="1:6" ht="12" x14ac:dyDescent="0.25">
      <c r="A2376" s="201" t="s">
        <v>1082</v>
      </c>
      <c r="B2376" s="201" t="s">
        <v>2612</v>
      </c>
      <c r="C2376" s="201" t="s">
        <v>2613</v>
      </c>
      <c r="D2376" s="201" t="s">
        <v>2466</v>
      </c>
      <c r="E2376" s="201" t="s">
        <v>109</v>
      </c>
      <c r="F2376" s="201" t="s">
        <v>2394</v>
      </c>
    </row>
    <row r="2377" spans="1:6" ht="12" x14ac:dyDescent="0.25">
      <c r="A2377" s="201" t="s">
        <v>1082</v>
      </c>
      <c r="B2377" s="201" t="s">
        <v>2612</v>
      </c>
      <c r="C2377" s="201" t="s">
        <v>2613</v>
      </c>
      <c r="D2377" s="201" t="s">
        <v>2466</v>
      </c>
      <c r="E2377" s="201" t="s">
        <v>109</v>
      </c>
      <c r="F2377" s="201" t="s">
        <v>2422</v>
      </c>
    </row>
    <row r="2378" spans="1:6" ht="12" x14ac:dyDescent="0.25">
      <c r="A2378" s="201" t="s">
        <v>1082</v>
      </c>
      <c r="B2378" s="201" t="s">
        <v>2612</v>
      </c>
      <c r="C2378" s="201" t="s">
        <v>2613</v>
      </c>
      <c r="D2378" s="201" t="s">
        <v>2466</v>
      </c>
      <c r="E2378" s="201" t="s">
        <v>109</v>
      </c>
      <c r="F2378" s="201" t="s">
        <v>2466</v>
      </c>
    </row>
    <row r="2379" spans="1:6" ht="12" x14ac:dyDescent="0.25">
      <c r="A2379" s="201" t="s">
        <v>1082</v>
      </c>
      <c r="B2379" s="201" t="s">
        <v>2612</v>
      </c>
      <c r="C2379" s="201" t="s">
        <v>2613</v>
      </c>
      <c r="D2379" s="201" t="s">
        <v>2466</v>
      </c>
      <c r="E2379" s="201" t="s">
        <v>109</v>
      </c>
      <c r="F2379" s="201" t="s">
        <v>2365</v>
      </c>
    </row>
    <row r="2380" spans="1:6" ht="12" x14ac:dyDescent="0.25">
      <c r="A2380" s="201" t="s">
        <v>2614</v>
      </c>
      <c r="B2380" s="201" t="s">
        <v>2615</v>
      </c>
      <c r="C2380" s="201" t="s">
        <v>2439</v>
      </c>
      <c r="D2380" s="201" t="s">
        <v>2466</v>
      </c>
      <c r="E2380" s="201" t="s">
        <v>109</v>
      </c>
      <c r="F2380" s="201" t="s">
        <v>2466</v>
      </c>
    </row>
    <row r="2381" spans="1:6" ht="12" x14ac:dyDescent="0.25">
      <c r="A2381" s="201" t="s">
        <v>2614</v>
      </c>
      <c r="B2381" s="201" t="s">
        <v>2615</v>
      </c>
      <c r="C2381" s="201" t="s">
        <v>2439</v>
      </c>
      <c r="D2381" s="201" t="s">
        <v>2466</v>
      </c>
      <c r="E2381" s="201" t="s">
        <v>109</v>
      </c>
      <c r="F2381" s="201" t="s">
        <v>2422</v>
      </c>
    </row>
    <row r="2382" spans="1:6" ht="12" x14ac:dyDescent="0.25">
      <c r="A2382" s="201" t="s">
        <v>2614</v>
      </c>
      <c r="B2382" s="201" t="s">
        <v>2615</v>
      </c>
      <c r="C2382" s="201" t="s">
        <v>2439</v>
      </c>
      <c r="D2382" s="201" t="s">
        <v>2466</v>
      </c>
      <c r="E2382" s="201" t="s">
        <v>109</v>
      </c>
      <c r="F2382" s="201" t="s">
        <v>2405</v>
      </c>
    </row>
    <row r="2383" spans="1:6" ht="12" x14ac:dyDescent="0.25">
      <c r="A2383" s="201" t="s">
        <v>2614</v>
      </c>
      <c r="B2383" s="201" t="s">
        <v>2615</v>
      </c>
      <c r="C2383" s="201" t="s">
        <v>2439</v>
      </c>
      <c r="D2383" s="201" t="s">
        <v>2466</v>
      </c>
      <c r="E2383" s="201" t="s">
        <v>109</v>
      </c>
      <c r="F2383" s="201" t="s">
        <v>2443</v>
      </c>
    </row>
    <row r="2384" spans="1:6" ht="12" x14ac:dyDescent="0.25">
      <c r="A2384" s="201" t="s">
        <v>2614</v>
      </c>
      <c r="B2384" s="201" t="s">
        <v>2615</v>
      </c>
      <c r="C2384" s="201" t="s">
        <v>2439</v>
      </c>
      <c r="D2384" s="201" t="s">
        <v>2466</v>
      </c>
      <c r="E2384" s="201" t="s">
        <v>109</v>
      </c>
    </row>
    <row r="2385" spans="1:6" ht="12" x14ac:dyDescent="0.25">
      <c r="A2385" s="201" t="s">
        <v>2614</v>
      </c>
      <c r="B2385" s="201" t="s">
        <v>2615</v>
      </c>
      <c r="C2385" s="201" t="s">
        <v>2439</v>
      </c>
      <c r="D2385" s="201" t="s">
        <v>2466</v>
      </c>
      <c r="E2385" s="201" t="s">
        <v>109</v>
      </c>
      <c r="F2385" s="201" t="s">
        <v>2367</v>
      </c>
    </row>
    <row r="2386" spans="1:6" ht="12" x14ac:dyDescent="0.25">
      <c r="A2386" s="201" t="s">
        <v>626</v>
      </c>
      <c r="B2386" s="201" t="s">
        <v>2616</v>
      </c>
      <c r="C2386" s="201" t="s">
        <v>2439</v>
      </c>
      <c r="D2386" s="201" t="s">
        <v>2466</v>
      </c>
      <c r="E2386" s="201" t="s">
        <v>109</v>
      </c>
    </row>
    <row r="2387" spans="1:6" ht="12" x14ac:dyDescent="0.25">
      <c r="A2387" s="201" t="s">
        <v>626</v>
      </c>
      <c r="B2387" s="201" t="s">
        <v>2616</v>
      </c>
      <c r="C2387" s="201" t="s">
        <v>2439</v>
      </c>
      <c r="D2387" s="201" t="s">
        <v>2466</v>
      </c>
      <c r="E2387" s="201" t="s">
        <v>109</v>
      </c>
      <c r="F2387" s="201" t="s">
        <v>2422</v>
      </c>
    </row>
    <row r="2388" spans="1:6" ht="12" x14ac:dyDescent="0.25">
      <c r="A2388" s="201" t="s">
        <v>626</v>
      </c>
      <c r="B2388" s="201" t="s">
        <v>2616</v>
      </c>
      <c r="C2388" s="201" t="s">
        <v>2439</v>
      </c>
      <c r="D2388" s="201" t="s">
        <v>2466</v>
      </c>
      <c r="E2388" s="201" t="s">
        <v>109</v>
      </c>
      <c r="F2388" s="201" t="s">
        <v>2466</v>
      </c>
    </row>
    <row r="2389" spans="1:6" ht="12" x14ac:dyDescent="0.25">
      <c r="A2389" s="201" t="s">
        <v>626</v>
      </c>
      <c r="B2389" s="201" t="s">
        <v>2616</v>
      </c>
      <c r="C2389" s="201" t="s">
        <v>2439</v>
      </c>
      <c r="D2389" s="201" t="s">
        <v>2466</v>
      </c>
      <c r="E2389" s="201" t="s">
        <v>109</v>
      </c>
      <c r="F2389" s="201" t="s">
        <v>2405</v>
      </c>
    </row>
    <row r="2390" spans="1:6" ht="12" x14ac:dyDescent="0.25">
      <c r="A2390" s="201" t="s">
        <v>626</v>
      </c>
      <c r="B2390" s="201" t="s">
        <v>2616</v>
      </c>
      <c r="C2390" s="201" t="s">
        <v>2439</v>
      </c>
      <c r="D2390" s="201" t="s">
        <v>2466</v>
      </c>
      <c r="E2390" s="201" t="s">
        <v>109</v>
      </c>
      <c r="F2390" s="201" t="s">
        <v>2367</v>
      </c>
    </row>
    <row r="2391" spans="1:6" ht="12" x14ac:dyDescent="0.25">
      <c r="A2391" s="201" t="s">
        <v>626</v>
      </c>
      <c r="B2391" s="201" t="s">
        <v>2616</v>
      </c>
      <c r="C2391" s="201" t="s">
        <v>2439</v>
      </c>
      <c r="D2391" s="201" t="s">
        <v>2466</v>
      </c>
      <c r="E2391" s="201" t="s">
        <v>109</v>
      </c>
      <c r="F2391" s="201" t="s">
        <v>2365</v>
      </c>
    </row>
    <row r="2392" spans="1:6" ht="12" x14ac:dyDescent="0.25">
      <c r="A2392" s="201" t="s">
        <v>626</v>
      </c>
      <c r="B2392" s="201" t="s">
        <v>2616</v>
      </c>
      <c r="C2392" s="201" t="s">
        <v>2439</v>
      </c>
      <c r="D2392" s="201" t="s">
        <v>2466</v>
      </c>
      <c r="E2392" s="201" t="s">
        <v>109</v>
      </c>
      <c r="F2392" s="201" t="s">
        <v>2443</v>
      </c>
    </row>
    <row r="2393" spans="1:6" ht="12" x14ac:dyDescent="0.25">
      <c r="A2393" s="201" t="s">
        <v>2617</v>
      </c>
      <c r="B2393" s="201" t="s">
        <v>2618</v>
      </c>
      <c r="C2393" s="201" t="s">
        <v>2525</v>
      </c>
      <c r="D2393" s="201" t="s">
        <v>2341</v>
      </c>
      <c r="E2393" s="201" t="s">
        <v>113</v>
      </c>
      <c r="F2393" s="201" t="s">
        <v>2341</v>
      </c>
    </row>
    <row r="2394" spans="1:6" ht="12" x14ac:dyDescent="0.25">
      <c r="A2394" s="201" t="s">
        <v>2617</v>
      </c>
      <c r="B2394" s="201" t="s">
        <v>2618</v>
      </c>
      <c r="C2394" s="201" t="s">
        <v>2525</v>
      </c>
      <c r="D2394" s="201" t="s">
        <v>2341</v>
      </c>
      <c r="E2394" s="201" t="s">
        <v>113</v>
      </c>
      <c r="F2394" s="201" t="s">
        <v>2422</v>
      </c>
    </row>
    <row r="2395" spans="1:6" ht="12" x14ac:dyDescent="0.25">
      <c r="A2395" s="201" t="s">
        <v>2617</v>
      </c>
      <c r="B2395" s="201" t="s">
        <v>2618</v>
      </c>
      <c r="C2395" s="201" t="s">
        <v>2525</v>
      </c>
      <c r="D2395" s="201" t="s">
        <v>2341</v>
      </c>
      <c r="E2395" s="201" t="s">
        <v>113</v>
      </c>
    </row>
    <row r="2396" spans="1:6" ht="12" x14ac:dyDescent="0.25">
      <c r="A2396" s="201" t="s">
        <v>2617</v>
      </c>
      <c r="B2396" s="201" t="s">
        <v>2618</v>
      </c>
      <c r="C2396" s="201" t="s">
        <v>2525</v>
      </c>
      <c r="D2396" s="201" t="s">
        <v>2341</v>
      </c>
      <c r="E2396" s="201" t="s">
        <v>113</v>
      </c>
      <c r="F2396" s="201" t="s">
        <v>2346</v>
      </c>
    </row>
    <row r="2397" spans="1:6" ht="12" x14ac:dyDescent="0.25">
      <c r="A2397" s="201" t="s">
        <v>2617</v>
      </c>
      <c r="B2397" s="201" t="s">
        <v>2618</v>
      </c>
      <c r="C2397" s="201" t="s">
        <v>2525</v>
      </c>
      <c r="D2397" s="201" t="s">
        <v>2341</v>
      </c>
      <c r="E2397" s="201" t="s">
        <v>113</v>
      </c>
      <c r="F2397" s="201" t="s">
        <v>2365</v>
      </c>
    </row>
    <row r="2398" spans="1:6" ht="12" x14ac:dyDescent="0.25">
      <c r="A2398" s="201" t="s">
        <v>2617</v>
      </c>
      <c r="B2398" s="201" t="s">
        <v>2618</v>
      </c>
      <c r="C2398" s="201" t="s">
        <v>2525</v>
      </c>
      <c r="D2398" s="201" t="s">
        <v>2341</v>
      </c>
      <c r="E2398" s="201" t="s">
        <v>113</v>
      </c>
      <c r="F2398" s="201" t="s">
        <v>2394</v>
      </c>
    </row>
    <row r="2399" spans="1:6" ht="12" x14ac:dyDescent="0.25">
      <c r="A2399" s="201" t="s">
        <v>2619</v>
      </c>
      <c r="B2399" s="201" t="s">
        <v>2620</v>
      </c>
      <c r="C2399" s="201" t="s">
        <v>2613</v>
      </c>
      <c r="D2399" s="201" t="s">
        <v>2466</v>
      </c>
      <c r="E2399" s="201" t="s">
        <v>105</v>
      </c>
      <c r="F2399" s="201" t="s">
        <v>2394</v>
      </c>
    </row>
    <row r="2400" spans="1:6" ht="12" x14ac:dyDescent="0.25">
      <c r="A2400" s="201" t="s">
        <v>2619</v>
      </c>
      <c r="B2400" s="201" t="s">
        <v>2620</v>
      </c>
      <c r="C2400" s="201" t="s">
        <v>2613</v>
      </c>
      <c r="D2400" s="201" t="s">
        <v>2466</v>
      </c>
      <c r="E2400" s="201" t="s">
        <v>105</v>
      </c>
      <c r="F2400" s="201" t="s">
        <v>2405</v>
      </c>
    </row>
    <row r="2401" spans="1:6" ht="12" x14ac:dyDescent="0.25">
      <c r="A2401" s="201" t="s">
        <v>2619</v>
      </c>
      <c r="B2401" s="201" t="s">
        <v>2620</v>
      </c>
      <c r="C2401" s="201" t="s">
        <v>2613</v>
      </c>
      <c r="D2401" s="201" t="s">
        <v>2466</v>
      </c>
      <c r="E2401" s="201" t="s">
        <v>105</v>
      </c>
      <c r="F2401" s="201" t="s">
        <v>2443</v>
      </c>
    </row>
    <row r="2402" spans="1:6" ht="12" x14ac:dyDescent="0.25">
      <c r="A2402" s="201" t="s">
        <v>2619</v>
      </c>
      <c r="B2402" s="201" t="s">
        <v>2620</v>
      </c>
      <c r="C2402" s="201" t="s">
        <v>2613</v>
      </c>
      <c r="D2402" s="201" t="s">
        <v>2466</v>
      </c>
      <c r="E2402" s="201" t="s">
        <v>105</v>
      </c>
      <c r="F2402" s="201" t="s">
        <v>2349</v>
      </c>
    </row>
    <row r="2403" spans="1:6" ht="12" x14ac:dyDescent="0.25">
      <c r="A2403" s="201" t="s">
        <v>2619</v>
      </c>
      <c r="B2403" s="201" t="s">
        <v>2620</v>
      </c>
      <c r="C2403" s="201" t="s">
        <v>2613</v>
      </c>
      <c r="D2403" s="201" t="s">
        <v>2466</v>
      </c>
      <c r="E2403" s="201" t="s">
        <v>105</v>
      </c>
      <c r="F2403" s="201" t="s">
        <v>2342</v>
      </c>
    </row>
    <row r="2404" spans="1:6" ht="12" x14ac:dyDescent="0.25">
      <c r="A2404" s="201" t="s">
        <v>2619</v>
      </c>
      <c r="B2404" s="201" t="s">
        <v>2620</v>
      </c>
      <c r="C2404" s="201" t="s">
        <v>2613</v>
      </c>
      <c r="D2404" s="201" t="s">
        <v>2466</v>
      </c>
      <c r="E2404" s="201" t="s">
        <v>105</v>
      </c>
      <c r="F2404" s="201" t="s">
        <v>2365</v>
      </c>
    </row>
    <row r="2405" spans="1:6" ht="12" x14ac:dyDescent="0.25">
      <c r="A2405" s="201" t="s">
        <v>2619</v>
      </c>
      <c r="B2405" s="201" t="s">
        <v>2620</v>
      </c>
      <c r="C2405" s="201" t="s">
        <v>2613</v>
      </c>
      <c r="D2405" s="201" t="s">
        <v>2466</v>
      </c>
      <c r="E2405" s="201" t="s">
        <v>105</v>
      </c>
      <c r="F2405" s="201" t="s">
        <v>2343</v>
      </c>
    </row>
    <row r="2406" spans="1:6" ht="12" x14ac:dyDescent="0.25">
      <c r="A2406" s="201" t="s">
        <v>2619</v>
      </c>
      <c r="B2406" s="201" t="s">
        <v>2620</v>
      </c>
      <c r="C2406" s="201" t="s">
        <v>2613</v>
      </c>
      <c r="D2406" s="201" t="s">
        <v>2466</v>
      </c>
      <c r="E2406" s="201" t="s">
        <v>105</v>
      </c>
      <c r="F2406" s="201" t="s">
        <v>2390</v>
      </c>
    </row>
    <row r="2407" spans="1:6" ht="12" x14ac:dyDescent="0.25">
      <c r="A2407" s="201" t="s">
        <v>2619</v>
      </c>
      <c r="B2407" s="201" t="s">
        <v>2620</v>
      </c>
      <c r="C2407" s="201" t="s">
        <v>2613</v>
      </c>
      <c r="D2407" s="201" t="s">
        <v>2466</v>
      </c>
      <c r="E2407" s="201" t="s">
        <v>105</v>
      </c>
      <c r="F2407" s="201" t="s">
        <v>2407</v>
      </c>
    </row>
    <row r="2408" spans="1:6" ht="12" x14ac:dyDescent="0.25">
      <c r="A2408" s="201" t="s">
        <v>2619</v>
      </c>
      <c r="B2408" s="201" t="s">
        <v>2620</v>
      </c>
      <c r="C2408" s="201" t="s">
        <v>2613</v>
      </c>
      <c r="D2408" s="201" t="s">
        <v>2466</v>
      </c>
      <c r="E2408" s="201" t="s">
        <v>105</v>
      </c>
      <c r="F2408" s="201" t="s">
        <v>2367</v>
      </c>
    </row>
    <row r="2409" spans="1:6" ht="12" x14ac:dyDescent="0.25">
      <c r="A2409" s="201" t="s">
        <v>2619</v>
      </c>
      <c r="B2409" s="201" t="s">
        <v>2620</v>
      </c>
      <c r="C2409" s="201" t="s">
        <v>2613</v>
      </c>
      <c r="D2409" s="201" t="s">
        <v>2466</v>
      </c>
      <c r="E2409" s="201" t="s">
        <v>105</v>
      </c>
      <c r="F2409" s="201" t="s">
        <v>2347</v>
      </c>
    </row>
    <row r="2410" spans="1:6" ht="12" x14ac:dyDescent="0.25">
      <c r="A2410" s="201" t="s">
        <v>2619</v>
      </c>
      <c r="B2410" s="201" t="s">
        <v>2620</v>
      </c>
      <c r="C2410" s="201" t="s">
        <v>2613</v>
      </c>
      <c r="D2410" s="201" t="s">
        <v>2466</v>
      </c>
      <c r="E2410" s="201" t="s">
        <v>105</v>
      </c>
      <c r="F2410" s="201" t="s">
        <v>2396</v>
      </c>
    </row>
    <row r="2411" spans="1:6" ht="12" x14ac:dyDescent="0.25">
      <c r="A2411" s="201" t="s">
        <v>2619</v>
      </c>
      <c r="B2411" s="201" t="s">
        <v>2620</v>
      </c>
      <c r="C2411" s="201" t="s">
        <v>2613</v>
      </c>
      <c r="D2411" s="201" t="s">
        <v>2466</v>
      </c>
      <c r="E2411" s="201" t="s">
        <v>105</v>
      </c>
      <c r="F2411" s="201" t="s">
        <v>2355</v>
      </c>
    </row>
    <row r="2412" spans="1:6" ht="12" x14ac:dyDescent="0.25">
      <c r="A2412" s="201" t="s">
        <v>2619</v>
      </c>
      <c r="B2412" s="201" t="s">
        <v>2620</v>
      </c>
      <c r="C2412" s="201" t="s">
        <v>2613</v>
      </c>
      <c r="D2412" s="201" t="s">
        <v>2466</v>
      </c>
      <c r="E2412" s="201" t="s">
        <v>105</v>
      </c>
      <c r="F2412" s="201" t="s">
        <v>2364</v>
      </c>
    </row>
    <row r="2413" spans="1:6" ht="12" x14ac:dyDescent="0.25">
      <c r="A2413" s="201" t="s">
        <v>2619</v>
      </c>
      <c r="B2413" s="201" t="s">
        <v>2620</v>
      </c>
      <c r="C2413" s="201" t="s">
        <v>2613</v>
      </c>
      <c r="D2413" s="201" t="s">
        <v>2466</v>
      </c>
      <c r="E2413" s="201" t="s">
        <v>105</v>
      </c>
    </row>
    <row r="2414" spans="1:6" ht="12" x14ac:dyDescent="0.25">
      <c r="A2414" s="201" t="s">
        <v>2619</v>
      </c>
      <c r="B2414" s="201" t="s">
        <v>2620</v>
      </c>
      <c r="C2414" s="201" t="s">
        <v>2613</v>
      </c>
      <c r="D2414" s="201" t="s">
        <v>2466</v>
      </c>
      <c r="E2414" s="201" t="s">
        <v>105</v>
      </c>
      <c r="F2414" s="201" t="s">
        <v>2357</v>
      </c>
    </row>
    <row r="2415" spans="1:6" ht="12" x14ac:dyDescent="0.25">
      <c r="A2415" s="201" t="s">
        <v>2310</v>
      </c>
      <c r="B2415" s="201" t="s">
        <v>2621</v>
      </c>
      <c r="C2415" s="201" t="s">
        <v>2309</v>
      </c>
      <c r="D2415" s="201" t="s">
        <v>2341</v>
      </c>
      <c r="E2415" s="201" t="s">
        <v>99</v>
      </c>
    </row>
    <row r="2416" spans="1:6" ht="12" x14ac:dyDescent="0.25">
      <c r="A2416" s="201" t="s">
        <v>2310</v>
      </c>
      <c r="B2416" s="201" t="s">
        <v>2621</v>
      </c>
      <c r="C2416" s="201" t="s">
        <v>2309</v>
      </c>
      <c r="D2416" s="201" t="s">
        <v>2341</v>
      </c>
      <c r="E2416" s="201" t="s">
        <v>99</v>
      </c>
      <c r="F2416" s="201" t="s">
        <v>2350</v>
      </c>
    </row>
    <row r="2417" spans="1:6" ht="12" x14ac:dyDescent="0.25">
      <c r="A2417" s="201" t="s">
        <v>2310</v>
      </c>
      <c r="B2417" s="201" t="s">
        <v>2621</v>
      </c>
      <c r="C2417" s="201" t="s">
        <v>2309</v>
      </c>
      <c r="D2417" s="201" t="s">
        <v>2341</v>
      </c>
      <c r="E2417" s="201" t="s">
        <v>99</v>
      </c>
      <c r="F2417" s="201" t="s">
        <v>2422</v>
      </c>
    </row>
    <row r="2418" spans="1:6" ht="12" x14ac:dyDescent="0.25">
      <c r="A2418" s="201" t="s">
        <v>2310</v>
      </c>
      <c r="B2418" s="201" t="s">
        <v>2621</v>
      </c>
      <c r="C2418" s="201" t="s">
        <v>2309</v>
      </c>
      <c r="D2418" s="201" t="s">
        <v>2341</v>
      </c>
      <c r="E2418" s="201" t="s">
        <v>99</v>
      </c>
      <c r="F2418" s="201" t="s">
        <v>2392</v>
      </c>
    </row>
    <row r="2419" spans="1:6" ht="12" x14ac:dyDescent="0.25">
      <c r="A2419" s="201" t="s">
        <v>2310</v>
      </c>
      <c r="B2419" s="201" t="s">
        <v>2621</v>
      </c>
      <c r="C2419" s="201" t="s">
        <v>2309</v>
      </c>
      <c r="D2419" s="201" t="s">
        <v>2341</v>
      </c>
      <c r="E2419" s="201" t="s">
        <v>99</v>
      </c>
      <c r="F2419" s="201" t="s">
        <v>2378</v>
      </c>
    </row>
    <row r="2420" spans="1:6" ht="12" x14ac:dyDescent="0.25">
      <c r="A2420" s="201" t="s">
        <v>2310</v>
      </c>
      <c r="B2420" s="201" t="s">
        <v>2621</v>
      </c>
      <c r="C2420" s="201" t="s">
        <v>2309</v>
      </c>
      <c r="D2420" s="201" t="s">
        <v>2341</v>
      </c>
      <c r="E2420" s="201" t="s">
        <v>99</v>
      </c>
      <c r="F2420" s="201" t="s">
        <v>2391</v>
      </c>
    </row>
    <row r="2421" spans="1:6" ht="12" x14ac:dyDescent="0.25">
      <c r="A2421" s="201" t="s">
        <v>2310</v>
      </c>
      <c r="B2421" s="201" t="s">
        <v>2621</v>
      </c>
      <c r="C2421" s="201" t="s">
        <v>2309</v>
      </c>
      <c r="D2421" s="201" t="s">
        <v>2341</v>
      </c>
      <c r="E2421" s="201" t="s">
        <v>99</v>
      </c>
      <c r="F2421" s="201" t="s">
        <v>2388</v>
      </c>
    </row>
    <row r="2422" spans="1:6" ht="12" x14ac:dyDescent="0.25">
      <c r="A2422" s="201" t="s">
        <v>2310</v>
      </c>
      <c r="B2422" s="201" t="s">
        <v>2621</v>
      </c>
      <c r="C2422" s="201" t="s">
        <v>2309</v>
      </c>
      <c r="D2422" s="201" t="s">
        <v>2341</v>
      </c>
      <c r="E2422" s="201" t="s">
        <v>99</v>
      </c>
      <c r="F2422" s="201" t="s">
        <v>2383</v>
      </c>
    </row>
    <row r="2423" spans="1:6" ht="12" x14ac:dyDescent="0.25">
      <c r="A2423" s="201" t="s">
        <v>2310</v>
      </c>
      <c r="B2423" s="201" t="s">
        <v>2621</v>
      </c>
      <c r="C2423" s="201" t="s">
        <v>2309</v>
      </c>
      <c r="D2423" s="201" t="s">
        <v>2341</v>
      </c>
      <c r="E2423" s="201" t="s">
        <v>99</v>
      </c>
      <c r="F2423" s="201" t="s">
        <v>2348</v>
      </c>
    </row>
    <row r="2424" spans="1:6" ht="12" x14ac:dyDescent="0.25">
      <c r="A2424" s="201" t="s">
        <v>2310</v>
      </c>
      <c r="B2424" s="201" t="s">
        <v>2621</v>
      </c>
      <c r="C2424" s="201" t="s">
        <v>2309</v>
      </c>
      <c r="D2424" s="201" t="s">
        <v>2341</v>
      </c>
      <c r="E2424" s="201" t="s">
        <v>99</v>
      </c>
      <c r="F2424" s="201" t="s">
        <v>2372</v>
      </c>
    </row>
    <row r="2425" spans="1:6" ht="12" x14ac:dyDescent="0.25">
      <c r="A2425" s="201" t="s">
        <v>2310</v>
      </c>
      <c r="B2425" s="201" t="s">
        <v>2621</v>
      </c>
      <c r="C2425" s="201" t="s">
        <v>2309</v>
      </c>
      <c r="D2425" s="201" t="s">
        <v>2341</v>
      </c>
      <c r="E2425" s="201" t="s">
        <v>99</v>
      </c>
      <c r="F2425" s="201" t="s">
        <v>2358</v>
      </c>
    </row>
    <row r="2426" spans="1:6" ht="12" x14ac:dyDescent="0.25">
      <c r="A2426" s="201" t="s">
        <v>2310</v>
      </c>
      <c r="B2426" s="201" t="s">
        <v>2621</v>
      </c>
      <c r="C2426" s="201" t="s">
        <v>2309</v>
      </c>
      <c r="D2426" s="201" t="s">
        <v>2341</v>
      </c>
      <c r="E2426" s="201" t="s">
        <v>99</v>
      </c>
      <c r="F2426" s="201" t="s">
        <v>2365</v>
      </c>
    </row>
    <row r="2427" spans="1:6" ht="12" x14ac:dyDescent="0.25">
      <c r="A2427" s="201" t="s">
        <v>2310</v>
      </c>
      <c r="B2427" s="201" t="s">
        <v>2621</v>
      </c>
      <c r="C2427" s="201" t="s">
        <v>2309</v>
      </c>
      <c r="D2427" s="201" t="s">
        <v>2341</v>
      </c>
      <c r="E2427" s="201" t="s">
        <v>99</v>
      </c>
      <c r="F2427" s="201" t="s">
        <v>2364</v>
      </c>
    </row>
    <row r="2428" spans="1:6" ht="12" x14ac:dyDescent="0.25">
      <c r="A2428" s="201" t="s">
        <v>2310</v>
      </c>
      <c r="B2428" s="201" t="s">
        <v>2621</v>
      </c>
      <c r="C2428" s="201" t="s">
        <v>2309</v>
      </c>
      <c r="D2428" s="201" t="s">
        <v>2341</v>
      </c>
      <c r="E2428" s="201" t="s">
        <v>99</v>
      </c>
      <c r="F2428" s="201" t="s">
        <v>2347</v>
      </c>
    </row>
    <row r="2429" spans="1:6" ht="12" x14ac:dyDescent="0.25">
      <c r="A2429" s="201" t="s">
        <v>2310</v>
      </c>
      <c r="B2429" s="201" t="s">
        <v>2621</v>
      </c>
      <c r="C2429" s="201" t="s">
        <v>2309</v>
      </c>
      <c r="D2429" s="201" t="s">
        <v>2341</v>
      </c>
      <c r="E2429" s="201" t="s">
        <v>99</v>
      </c>
      <c r="F2429" s="201" t="s">
        <v>2342</v>
      </c>
    </row>
    <row r="2430" spans="1:6" ht="12" x14ac:dyDescent="0.25">
      <c r="A2430" s="201" t="s">
        <v>2310</v>
      </c>
      <c r="B2430" s="201" t="s">
        <v>2621</v>
      </c>
      <c r="C2430" s="201" t="s">
        <v>2309</v>
      </c>
      <c r="D2430" s="201" t="s">
        <v>2341</v>
      </c>
      <c r="E2430" s="201" t="s">
        <v>99</v>
      </c>
      <c r="F2430" s="201" t="s">
        <v>2345</v>
      </c>
    </row>
    <row r="2431" spans="1:6" ht="12" x14ac:dyDescent="0.25">
      <c r="A2431" s="201" t="s">
        <v>2310</v>
      </c>
      <c r="B2431" s="201" t="s">
        <v>2621</v>
      </c>
      <c r="C2431" s="201" t="s">
        <v>2309</v>
      </c>
      <c r="D2431" s="201" t="s">
        <v>2341</v>
      </c>
      <c r="E2431" s="201" t="s">
        <v>99</v>
      </c>
      <c r="F2431" s="201" t="s">
        <v>2341</v>
      </c>
    </row>
    <row r="2432" spans="1:6" ht="12" x14ac:dyDescent="0.25">
      <c r="A2432" s="201" t="s">
        <v>2310</v>
      </c>
      <c r="B2432" s="201" t="s">
        <v>2621</v>
      </c>
      <c r="C2432" s="201" t="s">
        <v>2309</v>
      </c>
      <c r="D2432" s="201" t="s">
        <v>2341</v>
      </c>
      <c r="E2432" s="201" t="s">
        <v>99</v>
      </c>
      <c r="F2432" s="201" t="s">
        <v>2387</v>
      </c>
    </row>
    <row r="2433" spans="1:6" ht="12" x14ac:dyDescent="0.25">
      <c r="A2433" s="201" t="s">
        <v>2310</v>
      </c>
      <c r="B2433" s="201" t="s">
        <v>2621</v>
      </c>
      <c r="C2433" s="201" t="s">
        <v>2309</v>
      </c>
      <c r="D2433" s="201" t="s">
        <v>2341</v>
      </c>
      <c r="E2433" s="201" t="s">
        <v>99</v>
      </c>
      <c r="F2433" s="201" t="s">
        <v>2352</v>
      </c>
    </row>
    <row r="2434" spans="1:6" ht="12" x14ac:dyDescent="0.25">
      <c r="A2434" s="201" t="s">
        <v>2622</v>
      </c>
      <c r="B2434" s="201" t="s">
        <v>2623</v>
      </c>
      <c r="C2434" s="201" t="s">
        <v>2284</v>
      </c>
      <c r="D2434" s="201" t="s">
        <v>2466</v>
      </c>
      <c r="E2434" s="201" t="s">
        <v>109</v>
      </c>
      <c r="F2434" s="201" t="s">
        <v>2344</v>
      </c>
    </row>
    <row r="2435" spans="1:6" ht="12" x14ac:dyDescent="0.25">
      <c r="A2435" s="201" t="s">
        <v>2622</v>
      </c>
      <c r="B2435" s="201" t="s">
        <v>2623</v>
      </c>
      <c r="C2435" s="201" t="s">
        <v>2284</v>
      </c>
      <c r="D2435" s="201" t="s">
        <v>2466</v>
      </c>
      <c r="E2435" s="201" t="s">
        <v>109</v>
      </c>
      <c r="F2435" s="201" t="s">
        <v>2353</v>
      </c>
    </row>
    <row r="2436" spans="1:6" ht="12" x14ac:dyDescent="0.25">
      <c r="A2436" s="201" t="s">
        <v>2622</v>
      </c>
      <c r="B2436" s="201" t="s">
        <v>2623</v>
      </c>
      <c r="C2436" s="201" t="s">
        <v>2284</v>
      </c>
      <c r="D2436" s="201" t="s">
        <v>2466</v>
      </c>
      <c r="E2436" s="201" t="s">
        <v>109</v>
      </c>
      <c r="F2436" s="201" t="s">
        <v>2422</v>
      </c>
    </row>
    <row r="2437" spans="1:6" ht="12" x14ac:dyDescent="0.25">
      <c r="A2437" s="201" t="s">
        <v>2622</v>
      </c>
      <c r="B2437" s="201" t="s">
        <v>2623</v>
      </c>
      <c r="C2437" s="201" t="s">
        <v>2284</v>
      </c>
      <c r="D2437" s="201" t="s">
        <v>2466</v>
      </c>
      <c r="E2437" s="201" t="s">
        <v>109</v>
      </c>
      <c r="F2437" s="201" t="s">
        <v>2345</v>
      </c>
    </row>
    <row r="2438" spans="1:6" ht="12" x14ac:dyDescent="0.25">
      <c r="A2438" s="201" t="s">
        <v>2311</v>
      </c>
      <c r="B2438" s="201" t="s">
        <v>2624</v>
      </c>
      <c r="C2438" s="201" t="s">
        <v>2309</v>
      </c>
      <c r="D2438" s="201" t="s">
        <v>2458</v>
      </c>
      <c r="E2438" s="201" t="s">
        <v>99</v>
      </c>
      <c r="F2438" s="201" t="s">
        <v>2353</v>
      </c>
    </row>
    <row r="2439" spans="1:6" ht="12" x14ac:dyDescent="0.25">
      <c r="A2439" s="201" t="s">
        <v>2311</v>
      </c>
      <c r="B2439" s="201" t="s">
        <v>2624</v>
      </c>
      <c r="C2439" s="201" t="s">
        <v>2309</v>
      </c>
      <c r="D2439" s="201" t="s">
        <v>2458</v>
      </c>
      <c r="E2439" s="201" t="s">
        <v>99</v>
      </c>
      <c r="F2439" s="201" t="s">
        <v>2348</v>
      </c>
    </row>
    <row r="2440" spans="1:6" ht="12" x14ac:dyDescent="0.25">
      <c r="A2440" s="201" t="s">
        <v>2311</v>
      </c>
      <c r="B2440" s="201" t="s">
        <v>2624</v>
      </c>
      <c r="C2440" s="201" t="s">
        <v>2309</v>
      </c>
      <c r="D2440" s="201" t="s">
        <v>2458</v>
      </c>
      <c r="E2440" s="201" t="s">
        <v>99</v>
      </c>
    </row>
    <row r="2441" spans="1:6" ht="12" x14ac:dyDescent="0.25">
      <c r="A2441" s="201" t="s">
        <v>2625</v>
      </c>
      <c r="B2441" s="201" t="s">
        <v>2626</v>
      </c>
      <c r="C2441" s="201" t="s">
        <v>2439</v>
      </c>
      <c r="D2441" s="201" t="s">
        <v>2341</v>
      </c>
      <c r="E2441" s="201" t="s">
        <v>109</v>
      </c>
      <c r="F2441" s="201" t="s">
        <v>2440</v>
      </c>
    </row>
    <row r="2442" spans="1:6" ht="12" x14ac:dyDescent="0.25">
      <c r="A2442" s="201" t="s">
        <v>2625</v>
      </c>
      <c r="B2442" s="201" t="s">
        <v>2626</v>
      </c>
      <c r="C2442" s="201" t="s">
        <v>2439</v>
      </c>
      <c r="D2442" s="201" t="s">
        <v>2341</v>
      </c>
      <c r="E2442" s="201" t="s">
        <v>109</v>
      </c>
      <c r="F2442" s="201" t="s">
        <v>2357</v>
      </c>
    </row>
    <row r="2443" spans="1:6" ht="12" x14ac:dyDescent="0.25">
      <c r="A2443" s="201" t="s">
        <v>2625</v>
      </c>
      <c r="B2443" s="201" t="s">
        <v>2626</v>
      </c>
      <c r="C2443" s="201" t="s">
        <v>2439</v>
      </c>
      <c r="D2443" s="201" t="s">
        <v>2341</v>
      </c>
      <c r="E2443" s="201" t="s">
        <v>109</v>
      </c>
      <c r="F2443" s="201" t="s">
        <v>2422</v>
      </c>
    </row>
    <row r="2444" spans="1:6" ht="12" x14ac:dyDescent="0.25">
      <c r="A2444" s="201" t="s">
        <v>2625</v>
      </c>
      <c r="B2444" s="201" t="s">
        <v>2626</v>
      </c>
      <c r="C2444" s="201" t="s">
        <v>2439</v>
      </c>
      <c r="D2444" s="201" t="s">
        <v>2341</v>
      </c>
      <c r="E2444" s="201" t="s">
        <v>109</v>
      </c>
      <c r="F2444" s="201" t="s">
        <v>2353</v>
      </c>
    </row>
    <row r="2445" spans="1:6" ht="12" x14ac:dyDescent="0.25">
      <c r="A2445" s="201" t="s">
        <v>2625</v>
      </c>
      <c r="B2445" s="201" t="s">
        <v>2626</v>
      </c>
      <c r="C2445" s="201" t="s">
        <v>2439</v>
      </c>
      <c r="D2445" s="201" t="s">
        <v>2341</v>
      </c>
      <c r="E2445" s="201" t="s">
        <v>109</v>
      </c>
    </row>
    <row r="2446" spans="1:6" ht="12" x14ac:dyDescent="0.25">
      <c r="A2446" s="201" t="s">
        <v>2627</v>
      </c>
      <c r="B2446" s="201" t="s">
        <v>2628</v>
      </c>
      <c r="C2446" s="201" t="s">
        <v>2436</v>
      </c>
      <c r="D2446" s="201" t="s">
        <v>2466</v>
      </c>
      <c r="E2446" s="201" t="s">
        <v>109</v>
      </c>
    </row>
    <row r="2447" spans="1:6" ht="12" x14ac:dyDescent="0.25">
      <c r="A2447" s="201" t="s">
        <v>2627</v>
      </c>
      <c r="B2447" s="201" t="s">
        <v>2628</v>
      </c>
      <c r="C2447" s="201" t="s">
        <v>2436</v>
      </c>
      <c r="D2447" s="201" t="s">
        <v>2466</v>
      </c>
      <c r="E2447" s="201" t="s">
        <v>109</v>
      </c>
      <c r="F2447" s="201" t="s">
        <v>2344</v>
      </c>
    </row>
    <row r="2448" spans="1:6" ht="12" x14ac:dyDescent="0.25">
      <c r="A2448" s="201" t="s">
        <v>2627</v>
      </c>
      <c r="B2448" s="201" t="s">
        <v>2628</v>
      </c>
      <c r="C2448" s="201" t="s">
        <v>2436</v>
      </c>
      <c r="D2448" s="201" t="s">
        <v>2466</v>
      </c>
      <c r="E2448" s="201" t="s">
        <v>109</v>
      </c>
      <c r="F2448" s="201" t="s">
        <v>2466</v>
      </c>
    </row>
    <row r="2449" spans="1:6" ht="12" x14ac:dyDescent="0.25">
      <c r="A2449" s="201" t="s">
        <v>2627</v>
      </c>
      <c r="B2449" s="201" t="s">
        <v>2628</v>
      </c>
      <c r="C2449" s="201" t="s">
        <v>2436</v>
      </c>
      <c r="D2449" s="201" t="s">
        <v>2466</v>
      </c>
      <c r="E2449" s="201" t="s">
        <v>109</v>
      </c>
      <c r="F2449" s="201" t="s">
        <v>2390</v>
      </c>
    </row>
    <row r="2450" spans="1:6" ht="12" x14ac:dyDescent="0.25">
      <c r="A2450" s="201" t="s">
        <v>2627</v>
      </c>
      <c r="B2450" s="201" t="s">
        <v>2628</v>
      </c>
      <c r="C2450" s="201" t="s">
        <v>2436</v>
      </c>
      <c r="D2450" s="201" t="s">
        <v>2466</v>
      </c>
      <c r="E2450" s="201" t="s">
        <v>109</v>
      </c>
      <c r="F2450" s="201" t="s">
        <v>2345</v>
      </c>
    </row>
    <row r="2451" spans="1:6" ht="12" x14ac:dyDescent="0.25">
      <c r="A2451" s="201" t="s">
        <v>2627</v>
      </c>
      <c r="B2451" s="201" t="s">
        <v>2628</v>
      </c>
      <c r="C2451" s="201" t="s">
        <v>2436</v>
      </c>
      <c r="D2451" s="201" t="s">
        <v>2466</v>
      </c>
      <c r="E2451" s="201" t="s">
        <v>109</v>
      </c>
      <c r="F2451" s="201" t="s">
        <v>2347</v>
      </c>
    </row>
    <row r="2452" spans="1:6" ht="12" x14ac:dyDescent="0.25">
      <c r="A2452" s="201" t="s">
        <v>2627</v>
      </c>
      <c r="B2452" s="201" t="s">
        <v>2628</v>
      </c>
      <c r="C2452" s="201" t="s">
        <v>2436</v>
      </c>
      <c r="D2452" s="201" t="s">
        <v>2466</v>
      </c>
      <c r="E2452" s="201" t="s">
        <v>109</v>
      </c>
      <c r="F2452" s="201" t="s">
        <v>2407</v>
      </c>
    </row>
    <row r="2453" spans="1:6" ht="12" x14ac:dyDescent="0.25">
      <c r="A2453" s="201" t="s">
        <v>2627</v>
      </c>
      <c r="B2453" s="201" t="s">
        <v>2628</v>
      </c>
      <c r="C2453" s="201" t="s">
        <v>2436</v>
      </c>
      <c r="D2453" s="201" t="s">
        <v>2466</v>
      </c>
      <c r="E2453" s="201" t="s">
        <v>109</v>
      </c>
      <c r="F2453" s="201" t="s">
        <v>2443</v>
      </c>
    </row>
    <row r="2454" spans="1:6" ht="12" x14ac:dyDescent="0.25">
      <c r="A2454" s="201" t="s">
        <v>2627</v>
      </c>
      <c r="B2454" s="201" t="s">
        <v>2628</v>
      </c>
      <c r="C2454" s="201" t="s">
        <v>2436</v>
      </c>
      <c r="D2454" s="201" t="s">
        <v>2466</v>
      </c>
      <c r="E2454" s="201" t="s">
        <v>109</v>
      </c>
      <c r="F2454" s="201" t="s">
        <v>2387</v>
      </c>
    </row>
    <row r="2455" spans="1:6" ht="12" x14ac:dyDescent="0.25">
      <c r="A2455" s="201" t="s">
        <v>2629</v>
      </c>
      <c r="B2455" s="201" t="s">
        <v>2630</v>
      </c>
      <c r="C2455" s="201" t="s">
        <v>2436</v>
      </c>
      <c r="D2455" s="201" t="s">
        <v>2466</v>
      </c>
      <c r="E2455" s="201" t="s">
        <v>109</v>
      </c>
      <c r="F2455" s="201" t="s">
        <v>2394</v>
      </c>
    </row>
    <row r="2456" spans="1:6" ht="12" x14ac:dyDescent="0.25">
      <c r="A2456" s="201" t="s">
        <v>2629</v>
      </c>
      <c r="B2456" s="201" t="s">
        <v>2630</v>
      </c>
      <c r="C2456" s="201" t="s">
        <v>2436</v>
      </c>
      <c r="D2456" s="201" t="s">
        <v>2466</v>
      </c>
      <c r="E2456" s="201" t="s">
        <v>109</v>
      </c>
      <c r="F2456" s="201" t="s">
        <v>2343</v>
      </c>
    </row>
    <row r="2457" spans="1:6" ht="12" x14ac:dyDescent="0.25">
      <c r="A2457" s="201" t="s">
        <v>2629</v>
      </c>
      <c r="B2457" s="201" t="s">
        <v>2630</v>
      </c>
      <c r="C2457" s="201" t="s">
        <v>2436</v>
      </c>
      <c r="D2457" s="201" t="s">
        <v>2466</v>
      </c>
      <c r="E2457" s="201" t="s">
        <v>109</v>
      </c>
      <c r="F2457" s="201" t="s">
        <v>2344</v>
      </c>
    </row>
    <row r="2458" spans="1:6" ht="12" x14ac:dyDescent="0.25">
      <c r="A2458" s="201" t="s">
        <v>2629</v>
      </c>
      <c r="B2458" s="201" t="s">
        <v>2630</v>
      </c>
      <c r="C2458" s="201" t="s">
        <v>2436</v>
      </c>
      <c r="D2458" s="201" t="s">
        <v>2466</v>
      </c>
      <c r="E2458" s="201" t="s">
        <v>109</v>
      </c>
      <c r="F2458" s="201" t="s">
        <v>2466</v>
      </c>
    </row>
    <row r="2459" spans="1:6" ht="12" x14ac:dyDescent="0.25">
      <c r="A2459" s="201" t="s">
        <v>2629</v>
      </c>
      <c r="B2459" s="201" t="s">
        <v>2630</v>
      </c>
      <c r="C2459" s="201" t="s">
        <v>2436</v>
      </c>
      <c r="D2459" s="201" t="s">
        <v>2466</v>
      </c>
      <c r="E2459" s="201" t="s">
        <v>109</v>
      </c>
      <c r="F2459" s="201" t="s">
        <v>2407</v>
      </c>
    </row>
    <row r="2460" spans="1:6" ht="12" x14ac:dyDescent="0.25">
      <c r="A2460" s="201" t="s">
        <v>2629</v>
      </c>
      <c r="B2460" s="201" t="s">
        <v>2630</v>
      </c>
      <c r="C2460" s="201" t="s">
        <v>2436</v>
      </c>
      <c r="D2460" s="201" t="s">
        <v>2466</v>
      </c>
      <c r="E2460" s="201" t="s">
        <v>109</v>
      </c>
      <c r="F2460" s="201" t="s">
        <v>2347</v>
      </c>
    </row>
    <row r="2461" spans="1:6" ht="12" x14ac:dyDescent="0.25">
      <c r="A2461" s="201" t="s">
        <v>2629</v>
      </c>
      <c r="B2461" s="201" t="s">
        <v>2630</v>
      </c>
      <c r="C2461" s="201" t="s">
        <v>2436</v>
      </c>
      <c r="D2461" s="201" t="s">
        <v>2466</v>
      </c>
      <c r="E2461" s="201" t="s">
        <v>109</v>
      </c>
      <c r="F2461" s="201" t="s">
        <v>2390</v>
      </c>
    </row>
    <row r="2462" spans="1:6" ht="12" x14ac:dyDescent="0.25">
      <c r="A2462" s="201" t="s">
        <v>2631</v>
      </c>
      <c r="B2462" s="201" t="s">
        <v>2632</v>
      </c>
      <c r="C2462" s="201" t="s">
        <v>2613</v>
      </c>
      <c r="D2462" s="201" t="s">
        <v>2466</v>
      </c>
      <c r="E2462" s="201" t="s">
        <v>109</v>
      </c>
      <c r="F2462" s="201" t="s">
        <v>2466</v>
      </c>
    </row>
    <row r="2463" spans="1:6" ht="12" x14ac:dyDescent="0.25">
      <c r="A2463" s="201" t="s">
        <v>2631</v>
      </c>
      <c r="B2463" s="201" t="s">
        <v>2632</v>
      </c>
      <c r="C2463" s="201" t="s">
        <v>2613</v>
      </c>
      <c r="D2463" s="201" t="s">
        <v>2466</v>
      </c>
      <c r="E2463" s="201" t="s">
        <v>109</v>
      </c>
      <c r="F2463" s="201" t="s">
        <v>2422</v>
      </c>
    </row>
    <row r="2464" spans="1:6" ht="12" x14ac:dyDescent="0.25">
      <c r="A2464" s="201" t="s">
        <v>2631</v>
      </c>
      <c r="B2464" s="201" t="s">
        <v>2632</v>
      </c>
      <c r="C2464" s="201" t="s">
        <v>2613</v>
      </c>
      <c r="D2464" s="201" t="s">
        <v>2466</v>
      </c>
      <c r="E2464" s="201" t="s">
        <v>109</v>
      </c>
    </row>
    <row r="2465" spans="1:6" ht="12" x14ac:dyDescent="0.25">
      <c r="A2465" s="201" t="s">
        <v>2631</v>
      </c>
      <c r="B2465" s="201" t="s">
        <v>2632</v>
      </c>
      <c r="C2465" s="201" t="s">
        <v>2613</v>
      </c>
      <c r="D2465" s="201" t="s">
        <v>2466</v>
      </c>
      <c r="E2465" s="201" t="s">
        <v>109</v>
      </c>
      <c r="F2465" s="201" t="s">
        <v>2440</v>
      </c>
    </row>
    <row r="2466" spans="1:6" ht="12" x14ac:dyDescent="0.25">
      <c r="A2466" s="201" t="s">
        <v>2633</v>
      </c>
      <c r="B2466" s="201" t="s">
        <v>2634</v>
      </c>
      <c r="C2466" s="201" t="s">
        <v>2439</v>
      </c>
      <c r="D2466" s="201" t="s">
        <v>2466</v>
      </c>
      <c r="E2466" s="201" t="s">
        <v>109</v>
      </c>
      <c r="F2466" s="201" t="s">
        <v>2443</v>
      </c>
    </row>
    <row r="2467" spans="1:6" ht="12" x14ac:dyDescent="0.25">
      <c r="A2467" s="201" t="s">
        <v>2633</v>
      </c>
      <c r="B2467" s="201" t="s">
        <v>2634</v>
      </c>
      <c r="C2467" s="201" t="s">
        <v>2439</v>
      </c>
      <c r="D2467" s="201" t="s">
        <v>2466</v>
      </c>
      <c r="E2467" s="201" t="s">
        <v>109</v>
      </c>
      <c r="F2467" s="201" t="s">
        <v>2344</v>
      </c>
    </row>
    <row r="2468" spans="1:6" ht="12" x14ac:dyDescent="0.25">
      <c r="A2468" s="201" t="s">
        <v>2633</v>
      </c>
      <c r="B2468" s="201" t="s">
        <v>2634</v>
      </c>
      <c r="C2468" s="201" t="s">
        <v>2439</v>
      </c>
      <c r="D2468" s="201" t="s">
        <v>2466</v>
      </c>
      <c r="E2468" s="201" t="s">
        <v>109</v>
      </c>
      <c r="F2468" s="201" t="s">
        <v>2405</v>
      </c>
    </row>
    <row r="2469" spans="1:6" ht="12" x14ac:dyDescent="0.25">
      <c r="A2469" s="201" t="s">
        <v>2633</v>
      </c>
      <c r="B2469" s="201" t="s">
        <v>2634</v>
      </c>
      <c r="C2469" s="201" t="s">
        <v>2439</v>
      </c>
      <c r="D2469" s="201" t="s">
        <v>2466</v>
      </c>
      <c r="E2469" s="201" t="s">
        <v>109</v>
      </c>
      <c r="F2469" s="201" t="s">
        <v>2390</v>
      </c>
    </row>
    <row r="2470" spans="1:6" ht="12" x14ac:dyDescent="0.25">
      <c r="A2470" s="201" t="s">
        <v>2633</v>
      </c>
      <c r="B2470" s="201" t="s">
        <v>2634</v>
      </c>
      <c r="C2470" s="201" t="s">
        <v>2439</v>
      </c>
      <c r="D2470" s="201" t="s">
        <v>2466</v>
      </c>
      <c r="E2470" s="201" t="s">
        <v>109</v>
      </c>
      <c r="F2470" s="201" t="s">
        <v>2396</v>
      </c>
    </row>
    <row r="2471" spans="1:6" ht="12" x14ac:dyDescent="0.25">
      <c r="A2471" s="201" t="s">
        <v>2633</v>
      </c>
      <c r="B2471" s="201" t="s">
        <v>2634</v>
      </c>
      <c r="C2471" s="201" t="s">
        <v>2439</v>
      </c>
      <c r="D2471" s="201" t="s">
        <v>2466</v>
      </c>
      <c r="E2471" s="201" t="s">
        <v>109</v>
      </c>
      <c r="F2471" s="201" t="s">
        <v>2422</v>
      </c>
    </row>
    <row r="2472" spans="1:6" ht="12" x14ac:dyDescent="0.25">
      <c r="A2472" s="201" t="s">
        <v>2633</v>
      </c>
      <c r="B2472" s="201" t="s">
        <v>2634</v>
      </c>
      <c r="C2472" s="201" t="s">
        <v>2439</v>
      </c>
      <c r="D2472" s="201" t="s">
        <v>2466</v>
      </c>
      <c r="E2472" s="201" t="s">
        <v>109</v>
      </c>
      <c r="F2472" s="201" t="s">
        <v>2364</v>
      </c>
    </row>
    <row r="2473" spans="1:6" ht="12" x14ac:dyDescent="0.25">
      <c r="A2473" s="201" t="s">
        <v>2633</v>
      </c>
      <c r="B2473" s="201" t="s">
        <v>2634</v>
      </c>
      <c r="C2473" s="201" t="s">
        <v>2439</v>
      </c>
      <c r="D2473" s="201" t="s">
        <v>2466</v>
      </c>
      <c r="E2473" s="201" t="s">
        <v>109</v>
      </c>
      <c r="F2473" s="201" t="s">
        <v>2367</v>
      </c>
    </row>
    <row r="2474" spans="1:6" ht="12" x14ac:dyDescent="0.25">
      <c r="A2474" s="201" t="s">
        <v>2633</v>
      </c>
      <c r="B2474" s="201" t="s">
        <v>2634</v>
      </c>
      <c r="C2474" s="201" t="s">
        <v>2439</v>
      </c>
      <c r="D2474" s="201" t="s">
        <v>2466</v>
      </c>
      <c r="E2474" s="201" t="s">
        <v>109</v>
      </c>
      <c r="F2474" s="201" t="s">
        <v>2440</v>
      </c>
    </row>
    <row r="2475" spans="1:6" ht="12" x14ac:dyDescent="0.25">
      <c r="A2475" s="201" t="s">
        <v>2633</v>
      </c>
      <c r="B2475" s="201" t="s">
        <v>2634</v>
      </c>
      <c r="C2475" s="201" t="s">
        <v>2439</v>
      </c>
      <c r="D2475" s="201" t="s">
        <v>2466</v>
      </c>
      <c r="E2475" s="201" t="s">
        <v>109</v>
      </c>
      <c r="F2475" s="201" t="s">
        <v>2365</v>
      </c>
    </row>
    <row r="2476" spans="1:6" ht="12" x14ac:dyDescent="0.25">
      <c r="A2476" s="201" t="s">
        <v>2633</v>
      </c>
      <c r="B2476" s="201" t="s">
        <v>2634</v>
      </c>
      <c r="C2476" s="201" t="s">
        <v>2439</v>
      </c>
      <c r="D2476" s="201" t="s">
        <v>2466</v>
      </c>
      <c r="E2476" s="201" t="s">
        <v>109</v>
      </c>
    </row>
    <row r="2477" spans="1:6" ht="12" x14ac:dyDescent="0.25">
      <c r="A2477" s="201" t="s">
        <v>2635</v>
      </c>
      <c r="B2477" s="201" t="s">
        <v>2636</v>
      </c>
      <c r="C2477" s="201" t="s">
        <v>2613</v>
      </c>
      <c r="D2477" s="201" t="s">
        <v>2466</v>
      </c>
      <c r="E2477" s="201" t="s">
        <v>109</v>
      </c>
      <c r="F2477" s="201" t="s">
        <v>2443</v>
      </c>
    </row>
    <row r="2478" spans="1:6" ht="12" x14ac:dyDescent="0.25">
      <c r="A2478" s="201" t="s">
        <v>2635</v>
      </c>
      <c r="B2478" s="201" t="s">
        <v>2636</v>
      </c>
      <c r="C2478" s="201" t="s">
        <v>2613</v>
      </c>
      <c r="D2478" s="201" t="s">
        <v>2466</v>
      </c>
      <c r="E2478" s="201" t="s">
        <v>109</v>
      </c>
    </row>
    <row r="2479" spans="1:6" ht="12" x14ac:dyDescent="0.25">
      <c r="A2479" s="201" t="s">
        <v>2635</v>
      </c>
      <c r="B2479" s="201" t="s">
        <v>2636</v>
      </c>
      <c r="C2479" s="201" t="s">
        <v>2613</v>
      </c>
      <c r="D2479" s="201" t="s">
        <v>2466</v>
      </c>
      <c r="E2479" s="201" t="s">
        <v>109</v>
      </c>
      <c r="F2479" s="201" t="s">
        <v>2466</v>
      </c>
    </row>
    <row r="2480" spans="1:6" ht="12" x14ac:dyDescent="0.25">
      <c r="A2480" s="201" t="s">
        <v>2635</v>
      </c>
      <c r="B2480" s="201" t="s">
        <v>2636</v>
      </c>
      <c r="C2480" s="201" t="s">
        <v>2613</v>
      </c>
      <c r="D2480" s="201" t="s">
        <v>2466</v>
      </c>
      <c r="E2480" s="201" t="s">
        <v>109</v>
      </c>
      <c r="F2480" s="201" t="s">
        <v>2422</v>
      </c>
    </row>
    <row r="2481" spans="1:6" ht="12" x14ac:dyDescent="0.25">
      <c r="A2481" s="201" t="s">
        <v>2635</v>
      </c>
      <c r="B2481" s="201" t="s">
        <v>2636</v>
      </c>
      <c r="C2481" s="201" t="s">
        <v>2613</v>
      </c>
      <c r="D2481" s="201" t="s">
        <v>2466</v>
      </c>
      <c r="E2481" s="201" t="s">
        <v>109</v>
      </c>
      <c r="F2481" s="201" t="s">
        <v>2407</v>
      </c>
    </row>
    <row r="2482" spans="1:6" ht="12" x14ac:dyDescent="0.25">
      <c r="A2482" s="207" t="s">
        <v>2635</v>
      </c>
      <c r="B2482" s="200" t="s">
        <v>2636</v>
      </c>
      <c r="C2482" s="200" t="s">
        <v>2613</v>
      </c>
      <c r="D2482" s="200" t="s">
        <v>2466</v>
      </c>
      <c r="E2482" s="200" t="s">
        <v>109</v>
      </c>
      <c r="F2482" s="200" t="s">
        <v>2443</v>
      </c>
    </row>
    <row r="2483" spans="1:6" ht="12" x14ac:dyDescent="0.25">
      <c r="A2483" s="207" t="s">
        <v>2635</v>
      </c>
      <c r="B2483" s="200" t="s">
        <v>2636</v>
      </c>
      <c r="C2483" s="200" t="s">
        <v>2613</v>
      </c>
      <c r="D2483" s="200" t="s">
        <v>2466</v>
      </c>
      <c r="E2483" s="200" t="s">
        <v>109</v>
      </c>
      <c r="F2483" s="200" t="s">
        <v>2422</v>
      </c>
    </row>
    <row r="2484" spans="1:6" ht="12" x14ac:dyDescent="0.25">
      <c r="A2484" s="207" t="s">
        <v>2635</v>
      </c>
      <c r="B2484" s="200" t="s">
        <v>2636</v>
      </c>
      <c r="C2484" s="200" t="s">
        <v>2613</v>
      </c>
      <c r="D2484" s="200" t="s">
        <v>2466</v>
      </c>
      <c r="E2484" s="200" t="s">
        <v>109</v>
      </c>
      <c r="F2484" s="200" t="s">
        <v>2407</v>
      </c>
    </row>
    <row r="2485" spans="1:6" ht="12" x14ac:dyDescent="0.25">
      <c r="A2485" s="201" t="s">
        <v>2637</v>
      </c>
      <c r="B2485" s="201" t="s">
        <v>2638</v>
      </c>
      <c r="C2485" s="201" t="s">
        <v>2613</v>
      </c>
      <c r="D2485" s="201" t="s">
        <v>2466</v>
      </c>
      <c r="E2485" s="201" t="s">
        <v>109</v>
      </c>
    </row>
    <row r="2486" spans="1:6" ht="12" x14ac:dyDescent="0.25">
      <c r="A2486" s="201" t="s">
        <v>2637</v>
      </c>
      <c r="B2486" s="201" t="s">
        <v>2638</v>
      </c>
      <c r="C2486" s="201" t="s">
        <v>2613</v>
      </c>
      <c r="D2486" s="201" t="s">
        <v>2466</v>
      </c>
      <c r="E2486" s="201" t="s">
        <v>109</v>
      </c>
      <c r="F2486" s="201" t="s">
        <v>2443</v>
      </c>
    </row>
    <row r="2487" spans="1:6" ht="12" x14ac:dyDescent="0.25">
      <c r="A2487" s="201" t="s">
        <v>2637</v>
      </c>
      <c r="B2487" s="201" t="s">
        <v>2638</v>
      </c>
      <c r="C2487" s="201" t="s">
        <v>2613</v>
      </c>
      <c r="D2487" s="201" t="s">
        <v>2466</v>
      </c>
      <c r="E2487" s="201" t="s">
        <v>109</v>
      </c>
      <c r="F2487" s="201" t="s">
        <v>2345</v>
      </c>
    </row>
    <row r="2488" spans="1:6" ht="12" x14ac:dyDescent="0.25">
      <c r="A2488" s="201" t="s">
        <v>2637</v>
      </c>
      <c r="B2488" s="201" t="s">
        <v>2638</v>
      </c>
      <c r="C2488" s="201" t="s">
        <v>2613</v>
      </c>
      <c r="D2488" s="201" t="s">
        <v>2466</v>
      </c>
      <c r="E2488" s="201" t="s">
        <v>109</v>
      </c>
      <c r="F2488" s="201" t="s">
        <v>2422</v>
      </c>
    </row>
    <row r="2489" spans="1:6" ht="12" x14ac:dyDescent="0.25">
      <c r="A2489" s="201" t="s">
        <v>2637</v>
      </c>
      <c r="B2489" s="201" t="s">
        <v>2638</v>
      </c>
      <c r="C2489" s="201" t="s">
        <v>2613</v>
      </c>
      <c r="D2489" s="201" t="s">
        <v>2466</v>
      </c>
      <c r="E2489" s="201" t="s">
        <v>109</v>
      </c>
      <c r="F2489" s="201" t="s">
        <v>2407</v>
      </c>
    </row>
    <row r="2490" spans="1:6" ht="12" x14ac:dyDescent="0.25">
      <c r="A2490" s="201" t="s">
        <v>2637</v>
      </c>
      <c r="B2490" s="201" t="s">
        <v>2638</v>
      </c>
      <c r="C2490" s="201" t="s">
        <v>2613</v>
      </c>
      <c r="D2490" s="201" t="s">
        <v>2466</v>
      </c>
      <c r="E2490" s="201" t="s">
        <v>109</v>
      </c>
      <c r="F2490" s="201" t="s">
        <v>2347</v>
      </c>
    </row>
    <row r="2491" spans="1:6" ht="12" x14ac:dyDescent="0.25">
      <c r="A2491" s="201" t="s">
        <v>2637</v>
      </c>
      <c r="B2491" s="201" t="s">
        <v>2638</v>
      </c>
      <c r="C2491" s="201" t="s">
        <v>2613</v>
      </c>
      <c r="D2491" s="201" t="s">
        <v>2466</v>
      </c>
      <c r="E2491" s="201" t="s">
        <v>109</v>
      </c>
      <c r="F2491" s="201" t="s">
        <v>2466</v>
      </c>
    </row>
    <row r="2492" spans="1:6" ht="12" x14ac:dyDescent="0.25">
      <c r="A2492" s="201" t="s">
        <v>2637</v>
      </c>
      <c r="B2492" s="201" t="s">
        <v>2638</v>
      </c>
      <c r="C2492" s="201" t="s">
        <v>2613</v>
      </c>
      <c r="D2492" s="201" t="s">
        <v>2466</v>
      </c>
      <c r="E2492" s="201" t="s">
        <v>109</v>
      </c>
      <c r="F2492" s="201" t="s">
        <v>2344</v>
      </c>
    </row>
    <row r="2493" spans="1:6" ht="12" x14ac:dyDescent="0.25">
      <c r="A2493" s="201" t="s">
        <v>2639</v>
      </c>
      <c r="B2493" s="201" t="s">
        <v>2640</v>
      </c>
      <c r="C2493" s="201" t="s">
        <v>2613</v>
      </c>
      <c r="D2493" s="201" t="s">
        <v>2466</v>
      </c>
      <c r="E2493" s="201" t="s">
        <v>109</v>
      </c>
      <c r="F2493" s="201" t="s">
        <v>2407</v>
      </c>
    </row>
    <row r="2494" spans="1:6" ht="12" x14ac:dyDescent="0.25">
      <c r="A2494" s="201" t="s">
        <v>2639</v>
      </c>
      <c r="B2494" s="201" t="s">
        <v>2640</v>
      </c>
      <c r="C2494" s="201" t="s">
        <v>2613</v>
      </c>
      <c r="D2494" s="201" t="s">
        <v>2466</v>
      </c>
      <c r="E2494" s="201" t="s">
        <v>109</v>
      </c>
      <c r="F2494" s="201" t="s">
        <v>2466</v>
      </c>
    </row>
    <row r="2495" spans="1:6" ht="12" x14ac:dyDescent="0.25">
      <c r="A2495" s="201" t="s">
        <v>2639</v>
      </c>
      <c r="B2495" s="201" t="s">
        <v>2640</v>
      </c>
      <c r="C2495" s="201" t="s">
        <v>2613</v>
      </c>
      <c r="D2495" s="201" t="s">
        <v>2466</v>
      </c>
      <c r="E2495" s="201" t="s">
        <v>109</v>
      </c>
      <c r="F2495" s="201" t="s">
        <v>2443</v>
      </c>
    </row>
    <row r="2496" spans="1:6" ht="12" x14ac:dyDescent="0.25">
      <c r="A2496" s="201" t="s">
        <v>2639</v>
      </c>
      <c r="B2496" s="201" t="s">
        <v>2640</v>
      </c>
      <c r="C2496" s="201" t="s">
        <v>2613</v>
      </c>
      <c r="D2496" s="201" t="s">
        <v>2466</v>
      </c>
      <c r="E2496" s="201" t="s">
        <v>109</v>
      </c>
      <c r="F2496" s="201" t="s">
        <v>2422</v>
      </c>
    </row>
    <row r="2497" spans="1:6" ht="12" x14ac:dyDescent="0.25">
      <c r="A2497" s="201" t="s">
        <v>2639</v>
      </c>
      <c r="B2497" s="201" t="s">
        <v>2640</v>
      </c>
      <c r="C2497" s="201" t="s">
        <v>2613</v>
      </c>
      <c r="D2497" s="201" t="s">
        <v>2466</v>
      </c>
      <c r="E2497" s="201" t="s">
        <v>109</v>
      </c>
      <c r="F2497" s="201" t="s">
        <v>2365</v>
      </c>
    </row>
    <row r="2498" spans="1:6" ht="12" x14ac:dyDescent="0.25">
      <c r="A2498" s="201" t="s">
        <v>2639</v>
      </c>
      <c r="B2498" s="201" t="s">
        <v>2640</v>
      </c>
      <c r="C2498" s="201" t="s">
        <v>2613</v>
      </c>
      <c r="D2498" s="201" t="s">
        <v>2466</v>
      </c>
      <c r="E2498" s="201" t="s">
        <v>109</v>
      </c>
      <c r="F2498" s="201" t="s">
        <v>2344</v>
      </c>
    </row>
    <row r="2499" spans="1:6" ht="12" x14ac:dyDescent="0.25">
      <c r="A2499" s="201" t="s">
        <v>2639</v>
      </c>
      <c r="B2499" s="201" t="s">
        <v>2640</v>
      </c>
      <c r="C2499" s="201" t="s">
        <v>2613</v>
      </c>
      <c r="D2499" s="201" t="s">
        <v>2466</v>
      </c>
      <c r="E2499" s="201" t="s">
        <v>109</v>
      </c>
      <c r="F2499" s="201" t="s">
        <v>2405</v>
      </c>
    </row>
    <row r="2500" spans="1:6" ht="12" x14ac:dyDescent="0.25">
      <c r="A2500" s="201" t="s">
        <v>2639</v>
      </c>
      <c r="B2500" s="201" t="s">
        <v>2640</v>
      </c>
      <c r="C2500" s="201" t="s">
        <v>2613</v>
      </c>
      <c r="D2500" s="201" t="s">
        <v>2466</v>
      </c>
      <c r="E2500" s="201" t="s">
        <v>109</v>
      </c>
      <c r="F2500" s="201" t="s">
        <v>2347</v>
      </c>
    </row>
    <row r="2501" spans="1:6" ht="12" x14ac:dyDescent="0.25">
      <c r="A2501" s="201" t="s">
        <v>2639</v>
      </c>
      <c r="B2501" s="201" t="s">
        <v>2640</v>
      </c>
      <c r="C2501" s="201" t="s">
        <v>2613</v>
      </c>
      <c r="D2501" s="201" t="s">
        <v>2466</v>
      </c>
      <c r="E2501" s="201" t="s">
        <v>109</v>
      </c>
    </row>
    <row r="2502" spans="1:6" ht="12" x14ac:dyDescent="0.25">
      <c r="A2502" s="201" t="s">
        <v>2641</v>
      </c>
      <c r="B2502" s="201" t="s">
        <v>2642</v>
      </c>
      <c r="C2502" s="201" t="s">
        <v>2613</v>
      </c>
      <c r="D2502" s="201" t="s">
        <v>2466</v>
      </c>
      <c r="E2502" s="201" t="s">
        <v>109</v>
      </c>
      <c r="F2502" s="201" t="s">
        <v>2407</v>
      </c>
    </row>
    <row r="2503" spans="1:6" ht="12" x14ac:dyDescent="0.25">
      <c r="A2503" s="201" t="s">
        <v>2641</v>
      </c>
      <c r="B2503" s="201" t="s">
        <v>2642</v>
      </c>
      <c r="C2503" s="201" t="s">
        <v>2613</v>
      </c>
      <c r="D2503" s="201" t="s">
        <v>2466</v>
      </c>
      <c r="E2503" s="201" t="s">
        <v>109</v>
      </c>
      <c r="F2503" s="201" t="s">
        <v>2422</v>
      </c>
    </row>
    <row r="2504" spans="1:6" ht="12" x14ac:dyDescent="0.25">
      <c r="A2504" s="201" t="s">
        <v>2641</v>
      </c>
      <c r="B2504" s="201" t="s">
        <v>2642</v>
      </c>
      <c r="C2504" s="201" t="s">
        <v>2613</v>
      </c>
      <c r="D2504" s="201" t="s">
        <v>2466</v>
      </c>
      <c r="E2504" s="201" t="s">
        <v>109</v>
      </c>
      <c r="F2504" s="201" t="s">
        <v>2344</v>
      </c>
    </row>
    <row r="2505" spans="1:6" ht="12" x14ac:dyDescent="0.25">
      <c r="A2505" s="201" t="s">
        <v>2641</v>
      </c>
      <c r="B2505" s="201" t="s">
        <v>2642</v>
      </c>
      <c r="C2505" s="201" t="s">
        <v>2613</v>
      </c>
      <c r="D2505" s="201" t="s">
        <v>2466</v>
      </c>
      <c r="E2505" s="201" t="s">
        <v>109</v>
      </c>
      <c r="F2505" s="201" t="s">
        <v>2466</v>
      </c>
    </row>
    <row r="2506" spans="1:6" ht="12" x14ac:dyDescent="0.25">
      <c r="A2506" s="201" t="s">
        <v>2641</v>
      </c>
      <c r="B2506" s="201" t="s">
        <v>2642</v>
      </c>
      <c r="C2506" s="201" t="s">
        <v>2613</v>
      </c>
      <c r="D2506" s="201" t="s">
        <v>2466</v>
      </c>
      <c r="E2506" s="201" t="s">
        <v>109</v>
      </c>
      <c r="F2506" s="201" t="s">
        <v>2405</v>
      </c>
    </row>
    <row r="2507" spans="1:6" ht="12" x14ac:dyDescent="0.25">
      <c r="A2507" s="201" t="s">
        <v>2641</v>
      </c>
      <c r="B2507" s="201" t="s">
        <v>2642</v>
      </c>
      <c r="C2507" s="201" t="s">
        <v>2613</v>
      </c>
      <c r="D2507" s="201" t="s">
        <v>2466</v>
      </c>
      <c r="E2507" s="201" t="s">
        <v>109</v>
      </c>
      <c r="F2507" s="201" t="s">
        <v>2443</v>
      </c>
    </row>
    <row r="2508" spans="1:6" ht="12" x14ac:dyDescent="0.25">
      <c r="A2508" s="201" t="s">
        <v>2641</v>
      </c>
      <c r="B2508" s="201" t="s">
        <v>2642</v>
      </c>
      <c r="C2508" s="201" t="s">
        <v>2613</v>
      </c>
      <c r="D2508" s="201" t="s">
        <v>2466</v>
      </c>
      <c r="E2508" s="201" t="s">
        <v>109</v>
      </c>
      <c r="F2508" s="201" t="s">
        <v>2347</v>
      </c>
    </row>
    <row r="2509" spans="1:6" ht="12" x14ac:dyDescent="0.25">
      <c r="A2509" s="201" t="s">
        <v>2641</v>
      </c>
      <c r="B2509" s="201" t="s">
        <v>2642</v>
      </c>
      <c r="C2509" s="201" t="s">
        <v>2613</v>
      </c>
      <c r="D2509" s="201" t="s">
        <v>2466</v>
      </c>
      <c r="E2509" s="201" t="s">
        <v>109</v>
      </c>
    </row>
    <row r="2510" spans="1:6" ht="12" x14ac:dyDescent="0.25">
      <c r="A2510" s="201" t="s">
        <v>2643</v>
      </c>
      <c r="B2510" s="201" t="s">
        <v>2644</v>
      </c>
      <c r="C2510" s="201" t="s">
        <v>2613</v>
      </c>
      <c r="D2510" s="201" t="s">
        <v>2466</v>
      </c>
      <c r="E2510" s="201" t="s">
        <v>109</v>
      </c>
      <c r="F2510" s="201" t="s">
        <v>2405</v>
      </c>
    </row>
    <row r="2511" spans="1:6" ht="12" x14ac:dyDescent="0.25">
      <c r="A2511" s="201" t="s">
        <v>2643</v>
      </c>
      <c r="B2511" s="201" t="s">
        <v>2644</v>
      </c>
      <c r="C2511" s="201" t="s">
        <v>2613</v>
      </c>
      <c r="D2511" s="201" t="s">
        <v>2466</v>
      </c>
      <c r="E2511" s="201" t="s">
        <v>109</v>
      </c>
      <c r="F2511" s="201" t="s">
        <v>2443</v>
      </c>
    </row>
    <row r="2512" spans="1:6" ht="12" x14ac:dyDescent="0.25">
      <c r="A2512" s="201" t="s">
        <v>2643</v>
      </c>
      <c r="B2512" s="201" t="s">
        <v>2644</v>
      </c>
      <c r="C2512" s="201" t="s">
        <v>2613</v>
      </c>
      <c r="D2512" s="201" t="s">
        <v>2466</v>
      </c>
      <c r="E2512" s="201" t="s">
        <v>109</v>
      </c>
      <c r="F2512" s="201" t="s">
        <v>2344</v>
      </c>
    </row>
    <row r="2513" spans="1:6" ht="12" x14ac:dyDescent="0.25">
      <c r="A2513" s="201" t="s">
        <v>2643</v>
      </c>
      <c r="B2513" s="201" t="s">
        <v>2644</v>
      </c>
      <c r="C2513" s="201" t="s">
        <v>2613</v>
      </c>
      <c r="D2513" s="201" t="s">
        <v>2466</v>
      </c>
      <c r="E2513" s="201" t="s">
        <v>109</v>
      </c>
      <c r="F2513" s="201" t="s">
        <v>2466</v>
      </c>
    </row>
    <row r="2514" spans="1:6" ht="12" x14ac:dyDescent="0.25">
      <c r="A2514" s="201" t="s">
        <v>2643</v>
      </c>
      <c r="B2514" s="201" t="s">
        <v>2644</v>
      </c>
      <c r="C2514" s="201" t="s">
        <v>2613</v>
      </c>
      <c r="D2514" s="201" t="s">
        <v>2466</v>
      </c>
      <c r="E2514" s="201" t="s">
        <v>109</v>
      </c>
      <c r="F2514" s="201" t="s">
        <v>2347</v>
      </c>
    </row>
    <row r="2515" spans="1:6" ht="12" x14ac:dyDescent="0.25">
      <c r="A2515" s="201" t="s">
        <v>2643</v>
      </c>
      <c r="B2515" s="201" t="s">
        <v>2644</v>
      </c>
      <c r="C2515" s="201" t="s">
        <v>2613</v>
      </c>
      <c r="D2515" s="201" t="s">
        <v>2466</v>
      </c>
      <c r="E2515" s="201" t="s">
        <v>109</v>
      </c>
    </row>
    <row r="2516" spans="1:6" ht="12" x14ac:dyDescent="0.25">
      <c r="A2516" s="201" t="s">
        <v>2643</v>
      </c>
      <c r="B2516" s="201" t="s">
        <v>2644</v>
      </c>
      <c r="C2516" s="201" t="s">
        <v>2613</v>
      </c>
      <c r="D2516" s="201" t="s">
        <v>2466</v>
      </c>
      <c r="E2516" s="201" t="s">
        <v>109</v>
      </c>
      <c r="F2516" s="201" t="s">
        <v>2422</v>
      </c>
    </row>
    <row r="2517" spans="1:6" ht="12" x14ac:dyDescent="0.25">
      <c r="A2517" s="201" t="s">
        <v>2643</v>
      </c>
      <c r="B2517" s="201" t="s">
        <v>2644</v>
      </c>
      <c r="C2517" s="201" t="s">
        <v>2613</v>
      </c>
      <c r="D2517" s="201" t="s">
        <v>2466</v>
      </c>
      <c r="E2517" s="201" t="s">
        <v>109</v>
      </c>
      <c r="F2517" s="201" t="s">
        <v>2407</v>
      </c>
    </row>
    <row r="2518" spans="1:6" ht="12" x14ac:dyDescent="0.25">
      <c r="A2518" s="201" t="s">
        <v>2643</v>
      </c>
      <c r="B2518" s="201" t="s">
        <v>2644</v>
      </c>
      <c r="C2518" s="201" t="s">
        <v>2613</v>
      </c>
      <c r="D2518" s="201" t="s">
        <v>2466</v>
      </c>
      <c r="E2518" s="201" t="s">
        <v>109</v>
      </c>
      <c r="F2518" s="201" t="s">
        <v>2365</v>
      </c>
    </row>
    <row r="2519" spans="1:6" ht="12" x14ac:dyDescent="0.25">
      <c r="A2519" s="201" t="s">
        <v>2645</v>
      </c>
      <c r="B2519" s="201" t="s">
        <v>2646</v>
      </c>
      <c r="C2519" s="201" t="s">
        <v>2613</v>
      </c>
      <c r="D2519" s="201" t="s">
        <v>2466</v>
      </c>
      <c r="E2519" s="201" t="s">
        <v>109</v>
      </c>
      <c r="F2519" s="201" t="s">
        <v>2443</v>
      </c>
    </row>
    <row r="2520" spans="1:6" ht="12" x14ac:dyDescent="0.25">
      <c r="A2520" s="201" t="s">
        <v>2645</v>
      </c>
      <c r="B2520" s="201" t="s">
        <v>2646</v>
      </c>
      <c r="C2520" s="201" t="s">
        <v>2613</v>
      </c>
      <c r="D2520" s="201" t="s">
        <v>2466</v>
      </c>
      <c r="E2520" s="201" t="s">
        <v>109</v>
      </c>
    </row>
    <row r="2521" spans="1:6" ht="12" x14ac:dyDescent="0.25">
      <c r="A2521" s="201" t="s">
        <v>2645</v>
      </c>
      <c r="B2521" s="201" t="s">
        <v>2646</v>
      </c>
      <c r="C2521" s="201" t="s">
        <v>2613</v>
      </c>
      <c r="D2521" s="201" t="s">
        <v>2466</v>
      </c>
      <c r="E2521" s="201" t="s">
        <v>109</v>
      </c>
      <c r="F2521" s="201" t="s">
        <v>2407</v>
      </c>
    </row>
    <row r="2522" spans="1:6" ht="12" x14ac:dyDescent="0.25">
      <c r="A2522" s="201" t="s">
        <v>2645</v>
      </c>
      <c r="B2522" s="201" t="s">
        <v>2646</v>
      </c>
      <c r="C2522" s="201" t="s">
        <v>2613</v>
      </c>
      <c r="D2522" s="201" t="s">
        <v>2466</v>
      </c>
      <c r="E2522" s="201" t="s">
        <v>109</v>
      </c>
      <c r="F2522" s="201" t="s">
        <v>2390</v>
      </c>
    </row>
    <row r="2523" spans="1:6" ht="12" x14ac:dyDescent="0.25">
      <c r="A2523" s="201" t="s">
        <v>2645</v>
      </c>
      <c r="B2523" s="201" t="s">
        <v>2646</v>
      </c>
      <c r="C2523" s="201" t="s">
        <v>2613</v>
      </c>
      <c r="D2523" s="201" t="s">
        <v>2466</v>
      </c>
      <c r="E2523" s="201" t="s">
        <v>109</v>
      </c>
      <c r="F2523" s="201" t="s">
        <v>2344</v>
      </c>
    </row>
    <row r="2524" spans="1:6" ht="12" x14ac:dyDescent="0.25">
      <c r="A2524" s="201" t="s">
        <v>2645</v>
      </c>
      <c r="B2524" s="201" t="s">
        <v>2646</v>
      </c>
      <c r="C2524" s="201" t="s">
        <v>2613</v>
      </c>
      <c r="D2524" s="201" t="s">
        <v>2466</v>
      </c>
      <c r="E2524" s="201" t="s">
        <v>109</v>
      </c>
      <c r="F2524" s="201" t="s">
        <v>2367</v>
      </c>
    </row>
    <row r="2525" spans="1:6" ht="12" x14ac:dyDescent="0.25">
      <c r="A2525" s="201" t="s">
        <v>2645</v>
      </c>
      <c r="B2525" s="201" t="s">
        <v>2646</v>
      </c>
      <c r="C2525" s="201" t="s">
        <v>2613</v>
      </c>
      <c r="D2525" s="201" t="s">
        <v>2466</v>
      </c>
      <c r="E2525" s="201" t="s">
        <v>109</v>
      </c>
      <c r="F2525" s="201" t="s">
        <v>2466</v>
      </c>
    </row>
    <row r="2526" spans="1:6" ht="12" x14ac:dyDescent="0.25">
      <c r="A2526" s="201" t="s">
        <v>2645</v>
      </c>
      <c r="B2526" s="201" t="s">
        <v>2646</v>
      </c>
      <c r="C2526" s="201" t="s">
        <v>2613</v>
      </c>
      <c r="D2526" s="201" t="s">
        <v>2466</v>
      </c>
      <c r="E2526" s="201" t="s">
        <v>109</v>
      </c>
      <c r="F2526" s="201" t="s">
        <v>2422</v>
      </c>
    </row>
    <row r="2527" spans="1:6" ht="12" x14ac:dyDescent="0.25">
      <c r="A2527" s="201" t="s">
        <v>2647</v>
      </c>
      <c r="B2527" s="201" t="s">
        <v>2648</v>
      </c>
      <c r="C2527" s="201" t="s">
        <v>2613</v>
      </c>
      <c r="D2527" s="201" t="s">
        <v>2466</v>
      </c>
      <c r="E2527" s="201" t="s">
        <v>109</v>
      </c>
      <c r="F2527" s="201" t="s">
        <v>2344</v>
      </c>
    </row>
    <row r="2528" spans="1:6" ht="12" x14ac:dyDescent="0.25">
      <c r="A2528" s="201" t="s">
        <v>2647</v>
      </c>
      <c r="B2528" s="201" t="s">
        <v>2648</v>
      </c>
      <c r="C2528" s="201" t="s">
        <v>2613</v>
      </c>
      <c r="D2528" s="201" t="s">
        <v>2466</v>
      </c>
      <c r="E2528" s="201" t="s">
        <v>109</v>
      </c>
      <c r="F2528" s="201" t="s">
        <v>2422</v>
      </c>
    </row>
    <row r="2529" spans="1:6" ht="12" x14ac:dyDescent="0.25">
      <c r="A2529" s="201" t="s">
        <v>2647</v>
      </c>
      <c r="B2529" s="201" t="s">
        <v>2648</v>
      </c>
      <c r="C2529" s="201" t="s">
        <v>2613</v>
      </c>
      <c r="D2529" s="201" t="s">
        <v>2466</v>
      </c>
      <c r="E2529" s="201" t="s">
        <v>109</v>
      </c>
      <c r="F2529" s="201" t="s">
        <v>2407</v>
      </c>
    </row>
    <row r="2530" spans="1:6" ht="12" x14ac:dyDescent="0.25">
      <c r="A2530" s="201" t="s">
        <v>2647</v>
      </c>
      <c r="B2530" s="201" t="s">
        <v>2648</v>
      </c>
      <c r="C2530" s="201" t="s">
        <v>2613</v>
      </c>
      <c r="D2530" s="201" t="s">
        <v>2466</v>
      </c>
      <c r="E2530" s="201" t="s">
        <v>109</v>
      </c>
      <c r="F2530" s="201" t="s">
        <v>2347</v>
      </c>
    </row>
    <row r="2531" spans="1:6" ht="12" x14ac:dyDescent="0.25">
      <c r="A2531" s="201" t="s">
        <v>2647</v>
      </c>
      <c r="B2531" s="201" t="s">
        <v>2648</v>
      </c>
      <c r="C2531" s="201" t="s">
        <v>2613</v>
      </c>
      <c r="D2531" s="201" t="s">
        <v>2466</v>
      </c>
      <c r="E2531" s="201" t="s">
        <v>109</v>
      </c>
      <c r="F2531" s="201" t="s">
        <v>2466</v>
      </c>
    </row>
    <row r="2532" spans="1:6" ht="12" x14ac:dyDescent="0.25">
      <c r="A2532" s="201" t="s">
        <v>2647</v>
      </c>
      <c r="B2532" s="201" t="s">
        <v>2648</v>
      </c>
      <c r="C2532" s="201" t="s">
        <v>2613</v>
      </c>
      <c r="D2532" s="201" t="s">
        <v>2466</v>
      </c>
      <c r="E2532" s="201" t="s">
        <v>109</v>
      </c>
    </row>
    <row r="2533" spans="1:6" ht="12" x14ac:dyDescent="0.25">
      <c r="A2533" s="201" t="s">
        <v>2647</v>
      </c>
      <c r="B2533" s="201" t="s">
        <v>2648</v>
      </c>
      <c r="C2533" s="201" t="s">
        <v>2613</v>
      </c>
      <c r="D2533" s="201" t="s">
        <v>2466</v>
      </c>
      <c r="E2533" s="201" t="s">
        <v>109</v>
      </c>
      <c r="F2533" s="201" t="s">
        <v>2443</v>
      </c>
    </row>
    <row r="2534" spans="1:6" ht="12" x14ac:dyDescent="0.25">
      <c r="A2534" s="201" t="s">
        <v>2649</v>
      </c>
      <c r="B2534" s="201" t="s">
        <v>2650</v>
      </c>
      <c r="C2534" s="201" t="s">
        <v>2613</v>
      </c>
      <c r="D2534" s="201" t="s">
        <v>2466</v>
      </c>
      <c r="E2534" s="201" t="s">
        <v>109</v>
      </c>
      <c r="F2534" s="201" t="s">
        <v>2422</v>
      </c>
    </row>
    <row r="2535" spans="1:6" ht="12" x14ac:dyDescent="0.25">
      <c r="A2535" s="201" t="s">
        <v>2649</v>
      </c>
      <c r="B2535" s="201" t="s">
        <v>2650</v>
      </c>
      <c r="C2535" s="201" t="s">
        <v>2613</v>
      </c>
      <c r="D2535" s="201" t="s">
        <v>2466</v>
      </c>
      <c r="E2535" s="201" t="s">
        <v>109</v>
      </c>
      <c r="F2535" s="201" t="s">
        <v>2443</v>
      </c>
    </row>
    <row r="2536" spans="1:6" ht="12" x14ac:dyDescent="0.25">
      <c r="A2536" s="201" t="s">
        <v>2649</v>
      </c>
      <c r="B2536" s="201" t="s">
        <v>2650</v>
      </c>
      <c r="C2536" s="201" t="s">
        <v>2613</v>
      </c>
      <c r="D2536" s="201" t="s">
        <v>2466</v>
      </c>
      <c r="E2536" s="201" t="s">
        <v>109</v>
      </c>
      <c r="F2536" s="201" t="s">
        <v>2466</v>
      </c>
    </row>
    <row r="2537" spans="1:6" ht="12" x14ac:dyDescent="0.25">
      <c r="A2537" s="201" t="s">
        <v>2649</v>
      </c>
      <c r="B2537" s="201" t="s">
        <v>2650</v>
      </c>
      <c r="C2537" s="201" t="s">
        <v>2613</v>
      </c>
      <c r="D2537" s="201" t="s">
        <v>2466</v>
      </c>
      <c r="E2537" s="201" t="s">
        <v>109</v>
      </c>
    </row>
    <row r="2538" spans="1:6" ht="12" x14ac:dyDescent="0.25">
      <c r="A2538" s="201" t="s">
        <v>2649</v>
      </c>
      <c r="B2538" s="201" t="s">
        <v>2650</v>
      </c>
      <c r="C2538" s="201" t="s">
        <v>2613</v>
      </c>
      <c r="D2538" s="201" t="s">
        <v>2466</v>
      </c>
      <c r="E2538" s="201" t="s">
        <v>109</v>
      </c>
      <c r="F2538" s="201" t="s">
        <v>2345</v>
      </c>
    </row>
    <row r="2539" spans="1:6" ht="12" x14ac:dyDescent="0.25">
      <c r="A2539" s="201" t="s">
        <v>2649</v>
      </c>
      <c r="B2539" s="201" t="s">
        <v>2650</v>
      </c>
      <c r="C2539" s="201" t="s">
        <v>2613</v>
      </c>
      <c r="D2539" s="201" t="s">
        <v>2466</v>
      </c>
      <c r="E2539" s="201" t="s">
        <v>109</v>
      </c>
      <c r="F2539" s="201" t="s">
        <v>2344</v>
      </c>
    </row>
    <row r="2540" spans="1:6" ht="12" x14ac:dyDescent="0.25">
      <c r="A2540" s="201" t="s">
        <v>2649</v>
      </c>
      <c r="B2540" s="201" t="s">
        <v>2650</v>
      </c>
      <c r="C2540" s="201" t="s">
        <v>2613</v>
      </c>
      <c r="D2540" s="201" t="s">
        <v>2466</v>
      </c>
      <c r="E2540" s="201" t="s">
        <v>109</v>
      </c>
      <c r="F2540" s="201" t="s">
        <v>2407</v>
      </c>
    </row>
    <row r="2541" spans="1:6" ht="12" x14ac:dyDescent="0.25">
      <c r="A2541" s="201" t="s">
        <v>2649</v>
      </c>
      <c r="B2541" s="201" t="s">
        <v>2650</v>
      </c>
      <c r="C2541" s="201" t="s">
        <v>2613</v>
      </c>
      <c r="D2541" s="201" t="s">
        <v>2466</v>
      </c>
      <c r="E2541" s="201" t="s">
        <v>109</v>
      </c>
      <c r="F2541" s="201" t="s">
        <v>2347</v>
      </c>
    </row>
    <row r="2542" spans="1:6" ht="12" x14ac:dyDescent="0.25">
      <c r="A2542" s="201" t="s">
        <v>2651</v>
      </c>
      <c r="B2542" s="201" t="s">
        <v>2652</v>
      </c>
      <c r="C2542" s="201" t="s">
        <v>2613</v>
      </c>
      <c r="D2542" s="201" t="s">
        <v>2466</v>
      </c>
      <c r="E2542" s="201" t="s">
        <v>109</v>
      </c>
    </row>
    <row r="2543" spans="1:6" ht="12" x14ac:dyDescent="0.25">
      <c r="A2543" s="201" t="s">
        <v>2651</v>
      </c>
      <c r="B2543" s="201" t="s">
        <v>2652</v>
      </c>
      <c r="C2543" s="201" t="s">
        <v>2613</v>
      </c>
      <c r="D2543" s="201" t="s">
        <v>2466</v>
      </c>
      <c r="E2543" s="201" t="s">
        <v>109</v>
      </c>
      <c r="F2543" s="201" t="s">
        <v>2344</v>
      </c>
    </row>
    <row r="2544" spans="1:6" ht="12" x14ac:dyDescent="0.25">
      <c r="A2544" s="201" t="s">
        <v>2651</v>
      </c>
      <c r="B2544" s="201" t="s">
        <v>2652</v>
      </c>
      <c r="C2544" s="201" t="s">
        <v>2613</v>
      </c>
      <c r="D2544" s="201" t="s">
        <v>2466</v>
      </c>
      <c r="E2544" s="201" t="s">
        <v>109</v>
      </c>
      <c r="F2544" s="201" t="s">
        <v>2466</v>
      </c>
    </row>
    <row r="2545" spans="1:6" ht="12" x14ac:dyDescent="0.25">
      <c r="A2545" s="201" t="s">
        <v>2651</v>
      </c>
      <c r="B2545" s="201" t="s">
        <v>2652</v>
      </c>
      <c r="C2545" s="201" t="s">
        <v>2613</v>
      </c>
      <c r="D2545" s="201" t="s">
        <v>2466</v>
      </c>
      <c r="E2545" s="201" t="s">
        <v>109</v>
      </c>
      <c r="F2545" s="201" t="s">
        <v>2422</v>
      </c>
    </row>
    <row r="2546" spans="1:6" ht="12" x14ac:dyDescent="0.25">
      <c r="A2546" s="201" t="s">
        <v>2651</v>
      </c>
      <c r="B2546" s="201" t="s">
        <v>2652</v>
      </c>
      <c r="C2546" s="201" t="s">
        <v>2613</v>
      </c>
      <c r="D2546" s="201" t="s">
        <v>2466</v>
      </c>
      <c r="E2546" s="201" t="s">
        <v>109</v>
      </c>
      <c r="F2546" s="201" t="s">
        <v>2443</v>
      </c>
    </row>
    <row r="2547" spans="1:6" ht="12" x14ac:dyDescent="0.25">
      <c r="A2547" s="201" t="s">
        <v>2651</v>
      </c>
      <c r="B2547" s="201" t="s">
        <v>2652</v>
      </c>
      <c r="C2547" s="201" t="s">
        <v>2613</v>
      </c>
      <c r="D2547" s="201" t="s">
        <v>2466</v>
      </c>
      <c r="E2547" s="201" t="s">
        <v>109</v>
      </c>
      <c r="F2547" s="201" t="s">
        <v>2365</v>
      </c>
    </row>
    <row r="2548" spans="1:6" ht="12" x14ac:dyDescent="0.25">
      <c r="A2548" s="201" t="s">
        <v>2651</v>
      </c>
      <c r="B2548" s="201" t="s">
        <v>2652</v>
      </c>
      <c r="C2548" s="201" t="s">
        <v>2613</v>
      </c>
      <c r="D2548" s="201" t="s">
        <v>2466</v>
      </c>
      <c r="E2548" s="201" t="s">
        <v>109</v>
      </c>
      <c r="F2548" s="201" t="s">
        <v>2347</v>
      </c>
    </row>
    <row r="2549" spans="1:6" ht="12" x14ac:dyDescent="0.25">
      <c r="A2549" s="201" t="s">
        <v>2651</v>
      </c>
      <c r="B2549" s="201" t="s">
        <v>2652</v>
      </c>
      <c r="C2549" s="201" t="s">
        <v>2613</v>
      </c>
      <c r="D2549" s="201" t="s">
        <v>2466</v>
      </c>
      <c r="E2549" s="201" t="s">
        <v>109</v>
      </c>
      <c r="F2549" s="201" t="s">
        <v>2407</v>
      </c>
    </row>
    <row r="2550" spans="1:6" ht="12" x14ac:dyDescent="0.25">
      <c r="A2550" s="201" t="s">
        <v>1091</v>
      </c>
      <c r="B2550" s="201" t="s">
        <v>2653</v>
      </c>
      <c r="C2550" s="201" t="s">
        <v>2613</v>
      </c>
      <c r="D2550" s="201" t="s">
        <v>2466</v>
      </c>
      <c r="E2550" s="201" t="s">
        <v>109</v>
      </c>
      <c r="F2550" s="201" t="s">
        <v>2443</v>
      </c>
    </row>
    <row r="2551" spans="1:6" ht="12" x14ac:dyDescent="0.25">
      <c r="A2551" s="201" t="s">
        <v>1091</v>
      </c>
      <c r="B2551" s="201" t="s">
        <v>2653</v>
      </c>
      <c r="C2551" s="201" t="s">
        <v>2613</v>
      </c>
      <c r="D2551" s="201" t="s">
        <v>2466</v>
      </c>
      <c r="E2551" s="201" t="s">
        <v>109</v>
      </c>
      <c r="F2551" s="201" t="s">
        <v>2422</v>
      </c>
    </row>
    <row r="2552" spans="1:6" ht="12" x14ac:dyDescent="0.25">
      <c r="A2552" s="201" t="s">
        <v>1091</v>
      </c>
      <c r="B2552" s="201" t="s">
        <v>2653</v>
      </c>
      <c r="C2552" s="201" t="s">
        <v>2613</v>
      </c>
      <c r="D2552" s="201" t="s">
        <v>2466</v>
      </c>
      <c r="E2552" s="201" t="s">
        <v>109</v>
      </c>
      <c r="F2552" s="201" t="s">
        <v>2347</v>
      </c>
    </row>
    <row r="2553" spans="1:6" ht="12" x14ac:dyDescent="0.25">
      <c r="A2553" s="201" t="s">
        <v>1091</v>
      </c>
      <c r="B2553" s="201" t="s">
        <v>2653</v>
      </c>
      <c r="C2553" s="201" t="s">
        <v>2613</v>
      </c>
      <c r="D2553" s="201" t="s">
        <v>2466</v>
      </c>
      <c r="E2553" s="201" t="s">
        <v>109</v>
      </c>
      <c r="F2553" s="201" t="s">
        <v>2396</v>
      </c>
    </row>
    <row r="2554" spans="1:6" ht="12" x14ac:dyDescent="0.25">
      <c r="A2554" s="201" t="s">
        <v>1091</v>
      </c>
      <c r="B2554" s="201" t="s">
        <v>2653</v>
      </c>
      <c r="C2554" s="201" t="s">
        <v>2613</v>
      </c>
      <c r="D2554" s="201" t="s">
        <v>2466</v>
      </c>
      <c r="E2554" s="201" t="s">
        <v>109</v>
      </c>
      <c r="F2554" s="201" t="s">
        <v>2407</v>
      </c>
    </row>
    <row r="2555" spans="1:6" ht="12" x14ac:dyDescent="0.25">
      <c r="A2555" s="201" t="s">
        <v>1091</v>
      </c>
      <c r="B2555" s="201" t="s">
        <v>2653</v>
      </c>
      <c r="C2555" s="201" t="s">
        <v>2613</v>
      </c>
      <c r="D2555" s="201" t="s">
        <v>2466</v>
      </c>
      <c r="E2555" s="201" t="s">
        <v>109</v>
      </c>
    </row>
    <row r="2556" spans="1:6" ht="12" x14ac:dyDescent="0.25">
      <c r="A2556" s="201" t="s">
        <v>1091</v>
      </c>
      <c r="B2556" s="201" t="s">
        <v>2653</v>
      </c>
      <c r="C2556" s="201" t="s">
        <v>2613</v>
      </c>
      <c r="D2556" s="201" t="s">
        <v>2466</v>
      </c>
      <c r="E2556" s="201" t="s">
        <v>109</v>
      </c>
      <c r="F2556" s="201" t="s">
        <v>2344</v>
      </c>
    </row>
    <row r="2557" spans="1:6" ht="12" x14ac:dyDescent="0.25">
      <c r="A2557" s="201" t="s">
        <v>1091</v>
      </c>
      <c r="B2557" s="201" t="s">
        <v>2653</v>
      </c>
      <c r="C2557" s="201" t="s">
        <v>2613</v>
      </c>
      <c r="D2557" s="201" t="s">
        <v>2466</v>
      </c>
      <c r="E2557" s="201" t="s">
        <v>109</v>
      </c>
      <c r="F2557" s="201" t="s">
        <v>2466</v>
      </c>
    </row>
    <row r="2558" spans="1:6" ht="12" x14ac:dyDescent="0.25">
      <c r="A2558" s="201" t="s">
        <v>1091</v>
      </c>
      <c r="B2558" s="201" t="s">
        <v>2653</v>
      </c>
      <c r="C2558" s="201" t="s">
        <v>2613</v>
      </c>
      <c r="D2558" s="201" t="s">
        <v>2466</v>
      </c>
      <c r="E2558" s="201" t="s">
        <v>109</v>
      </c>
      <c r="F2558" s="201" t="s">
        <v>2367</v>
      </c>
    </row>
    <row r="2559" spans="1:6" ht="12" x14ac:dyDescent="0.25">
      <c r="A2559" s="201" t="s">
        <v>2159</v>
      </c>
      <c r="B2559" s="201" t="s">
        <v>2654</v>
      </c>
      <c r="C2559" s="201" t="s">
        <v>2613</v>
      </c>
      <c r="D2559" s="201" t="s">
        <v>2466</v>
      </c>
      <c r="E2559" s="201" t="s">
        <v>105</v>
      </c>
      <c r="F2559" s="201" t="s">
        <v>2352</v>
      </c>
    </row>
    <row r="2560" spans="1:6" ht="12" x14ac:dyDescent="0.25">
      <c r="A2560" s="201" t="s">
        <v>2159</v>
      </c>
      <c r="B2560" s="201" t="s">
        <v>2654</v>
      </c>
      <c r="C2560" s="201" t="s">
        <v>2613</v>
      </c>
      <c r="D2560" s="201" t="s">
        <v>2466</v>
      </c>
      <c r="E2560" s="201" t="s">
        <v>105</v>
      </c>
    </row>
    <row r="2561" spans="1:6" ht="12" x14ac:dyDescent="0.25">
      <c r="A2561" s="201" t="s">
        <v>2159</v>
      </c>
      <c r="B2561" s="201" t="s">
        <v>2654</v>
      </c>
      <c r="C2561" s="201" t="s">
        <v>2613</v>
      </c>
      <c r="D2561" s="201" t="s">
        <v>2466</v>
      </c>
      <c r="E2561" s="201" t="s">
        <v>105</v>
      </c>
      <c r="F2561" s="201" t="s">
        <v>2466</v>
      </c>
    </row>
    <row r="2562" spans="1:6" ht="12" x14ac:dyDescent="0.25">
      <c r="A2562" s="201" t="s">
        <v>2159</v>
      </c>
      <c r="B2562" s="201" t="s">
        <v>2654</v>
      </c>
      <c r="C2562" s="201" t="s">
        <v>2613</v>
      </c>
      <c r="D2562" s="201" t="s">
        <v>2466</v>
      </c>
      <c r="E2562" s="201" t="s">
        <v>105</v>
      </c>
      <c r="F2562" s="201" t="s">
        <v>2407</v>
      </c>
    </row>
    <row r="2563" spans="1:6" ht="12" x14ac:dyDescent="0.25">
      <c r="A2563" s="201" t="s">
        <v>2655</v>
      </c>
      <c r="B2563" s="201" t="s">
        <v>2656</v>
      </c>
      <c r="C2563" s="201" t="s">
        <v>2525</v>
      </c>
      <c r="D2563" s="201" t="s">
        <v>2466</v>
      </c>
      <c r="E2563" s="201" t="s">
        <v>113</v>
      </c>
      <c r="F2563" s="201" t="s">
        <v>2407</v>
      </c>
    </row>
    <row r="2564" spans="1:6" ht="12" x14ac:dyDescent="0.25">
      <c r="A2564" s="201" t="s">
        <v>2655</v>
      </c>
      <c r="B2564" s="201" t="s">
        <v>2656</v>
      </c>
      <c r="C2564" s="201" t="s">
        <v>2525</v>
      </c>
      <c r="D2564" s="201" t="s">
        <v>2466</v>
      </c>
      <c r="E2564" s="201" t="s">
        <v>113</v>
      </c>
      <c r="F2564" s="201" t="s">
        <v>2344</v>
      </c>
    </row>
    <row r="2565" spans="1:6" ht="12" x14ac:dyDescent="0.25">
      <c r="A2565" s="201" t="s">
        <v>2655</v>
      </c>
      <c r="B2565" s="201" t="s">
        <v>2656</v>
      </c>
      <c r="C2565" s="201" t="s">
        <v>2525</v>
      </c>
      <c r="D2565" s="201" t="s">
        <v>2466</v>
      </c>
      <c r="E2565" s="201" t="s">
        <v>113</v>
      </c>
    </row>
    <row r="2566" spans="1:6" ht="12" x14ac:dyDescent="0.25">
      <c r="A2566" s="201" t="s">
        <v>2655</v>
      </c>
      <c r="B2566" s="201" t="s">
        <v>2656</v>
      </c>
      <c r="C2566" s="201" t="s">
        <v>2525</v>
      </c>
      <c r="D2566" s="201" t="s">
        <v>2466</v>
      </c>
      <c r="E2566" s="201" t="s">
        <v>113</v>
      </c>
      <c r="F2566" s="201" t="s">
        <v>2387</v>
      </c>
    </row>
    <row r="2567" spans="1:6" ht="12" x14ac:dyDescent="0.25">
      <c r="A2567" s="201" t="s">
        <v>2655</v>
      </c>
      <c r="B2567" s="201" t="s">
        <v>2656</v>
      </c>
      <c r="C2567" s="201" t="s">
        <v>2525</v>
      </c>
      <c r="D2567" s="201" t="s">
        <v>2466</v>
      </c>
      <c r="E2567" s="201" t="s">
        <v>113</v>
      </c>
      <c r="F2567" s="201" t="s">
        <v>2347</v>
      </c>
    </row>
    <row r="2568" spans="1:6" ht="12" x14ac:dyDescent="0.25">
      <c r="A2568" s="201" t="s">
        <v>2655</v>
      </c>
      <c r="B2568" s="201" t="s">
        <v>2656</v>
      </c>
      <c r="C2568" s="201" t="s">
        <v>2525</v>
      </c>
      <c r="D2568" s="201" t="s">
        <v>2466</v>
      </c>
      <c r="E2568" s="201" t="s">
        <v>113</v>
      </c>
      <c r="F2568" s="201" t="s">
        <v>2365</v>
      </c>
    </row>
    <row r="2569" spans="1:6" ht="12" x14ac:dyDescent="0.25">
      <c r="A2569" s="201" t="s">
        <v>2655</v>
      </c>
      <c r="B2569" s="201" t="s">
        <v>2656</v>
      </c>
      <c r="C2569" s="201" t="s">
        <v>2525</v>
      </c>
      <c r="D2569" s="201" t="s">
        <v>2466</v>
      </c>
      <c r="E2569" s="201" t="s">
        <v>113</v>
      </c>
      <c r="F2569" s="201" t="s">
        <v>2348</v>
      </c>
    </row>
    <row r="2570" spans="1:6" ht="12" x14ac:dyDescent="0.25">
      <c r="A2570" s="201" t="s">
        <v>2655</v>
      </c>
      <c r="B2570" s="201" t="s">
        <v>2656</v>
      </c>
      <c r="C2570" s="201" t="s">
        <v>2525</v>
      </c>
      <c r="D2570" s="201" t="s">
        <v>2466</v>
      </c>
      <c r="E2570" s="201" t="s">
        <v>113</v>
      </c>
      <c r="F2570" s="201" t="s">
        <v>2367</v>
      </c>
    </row>
    <row r="2571" spans="1:6" ht="12" x14ac:dyDescent="0.25">
      <c r="A2571" s="201" t="s">
        <v>2655</v>
      </c>
      <c r="B2571" s="201" t="s">
        <v>2656</v>
      </c>
      <c r="C2571" s="201" t="s">
        <v>2525</v>
      </c>
      <c r="D2571" s="201" t="s">
        <v>2466</v>
      </c>
      <c r="E2571" s="201" t="s">
        <v>113</v>
      </c>
      <c r="F2571" s="201" t="s">
        <v>2394</v>
      </c>
    </row>
    <row r="2572" spans="1:6" ht="12" x14ac:dyDescent="0.25">
      <c r="A2572" s="201" t="s">
        <v>2655</v>
      </c>
      <c r="B2572" s="201" t="s">
        <v>2656</v>
      </c>
      <c r="C2572" s="201" t="s">
        <v>2525</v>
      </c>
      <c r="D2572" s="201" t="s">
        <v>2466</v>
      </c>
      <c r="E2572" s="201" t="s">
        <v>113</v>
      </c>
      <c r="F2572" s="201" t="s">
        <v>2466</v>
      </c>
    </row>
    <row r="2573" spans="1:6" ht="12" x14ac:dyDescent="0.25">
      <c r="A2573" s="201" t="s">
        <v>2657</v>
      </c>
      <c r="B2573" s="201" t="s">
        <v>2658</v>
      </c>
      <c r="C2573" s="201" t="s">
        <v>2439</v>
      </c>
      <c r="D2573" s="201" t="s">
        <v>2466</v>
      </c>
      <c r="E2573" s="201" t="s">
        <v>105</v>
      </c>
      <c r="F2573" s="201" t="s">
        <v>2405</v>
      </c>
    </row>
    <row r="2574" spans="1:6" ht="12" x14ac:dyDescent="0.25">
      <c r="A2574" s="201" t="s">
        <v>2657</v>
      </c>
      <c r="B2574" s="201" t="s">
        <v>2658</v>
      </c>
      <c r="C2574" s="201" t="s">
        <v>2439</v>
      </c>
      <c r="D2574" s="201" t="s">
        <v>2466</v>
      </c>
      <c r="E2574" s="201" t="s">
        <v>105</v>
      </c>
      <c r="F2574" s="201" t="s">
        <v>2466</v>
      </c>
    </row>
    <row r="2575" spans="1:6" ht="12" x14ac:dyDescent="0.25">
      <c r="A2575" s="201" t="s">
        <v>2657</v>
      </c>
      <c r="B2575" s="201" t="s">
        <v>2658</v>
      </c>
      <c r="C2575" s="201" t="s">
        <v>2439</v>
      </c>
      <c r="D2575" s="201" t="s">
        <v>2466</v>
      </c>
      <c r="E2575" s="201" t="s">
        <v>105</v>
      </c>
    </row>
    <row r="2576" spans="1:6" ht="12" x14ac:dyDescent="0.25">
      <c r="A2576" s="201" t="s">
        <v>2657</v>
      </c>
      <c r="B2576" s="201" t="s">
        <v>2658</v>
      </c>
      <c r="C2576" s="201" t="s">
        <v>2439</v>
      </c>
      <c r="D2576" s="201" t="s">
        <v>2466</v>
      </c>
      <c r="E2576" s="201" t="s">
        <v>105</v>
      </c>
      <c r="F2576" s="201" t="s">
        <v>2407</v>
      </c>
    </row>
    <row r="2577" spans="1:6" ht="12" x14ac:dyDescent="0.25">
      <c r="A2577" s="201" t="s">
        <v>2657</v>
      </c>
      <c r="B2577" s="201" t="s">
        <v>2658</v>
      </c>
      <c r="C2577" s="201" t="s">
        <v>2439</v>
      </c>
      <c r="D2577" s="201" t="s">
        <v>2466</v>
      </c>
      <c r="E2577" s="201" t="s">
        <v>105</v>
      </c>
      <c r="F2577" s="201" t="s">
        <v>2390</v>
      </c>
    </row>
    <row r="2578" spans="1:6" ht="12" x14ac:dyDescent="0.25">
      <c r="A2578" s="201" t="s">
        <v>2657</v>
      </c>
      <c r="B2578" s="201" t="s">
        <v>2658</v>
      </c>
      <c r="C2578" s="201" t="s">
        <v>2439</v>
      </c>
      <c r="D2578" s="201" t="s">
        <v>2466</v>
      </c>
      <c r="E2578" s="201" t="s">
        <v>105</v>
      </c>
      <c r="F2578" s="201" t="s">
        <v>2443</v>
      </c>
    </row>
    <row r="2579" spans="1:6" ht="12" x14ac:dyDescent="0.25">
      <c r="A2579" s="201" t="s">
        <v>2657</v>
      </c>
      <c r="B2579" s="201" t="s">
        <v>2658</v>
      </c>
      <c r="C2579" s="201" t="s">
        <v>2439</v>
      </c>
      <c r="D2579" s="201" t="s">
        <v>2466</v>
      </c>
      <c r="E2579" s="201" t="s">
        <v>105</v>
      </c>
      <c r="F2579" s="201" t="s">
        <v>2422</v>
      </c>
    </row>
    <row r="2580" spans="1:6" ht="12" x14ac:dyDescent="0.25">
      <c r="A2580" s="201" t="s">
        <v>2657</v>
      </c>
      <c r="B2580" s="201" t="s">
        <v>2658</v>
      </c>
      <c r="C2580" s="201" t="s">
        <v>2439</v>
      </c>
      <c r="D2580" s="201" t="s">
        <v>2466</v>
      </c>
      <c r="E2580" s="201" t="s">
        <v>105</v>
      </c>
      <c r="F2580" s="201" t="s">
        <v>2365</v>
      </c>
    </row>
    <row r="2581" spans="1:6" ht="12" x14ac:dyDescent="0.25">
      <c r="A2581" s="201" t="s">
        <v>2659</v>
      </c>
      <c r="B2581" s="201" t="s">
        <v>2660</v>
      </c>
      <c r="C2581" s="201" t="s">
        <v>2525</v>
      </c>
      <c r="D2581" s="201" t="s">
        <v>2466</v>
      </c>
      <c r="E2581" s="201" t="s">
        <v>113</v>
      </c>
      <c r="F2581" s="201" t="s">
        <v>2466</v>
      </c>
    </row>
    <row r="2582" spans="1:6" ht="12" x14ac:dyDescent="0.25">
      <c r="A2582" s="201" t="s">
        <v>2659</v>
      </c>
      <c r="B2582" s="201" t="s">
        <v>2660</v>
      </c>
      <c r="C2582" s="201" t="s">
        <v>2525</v>
      </c>
      <c r="D2582" s="201" t="s">
        <v>2466</v>
      </c>
      <c r="E2582" s="201" t="s">
        <v>113</v>
      </c>
      <c r="F2582" s="201" t="s">
        <v>2390</v>
      </c>
    </row>
    <row r="2583" spans="1:6" ht="12" x14ac:dyDescent="0.25">
      <c r="A2583" s="201" t="s">
        <v>2659</v>
      </c>
      <c r="B2583" s="201" t="s">
        <v>2660</v>
      </c>
      <c r="C2583" s="201" t="s">
        <v>2525</v>
      </c>
      <c r="D2583" s="201" t="s">
        <v>2466</v>
      </c>
      <c r="E2583" s="201" t="s">
        <v>113</v>
      </c>
      <c r="F2583" s="201" t="s">
        <v>2405</v>
      </c>
    </row>
    <row r="2584" spans="1:6" ht="12" x14ac:dyDescent="0.25">
      <c r="A2584" s="201" t="s">
        <v>2659</v>
      </c>
      <c r="B2584" s="201" t="s">
        <v>2660</v>
      </c>
      <c r="C2584" s="201" t="s">
        <v>2525</v>
      </c>
      <c r="D2584" s="201" t="s">
        <v>2466</v>
      </c>
      <c r="E2584" s="201" t="s">
        <v>113</v>
      </c>
      <c r="F2584" s="201" t="s">
        <v>2394</v>
      </c>
    </row>
    <row r="2585" spans="1:6" ht="12" x14ac:dyDescent="0.25">
      <c r="A2585" s="201" t="s">
        <v>2659</v>
      </c>
      <c r="B2585" s="201" t="s">
        <v>2660</v>
      </c>
      <c r="C2585" s="201" t="s">
        <v>2525</v>
      </c>
      <c r="D2585" s="201" t="s">
        <v>2466</v>
      </c>
      <c r="E2585" s="201" t="s">
        <v>113</v>
      </c>
      <c r="F2585" s="201" t="s">
        <v>2344</v>
      </c>
    </row>
    <row r="2586" spans="1:6" ht="12" x14ac:dyDescent="0.25">
      <c r="A2586" s="201" t="s">
        <v>2659</v>
      </c>
      <c r="B2586" s="201" t="s">
        <v>2660</v>
      </c>
      <c r="C2586" s="201" t="s">
        <v>2525</v>
      </c>
      <c r="D2586" s="201" t="s">
        <v>2466</v>
      </c>
      <c r="E2586" s="201" t="s">
        <v>113</v>
      </c>
      <c r="F2586" s="201" t="s">
        <v>2365</v>
      </c>
    </row>
    <row r="2587" spans="1:6" ht="12" x14ac:dyDescent="0.25">
      <c r="A2587" s="201" t="s">
        <v>2659</v>
      </c>
      <c r="B2587" s="201" t="s">
        <v>2660</v>
      </c>
      <c r="C2587" s="201" t="s">
        <v>2525</v>
      </c>
      <c r="D2587" s="201" t="s">
        <v>2466</v>
      </c>
      <c r="E2587" s="201" t="s">
        <v>113</v>
      </c>
    </row>
    <row r="2588" spans="1:6" ht="12" x14ac:dyDescent="0.25">
      <c r="A2588" s="201" t="s">
        <v>2164</v>
      </c>
      <c r="B2588" s="201" t="s">
        <v>2661</v>
      </c>
      <c r="C2588" s="201" t="s">
        <v>2613</v>
      </c>
      <c r="D2588" s="201" t="s">
        <v>2466</v>
      </c>
      <c r="E2588" s="201" t="s">
        <v>105</v>
      </c>
    </row>
    <row r="2589" spans="1:6" ht="12" x14ac:dyDescent="0.25">
      <c r="A2589" s="201" t="s">
        <v>2164</v>
      </c>
      <c r="B2589" s="201" t="s">
        <v>2661</v>
      </c>
      <c r="C2589" s="201" t="s">
        <v>2613</v>
      </c>
      <c r="D2589" s="201" t="s">
        <v>2466</v>
      </c>
      <c r="E2589" s="201" t="s">
        <v>105</v>
      </c>
      <c r="F2589" s="201" t="s">
        <v>2466</v>
      </c>
    </row>
    <row r="2590" spans="1:6" ht="12" x14ac:dyDescent="0.25">
      <c r="A2590" s="201" t="s">
        <v>2164</v>
      </c>
      <c r="B2590" s="201" t="s">
        <v>2661</v>
      </c>
      <c r="C2590" s="201" t="s">
        <v>2613</v>
      </c>
      <c r="D2590" s="201" t="s">
        <v>2466</v>
      </c>
      <c r="E2590" s="201" t="s">
        <v>105</v>
      </c>
      <c r="F2590" s="201" t="s">
        <v>2396</v>
      </c>
    </row>
    <row r="2591" spans="1:6" ht="12" x14ac:dyDescent="0.25">
      <c r="A2591" s="201" t="s">
        <v>2164</v>
      </c>
      <c r="B2591" s="201" t="s">
        <v>2661</v>
      </c>
      <c r="C2591" s="201" t="s">
        <v>2613</v>
      </c>
      <c r="D2591" s="201" t="s">
        <v>2466</v>
      </c>
      <c r="E2591" s="201" t="s">
        <v>105</v>
      </c>
      <c r="F2591" s="201" t="s">
        <v>2347</v>
      </c>
    </row>
    <row r="2592" spans="1:6" ht="12" x14ac:dyDescent="0.25">
      <c r="A2592" s="201" t="s">
        <v>2170</v>
      </c>
      <c r="B2592" s="201" t="s">
        <v>2662</v>
      </c>
      <c r="C2592" s="201" t="s">
        <v>2613</v>
      </c>
      <c r="D2592" s="201" t="s">
        <v>2341</v>
      </c>
      <c r="E2592" s="201" t="s">
        <v>105</v>
      </c>
      <c r="F2592" s="201" t="s">
        <v>2443</v>
      </c>
    </row>
    <row r="2593" spans="1:6" ht="12" x14ac:dyDescent="0.25">
      <c r="A2593" s="201" t="s">
        <v>2170</v>
      </c>
      <c r="B2593" s="201" t="s">
        <v>2662</v>
      </c>
      <c r="C2593" s="201" t="s">
        <v>2613</v>
      </c>
      <c r="D2593" s="201" t="s">
        <v>2341</v>
      </c>
      <c r="E2593" s="201" t="s">
        <v>105</v>
      </c>
      <c r="F2593" s="201" t="s">
        <v>2341</v>
      </c>
    </row>
    <row r="2594" spans="1:6" ht="12" x14ac:dyDescent="0.25">
      <c r="A2594" s="201" t="s">
        <v>2170</v>
      </c>
      <c r="B2594" s="201" t="s">
        <v>2662</v>
      </c>
      <c r="C2594" s="201" t="s">
        <v>2613</v>
      </c>
      <c r="D2594" s="201" t="s">
        <v>2341</v>
      </c>
      <c r="E2594" s="201" t="s">
        <v>105</v>
      </c>
      <c r="F2594" s="201" t="s">
        <v>2405</v>
      </c>
    </row>
    <row r="2595" spans="1:6" ht="12" x14ac:dyDescent="0.25">
      <c r="A2595" s="201" t="s">
        <v>2170</v>
      </c>
      <c r="B2595" s="201" t="s">
        <v>2662</v>
      </c>
      <c r="C2595" s="201" t="s">
        <v>2613</v>
      </c>
      <c r="D2595" s="201" t="s">
        <v>2341</v>
      </c>
      <c r="E2595" s="201" t="s">
        <v>105</v>
      </c>
    </row>
    <row r="2596" spans="1:6" ht="12" x14ac:dyDescent="0.25">
      <c r="A2596" s="201" t="s">
        <v>2663</v>
      </c>
      <c r="B2596" s="201" t="s">
        <v>2664</v>
      </c>
      <c r="C2596" s="201" t="s">
        <v>2525</v>
      </c>
      <c r="D2596" s="201" t="s">
        <v>2466</v>
      </c>
      <c r="E2596" s="201" t="s">
        <v>113</v>
      </c>
      <c r="F2596" s="201" t="s">
        <v>2365</v>
      </c>
    </row>
    <row r="2597" spans="1:6" ht="12" x14ac:dyDescent="0.25">
      <c r="A2597" s="201" t="s">
        <v>2663</v>
      </c>
      <c r="B2597" s="201" t="s">
        <v>2664</v>
      </c>
      <c r="C2597" s="201" t="s">
        <v>2525</v>
      </c>
      <c r="D2597" s="201" t="s">
        <v>2466</v>
      </c>
      <c r="E2597" s="201" t="s">
        <v>113</v>
      </c>
      <c r="F2597" s="201" t="s">
        <v>2344</v>
      </c>
    </row>
    <row r="2598" spans="1:6" ht="12" x14ac:dyDescent="0.25">
      <c r="A2598" s="201" t="s">
        <v>2663</v>
      </c>
      <c r="B2598" s="201" t="s">
        <v>2664</v>
      </c>
      <c r="C2598" s="201" t="s">
        <v>2525</v>
      </c>
      <c r="D2598" s="201" t="s">
        <v>2466</v>
      </c>
      <c r="E2598" s="201" t="s">
        <v>113</v>
      </c>
      <c r="F2598" s="201" t="s">
        <v>2390</v>
      </c>
    </row>
    <row r="2599" spans="1:6" ht="12" x14ac:dyDescent="0.25">
      <c r="A2599" s="201" t="s">
        <v>2663</v>
      </c>
      <c r="B2599" s="201" t="s">
        <v>2664</v>
      </c>
      <c r="C2599" s="201" t="s">
        <v>2525</v>
      </c>
      <c r="D2599" s="201" t="s">
        <v>2466</v>
      </c>
      <c r="E2599" s="201" t="s">
        <v>113</v>
      </c>
    </row>
    <row r="2600" spans="1:6" ht="12" x14ac:dyDescent="0.25">
      <c r="A2600" s="201" t="s">
        <v>2663</v>
      </c>
      <c r="B2600" s="201" t="s">
        <v>2664</v>
      </c>
      <c r="C2600" s="201" t="s">
        <v>2525</v>
      </c>
      <c r="D2600" s="201" t="s">
        <v>2466</v>
      </c>
      <c r="E2600" s="201" t="s">
        <v>113</v>
      </c>
      <c r="F2600" s="201" t="s">
        <v>2466</v>
      </c>
    </row>
    <row r="2601" spans="1:6" ht="12" x14ac:dyDescent="0.25">
      <c r="A2601" s="201" t="s">
        <v>2663</v>
      </c>
      <c r="B2601" s="201" t="s">
        <v>2664</v>
      </c>
      <c r="C2601" s="201" t="s">
        <v>2525</v>
      </c>
      <c r="D2601" s="201" t="s">
        <v>2466</v>
      </c>
      <c r="E2601" s="201" t="s">
        <v>113</v>
      </c>
      <c r="F2601" s="201" t="s">
        <v>2405</v>
      </c>
    </row>
    <row r="2602" spans="1:6" ht="12" x14ac:dyDescent="0.25">
      <c r="A2602" s="201" t="s">
        <v>2663</v>
      </c>
      <c r="B2602" s="201" t="s">
        <v>2664</v>
      </c>
      <c r="C2602" s="201" t="s">
        <v>2525</v>
      </c>
      <c r="D2602" s="201" t="s">
        <v>2466</v>
      </c>
      <c r="E2602" s="201" t="s">
        <v>113</v>
      </c>
      <c r="F2602" s="201" t="s">
        <v>2347</v>
      </c>
    </row>
    <row r="2603" spans="1:6" ht="12" x14ac:dyDescent="0.25">
      <c r="A2603" s="201" t="s">
        <v>2663</v>
      </c>
      <c r="B2603" s="201" t="s">
        <v>2664</v>
      </c>
      <c r="C2603" s="201" t="s">
        <v>2525</v>
      </c>
      <c r="D2603" s="201" t="s">
        <v>2466</v>
      </c>
      <c r="E2603" s="201" t="s">
        <v>113</v>
      </c>
      <c r="F2603" s="201" t="s">
        <v>2394</v>
      </c>
    </row>
    <row r="2604" spans="1:6" ht="12" x14ac:dyDescent="0.25">
      <c r="A2604" s="201" t="s">
        <v>2665</v>
      </c>
      <c r="B2604" s="201" t="s">
        <v>2666</v>
      </c>
      <c r="C2604" s="201" t="s">
        <v>2613</v>
      </c>
      <c r="D2604" s="201" t="s">
        <v>2466</v>
      </c>
      <c r="E2604" s="201" t="s">
        <v>105</v>
      </c>
      <c r="F2604" s="201" t="s">
        <v>2466</v>
      </c>
    </row>
    <row r="2605" spans="1:6" ht="12" x14ac:dyDescent="0.25">
      <c r="A2605" s="201" t="s">
        <v>2665</v>
      </c>
      <c r="B2605" s="201" t="s">
        <v>2666</v>
      </c>
      <c r="C2605" s="201" t="s">
        <v>2613</v>
      </c>
      <c r="D2605" s="201" t="s">
        <v>2466</v>
      </c>
      <c r="E2605" s="201" t="s">
        <v>105</v>
      </c>
      <c r="F2605" s="201" t="s">
        <v>2396</v>
      </c>
    </row>
    <row r="2606" spans="1:6" ht="12" x14ac:dyDescent="0.25">
      <c r="A2606" s="201" t="s">
        <v>2665</v>
      </c>
      <c r="B2606" s="201" t="s">
        <v>2666</v>
      </c>
      <c r="C2606" s="201" t="s">
        <v>2613</v>
      </c>
      <c r="D2606" s="201" t="s">
        <v>2466</v>
      </c>
      <c r="E2606" s="201" t="s">
        <v>105</v>
      </c>
      <c r="F2606" s="201" t="s">
        <v>2355</v>
      </c>
    </row>
    <row r="2607" spans="1:6" ht="12" x14ac:dyDescent="0.25">
      <c r="A2607" s="201" t="s">
        <v>2665</v>
      </c>
      <c r="B2607" s="201" t="s">
        <v>2666</v>
      </c>
      <c r="C2607" s="201" t="s">
        <v>2613</v>
      </c>
      <c r="D2607" s="201" t="s">
        <v>2466</v>
      </c>
      <c r="E2607" s="201" t="s">
        <v>105</v>
      </c>
    </row>
    <row r="2608" spans="1:6" ht="12" x14ac:dyDescent="0.25">
      <c r="A2608" s="201" t="s">
        <v>2667</v>
      </c>
      <c r="B2608" s="201" t="s">
        <v>2668</v>
      </c>
      <c r="C2608" s="201" t="s">
        <v>2525</v>
      </c>
      <c r="D2608" s="201" t="s">
        <v>2466</v>
      </c>
      <c r="E2608" s="201" t="s">
        <v>113</v>
      </c>
    </row>
    <row r="2609" spans="1:6" ht="12" x14ac:dyDescent="0.25">
      <c r="A2609" s="201" t="s">
        <v>2667</v>
      </c>
      <c r="B2609" s="201" t="s">
        <v>2668</v>
      </c>
      <c r="C2609" s="201" t="s">
        <v>2525</v>
      </c>
      <c r="D2609" s="201" t="s">
        <v>2466</v>
      </c>
      <c r="E2609" s="201" t="s">
        <v>113</v>
      </c>
      <c r="F2609" s="201" t="s">
        <v>2365</v>
      </c>
    </row>
    <row r="2610" spans="1:6" ht="12" x14ac:dyDescent="0.25">
      <c r="A2610" s="201" t="s">
        <v>2667</v>
      </c>
      <c r="B2610" s="201" t="s">
        <v>2668</v>
      </c>
      <c r="C2610" s="201" t="s">
        <v>2525</v>
      </c>
      <c r="D2610" s="201" t="s">
        <v>2466</v>
      </c>
      <c r="E2610" s="201" t="s">
        <v>113</v>
      </c>
      <c r="F2610" s="201" t="s">
        <v>2394</v>
      </c>
    </row>
    <row r="2611" spans="1:6" ht="12" x14ac:dyDescent="0.25">
      <c r="A2611" s="201" t="s">
        <v>2667</v>
      </c>
      <c r="B2611" s="201" t="s">
        <v>2668</v>
      </c>
      <c r="C2611" s="201" t="s">
        <v>2525</v>
      </c>
      <c r="D2611" s="201" t="s">
        <v>2466</v>
      </c>
      <c r="E2611" s="201" t="s">
        <v>113</v>
      </c>
      <c r="F2611" s="201" t="s">
        <v>2407</v>
      </c>
    </row>
    <row r="2612" spans="1:6" ht="12" x14ac:dyDescent="0.25">
      <c r="A2612" s="201" t="s">
        <v>2667</v>
      </c>
      <c r="B2612" s="201" t="s">
        <v>2668</v>
      </c>
      <c r="C2612" s="201" t="s">
        <v>2525</v>
      </c>
      <c r="D2612" s="201" t="s">
        <v>2466</v>
      </c>
      <c r="E2612" s="201" t="s">
        <v>113</v>
      </c>
      <c r="F2612" s="201" t="s">
        <v>2466</v>
      </c>
    </row>
    <row r="2613" spans="1:6" ht="12" x14ac:dyDescent="0.25">
      <c r="A2613" s="201" t="s">
        <v>1098</v>
      </c>
      <c r="B2613" s="201" t="s">
        <v>2669</v>
      </c>
      <c r="C2613" s="201" t="s">
        <v>2613</v>
      </c>
      <c r="D2613" s="201" t="s">
        <v>2466</v>
      </c>
      <c r="E2613" s="201" t="s">
        <v>109</v>
      </c>
      <c r="F2613" s="201" t="s">
        <v>2466</v>
      </c>
    </row>
    <row r="2614" spans="1:6" ht="12" x14ac:dyDescent="0.25">
      <c r="A2614" s="201" t="s">
        <v>1098</v>
      </c>
      <c r="B2614" s="201" t="s">
        <v>2669</v>
      </c>
      <c r="C2614" s="201" t="s">
        <v>2613</v>
      </c>
      <c r="D2614" s="201" t="s">
        <v>2466</v>
      </c>
      <c r="E2614" s="201" t="s">
        <v>109</v>
      </c>
      <c r="F2614" s="201" t="s">
        <v>2396</v>
      </c>
    </row>
    <row r="2615" spans="1:6" ht="12" x14ac:dyDescent="0.25">
      <c r="A2615" s="201" t="s">
        <v>1098</v>
      </c>
      <c r="B2615" s="201" t="s">
        <v>2669</v>
      </c>
      <c r="C2615" s="201" t="s">
        <v>2613</v>
      </c>
      <c r="D2615" s="201" t="s">
        <v>2466</v>
      </c>
      <c r="E2615" s="201" t="s">
        <v>109</v>
      </c>
      <c r="F2615" s="201" t="s">
        <v>2365</v>
      </c>
    </row>
    <row r="2616" spans="1:6" ht="12" x14ac:dyDescent="0.25">
      <c r="A2616" s="201" t="s">
        <v>1098</v>
      </c>
      <c r="B2616" s="201" t="s">
        <v>2669</v>
      </c>
      <c r="C2616" s="201" t="s">
        <v>2613</v>
      </c>
      <c r="D2616" s="201" t="s">
        <v>2466</v>
      </c>
      <c r="E2616" s="201" t="s">
        <v>109</v>
      </c>
      <c r="F2616" s="201" t="s">
        <v>2422</v>
      </c>
    </row>
    <row r="2617" spans="1:6" ht="12" x14ac:dyDescent="0.25">
      <c r="A2617" s="201" t="s">
        <v>1098</v>
      </c>
      <c r="B2617" s="201" t="s">
        <v>2669</v>
      </c>
      <c r="C2617" s="201" t="s">
        <v>2613</v>
      </c>
      <c r="D2617" s="201" t="s">
        <v>2466</v>
      </c>
      <c r="E2617" s="201" t="s">
        <v>109</v>
      </c>
      <c r="F2617" s="201" t="s">
        <v>2440</v>
      </c>
    </row>
    <row r="2618" spans="1:6" ht="12" x14ac:dyDescent="0.25">
      <c r="A2618" s="201" t="s">
        <v>1098</v>
      </c>
      <c r="B2618" s="201" t="s">
        <v>2669</v>
      </c>
      <c r="C2618" s="201" t="s">
        <v>2613</v>
      </c>
      <c r="D2618" s="201" t="s">
        <v>2466</v>
      </c>
      <c r="E2618" s="201" t="s">
        <v>109</v>
      </c>
      <c r="F2618" s="201" t="s">
        <v>2502</v>
      </c>
    </row>
    <row r="2619" spans="1:6" ht="12" x14ac:dyDescent="0.25">
      <c r="A2619" s="201" t="s">
        <v>1098</v>
      </c>
      <c r="B2619" s="201" t="s">
        <v>2669</v>
      </c>
      <c r="C2619" s="201" t="s">
        <v>2613</v>
      </c>
      <c r="D2619" s="201" t="s">
        <v>2466</v>
      </c>
      <c r="E2619" s="201" t="s">
        <v>109</v>
      </c>
      <c r="F2619" s="201" t="s">
        <v>2347</v>
      </c>
    </row>
    <row r="2620" spans="1:6" ht="12" x14ac:dyDescent="0.25">
      <c r="A2620" s="201" t="s">
        <v>1098</v>
      </c>
      <c r="B2620" s="201" t="s">
        <v>2669</v>
      </c>
      <c r="C2620" s="201" t="s">
        <v>2613</v>
      </c>
      <c r="D2620" s="201" t="s">
        <v>2466</v>
      </c>
      <c r="E2620" s="201" t="s">
        <v>109</v>
      </c>
    </row>
    <row r="2621" spans="1:6" ht="12" x14ac:dyDescent="0.25">
      <c r="A2621" s="201" t="s">
        <v>1098</v>
      </c>
      <c r="B2621" s="201" t="s">
        <v>2669</v>
      </c>
      <c r="C2621" s="201" t="s">
        <v>2613</v>
      </c>
      <c r="D2621" s="201" t="s">
        <v>2466</v>
      </c>
      <c r="E2621" s="201" t="s">
        <v>109</v>
      </c>
      <c r="F2621" s="201" t="s">
        <v>2350</v>
      </c>
    </row>
    <row r="2622" spans="1:6" ht="12" x14ac:dyDescent="0.25">
      <c r="A2622" s="201" t="s">
        <v>1098</v>
      </c>
      <c r="B2622" s="201" t="s">
        <v>2669</v>
      </c>
      <c r="C2622" s="201" t="s">
        <v>2613</v>
      </c>
      <c r="D2622" s="201" t="s">
        <v>2466</v>
      </c>
      <c r="E2622" s="201" t="s">
        <v>109</v>
      </c>
      <c r="F2622" s="201" t="s">
        <v>2394</v>
      </c>
    </row>
    <row r="2623" spans="1:6" ht="12" x14ac:dyDescent="0.25">
      <c r="A2623" s="201" t="s">
        <v>1098</v>
      </c>
      <c r="B2623" s="201" t="s">
        <v>2669</v>
      </c>
      <c r="C2623" s="201" t="s">
        <v>2613</v>
      </c>
      <c r="D2623" s="201" t="s">
        <v>2466</v>
      </c>
      <c r="E2623" s="201" t="s">
        <v>109</v>
      </c>
      <c r="F2623" s="201" t="s">
        <v>2344</v>
      </c>
    </row>
    <row r="2624" spans="1:6" ht="12" x14ac:dyDescent="0.25">
      <c r="A2624" s="201" t="s">
        <v>1098</v>
      </c>
      <c r="B2624" s="201" t="s">
        <v>2669</v>
      </c>
      <c r="C2624" s="201" t="s">
        <v>2613</v>
      </c>
      <c r="D2624" s="201" t="s">
        <v>2466</v>
      </c>
      <c r="E2624" s="201" t="s">
        <v>109</v>
      </c>
      <c r="F2624" s="201" t="s">
        <v>2367</v>
      </c>
    </row>
    <row r="2625" spans="1:6" ht="12" x14ac:dyDescent="0.25">
      <c r="A2625" s="201" t="s">
        <v>1098</v>
      </c>
      <c r="B2625" s="201" t="s">
        <v>2669</v>
      </c>
      <c r="C2625" s="201" t="s">
        <v>2613</v>
      </c>
      <c r="D2625" s="201" t="s">
        <v>2466</v>
      </c>
      <c r="E2625" s="201" t="s">
        <v>109</v>
      </c>
      <c r="F2625" s="201" t="s">
        <v>2343</v>
      </c>
    </row>
    <row r="2626" spans="1:6" ht="12" x14ac:dyDescent="0.25">
      <c r="A2626" s="201" t="s">
        <v>2670</v>
      </c>
      <c r="B2626" s="201" t="s">
        <v>2671</v>
      </c>
      <c r="C2626" s="201" t="s">
        <v>2317</v>
      </c>
      <c r="D2626" s="201" t="s">
        <v>2466</v>
      </c>
      <c r="E2626" s="201" t="s">
        <v>98</v>
      </c>
      <c r="F2626" s="201" t="s">
        <v>2348</v>
      </c>
    </row>
    <row r="2627" spans="1:6" ht="12" x14ac:dyDescent="0.25">
      <c r="A2627" s="201" t="s">
        <v>2670</v>
      </c>
      <c r="B2627" s="201" t="s">
        <v>2671</v>
      </c>
      <c r="C2627" s="201" t="s">
        <v>2317</v>
      </c>
      <c r="D2627" s="201" t="s">
        <v>2466</v>
      </c>
      <c r="E2627" s="201" t="s">
        <v>98</v>
      </c>
    </row>
    <row r="2628" spans="1:6" ht="12" x14ac:dyDescent="0.25">
      <c r="A2628" s="201" t="s">
        <v>2670</v>
      </c>
      <c r="B2628" s="201" t="s">
        <v>2671</v>
      </c>
      <c r="C2628" s="201" t="s">
        <v>2317</v>
      </c>
      <c r="D2628" s="201" t="s">
        <v>2466</v>
      </c>
      <c r="E2628" s="201" t="s">
        <v>98</v>
      </c>
      <c r="F2628" s="201" t="s">
        <v>2358</v>
      </c>
    </row>
    <row r="2629" spans="1:6" ht="12" x14ac:dyDescent="0.25">
      <c r="A2629" s="201" t="s">
        <v>2670</v>
      </c>
      <c r="B2629" s="201" t="s">
        <v>2671</v>
      </c>
      <c r="C2629" s="201" t="s">
        <v>2317</v>
      </c>
      <c r="D2629" s="201" t="s">
        <v>2466</v>
      </c>
      <c r="E2629" s="201" t="s">
        <v>98</v>
      </c>
      <c r="F2629" s="201" t="s">
        <v>2386</v>
      </c>
    </row>
    <row r="2630" spans="1:6" ht="12" x14ac:dyDescent="0.25">
      <c r="A2630" s="201" t="s">
        <v>2670</v>
      </c>
      <c r="B2630" s="201" t="s">
        <v>2671</v>
      </c>
      <c r="C2630" s="201" t="s">
        <v>2317</v>
      </c>
      <c r="D2630" s="201" t="s">
        <v>2466</v>
      </c>
      <c r="E2630" s="201" t="s">
        <v>98</v>
      </c>
      <c r="F2630" s="201" t="s">
        <v>2466</v>
      </c>
    </row>
    <row r="2631" spans="1:6" ht="12" x14ac:dyDescent="0.25">
      <c r="A2631" s="201" t="s">
        <v>2670</v>
      </c>
      <c r="B2631" s="201" t="s">
        <v>2671</v>
      </c>
      <c r="C2631" s="201" t="s">
        <v>2317</v>
      </c>
      <c r="D2631" s="201" t="s">
        <v>2466</v>
      </c>
      <c r="E2631" s="201" t="s">
        <v>98</v>
      </c>
      <c r="F2631" s="201" t="s">
        <v>2365</v>
      </c>
    </row>
    <row r="2632" spans="1:6" ht="12" x14ac:dyDescent="0.25">
      <c r="A2632" s="201" t="s">
        <v>2672</v>
      </c>
      <c r="B2632" s="201" t="s">
        <v>2673</v>
      </c>
      <c r="C2632" s="201" t="s">
        <v>2439</v>
      </c>
      <c r="D2632" s="201" t="s">
        <v>2341</v>
      </c>
      <c r="E2632" s="201" t="s">
        <v>105</v>
      </c>
      <c r="F2632" s="201" t="s">
        <v>2353</v>
      </c>
    </row>
    <row r="2633" spans="1:6" ht="12" x14ac:dyDescent="0.25">
      <c r="A2633" s="201" t="s">
        <v>2672</v>
      </c>
      <c r="B2633" s="201" t="s">
        <v>2673</v>
      </c>
      <c r="C2633" s="201" t="s">
        <v>2439</v>
      </c>
      <c r="D2633" s="201" t="s">
        <v>2341</v>
      </c>
      <c r="E2633" s="201" t="s">
        <v>105</v>
      </c>
      <c r="F2633" s="201" t="s">
        <v>2422</v>
      </c>
    </row>
    <row r="2634" spans="1:6" ht="12" x14ac:dyDescent="0.25">
      <c r="A2634" s="201" t="s">
        <v>2672</v>
      </c>
      <c r="B2634" s="201" t="s">
        <v>2673</v>
      </c>
      <c r="C2634" s="201" t="s">
        <v>2439</v>
      </c>
      <c r="D2634" s="201" t="s">
        <v>2341</v>
      </c>
      <c r="E2634" s="201" t="s">
        <v>105</v>
      </c>
      <c r="F2634" s="201" t="s">
        <v>2357</v>
      </c>
    </row>
    <row r="2635" spans="1:6" ht="12" x14ac:dyDescent="0.25">
      <c r="A2635" s="201" t="s">
        <v>2672</v>
      </c>
      <c r="B2635" s="201" t="s">
        <v>2673</v>
      </c>
      <c r="C2635" s="201" t="s">
        <v>2439</v>
      </c>
      <c r="D2635" s="201" t="s">
        <v>2341</v>
      </c>
      <c r="E2635" s="201" t="s">
        <v>105</v>
      </c>
    </row>
    <row r="2636" spans="1:6" ht="12" x14ac:dyDescent="0.25">
      <c r="A2636" s="201" t="s">
        <v>2672</v>
      </c>
      <c r="B2636" s="201" t="s">
        <v>2673</v>
      </c>
      <c r="C2636" s="201" t="s">
        <v>2439</v>
      </c>
      <c r="D2636" s="201" t="s">
        <v>2341</v>
      </c>
      <c r="E2636" s="201" t="s">
        <v>105</v>
      </c>
      <c r="F2636" s="201" t="s">
        <v>2341</v>
      </c>
    </row>
    <row r="2637" spans="1:6" ht="12" x14ac:dyDescent="0.25">
      <c r="A2637" s="201" t="s">
        <v>2672</v>
      </c>
      <c r="B2637" s="201" t="s">
        <v>2673</v>
      </c>
      <c r="C2637" s="201" t="s">
        <v>2439</v>
      </c>
      <c r="D2637" s="201" t="s">
        <v>2341</v>
      </c>
      <c r="E2637" s="201" t="s">
        <v>105</v>
      </c>
      <c r="F2637" s="201" t="s">
        <v>2365</v>
      </c>
    </row>
    <row r="2638" spans="1:6" ht="12" x14ac:dyDescent="0.25">
      <c r="A2638" s="201" t="s">
        <v>2674</v>
      </c>
      <c r="B2638" s="201" t="s">
        <v>2675</v>
      </c>
      <c r="C2638" s="201" t="s">
        <v>2317</v>
      </c>
      <c r="D2638" s="201" t="s">
        <v>2466</v>
      </c>
      <c r="E2638" s="201" t="s">
        <v>109</v>
      </c>
      <c r="F2638" s="201" t="s">
        <v>2358</v>
      </c>
    </row>
    <row r="2639" spans="1:6" ht="12" x14ac:dyDescent="0.25">
      <c r="A2639" s="201" t="s">
        <v>2674</v>
      </c>
      <c r="B2639" s="201" t="s">
        <v>2675</v>
      </c>
      <c r="C2639" s="201" t="s">
        <v>2317</v>
      </c>
      <c r="D2639" s="201" t="s">
        <v>2466</v>
      </c>
      <c r="E2639" s="201" t="s">
        <v>109</v>
      </c>
      <c r="F2639" s="201" t="s">
        <v>2386</v>
      </c>
    </row>
    <row r="2640" spans="1:6" ht="12" x14ac:dyDescent="0.25">
      <c r="A2640" s="201" t="s">
        <v>2674</v>
      </c>
      <c r="B2640" s="201" t="s">
        <v>2675</v>
      </c>
      <c r="C2640" s="201" t="s">
        <v>2317</v>
      </c>
      <c r="D2640" s="201" t="s">
        <v>2466</v>
      </c>
      <c r="E2640" s="201" t="s">
        <v>109</v>
      </c>
      <c r="F2640" s="201" t="s">
        <v>2360</v>
      </c>
    </row>
    <row r="2641" spans="1:6" ht="12" x14ac:dyDescent="0.25">
      <c r="A2641" s="201" t="s">
        <v>2674</v>
      </c>
      <c r="B2641" s="201" t="s">
        <v>2675</v>
      </c>
      <c r="C2641" s="201" t="s">
        <v>2317</v>
      </c>
      <c r="D2641" s="201" t="s">
        <v>2466</v>
      </c>
      <c r="E2641" s="201" t="s">
        <v>109</v>
      </c>
    </row>
    <row r="2642" spans="1:6" ht="12" x14ac:dyDescent="0.25">
      <c r="A2642" s="201" t="s">
        <v>2674</v>
      </c>
      <c r="B2642" s="201" t="s">
        <v>2675</v>
      </c>
      <c r="C2642" s="201" t="s">
        <v>2317</v>
      </c>
      <c r="D2642" s="201" t="s">
        <v>2466</v>
      </c>
      <c r="E2642" s="201" t="s">
        <v>109</v>
      </c>
      <c r="F2642" s="201" t="s">
        <v>2348</v>
      </c>
    </row>
    <row r="2643" spans="1:6" ht="12" x14ac:dyDescent="0.25">
      <c r="A2643" s="201" t="s">
        <v>2674</v>
      </c>
      <c r="B2643" s="201" t="s">
        <v>2675</v>
      </c>
      <c r="C2643" s="201" t="s">
        <v>2317</v>
      </c>
      <c r="D2643" s="201" t="s">
        <v>2466</v>
      </c>
      <c r="E2643" s="201" t="s">
        <v>109</v>
      </c>
      <c r="F2643" s="201" t="s">
        <v>2466</v>
      </c>
    </row>
    <row r="2644" spans="1:6" ht="12" x14ac:dyDescent="0.25">
      <c r="A2644" s="201" t="s">
        <v>2298</v>
      </c>
      <c r="B2644" s="201" t="s">
        <v>2676</v>
      </c>
      <c r="C2644" s="201" t="s">
        <v>2295</v>
      </c>
      <c r="D2644" s="201" t="s">
        <v>2466</v>
      </c>
      <c r="E2644" s="201" t="s">
        <v>105</v>
      </c>
      <c r="F2644" s="201" t="s">
        <v>2443</v>
      </c>
    </row>
    <row r="2645" spans="1:6" ht="12" x14ac:dyDescent="0.25">
      <c r="A2645" s="201" t="s">
        <v>2298</v>
      </c>
      <c r="B2645" s="201" t="s">
        <v>2676</v>
      </c>
      <c r="C2645" s="201" t="s">
        <v>2295</v>
      </c>
      <c r="D2645" s="201" t="s">
        <v>2466</v>
      </c>
      <c r="E2645" s="201" t="s">
        <v>105</v>
      </c>
    </row>
    <row r="2646" spans="1:6" ht="12" x14ac:dyDescent="0.25">
      <c r="A2646" s="201" t="s">
        <v>2298</v>
      </c>
      <c r="B2646" s="201" t="s">
        <v>2676</v>
      </c>
      <c r="C2646" s="201" t="s">
        <v>2295</v>
      </c>
      <c r="D2646" s="201" t="s">
        <v>2466</v>
      </c>
      <c r="E2646" s="201" t="s">
        <v>105</v>
      </c>
      <c r="F2646" s="201" t="s">
        <v>2422</v>
      </c>
    </row>
    <row r="2647" spans="1:6" ht="12" x14ac:dyDescent="0.25">
      <c r="A2647" s="201" t="s">
        <v>2298</v>
      </c>
      <c r="B2647" s="201" t="s">
        <v>2676</v>
      </c>
      <c r="C2647" s="201" t="s">
        <v>2295</v>
      </c>
      <c r="D2647" s="201" t="s">
        <v>2466</v>
      </c>
      <c r="E2647" s="201" t="s">
        <v>105</v>
      </c>
      <c r="F2647" s="201" t="s">
        <v>2405</v>
      </c>
    </row>
    <row r="2648" spans="1:6" ht="12" x14ac:dyDescent="0.25">
      <c r="A2648" s="201" t="s">
        <v>2298</v>
      </c>
      <c r="B2648" s="201" t="s">
        <v>2676</v>
      </c>
      <c r="C2648" s="201" t="s">
        <v>2295</v>
      </c>
      <c r="D2648" s="201" t="s">
        <v>2466</v>
      </c>
      <c r="E2648" s="201" t="s">
        <v>105</v>
      </c>
      <c r="F2648" s="201" t="s">
        <v>2372</v>
      </c>
    </row>
    <row r="2649" spans="1:6" ht="12" x14ac:dyDescent="0.25">
      <c r="A2649" s="201" t="s">
        <v>2298</v>
      </c>
      <c r="B2649" s="201" t="s">
        <v>2676</v>
      </c>
      <c r="C2649" s="201" t="s">
        <v>2295</v>
      </c>
      <c r="D2649" s="201" t="s">
        <v>2466</v>
      </c>
      <c r="E2649" s="201" t="s">
        <v>105</v>
      </c>
      <c r="F2649" s="201" t="s">
        <v>2392</v>
      </c>
    </row>
    <row r="2650" spans="1:6" ht="12" x14ac:dyDescent="0.25">
      <c r="A2650" s="201" t="s">
        <v>2298</v>
      </c>
      <c r="B2650" s="201" t="s">
        <v>2676</v>
      </c>
      <c r="C2650" s="201" t="s">
        <v>2295</v>
      </c>
      <c r="D2650" s="201" t="s">
        <v>2466</v>
      </c>
      <c r="E2650" s="201" t="s">
        <v>105</v>
      </c>
      <c r="F2650" s="201" t="s">
        <v>2347</v>
      </c>
    </row>
    <row r="2651" spans="1:6" ht="12" x14ac:dyDescent="0.25">
      <c r="A2651" s="201" t="s">
        <v>2298</v>
      </c>
      <c r="B2651" s="201" t="s">
        <v>2676</v>
      </c>
      <c r="C2651" s="201" t="s">
        <v>2295</v>
      </c>
      <c r="D2651" s="201" t="s">
        <v>2466</v>
      </c>
      <c r="E2651" s="201" t="s">
        <v>105</v>
      </c>
      <c r="F2651" s="201" t="s">
        <v>2387</v>
      </c>
    </row>
    <row r="2652" spans="1:6" ht="12" x14ac:dyDescent="0.25">
      <c r="A2652" s="201" t="s">
        <v>2298</v>
      </c>
      <c r="B2652" s="201" t="s">
        <v>2676</v>
      </c>
      <c r="C2652" s="201" t="s">
        <v>2295</v>
      </c>
      <c r="D2652" s="201" t="s">
        <v>2466</v>
      </c>
      <c r="E2652" s="201" t="s">
        <v>105</v>
      </c>
      <c r="F2652" s="201" t="s">
        <v>2407</v>
      </c>
    </row>
    <row r="2653" spans="1:6" ht="12" x14ac:dyDescent="0.25">
      <c r="A2653" s="201" t="s">
        <v>2298</v>
      </c>
      <c r="B2653" s="201" t="s">
        <v>2676</v>
      </c>
      <c r="C2653" s="201" t="s">
        <v>2295</v>
      </c>
      <c r="D2653" s="201" t="s">
        <v>2466</v>
      </c>
      <c r="E2653" s="201" t="s">
        <v>105</v>
      </c>
      <c r="F2653" s="201" t="s">
        <v>2350</v>
      </c>
    </row>
    <row r="2654" spans="1:6" ht="12" x14ac:dyDescent="0.25">
      <c r="A2654" s="201" t="s">
        <v>2298</v>
      </c>
      <c r="B2654" s="201" t="s">
        <v>2676</v>
      </c>
      <c r="C2654" s="201" t="s">
        <v>2295</v>
      </c>
      <c r="D2654" s="201" t="s">
        <v>2466</v>
      </c>
      <c r="E2654" s="201" t="s">
        <v>105</v>
      </c>
      <c r="F2654" s="201" t="s">
        <v>2430</v>
      </c>
    </row>
    <row r="2655" spans="1:6" ht="12" x14ac:dyDescent="0.25">
      <c r="A2655" s="201" t="s">
        <v>2298</v>
      </c>
      <c r="B2655" s="201" t="s">
        <v>2676</v>
      </c>
      <c r="C2655" s="201" t="s">
        <v>2295</v>
      </c>
      <c r="D2655" s="201" t="s">
        <v>2466</v>
      </c>
      <c r="E2655" s="201" t="s">
        <v>105</v>
      </c>
      <c r="F2655" s="201" t="s">
        <v>2373</v>
      </c>
    </row>
    <row r="2656" spans="1:6" ht="12" x14ac:dyDescent="0.25">
      <c r="A2656" s="201" t="s">
        <v>2298</v>
      </c>
      <c r="B2656" s="201" t="s">
        <v>2676</v>
      </c>
      <c r="C2656" s="201" t="s">
        <v>2295</v>
      </c>
      <c r="D2656" s="201" t="s">
        <v>2466</v>
      </c>
      <c r="E2656" s="201" t="s">
        <v>105</v>
      </c>
      <c r="F2656" s="201" t="s">
        <v>2398</v>
      </c>
    </row>
    <row r="2657" spans="1:6" ht="12" x14ac:dyDescent="0.25">
      <c r="A2657" s="201" t="s">
        <v>2298</v>
      </c>
      <c r="B2657" s="201" t="s">
        <v>2676</v>
      </c>
      <c r="C2657" s="201" t="s">
        <v>2295</v>
      </c>
      <c r="D2657" s="201" t="s">
        <v>2466</v>
      </c>
      <c r="E2657" s="201" t="s">
        <v>105</v>
      </c>
      <c r="F2657" s="201" t="s">
        <v>2348</v>
      </c>
    </row>
    <row r="2658" spans="1:6" ht="12" x14ac:dyDescent="0.25">
      <c r="A2658" s="201" t="s">
        <v>2298</v>
      </c>
      <c r="B2658" s="201" t="s">
        <v>2676</v>
      </c>
      <c r="C2658" s="201" t="s">
        <v>2295</v>
      </c>
      <c r="D2658" s="201" t="s">
        <v>2466</v>
      </c>
      <c r="E2658" s="201" t="s">
        <v>105</v>
      </c>
      <c r="F2658" s="201" t="s">
        <v>2349</v>
      </c>
    </row>
    <row r="2659" spans="1:6" ht="12" x14ac:dyDescent="0.25">
      <c r="A2659" s="201" t="s">
        <v>2298</v>
      </c>
      <c r="B2659" s="201" t="s">
        <v>2676</v>
      </c>
      <c r="C2659" s="201" t="s">
        <v>2295</v>
      </c>
      <c r="D2659" s="201" t="s">
        <v>2466</v>
      </c>
      <c r="E2659" s="201" t="s">
        <v>105</v>
      </c>
      <c r="F2659" s="201" t="s">
        <v>2402</v>
      </c>
    </row>
    <row r="2660" spans="1:6" ht="12" x14ac:dyDescent="0.25">
      <c r="A2660" s="201" t="s">
        <v>2298</v>
      </c>
      <c r="B2660" s="201" t="s">
        <v>2676</v>
      </c>
      <c r="C2660" s="201" t="s">
        <v>2295</v>
      </c>
      <c r="D2660" s="201" t="s">
        <v>2466</v>
      </c>
      <c r="E2660" s="201" t="s">
        <v>105</v>
      </c>
      <c r="F2660" s="201" t="s">
        <v>2346</v>
      </c>
    </row>
    <row r="2661" spans="1:6" ht="12" x14ac:dyDescent="0.25">
      <c r="A2661" s="201" t="s">
        <v>2298</v>
      </c>
      <c r="B2661" s="201" t="s">
        <v>2676</v>
      </c>
      <c r="C2661" s="201" t="s">
        <v>2295</v>
      </c>
      <c r="D2661" s="201" t="s">
        <v>2466</v>
      </c>
      <c r="E2661" s="201" t="s">
        <v>105</v>
      </c>
      <c r="F2661" s="201" t="s">
        <v>2404</v>
      </c>
    </row>
    <row r="2662" spans="1:6" ht="12" x14ac:dyDescent="0.25">
      <c r="A2662" s="201" t="s">
        <v>2298</v>
      </c>
      <c r="B2662" s="201" t="s">
        <v>2676</v>
      </c>
      <c r="C2662" s="201" t="s">
        <v>2295</v>
      </c>
      <c r="D2662" s="201" t="s">
        <v>2466</v>
      </c>
      <c r="E2662" s="201" t="s">
        <v>105</v>
      </c>
      <c r="F2662" s="201" t="s">
        <v>2394</v>
      </c>
    </row>
    <row r="2663" spans="1:6" ht="12" x14ac:dyDescent="0.25">
      <c r="A2663" s="201" t="s">
        <v>2298</v>
      </c>
      <c r="B2663" s="201" t="s">
        <v>2676</v>
      </c>
      <c r="C2663" s="201" t="s">
        <v>2295</v>
      </c>
      <c r="D2663" s="201" t="s">
        <v>2466</v>
      </c>
      <c r="E2663" s="201" t="s">
        <v>105</v>
      </c>
      <c r="F2663" s="201" t="s">
        <v>2383</v>
      </c>
    </row>
    <row r="2664" spans="1:6" ht="12" x14ac:dyDescent="0.25">
      <c r="A2664" s="201" t="s">
        <v>2298</v>
      </c>
      <c r="B2664" s="201" t="s">
        <v>2676</v>
      </c>
      <c r="C2664" s="201" t="s">
        <v>2295</v>
      </c>
      <c r="D2664" s="201" t="s">
        <v>2466</v>
      </c>
      <c r="E2664" s="201" t="s">
        <v>105</v>
      </c>
      <c r="F2664" s="201" t="s">
        <v>2344</v>
      </c>
    </row>
    <row r="2665" spans="1:6" ht="12" x14ac:dyDescent="0.25">
      <c r="A2665" s="201" t="s">
        <v>2298</v>
      </c>
      <c r="B2665" s="201" t="s">
        <v>2676</v>
      </c>
      <c r="C2665" s="201" t="s">
        <v>2295</v>
      </c>
      <c r="D2665" s="201" t="s">
        <v>2466</v>
      </c>
      <c r="E2665" s="201" t="s">
        <v>105</v>
      </c>
      <c r="F2665" s="201" t="s">
        <v>2352</v>
      </c>
    </row>
    <row r="2666" spans="1:6" ht="12" x14ac:dyDescent="0.25">
      <c r="A2666" s="201" t="s">
        <v>2298</v>
      </c>
      <c r="B2666" s="201" t="s">
        <v>2676</v>
      </c>
      <c r="C2666" s="201" t="s">
        <v>2295</v>
      </c>
      <c r="D2666" s="201" t="s">
        <v>2466</v>
      </c>
      <c r="E2666" s="201" t="s">
        <v>105</v>
      </c>
      <c r="F2666" s="201" t="s">
        <v>2343</v>
      </c>
    </row>
    <row r="2667" spans="1:6" ht="12" x14ac:dyDescent="0.25">
      <c r="A2667" s="201" t="s">
        <v>2298</v>
      </c>
      <c r="B2667" s="201" t="s">
        <v>2676</v>
      </c>
      <c r="C2667" s="201" t="s">
        <v>2295</v>
      </c>
      <c r="D2667" s="201" t="s">
        <v>2466</v>
      </c>
      <c r="E2667" s="201" t="s">
        <v>105</v>
      </c>
      <c r="F2667" s="201" t="s">
        <v>2354</v>
      </c>
    </row>
    <row r="2668" spans="1:6" ht="12" x14ac:dyDescent="0.25">
      <c r="A2668" s="201" t="s">
        <v>2298</v>
      </c>
      <c r="B2668" s="201" t="s">
        <v>2676</v>
      </c>
      <c r="C2668" s="201" t="s">
        <v>2295</v>
      </c>
      <c r="D2668" s="201" t="s">
        <v>2466</v>
      </c>
      <c r="E2668" s="201" t="s">
        <v>105</v>
      </c>
      <c r="F2668" s="201" t="s">
        <v>2378</v>
      </c>
    </row>
    <row r="2669" spans="1:6" ht="12" x14ac:dyDescent="0.25">
      <c r="A2669" s="201" t="s">
        <v>2298</v>
      </c>
      <c r="B2669" s="201" t="s">
        <v>2676</v>
      </c>
      <c r="C2669" s="201" t="s">
        <v>2295</v>
      </c>
      <c r="D2669" s="201" t="s">
        <v>2466</v>
      </c>
      <c r="E2669" s="201" t="s">
        <v>105</v>
      </c>
      <c r="F2669" s="201" t="s">
        <v>2342</v>
      </c>
    </row>
    <row r="2670" spans="1:6" ht="12" x14ac:dyDescent="0.25">
      <c r="A2670" s="201" t="s">
        <v>2298</v>
      </c>
      <c r="B2670" s="201" t="s">
        <v>2676</v>
      </c>
      <c r="C2670" s="201" t="s">
        <v>2295</v>
      </c>
      <c r="D2670" s="201" t="s">
        <v>2466</v>
      </c>
      <c r="E2670" s="201" t="s">
        <v>105</v>
      </c>
      <c r="F2670" s="201" t="s">
        <v>2386</v>
      </c>
    </row>
    <row r="2671" spans="1:6" ht="12" x14ac:dyDescent="0.25">
      <c r="A2671" s="201" t="s">
        <v>2298</v>
      </c>
      <c r="B2671" s="201" t="s">
        <v>2676</v>
      </c>
      <c r="C2671" s="201" t="s">
        <v>2295</v>
      </c>
      <c r="D2671" s="201" t="s">
        <v>2466</v>
      </c>
      <c r="E2671" s="201" t="s">
        <v>105</v>
      </c>
      <c r="F2671" s="201" t="s">
        <v>2355</v>
      </c>
    </row>
    <row r="2672" spans="1:6" ht="12" x14ac:dyDescent="0.25">
      <c r="A2672" s="201" t="s">
        <v>2298</v>
      </c>
      <c r="B2672" s="201" t="s">
        <v>2676</v>
      </c>
      <c r="C2672" s="201" t="s">
        <v>2295</v>
      </c>
      <c r="D2672" s="201" t="s">
        <v>2466</v>
      </c>
      <c r="E2672" s="201" t="s">
        <v>105</v>
      </c>
      <c r="F2672" s="201" t="s">
        <v>2358</v>
      </c>
    </row>
    <row r="2673" spans="1:6" ht="12" x14ac:dyDescent="0.25">
      <c r="A2673" s="201" t="s">
        <v>2298</v>
      </c>
      <c r="B2673" s="201" t="s">
        <v>2676</v>
      </c>
      <c r="C2673" s="201" t="s">
        <v>2295</v>
      </c>
      <c r="D2673" s="201" t="s">
        <v>2466</v>
      </c>
      <c r="E2673" s="201" t="s">
        <v>105</v>
      </c>
      <c r="F2673" s="201" t="s">
        <v>2390</v>
      </c>
    </row>
    <row r="2674" spans="1:6" ht="12" x14ac:dyDescent="0.25">
      <c r="A2674" s="201" t="s">
        <v>2298</v>
      </c>
      <c r="B2674" s="201" t="s">
        <v>2676</v>
      </c>
      <c r="C2674" s="201" t="s">
        <v>2295</v>
      </c>
      <c r="D2674" s="201" t="s">
        <v>2466</v>
      </c>
      <c r="E2674" s="201" t="s">
        <v>105</v>
      </c>
      <c r="F2674" s="201" t="s">
        <v>2357</v>
      </c>
    </row>
    <row r="2675" spans="1:6" ht="12" x14ac:dyDescent="0.25">
      <c r="A2675" s="201" t="s">
        <v>2298</v>
      </c>
      <c r="B2675" s="201" t="s">
        <v>2676</v>
      </c>
      <c r="C2675" s="201" t="s">
        <v>2295</v>
      </c>
      <c r="D2675" s="201" t="s">
        <v>2466</v>
      </c>
      <c r="E2675" s="201" t="s">
        <v>105</v>
      </c>
      <c r="F2675" s="201" t="s">
        <v>2364</v>
      </c>
    </row>
    <row r="2676" spans="1:6" ht="12" x14ac:dyDescent="0.25">
      <c r="A2676" s="201" t="s">
        <v>2298</v>
      </c>
      <c r="B2676" s="201" t="s">
        <v>2676</v>
      </c>
      <c r="C2676" s="201" t="s">
        <v>2295</v>
      </c>
      <c r="D2676" s="201" t="s">
        <v>2466</v>
      </c>
      <c r="E2676" s="201" t="s">
        <v>105</v>
      </c>
      <c r="F2676" s="201" t="s">
        <v>2459</v>
      </c>
    </row>
    <row r="2677" spans="1:6" ht="12" x14ac:dyDescent="0.25">
      <c r="A2677" s="201" t="s">
        <v>2298</v>
      </c>
      <c r="B2677" s="201" t="s">
        <v>2676</v>
      </c>
      <c r="C2677" s="201" t="s">
        <v>2295</v>
      </c>
      <c r="D2677" s="201" t="s">
        <v>2466</v>
      </c>
      <c r="E2677" s="201" t="s">
        <v>105</v>
      </c>
      <c r="F2677" s="201" t="s">
        <v>2365</v>
      </c>
    </row>
    <row r="2678" spans="1:6" ht="12" x14ac:dyDescent="0.25">
      <c r="A2678" s="201" t="s">
        <v>2298</v>
      </c>
      <c r="B2678" s="201" t="s">
        <v>2676</v>
      </c>
      <c r="C2678" s="201" t="s">
        <v>2295</v>
      </c>
      <c r="D2678" s="201" t="s">
        <v>2466</v>
      </c>
      <c r="E2678" s="201" t="s">
        <v>105</v>
      </c>
      <c r="F2678" s="201" t="s">
        <v>2367</v>
      </c>
    </row>
    <row r="2679" spans="1:6" ht="12" x14ac:dyDescent="0.25">
      <c r="A2679" s="201" t="s">
        <v>2298</v>
      </c>
      <c r="B2679" s="201" t="s">
        <v>2676</v>
      </c>
      <c r="C2679" s="201" t="s">
        <v>2295</v>
      </c>
      <c r="D2679" s="201" t="s">
        <v>2466</v>
      </c>
      <c r="E2679" s="201" t="s">
        <v>105</v>
      </c>
      <c r="F2679" s="201" t="s">
        <v>2353</v>
      </c>
    </row>
    <row r="2680" spans="1:6" ht="12" x14ac:dyDescent="0.25">
      <c r="A2680" s="201" t="s">
        <v>2298</v>
      </c>
      <c r="B2680" s="201" t="s">
        <v>2676</v>
      </c>
      <c r="C2680" s="201" t="s">
        <v>2295</v>
      </c>
      <c r="D2680" s="201" t="s">
        <v>2466</v>
      </c>
      <c r="E2680" s="201" t="s">
        <v>105</v>
      </c>
      <c r="F2680" s="201" t="s">
        <v>2396</v>
      </c>
    </row>
    <row r="2681" spans="1:6" ht="12" x14ac:dyDescent="0.25">
      <c r="A2681" s="201" t="s">
        <v>2299</v>
      </c>
      <c r="B2681" s="201" t="s">
        <v>2677</v>
      </c>
      <c r="C2681" s="201" t="s">
        <v>2295</v>
      </c>
      <c r="D2681" s="201" t="s">
        <v>2466</v>
      </c>
      <c r="E2681" s="201" t="s">
        <v>105</v>
      </c>
      <c r="F2681" s="201" t="s">
        <v>2349</v>
      </c>
    </row>
    <row r="2682" spans="1:6" ht="12" x14ac:dyDescent="0.25">
      <c r="A2682" s="201" t="s">
        <v>2299</v>
      </c>
      <c r="B2682" s="201" t="s">
        <v>2677</v>
      </c>
      <c r="C2682" s="201" t="s">
        <v>2295</v>
      </c>
      <c r="D2682" s="201" t="s">
        <v>2466</v>
      </c>
      <c r="E2682" s="201" t="s">
        <v>105</v>
      </c>
      <c r="F2682" s="201" t="s">
        <v>2396</v>
      </c>
    </row>
    <row r="2683" spans="1:6" ht="12" x14ac:dyDescent="0.25">
      <c r="A2683" s="201" t="s">
        <v>2299</v>
      </c>
      <c r="B2683" s="201" t="s">
        <v>2677</v>
      </c>
      <c r="C2683" s="201" t="s">
        <v>2295</v>
      </c>
      <c r="D2683" s="201" t="s">
        <v>2466</v>
      </c>
      <c r="E2683" s="201" t="s">
        <v>105</v>
      </c>
      <c r="F2683" s="201" t="s">
        <v>2365</v>
      </c>
    </row>
    <row r="2684" spans="1:6" ht="12" x14ac:dyDescent="0.25">
      <c r="A2684" s="201" t="s">
        <v>2299</v>
      </c>
      <c r="B2684" s="201" t="s">
        <v>2677</v>
      </c>
      <c r="C2684" s="201" t="s">
        <v>2295</v>
      </c>
      <c r="D2684" s="201" t="s">
        <v>2466</v>
      </c>
      <c r="E2684" s="201" t="s">
        <v>105</v>
      </c>
      <c r="F2684" s="201" t="s">
        <v>2364</v>
      </c>
    </row>
    <row r="2685" spans="1:6" ht="12" x14ac:dyDescent="0.25">
      <c r="A2685" s="201" t="s">
        <v>2299</v>
      </c>
      <c r="B2685" s="201" t="s">
        <v>2677</v>
      </c>
      <c r="C2685" s="201" t="s">
        <v>2295</v>
      </c>
      <c r="D2685" s="201" t="s">
        <v>2466</v>
      </c>
      <c r="E2685" s="201" t="s">
        <v>105</v>
      </c>
      <c r="F2685" s="201" t="s">
        <v>2347</v>
      </c>
    </row>
    <row r="2686" spans="1:6" ht="12" x14ac:dyDescent="0.25">
      <c r="A2686" s="201" t="s">
        <v>2299</v>
      </c>
      <c r="B2686" s="201" t="s">
        <v>2677</v>
      </c>
      <c r="C2686" s="201" t="s">
        <v>2295</v>
      </c>
      <c r="D2686" s="201" t="s">
        <v>2466</v>
      </c>
      <c r="E2686" s="201" t="s">
        <v>105</v>
      </c>
      <c r="F2686" s="201" t="s">
        <v>2346</v>
      </c>
    </row>
    <row r="2687" spans="1:6" ht="12" x14ac:dyDescent="0.25">
      <c r="A2687" s="201" t="s">
        <v>2299</v>
      </c>
      <c r="B2687" s="201" t="s">
        <v>2677</v>
      </c>
      <c r="C2687" s="201" t="s">
        <v>2295</v>
      </c>
      <c r="D2687" s="201" t="s">
        <v>2466</v>
      </c>
      <c r="E2687" s="201" t="s">
        <v>105</v>
      </c>
      <c r="F2687" s="201" t="s">
        <v>2430</v>
      </c>
    </row>
    <row r="2688" spans="1:6" ht="12" x14ac:dyDescent="0.25">
      <c r="A2688" s="201" t="s">
        <v>2299</v>
      </c>
      <c r="B2688" s="201" t="s">
        <v>2677</v>
      </c>
      <c r="C2688" s="201" t="s">
        <v>2295</v>
      </c>
      <c r="D2688" s="201" t="s">
        <v>2466</v>
      </c>
      <c r="E2688" s="201" t="s">
        <v>105</v>
      </c>
      <c r="F2688" s="201" t="s">
        <v>2372</v>
      </c>
    </row>
    <row r="2689" spans="1:6" ht="12" x14ac:dyDescent="0.25">
      <c r="A2689" s="201" t="s">
        <v>2299</v>
      </c>
      <c r="B2689" s="201" t="s">
        <v>2677</v>
      </c>
      <c r="C2689" s="201" t="s">
        <v>2295</v>
      </c>
      <c r="D2689" s="201" t="s">
        <v>2466</v>
      </c>
      <c r="E2689" s="201" t="s">
        <v>105</v>
      </c>
      <c r="F2689" s="201" t="s">
        <v>2378</v>
      </c>
    </row>
    <row r="2690" spans="1:6" ht="12" x14ac:dyDescent="0.25">
      <c r="A2690" s="201" t="s">
        <v>2299</v>
      </c>
      <c r="B2690" s="201" t="s">
        <v>2677</v>
      </c>
      <c r="C2690" s="201" t="s">
        <v>2295</v>
      </c>
      <c r="D2690" s="201" t="s">
        <v>2466</v>
      </c>
      <c r="E2690" s="201" t="s">
        <v>105</v>
      </c>
      <c r="F2690" s="201" t="s">
        <v>2342</v>
      </c>
    </row>
    <row r="2691" spans="1:6" ht="12" x14ac:dyDescent="0.25">
      <c r="A2691" s="201" t="s">
        <v>2299</v>
      </c>
      <c r="B2691" s="201" t="s">
        <v>2677</v>
      </c>
      <c r="C2691" s="201" t="s">
        <v>2295</v>
      </c>
      <c r="D2691" s="201" t="s">
        <v>2466</v>
      </c>
      <c r="E2691" s="201" t="s">
        <v>105</v>
      </c>
      <c r="F2691" s="201" t="s">
        <v>2404</v>
      </c>
    </row>
    <row r="2692" spans="1:6" ht="12" x14ac:dyDescent="0.25">
      <c r="A2692" s="201" t="s">
        <v>2299</v>
      </c>
      <c r="B2692" s="201" t="s">
        <v>2677</v>
      </c>
      <c r="C2692" s="201" t="s">
        <v>2295</v>
      </c>
      <c r="D2692" s="201" t="s">
        <v>2466</v>
      </c>
      <c r="E2692" s="201" t="s">
        <v>105</v>
      </c>
      <c r="F2692" s="201" t="s">
        <v>2348</v>
      </c>
    </row>
    <row r="2693" spans="1:6" ht="12" x14ac:dyDescent="0.25">
      <c r="A2693" s="201" t="s">
        <v>2299</v>
      </c>
      <c r="B2693" s="201" t="s">
        <v>2677</v>
      </c>
      <c r="C2693" s="201" t="s">
        <v>2295</v>
      </c>
      <c r="D2693" s="201" t="s">
        <v>2466</v>
      </c>
      <c r="E2693" s="201" t="s">
        <v>105</v>
      </c>
      <c r="F2693" s="201" t="s">
        <v>2422</v>
      </c>
    </row>
    <row r="2694" spans="1:6" ht="12" x14ac:dyDescent="0.25">
      <c r="A2694" s="201" t="s">
        <v>2299</v>
      </c>
      <c r="B2694" s="201" t="s">
        <v>2677</v>
      </c>
      <c r="C2694" s="201" t="s">
        <v>2295</v>
      </c>
      <c r="D2694" s="201" t="s">
        <v>2466</v>
      </c>
      <c r="E2694" s="201" t="s">
        <v>105</v>
      </c>
      <c r="F2694" s="201" t="s">
        <v>2387</v>
      </c>
    </row>
    <row r="2695" spans="1:6" ht="12" x14ac:dyDescent="0.25">
      <c r="A2695" s="201" t="s">
        <v>2299</v>
      </c>
      <c r="B2695" s="201" t="s">
        <v>2677</v>
      </c>
      <c r="C2695" s="201" t="s">
        <v>2295</v>
      </c>
      <c r="D2695" s="201" t="s">
        <v>2466</v>
      </c>
      <c r="E2695" s="201" t="s">
        <v>105</v>
      </c>
      <c r="F2695" s="201" t="s">
        <v>2443</v>
      </c>
    </row>
    <row r="2696" spans="1:6" ht="12" x14ac:dyDescent="0.25">
      <c r="A2696" s="201" t="s">
        <v>2299</v>
      </c>
      <c r="B2696" s="201" t="s">
        <v>2677</v>
      </c>
      <c r="C2696" s="201" t="s">
        <v>2295</v>
      </c>
      <c r="D2696" s="201" t="s">
        <v>2466</v>
      </c>
      <c r="E2696" s="201" t="s">
        <v>105</v>
      </c>
      <c r="F2696" s="201" t="s">
        <v>2355</v>
      </c>
    </row>
    <row r="2697" spans="1:6" ht="12" x14ac:dyDescent="0.25">
      <c r="A2697" s="201" t="s">
        <v>2299</v>
      </c>
      <c r="B2697" s="201" t="s">
        <v>2677</v>
      </c>
      <c r="C2697" s="201" t="s">
        <v>2295</v>
      </c>
      <c r="D2697" s="201" t="s">
        <v>2466</v>
      </c>
      <c r="E2697" s="201" t="s">
        <v>105</v>
      </c>
      <c r="F2697" s="201" t="s">
        <v>2459</v>
      </c>
    </row>
    <row r="2698" spans="1:6" ht="12" x14ac:dyDescent="0.25">
      <c r="A2698" s="201" t="s">
        <v>2299</v>
      </c>
      <c r="B2698" s="201" t="s">
        <v>2677</v>
      </c>
      <c r="C2698" s="201" t="s">
        <v>2295</v>
      </c>
      <c r="D2698" s="201" t="s">
        <v>2466</v>
      </c>
      <c r="E2698" s="201" t="s">
        <v>105</v>
      </c>
      <c r="F2698" s="201" t="s">
        <v>2350</v>
      </c>
    </row>
    <row r="2699" spans="1:6" ht="12" x14ac:dyDescent="0.25">
      <c r="A2699" s="201" t="s">
        <v>2299</v>
      </c>
      <c r="B2699" s="201" t="s">
        <v>2677</v>
      </c>
      <c r="C2699" s="201" t="s">
        <v>2295</v>
      </c>
      <c r="D2699" s="201" t="s">
        <v>2466</v>
      </c>
      <c r="E2699" s="201" t="s">
        <v>105</v>
      </c>
      <c r="F2699" s="201" t="s">
        <v>2407</v>
      </c>
    </row>
    <row r="2700" spans="1:6" ht="12" x14ac:dyDescent="0.25">
      <c r="A2700" s="201" t="s">
        <v>2299</v>
      </c>
      <c r="B2700" s="201" t="s">
        <v>2677</v>
      </c>
      <c r="C2700" s="201" t="s">
        <v>2295</v>
      </c>
      <c r="D2700" s="201" t="s">
        <v>2466</v>
      </c>
      <c r="E2700" s="201" t="s">
        <v>105</v>
      </c>
      <c r="F2700" s="201" t="s">
        <v>2352</v>
      </c>
    </row>
    <row r="2701" spans="1:6" ht="12" x14ac:dyDescent="0.25">
      <c r="A2701" s="201" t="s">
        <v>2299</v>
      </c>
      <c r="B2701" s="201" t="s">
        <v>2677</v>
      </c>
      <c r="C2701" s="201" t="s">
        <v>2295</v>
      </c>
      <c r="D2701" s="201" t="s">
        <v>2466</v>
      </c>
      <c r="E2701" s="201" t="s">
        <v>105</v>
      </c>
      <c r="F2701" s="201" t="s">
        <v>2398</v>
      </c>
    </row>
    <row r="2702" spans="1:6" ht="12" x14ac:dyDescent="0.25">
      <c r="A2702" s="201" t="s">
        <v>2299</v>
      </c>
      <c r="B2702" s="201" t="s">
        <v>2677</v>
      </c>
      <c r="C2702" s="201" t="s">
        <v>2295</v>
      </c>
      <c r="D2702" s="201" t="s">
        <v>2466</v>
      </c>
      <c r="E2702" s="201" t="s">
        <v>105</v>
      </c>
      <c r="F2702" s="201" t="s">
        <v>2354</v>
      </c>
    </row>
    <row r="2703" spans="1:6" ht="12" x14ac:dyDescent="0.25">
      <c r="A2703" s="201" t="s">
        <v>2299</v>
      </c>
      <c r="B2703" s="201" t="s">
        <v>2677</v>
      </c>
      <c r="C2703" s="201" t="s">
        <v>2295</v>
      </c>
      <c r="D2703" s="201" t="s">
        <v>2466</v>
      </c>
      <c r="E2703" s="201" t="s">
        <v>105</v>
      </c>
      <c r="F2703" s="201" t="s">
        <v>2357</v>
      </c>
    </row>
    <row r="2704" spans="1:6" ht="12" x14ac:dyDescent="0.25">
      <c r="A2704" s="201" t="s">
        <v>2299</v>
      </c>
      <c r="B2704" s="201" t="s">
        <v>2677</v>
      </c>
      <c r="C2704" s="201" t="s">
        <v>2295</v>
      </c>
      <c r="D2704" s="201" t="s">
        <v>2466</v>
      </c>
      <c r="E2704" s="201" t="s">
        <v>105</v>
      </c>
      <c r="F2704" s="201" t="s">
        <v>2367</v>
      </c>
    </row>
    <row r="2705" spans="1:6" ht="12" x14ac:dyDescent="0.25">
      <c r="A2705" s="201" t="s">
        <v>2299</v>
      </c>
      <c r="B2705" s="201" t="s">
        <v>2677</v>
      </c>
      <c r="C2705" s="201" t="s">
        <v>2295</v>
      </c>
      <c r="D2705" s="201" t="s">
        <v>2466</v>
      </c>
      <c r="E2705" s="201" t="s">
        <v>105</v>
      </c>
      <c r="F2705" s="201" t="s">
        <v>2353</v>
      </c>
    </row>
    <row r="2706" spans="1:6" ht="12" x14ac:dyDescent="0.25">
      <c r="A2706" s="201" t="s">
        <v>2299</v>
      </c>
      <c r="B2706" s="201" t="s">
        <v>2677</v>
      </c>
      <c r="C2706" s="201" t="s">
        <v>2295</v>
      </c>
      <c r="D2706" s="201" t="s">
        <v>2466</v>
      </c>
      <c r="E2706" s="201" t="s">
        <v>105</v>
      </c>
      <c r="F2706" s="201" t="s">
        <v>2383</v>
      </c>
    </row>
    <row r="2707" spans="1:6" ht="12" x14ac:dyDescent="0.25">
      <c r="A2707" s="201" t="s">
        <v>2299</v>
      </c>
      <c r="B2707" s="201" t="s">
        <v>2677</v>
      </c>
      <c r="C2707" s="201" t="s">
        <v>2295</v>
      </c>
      <c r="D2707" s="201" t="s">
        <v>2466</v>
      </c>
      <c r="E2707" s="201" t="s">
        <v>105</v>
      </c>
      <c r="F2707" s="201" t="s">
        <v>2392</v>
      </c>
    </row>
    <row r="2708" spans="1:6" ht="12" x14ac:dyDescent="0.25">
      <c r="A2708" s="201" t="s">
        <v>2299</v>
      </c>
      <c r="B2708" s="201" t="s">
        <v>2677</v>
      </c>
      <c r="C2708" s="201" t="s">
        <v>2295</v>
      </c>
      <c r="D2708" s="201" t="s">
        <v>2466</v>
      </c>
      <c r="E2708" s="201" t="s">
        <v>105</v>
      </c>
      <c r="F2708" s="201" t="s">
        <v>2386</v>
      </c>
    </row>
    <row r="2709" spans="1:6" ht="12" x14ac:dyDescent="0.25">
      <c r="A2709" s="201" t="s">
        <v>2299</v>
      </c>
      <c r="B2709" s="201" t="s">
        <v>2677</v>
      </c>
      <c r="C2709" s="201" t="s">
        <v>2295</v>
      </c>
      <c r="D2709" s="201" t="s">
        <v>2466</v>
      </c>
      <c r="E2709" s="201" t="s">
        <v>105</v>
      </c>
      <c r="F2709" s="201" t="s">
        <v>2405</v>
      </c>
    </row>
    <row r="2710" spans="1:6" ht="12" x14ac:dyDescent="0.25">
      <c r="A2710" s="201" t="s">
        <v>2299</v>
      </c>
      <c r="B2710" s="201" t="s">
        <v>2677</v>
      </c>
      <c r="C2710" s="201" t="s">
        <v>2295</v>
      </c>
      <c r="D2710" s="201" t="s">
        <v>2466</v>
      </c>
      <c r="E2710" s="201" t="s">
        <v>105</v>
      </c>
      <c r="F2710" s="201" t="s">
        <v>2345</v>
      </c>
    </row>
    <row r="2711" spans="1:6" ht="12" x14ac:dyDescent="0.25">
      <c r="A2711" s="201" t="s">
        <v>2299</v>
      </c>
      <c r="B2711" s="201" t="s">
        <v>2677</v>
      </c>
      <c r="C2711" s="201" t="s">
        <v>2295</v>
      </c>
      <c r="D2711" s="201" t="s">
        <v>2466</v>
      </c>
      <c r="E2711" s="201" t="s">
        <v>105</v>
      </c>
      <c r="F2711" s="201" t="s">
        <v>2402</v>
      </c>
    </row>
    <row r="2712" spans="1:6" ht="12" x14ac:dyDescent="0.25">
      <c r="A2712" s="201" t="s">
        <v>2299</v>
      </c>
      <c r="B2712" s="201" t="s">
        <v>2677</v>
      </c>
      <c r="C2712" s="201" t="s">
        <v>2295</v>
      </c>
      <c r="D2712" s="201" t="s">
        <v>2466</v>
      </c>
      <c r="E2712" s="201" t="s">
        <v>105</v>
      </c>
      <c r="F2712" s="201" t="s">
        <v>2343</v>
      </c>
    </row>
    <row r="2713" spans="1:6" ht="12" x14ac:dyDescent="0.25">
      <c r="A2713" s="201" t="s">
        <v>2299</v>
      </c>
      <c r="B2713" s="201" t="s">
        <v>2677</v>
      </c>
      <c r="C2713" s="201" t="s">
        <v>2295</v>
      </c>
      <c r="D2713" s="201" t="s">
        <v>2466</v>
      </c>
      <c r="E2713" s="201" t="s">
        <v>105</v>
      </c>
      <c r="F2713" s="201" t="s">
        <v>2390</v>
      </c>
    </row>
    <row r="2714" spans="1:6" ht="12" x14ac:dyDescent="0.25">
      <c r="A2714" s="201" t="s">
        <v>2299</v>
      </c>
      <c r="B2714" s="201" t="s">
        <v>2677</v>
      </c>
      <c r="C2714" s="201" t="s">
        <v>2295</v>
      </c>
      <c r="D2714" s="201" t="s">
        <v>2466</v>
      </c>
      <c r="E2714" s="201" t="s">
        <v>105</v>
      </c>
      <c r="F2714" s="201" t="s">
        <v>2344</v>
      </c>
    </row>
    <row r="2715" spans="1:6" ht="12" x14ac:dyDescent="0.25">
      <c r="A2715" s="201" t="s">
        <v>2299</v>
      </c>
      <c r="B2715" s="201" t="s">
        <v>2677</v>
      </c>
      <c r="C2715" s="201" t="s">
        <v>2295</v>
      </c>
      <c r="D2715" s="201" t="s">
        <v>2466</v>
      </c>
      <c r="E2715" s="201" t="s">
        <v>105</v>
      </c>
      <c r="F2715" s="201" t="s">
        <v>2358</v>
      </c>
    </row>
    <row r="2716" spans="1:6" ht="12" x14ac:dyDescent="0.25">
      <c r="A2716" s="201" t="s">
        <v>2299</v>
      </c>
      <c r="B2716" s="201" t="s">
        <v>2677</v>
      </c>
      <c r="C2716" s="201" t="s">
        <v>2295</v>
      </c>
      <c r="D2716" s="201" t="s">
        <v>2466</v>
      </c>
      <c r="E2716" s="201" t="s">
        <v>105</v>
      </c>
      <c r="F2716" s="201" t="s">
        <v>2394</v>
      </c>
    </row>
    <row r="2717" spans="1:6" ht="12" x14ac:dyDescent="0.25">
      <c r="A2717" s="201" t="s">
        <v>2300</v>
      </c>
      <c r="B2717" s="201" t="s">
        <v>2678</v>
      </c>
      <c r="C2717" s="201" t="s">
        <v>2295</v>
      </c>
      <c r="D2717" s="201" t="s">
        <v>2466</v>
      </c>
      <c r="E2717" s="201" t="s">
        <v>105</v>
      </c>
      <c r="F2717" s="201" t="s">
        <v>2355</v>
      </c>
    </row>
    <row r="2718" spans="1:6" ht="12" x14ac:dyDescent="0.25">
      <c r="A2718" s="201" t="s">
        <v>2300</v>
      </c>
      <c r="B2718" s="201" t="s">
        <v>2678</v>
      </c>
      <c r="C2718" s="201" t="s">
        <v>2295</v>
      </c>
      <c r="D2718" s="201" t="s">
        <v>2466</v>
      </c>
      <c r="E2718" s="201" t="s">
        <v>105</v>
      </c>
      <c r="F2718" s="201" t="s">
        <v>2358</v>
      </c>
    </row>
    <row r="2719" spans="1:6" ht="12" x14ac:dyDescent="0.25">
      <c r="A2719" s="201" t="s">
        <v>2300</v>
      </c>
      <c r="B2719" s="201" t="s">
        <v>2678</v>
      </c>
      <c r="C2719" s="201" t="s">
        <v>2295</v>
      </c>
      <c r="D2719" s="201" t="s">
        <v>2466</v>
      </c>
      <c r="E2719" s="201" t="s">
        <v>105</v>
      </c>
      <c r="F2719" s="201" t="s">
        <v>2396</v>
      </c>
    </row>
    <row r="2720" spans="1:6" ht="12" x14ac:dyDescent="0.25">
      <c r="A2720" s="201" t="s">
        <v>2300</v>
      </c>
      <c r="B2720" s="201" t="s">
        <v>2678</v>
      </c>
      <c r="C2720" s="201" t="s">
        <v>2295</v>
      </c>
      <c r="D2720" s="201" t="s">
        <v>2466</v>
      </c>
      <c r="E2720" s="201" t="s">
        <v>105</v>
      </c>
      <c r="F2720" s="201" t="s">
        <v>2459</v>
      </c>
    </row>
    <row r="2721" spans="1:6" ht="12" x14ac:dyDescent="0.25">
      <c r="A2721" s="201" t="s">
        <v>2300</v>
      </c>
      <c r="B2721" s="201" t="s">
        <v>2678</v>
      </c>
      <c r="C2721" s="201" t="s">
        <v>2295</v>
      </c>
      <c r="D2721" s="201" t="s">
        <v>2466</v>
      </c>
      <c r="E2721" s="201" t="s">
        <v>105</v>
      </c>
      <c r="F2721" s="201" t="s">
        <v>2367</v>
      </c>
    </row>
    <row r="2722" spans="1:6" ht="12" x14ac:dyDescent="0.25">
      <c r="A2722" s="201" t="s">
        <v>2300</v>
      </c>
      <c r="B2722" s="201" t="s">
        <v>2678</v>
      </c>
      <c r="C2722" s="201" t="s">
        <v>2295</v>
      </c>
      <c r="D2722" s="201" t="s">
        <v>2466</v>
      </c>
      <c r="E2722" s="201" t="s">
        <v>105</v>
      </c>
      <c r="F2722" s="201" t="s">
        <v>2430</v>
      </c>
    </row>
    <row r="2723" spans="1:6" ht="12" x14ac:dyDescent="0.25">
      <c r="A2723" s="201" t="s">
        <v>2300</v>
      </c>
      <c r="B2723" s="201" t="s">
        <v>2678</v>
      </c>
      <c r="C2723" s="201" t="s">
        <v>2295</v>
      </c>
      <c r="D2723" s="201" t="s">
        <v>2466</v>
      </c>
      <c r="E2723" s="201" t="s">
        <v>105</v>
      </c>
      <c r="F2723" s="201" t="s">
        <v>2350</v>
      </c>
    </row>
    <row r="2724" spans="1:6" ht="12" x14ac:dyDescent="0.25">
      <c r="A2724" s="201" t="s">
        <v>2300</v>
      </c>
      <c r="B2724" s="201" t="s">
        <v>2678</v>
      </c>
      <c r="C2724" s="201" t="s">
        <v>2295</v>
      </c>
      <c r="D2724" s="201" t="s">
        <v>2466</v>
      </c>
      <c r="E2724" s="201" t="s">
        <v>105</v>
      </c>
      <c r="F2724" s="201" t="s">
        <v>2364</v>
      </c>
    </row>
    <row r="2725" spans="1:6" ht="12" x14ac:dyDescent="0.25">
      <c r="A2725" s="201" t="s">
        <v>2300</v>
      </c>
      <c r="B2725" s="201" t="s">
        <v>2678</v>
      </c>
      <c r="C2725" s="201" t="s">
        <v>2295</v>
      </c>
      <c r="D2725" s="201" t="s">
        <v>2466</v>
      </c>
      <c r="E2725" s="201" t="s">
        <v>105</v>
      </c>
      <c r="F2725" s="201" t="s">
        <v>2402</v>
      </c>
    </row>
    <row r="2726" spans="1:6" ht="12" x14ac:dyDescent="0.25">
      <c r="A2726" s="201" t="s">
        <v>2300</v>
      </c>
      <c r="B2726" s="201" t="s">
        <v>2678</v>
      </c>
      <c r="C2726" s="201" t="s">
        <v>2295</v>
      </c>
      <c r="D2726" s="201" t="s">
        <v>2466</v>
      </c>
      <c r="E2726" s="201" t="s">
        <v>105</v>
      </c>
      <c r="F2726" s="201" t="s">
        <v>2398</v>
      </c>
    </row>
    <row r="2727" spans="1:6" ht="12" x14ac:dyDescent="0.25">
      <c r="A2727" s="201" t="s">
        <v>2300</v>
      </c>
      <c r="B2727" s="201" t="s">
        <v>2678</v>
      </c>
      <c r="C2727" s="201" t="s">
        <v>2295</v>
      </c>
      <c r="D2727" s="201" t="s">
        <v>2466</v>
      </c>
      <c r="E2727" s="201" t="s">
        <v>105</v>
      </c>
      <c r="F2727" s="201" t="s">
        <v>2342</v>
      </c>
    </row>
    <row r="2728" spans="1:6" ht="12" x14ac:dyDescent="0.25">
      <c r="A2728" s="201" t="s">
        <v>2300</v>
      </c>
      <c r="B2728" s="201" t="s">
        <v>2678</v>
      </c>
      <c r="C2728" s="201" t="s">
        <v>2295</v>
      </c>
      <c r="D2728" s="201" t="s">
        <v>2466</v>
      </c>
      <c r="E2728" s="201" t="s">
        <v>105</v>
      </c>
      <c r="F2728" s="201" t="s">
        <v>2348</v>
      </c>
    </row>
    <row r="2729" spans="1:6" ht="12" x14ac:dyDescent="0.25">
      <c r="A2729" s="201" t="s">
        <v>2300</v>
      </c>
      <c r="B2729" s="201" t="s">
        <v>2678</v>
      </c>
      <c r="C2729" s="201" t="s">
        <v>2295</v>
      </c>
      <c r="D2729" s="201" t="s">
        <v>2466</v>
      </c>
      <c r="E2729" s="201" t="s">
        <v>105</v>
      </c>
      <c r="F2729" s="201" t="s">
        <v>2405</v>
      </c>
    </row>
    <row r="2730" spans="1:6" ht="12" x14ac:dyDescent="0.25">
      <c r="A2730" s="201" t="s">
        <v>2300</v>
      </c>
      <c r="B2730" s="201" t="s">
        <v>2678</v>
      </c>
      <c r="C2730" s="201" t="s">
        <v>2295</v>
      </c>
      <c r="D2730" s="201" t="s">
        <v>2466</v>
      </c>
      <c r="E2730" s="201" t="s">
        <v>105</v>
      </c>
      <c r="F2730" s="201" t="s">
        <v>2404</v>
      </c>
    </row>
    <row r="2731" spans="1:6" ht="12" x14ac:dyDescent="0.25">
      <c r="A2731" s="201" t="s">
        <v>2300</v>
      </c>
      <c r="B2731" s="201" t="s">
        <v>2678</v>
      </c>
      <c r="C2731" s="201" t="s">
        <v>2295</v>
      </c>
      <c r="D2731" s="201" t="s">
        <v>2466</v>
      </c>
      <c r="E2731" s="201" t="s">
        <v>105</v>
      </c>
      <c r="F2731" s="201" t="s">
        <v>2394</v>
      </c>
    </row>
    <row r="2732" spans="1:6" ht="12" x14ac:dyDescent="0.25">
      <c r="A2732" s="201" t="s">
        <v>2300</v>
      </c>
      <c r="B2732" s="201" t="s">
        <v>2678</v>
      </c>
      <c r="C2732" s="201" t="s">
        <v>2295</v>
      </c>
      <c r="D2732" s="201" t="s">
        <v>2466</v>
      </c>
      <c r="E2732" s="201" t="s">
        <v>105</v>
      </c>
      <c r="F2732" s="201" t="s">
        <v>2390</v>
      </c>
    </row>
    <row r="2733" spans="1:6" ht="12" x14ac:dyDescent="0.25">
      <c r="A2733" s="201" t="s">
        <v>2300</v>
      </c>
      <c r="B2733" s="201" t="s">
        <v>2678</v>
      </c>
      <c r="C2733" s="201" t="s">
        <v>2295</v>
      </c>
      <c r="D2733" s="201" t="s">
        <v>2466</v>
      </c>
      <c r="E2733" s="201" t="s">
        <v>105</v>
      </c>
      <c r="F2733" s="201" t="s">
        <v>2387</v>
      </c>
    </row>
    <row r="2734" spans="1:6" ht="12" x14ac:dyDescent="0.25">
      <c r="A2734" s="201" t="s">
        <v>2300</v>
      </c>
      <c r="B2734" s="201" t="s">
        <v>2678</v>
      </c>
      <c r="C2734" s="201" t="s">
        <v>2295</v>
      </c>
      <c r="D2734" s="201" t="s">
        <v>2466</v>
      </c>
      <c r="E2734" s="201" t="s">
        <v>105</v>
      </c>
      <c r="F2734" s="201" t="s">
        <v>2372</v>
      </c>
    </row>
    <row r="2735" spans="1:6" ht="12" x14ac:dyDescent="0.25">
      <c r="A2735" s="201" t="s">
        <v>2300</v>
      </c>
      <c r="B2735" s="201" t="s">
        <v>2678</v>
      </c>
      <c r="C2735" s="201" t="s">
        <v>2295</v>
      </c>
      <c r="D2735" s="201" t="s">
        <v>2466</v>
      </c>
      <c r="E2735" s="201" t="s">
        <v>105</v>
      </c>
      <c r="F2735" s="201" t="s">
        <v>2392</v>
      </c>
    </row>
    <row r="2736" spans="1:6" ht="12" x14ac:dyDescent="0.25">
      <c r="A2736" s="201" t="s">
        <v>2300</v>
      </c>
      <c r="B2736" s="201" t="s">
        <v>2678</v>
      </c>
      <c r="C2736" s="201" t="s">
        <v>2295</v>
      </c>
      <c r="D2736" s="201" t="s">
        <v>2466</v>
      </c>
      <c r="E2736" s="201" t="s">
        <v>105</v>
      </c>
      <c r="F2736" s="201" t="s">
        <v>2346</v>
      </c>
    </row>
    <row r="2737" spans="1:6" ht="12" x14ac:dyDescent="0.25">
      <c r="A2737" s="201" t="s">
        <v>2300</v>
      </c>
      <c r="B2737" s="201" t="s">
        <v>2678</v>
      </c>
      <c r="C2737" s="201" t="s">
        <v>2295</v>
      </c>
      <c r="D2737" s="201" t="s">
        <v>2466</v>
      </c>
      <c r="E2737" s="201" t="s">
        <v>105</v>
      </c>
      <c r="F2737" s="201" t="s">
        <v>2357</v>
      </c>
    </row>
    <row r="2738" spans="1:6" ht="12" x14ac:dyDescent="0.25">
      <c r="A2738" s="201" t="s">
        <v>2300</v>
      </c>
      <c r="B2738" s="201" t="s">
        <v>2678</v>
      </c>
      <c r="C2738" s="201" t="s">
        <v>2295</v>
      </c>
      <c r="D2738" s="201" t="s">
        <v>2466</v>
      </c>
      <c r="E2738" s="201" t="s">
        <v>105</v>
      </c>
      <c r="F2738" s="201" t="s">
        <v>2353</v>
      </c>
    </row>
    <row r="2739" spans="1:6" ht="12" x14ac:dyDescent="0.25">
      <c r="A2739" s="201" t="s">
        <v>2300</v>
      </c>
      <c r="B2739" s="201" t="s">
        <v>2678</v>
      </c>
      <c r="C2739" s="201" t="s">
        <v>2295</v>
      </c>
      <c r="D2739" s="201" t="s">
        <v>2466</v>
      </c>
      <c r="E2739" s="201" t="s">
        <v>105</v>
      </c>
      <c r="F2739" s="201" t="s">
        <v>2407</v>
      </c>
    </row>
    <row r="2740" spans="1:6" ht="12" x14ac:dyDescent="0.25">
      <c r="A2740" s="201" t="s">
        <v>2300</v>
      </c>
      <c r="B2740" s="201" t="s">
        <v>2678</v>
      </c>
      <c r="C2740" s="201" t="s">
        <v>2295</v>
      </c>
      <c r="D2740" s="201" t="s">
        <v>2466</v>
      </c>
      <c r="E2740" s="201" t="s">
        <v>105</v>
      </c>
      <c r="F2740" s="201" t="s">
        <v>2443</v>
      </c>
    </row>
    <row r="2741" spans="1:6" ht="12" x14ac:dyDescent="0.25">
      <c r="A2741" s="201" t="s">
        <v>2300</v>
      </c>
      <c r="B2741" s="201" t="s">
        <v>2678</v>
      </c>
      <c r="C2741" s="201" t="s">
        <v>2295</v>
      </c>
      <c r="D2741" s="201" t="s">
        <v>2466</v>
      </c>
      <c r="E2741" s="201" t="s">
        <v>105</v>
      </c>
      <c r="F2741" s="201" t="s">
        <v>2373</v>
      </c>
    </row>
    <row r="2742" spans="1:6" ht="12" x14ac:dyDescent="0.25">
      <c r="A2742" s="201" t="s">
        <v>2300</v>
      </c>
      <c r="B2742" s="201" t="s">
        <v>2678</v>
      </c>
      <c r="C2742" s="201" t="s">
        <v>2295</v>
      </c>
      <c r="D2742" s="201" t="s">
        <v>2466</v>
      </c>
      <c r="E2742" s="201" t="s">
        <v>105</v>
      </c>
      <c r="F2742" s="201" t="s">
        <v>2378</v>
      </c>
    </row>
    <row r="2743" spans="1:6" ht="12" x14ac:dyDescent="0.25">
      <c r="A2743" s="201" t="s">
        <v>2300</v>
      </c>
      <c r="B2743" s="201" t="s">
        <v>2678</v>
      </c>
      <c r="C2743" s="201" t="s">
        <v>2295</v>
      </c>
      <c r="D2743" s="201" t="s">
        <v>2466</v>
      </c>
      <c r="E2743" s="201" t="s">
        <v>105</v>
      </c>
      <c r="F2743" s="201" t="s">
        <v>2347</v>
      </c>
    </row>
    <row r="2744" spans="1:6" ht="12" x14ac:dyDescent="0.25">
      <c r="A2744" s="201" t="s">
        <v>2300</v>
      </c>
      <c r="B2744" s="201" t="s">
        <v>2678</v>
      </c>
      <c r="C2744" s="201" t="s">
        <v>2295</v>
      </c>
      <c r="D2744" s="201" t="s">
        <v>2466</v>
      </c>
      <c r="E2744" s="201" t="s">
        <v>105</v>
      </c>
      <c r="F2744" s="201" t="s">
        <v>2383</v>
      </c>
    </row>
    <row r="2745" spans="1:6" ht="12" x14ac:dyDescent="0.25">
      <c r="A2745" s="201" t="s">
        <v>2300</v>
      </c>
      <c r="B2745" s="201" t="s">
        <v>2678</v>
      </c>
      <c r="C2745" s="201" t="s">
        <v>2295</v>
      </c>
      <c r="D2745" s="201" t="s">
        <v>2466</v>
      </c>
      <c r="E2745" s="201" t="s">
        <v>105</v>
      </c>
      <c r="F2745" s="201" t="s">
        <v>2352</v>
      </c>
    </row>
    <row r="2746" spans="1:6" ht="12" x14ac:dyDescent="0.25">
      <c r="A2746" s="201" t="s">
        <v>2300</v>
      </c>
      <c r="B2746" s="201" t="s">
        <v>2678</v>
      </c>
      <c r="C2746" s="201" t="s">
        <v>2295</v>
      </c>
      <c r="D2746" s="201" t="s">
        <v>2466</v>
      </c>
      <c r="E2746" s="201" t="s">
        <v>105</v>
      </c>
      <c r="F2746" s="201" t="s">
        <v>2343</v>
      </c>
    </row>
    <row r="2747" spans="1:6" ht="12" x14ac:dyDescent="0.25">
      <c r="A2747" s="201" t="s">
        <v>2300</v>
      </c>
      <c r="B2747" s="201" t="s">
        <v>2678</v>
      </c>
      <c r="C2747" s="201" t="s">
        <v>2295</v>
      </c>
      <c r="D2747" s="201" t="s">
        <v>2466</v>
      </c>
      <c r="E2747" s="201" t="s">
        <v>105</v>
      </c>
      <c r="F2747" s="201" t="s">
        <v>2365</v>
      </c>
    </row>
    <row r="2748" spans="1:6" ht="12" x14ac:dyDescent="0.25">
      <c r="A2748" s="201" t="s">
        <v>2300</v>
      </c>
      <c r="B2748" s="201" t="s">
        <v>2678</v>
      </c>
      <c r="C2748" s="201" t="s">
        <v>2295</v>
      </c>
      <c r="D2748" s="201" t="s">
        <v>2466</v>
      </c>
      <c r="E2748" s="201" t="s">
        <v>105</v>
      </c>
      <c r="F2748" s="201" t="s">
        <v>2344</v>
      </c>
    </row>
    <row r="2749" spans="1:6" ht="12" x14ac:dyDescent="0.25">
      <c r="A2749" s="201" t="s">
        <v>2300</v>
      </c>
      <c r="B2749" s="201" t="s">
        <v>2678</v>
      </c>
      <c r="C2749" s="201" t="s">
        <v>2295</v>
      </c>
      <c r="D2749" s="201" t="s">
        <v>2466</v>
      </c>
      <c r="E2749" s="201" t="s">
        <v>105</v>
      </c>
      <c r="F2749" s="201" t="s">
        <v>2386</v>
      </c>
    </row>
    <row r="2750" spans="1:6" ht="12" x14ac:dyDescent="0.25">
      <c r="A2750" s="201" t="s">
        <v>2300</v>
      </c>
      <c r="B2750" s="201" t="s">
        <v>2678</v>
      </c>
      <c r="C2750" s="201" t="s">
        <v>2295</v>
      </c>
      <c r="D2750" s="201" t="s">
        <v>2466</v>
      </c>
      <c r="E2750" s="201" t="s">
        <v>105</v>
      </c>
      <c r="F2750" s="201" t="s">
        <v>2422</v>
      </c>
    </row>
    <row r="2751" spans="1:6" ht="12" x14ac:dyDescent="0.25">
      <c r="A2751" s="201" t="s">
        <v>2300</v>
      </c>
      <c r="B2751" s="201" t="s">
        <v>2678</v>
      </c>
      <c r="C2751" s="201" t="s">
        <v>2295</v>
      </c>
      <c r="D2751" s="201" t="s">
        <v>2466</v>
      </c>
      <c r="E2751" s="201" t="s">
        <v>105</v>
      </c>
      <c r="F2751" s="201" t="s">
        <v>2349</v>
      </c>
    </row>
    <row r="2752" spans="1:6" ht="12" x14ac:dyDescent="0.25">
      <c r="A2752" s="201" t="s">
        <v>2300</v>
      </c>
      <c r="B2752" s="201" t="s">
        <v>2678</v>
      </c>
      <c r="C2752" s="201" t="s">
        <v>2295</v>
      </c>
      <c r="D2752" s="201" t="s">
        <v>2466</v>
      </c>
      <c r="E2752" s="201" t="s">
        <v>105</v>
      </c>
      <c r="F2752" s="201" t="s">
        <v>2354</v>
      </c>
    </row>
    <row r="2753" spans="1:6" ht="12" x14ac:dyDescent="0.25">
      <c r="A2753" s="201" t="s">
        <v>2300</v>
      </c>
      <c r="B2753" s="201" t="s">
        <v>2678</v>
      </c>
      <c r="C2753" s="201" t="s">
        <v>2295</v>
      </c>
      <c r="D2753" s="201" t="s">
        <v>2466</v>
      </c>
      <c r="E2753" s="201" t="s">
        <v>105</v>
      </c>
      <c r="F2753" s="201" t="s">
        <v>2345</v>
      </c>
    </row>
    <row r="2754" spans="1:6" ht="12" x14ac:dyDescent="0.25">
      <c r="A2754" s="201" t="s">
        <v>2301</v>
      </c>
      <c r="B2754" s="201" t="s">
        <v>2679</v>
      </c>
      <c r="C2754" s="201" t="s">
        <v>2295</v>
      </c>
      <c r="D2754" s="201" t="s">
        <v>2466</v>
      </c>
      <c r="E2754" s="201" t="s">
        <v>105</v>
      </c>
      <c r="F2754" s="201" t="s">
        <v>2372</v>
      </c>
    </row>
    <row r="2755" spans="1:6" ht="12" x14ac:dyDescent="0.25">
      <c r="A2755" s="201" t="s">
        <v>2301</v>
      </c>
      <c r="B2755" s="201" t="s">
        <v>2679</v>
      </c>
      <c r="C2755" s="201" t="s">
        <v>2295</v>
      </c>
      <c r="D2755" s="201" t="s">
        <v>2466</v>
      </c>
      <c r="E2755" s="201" t="s">
        <v>105</v>
      </c>
      <c r="F2755" s="201" t="s">
        <v>2344</v>
      </c>
    </row>
    <row r="2756" spans="1:6" ht="12" x14ac:dyDescent="0.25">
      <c r="A2756" s="201" t="s">
        <v>2301</v>
      </c>
      <c r="B2756" s="201" t="s">
        <v>2679</v>
      </c>
      <c r="C2756" s="201" t="s">
        <v>2295</v>
      </c>
      <c r="D2756" s="201" t="s">
        <v>2466</v>
      </c>
      <c r="E2756" s="201" t="s">
        <v>105</v>
      </c>
      <c r="F2756" s="201" t="s">
        <v>2345</v>
      </c>
    </row>
    <row r="2757" spans="1:6" ht="12" x14ac:dyDescent="0.25">
      <c r="A2757" s="201" t="s">
        <v>2301</v>
      </c>
      <c r="B2757" s="201" t="s">
        <v>2679</v>
      </c>
      <c r="C2757" s="201" t="s">
        <v>2295</v>
      </c>
      <c r="D2757" s="201" t="s">
        <v>2466</v>
      </c>
      <c r="E2757" s="201" t="s">
        <v>105</v>
      </c>
      <c r="F2757" s="201" t="s">
        <v>2365</v>
      </c>
    </row>
    <row r="2758" spans="1:6" ht="12" x14ac:dyDescent="0.25">
      <c r="A2758" s="201" t="s">
        <v>2301</v>
      </c>
      <c r="B2758" s="201" t="s">
        <v>2679</v>
      </c>
      <c r="C2758" s="201" t="s">
        <v>2295</v>
      </c>
      <c r="D2758" s="201" t="s">
        <v>2466</v>
      </c>
      <c r="E2758" s="201" t="s">
        <v>105</v>
      </c>
      <c r="F2758" s="201" t="s">
        <v>2364</v>
      </c>
    </row>
    <row r="2759" spans="1:6" ht="12" x14ac:dyDescent="0.25">
      <c r="A2759" s="201" t="s">
        <v>2301</v>
      </c>
      <c r="B2759" s="201" t="s">
        <v>2679</v>
      </c>
      <c r="C2759" s="201" t="s">
        <v>2295</v>
      </c>
      <c r="D2759" s="201" t="s">
        <v>2466</v>
      </c>
      <c r="E2759" s="201" t="s">
        <v>105</v>
      </c>
      <c r="F2759" s="201" t="s">
        <v>2352</v>
      </c>
    </row>
    <row r="2760" spans="1:6" ht="12" x14ac:dyDescent="0.25">
      <c r="A2760" s="201" t="s">
        <v>2301</v>
      </c>
      <c r="B2760" s="201" t="s">
        <v>2679</v>
      </c>
      <c r="C2760" s="201" t="s">
        <v>2295</v>
      </c>
      <c r="D2760" s="201" t="s">
        <v>2466</v>
      </c>
      <c r="E2760" s="201" t="s">
        <v>105</v>
      </c>
      <c r="F2760" s="201" t="s">
        <v>2348</v>
      </c>
    </row>
    <row r="2761" spans="1:6" ht="12" x14ac:dyDescent="0.25">
      <c r="A2761" s="201" t="s">
        <v>2301</v>
      </c>
      <c r="B2761" s="201" t="s">
        <v>2679</v>
      </c>
      <c r="C2761" s="201" t="s">
        <v>2295</v>
      </c>
      <c r="D2761" s="201" t="s">
        <v>2466</v>
      </c>
      <c r="E2761" s="201" t="s">
        <v>105</v>
      </c>
      <c r="F2761" s="201" t="s">
        <v>2367</v>
      </c>
    </row>
    <row r="2762" spans="1:6" ht="12" x14ac:dyDescent="0.25">
      <c r="A2762" s="201" t="s">
        <v>2301</v>
      </c>
      <c r="B2762" s="201" t="s">
        <v>2679</v>
      </c>
      <c r="C2762" s="201" t="s">
        <v>2295</v>
      </c>
      <c r="D2762" s="201" t="s">
        <v>2466</v>
      </c>
      <c r="E2762" s="201" t="s">
        <v>105</v>
      </c>
      <c r="F2762" s="201" t="s">
        <v>2349</v>
      </c>
    </row>
    <row r="2763" spans="1:6" ht="12" x14ac:dyDescent="0.25">
      <c r="A2763" s="201" t="s">
        <v>2301</v>
      </c>
      <c r="B2763" s="201" t="s">
        <v>2679</v>
      </c>
      <c r="C2763" s="201" t="s">
        <v>2295</v>
      </c>
      <c r="D2763" s="201" t="s">
        <v>2466</v>
      </c>
      <c r="E2763" s="201" t="s">
        <v>105</v>
      </c>
      <c r="F2763" s="201" t="s">
        <v>2378</v>
      </c>
    </row>
    <row r="2764" spans="1:6" ht="12" x14ac:dyDescent="0.25">
      <c r="A2764" s="201" t="s">
        <v>2301</v>
      </c>
      <c r="B2764" s="201" t="s">
        <v>2679</v>
      </c>
      <c r="C2764" s="201" t="s">
        <v>2295</v>
      </c>
      <c r="D2764" s="201" t="s">
        <v>2466</v>
      </c>
      <c r="E2764" s="201" t="s">
        <v>105</v>
      </c>
      <c r="F2764" s="201" t="s">
        <v>2383</v>
      </c>
    </row>
    <row r="2765" spans="1:6" ht="12" x14ac:dyDescent="0.25">
      <c r="A2765" s="201" t="s">
        <v>2301</v>
      </c>
      <c r="B2765" s="201" t="s">
        <v>2679</v>
      </c>
      <c r="C2765" s="201" t="s">
        <v>2295</v>
      </c>
      <c r="D2765" s="201" t="s">
        <v>2466</v>
      </c>
      <c r="E2765" s="201" t="s">
        <v>105</v>
      </c>
      <c r="F2765" s="201" t="s">
        <v>2404</v>
      </c>
    </row>
    <row r="2766" spans="1:6" ht="12" x14ac:dyDescent="0.25">
      <c r="A2766" s="201" t="s">
        <v>2301</v>
      </c>
      <c r="B2766" s="201" t="s">
        <v>2679</v>
      </c>
      <c r="C2766" s="201" t="s">
        <v>2295</v>
      </c>
      <c r="D2766" s="201" t="s">
        <v>2466</v>
      </c>
      <c r="E2766" s="201" t="s">
        <v>105</v>
      </c>
      <c r="F2766" s="201" t="s">
        <v>2405</v>
      </c>
    </row>
    <row r="2767" spans="1:6" ht="12" x14ac:dyDescent="0.25">
      <c r="A2767" s="201" t="s">
        <v>2301</v>
      </c>
      <c r="B2767" s="201" t="s">
        <v>2679</v>
      </c>
      <c r="C2767" s="201" t="s">
        <v>2295</v>
      </c>
      <c r="D2767" s="201" t="s">
        <v>2466</v>
      </c>
      <c r="E2767" s="201" t="s">
        <v>105</v>
      </c>
      <c r="F2767" s="201" t="s">
        <v>2422</v>
      </c>
    </row>
    <row r="2768" spans="1:6" ht="12" x14ac:dyDescent="0.25">
      <c r="A2768" s="201" t="s">
        <v>2301</v>
      </c>
      <c r="B2768" s="201" t="s">
        <v>2679</v>
      </c>
      <c r="C2768" s="201" t="s">
        <v>2295</v>
      </c>
      <c r="D2768" s="201" t="s">
        <v>2466</v>
      </c>
      <c r="E2768" s="201" t="s">
        <v>105</v>
      </c>
      <c r="F2768" s="201" t="s">
        <v>2443</v>
      </c>
    </row>
    <row r="2769" spans="1:6" ht="12" x14ac:dyDescent="0.25">
      <c r="A2769" s="201" t="s">
        <v>2301</v>
      </c>
      <c r="B2769" s="201" t="s">
        <v>2679</v>
      </c>
      <c r="C2769" s="201" t="s">
        <v>2295</v>
      </c>
      <c r="D2769" s="201" t="s">
        <v>2466</v>
      </c>
      <c r="E2769" s="201" t="s">
        <v>105</v>
      </c>
      <c r="F2769" s="201" t="s">
        <v>2386</v>
      </c>
    </row>
    <row r="2770" spans="1:6" ht="12" x14ac:dyDescent="0.25">
      <c r="A2770" s="201" t="s">
        <v>2301</v>
      </c>
      <c r="B2770" s="201" t="s">
        <v>2679</v>
      </c>
      <c r="C2770" s="201" t="s">
        <v>2295</v>
      </c>
      <c r="D2770" s="201" t="s">
        <v>2466</v>
      </c>
      <c r="E2770" s="201" t="s">
        <v>105</v>
      </c>
      <c r="F2770" s="201" t="s">
        <v>2407</v>
      </c>
    </row>
    <row r="2771" spans="1:6" ht="12" x14ac:dyDescent="0.25">
      <c r="A2771" s="201" t="s">
        <v>2301</v>
      </c>
      <c r="B2771" s="201" t="s">
        <v>2679</v>
      </c>
      <c r="C2771" s="201" t="s">
        <v>2295</v>
      </c>
      <c r="D2771" s="201" t="s">
        <v>2466</v>
      </c>
      <c r="E2771" s="201" t="s">
        <v>105</v>
      </c>
      <c r="F2771" s="201" t="s">
        <v>2396</v>
      </c>
    </row>
    <row r="2772" spans="1:6" ht="12" x14ac:dyDescent="0.25">
      <c r="A2772" s="201" t="s">
        <v>2301</v>
      </c>
      <c r="B2772" s="201" t="s">
        <v>2679</v>
      </c>
      <c r="C2772" s="201" t="s">
        <v>2295</v>
      </c>
      <c r="D2772" s="201" t="s">
        <v>2466</v>
      </c>
      <c r="E2772" s="201" t="s">
        <v>105</v>
      </c>
      <c r="F2772" s="201" t="s">
        <v>2358</v>
      </c>
    </row>
    <row r="2773" spans="1:6" ht="12" x14ac:dyDescent="0.25">
      <c r="A2773" s="201" t="s">
        <v>2301</v>
      </c>
      <c r="B2773" s="201" t="s">
        <v>2679</v>
      </c>
      <c r="C2773" s="201" t="s">
        <v>2295</v>
      </c>
      <c r="D2773" s="201" t="s">
        <v>2466</v>
      </c>
      <c r="E2773" s="201" t="s">
        <v>105</v>
      </c>
      <c r="F2773" s="201" t="s">
        <v>2343</v>
      </c>
    </row>
    <row r="2774" spans="1:6" ht="12" x14ac:dyDescent="0.25">
      <c r="A2774" s="201" t="s">
        <v>2301</v>
      </c>
      <c r="B2774" s="201" t="s">
        <v>2679</v>
      </c>
      <c r="C2774" s="201" t="s">
        <v>2295</v>
      </c>
      <c r="D2774" s="201" t="s">
        <v>2466</v>
      </c>
      <c r="E2774" s="201" t="s">
        <v>105</v>
      </c>
      <c r="F2774" s="201" t="s">
        <v>2394</v>
      </c>
    </row>
    <row r="2775" spans="1:6" ht="12" x14ac:dyDescent="0.25">
      <c r="A2775" s="201" t="s">
        <v>2301</v>
      </c>
      <c r="B2775" s="201" t="s">
        <v>2679</v>
      </c>
      <c r="C2775" s="201" t="s">
        <v>2295</v>
      </c>
      <c r="D2775" s="201" t="s">
        <v>2466</v>
      </c>
      <c r="E2775" s="201" t="s">
        <v>105</v>
      </c>
      <c r="F2775" s="201" t="s">
        <v>2355</v>
      </c>
    </row>
    <row r="2776" spans="1:6" ht="12" x14ac:dyDescent="0.25">
      <c r="A2776" s="201" t="s">
        <v>2301</v>
      </c>
      <c r="B2776" s="201" t="s">
        <v>2679</v>
      </c>
      <c r="C2776" s="201" t="s">
        <v>2295</v>
      </c>
      <c r="D2776" s="201" t="s">
        <v>2466</v>
      </c>
      <c r="E2776" s="201" t="s">
        <v>105</v>
      </c>
      <c r="F2776" s="201" t="s">
        <v>2430</v>
      </c>
    </row>
    <row r="2777" spans="1:6" ht="12" x14ac:dyDescent="0.25">
      <c r="A2777" s="201" t="s">
        <v>2301</v>
      </c>
      <c r="B2777" s="201" t="s">
        <v>2679</v>
      </c>
      <c r="C2777" s="201" t="s">
        <v>2295</v>
      </c>
      <c r="D2777" s="201" t="s">
        <v>2466</v>
      </c>
      <c r="E2777" s="201" t="s">
        <v>105</v>
      </c>
      <c r="F2777" s="201" t="s">
        <v>2402</v>
      </c>
    </row>
    <row r="2778" spans="1:6" ht="12" x14ac:dyDescent="0.25">
      <c r="A2778" s="201" t="s">
        <v>2301</v>
      </c>
      <c r="B2778" s="201" t="s">
        <v>2679</v>
      </c>
      <c r="C2778" s="201" t="s">
        <v>2295</v>
      </c>
      <c r="D2778" s="201" t="s">
        <v>2466</v>
      </c>
      <c r="E2778" s="201" t="s">
        <v>105</v>
      </c>
      <c r="F2778" s="201" t="s">
        <v>2390</v>
      </c>
    </row>
    <row r="2779" spans="1:6" ht="12" x14ac:dyDescent="0.25">
      <c r="A2779" s="201" t="s">
        <v>2301</v>
      </c>
      <c r="B2779" s="201" t="s">
        <v>2679</v>
      </c>
      <c r="C2779" s="201" t="s">
        <v>2295</v>
      </c>
      <c r="D2779" s="201" t="s">
        <v>2466</v>
      </c>
      <c r="E2779" s="201" t="s">
        <v>105</v>
      </c>
      <c r="F2779" s="201" t="s">
        <v>2347</v>
      </c>
    </row>
    <row r="2780" spans="1:6" ht="12" x14ac:dyDescent="0.25">
      <c r="A2780" s="201" t="s">
        <v>2302</v>
      </c>
      <c r="B2780" s="201" t="s">
        <v>2680</v>
      </c>
      <c r="C2780" s="201" t="s">
        <v>2295</v>
      </c>
      <c r="D2780" s="201" t="s">
        <v>2466</v>
      </c>
      <c r="E2780" s="201" t="s">
        <v>105</v>
      </c>
      <c r="F2780" s="201" t="s">
        <v>2367</v>
      </c>
    </row>
    <row r="2781" spans="1:6" ht="12" x14ac:dyDescent="0.25">
      <c r="A2781" s="201" t="s">
        <v>2302</v>
      </c>
      <c r="B2781" s="201" t="s">
        <v>2680</v>
      </c>
      <c r="C2781" s="201" t="s">
        <v>2295</v>
      </c>
      <c r="D2781" s="201" t="s">
        <v>2466</v>
      </c>
      <c r="E2781" s="201" t="s">
        <v>105</v>
      </c>
      <c r="F2781" s="201" t="s">
        <v>2343</v>
      </c>
    </row>
    <row r="2782" spans="1:6" ht="12" x14ac:dyDescent="0.25">
      <c r="A2782" s="201" t="s">
        <v>2302</v>
      </c>
      <c r="B2782" s="201" t="s">
        <v>2680</v>
      </c>
      <c r="C2782" s="201" t="s">
        <v>2295</v>
      </c>
      <c r="D2782" s="201" t="s">
        <v>2466</v>
      </c>
      <c r="E2782" s="201" t="s">
        <v>105</v>
      </c>
      <c r="F2782" s="201" t="s">
        <v>2378</v>
      </c>
    </row>
    <row r="2783" spans="1:6" ht="12" x14ac:dyDescent="0.25">
      <c r="A2783" s="201" t="s">
        <v>2302</v>
      </c>
      <c r="B2783" s="201" t="s">
        <v>2680</v>
      </c>
      <c r="C2783" s="201" t="s">
        <v>2295</v>
      </c>
      <c r="D2783" s="201" t="s">
        <v>2466</v>
      </c>
      <c r="E2783" s="201" t="s">
        <v>105</v>
      </c>
      <c r="F2783" s="201" t="s">
        <v>2443</v>
      </c>
    </row>
    <row r="2784" spans="1:6" ht="12" x14ac:dyDescent="0.25">
      <c r="A2784" s="201" t="s">
        <v>2302</v>
      </c>
      <c r="B2784" s="201" t="s">
        <v>2680</v>
      </c>
      <c r="C2784" s="201" t="s">
        <v>2295</v>
      </c>
      <c r="D2784" s="201" t="s">
        <v>2466</v>
      </c>
      <c r="E2784" s="201" t="s">
        <v>105</v>
      </c>
      <c r="F2784" s="201" t="s">
        <v>2352</v>
      </c>
    </row>
    <row r="2785" spans="1:6" ht="12" x14ac:dyDescent="0.25">
      <c r="A2785" s="201" t="s">
        <v>2302</v>
      </c>
      <c r="B2785" s="201" t="s">
        <v>2680</v>
      </c>
      <c r="C2785" s="201" t="s">
        <v>2295</v>
      </c>
      <c r="D2785" s="201" t="s">
        <v>2466</v>
      </c>
      <c r="E2785" s="201" t="s">
        <v>105</v>
      </c>
      <c r="F2785" s="201" t="s">
        <v>2398</v>
      </c>
    </row>
    <row r="2786" spans="1:6" ht="12" x14ac:dyDescent="0.25">
      <c r="A2786" s="201" t="s">
        <v>2302</v>
      </c>
      <c r="B2786" s="201" t="s">
        <v>2680</v>
      </c>
      <c r="C2786" s="201" t="s">
        <v>2295</v>
      </c>
      <c r="D2786" s="201" t="s">
        <v>2466</v>
      </c>
      <c r="E2786" s="201" t="s">
        <v>105</v>
      </c>
      <c r="F2786" s="201" t="s">
        <v>2349</v>
      </c>
    </row>
    <row r="2787" spans="1:6" ht="12" x14ac:dyDescent="0.25">
      <c r="A2787" s="201" t="s">
        <v>2302</v>
      </c>
      <c r="B2787" s="201" t="s">
        <v>2680</v>
      </c>
      <c r="C2787" s="201" t="s">
        <v>2295</v>
      </c>
      <c r="D2787" s="201" t="s">
        <v>2466</v>
      </c>
      <c r="E2787" s="201" t="s">
        <v>105</v>
      </c>
      <c r="F2787" s="201" t="s">
        <v>2387</v>
      </c>
    </row>
    <row r="2788" spans="1:6" ht="12" x14ac:dyDescent="0.25">
      <c r="A2788" s="201" t="s">
        <v>2302</v>
      </c>
      <c r="B2788" s="201" t="s">
        <v>2680</v>
      </c>
      <c r="C2788" s="201" t="s">
        <v>2295</v>
      </c>
      <c r="D2788" s="201" t="s">
        <v>2466</v>
      </c>
      <c r="E2788" s="201" t="s">
        <v>105</v>
      </c>
      <c r="F2788" s="201" t="s">
        <v>2357</v>
      </c>
    </row>
    <row r="2789" spans="1:6" ht="12" x14ac:dyDescent="0.25">
      <c r="A2789" s="201" t="s">
        <v>2302</v>
      </c>
      <c r="B2789" s="201" t="s">
        <v>2680</v>
      </c>
      <c r="C2789" s="201" t="s">
        <v>2295</v>
      </c>
      <c r="D2789" s="201" t="s">
        <v>2466</v>
      </c>
      <c r="E2789" s="201" t="s">
        <v>105</v>
      </c>
      <c r="F2789" s="201" t="s">
        <v>2407</v>
      </c>
    </row>
    <row r="2790" spans="1:6" ht="12" x14ac:dyDescent="0.25">
      <c r="A2790" s="201" t="s">
        <v>2302</v>
      </c>
      <c r="B2790" s="201" t="s">
        <v>2680</v>
      </c>
      <c r="C2790" s="201" t="s">
        <v>2295</v>
      </c>
      <c r="D2790" s="201" t="s">
        <v>2466</v>
      </c>
      <c r="E2790" s="201" t="s">
        <v>105</v>
      </c>
      <c r="F2790" s="201" t="s">
        <v>2358</v>
      </c>
    </row>
    <row r="2791" spans="1:6" ht="12" x14ac:dyDescent="0.25">
      <c r="A2791" s="201" t="s">
        <v>2302</v>
      </c>
      <c r="B2791" s="201" t="s">
        <v>2680</v>
      </c>
      <c r="C2791" s="201" t="s">
        <v>2295</v>
      </c>
      <c r="D2791" s="201" t="s">
        <v>2466</v>
      </c>
      <c r="E2791" s="201" t="s">
        <v>105</v>
      </c>
      <c r="F2791" s="201" t="s">
        <v>2348</v>
      </c>
    </row>
    <row r="2792" spans="1:6" ht="12" x14ac:dyDescent="0.25">
      <c r="A2792" s="201" t="s">
        <v>2302</v>
      </c>
      <c r="B2792" s="201" t="s">
        <v>2680</v>
      </c>
      <c r="C2792" s="201" t="s">
        <v>2295</v>
      </c>
      <c r="D2792" s="201" t="s">
        <v>2466</v>
      </c>
      <c r="E2792" s="201" t="s">
        <v>105</v>
      </c>
      <c r="F2792" s="201" t="s">
        <v>2404</v>
      </c>
    </row>
    <row r="2793" spans="1:6" ht="12" x14ac:dyDescent="0.25">
      <c r="A2793" s="201" t="s">
        <v>2302</v>
      </c>
      <c r="B2793" s="201" t="s">
        <v>2680</v>
      </c>
      <c r="C2793" s="201" t="s">
        <v>2295</v>
      </c>
      <c r="D2793" s="201" t="s">
        <v>2466</v>
      </c>
      <c r="E2793" s="201" t="s">
        <v>105</v>
      </c>
      <c r="F2793" s="201" t="s">
        <v>2355</v>
      </c>
    </row>
    <row r="2794" spans="1:6" ht="12" x14ac:dyDescent="0.25">
      <c r="A2794" s="201" t="s">
        <v>2302</v>
      </c>
      <c r="B2794" s="201" t="s">
        <v>2680</v>
      </c>
      <c r="C2794" s="201" t="s">
        <v>2295</v>
      </c>
      <c r="D2794" s="201" t="s">
        <v>2466</v>
      </c>
      <c r="E2794" s="201" t="s">
        <v>105</v>
      </c>
      <c r="F2794" s="201" t="s">
        <v>2372</v>
      </c>
    </row>
    <row r="2795" spans="1:6" ht="12" x14ac:dyDescent="0.25">
      <c r="A2795" s="201" t="s">
        <v>2302</v>
      </c>
      <c r="B2795" s="201" t="s">
        <v>2680</v>
      </c>
      <c r="C2795" s="201" t="s">
        <v>2295</v>
      </c>
      <c r="D2795" s="201" t="s">
        <v>2466</v>
      </c>
      <c r="E2795" s="201" t="s">
        <v>105</v>
      </c>
      <c r="F2795" s="201" t="s">
        <v>2394</v>
      </c>
    </row>
    <row r="2796" spans="1:6" ht="12" x14ac:dyDescent="0.25">
      <c r="A2796" s="201" t="s">
        <v>2302</v>
      </c>
      <c r="B2796" s="201" t="s">
        <v>2680</v>
      </c>
      <c r="C2796" s="201" t="s">
        <v>2295</v>
      </c>
      <c r="D2796" s="201" t="s">
        <v>2466</v>
      </c>
      <c r="E2796" s="201" t="s">
        <v>105</v>
      </c>
      <c r="F2796" s="201" t="s">
        <v>2459</v>
      </c>
    </row>
    <row r="2797" spans="1:6" ht="12" x14ac:dyDescent="0.25">
      <c r="A2797" s="201" t="s">
        <v>2302</v>
      </c>
      <c r="B2797" s="201" t="s">
        <v>2680</v>
      </c>
      <c r="C2797" s="201" t="s">
        <v>2295</v>
      </c>
      <c r="D2797" s="201" t="s">
        <v>2466</v>
      </c>
      <c r="E2797" s="201" t="s">
        <v>105</v>
      </c>
      <c r="F2797" s="201" t="s">
        <v>2347</v>
      </c>
    </row>
    <row r="2798" spans="1:6" ht="12" x14ac:dyDescent="0.25">
      <c r="A2798" s="201" t="s">
        <v>2302</v>
      </c>
      <c r="B2798" s="201" t="s">
        <v>2680</v>
      </c>
      <c r="C2798" s="201" t="s">
        <v>2295</v>
      </c>
      <c r="D2798" s="201" t="s">
        <v>2466</v>
      </c>
      <c r="E2798" s="201" t="s">
        <v>105</v>
      </c>
      <c r="F2798" s="201" t="s">
        <v>2396</v>
      </c>
    </row>
    <row r="2799" spans="1:6" ht="12" x14ac:dyDescent="0.25">
      <c r="A2799" s="201" t="s">
        <v>2302</v>
      </c>
      <c r="B2799" s="201" t="s">
        <v>2680</v>
      </c>
      <c r="C2799" s="201" t="s">
        <v>2295</v>
      </c>
      <c r="D2799" s="201" t="s">
        <v>2466</v>
      </c>
      <c r="E2799" s="201" t="s">
        <v>105</v>
      </c>
      <c r="F2799" s="201" t="s">
        <v>2364</v>
      </c>
    </row>
    <row r="2800" spans="1:6" ht="12" x14ac:dyDescent="0.25">
      <c r="A2800" s="201" t="s">
        <v>2302</v>
      </c>
      <c r="B2800" s="201" t="s">
        <v>2680</v>
      </c>
      <c r="C2800" s="201" t="s">
        <v>2295</v>
      </c>
      <c r="D2800" s="201" t="s">
        <v>2466</v>
      </c>
      <c r="E2800" s="201" t="s">
        <v>105</v>
      </c>
      <c r="F2800" s="201" t="s">
        <v>2390</v>
      </c>
    </row>
    <row r="2801" spans="1:6" ht="12" x14ac:dyDescent="0.25">
      <c r="A2801" s="201" t="s">
        <v>2302</v>
      </c>
      <c r="B2801" s="201" t="s">
        <v>2680</v>
      </c>
      <c r="C2801" s="201" t="s">
        <v>2295</v>
      </c>
      <c r="D2801" s="201" t="s">
        <v>2466</v>
      </c>
      <c r="E2801" s="201" t="s">
        <v>105</v>
      </c>
      <c r="F2801" s="201" t="s">
        <v>2402</v>
      </c>
    </row>
    <row r="2802" spans="1:6" ht="12" x14ac:dyDescent="0.25">
      <c r="A2802" s="201" t="s">
        <v>2302</v>
      </c>
      <c r="B2802" s="201" t="s">
        <v>2680</v>
      </c>
      <c r="C2802" s="201" t="s">
        <v>2295</v>
      </c>
      <c r="D2802" s="201" t="s">
        <v>2466</v>
      </c>
      <c r="E2802" s="201" t="s">
        <v>105</v>
      </c>
      <c r="F2802" s="201" t="s">
        <v>2405</v>
      </c>
    </row>
    <row r="2803" spans="1:6" ht="12" x14ac:dyDescent="0.25">
      <c r="A2803" s="201" t="s">
        <v>2302</v>
      </c>
      <c r="B2803" s="201" t="s">
        <v>2680</v>
      </c>
      <c r="C2803" s="201" t="s">
        <v>2295</v>
      </c>
      <c r="D2803" s="201" t="s">
        <v>2466</v>
      </c>
      <c r="E2803" s="201" t="s">
        <v>105</v>
      </c>
      <c r="F2803" s="201" t="s">
        <v>2365</v>
      </c>
    </row>
    <row r="2804" spans="1:6" ht="12" x14ac:dyDescent="0.25">
      <c r="A2804" s="201" t="s">
        <v>2681</v>
      </c>
      <c r="B2804" s="201" t="s">
        <v>2682</v>
      </c>
      <c r="C2804" s="201" t="s">
        <v>2613</v>
      </c>
      <c r="D2804" s="201" t="s">
        <v>2466</v>
      </c>
      <c r="E2804" s="201" t="s">
        <v>109</v>
      </c>
      <c r="F2804" s="201" t="s">
        <v>2347</v>
      </c>
    </row>
    <row r="2805" spans="1:6" ht="12" x14ac:dyDescent="0.25">
      <c r="A2805" s="201" t="s">
        <v>2681</v>
      </c>
      <c r="B2805" s="201" t="s">
        <v>2682</v>
      </c>
      <c r="C2805" s="201" t="s">
        <v>2613</v>
      </c>
      <c r="D2805" s="201" t="s">
        <v>2466</v>
      </c>
      <c r="E2805" s="201" t="s">
        <v>109</v>
      </c>
      <c r="F2805" s="201" t="s">
        <v>2407</v>
      </c>
    </row>
    <row r="2806" spans="1:6" ht="12" x14ac:dyDescent="0.25">
      <c r="A2806" s="201" t="s">
        <v>2681</v>
      </c>
      <c r="B2806" s="201" t="s">
        <v>2682</v>
      </c>
      <c r="C2806" s="201" t="s">
        <v>2613</v>
      </c>
      <c r="D2806" s="201" t="s">
        <v>2466</v>
      </c>
      <c r="E2806" s="201" t="s">
        <v>109</v>
      </c>
      <c r="F2806" s="201" t="s">
        <v>2440</v>
      </c>
    </row>
    <row r="2807" spans="1:6" ht="12" x14ac:dyDescent="0.25">
      <c r="A2807" s="201" t="s">
        <v>2681</v>
      </c>
      <c r="B2807" s="201" t="s">
        <v>2682</v>
      </c>
      <c r="C2807" s="201" t="s">
        <v>2613</v>
      </c>
      <c r="D2807" s="201" t="s">
        <v>2466</v>
      </c>
      <c r="E2807" s="201" t="s">
        <v>109</v>
      </c>
    </row>
    <row r="2808" spans="1:6" ht="12" x14ac:dyDescent="0.25">
      <c r="A2808" s="201" t="s">
        <v>2681</v>
      </c>
      <c r="B2808" s="201" t="s">
        <v>2682</v>
      </c>
      <c r="C2808" s="201" t="s">
        <v>2613</v>
      </c>
      <c r="D2808" s="201" t="s">
        <v>2466</v>
      </c>
      <c r="E2808" s="201" t="s">
        <v>109</v>
      </c>
      <c r="F2808" s="201" t="s">
        <v>2443</v>
      </c>
    </row>
    <row r="2809" spans="1:6" ht="12" x14ac:dyDescent="0.25">
      <c r="A2809" s="201" t="s">
        <v>2681</v>
      </c>
      <c r="B2809" s="201" t="s">
        <v>2682</v>
      </c>
      <c r="C2809" s="201" t="s">
        <v>2613</v>
      </c>
      <c r="D2809" s="201" t="s">
        <v>2466</v>
      </c>
      <c r="E2809" s="201" t="s">
        <v>109</v>
      </c>
      <c r="F2809" s="201" t="s">
        <v>2367</v>
      </c>
    </row>
    <row r="2810" spans="1:6" ht="12" x14ac:dyDescent="0.25">
      <c r="A2810" s="201" t="s">
        <v>2681</v>
      </c>
      <c r="B2810" s="201" t="s">
        <v>2682</v>
      </c>
      <c r="C2810" s="201" t="s">
        <v>2613</v>
      </c>
      <c r="D2810" s="201" t="s">
        <v>2466</v>
      </c>
      <c r="E2810" s="201" t="s">
        <v>109</v>
      </c>
      <c r="F2810" s="201" t="s">
        <v>2466</v>
      </c>
    </row>
    <row r="2811" spans="1:6" ht="12" x14ac:dyDescent="0.25">
      <c r="A2811" s="201" t="s">
        <v>2681</v>
      </c>
      <c r="B2811" s="201" t="s">
        <v>2682</v>
      </c>
      <c r="C2811" s="201" t="s">
        <v>2613</v>
      </c>
      <c r="D2811" s="201" t="s">
        <v>2466</v>
      </c>
      <c r="E2811" s="201" t="s">
        <v>109</v>
      </c>
      <c r="F2811" s="201" t="s">
        <v>2390</v>
      </c>
    </row>
    <row r="2812" spans="1:6" ht="12" x14ac:dyDescent="0.25">
      <c r="A2812" s="201" t="s">
        <v>2681</v>
      </c>
      <c r="B2812" s="201" t="s">
        <v>2682</v>
      </c>
      <c r="C2812" s="201" t="s">
        <v>2613</v>
      </c>
      <c r="D2812" s="201" t="s">
        <v>2466</v>
      </c>
      <c r="E2812" s="201" t="s">
        <v>109</v>
      </c>
      <c r="F2812" s="201" t="s">
        <v>2344</v>
      </c>
    </row>
    <row r="2813" spans="1:6" ht="12" x14ac:dyDescent="0.25">
      <c r="A2813" s="201" t="s">
        <v>2681</v>
      </c>
      <c r="B2813" s="201" t="s">
        <v>2682</v>
      </c>
      <c r="C2813" s="201" t="s">
        <v>2613</v>
      </c>
      <c r="D2813" s="201" t="s">
        <v>2466</v>
      </c>
      <c r="E2813" s="201" t="s">
        <v>109</v>
      </c>
      <c r="F2813" s="201" t="s">
        <v>2422</v>
      </c>
    </row>
    <row r="2814" spans="1:6" ht="12" x14ac:dyDescent="0.25">
      <c r="A2814" s="201" t="s">
        <v>2681</v>
      </c>
      <c r="B2814" s="201" t="s">
        <v>2682</v>
      </c>
      <c r="C2814" s="201" t="s">
        <v>2613</v>
      </c>
      <c r="D2814" s="201" t="s">
        <v>2466</v>
      </c>
      <c r="E2814" s="201" t="s">
        <v>109</v>
      </c>
      <c r="F2814" s="201" t="s">
        <v>2365</v>
      </c>
    </row>
    <row r="2815" spans="1:6" ht="12" x14ac:dyDescent="0.25">
      <c r="A2815" s="201" t="s">
        <v>2681</v>
      </c>
      <c r="B2815" s="201" t="s">
        <v>2682</v>
      </c>
      <c r="C2815" s="201" t="s">
        <v>2613</v>
      </c>
      <c r="D2815" s="201" t="s">
        <v>2466</v>
      </c>
      <c r="E2815" s="201" t="s">
        <v>109</v>
      </c>
      <c r="F2815" s="201" t="s">
        <v>2352</v>
      </c>
    </row>
    <row r="2816" spans="1:6" ht="12" x14ac:dyDescent="0.25">
      <c r="A2816" s="201" t="s">
        <v>2303</v>
      </c>
      <c r="B2816" s="201" t="s">
        <v>2683</v>
      </c>
      <c r="C2816" s="201" t="s">
        <v>2295</v>
      </c>
      <c r="D2816" s="201" t="s">
        <v>2466</v>
      </c>
      <c r="E2816" s="201" t="s">
        <v>105</v>
      </c>
      <c r="F2816" s="201" t="s">
        <v>2367</v>
      </c>
    </row>
    <row r="2817" spans="1:6" ht="12" x14ac:dyDescent="0.25">
      <c r="A2817" s="201" t="s">
        <v>2303</v>
      </c>
      <c r="B2817" s="201" t="s">
        <v>2683</v>
      </c>
      <c r="C2817" s="201" t="s">
        <v>2295</v>
      </c>
      <c r="D2817" s="201" t="s">
        <v>2466</v>
      </c>
      <c r="E2817" s="201" t="s">
        <v>105</v>
      </c>
      <c r="F2817" s="201" t="s">
        <v>2407</v>
      </c>
    </row>
    <row r="2818" spans="1:6" ht="12" x14ac:dyDescent="0.25">
      <c r="A2818" s="201" t="s">
        <v>2303</v>
      </c>
      <c r="B2818" s="201" t="s">
        <v>2683</v>
      </c>
      <c r="C2818" s="201" t="s">
        <v>2295</v>
      </c>
      <c r="D2818" s="201" t="s">
        <v>2466</v>
      </c>
      <c r="E2818" s="201" t="s">
        <v>105</v>
      </c>
      <c r="F2818" s="201" t="s">
        <v>2390</v>
      </c>
    </row>
    <row r="2819" spans="1:6" ht="12" x14ac:dyDescent="0.25">
      <c r="A2819" s="201" t="s">
        <v>2303</v>
      </c>
      <c r="B2819" s="201" t="s">
        <v>2683</v>
      </c>
      <c r="C2819" s="201" t="s">
        <v>2295</v>
      </c>
      <c r="D2819" s="201" t="s">
        <v>2466</v>
      </c>
      <c r="E2819" s="201" t="s">
        <v>105</v>
      </c>
      <c r="F2819" s="201" t="s">
        <v>2345</v>
      </c>
    </row>
    <row r="2820" spans="1:6" ht="12" x14ac:dyDescent="0.25">
      <c r="A2820" s="201" t="s">
        <v>2303</v>
      </c>
      <c r="B2820" s="201" t="s">
        <v>2683</v>
      </c>
      <c r="C2820" s="201" t="s">
        <v>2295</v>
      </c>
      <c r="D2820" s="201" t="s">
        <v>2466</v>
      </c>
      <c r="E2820" s="201" t="s">
        <v>105</v>
      </c>
      <c r="F2820" s="201" t="s">
        <v>2349</v>
      </c>
    </row>
    <row r="2821" spans="1:6" ht="12" x14ac:dyDescent="0.25">
      <c r="A2821" s="201" t="s">
        <v>2303</v>
      </c>
      <c r="B2821" s="201" t="s">
        <v>2683</v>
      </c>
      <c r="C2821" s="201" t="s">
        <v>2295</v>
      </c>
      <c r="D2821" s="201" t="s">
        <v>2466</v>
      </c>
      <c r="E2821" s="201" t="s">
        <v>105</v>
      </c>
      <c r="F2821" s="201" t="s">
        <v>2365</v>
      </c>
    </row>
    <row r="2822" spans="1:6" ht="12" x14ac:dyDescent="0.25">
      <c r="A2822" s="201" t="s">
        <v>1099</v>
      </c>
      <c r="B2822" s="201" t="s">
        <v>2684</v>
      </c>
      <c r="C2822" s="201" t="s">
        <v>2613</v>
      </c>
      <c r="D2822" s="201" t="s">
        <v>2466</v>
      </c>
      <c r="E2822" s="201" t="s">
        <v>109</v>
      </c>
      <c r="F2822" s="201" t="s">
        <v>2367</v>
      </c>
    </row>
    <row r="2823" spans="1:6" ht="12" x14ac:dyDescent="0.25">
      <c r="A2823" s="201" t="s">
        <v>1099</v>
      </c>
      <c r="B2823" s="201" t="s">
        <v>2684</v>
      </c>
      <c r="C2823" s="201" t="s">
        <v>2613</v>
      </c>
      <c r="D2823" s="201" t="s">
        <v>2466</v>
      </c>
      <c r="E2823" s="201" t="s">
        <v>109</v>
      </c>
      <c r="F2823" s="201" t="s">
        <v>2443</v>
      </c>
    </row>
    <row r="2824" spans="1:6" ht="12" x14ac:dyDescent="0.25">
      <c r="A2824" s="201" t="s">
        <v>1099</v>
      </c>
      <c r="B2824" s="201" t="s">
        <v>2684</v>
      </c>
      <c r="C2824" s="201" t="s">
        <v>2613</v>
      </c>
      <c r="D2824" s="201" t="s">
        <v>2466</v>
      </c>
      <c r="E2824" s="201" t="s">
        <v>109</v>
      </c>
      <c r="F2824" s="201" t="s">
        <v>2407</v>
      </c>
    </row>
    <row r="2825" spans="1:6" ht="12" x14ac:dyDescent="0.25">
      <c r="A2825" s="201" t="s">
        <v>1099</v>
      </c>
      <c r="B2825" s="201" t="s">
        <v>2684</v>
      </c>
      <c r="C2825" s="201" t="s">
        <v>2613</v>
      </c>
      <c r="D2825" s="201" t="s">
        <v>2466</v>
      </c>
      <c r="E2825" s="201" t="s">
        <v>109</v>
      </c>
      <c r="F2825" s="201" t="s">
        <v>2355</v>
      </c>
    </row>
    <row r="2826" spans="1:6" ht="12" x14ac:dyDescent="0.25">
      <c r="A2826" s="201" t="s">
        <v>1099</v>
      </c>
      <c r="B2826" s="201" t="s">
        <v>2684</v>
      </c>
      <c r="C2826" s="201" t="s">
        <v>2613</v>
      </c>
      <c r="D2826" s="201" t="s">
        <v>2466</v>
      </c>
      <c r="E2826" s="201" t="s">
        <v>109</v>
      </c>
      <c r="F2826" s="201" t="s">
        <v>2422</v>
      </c>
    </row>
    <row r="2827" spans="1:6" ht="12" x14ac:dyDescent="0.25">
      <c r="A2827" s="201" t="s">
        <v>1099</v>
      </c>
      <c r="B2827" s="201" t="s">
        <v>2684</v>
      </c>
      <c r="C2827" s="201" t="s">
        <v>2613</v>
      </c>
      <c r="D2827" s="201" t="s">
        <v>2466</v>
      </c>
      <c r="E2827" s="201" t="s">
        <v>109</v>
      </c>
      <c r="F2827" s="201" t="s">
        <v>2440</v>
      </c>
    </row>
    <row r="2828" spans="1:6" ht="12" x14ac:dyDescent="0.25">
      <c r="A2828" s="201" t="s">
        <v>1099</v>
      </c>
      <c r="B2828" s="201" t="s">
        <v>2684</v>
      </c>
      <c r="C2828" s="201" t="s">
        <v>2613</v>
      </c>
      <c r="D2828" s="201" t="s">
        <v>2466</v>
      </c>
      <c r="E2828" s="201" t="s">
        <v>109</v>
      </c>
    </row>
    <row r="2829" spans="1:6" ht="12" x14ac:dyDescent="0.25">
      <c r="A2829" s="201" t="s">
        <v>1099</v>
      </c>
      <c r="B2829" s="201" t="s">
        <v>2684</v>
      </c>
      <c r="C2829" s="201" t="s">
        <v>2613</v>
      </c>
      <c r="D2829" s="201" t="s">
        <v>2466</v>
      </c>
      <c r="E2829" s="201" t="s">
        <v>109</v>
      </c>
      <c r="F2829" s="201" t="s">
        <v>2347</v>
      </c>
    </row>
    <row r="2830" spans="1:6" ht="12" x14ac:dyDescent="0.25">
      <c r="A2830" s="201" t="s">
        <v>1099</v>
      </c>
      <c r="B2830" s="201" t="s">
        <v>2684</v>
      </c>
      <c r="C2830" s="201" t="s">
        <v>2613</v>
      </c>
      <c r="D2830" s="201" t="s">
        <v>2466</v>
      </c>
      <c r="E2830" s="201" t="s">
        <v>109</v>
      </c>
      <c r="F2830" s="201" t="s">
        <v>2344</v>
      </c>
    </row>
    <row r="2831" spans="1:6" ht="12" x14ac:dyDescent="0.25">
      <c r="A2831" s="201" t="s">
        <v>1099</v>
      </c>
      <c r="B2831" s="201" t="s">
        <v>2684</v>
      </c>
      <c r="C2831" s="201" t="s">
        <v>2613</v>
      </c>
      <c r="D2831" s="201" t="s">
        <v>2466</v>
      </c>
      <c r="E2831" s="201" t="s">
        <v>109</v>
      </c>
      <c r="F2831" s="201" t="s">
        <v>2466</v>
      </c>
    </row>
    <row r="2832" spans="1:6" ht="12" x14ac:dyDescent="0.25">
      <c r="A2832" s="201" t="s">
        <v>1099</v>
      </c>
      <c r="B2832" s="201" t="s">
        <v>2684</v>
      </c>
      <c r="C2832" s="201" t="s">
        <v>2613</v>
      </c>
      <c r="D2832" s="201" t="s">
        <v>2466</v>
      </c>
      <c r="E2832" s="201" t="s">
        <v>109</v>
      </c>
      <c r="F2832" s="201" t="s">
        <v>2390</v>
      </c>
    </row>
    <row r="2833" spans="1:6" ht="12" x14ac:dyDescent="0.25">
      <c r="A2833" s="201" t="s">
        <v>2685</v>
      </c>
      <c r="B2833" s="201" t="s">
        <v>2686</v>
      </c>
      <c r="C2833" s="201" t="s">
        <v>2295</v>
      </c>
      <c r="D2833" s="201" t="s">
        <v>2466</v>
      </c>
      <c r="E2833" s="201" t="s">
        <v>105</v>
      </c>
      <c r="F2833" s="201" t="s">
        <v>2355</v>
      </c>
    </row>
    <row r="2834" spans="1:6" ht="12" x14ac:dyDescent="0.25">
      <c r="A2834" s="201" t="s">
        <v>2685</v>
      </c>
      <c r="B2834" s="201" t="s">
        <v>2686</v>
      </c>
      <c r="C2834" s="201" t="s">
        <v>2295</v>
      </c>
      <c r="D2834" s="201" t="s">
        <v>2466</v>
      </c>
      <c r="E2834" s="201" t="s">
        <v>105</v>
      </c>
      <c r="F2834" s="201" t="s">
        <v>2373</v>
      </c>
    </row>
    <row r="2835" spans="1:6" ht="12" x14ac:dyDescent="0.25">
      <c r="A2835" s="201" t="s">
        <v>2685</v>
      </c>
      <c r="B2835" s="201" t="s">
        <v>2686</v>
      </c>
      <c r="C2835" s="201" t="s">
        <v>2295</v>
      </c>
      <c r="D2835" s="201" t="s">
        <v>2466</v>
      </c>
      <c r="E2835" s="201" t="s">
        <v>105</v>
      </c>
      <c r="F2835" s="201" t="s">
        <v>2372</v>
      </c>
    </row>
    <row r="2836" spans="1:6" ht="12" x14ac:dyDescent="0.25">
      <c r="A2836" s="201" t="s">
        <v>2685</v>
      </c>
      <c r="B2836" s="201" t="s">
        <v>2686</v>
      </c>
      <c r="C2836" s="201" t="s">
        <v>2295</v>
      </c>
      <c r="D2836" s="201" t="s">
        <v>2466</v>
      </c>
      <c r="E2836" s="201" t="s">
        <v>105</v>
      </c>
      <c r="F2836" s="201" t="s">
        <v>2367</v>
      </c>
    </row>
    <row r="2837" spans="1:6" ht="12" x14ac:dyDescent="0.25">
      <c r="A2837" s="201" t="s">
        <v>2685</v>
      </c>
      <c r="B2837" s="201" t="s">
        <v>2686</v>
      </c>
      <c r="C2837" s="201" t="s">
        <v>2295</v>
      </c>
      <c r="D2837" s="201" t="s">
        <v>2466</v>
      </c>
      <c r="E2837" s="201" t="s">
        <v>105</v>
      </c>
      <c r="F2837" s="201" t="s">
        <v>2378</v>
      </c>
    </row>
    <row r="2838" spans="1:6" ht="12" x14ac:dyDescent="0.25">
      <c r="A2838" s="201" t="s">
        <v>2685</v>
      </c>
      <c r="B2838" s="201" t="s">
        <v>2686</v>
      </c>
      <c r="C2838" s="201" t="s">
        <v>2295</v>
      </c>
      <c r="D2838" s="201" t="s">
        <v>2466</v>
      </c>
      <c r="E2838" s="201" t="s">
        <v>105</v>
      </c>
      <c r="F2838" s="201" t="s">
        <v>2352</v>
      </c>
    </row>
    <row r="2839" spans="1:6" ht="12" x14ac:dyDescent="0.25">
      <c r="A2839" s="201" t="s">
        <v>2685</v>
      </c>
      <c r="B2839" s="201" t="s">
        <v>2686</v>
      </c>
      <c r="C2839" s="201" t="s">
        <v>2295</v>
      </c>
      <c r="D2839" s="201" t="s">
        <v>2466</v>
      </c>
      <c r="E2839" s="201" t="s">
        <v>105</v>
      </c>
      <c r="F2839" s="201" t="s">
        <v>2342</v>
      </c>
    </row>
    <row r="2840" spans="1:6" ht="12" x14ac:dyDescent="0.25">
      <c r="A2840" s="201" t="s">
        <v>2685</v>
      </c>
      <c r="B2840" s="201" t="s">
        <v>2686</v>
      </c>
      <c r="C2840" s="201" t="s">
        <v>2295</v>
      </c>
      <c r="D2840" s="201" t="s">
        <v>2466</v>
      </c>
      <c r="E2840" s="201" t="s">
        <v>105</v>
      </c>
      <c r="F2840" s="201" t="s">
        <v>2347</v>
      </c>
    </row>
    <row r="2841" spans="1:6" ht="12" x14ac:dyDescent="0.25">
      <c r="A2841" s="201" t="s">
        <v>2685</v>
      </c>
      <c r="B2841" s="201" t="s">
        <v>2686</v>
      </c>
      <c r="C2841" s="201" t="s">
        <v>2295</v>
      </c>
      <c r="D2841" s="201" t="s">
        <v>2466</v>
      </c>
      <c r="E2841" s="201" t="s">
        <v>105</v>
      </c>
      <c r="F2841" s="201" t="s">
        <v>2346</v>
      </c>
    </row>
    <row r="2842" spans="1:6" ht="12" x14ac:dyDescent="0.25">
      <c r="A2842" s="201" t="s">
        <v>2685</v>
      </c>
      <c r="B2842" s="201" t="s">
        <v>2686</v>
      </c>
      <c r="C2842" s="201" t="s">
        <v>2295</v>
      </c>
      <c r="D2842" s="201" t="s">
        <v>2466</v>
      </c>
      <c r="E2842" s="201" t="s">
        <v>105</v>
      </c>
      <c r="F2842" s="201" t="s">
        <v>2344</v>
      </c>
    </row>
    <row r="2843" spans="1:6" ht="12" x14ac:dyDescent="0.25">
      <c r="A2843" s="201" t="s">
        <v>2685</v>
      </c>
      <c r="B2843" s="201" t="s">
        <v>2686</v>
      </c>
      <c r="C2843" s="201" t="s">
        <v>2295</v>
      </c>
      <c r="D2843" s="201" t="s">
        <v>2466</v>
      </c>
      <c r="E2843" s="201" t="s">
        <v>105</v>
      </c>
      <c r="F2843" s="201" t="s">
        <v>2407</v>
      </c>
    </row>
    <row r="2844" spans="1:6" ht="12" x14ac:dyDescent="0.25">
      <c r="A2844" s="201" t="s">
        <v>2685</v>
      </c>
      <c r="B2844" s="201" t="s">
        <v>2686</v>
      </c>
      <c r="C2844" s="201" t="s">
        <v>2295</v>
      </c>
      <c r="D2844" s="201" t="s">
        <v>2466</v>
      </c>
      <c r="E2844" s="201" t="s">
        <v>105</v>
      </c>
      <c r="F2844" s="201" t="s">
        <v>2390</v>
      </c>
    </row>
    <row r="2845" spans="1:6" ht="12" x14ac:dyDescent="0.25">
      <c r="A2845" s="201" t="s">
        <v>2685</v>
      </c>
      <c r="B2845" s="201" t="s">
        <v>2686</v>
      </c>
      <c r="C2845" s="201" t="s">
        <v>2295</v>
      </c>
      <c r="D2845" s="201" t="s">
        <v>2466</v>
      </c>
      <c r="E2845" s="201" t="s">
        <v>105</v>
      </c>
      <c r="F2845" s="201" t="s">
        <v>2394</v>
      </c>
    </row>
    <row r="2846" spans="1:6" ht="12" x14ac:dyDescent="0.25">
      <c r="A2846" s="201" t="s">
        <v>2685</v>
      </c>
      <c r="B2846" s="201" t="s">
        <v>2686</v>
      </c>
      <c r="C2846" s="201" t="s">
        <v>2295</v>
      </c>
      <c r="D2846" s="201" t="s">
        <v>2466</v>
      </c>
      <c r="E2846" s="201" t="s">
        <v>105</v>
      </c>
      <c r="F2846" s="201" t="s">
        <v>2422</v>
      </c>
    </row>
    <row r="2847" spans="1:6" ht="12" x14ac:dyDescent="0.25">
      <c r="A2847" s="201" t="s">
        <v>2685</v>
      </c>
      <c r="B2847" s="201" t="s">
        <v>2686</v>
      </c>
      <c r="C2847" s="201" t="s">
        <v>2295</v>
      </c>
      <c r="D2847" s="201" t="s">
        <v>2466</v>
      </c>
      <c r="E2847" s="201" t="s">
        <v>105</v>
      </c>
      <c r="F2847" s="201" t="s">
        <v>2402</v>
      </c>
    </row>
    <row r="2848" spans="1:6" ht="12" x14ac:dyDescent="0.25">
      <c r="A2848" s="201" t="s">
        <v>2685</v>
      </c>
      <c r="B2848" s="201" t="s">
        <v>2686</v>
      </c>
      <c r="C2848" s="201" t="s">
        <v>2295</v>
      </c>
      <c r="D2848" s="201" t="s">
        <v>2466</v>
      </c>
      <c r="E2848" s="201" t="s">
        <v>105</v>
      </c>
      <c r="F2848" s="201" t="s">
        <v>2398</v>
      </c>
    </row>
    <row r="2849" spans="1:6" ht="12" x14ac:dyDescent="0.25">
      <c r="A2849" s="201" t="s">
        <v>2685</v>
      </c>
      <c r="B2849" s="201" t="s">
        <v>2686</v>
      </c>
      <c r="C2849" s="201" t="s">
        <v>2295</v>
      </c>
      <c r="D2849" s="201" t="s">
        <v>2466</v>
      </c>
      <c r="E2849" s="201" t="s">
        <v>105</v>
      </c>
      <c r="F2849" s="201" t="s">
        <v>2365</v>
      </c>
    </row>
    <row r="2850" spans="1:6" ht="12" x14ac:dyDescent="0.25">
      <c r="A2850" s="201" t="s">
        <v>2685</v>
      </c>
      <c r="B2850" s="201" t="s">
        <v>2686</v>
      </c>
      <c r="C2850" s="201" t="s">
        <v>2295</v>
      </c>
      <c r="D2850" s="201" t="s">
        <v>2466</v>
      </c>
      <c r="E2850" s="201" t="s">
        <v>105</v>
      </c>
      <c r="F2850" s="201" t="s">
        <v>2396</v>
      </c>
    </row>
    <row r="2851" spans="1:6" ht="12" x14ac:dyDescent="0.25">
      <c r="A2851" s="201" t="s">
        <v>2685</v>
      </c>
      <c r="B2851" s="201" t="s">
        <v>2686</v>
      </c>
      <c r="C2851" s="201" t="s">
        <v>2295</v>
      </c>
      <c r="D2851" s="201" t="s">
        <v>2466</v>
      </c>
      <c r="E2851" s="201" t="s">
        <v>105</v>
      </c>
      <c r="F2851" s="201" t="s">
        <v>2343</v>
      </c>
    </row>
    <row r="2852" spans="1:6" ht="12" x14ac:dyDescent="0.25">
      <c r="A2852" s="201" t="s">
        <v>2685</v>
      </c>
      <c r="B2852" s="201" t="s">
        <v>2686</v>
      </c>
      <c r="C2852" s="201" t="s">
        <v>2295</v>
      </c>
      <c r="D2852" s="201" t="s">
        <v>2466</v>
      </c>
      <c r="E2852" s="201" t="s">
        <v>105</v>
      </c>
      <c r="F2852" s="201" t="s">
        <v>2443</v>
      </c>
    </row>
    <row r="2853" spans="1:6" ht="12" x14ac:dyDescent="0.25">
      <c r="A2853" s="201" t="s">
        <v>2685</v>
      </c>
      <c r="B2853" s="201" t="s">
        <v>2686</v>
      </c>
      <c r="C2853" s="201" t="s">
        <v>2295</v>
      </c>
      <c r="D2853" s="201" t="s">
        <v>2466</v>
      </c>
      <c r="E2853" s="201" t="s">
        <v>105</v>
      </c>
      <c r="F2853" s="201" t="s">
        <v>2405</v>
      </c>
    </row>
    <row r="2854" spans="1:6" ht="12" x14ac:dyDescent="0.25">
      <c r="A2854" s="201" t="s">
        <v>2685</v>
      </c>
      <c r="B2854" s="201" t="s">
        <v>2686</v>
      </c>
      <c r="C2854" s="201" t="s">
        <v>2295</v>
      </c>
      <c r="D2854" s="201" t="s">
        <v>2466</v>
      </c>
      <c r="E2854" s="201" t="s">
        <v>105</v>
      </c>
      <c r="F2854" s="201" t="s">
        <v>2348</v>
      </c>
    </row>
    <row r="2855" spans="1:6" ht="12" x14ac:dyDescent="0.25">
      <c r="A2855" s="201" t="s">
        <v>2685</v>
      </c>
      <c r="B2855" s="201" t="s">
        <v>2686</v>
      </c>
      <c r="C2855" s="201" t="s">
        <v>2295</v>
      </c>
      <c r="D2855" s="201" t="s">
        <v>2466</v>
      </c>
      <c r="E2855" s="201" t="s">
        <v>105</v>
      </c>
      <c r="F2855" s="201" t="s">
        <v>2459</v>
      </c>
    </row>
    <row r="2856" spans="1:6" ht="12" x14ac:dyDescent="0.25">
      <c r="A2856" s="201" t="s">
        <v>2685</v>
      </c>
      <c r="B2856" s="201" t="s">
        <v>2686</v>
      </c>
      <c r="C2856" s="201" t="s">
        <v>2295</v>
      </c>
      <c r="D2856" s="201" t="s">
        <v>2466</v>
      </c>
      <c r="E2856" s="201" t="s">
        <v>105</v>
      </c>
      <c r="F2856" s="201" t="s">
        <v>2358</v>
      </c>
    </row>
    <row r="2857" spans="1:6" ht="12" x14ac:dyDescent="0.25">
      <c r="A2857" s="201" t="s">
        <v>2685</v>
      </c>
      <c r="B2857" s="201" t="s">
        <v>2686</v>
      </c>
      <c r="C2857" s="201" t="s">
        <v>2295</v>
      </c>
      <c r="D2857" s="201" t="s">
        <v>2466</v>
      </c>
      <c r="E2857" s="201" t="s">
        <v>105</v>
      </c>
      <c r="F2857" s="201" t="s">
        <v>2364</v>
      </c>
    </row>
    <row r="2858" spans="1:6" ht="12" x14ac:dyDescent="0.25">
      <c r="A2858" s="201" t="s">
        <v>2687</v>
      </c>
      <c r="B2858" s="201" t="s">
        <v>2688</v>
      </c>
      <c r="C2858" s="201" t="s">
        <v>2613</v>
      </c>
      <c r="D2858" s="201" t="s">
        <v>2466</v>
      </c>
      <c r="E2858" s="201" t="s">
        <v>109</v>
      </c>
    </row>
    <row r="2859" spans="1:6" ht="12" x14ac:dyDescent="0.25">
      <c r="A2859" s="201" t="s">
        <v>2687</v>
      </c>
      <c r="B2859" s="201" t="s">
        <v>2688</v>
      </c>
      <c r="C2859" s="201" t="s">
        <v>2613</v>
      </c>
      <c r="D2859" s="201" t="s">
        <v>2466</v>
      </c>
      <c r="E2859" s="201" t="s">
        <v>109</v>
      </c>
      <c r="F2859" s="201" t="s">
        <v>2440</v>
      </c>
    </row>
    <row r="2860" spans="1:6" ht="12" x14ac:dyDescent="0.25">
      <c r="A2860" s="201" t="s">
        <v>2687</v>
      </c>
      <c r="B2860" s="201" t="s">
        <v>2688</v>
      </c>
      <c r="C2860" s="201" t="s">
        <v>2613</v>
      </c>
      <c r="D2860" s="201" t="s">
        <v>2466</v>
      </c>
      <c r="E2860" s="201" t="s">
        <v>109</v>
      </c>
      <c r="F2860" s="201" t="s">
        <v>2466</v>
      </c>
    </row>
    <row r="2861" spans="1:6" ht="12" x14ac:dyDescent="0.25">
      <c r="A2861" s="201" t="s">
        <v>2687</v>
      </c>
      <c r="B2861" s="201" t="s">
        <v>2688</v>
      </c>
      <c r="C2861" s="201" t="s">
        <v>2613</v>
      </c>
      <c r="D2861" s="201" t="s">
        <v>2466</v>
      </c>
      <c r="E2861" s="201" t="s">
        <v>109</v>
      </c>
      <c r="F2861" s="201" t="s">
        <v>2422</v>
      </c>
    </row>
    <row r="2862" spans="1:6" ht="12" x14ac:dyDescent="0.25">
      <c r="A2862" s="201" t="s">
        <v>2687</v>
      </c>
      <c r="B2862" s="201" t="s">
        <v>2688</v>
      </c>
      <c r="C2862" s="201" t="s">
        <v>2613</v>
      </c>
      <c r="D2862" s="201" t="s">
        <v>2466</v>
      </c>
      <c r="E2862" s="201" t="s">
        <v>109</v>
      </c>
      <c r="F2862" s="201" t="s">
        <v>2344</v>
      </c>
    </row>
    <row r="2863" spans="1:6" ht="12" x14ac:dyDescent="0.25">
      <c r="A2863" s="201" t="s">
        <v>2687</v>
      </c>
      <c r="B2863" s="201" t="s">
        <v>2688</v>
      </c>
      <c r="C2863" s="201" t="s">
        <v>2613</v>
      </c>
      <c r="D2863" s="201" t="s">
        <v>2466</v>
      </c>
      <c r="E2863" s="201" t="s">
        <v>109</v>
      </c>
      <c r="F2863" s="201" t="s">
        <v>2407</v>
      </c>
    </row>
    <row r="2864" spans="1:6" ht="12" x14ac:dyDescent="0.25">
      <c r="A2864" s="201" t="s">
        <v>2687</v>
      </c>
      <c r="B2864" s="201" t="s">
        <v>2688</v>
      </c>
      <c r="C2864" s="201" t="s">
        <v>2613</v>
      </c>
      <c r="D2864" s="201" t="s">
        <v>2466</v>
      </c>
      <c r="E2864" s="201" t="s">
        <v>109</v>
      </c>
      <c r="F2864" s="201" t="s">
        <v>2443</v>
      </c>
    </row>
    <row r="2865" spans="1:6" ht="12" x14ac:dyDescent="0.25">
      <c r="A2865" s="201" t="s">
        <v>2687</v>
      </c>
      <c r="B2865" s="201" t="s">
        <v>2688</v>
      </c>
      <c r="C2865" s="201" t="s">
        <v>2613</v>
      </c>
      <c r="D2865" s="201" t="s">
        <v>2466</v>
      </c>
      <c r="E2865" s="201" t="s">
        <v>109</v>
      </c>
      <c r="F2865" s="201" t="s">
        <v>2352</v>
      </c>
    </row>
    <row r="2866" spans="1:6" ht="12" x14ac:dyDescent="0.25">
      <c r="A2866" s="201" t="s">
        <v>2687</v>
      </c>
      <c r="B2866" s="201" t="s">
        <v>2688</v>
      </c>
      <c r="C2866" s="201" t="s">
        <v>2613</v>
      </c>
      <c r="D2866" s="201" t="s">
        <v>2466</v>
      </c>
      <c r="E2866" s="201" t="s">
        <v>109</v>
      </c>
      <c r="F2866" s="201" t="s">
        <v>2347</v>
      </c>
    </row>
    <row r="2867" spans="1:6" ht="12" x14ac:dyDescent="0.25">
      <c r="A2867" s="201" t="s">
        <v>741</v>
      </c>
      <c r="B2867" s="201" t="s">
        <v>2689</v>
      </c>
      <c r="C2867" s="201" t="s">
        <v>2613</v>
      </c>
      <c r="D2867" s="201" t="s">
        <v>2466</v>
      </c>
      <c r="E2867" s="201" t="s">
        <v>109</v>
      </c>
    </row>
    <row r="2868" spans="1:6" ht="12" x14ac:dyDescent="0.25">
      <c r="A2868" s="201" t="s">
        <v>741</v>
      </c>
      <c r="B2868" s="201" t="s">
        <v>2689</v>
      </c>
      <c r="C2868" s="201" t="s">
        <v>2613</v>
      </c>
      <c r="D2868" s="201" t="s">
        <v>2466</v>
      </c>
      <c r="E2868" s="201" t="s">
        <v>109</v>
      </c>
      <c r="F2868" s="201" t="s">
        <v>2443</v>
      </c>
    </row>
    <row r="2869" spans="1:6" ht="12" x14ac:dyDescent="0.25">
      <c r="A2869" s="201" t="s">
        <v>741</v>
      </c>
      <c r="B2869" s="201" t="s">
        <v>2689</v>
      </c>
      <c r="C2869" s="201" t="s">
        <v>2613</v>
      </c>
      <c r="D2869" s="201" t="s">
        <v>2466</v>
      </c>
      <c r="E2869" s="201" t="s">
        <v>109</v>
      </c>
      <c r="F2869" s="201" t="s">
        <v>2466</v>
      </c>
    </row>
    <row r="2870" spans="1:6" ht="12" x14ac:dyDescent="0.25">
      <c r="A2870" s="201" t="s">
        <v>741</v>
      </c>
      <c r="B2870" s="201" t="s">
        <v>2689</v>
      </c>
      <c r="C2870" s="201" t="s">
        <v>2613</v>
      </c>
      <c r="D2870" s="201" t="s">
        <v>2466</v>
      </c>
      <c r="E2870" s="201" t="s">
        <v>109</v>
      </c>
      <c r="F2870" s="201" t="s">
        <v>2407</v>
      </c>
    </row>
    <row r="2871" spans="1:6" ht="12" x14ac:dyDescent="0.25">
      <c r="A2871" s="201" t="s">
        <v>741</v>
      </c>
      <c r="B2871" s="201" t="s">
        <v>2689</v>
      </c>
      <c r="C2871" s="201" t="s">
        <v>2613</v>
      </c>
      <c r="D2871" s="201" t="s">
        <v>2466</v>
      </c>
      <c r="E2871" s="201" t="s">
        <v>109</v>
      </c>
      <c r="F2871" s="201" t="s">
        <v>2365</v>
      </c>
    </row>
    <row r="2872" spans="1:6" ht="12" x14ac:dyDescent="0.25">
      <c r="A2872" s="201" t="s">
        <v>741</v>
      </c>
      <c r="B2872" s="201" t="s">
        <v>2689</v>
      </c>
      <c r="C2872" s="201" t="s">
        <v>2613</v>
      </c>
      <c r="D2872" s="201" t="s">
        <v>2466</v>
      </c>
      <c r="E2872" s="201" t="s">
        <v>109</v>
      </c>
      <c r="F2872" s="201" t="s">
        <v>2347</v>
      </c>
    </row>
    <row r="2873" spans="1:6" ht="12" x14ac:dyDescent="0.25">
      <c r="A2873" s="201" t="s">
        <v>741</v>
      </c>
      <c r="B2873" s="201" t="s">
        <v>2689</v>
      </c>
      <c r="C2873" s="201" t="s">
        <v>2613</v>
      </c>
      <c r="D2873" s="201" t="s">
        <v>2466</v>
      </c>
      <c r="E2873" s="201" t="s">
        <v>109</v>
      </c>
      <c r="F2873" s="201" t="s">
        <v>2440</v>
      </c>
    </row>
    <row r="2874" spans="1:6" ht="12" x14ac:dyDescent="0.25">
      <c r="A2874" s="201" t="s">
        <v>741</v>
      </c>
      <c r="B2874" s="201" t="s">
        <v>2689</v>
      </c>
      <c r="C2874" s="201" t="s">
        <v>2613</v>
      </c>
      <c r="D2874" s="201" t="s">
        <v>2466</v>
      </c>
      <c r="E2874" s="201" t="s">
        <v>109</v>
      </c>
      <c r="F2874" s="201" t="s">
        <v>2344</v>
      </c>
    </row>
    <row r="2875" spans="1:6" ht="12" x14ac:dyDescent="0.25">
      <c r="A2875" s="201" t="s">
        <v>741</v>
      </c>
      <c r="B2875" s="201" t="s">
        <v>2689</v>
      </c>
      <c r="C2875" s="201" t="s">
        <v>2613</v>
      </c>
      <c r="D2875" s="201" t="s">
        <v>2466</v>
      </c>
      <c r="E2875" s="201" t="s">
        <v>109</v>
      </c>
      <c r="F2875" s="201" t="s">
        <v>2390</v>
      </c>
    </row>
    <row r="2876" spans="1:6" ht="12" x14ac:dyDescent="0.25">
      <c r="A2876" s="201" t="s">
        <v>741</v>
      </c>
      <c r="B2876" s="201" t="s">
        <v>2689</v>
      </c>
      <c r="C2876" s="201" t="s">
        <v>2613</v>
      </c>
      <c r="D2876" s="201" t="s">
        <v>2466</v>
      </c>
      <c r="E2876" s="201" t="s">
        <v>109</v>
      </c>
      <c r="F2876" s="201" t="s">
        <v>2373</v>
      </c>
    </row>
    <row r="2877" spans="1:6" ht="12" x14ac:dyDescent="0.25">
      <c r="A2877" s="201" t="s">
        <v>741</v>
      </c>
      <c r="B2877" s="201" t="s">
        <v>2689</v>
      </c>
      <c r="C2877" s="201" t="s">
        <v>2613</v>
      </c>
      <c r="D2877" s="201" t="s">
        <v>2466</v>
      </c>
      <c r="E2877" s="201" t="s">
        <v>109</v>
      </c>
      <c r="F2877" s="201" t="s">
        <v>2422</v>
      </c>
    </row>
    <row r="2878" spans="1:6" ht="12" x14ac:dyDescent="0.25">
      <c r="A2878" s="201" t="s">
        <v>2690</v>
      </c>
      <c r="B2878" s="201" t="s">
        <v>2691</v>
      </c>
      <c r="C2878" s="201" t="s">
        <v>2613</v>
      </c>
      <c r="D2878" s="201" t="s">
        <v>2466</v>
      </c>
      <c r="E2878" s="201" t="s">
        <v>109</v>
      </c>
      <c r="F2878" s="201" t="s">
        <v>2345</v>
      </c>
    </row>
    <row r="2879" spans="1:6" ht="12" x14ac:dyDescent="0.25">
      <c r="A2879" s="201" t="s">
        <v>2690</v>
      </c>
      <c r="B2879" s="201" t="s">
        <v>2691</v>
      </c>
      <c r="C2879" s="201" t="s">
        <v>2613</v>
      </c>
      <c r="D2879" s="201" t="s">
        <v>2466</v>
      </c>
      <c r="E2879" s="201" t="s">
        <v>109</v>
      </c>
      <c r="F2879" s="201" t="s">
        <v>2466</v>
      </c>
    </row>
    <row r="2880" spans="1:6" ht="12" x14ac:dyDescent="0.25">
      <c r="A2880" s="201" t="s">
        <v>2690</v>
      </c>
      <c r="B2880" s="201" t="s">
        <v>2691</v>
      </c>
      <c r="C2880" s="201" t="s">
        <v>2613</v>
      </c>
      <c r="D2880" s="201" t="s">
        <v>2466</v>
      </c>
      <c r="E2880" s="201" t="s">
        <v>109</v>
      </c>
      <c r="F2880" s="201" t="s">
        <v>2407</v>
      </c>
    </row>
    <row r="2881" spans="1:6" ht="12" x14ac:dyDescent="0.25">
      <c r="A2881" s="201" t="s">
        <v>2690</v>
      </c>
      <c r="B2881" s="201" t="s">
        <v>2691</v>
      </c>
      <c r="C2881" s="201" t="s">
        <v>2613</v>
      </c>
      <c r="D2881" s="201" t="s">
        <v>2466</v>
      </c>
      <c r="E2881" s="201" t="s">
        <v>109</v>
      </c>
      <c r="F2881" s="201" t="s">
        <v>2386</v>
      </c>
    </row>
    <row r="2882" spans="1:6" ht="12" x14ac:dyDescent="0.25">
      <c r="A2882" s="207" t="s">
        <v>2690</v>
      </c>
      <c r="B2882" s="200" t="s">
        <v>2691</v>
      </c>
      <c r="C2882" s="200" t="s">
        <v>2613</v>
      </c>
      <c r="D2882" s="200" t="s">
        <v>2466</v>
      </c>
      <c r="E2882" s="200" t="s">
        <v>109</v>
      </c>
      <c r="F2882" s="200" t="s">
        <v>2345</v>
      </c>
    </row>
    <row r="2883" spans="1:6" ht="12" x14ac:dyDescent="0.25">
      <c r="A2883" s="207" t="s">
        <v>2690</v>
      </c>
      <c r="B2883" s="200" t="s">
        <v>2691</v>
      </c>
      <c r="C2883" s="200" t="s">
        <v>2613</v>
      </c>
      <c r="D2883" s="200" t="s">
        <v>2466</v>
      </c>
      <c r="E2883" s="200" t="s">
        <v>109</v>
      </c>
      <c r="F2883" s="200" t="s">
        <v>2407</v>
      </c>
    </row>
    <row r="2884" spans="1:6" ht="12" x14ac:dyDescent="0.25">
      <c r="A2884" s="207" t="s">
        <v>2690</v>
      </c>
      <c r="B2884" s="200" t="s">
        <v>2691</v>
      </c>
      <c r="C2884" s="200" t="s">
        <v>2613</v>
      </c>
      <c r="D2884" s="200" t="s">
        <v>2466</v>
      </c>
      <c r="E2884" s="200" t="s">
        <v>109</v>
      </c>
      <c r="F2884" s="200" t="s">
        <v>2386</v>
      </c>
    </row>
    <row r="2885" spans="1:6" ht="12" x14ac:dyDescent="0.25">
      <c r="A2885" s="201" t="s">
        <v>2692</v>
      </c>
      <c r="B2885" s="201" t="s">
        <v>2693</v>
      </c>
      <c r="C2885" s="201" t="s">
        <v>2439</v>
      </c>
      <c r="D2885" s="201" t="s">
        <v>2466</v>
      </c>
      <c r="E2885" s="201" t="s">
        <v>105</v>
      </c>
    </row>
    <row r="2886" spans="1:6" ht="12" x14ac:dyDescent="0.25">
      <c r="A2886" s="201" t="s">
        <v>2692</v>
      </c>
      <c r="B2886" s="201" t="s">
        <v>2693</v>
      </c>
      <c r="C2886" s="201" t="s">
        <v>2439</v>
      </c>
      <c r="D2886" s="201" t="s">
        <v>2466</v>
      </c>
      <c r="E2886" s="201" t="s">
        <v>105</v>
      </c>
      <c r="F2886" s="201" t="s">
        <v>2343</v>
      </c>
    </row>
    <row r="2887" spans="1:6" ht="12" x14ac:dyDescent="0.25">
      <c r="A2887" s="201" t="s">
        <v>2692</v>
      </c>
      <c r="B2887" s="201" t="s">
        <v>2693</v>
      </c>
      <c r="C2887" s="201" t="s">
        <v>2439</v>
      </c>
      <c r="D2887" s="201" t="s">
        <v>2466</v>
      </c>
      <c r="E2887" s="201" t="s">
        <v>105</v>
      </c>
      <c r="F2887" s="201" t="s">
        <v>2422</v>
      </c>
    </row>
    <row r="2888" spans="1:6" ht="12" x14ac:dyDescent="0.25">
      <c r="A2888" s="201" t="s">
        <v>2692</v>
      </c>
      <c r="B2888" s="201" t="s">
        <v>2693</v>
      </c>
      <c r="C2888" s="201" t="s">
        <v>2439</v>
      </c>
      <c r="D2888" s="201" t="s">
        <v>2466</v>
      </c>
      <c r="E2888" s="201" t="s">
        <v>105</v>
      </c>
      <c r="F2888" s="201" t="s">
        <v>2466</v>
      </c>
    </row>
    <row r="2889" spans="1:6" ht="12" x14ac:dyDescent="0.25">
      <c r="A2889" s="201" t="s">
        <v>2692</v>
      </c>
      <c r="B2889" s="201" t="s">
        <v>2693</v>
      </c>
      <c r="C2889" s="201" t="s">
        <v>2439</v>
      </c>
      <c r="D2889" s="201" t="s">
        <v>2466</v>
      </c>
      <c r="E2889" s="201" t="s">
        <v>105</v>
      </c>
      <c r="F2889" s="201" t="s">
        <v>2394</v>
      </c>
    </row>
    <row r="2890" spans="1:6" ht="12" x14ac:dyDescent="0.25">
      <c r="A2890" s="201" t="s">
        <v>2692</v>
      </c>
      <c r="B2890" s="201" t="s">
        <v>2693</v>
      </c>
      <c r="C2890" s="201" t="s">
        <v>2439</v>
      </c>
      <c r="D2890" s="201" t="s">
        <v>2466</v>
      </c>
      <c r="E2890" s="201" t="s">
        <v>105</v>
      </c>
      <c r="F2890" s="201" t="s">
        <v>2350</v>
      </c>
    </row>
    <row r="2891" spans="1:6" ht="12" x14ac:dyDescent="0.25">
      <c r="A2891" s="201" t="s">
        <v>2692</v>
      </c>
      <c r="B2891" s="201" t="s">
        <v>2693</v>
      </c>
      <c r="C2891" s="201" t="s">
        <v>2439</v>
      </c>
      <c r="D2891" s="201" t="s">
        <v>2466</v>
      </c>
      <c r="E2891" s="201" t="s">
        <v>105</v>
      </c>
      <c r="F2891" s="201" t="s">
        <v>2365</v>
      </c>
    </row>
    <row r="2892" spans="1:6" ht="12" x14ac:dyDescent="0.25">
      <c r="A2892" s="201" t="s">
        <v>2694</v>
      </c>
      <c r="B2892" s="201" t="s">
        <v>2695</v>
      </c>
      <c r="C2892" s="201" t="s">
        <v>2613</v>
      </c>
      <c r="D2892" s="201" t="s">
        <v>2341</v>
      </c>
      <c r="E2892" s="201" t="s">
        <v>109</v>
      </c>
      <c r="F2892" s="201" t="s">
        <v>2365</v>
      </c>
    </row>
    <row r="2893" spans="1:6" ht="12" x14ac:dyDescent="0.25">
      <c r="A2893" s="201" t="s">
        <v>2694</v>
      </c>
      <c r="B2893" s="201" t="s">
        <v>2695</v>
      </c>
      <c r="C2893" s="201" t="s">
        <v>2613</v>
      </c>
      <c r="D2893" s="201" t="s">
        <v>2341</v>
      </c>
      <c r="E2893" s="201" t="s">
        <v>109</v>
      </c>
      <c r="F2893" s="201" t="s">
        <v>2341</v>
      </c>
    </row>
    <row r="2894" spans="1:6" ht="12" x14ac:dyDescent="0.25">
      <c r="A2894" s="201" t="s">
        <v>2694</v>
      </c>
      <c r="B2894" s="201" t="s">
        <v>2695</v>
      </c>
      <c r="C2894" s="201" t="s">
        <v>2613</v>
      </c>
      <c r="D2894" s="201" t="s">
        <v>2341</v>
      </c>
      <c r="E2894" s="201" t="s">
        <v>109</v>
      </c>
    </row>
    <row r="2895" spans="1:6" ht="12" x14ac:dyDescent="0.25">
      <c r="A2895" s="201" t="s">
        <v>2694</v>
      </c>
      <c r="B2895" s="201" t="s">
        <v>2695</v>
      </c>
      <c r="C2895" s="201" t="s">
        <v>2613</v>
      </c>
      <c r="D2895" s="201" t="s">
        <v>2341</v>
      </c>
      <c r="E2895" s="201" t="s">
        <v>109</v>
      </c>
      <c r="F2895" s="201" t="s">
        <v>2353</v>
      </c>
    </row>
    <row r="2896" spans="1:6" ht="12" x14ac:dyDescent="0.25">
      <c r="A2896" s="201" t="s">
        <v>2694</v>
      </c>
      <c r="B2896" s="201" t="s">
        <v>2695</v>
      </c>
      <c r="C2896" s="201" t="s">
        <v>2613</v>
      </c>
      <c r="D2896" s="201" t="s">
        <v>2341</v>
      </c>
      <c r="E2896" s="201" t="s">
        <v>109</v>
      </c>
      <c r="F2896" s="201" t="s">
        <v>2367</v>
      </c>
    </row>
    <row r="2897" spans="1:6" ht="12" x14ac:dyDescent="0.25">
      <c r="A2897" s="201" t="s">
        <v>2696</v>
      </c>
      <c r="B2897" s="201" t="s">
        <v>2697</v>
      </c>
      <c r="C2897" s="201" t="s">
        <v>2698</v>
      </c>
      <c r="D2897" s="201" t="s">
        <v>2466</v>
      </c>
      <c r="E2897" s="201" t="s">
        <v>112</v>
      </c>
      <c r="F2897" s="201" t="s">
        <v>2407</v>
      </c>
    </row>
    <row r="2898" spans="1:6" ht="12" x14ac:dyDescent="0.25">
      <c r="A2898" s="201" t="s">
        <v>2696</v>
      </c>
      <c r="B2898" s="201" t="s">
        <v>2697</v>
      </c>
      <c r="C2898" s="201" t="s">
        <v>2698</v>
      </c>
      <c r="D2898" s="201" t="s">
        <v>2466</v>
      </c>
      <c r="E2898" s="201" t="s">
        <v>112</v>
      </c>
      <c r="F2898" s="201" t="s">
        <v>2443</v>
      </c>
    </row>
    <row r="2899" spans="1:6" ht="12" x14ac:dyDescent="0.25">
      <c r="A2899" s="201" t="s">
        <v>2696</v>
      </c>
      <c r="B2899" s="201" t="s">
        <v>2697</v>
      </c>
      <c r="C2899" s="201" t="s">
        <v>2698</v>
      </c>
      <c r="D2899" s="201" t="s">
        <v>2466</v>
      </c>
      <c r="E2899" s="201" t="s">
        <v>112</v>
      </c>
      <c r="F2899" s="201" t="s">
        <v>2365</v>
      </c>
    </row>
    <row r="2900" spans="1:6" ht="12" x14ac:dyDescent="0.25">
      <c r="A2900" s="201" t="s">
        <v>2696</v>
      </c>
      <c r="B2900" s="201" t="s">
        <v>2697</v>
      </c>
      <c r="C2900" s="201" t="s">
        <v>2698</v>
      </c>
      <c r="D2900" s="201" t="s">
        <v>2466</v>
      </c>
      <c r="E2900" s="201" t="s">
        <v>112</v>
      </c>
    </row>
    <row r="2901" spans="1:6" ht="12" x14ac:dyDescent="0.25">
      <c r="A2901" s="201" t="s">
        <v>2696</v>
      </c>
      <c r="B2901" s="201" t="s">
        <v>2697</v>
      </c>
      <c r="C2901" s="201" t="s">
        <v>2698</v>
      </c>
      <c r="D2901" s="201" t="s">
        <v>2466</v>
      </c>
      <c r="E2901" s="201" t="s">
        <v>112</v>
      </c>
      <c r="F2901" s="201" t="s">
        <v>2466</v>
      </c>
    </row>
    <row r="2902" spans="1:6" ht="12" x14ac:dyDescent="0.25">
      <c r="A2902" s="201" t="s">
        <v>2696</v>
      </c>
      <c r="B2902" s="201" t="s">
        <v>2697</v>
      </c>
      <c r="C2902" s="201" t="s">
        <v>2698</v>
      </c>
      <c r="D2902" s="201" t="s">
        <v>2466</v>
      </c>
      <c r="E2902" s="201" t="s">
        <v>112</v>
      </c>
      <c r="F2902" s="201" t="s">
        <v>2355</v>
      </c>
    </row>
    <row r="2903" spans="1:6" ht="12" x14ac:dyDescent="0.25">
      <c r="A2903" s="201" t="s">
        <v>2696</v>
      </c>
      <c r="B2903" s="201" t="s">
        <v>2697</v>
      </c>
      <c r="C2903" s="201" t="s">
        <v>2698</v>
      </c>
      <c r="D2903" s="201" t="s">
        <v>2466</v>
      </c>
      <c r="E2903" s="201" t="s">
        <v>112</v>
      </c>
      <c r="F2903" s="201" t="s">
        <v>2390</v>
      </c>
    </row>
    <row r="2904" spans="1:6" ht="12" x14ac:dyDescent="0.25">
      <c r="A2904" s="201" t="s">
        <v>2699</v>
      </c>
      <c r="B2904" s="201" t="s">
        <v>2700</v>
      </c>
      <c r="C2904" s="201" t="s">
        <v>2613</v>
      </c>
      <c r="D2904" s="201" t="s">
        <v>2466</v>
      </c>
      <c r="E2904" s="201" t="s">
        <v>109</v>
      </c>
      <c r="F2904" s="201" t="s">
        <v>2440</v>
      </c>
    </row>
    <row r="2905" spans="1:6" ht="12" x14ac:dyDescent="0.25">
      <c r="A2905" s="201" t="s">
        <v>2699</v>
      </c>
      <c r="B2905" s="201" t="s">
        <v>2700</v>
      </c>
      <c r="C2905" s="201" t="s">
        <v>2613</v>
      </c>
      <c r="D2905" s="201" t="s">
        <v>2466</v>
      </c>
      <c r="E2905" s="201" t="s">
        <v>109</v>
      </c>
      <c r="F2905" s="201" t="s">
        <v>2407</v>
      </c>
    </row>
    <row r="2906" spans="1:6" ht="12" x14ac:dyDescent="0.25">
      <c r="A2906" s="201" t="s">
        <v>2699</v>
      </c>
      <c r="B2906" s="201" t="s">
        <v>2700</v>
      </c>
      <c r="C2906" s="201" t="s">
        <v>2613</v>
      </c>
      <c r="D2906" s="201" t="s">
        <v>2466</v>
      </c>
      <c r="E2906" s="201" t="s">
        <v>109</v>
      </c>
      <c r="F2906" s="201" t="s">
        <v>2347</v>
      </c>
    </row>
    <row r="2907" spans="1:6" ht="12" x14ac:dyDescent="0.25">
      <c r="A2907" s="201" t="s">
        <v>2699</v>
      </c>
      <c r="B2907" s="201" t="s">
        <v>2700</v>
      </c>
      <c r="C2907" s="201" t="s">
        <v>2613</v>
      </c>
      <c r="D2907" s="201" t="s">
        <v>2466</v>
      </c>
      <c r="E2907" s="201" t="s">
        <v>109</v>
      </c>
    </row>
    <row r="2908" spans="1:6" ht="12" x14ac:dyDescent="0.25">
      <c r="A2908" s="201" t="s">
        <v>2699</v>
      </c>
      <c r="B2908" s="201" t="s">
        <v>2700</v>
      </c>
      <c r="C2908" s="201" t="s">
        <v>2613</v>
      </c>
      <c r="D2908" s="201" t="s">
        <v>2466</v>
      </c>
      <c r="E2908" s="201" t="s">
        <v>109</v>
      </c>
      <c r="F2908" s="201" t="s">
        <v>2466</v>
      </c>
    </row>
    <row r="2909" spans="1:6" ht="12" x14ac:dyDescent="0.25">
      <c r="A2909" s="201" t="s">
        <v>2699</v>
      </c>
      <c r="B2909" s="201" t="s">
        <v>2700</v>
      </c>
      <c r="C2909" s="201" t="s">
        <v>2613</v>
      </c>
      <c r="D2909" s="201" t="s">
        <v>2466</v>
      </c>
      <c r="E2909" s="201" t="s">
        <v>109</v>
      </c>
      <c r="F2909" s="201" t="s">
        <v>2367</v>
      </c>
    </row>
    <row r="2910" spans="1:6" ht="12" x14ac:dyDescent="0.25">
      <c r="A2910" s="201" t="s">
        <v>2699</v>
      </c>
      <c r="B2910" s="201" t="s">
        <v>2700</v>
      </c>
      <c r="C2910" s="201" t="s">
        <v>2613</v>
      </c>
      <c r="D2910" s="201" t="s">
        <v>2466</v>
      </c>
      <c r="E2910" s="201" t="s">
        <v>109</v>
      </c>
      <c r="F2910" s="201" t="s">
        <v>2344</v>
      </c>
    </row>
    <row r="2911" spans="1:6" ht="12" x14ac:dyDescent="0.25">
      <c r="A2911" s="201" t="s">
        <v>2699</v>
      </c>
      <c r="B2911" s="201" t="s">
        <v>2700</v>
      </c>
      <c r="C2911" s="201" t="s">
        <v>2613</v>
      </c>
      <c r="D2911" s="201" t="s">
        <v>2466</v>
      </c>
      <c r="E2911" s="201" t="s">
        <v>109</v>
      </c>
      <c r="F2911" s="201" t="s">
        <v>2365</v>
      </c>
    </row>
    <row r="2912" spans="1:6" ht="12" x14ac:dyDescent="0.25">
      <c r="A2912" s="201" t="s">
        <v>2699</v>
      </c>
      <c r="B2912" s="201" t="s">
        <v>2700</v>
      </c>
      <c r="C2912" s="201" t="s">
        <v>2613</v>
      </c>
      <c r="D2912" s="201" t="s">
        <v>2466</v>
      </c>
      <c r="E2912" s="201" t="s">
        <v>109</v>
      </c>
      <c r="F2912" s="201" t="s">
        <v>2422</v>
      </c>
    </row>
    <row r="2913" spans="1:6" ht="12" x14ac:dyDescent="0.25">
      <c r="A2913" s="201" t="s">
        <v>2699</v>
      </c>
      <c r="B2913" s="201" t="s">
        <v>2700</v>
      </c>
      <c r="C2913" s="201" t="s">
        <v>2613</v>
      </c>
      <c r="D2913" s="201" t="s">
        <v>2466</v>
      </c>
      <c r="E2913" s="201" t="s">
        <v>109</v>
      </c>
      <c r="F2913" s="201" t="s">
        <v>2443</v>
      </c>
    </row>
    <row r="2914" spans="1:6" ht="12" x14ac:dyDescent="0.25">
      <c r="A2914" s="201" t="s">
        <v>2701</v>
      </c>
      <c r="B2914" s="201" t="s">
        <v>2702</v>
      </c>
      <c r="C2914" s="201" t="s">
        <v>2613</v>
      </c>
      <c r="D2914" s="201" t="s">
        <v>2466</v>
      </c>
      <c r="E2914" s="201" t="s">
        <v>109</v>
      </c>
      <c r="F2914" s="201" t="s">
        <v>2422</v>
      </c>
    </row>
    <row r="2915" spans="1:6" ht="12" x14ac:dyDescent="0.25">
      <c r="A2915" s="201" t="s">
        <v>2701</v>
      </c>
      <c r="B2915" s="201" t="s">
        <v>2702</v>
      </c>
      <c r="C2915" s="201" t="s">
        <v>2613</v>
      </c>
      <c r="D2915" s="201" t="s">
        <v>2466</v>
      </c>
      <c r="E2915" s="201" t="s">
        <v>109</v>
      </c>
    </row>
    <row r="2916" spans="1:6" ht="12" x14ac:dyDescent="0.25">
      <c r="A2916" s="201" t="s">
        <v>2701</v>
      </c>
      <c r="B2916" s="201" t="s">
        <v>2702</v>
      </c>
      <c r="C2916" s="201" t="s">
        <v>2613</v>
      </c>
      <c r="D2916" s="201" t="s">
        <v>2466</v>
      </c>
      <c r="E2916" s="201" t="s">
        <v>109</v>
      </c>
      <c r="F2916" s="201" t="s">
        <v>2390</v>
      </c>
    </row>
    <row r="2917" spans="1:6" ht="12" x14ac:dyDescent="0.25">
      <c r="A2917" s="201" t="s">
        <v>2701</v>
      </c>
      <c r="B2917" s="201" t="s">
        <v>2702</v>
      </c>
      <c r="C2917" s="201" t="s">
        <v>2613</v>
      </c>
      <c r="D2917" s="201" t="s">
        <v>2466</v>
      </c>
      <c r="E2917" s="201" t="s">
        <v>109</v>
      </c>
      <c r="F2917" s="201" t="s">
        <v>2365</v>
      </c>
    </row>
    <row r="2918" spans="1:6" ht="12" x14ac:dyDescent="0.25">
      <c r="A2918" s="201" t="s">
        <v>2701</v>
      </c>
      <c r="B2918" s="201" t="s">
        <v>2702</v>
      </c>
      <c r="C2918" s="201" t="s">
        <v>2613</v>
      </c>
      <c r="D2918" s="201" t="s">
        <v>2466</v>
      </c>
      <c r="E2918" s="201" t="s">
        <v>109</v>
      </c>
      <c r="F2918" s="201" t="s">
        <v>2466</v>
      </c>
    </row>
    <row r="2919" spans="1:6" ht="12" x14ac:dyDescent="0.25">
      <c r="A2919" s="201" t="s">
        <v>2701</v>
      </c>
      <c r="B2919" s="201" t="s">
        <v>2702</v>
      </c>
      <c r="C2919" s="201" t="s">
        <v>2613</v>
      </c>
      <c r="D2919" s="201" t="s">
        <v>2466</v>
      </c>
      <c r="E2919" s="201" t="s">
        <v>109</v>
      </c>
      <c r="F2919" s="201" t="s">
        <v>2440</v>
      </c>
    </row>
    <row r="2920" spans="1:6" ht="12" x14ac:dyDescent="0.25">
      <c r="A2920" s="201" t="s">
        <v>2701</v>
      </c>
      <c r="B2920" s="201" t="s">
        <v>2702</v>
      </c>
      <c r="C2920" s="201" t="s">
        <v>2613</v>
      </c>
      <c r="D2920" s="201" t="s">
        <v>2466</v>
      </c>
      <c r="E2920" s="201" t="s">
        <v>109</v>
      </c>
      <c r="F2920" s="201" t="s">
        <v>2443</v>
      </c>
    </row>
    <row r="2921" spans="1:6" ht="12" x14ac:dyDescent="0.25">
      <c r="A2921" s="201" t="s">
        <v>2701</v>
      </c>
      <c r="B2921" s="201" t="s">
        <v>2702</v>
      </c>
      <c r="C2921" s="201" t="s">
        <v>2613</v>
      </c>
      <c r="D2921" s="201" t="s">
        <v>2466</v>
      </c>
      <c r="E2921" s="201" t="s">
        <v>109</v>
      </c>
      <c r="F2921" s="201" t="s">
        <v>2407</v>
      </c>
    </row>
    <row r="2922" spans="1:6" ht="12" x14ac:dyDescent="0.25">
      <c r="A2922" s="201" t="s">
        <v>2701</v>
      </c>
      <c r="B2922" s="201" t="s">
        <v>2702</v>
      </c>
      <c r="C2922" s="201" t="s">
        <v>2613</v>
      </c>
      <c r="D2922" s="201" t="s">
        <v>2466</v>
      </c>
      <c r="E2922" s="201" t="s">
        <v>109</v>
      </c>
      <c r="F2922" s="201" t="s">
        <v>2367</v>
      </c>
    </row>
    <row r="2923" spans="1:6" ht="12" x14ac:dyDescent="0.25">
      <c r="A2923" s="201" t="s">
        <v>2701</v>
      </c>
      <c r="B2923" s="201" t="s">
        <v>2702</v>
      </c>
      <c r="C2923" s="201" t="s">
        <v>2613</v>
      </c>
      <c r="D2923" s="201" t="s">
        <v>2466</v>
      </c>
      <c r="E2923" s="201" t="s">
        <v>109</v>
      </c>
      <c r="F2923" s="201" t="s">
        <v>2355</v>
      </c>
    </row>
    <row r="2924" spans="1:6" ht="12" x14ac:dyDescent="0.25">
      <c r="A2924" s="201" t="s">
        <v>799</v>
      </c>
      <c r="B2924" s="201" t="s">
        <v>2703</v>
      </c>
      <c r="C2924" s="201" t="s">
        <v>2500</v>
      </c>
      <c r="D2924" s="201" t="s">
        <v>2466</v>
      </c>
      <c r="E2924" s="201" t="s">
        <v>110</v>
      </c>
      <c r="F2924" s="201" t="s">
        <v>2394</v>
      </c>
    </row>
    <row r="2925" spans="1:6" ht="12" x14ac:dyDescent="0.25">
      <c r="A2925" s="201" t="s">
        <v>799</v>
      </c>
      <c r="B2925" s="201" t="s">
        <v>2703</v>
      </c>
      <c r="C2925" s="201" t="s">
        <v>2500</v>
      </c>
      <c r="D2925" s="201" t="s">
        <v>2466</v>
      </c>
      <c r="E2925" s="201" t="s">
        <v>110</v>
      </c>
      <c r="F2925" s="201" t="s">
        <v>2365</v>
      </c>
    </row>
    <row r="2926" spans="1:6" ht="12" x14ac:dyDescent="0.25">
      <c r="A2926" s="201" t="s">
        <v>799</v>
      </c>
      <c r="B2926" s="201" t="s">
        <v>2703</v>
      </c>
      <c r="C2926" s="201" t="s">
        <v>2500</v>
      </c>
      <c r="D2926" s="201" t="s">
        <v>2466</v>
      </c>
      <c r="E2926" s="201" t="s">
        <v>110</v>
      </c>
      <c r="F2926" s="201" t="s">
        <v>2344</v>
      </c>
    </row>
    <row r="2927" spans="1:6" ht="12" x14ac:dyDescent="0.25">
      <c r="A2927" s="201" t="s">
        <v>799</v>
      </c>
      <c r="B2927" s="201" t="s">
        <v>2703</v>
      </c>
      <c r="C2927" s="201" t="s">
        <v>2500</v>
      </c>
      <c r="D2927" s="201" t="s">
        <v>2466</v>
      </c>
      <c r="E2927" s="201" t="s">
        <v>110</v>
      </c>
      <c r="F2927" s="201" t="s">
        <v>2396</v>
      </c>
    </row>
    <row r="2928" spans="1:6" ht="12" x14ac:dyDescent="0.25">
      <c r="A2928" s="201" t="s">
        <v>799</v>
      </c>
      <c r="B2928" s="201" t="s">
        <v>2703</v>
      </c>
      <c r="C2928" s="201" t="s">
        <v>2500</v>
      </c>
      <c r="D2928" s="201" t="s">
        <v>2466</v>
      </c>
      <c r="E2928" s="201" t="s">
        <v>110</v>
      </c>
      <c r="F2928" s="201" t="s">
        <v>2407</v>
      </c>
    </row>
    <row r="2929" spans="1:6" ht="12" x14ac:dyDescent="0.25">
      <c r="A2929" s="201" t="s">
        <v>799</v>
      </c>
      <c r="B2929" s="201" t="s">
        <v>2703</v>
      </c>
      <c r="C2929" s="201" t="s">
        <v>2500</v>
      </c>
      <c r="D2929" s="201" t="s">
        <v>2466</v>
      </c>
      <c r="E2929" s="201" t="s">
        <v>110</v>
      </c>
    </row>
    <row r="2930" spans="1:6" ht="12" x14ac:dyDescent="0.25">
      <c r="A2930" s="201" t="s">
        <v>799</v>
      </c>
      <c r="B2930" s="201" t="s">
        <v>2703</v>
      </c>
      <c r="C2930" s="201" t="s">
        <v>2500</v>
      </c>
      <c r="D2930" s="201" t="s">
        <v>2466</v>
      </c>
      <c r="E2930" s="201" t="s">
        <v>110</v>
      </c>
      <c r="F2930" s="201" t="s">
        <v>2347</v>
      </c>
    </row>
    <row r="2931" spans="1:6" ht="12" x14ac:dyDescent="0.25">
      <c r="A2931" s="201" t="s">
        <v>275</v>
      </c>
      <c r="B2931" s="201" t="s">
        <v>2704</v>
      </c>
      <c r="C2931" s="201" t="s">
        <v>2436</v>
      </c>
      <c r="D2931" s="201" t="s">
        <v>2466</v>
      </c>
      <c r="E2931" s="201" t="s">
        <v>105</v>
      </c>
      <c r="F2931" s="201" t="s">
        <v>2347</v>
      </c>
    </row>
    <row r="2932" spans="1:6" ht="12" x14ac:dyDescent="0.25">
      <c r="A2932" s="201" t="s">
        <v>275</v>
      </c>
      <c r="B2932" s="201" t="s">
        <v>2704</v>
      </c>
      <c r="C2932" s="201" t="s">
        <v>2436</v>
      </c>
      <c r="D2932" s="201" t="s">
        <v>2466</v>
      </c>
      <c r="E2932" s="201" t="s">
        <v>105</v>
      </c>
    </row>
    <row r="2933" spans="1:6" ht="12" x14ac:dyDescent="0.25">
      <c r="A2933" s="201" t="s">
        <v>275</v>
      </c>
      <c r="B2933" s="201" t="s">
        <v>2704</v>
      </c>
      <c r="C2933" s="201" t="s">
        <v>2436</v>
      </c>
      <c r="D2933" s="201" t="s">
        <v>2466</v>
      </c>
      <c r="E2933" s="201" t="s">
        <v>105</v>
      </c>
      <c r="F2933" s="201" t="s">
        <v>2367</v>
      </c>
    </row>
    <row r="2934" spans="1:6" ht="12" x14ac:dyDescent="0.25">
      <c r="A2934" s="201" t="s">
        <v>275</v>
      </c>
      <c r="B2934" s="201" t="s">
        <v>2704</v>
      </c>
      <c r="C2934" s="201" t="s">
        <v>2436</v>
      </c>
      <c r="D2934" s="201" t="s">
        <v>2466</v>
      </c>
      <c r="E2934" s="201" t="s">
        <v>105</v>
      </c>
      <c r="F2934" s="201" t="s">
        <v>2355</v>
      </c>
    </row>
    <row r="2935" spans="1:6" ht="12" x14ac:dyDescent="0.25">
      <c r="A2935" s="201" t="s">
        <v>275</v>
      </c>
      <c r="B2935" s="201" t="s">
        <v>2704</v>
      </c>
      <c r="C2935" s="201" t="s">
        <v>2436</v>
      </c>
      <c r="D2935" s="201" t="s">
        <v>2466</v>
      </c>
      <c r="E2935" s="201" t="s">
        <v>105</v>
      </c>
      <c r="F2935" s="201" t="s">
        <v>2443</v>
      </c>
    </row>
    <row r="2936" spans="1:6" ht="12" x14ac:dyDescent="0.25">
      <c r="A2936" s="201" t="s">
        <v>275</v>
      </c>
      <c r="B2936" s="201" t="s">
        <v>2704</v>
      </c>
      <c r="C2936" s="201" t="s">
        <v>2436</v>
      </c>
      <c r="D2936" s="201" t="s">
        <v>2466</v>
      </c>
      <c r="E2936" s="201" t="s">
        <v>105</v>
      </c>
      <c r="F2936" s="201" t="s">
        <v>2407</v>
      </c>
    </row>
    <row r="2937" spans="1:6" ht="12" x14ac:dyDescent="0.25">
      <c r="A2937" s="201" t="s">
        <v>275</v>
      </c>
      <c r="B2937" s="201" t="s">
        <v>2704</v>
      </c>
      <c r="C2937" s="201" t="s">
        <v>2436</v>
      </c>
      <c r="D2937" s="201" t="s">
        <v>2466</v>
      </c>
      <c r="E2937" s="201" t="s">
        <v>105</v>
      </c>
      <c r="F2937" s="201" t="s">
        <v>2466</v>
      </c>
    </row>
    <row r="2938" spans="1:6" ht="12" x14ac:dyDescent="0.25">
      <c r="A2938" s="201" t="s">
        <v>275</v>
      </c>
      <c r="B2938" s="201" t="s">
        <v>2704</v>
      </c>
      <c r="C2938" s="201" t="s">
        <v>2436</v>
      </c>
      <c r="D2938" s="201" t="s">
        <v>2466</v>
      </c>
      <c r="E2938" s="201" t="s">
        <v>105</v>
      </c>
      <c r="F2938" s="201" t="s">
        <v>2365</v>
      </c>
    </row>
    <row r="2939" spans="1:6" ht="12" x14ac:dyDescent="0.25">
      <c r="A2939" s="201" t="s">
        <v>275</v>
      </c>
      <c r="B2939" s="201" t="s">
        <v>2704</v>
      </c>
      <c r="C2939" s="201" t="s">
        <v>2436</v>
      </c>
      <c r="D2939" s="201" t="s">
        <v>2466</v>
      </c>
      <c r="E2939" s="201" t="s">
        <v>105</v>
      </c>
      <c r="F2939" s="201" t="s">
        <v>2390</v>
      </c>
    </row>
    <row r="2940" spans="1:6" ht="12" x14ac:dyDescent="0.25">
      <c r="A2940" s="201" t="s">
        <v>2705</v>
      </c>
      <c r="B2940" s="201" t="s">
        <v>2706</v>
      </c>
      <c r="C2940" s="201" t="s">
        <v>2436</v>
      </c>
      <c r="D2940" s="201" t="s">
        <v>2341</v>
      </c>
      <c r="E2940" s="201" t="s">
        <v>105</v>
      </c>
      <c r="F2940" s="201" t="s">
        <v>2341</v>
      </c>
    </row>
    <row r="2941" spans="1:6" ht="12" x14ac:dyDescent="0.25">
      <c r="A2941" s="201" t="s">
        <v>2705</v>
      </c>
      <c r="B2941" s="201" t="s">
        <v>2706</v>
      </c>
      <c r="C2941" s="201" t="s">
        <v>2436</v>
      </c>
      <c r="D2941" s="201" t="s">
        <v>2341</v>
      </c>
      <c r="E2941" s="201" t="s">
        <v>105</v>
      </c>
    </row>
    <row r="2942" spans="1:6" ht="12" x14ac:dyDescent="0.25">
      <c r="A2942" s="201" t="s">
        <v>2705</v>
      </c>
      <c r="B2942" s="201" t="s">
        <v>2706</v>
      </c>
      <c r="C2942" s="201" t="s">
        <v>2436</v>
      </c>
      <c r="D2942" s="201" t="s">
        <v>2341</v>
      </c>
      <c r="E2942" s="201" t="s">
        <v>105</v>
      </c>
      <c r="F2942" s="201" t="s">
        <v>2364</v>
      </c>
    </row>
    <row r="2943" spans="1:6" ht="12" x14ac:dyDescent="0.25">
      <c r="A2943" s="201" t="s">
        <v>2705</v>
      </c>
      <c r="B2943" s="201" t="s">
        <v>2706</v>
      </c>
      <c r="C2943" s="201" t="s">
        <v>2436</v>
      </c>
      <c r="D2943" s="201" t="s">
        <v>2341</v>
      </c>
      <c r="E2943" s="201" t="s">
        <v>105</v>
      </c>
      <c r="F2943" s="201" t="s">
        <v>2346</v>
      </c>
    </row>
    <row r="2944" spans="1:6" ht="12" x14ac:dyDescent="0.25">
      <c r="A2944" s="201" t="s">
        <v>2705</v>
      </c>
      <c r="B2944" s="201" t="s">
        <v>2706</v>
      </c>
      <c r="C2944" s="201" t="s">
        <v>2436</v>
      </c>
      <c r="D2944" s="201" t="s">
        <v>2341</v>
      </c>
      <c r="E2944" s="201" t="s">
        <v>105</v>
      </c>
      <c r="F2944" s="201" t="s">
        <v>2407</v>
      </c>
    </row>
    <row r="2945" spans="1:6" ht="12" x14ac:dyDescent="0.25">
      <c r="A2945" s="201" t="s">
        <v>2705</v>
      </c>
      <c r="B2945" s="201" t="s">
        <v>2706</v>
      </c>
      <c r="C2945" s="201" t="s">
        <v>2436</v>
      </c>
      <c r="D2945" s="201" t="s">
        <v>2341</v>
      </c>
      <c r="E2945" s="201" t="s">
        <v>105</v>
      </c>
      <c r="F2945" s="201" t="s">
        <v>2365</v>
      </c>
    </row>
    <row r="2946" spans="1:6" ht="12" x14ac:dyDescent="0.25">
      <c r="A2946" s="201" t="s">
        <v>2705</v>
      </c>
      <c r="B2946" s="201" t="s">
        <v>2706</v>
      </c>
      <c r="C2946" s="201" t="s">
        <v>2436</v>
      </c>
      <c r="D2946" s="201" t="s">
        <v>2341</v>
      </c>
      <c r="E2946" s="201" t="s">
        <v>105</v>
      </c>
      <c r="F2946" s="201" t="s">
        <v>2342</v>
      </c>
    </row>
    <row r="2947" spans="1:6" ht="12" x14ac:dyDescent="0.25">
      <c r="A2947" s="201" t="s">
        <v>2707</v>
      </c>
      <c r="B2947" s="201" t="s">
        <v>2708</v>
      </c>
      <c r="C2947" s="201" t="s">
        <v>2439</v>
      </c>
      <c r="D2947" s="201" t="s">
        <v>2341</v>
      </c>
      <c r="E2947" s="201" t="s">
        <v>105</v>
      </c>
      <c r="F2947" s="201" t="s">
        <v>2346</v>
      </c>
    </row>
    <row r="2948" spans="1:6" ht="12" x14ac:dyDescent="0.25">
      <c r="A2948" s="201" t="s">
        <v>2707</v>
      </c>
      <c r="B2948" s="201" t="s">
        <v>2708</v>
      </c>
      <c r="C2948" s="201" t="s">
        <v>2439</v>
      </c>
      <c r="D2948" s="201" t="s">
        <v>2341</v>
      </c>
      <c r="E2948" s="201" t="s">
        <v>105</v>
      </c>
      <c r="F2948" s="201" t="s">
        <v>2422</v>
      </c>
    </row>
    <row r="2949" spans="1:6" ht="12" x14ac:dyDescent="0.25">
      <c r="A2949" s="201" t="s">
        <v>2707</v>
      </c>
      <c r="B2949" s="201" t="s">
        <v>2708</v>
      </c>
      <c r="C2949" s="201" t="s">
        <v>2439</v>
      </c>
      <c r="D2949" s="201" t="s">
        <v>2341</v>
      </c>
      <c r="E2949" s="201" t="s">
        <v>105</v>
      </c>
    </row>
    <row r="2950" spans="1:6" ht="12" x14ac:dyDescent="0.25">
      <c r="A2950" s="201" t="s">
        <v>2707</v>
      </c>
      <c r="B2950" s="201" t="s">
        <v>2708</v>
      </c>
      <c r="C2950" s="201" t="s">
        <v>2439</v>
      </c>
      <c r="D2950" s="201" t="s">
        <v>2341</v>
      </c>
      <c r="E2950" s="201" t="s">
        <v>105</v>
      </c>
      <c r="F2950" s="201" t="s">
        <v>2357</v>
      </c>
    </row>
    <row r="2951" spans="1:6" ht="12" x14ac:dyDescent="0.25">
      <c r="A2951" s="201" t="s">
        <v>2707</v>
      </c>
      <c r="B2951" s="201" t="s">
        <v>2708</v>
      </c>
      <c r="C2951" s="201" t="s">
        <v>2439</v>
      </c>
      <c r="D2951" s="201" t="s">
        <v>2341</v>
      </c>
      <c r="E2951" s="201" t="s">
        <v>105</v>
      </c>
      <c r="F2951" s="201" t="s">
        <v>2341</v>
      </c>
    </row>
    <row r="2952" spans="1:6" ht="12" x14ac:dyDescent="0.25">
      <c r="A2952" s="201" t="s">
        <v>2707</v>
      </c>
      <c r="B2952" s="201" t="s">
        <v>2708</v>
      </c>
      <c r="C2952" s="201" t="s">
        <v>2439</v>
      </c>
      <c r="D2952" s="201" t="s">
        <v>2341</v>
      </c>
      <c r="E2952" s="201" t="s">
        <v>105</v>
      </c>
      <c r="F2952" s="201" t="s">
        <v>2365</v>
      </c>
    </row>
    <row r="2953" spans="1:6" ht="12" x14ac:dyDescent="0.25">
      <c r="A2953" s="201" t="s">
        <v>2707</v>
      </c>
      <c r="B2953" s="201" t="s">
        <v>2708</v>
      </c>
      <c r="C2953" s="201" t="s">
        <v>2439</v>
      </c>
      <c r="D2953" s="201" t="s">
        <v>2341</v>
      </c>
      <c r="E2953" s="201" t="s">
        <v>105</v>
      </c>
      <c r="F2953" s="201" t="s">
        <v>2342</v>
      </c>
    </row>
    <row r="2954" spans="1:6" ht="12" x14ac:dyDescent="0.25">
      <c r="A2954" s="201" t="s">
        <v>2709</v>
      </c>
      <c r="B2954" s="201" t="s">
        <v>2710</v>
      </c>
      <c r="C2954" s="201" t="s">
        <v>2583</v>
      </c>
      <c r="D2954" s="201" t="s">
        <v>2466</v>
      </c>
      <c r="E2954" s="201" t="s">
        <v>109</v>
      </c>
      <c r="F2954" s="201" t="s">
        <v>2344</v>
      </c>
    </row>
    <row r="2955" spans="1:6" ht="12" x14ac:dyDescent="0.25">
      <c r="A2955" s="201" t="s">
        <v>2709</v>
      </c>
      <c r="B2955" s="201" t="s">
        <v>2710</v>
      </c>
      <c r="C2955" s="201" t="s">
        <v>2583</v>
      </c>
      <c r="D2955" s="201" t="s">
        <v>2466</v>
      </c>
      <c r="E2955" s="201" t="s">
        <v>109</v>
      </c>
      <c r="F2955" s="201" t="s">
        <v>2345</v>
      </c>
    </row>
    <row r="2956" spans="1:6" ht="12" x14ac:dyDescent="0.25">
      <c r="A2956" s="201" t="s">
        <v>2709</v>
      </c>
      <c r="B2956" s="201" t="s">
        <v>2710</v>
      </c>
      <c r="C2956" s="201" t="s">
        <v>2583</v>
      </c>
      <c r="D2956" s="201" t="s">
        <v>2466</v>
      </c>
      <c r="E2956" s="201" t="s">
        <v>109</v>
      </c>
    </row>
    <row r="2957" spans="1:6" ht="12" x14ac:dyDescent="0.25">
      <c r="A2957" s="201" t="s">
        <v>2711</v>
      </c>
      <c r="B2957" s="201" t="s">
        <v>2712</v>
      </c>
      <c r="C2957" s="201" t="s">
        <v>2436</v>
      </c>
      <c r="D2957" s="201" t="s">
        <v>2466</v>
      </c>
      <c r="E2957" s="201" t="s">
        <v>105</v>
      </c>
      <c r="F2957" s="201" t="s">
        <v>2364</v>
      </c>
    </row>
    <row r="2958" spans="1:6" ht="12" x14ac:dyDescent="0.25">
      <c r="A2958" s="201" t="s">
        <v>2711</v>
      </c>
      <c r="B2958" s="201" t="s">
        <v>2712</v>
      </c>
      <c r="C2958" s="201" t="s">
        <v>2436</v>
      </c>
      <c r="D2958" s="201" t="s">
        <v>2466</v>
      </c>
      <c r="E2958" s="201" t="s">
        <v>105</v>
      </c>
      <c r="F2958" s="201" t="s">
        <v>2422</v>
      </c>
    </row>
    <row r="2959" spans="1:6" ht="12" x14ac:dyDescent="0.25">
      <c r="A2959" s="201" t="s">
        <v>2711</v>
      </c>
      <c r="B2959" s="201" t="s">
        <v>2712</v>
      </c>
      <c r="C2959" s="201" t="s">
        <v>2436</v>
      </c>
      <c r="D2959" s="201" t="s">
        <v>2466</v>
      </c>
      <c r="E2959" s="201" t="s">
        <v>105</v>
      </c>
      <c r="F2959" s="201" t="s">
        <v>2346</v>
      </c>
    </row>
    <row r="2960" spans="1:6" ht="12" x14ac:dyDescent="0.25">
      <c r="A2960" s="201" t="s">
        <v>2711</v>
      </c>
      <c r="B2960" s="201" t="s">
        <v>2712</v>
      </c>
      <c r="C2960" s="201" t="s">
        <v>2436</v>
      </c>
      <c r="D2960" s="201" t="s">
        <v>2466</v>
      </c>
      <c r="E2960" s="201" t="s">
        <v>105</v>
      </c>
      <c r="F2960" s="201" t="s">
        <v>2342</v>
      </c>
    </row>
    <row r="2961" spans="1:6" ht="12" x14ac:dyDescent="0.25">
      <c r="A2961" s="201" t="s">
        <v>2711</v>
      </c>
      <c r="B2961" s="201" t="s">
        <v>2712</v>
      </c>
      <c r="C2961" s="201" t="s">
        <v>2436</v>
      </c>
      <c r="D2961" s="201" t="s">
        <v>2466</v>
      </c>
      <c r="E2961" s="201" t="s">
        <v>105</v>
      </c>
      <c r="F2961" s="201" t="s">
        <v>2466</v>
      </c>
    </row>
    <row r="2962" spans="1:6" ht="12" x14ac:dyDescent="0.25">
      <c r="A2962" s="201" t="s">
        <v>2711</v>
      </c>
      <c r="B2962" s="201" t="s">
        <v>2712</v>
      </c>
      <c r="C2962" s="201" t="s">
        <v>2436</v>
      </c>
      <c r="D2962" s="201" t="s">
        <v>2466</v>
      </c>
      <c r="E2962" s="201" t="s">
        <v>105</v>
      </c>
      <c r="F2962" s="201" t="s">
        <v>2396</v>
      </c>
    </row>
    <row r="2963" spans="1:6" ht="12" x14ac:dyDescent="0.25">
      <c r="A2963" s="201" t="s">
        <v>2711</v>
      </c>
      <c r="B2963" s="201" t="s">
        <v>2712</v>
      </c>
      <c r="C2963" s="201" t="s">
        <v>2436</v>
      </c>
      <c r="D2963" s="201" t="s">
        <v>2466</v>
      </c>
      <c r="E2963" s="201" t="s">
        <v>105</v>
      </c>
      <c r="F2963" s="201" t="s">
        <v>2365</v>
      </c>
    </row>
    <row r="2964" spans="1:6" ht="12" x14ac:dyDescent="0.25">
      <c r="A2964" s="201" t="s">
        <v>2711</v>
      </c>
      <c r="B2964" s="201" t="s">
        <v>2712</v>
      </c>
      <c r="C2964" s="201" t="s">
        <v>2436</v>
      </c>
      <c r="D2964" s="201" t="s">
        <v>2466</v>
      </c>
      <c r="E2964" s="201" t="s">
        <v>105</v>
      </c>
    </row>
    <row r="2965" spans="1:6" ht="12" x14ac:dyDescent="0.25">
      <c r="A2965" s="201" t="s">
        <v>2713</v>
      </c>
      <c r="B2965" s="201" t="s">
        <v>2714</v>
      </c>
      <c r="C2965" s="201" t="s">
        <v>2439</v>
      </c>
      <c r="D2965" s="201" t="s">
        <v>2341</v>
      </c>
      <c r="E2965" s="201" t="s">
        <v>105</v>
      </c>
      <c r="F2965" s="201" t="s">
        <v>2353</v>
      </c>
    </row>
    <row r="2966" spans="1:6" ht="12" x14ac:dyDescent="0.25">
      <c r="A2966" s="201" t="s">
        <v>2713</v>
      </c>
      <c r="B2966" s="201" t="s">
        <v>2714</v>
      </c>
      <c r="C2966" s="201" t="s">
        <v>2439</v>
      </c>
      <c r="D2966" s="201" t="s">
        <v>2341</v>
      </c>
      <c r="E2966" s="201" t="s">
        <v>105</v>
      </c>
      <c r="F2966" s="201" t="s">
        <v>2342</v>
      </c>
    </row>
    <row r="2967" spans="1:6" ht="12" x14ac:dyDescent="0.25">
      <c r="A2967" s="201" t="s">
        <v>2713</v>
      </c>
      <c r="B2967" s="201" t="s">
        <v>2714</v>
      </c>
      <c r="C2967" s="201" t="s">
        <v>2439</v>
      </c>
      <c r="D2967" s="201" t="s">
        <v>2341</v>
      </c>
      <c r="E2967" s="201" t="s">
        <v>105</v>
      </c>
      <c r="F2967" s="201" t="s">
        <v>2422</v>
      </c>
    </row>
    <row r="2968" spans="1:6" ht="12" x14ac:dyDescent="0.25">
      <c r="A2968" s="201" t="s">
        <v>2713</v>
      </c>
      <c r="B2968" s="201" t="s">
        <v>2714</v>
      </c>
      <c r="C2968" s="201" t="s">
        <v>2439</v>
      </c>
      <c r="D2968" s="201" t="s">
        <v>2341</v>
      </c>
      <c r="E2968" s="201" t="s">
        <v>105</v>
      </c>
      <c r="F2968" s="201" t="s">
        <v>2341</v>
      </c>
    </row>
    <row r="2969" spans="1:6" ht="12" x14ac:dyDescent="0.25">
      <c r="A2969" s="201" t="s">
        <v>2713</v>
      </c>
      <c r="B2969" s="201" t="s">
        <v>2714</v>
      </c>
      <c r="C2969" s="201" t="s">
        <v>2439</v>
      </c>
      <c r="D2969" s="201" t="s">
        <v>2341</v>
      </c>
      <c r="E2969" s="201" t="s">
        <v>105</v>
      </c>
      <c r="F2969" s="201" t="s">
        <v>2365</v>
      </c>
    </row>
    <row r="2970" spans="1:6" ht="12" x14ac:dyDescent="0.25">
      <c r="A2970" s="201" t="s">
        <v>2713</v>
      </c>
      <c r="B2970" s="201" t="s">
        <v>2714</v>
      </c>
      <c r="C2970" s="201" t="s">
        <v>2439</v>
      </c>
      <c r="D2970" s="201" t="s">
        <v>2341</v>
      </c>
      <c r="E2970" s="201" t="s">
        <v>105</v>
      </c>
    </row>
    <row r="2971" spans="1:6" ht="12" x14ac:dyDescent="0.25">
      <c r="A2971" s="201" t="s">
        <v>2178</v>
      </c>
      <c r="B2971" s="201" t="s">
        <v>2715</v>
      </c>
      <c r="C2971" s="201" t="s">
        <v>2436</v>
      </c>
      <c r="D2971" s="201" t="s">
        <v>2466</v>
      </c>
      <c r="E2971" s="201" t="s">
        <v>105</v>
      </c>
      <c r="F2971" s="201" t="s">
        <v>2364</v>
      </c>
    </row>
    <row r="2972" spans="1:6" ht="12" x14ac:dyDescent="0.25">
      <c r="A2972" s="201" t="s">
        <v>2178</v>
      </c>
      <c r="B2972" s="201" t="s">
        <v>2715</v>
      </c>
      <c r="C2972" s="201" t="s">
        <v>2436</v>
      </c>
      <c r="D2972" s="201" t="s">
        <v>2466</v>
      </c>
      <c r="E2972" s="201" t="s">
        <v>105</v>
      </c>
      <c r="F2972" s="201" t="s">
        <v>2367</v>
      </c>
    </row>
    <row r="2973" spans="1:6" ht="12" x14ac:dyDescent="0.25">
      <c r="A2973" s="201" t="s">
        <v>2178</v>
      </c>
      <c r="B2973" s="201" t="s">
        <v>2715</v>
      </c>
      <c r="C2973" s="201" t="s">
        <v>2436</v>
      </c>
      <c r="D2973" s="201" t="s">
        <v>2466</v>
      </c>
      <c r="E2973" s="201" t="s">
        <v>105</v>
      </c>
      <c r="F2973" s="201" t="s">
        <v>2466</v>
      </c>
    </row>
    <row r="2974" spans="1:6" ht="12" x14ac:dyDescent="0.25">
      <c r="A2974" s="201" t="s">
        <v>2178</v>
      </c>
      <c r="B2974" s="201" t="s">
        <v>2715</v>
      </c>
      <c r="C2974" s="201" t="s">
        <v>2436</v>
      </c>
      <c r="D2974" s="201" t="s">
        <v>2466</v>
      </c>
      <c r="E2974" s="201" t="s">
        <v>105</v>
      </c>
      <c r="F2974" s="201" t="s">
        <v>2355</v>
      </c>
    </row>
    <row r="2975" spans="1:6" ht="12" x14ac:dyDescent="0.25">
      <c r="A2975" s="201" t="s">
        <v>2178</v>
      </c>
      <c r="B2975" s="201" t="s">
        <v>2715</v>
      </c>
      <c r="C2975" s="201" t="s">
        <v>2436</v>
      </c>
      <c r="D2975" s="201" t="s">
        <v>2466</v>
      </c>
      <c r="E2975" s="201" t="s">
        <v>105</v>
      </c>
    </row>
    <row r="2976" spans="1:6" ht="12" x14ac:dyDescent="0.25">
      <c r="A2976" s="201" t="s">
        <v>2178</v>
      </c>
      <c r="B2976" s="201" t="s">
        <v>2715</v>
      </c>
      <c r="C2976" s="201" t="s">
        <v>2436</v>
      </c>
      <c r="D2976" s="201" t="s">
        <v>2466</v>
      </c>
      <c r="E2976" s="201" t="s">
        <v>105</v>
      </c>
      <c r="F2976" s="201" t="s">
        <v>2365</v>
      </c>
    </row>
    <row r="2977" spans="1:6" ht="12" x14ac:dyDescent="0.25">
      <c r="A2977" s="201" t="s">
        <v>2716</v>
      </c>
      <c r="B2977" s="201" t="s">
        <v>2717</v>
      </c>
      <c r="C2977" s="201" t="s">
        <v>2613</v>
      </c>
      <c r="D2977" s="201" t="s">
        <v>2341</v>
      </c>
      <c r="E2977" s="201" t="s">
        <v>105</v>
      </c>
      <c r="F2977" s="201" t="s">
        <v>2342</v>
      </c>
    </row>
    <row r="2978" spans="1:6" ht="12" x14ac:dyDescent="0.25">
      <c r="A2978" s="201" t="s">
        <v>2716</v>
      </c>
      <c r="B2978" s="201" t="s">
        <v>2717</v>
      </c>
      <c r="C2978" s="201" t="s">
        <v>2613</v>
      </c>
      <c r="D2978" s="201" t="s">
        <v>2341</v>
      </c>
      <c r="E2978" s="201" t="s">
        <v>105</v>
      </c>
      <c r="F2978" s="201" t="s">
        <v>2341</v>
      </c>
    </row>
    <row r="2979" spans="1:6" ht="12" x14ac:dyDescent="0.25">
      <c r="A2979" s="201" t="s">
        <v>2716</v>
      </c>
      <c r="B2979" s="201" t="s">
        <v>2717</v>
      </c>
      <c r="C2979" s="201" t="s">
        <v>2613</v>
      </c>
      <c r="D2979" s="201" t="s">
        <v>2341</v>
      </c>
      <c r="E2979" s="201" t="s">
        <v>105</v>
      </c>
      <c r="F2979" s="201" t="s">
        <v>2346</v>
      </c>
    </row>
    <row r="2980" spans="1:6" ht="12" x14ac:dyDescent="0.25">
      <c r="A2980" s="201" t="s">
        <v>2716</v>
      </c>
      <c r="B2980" s="201" t="s">
        <v>2717</v>
      </c>
      <c r="C2980" s="201" t="s">
        <v>2613</v>
      </c>
      <c r="D2980" s="201" t="s">
        <v>2341</v>
      </c>
      <c r="E2980" s="201" t="s">
        <v>105</v>
      </c>
    </row>
    <row r="2981" spans="1:6" ht="12" x14ac:dyDescent="0.25">
      <c r="A2981" s="201" t="s">
        <v>2283</v>
      </c>
      <c r="B2981" s="201" t="s">
        <v>2718</v>
      </c>
      <c r="C2981" s="201" t="s">
        <v>2284</v>
      </c>
      <c r="D2981" s="201" t="s">
        <v>2466</v>
      </c>
      <c r="E2981" s="201" t="s">
        <v>109</v>
      </c>
      <c r="F2981" s="201" t="s">
        <v>2365</v>
      </c>
    </row>
    <row r="2982" spans="1:6" ht="12" x14ac:dyDescent="0.25">
      <c r="A2982" s="201" t="s">
        <v>2283</v>
      </c>
      <c r="B2982" s="201" t="s">
        <v>2718</v>
      </c>
      <c r="C2982" s="201" t="s">
        <v>2284</v>
      </c>
      <c r="D2982" s="201" t="s">
        <v>2466</v>
      </c>
      <c r="E2982" s="201" t="s">
        <v>109</v>
      </c>
      <c r="F2982" s="201" t="s">
        <v>2422</v>
      </c>
    </row>
    <row r="2983" spans="1:6" ht="12" x14ac:dyDescent="0.25">
      <c r="A2983" s="201" t="s">
        <v>2283</v>
      </c>
      <c r="B2983" s="201" t="s">
        <v>2718</v>
      </c>
      <c r="C2983" s="201" t="s">
        <v>2284</v>
      </c>
      <c r="D2983" s="201" t="s">
        <v>2466</v>
      </c>
      <c r="E2983" s="201" t="s">
        <v>109</v>
      </c>
      <c r="F2983" s="201" t="s">
        <v>2440</v>
      </c>
    </row>
    <row r="2984" spans="1:6" ht="12" x14ac:dyDescent="0.25">
      <c r="A2984" s="201" t="s">
        <v>2283</v>
      </c>
      <c r="B2984" s="201" t="s">
        <v>2718</v>
      </c>
      <c r="C2984" s="201" t="s">
        <v>2284</v>
      </c>
      <c r="D2984" s="201" t="s">
        <v>2466</v>
      </c>
      <c r="E2984" s="201" t="s">
        <v>109</v>
      </c>
      <c r="F2984" s="201" t="s">
        <v>2396</v>
      </c>
    </row>
    <row r="2985" spans="1:6" ht="12" x14ac:dyDescent="0.25">
      <c r="A2985" s="201" t="s">
        <v>2283</v>
      </c>
      <c r="B2985" s="201" t="s">
        <v>2718</v>
      </c>
      <c r="C2985" s="201" t="s">
        <v>2284</v>
      </c>
      <c r="D2985" s="201" t="s">
        <v>2466</v>
      </c>
      <c r="E2985" s="201" t="s">
        <v>109</v>
      </c>
      <c r="F2985" s="201" t="s">
        <v>2344</v>
      </c>
    </row>
    <row r="2986" spans="1:6" ht="12" x14ac:dyDescent="0.25">
      <c r="A2986" s="201" t="s">
        <v>2283</v>
      </c>
      <c r="B2986" s="201" t="s">
        <v>2718</v>
      </c>
      <c r="C2986" s="201" t="s">
        <v>2284</v>
      </c>
      <c r="D2986" s="201" t="s">
        <v>2466</v>
      </c>
      <c r="E2986" s="201" t="s">
        <v>109</v>
      </c>
      <c r="F2986" s="201" t="s">
        <v>2367</v>
      </c>
    </row>
    <row r="2987" spans="1:6" ht="12" x14ac:dyDescent="0.25">
      <c r="A2987" s="201" t="s">
        <v>2283</v>
      </c>
      <c r="B2987" s="201" t="s">
        <v>2718</v>
      </c>
      <c r="C2987" s="201" t="s">
        <v>2284</v>
      </c>
      <c r="D2987" s="201" t="s">
        <v>2466</v>
      </c>
      <c r="E2987" s="201" t="s">
        <v>109</v>
      </c>
    </row>
    <row r="2988" spans="1:6" ht="12" x14ac:dyDescent="0.25">
      <c r="A2988" s="201" t="s">
        <v>2283</v>
      </c>
      <c r="B2988" s="201" t="s">
        <v>2718</v>
      </c>
      <c r="C2988" s="201" t="s">
        <v>2284</v>
      </c>
      <c r="D2988" s="201" t="s">
        <v>2466</v>
      </c>
      <c r="E2988" s="201" t="s">
        <v>109</v>
      </c>
      <c r="F2988" s="201" t="s">
        <v>2347</v>
      </c>
    </row>
    <row r="2989" spans="1:6" ht="12" x14ac:dyDescent="0.25">
      <c r="A2989" s="201" t="s">
        <v>2719</v>
      </c>
      <c r="B2989" s="201" t="s">
        <v>2720</v>
      </c>
      <c r="C2989" s="201" t="s">
        <v>2436</v>
      </c>
      <c r="D2989" s="201" t="s">
        <v>2466</v>
      </c>
      <c r="E2989" s="201" t="s">
        <v>112</v>
      </c>
      <c r="F2989" s="201" t="s">
        <v>2365</v>
      </c>
    </row>
    <row r="2990" spans="1:6" ht="12" x14ac:dyDescent="0.25">
      <c r="A2990" s="201" t="s">
        <v>2719</v>
      </c>
      <c r="B2990" s="201" t="s">
        <v>2720</v>
      </c>
      <c r="C2990" s="201" t="s">
        <v>2436</v>
      </c>
      <c r="D2990" s="201" t="s">
        <v>2466</v>
      </c>
      <c r="E2990" s="201" t="s">
        <v>112</v>
      </c>
      <c r="F2990" s="201" t="s">
        <v>2466</v>
      </c>
    </row>
    <row r="2991" spans="1:6" ht="12" x14ac:dyDescent="0.25">
      <c r="A2991" s="201" t="s">
        <v>2719</v>
      </c>
      <c r="B2991" s="201" t="s">
        <v>2720</v>
      </c>
      <c r="C2991" s="201" t="s">
        <v>2436</v>
      </c>
      <c r="D2991" s="201" t="s">
        <v>2466</v>
      </c>
      <c r="E2991" s="201" t="s">
        <v>112</v>
      </c>
      <c r="F2991" s="201" t="s">
        <v>2367</v>
      </c>
    </row>
    <row r="2992" spans="1:6" ht="12" x14ac:dyDescent="0.25">
      <c r="A2992" s="201" t="s">
        <v>2719</v>
      </c>
      <c r="B2992" s="201" t="s">
        <v>2720</v>
      </c>
      <c r="C2992" s="201" t="s">
        <v>2436</v>
      </c>
      <c r="D2992" s="201" t="s">
        <v>2466</v>
      </c>
      <c r="E2992" s="201" t="s">
        <v>112</v>
      </c>
      <c r="F2992" s="201" t="s">
        <v>2345</v>
      </c>
    </row>
    <row r="2993" spans="1:6" ht="12" x14ac:dyDescent="0.25">
      <c r="A2993" s="201" t="s">
        <v>2719</v>
      </c>
      <c r="B2993" s="201" t="s">
        <v>2720</v>
      </c>
      <c r="C2993" s="201" t="s">
        <v>2436</v>
      </c>
      <c r="D2993" s="201" t="s">
        <v>2466</v>
      </c>
      <c r="E2993" s="201" t="s">
        <v>112</v>
      </c>
      <c r="F2993" s="201" t="s">
        <v>2355</v>
      </c>
    </row>
    <row r="2994" spans="1:6" ht="12" x14ac:dyDescent="0.25">
      <c r="A2994" s="201" t="s">
        <v>2719</v>
      </c>
      <c r="B2994" s="201" t="s">
        <v>2720</v>
      </c>
      <c r="C2994" s="201" t="s">
        <v>2436</v>
      </c>
      <c r="D2994" s="201" t="s">
        <v>2466</v>
      </c>
      <c r="E2994" s="201" t="s">
        <v>112</v>
      </c>
      <c r="F2994" s="201" t="s">
        <v>2390</v>
      </c>
    </row>
    <row r="2995" spans="1:6" ht="12" x14ac:dyDescent="0.25">
      <c r="A2995" s="201" t="s">
        <v>2719</v>
      </c>
      <c r="B2995" s="201" t="s">
        <v>2720</v>
      </c>
      <c r="C2995" s="201" t="s">
        <v>2436</v>
      </c>
      <c r="D2995" s="201" t="s">
        <v>2466</v>
      </c>
      <c r="E2995" s="201" t="s">
        <v>112</v>
      </c>
      <c r="F2995" s="201" t="s">
        <v>2343</v>
      </c>
    </row>
    <row r="2996" spans="1:6" ht="12" x14ac:dyDescent="0.25">
      <c r="A2996" s="201" t="s">
        <v>2719</v>
      </c>
      <c r="B2996" s="201" t="s">
        <v>2720</v>
      </c>
      <c r="C2996" s="201" t="s">
        <v>2436</v>
      </c>
      <c r="D2996" s="201" t="s">
        <v>2466</v>
      </c>
      <c r="E2996" s="201" t="s">
        <v>112</v>
      </c>
      <c r="F2996" s="201" t="s">
        <v>2394</v>
      </c>
    </row>
    <row r="2997" spans="1:6" ht="12" x14ac:dyDescent="0.25">
      <c r="A2997" s="201" t="s">
        <v>2719</v>
      </c>
      <c r="B2997" s="201" t="s">
        <v>2720</v>
      </c>
      <c r="C2997" s="201" t="s">
        <v>2436</v>
      </c>
      <c r="D2997" s="201" t="s">
        <v>2466</v>
      </c>
      <c r="E2997" s="201" t="s">
        <v>112</v>
      </c>
      <c r="F2997" s="201" t="s">
        <v>2344</v>
      </c>
    </row>
    <row r="2998" spans="1:6" ht="12" x14ac:dyDescent="0.25">
      <c r="A2998" s="201" t="s">
        <v>2719</v>
      </c>
      <c r="B2998" s="201" t="s">
        <v>2720</v>
      </c>
      <c r="C2998" s="201" t="s">
        <v>2436</v>
      </c>
      <c r="D2998" s="201" t="s">
        <v>2466</v>
      </c>
      <c r="E2998" s="201" t="s">
        <v>112</v>
      </c>
      <c r="F2998" s="201" t="s">
        <v>2396</v>
      </c>
    </row>
    <row r="2999" spans="1:6" ht="12" x14ac:dyDescent="0.25">
      <c r="A2999" s="201" t="s">
        <v>2719</v>
      </c>
      <c r="B2999" s="201" t="s">
        <v>2720</v>
      </c>
      <c r="C2999" s="201" t="s">
        <v>2436</v>
      </c>
      <c r="D2999" s="201" t="s">
        <v>2466</v>
      </c>
      <c r="E2999" s="201" t="s">
        <v>112</v>
      </c>
      <c r="F2999" s="201" t="s">
        <v>2407</v>
      </c>
    </row>
    <row r="3000" spans="1:6" ht="12" x14ac:dyDescent="0.25">
      <c r="A3000" s="201" t="s">
        <v>2719</v>
      </c>
      <c r="B3000" s="201" t="s">
        <v>2720</v>
      </c>
      <c r="C3000" s="201" t="s">
        <v>2436</v>
      </c>
      <c r="D3000" s="201" t="s">
        <v>2466</v>
      </c>
      <c r="E3000" s="201" t="s">
        <v>112</v>
      </c>
      <c r="F3000" s="201" t="s">
        <v>2422</v>
      </c>
    </row>
    <row r="3001" spans="1:6" ht="12" x14ac:dyDescent="0.25">
      <c r="A3001" s="201" t="s">
        <v>2719</v>
      </c>
      <c r="B3001" s="201" t="s">
        <v>2720</v>
      </c>
      <c r="C3001" s="201" t="s">
        <v>2436</v>
      </c>
      <c r="D3001" s="201" t="s">
        <v>2466</v>
      </c>
      <c r="E3001" s="201" t="s">
        <v>112</v>
      </c>
    </row>
    <row r="3002" spans="1:6" ht="12" x14ac:dyDescent="0.25">
      <c r="A3002" s="201" t="s">
        <v>2721</v>
      </c>
      <c r="B3002" s="201" t="s">
        <v>2722</v>
      </c>
      <c r="C3002" s="201" t="s">
        <v>2436</v>
      </c>
      <c r="D3002" s="201" t="s">
        <v>2466</v>
      </c>
      <c r="E3002" s="201" t="s">
        <v>105</v>
      </c>
      <c r="F3002" s="201" t="s">
        <v>2396</v>
      </c>
    </row>
    <row r="3003" spans="1:6" ht="12" x14ac:dyDescent="0.25">
      <c r="A3003" s="201" t="s">
        <v>2721</v>
      </c>
      <c r="B3003" s="201" t="s">
        <v>2722</v>
      </c>
      <c r="C3003" s="201" t="s">
        <v>2436</v>
      </c>
      <c r="D3003" s="201" t="s">
        <v>2466</v>
      </c>
      <c r="E3003" s="201" t="s">
        <v>105</v>
      </c>
    </row>
    <row r="3004" spans="1:6" ht="12" x14ac:dyDescent="0.25">
      <c r="A3004" s="201" t="s">
        <v>2721</v>
      </c>
      <c r="B3004" s="201" t="s">
        <v>2722</v>
      </c>
      <c r="C3004" s="201" t="s">
        <v>2436</v>
      </c>
      <c r="D3004" s="201" t="s">
        <v>2466</v>
      </c>
      <c r="E3004" s="201" t="s">
        <v>105</v>
      </c>
      <c r="F3004" s="201" t="s">
        <v>2466</v>
      </c>
    </row>
    <row r="3005" spans="1:6" ht="12" x14ac:dyDescent="0.25">
      <c r="A3005" s="201" t="s">
        <v>2721</v>
      </c>
      <c r="B3005" s="201" t="s">
        <v>2722</v>
      </c>
      <c r="C3005" s="201" t="s">
        <v>2436</v>
      </c>
      <c r="D3005" s="201" t="s">
        <v>2466</v>
      </c>
      <c r="E3005" s="201" t="s">
        <v>105</v>
      </c>
      <c r="F3005" s="201" t="s">
        <v>2345</v>
      </c>
    </row>
    <row r="3006" spans="1:6" ht="12" x14ac:dyDescent="0.25">
      <c r="A3006" s="201" t="s">
        <v>2721</v>
      </c>
      <c r="B3006" s="201" t="s">
        <v>2722</v>
      </c>
      <c r="C3006" s="201" t="s">
        <v>2436</v>
      </c>
      <c r="D3006" s="201" t="s">
        <v>2466</v>
      </c>
      <c r="E3006" s="201" t="s">
        <v>105</v>
      </c>
      <c r="F3006" s="201" t="s">
        <v>2367</v>
      </c>
    </row>
    <row r="3007" spans="1:6" ht="12" x14ac:dyDescent="0.25">
      <c r="A3007" s="201" t="s">
        <v>2721</v>
      </c>
      <c r="B3007" s="201" t="s">
        <v>2722</v>
      </c>
      <c r="C3007" s="201" t="s">
        <v>2436</v>
      </c>
      <c r="D3007" s="201" t="s">
        <v>2466</v>
      </c>
      <c r="E3007" s="201" t="s">
        <v>105</v>
      </c>
      <c r="F3007" s="201" t="s">
        <v>2365</v>
      </c>
    </row>
    <row r="3008" spans="1:6" ht="12" x14ac:dyDescent="0.25">
      <c r="A3008" s="201" t="s">
        <v>2723</v>
      </c>
      <c r="B3008" s="201" t="s">
        <v>2724</v>
      </c>
      <c r="C3008" s="201" t="s">
        <v>2436</v>
      </c>
      <c r="D3008" s="201" t="s">
        <v>2466</v>
      </c>
      <c r="E3008" s="201" t="s">
        <v>105</v>
      </c>
      <c r="F3008" s="201" t="s">
        <v>2367</v>
      </c>
    </row>
    <row r="3009" spans="1:6" ht="12" x14ac:dyDescent="0.25">
      <c r="A3009" s="201" t="s">
        <v>2723</v>
      </c>
      <c r="B3009" s="201" t="s">
        <v>2724</v>
      </c>
      <c r="C3009" s="201" t="s">
        <v>2436</v>
      </c>
      <c r="D3009" s="201" t="s">
        <v>2466</v>
      </c>
      <c r="E3009" s="201" t="s">
        <v>105</v>
      </c>
      <c r="F3009" s="201" t="s">
        <v>2345</v>
      </c>
    </row>
    <row r="3010" spans="1:6" ht="12" x14ac:dyDescent="0.25">
      <c r="A3010" s="201" t="s">
        <v>2723</v>
      </c>
      <c r="B3010" s="201" t="s">
        <v>2724</v>
      </c>
      <c r="C3010" s="201" t="s">
        <v>2436</v>
      </c>
      <c r="D3010" s="201" t="s">
        <v>2466</v>
      </c>
      <c r="E3010" s="201" t="s">
        <v>105</v>
      </c>
      <c r="F3010" s="201" t="s">
        <v>2466</v>
      </c>
    </row>
    <row r="3011" spans="1:6" ht="12" x14ac:dyDescent="0.25">
      <c r="A3011" s="201" t="s">
        <v>2723</v>
      </c>
      <c r="B3011" s="201" t="s">
        <v>2724</v>
      </c>
      <c r="C3011" s="201" t="s">
        <v>2436</v>
      </c>
      <c r="D3011" s="201" t="s">
        <v>2466</v>
      </c>
      <c r="E3011" s="201" t="s">
        <v>105</v>
      </c>
      <c r="F3011" s="201" t="s">
        <v>2396</v>
      </c>
    </row>
    <row r="3012" spans="1:6" ht="12" x14ac:dyDescent="0.25">
      <c r="A3012" s="201" t="s">
        <v>2723</v>
      </c>
      <c r="B3012" s="201" t="s">
        <v>2724</v>
      </c>
      <c r="C3012" s="201" t="s">
        <v>2436</v>
      </c>
      <c r="D3012" s="201" t="s">
        <v>2466</v>
      </c>
      <c r="E3012" s="201" t="s">
        <v>105</v>
      </c>
    </row>
    <row r="3013" spans="1:6" ht="12" x14ac:dyDescent="0.25">
      <c r="A3013" s="201" t="s">
        <v>2723</v>
      </c>
      <c r="B3013" s="201" t="s">
        <v>2724</v>
      </c>
      <c r="C3013" s="201" t="s">
        <v>2436</v>
      </c>
      <c r="D3013" s="201" t="s">
        <v>2466</v>
      </c>
      <c r="E3013" s="201" t="s">
        <v>105</v>
      </c>
      <c r="F3013" s="201" t="s">
        <v>2365</v>
      </c>
    </row>
    <row r="3014" spans="1:6" ht="12" x14ac:dyDescent="0.25">
      <c r="A3014" s="201" t="s">
        <v>2725</v>
      </c>
      <c r="B3014" s="201" t="s">
        <v>2726</v>
      </c>
      <c r="C3014" s="201" t="s">
        <v>2321</v>
      </c>
      <c r="D3014" s="201" t="s">
        <v>2466</v>
      </c>
      <c r="E3014" s="201" t="s">
        <v>98</v>
      </c>
    </row>
    <row r="3015" spans="1:6" ht="12" x14ac:dyDescent="0.25">
      <c r="A3015" s="201" t="s">
        <v>2725</v>
      </c>
      <c r="B3015" s="201" t="s">
        <v>2726</v>
      </c>
      <c r="C3015" s="201" t="s">
        <v>2321</v>
      </c>
      <c r="D3015" s="201" t="s">
        <v>2466</v>
      </c>
      <c r="E3015" s="201" t="s">
        <v>98</v>
      </c>
      <c r="F3015" s="201" t="s">
        <v>2348</v>
      </c>
    </row>
    <row r="3016" spans="1:6" ht="12" x14ac:dyDescent="0.25">
      <c r="A3016" s="201" t="s">
        <v>2725</v>
      </c>
      <c r="B3016" s="201" t="s">
        <v>2726</v>
      </c>
      <c r="C3016" s="201" t="s">
        <v>2321</v>
      </c>
      <c r="D3016" s="201" t="s">
        <v>2466</v>
      </c>
      <c r="E3016" s="201" t="s">
        <v>98</v>
      </c>
      <c r="F3016" s="201" t="s">
        <v>2345</v>
      </c>
    </row>
    <row r="3017" spans="1:6" ht="12" x14ac:dyDescent="0.25">
      <c r="A3017" s="201" t="s">
        <v>2725</v>
      </c>
      <c r="B3017" s="201" t="s">
        <v>2726</v>
      </c>
      <c r="C3017" s="201" t="s">
        <v>2321</v>
      </c>
      <c r="D3017" s="201" t="s">
        <v>2466</v>
      </c>
      <c r="E3017" s="201" t="s">
        <v>98</v>
      </c>
      <c r="F3017" s="201" t="s">
        <v>2466</v>
      </c>
    </row>
    <row r="3018" spans="1:6" ht="12" x14ac:dyDescent="0.25">
      <c r="A3018" s="207" t="s">
        <v>2725</v>
      </c>
      <c r="B3018" s="200" t="s">
        <v>2726</v>
      </c>
      <c r="C3018" s="200" t="s">
        <v>2321</v>
      </c>
      <c r="D3018" s="200" t="s">
        <v>2466</v>
      </c>
      <c r="E3018" s="200" t="s">
        <v>98</v>
      </c>
      <c r="F3018" s="200" t="s">
        <v>2348</v>
      </c>
    </row>
    <row r="3019" spans="1:6" ht="12" x14ac:dyDescent="0.25">
      <c r="A3019" s="207" t="s">
        <v>2725</v>
      </c>
      <c r="B3019" s="200" t="s">
        <v>2726</v>
      </c>
      <c r="C3019" s="200" t="s">
        <v>2321</v>
      </c>
      <c r="D3019" s="200" t="s">
        <v>2466</v>
      </c>
      <c r="E3019" s="200" t="s">
        <v>98</v>
      </c>
      <c r="F3019" s="200" t="s">
        <v>2345</v>
      </c>
    </row>
    <row r="3020" spans="1:6" ht="12" x14ac:dyDescent="0.25">
      <c r="A3020" s="201" t="s">
        <v>744</v>
      </c>
      <c r="B3020" s="201" t="s">
        <v>2727</v>
      </c>
      <c r="C3020" s="201" t="s">
        <v>2613</v>
      </c>
      <c r="D3020" s="201" t="s">
        <v>2466</v>
      </c>
      <c r="E3020" s="201" t="s">
        <v>109</v>
      </c>
    </row>
    <row r="3021" spans="1:6" ht="12" x14ac:dyDescent="0.25">
      <c r="A3021" s="201" t="s">
        <v>744</v>
      </c>
      <c r="B3021" s="201" t="s">
        <v>2727</v>
      </c>
      <c r="C3021" s="201" t="s">
        <v>2613</v>
      </c>
      <c r="D3021" s="201" t="s">
        <v>2466</v>
      </c>
      <c r="E3021" s="201" t="s">
        <v>109</v>
      </c>
      <c r="F3021" s="201" t="s">
        <v>2352</v>
      </c>
    </row>
    <row r="3022" spans="1:6" ht="12" x14ac:dyDescent="0.25">
      <c r="A3022" s="201" t="s">
        <v>744</v>
      </c>
      <c r="B3022" s="201" t="s">
        <v>2727</v>
      </c>
      <c r="C3022" s="201" t="s">
        <v>2613</v>
      </c>
      <c r="D3022" s="201" t="s">
        <v>2466</v>
      </c>
      <c r="E3022" s="201" t="s">
        <v>109</v>
      </c>
      <c r="F3022" s="201" t="s">
        <v>2407</v>
      </c>
    </row>
    <row r="3023" spans="1:6" ht="12" x14ac:dyDescent="0.25">
      <c r="A3023" s="201" t="s">
        <v>744</v>
      </c>
      <c r="B3023" s="201" t="s">
        <v>2727</v>
      </c>
      <c r="C3023" s="201" t="s">
        <v>2613</v>
      </c>
      <c r="D3023" s="201" t="s">
        <v>2466</v>
      </c>
      <c r="E3023" s="201" t="s">
        <v>109</v>
      </c>
      <c r="F3023" s="201" t="s">
        <v>2355</v>
      </c>
    </row>
    <row r="3024" spans="1:6" ht="12" x14ac:dyDescent="0.25">
      <c r="A3024" s="201" t="s">
        <v>744</v>
      </c>
      <c r="B3024" s="201" t="s">
        <v>2727</v>
      </c>
      <c r="C3024" s="201" t="s">
        <v>2613</v>
      </c>
      <c r="D3024" s="201" t="s">
        <v>2466</v>
      </c>
      <c r="E3024" s="201" t="s">
        <v>109</v>
      </c>
      <c r="F3024" s="201" t="s">
        <v>2440</v>
      </c>
    </row>
    <row r="3025" spans="1:6" ht="12" x14ac:dyDescent="0.25">
      <c r="A3025" s="201" t="s">
        <v>744</v>
      </c>
      <c r="B3025" s="201" t="s">
        <v>2727</v>
      </c>
      <c r="C3025" s="201" t="s">
        <v>2613</v>
      </c>
      <c r="D3025" s="201" t="s">
        <v>2466</v>
      </c>
      <c r="E3025" s="201" t="s">
        <v>109</v>
      </c>
      <c r="F3025" s="201" t="s">
        <v>2422</v>
      </c>
    </row>
    <row r="3026" spans="1:6" ht="12" x14ac:dyDescent="0.25">
      <c r="A3026" s="201" t="s">
        <v>744</v>
      </c>
      <c r="B3026" s="201" t="s">
        <v>2727</v>
      </c>
      <c r="C3026" s="201" t="s">
        <v>2613</v>
      </c>
      <c r="D3026" s="201" t="s">
        <v>2466</v>
      </c>
      <c r="E3026" s="201" t="s">
        <v>109</v>
      </c>
      <c r="F3026" s="201" t="s">
        <v>2443</v>
      </c>
    </row>
    <row r="3027" spans="1:6" ht="12" x14ac:dyDescent="0.25">
      <c r="A3027" s="201" t="s">
        <v>744</v>
      </c>
      <c r="B3027" s="201" t="s">
        <v>2727</v>
      </c>
      <c r="C3027" s="201" t="s">
        <v>2613</v>
      </c>
      <c r="D3027" s="201" t="s">
        <v>2466</v>
      </c>
      <c r="E3027" s="201" t="s">
        <v>109</v>
      </c>
      <c r="F3027" s="201" t="s">
        <v>2365</v>
      </c>
    </row>
    <row r="3028" spans="1:6" ht="12" x14ac:dyDescent="0.25">
      <c r="A3028" s="201" t="s">
        <v>744</v>
      </c>
      <c r="B3028" s="201" t="s">
        <v>2727</v>
      </c>
      <c r="C3028" s="201" t="s">
        <v>2613</v>
      </c>
      <c r="D3028" s="201" t="s">
        <v>2466</v>
      </c>
      <c r="E3028" s="201" t="s">
        <v>109</v>
      </c>
      <c r="F3028" s="201" t="s">
        <v>2344</v>
      </c>
    </row>
    <row r="3029" spans="1:6" ht="12" x14ac:dyDescent="0.25">
      <c r="A3029" s="201" t="s">
        <v>744</v>
      </c>
      <c r="B3029" s="201" t="s">
        <v>2727</v>
      </c>
      <c r="C3029" s="201" t="s">
        <v>2613</v>
      </c>
      <c r="D3029" s="201" t="s">
        <v>2466</v>
      </c>
      <c r="E3029" s="201" t="s">
        <v>109</v>
      </c>
      <c r="F3029" s="201" t="s">
        <v>2466</v>
      </c>
    </row>
    <row r="3030" spans="1:6" ht="12" x14ac:dyDescent="0.25">
      <c r="A3030" s="201" t="s">
        <v>744</v>
      </c>
      <c r="B3030" s="201" t="s">
        <v>2727</v>
      </c>
      <c r="C3030" s="201" t="s">
        <v>2613</v>
      </c>
      <c r="D3030" s="201" t="s">
        <v>2466</v>
      </c>
      <c r="E3030" s="201" t="s">
        <v>109</v>
      </c>
      <c r="F3030" s="201" t="s">
        <v>2390</v>
      </c>
    </row>
    <row r="3031" spans="1:6" ht="12" x14ac:dyDescent="0.25">
      <c r="A3031" s="201" t="s">
        <v>744</v>
      </c>
      <c r="B3031" s="201" t="s">
        <v>2727</v>
      </c>
      <c r="C3031" s="201" t="s">
        <v>2613</v>
      </c>
      <c r="D3031" s="201" t="s">
        <v>2466</v>
      </c>
      <c r="E3031" s="201" t="s">
        <v>109</v>
      </c>
      <c r="F3031" s="201" t="s">
        <v>2347</v>
      </c>
    </row>
    <row r="3032" spans="1:6" ht="12" x14ac:dyDescent="0.25">
      <c r="A3032" s="201" t="s">
        <v>2728</v>
      </c>
      <c r="B3032" s="201" t="s">
        <v>2729</v>
      </c>
      <c r="C3032" s="201" t="s">
        <v>2613</v>
      </c>
      <c r="D3032" s="201" t="s">
        <v>2466</v>
      </c>
      <c r="E3032" s="201" t="s">
        <v>109</v>
      </c>
      <c r="F3032" s="201" t="s">
        <v>2443</v>
      </c>
    </row>
    <row r="3033" spans="1:6" ht="12" x14ac:dyDescent="0.25">
      <c r="A3033" s="201" t="s">
        <v>2728</v>
      </c>
      <c r="B3033" s="201" t="s">
        <v>2729</v>
      </c>
      <c r="C3033" s="201" t="s">
        <v>2613</v>
      </c>
      <c r="D3033" s="201" t="s">
        <v>2466</v>
      </c>
      <c r="E3033" s="201" t="s">
        <v>109</v>
      </c>
      <c r="F3033" s="201" t="s">
        <v>2466</v>
      </c>
    </row>
    <row r="3034" spans="1:6" ht="12" x14ac:dyDescent="0.25">
      <c r="A3034" s="201" t="s">
        <v>2728</v>
      </c>
      <c r="B3034" s="201" t="s">
        <v>2729</v>
      </c>
      <c r="C3034" s="201" t="s">
        <v>2613</v>
      </c>
      <c r="D3034" s="201" t="s">
        <v>2466</v>
      </c>
      <c r="E3034" s="201" t="s">
        <v>109</v>
      </c>
      <c r="F3034" s="201" t="s">
        <v>2347</v>
      </c>
    </row>
    <row r="3035" spans="1:6" ht="12" x14ac:dyDescent="0.25">
      <c r="A3035" s="201" t="s">
        <v>2728</v>
      </c>
      <c r="B3035" s="201" t="s">
        <v>2729</v>
      </c>
      <c r="C3035" s="201" t="s">
        <v>2613</v>
      </c>
      <c r="D3035" s="201" t="s">
        <v>2466</v>
      </c>
      <c r="E3035" s="201" t="s">
        <v>109</v>
      </c>
      <c r="F3035" s="201" t="s">
        <v>2367</v>
      </c>
    </row>
    <row r="3036" spans="1:6" ht="12" x14ac:dyDescent="0.25">
      <c r="A3036" s="201" t="s">
        <v>2728</v>
      </c>
      <c r="B3036" s="201" t="s">
        <v>2729</v>
      </c>
      <c r="C3036" s="201" t="s">
        <v>2613</v>
      </c>
      <c r="D3036" s="201" t="s">
        <v>2466</v>
      </c>
      <c r="E3036" s="201" t="s">
        <v>109</v>
      </c>
      <c r="F3036" s="201" t="s">
        <v>2422</v>
      </c>
    </row>
    <row r="3037" spans="1:6" ht="12" x14ac:dyDescent="0.25">
      <c r="A3037" s="201" t="s">
        <v>2728</v>
      </c>
      <c r="B3037" s="201" t="s">
        <v>2729</v>
      </c>
      <c r="C3037" s="201" t="s">
        <v>2613</v>
      </c>
      <c r="D3037" s="201" t="s">
        <v>2466</v>
      </c>
      <c r="E3037" s="201" t="s">
        <v>109</v>
      </c>
      <c r="F3037" s="201" t="s">
        <v>2407</v>
      </c>
    </row>
    <row r="3038" spans="1:6" ht="12" x14ac:dyDescent="0.25">
      <c r="A3038" s="201" t="s">
        <v>2728</v>
      </c>
      <c r="B3038" s="201" t="s">
        <v>2729</v>
      </c>
      <c r="C3038" s="201" t="s">
        <v>2613</v>
      </c>
      <c r="D3038" s="201" t="s">
        <v>2466</v>
      </c>
      <c r="E3038" s="201" t="s">
        <v>109</v>
      </c>
      <c r="F3038" s="201" t="s">
        <v>2344</v>
      </c>
    </row>
    <row r="3039" spans="1:6" ht="12" x14ac:dyDescent="0.25">
      <c r="A3039" s="201" t="s">
        <v>2728</v>
      </c>
      <c r="B3039" s="201" t="s">
        <v>2729</v>
      </c>
      <c r="C3039" s="201" t="s">
        <v>2613</v>
      </c>
      <c r="D3039" s="201" t="s">
        <v>2466</v>
      </c>
      <c r="E3039" s="201" t="s">
        <v>109</v>
      </c>
      <c r="F3039" s="201" t="s">
        <v>2352</v>
      </c>
    </row>
    <row r="3040" spans="1:6" ht="12" x14ac:dyDescent="0.25">
      <c r="A3040" s="201" t="s">
        <v>2728</v>
      </c>
      <c r="B3040" s="201" t="s">
        <v>2729</v>
      </c>
      <c r="C3040" s="201" t="s">
        <v>2613</v>
      </c>
      <c r="D3040" s="201" t="s">
        <v>2466</v>
      </c>
      <c r="E3040" s="201" t="s">
        <v>109</v>
      </c>
      <c r="F3040" s="201" t="s">
        <v>2365</v>
      </c>
    </row>
    <row r="3041" spans="1:6" ht="12" x14ac:dyDescent="0.25">
      <c r="A3041" s="201" t="s">
        <v>2728</v>
      </c>
      <c r="B3041" s="201" t="s">
        <v>2729</v>
      </c>
      <c r="C3041" s="201" t="s">
        <v>2613</v>
      </c>
      <c r="D3041" s="201" t="s">
        <v>2466</v>
      </c>
      <c r="E3041" s="201" t="s">
        <v>109</v>
      </c>
    </row>
    <row r="3042" spans="1:6" ht="12" x14ac:dyDescent="0.25">
      <c r="A3042" s="201" t="s">
        <v>2182</v>
      </c>
      <c r="B3042" s="201" t="s">
        <v>2730</v>
      </c>
      <c r="C3042" s="201" t="s">
        <v>2613</v>
      </c>
      <c r="D3042" s="201" t="s">
        <v>2466</v>
      </c>
      <c r="E3042" s="201" t="s">
        <v>105</v>
      </c>
      <c r="F3042" s="201" t="s">
        <v>2466</v>
      </c>
    </row>
    <row r="3043" spans="1:6" ht="12" x14ac:dyDescent="0.25">
      <c r="A3043" s="201" t="s">
        <v>2182</v>
      </c>
      <c r="B3043" s="201" t="s">
        <v>2730</v>
      </c>
      <c r="C3043" s="201" t="s">
        <v>2613</v>
      </c>
      <c r="D3043" s="201" t="s">
        <v>2466</v>
      </c>
      <c r="E3043" s="201" t="s">
        <v>105</v>
      </c>
      <c r="F3043" s="201" t="s">
        <v>2443</v>
      </c>
    </row>
    <row r="3044" spans="1:6" ht="12" x14ac:dyDescent="0.25">
      <c r="A3044" s="201" t="s">
        <v>2182</v>
      </c>
      <c r="B3044" s="201" t="s">
        <v>2730</v>
      </c>
      <c r="C3044" s="201" t="s">
        <v>2613</v>
      </c>
      <c r="D3044" s="201" t="s">
        <v>2466</v>
      </c>
      <c r="E3044" s="201" t="s">
        <v>105</v>
      </c>
      <c r="F3044" s="201" t="s">
        <v>2407</v>
      </c>
    </row>
    <row r="3045" spans="1:6" ht="12" x14ac:dyDescent="0.25">
      <c r="A3045" s="201" t="s">
        <v>2182</v>
      </c>
      <c r="B3045" s="201" t="s">
        <v>2730</v>
      </c>
      <c r="C3045" s="201" t="s">
        <v>2613</v>
      </c>
      <c r="D3045" s="201" t="s">
        <v>2466</v>
      </c>
      <c r="E3045" s="201" t="s">
        <v>105</v>
      </c>
      <c r="F3045" s="201" t="s">
        <v>2422</v>
      </c>
    </row>
    <row r="3046" spans="1:6" ht="12" x14ac:dyDescent="0.25">
      <c r="A3046" s="201" t="s">
        <v>2182</v>
      </c>
      <c r="B3046" s="201" t="s">
        <v>2730</v>
      </c>
      <c r="C3046" s="201" t="s">
        <v>2613</v>
      </c>
      <c r="D3046" s="201" t="s">
        <v>2466</v>
      </c>
      <c r="E3046" s="201" t="s">
        <v>105</v>
      </c>
      <c r="F3046" s="201" t="s">
        <v>2405</v>
      </c>
    </row>
    <row r="3047" spans="1:6" ht="12" x14ac:dyDescent="0.25">
      <c r="A3047" s="201" t="s">
        <v>2182</v>
      </c>
      <c r="B3047" s="201" t="s">
        <v>2730</v>
      </c>
      <c r="C3047" s="201" t="s">
        <v>2613</v>
      </c>
      <c r="D3047" s="201" t="s">
        <v>2466</v>
      </c>
      <c r="E3047" s="201" t="s">
        <v>105</v>
      </c>
    </row>
    <row r="3048" spans="1:6" ht="12" x14ac:dyDescent="0.25">
      <c r="A3048" s="201" t="s">
        <v>2731</v>
      </c>
      <c r="B3048" s="201" t="s">
        <v>2732</v>
      </c>
      <c r="C3048" s="201" t="s">
        <v>2436</v>
      </c>
      <c r="D3048" s="201" t="s">
        <v>2466</v>
      </c>
      <c r="E3048" s="201" t="s">
        <v>105</v>
      </c>
      <c r="F3048" s="201" t="s">
        <v>2466</v>
      </c>
    </row>
    <row r="3049" spans="1:6" ht="12" x14ac:dyDescent="0.25">
      <c r="A3049" s="201" t="s">
        <v>2731</v>
      </c>
      <c r="B3049" s="201" t="s">
        <v>2732</v>
      </c>
      <c r="C3049" s="201" t="s">
        <v>2436</v>
      </c>
      <c r="D3049" s="201" t="s">
        <v>2466</v>
      </c>
      <c r="E3049" s="201" t="s">
        <v>105</v>
      </c>
      <c r="F3049" s="201" t="s">
        <v>2365</v>
      </c>
    </row>
    <row r="3050" spans="1:6" ht="12" x14ac:dyDescent="0.25">
      <c r="A3050" s="201" t="s">
        <v>2731</v>
      </c>
      <c r="B3050" s="201" t="s">
        <v>2732</v>
      </c>
      <c r="C3050" s="201" t="s">
        <v>2436</v>
      </c>
      <c r="D3050" s="201" t="s">
        <v>2466</v>
      </c>
      <c r="E3050" s="201" t="s">
        <v>105</v>
      </c>
      <c r="F3050" s="201" t="s">
        <v>2355</v>
      </c>
    </row>
    <row r="3051" spans="1:6" ht="12" x14ac:dyDescent="0.25">
      <c r="A3051" s="201" t="s">
        <v>2731</v>
      </c>
      <c r="B3051" s="201" t="s">
        <v>2732</v>
      </c>
      <c r="C3051" s="201" t="s">
        <v>2436</v>
      </c>
      <c r="D3051" s="201" t="s">
        <v>2466</v>
      </c>
      <c r="E3051" s="201" t="s">
        <v>105</v>
      </c>
      <c r="F3051" s="201" t="s">
        <v>2390</v>
      </c>
    </row>
    <row r="3052" spans="1:6" ht="12" x14ac:dyDescent="0.25">
      <c r="A3052" s="201" t="s">
        <v>2731</v>
      </c>
      <c r="B3052" s="201" t="s">
        <v>2732</v>
      </c>
      <c r="C3052" s="201" t="s">
        <v>2436</v>
      </c>
      <c r="D3052" s="201" t="s">
        <v>2466</v>
      </c>
      <c r="E3052" s="201" t="s">
        <v>105</v>
      </c>
      <c r="F3052" s="201" t="s">
        <v>2345</v>
      </c>
    </row>
    <row r="3053" spans="1:6" ht="12" x14ac:dyDescent="0.25">
      <c r="A3053" s="201" t="s">
        <v>2731</v>
      </c>
      <c r="B3053" s="201" t="s">
        <v>2732</v>
      </c>
      <c r="C3053" s="201" t="s">
        <v>2436</v>
      </c>
      <c r="D3053" s="201" t="s">
        <v>2466</v>
      </c>
      <c r="E3053" s="201" t="s">
        <v>105</v>
      </c>
    </row>
    <row r="3054" spans="1:6" ht="12" x14ac:dyDescent="0.25">
      <c r="A3054" s="201" t="s">
        <v>1101</v>
      </c>
      <c r="B3054" s="201" t="s">
        <v>2733</v>
      </c>
      <c r="C3054" s="201" t="s">
        <v>2613</v>
      </c>
      <c r="D3054" s="201" t="s">
        <v>2466</v>
      </c>
      <c r="E3054" s="201" t="s">
        <v>109</v>
      </c>
      <c r="F3054" s="201" t="s">
        <v>2365</v>
      </c>
    </row>
    <row r="3055" spans="1:6" ht="12" x14ac:dyDescent="0.25">
      <c r="A3055" s="201" t="s">
        <v>1101</v>
      </c>
      <c r="B3055" s="201" t="s">
        <v>2733</v>
      </c>
      <c r="C3055" s="201" t="s">
        <v>2613</v>
      </c>
      <c r="D3055" s="201" t="s">
        <v>2466</v>
      </c>
      <c r="E3055" s="201" t="s">
        <v>109</v>
      </c>
      <c r="F3055" s="201" t="s">
        <v>2394</v>
      </c>
    </row>
    <row r="3056" spans="1:6" ht="12" x14ac:dyDescent="0.25">
      <c r="A3056" s="201" t="s">
        <v>1101</v>
      </c>
      <c r="B3056" s="201" t="s">
        <v>2733</v>
      </c>
      <c r="C3056" s="201" t="s">
        <v>2613</v>
      </c>
      <c r="D3056" s="201" t="s">
        <v>2466</v>
      </c>
      <c r="E3056" s="201" t="s">
        <v>109</v>
      </c>
      <c r="F3056" s="201" t="s">
        <v>2407</v>
      </c>
    </row>
    <row r="3057" spans="1:6" ht="12" x14ac:dyDescent="0.25">
      <c r="A3057" s="201" t="s">
        <v>1101</v>
      </c>
      <c r="B3057" s="201" t="s">
        <v>2733</v>
      </c>
      <c r="C3057" s="201" t="s">
        <v>2613</v>
      </c>
      <c r="D3057" s="201" t="s">
        <v>2466</v>
      </c>
      <c r="E3057" s="201" t="s">
        <v>109</v>
      </c>
    </row>
    <row r="3058" spans="1:6" ht="12" x14ac:dyDescent="0.25">
      <c r="A3058" s="201" t="s">
        <v>1101</v>
      </c>
      <c r="B3058" s="201" t="s">
        <v>2733</v>
      </c>
      <c r="C3058" s="201" t="s">
        <v>2613</v>
      </c>
      <c r="D3058" s="201" t="s">
        <v>2466</v>
      </c>
      <c r="E3058" s="201" t="s">
        <v>109</v>
      </c>
      <c r="F3058" s="201" t="s">
        <v>2466</v>
      </c>
    </row>
    <row r="3059" spans="1:6" ht="12" x14ac:dyDescent="0.25">
      <c r="A3059" s="201" t="s">
        <v>1101</v>
      </c>
      <c r="B3059" s="201" t="s">
        <v>2733</v>
      </c>
      <c r="C3059" s="201" t="s">
        <v>2613</v>
      </c>
      <c r="D3059" s="201" t="s">
        <v>2466</v>
      </c>
      <c r="E3059" s="201" t="s">
        <v>109</v>
      </c>
      <c r="F3059" s="201" t="s">
        <v>2352</v>
      </c>
    </row>
    <row r="3060" spans="1:6" ht="12" x14ac:dyDescent="0.25">
      <c r="A3060" s="201" t="s">
        <v>1101</v>
      </c>
      <c r="B3060" s="201" t="s">
        <v>2733</v>
      </c>
      <c r="C3060" s="201" t="s">
        <v>2613</v>
      </c>
      <c r="D3060" s="201" t="s">
        <v>2466</v>
      </c>
      <c r="E3060" s="201" t="s">
        <v>109</v>
      </c>
      <c r="F3060" s="201" t="s">
        <v>2344</v>
      </c>
    </row>
    <row r="3061" spans="1:6" ht="12" x14ac:dyDescent="0.25">
      <c r="A3061" s="201" t="s">
        <v>2734</v>
      </c>
      <c r="B3061" s="201" t="s">
        <v>2735</v>
      </c>
      <c r="C3061" s="201" t="s">
        <v>2436</v>
      </c>
      <c r="D3061" s="201" t="s">
        <v>2341</v>
      </c>
      <c r="E3061" s="201" t="s">
        <v>105</v>
      </c>
      <c r="F3061" s="201" t="s">
        <v>2342</v>
      </c>
    </row>
    <row r="3062" spans="1:6" ht="12" x14ac:dyDescent="0.25">
      <c r="A3062" s="201" t="s">
        <v>2734</v>
      </c>
      <c r="B3062" s="201" t="s">
        <v>2735</v>
      </c>
      <c r="C3062" s="201" t="s">
        <v>2436</v>
      </c>
      <c r="D3062" s="201" t="s">
        <v>2341</v>
      </c>
      <c r="E3062" s="201" t="s">
        <v>105</v>
      </c>
      <c r="F3062" s="201" t="s">
        <v>2341</v>
      </c>
    </row>
    <row r="3063" spans="1:6" ht="12" x14ac:dyDescent="0.25">
      <c r="A3063" s="201" t="s">
        <v>2734</v>
      </c>
      <c r="B3063" s="201" t="s">
        <v>2735</v>
      </c>
      <c r="C3063" s="201" t="s">
        <v>2436</v>
      </c>
      <c r="D3063" s="201" t="s">
        <v>2341</v>
      </c>
      <c r="E3063" s="201" t="s">
        <v>105</v>
      </c>
    </row>
    <row r="3064" spans="1:6" ht="12" x14ac:dyDescent="0.25">
      <c r="A3064" s="201" t="s">
        <v>2734</v>
      </c>
      <c r="B3064" s="201" t="s">
        <v>2735</v>
      </c>
      <c r="C3064" s="201" t="s">
        <v>2436</v>
      </c>
      <c r="D3064" s="201" t="s">
        <v>2341</v>
      </c>
      <c r="E3064" s="201" t="s">
        <v>105</v>
      </c>
      <c r="F3064" s="201" t="s">
        <v>2364</v>
      </c>
    </row>
    <row r="3065" spans="1:6" ht="12" x14ac:dyDescent="0.25">
      <c r="A3065" s="201" t="s">
        <v>2734</v>
      </c>
      <c r="B3065" s="201" t="s">
        <v>2735</v>
      </c>
      <c r="C3065" s="201" t="s">
        <v>2436</v>
      </c>
      <c r="D3065" s="201" t="s">
        <v>2341</v>
      </c>
      <c r="E3065" s="201" t="s">
        <v>105</v>
      </c>
      <c r="F3065" s="201" t="s">
        <v>2346</v>
      </c>
    </row>
    <row r="3066" spans="1:6" ht="12" x14ac:dyDescent="0.25">
      <c r="A3066" s="201" t="s">
        <v>2734</v>
      </c>
      <c r="B3066" s="201" t="s">
        <v>2735</v>
      </c>
      <c r="C3066" s="201" t="s">
        <v>2436</v>
      </c>
      <c r="D3066" s="201" t="s">
        <v>2341</v>
      </c>
      <c r="E3066" s="201" t="s">
        <v>105</v>
      </c>
      <c r="F3066" s="201" t="s">
        <v>2352</v>
      </c>
    </row>
    <row r="3067" spans="1:6" ht="12" x14ac:dyDescent="0.25">
      <c r="A3067" s="201" t="s">
        <v>2734</v>
      </c>
      <c r="B3067" s="201" t="s">
        <v>2735</v>
      </c>
      <c r="C3067" s="201" t="s">
        <v>2436</v>
      </c>
      <c r="D3067" s="201" t="s">
        <v>2341</v>
      </c>
      <c r="E3067" s="201" t="s">
        <v>105</v>
      </c>
      <c r="F3067" s="201" t="s">
        <v>2367</v>
      </c>
    </row>
    <row r="3068" spans="1:6" ht="12" x14ac:dyDescent="0.25">
      <c r="A3068" s="201" t="s">
        <v>2734</v>
      </c>
      <c r="B3068" s="201" t="s">
        <v>2735</v>
      </c>
      <c r="C3068" s="201" t="s">
        <v>2436</v>
      </c>
      <c r="D3068" s="201" t="s">
        <v>2341</v>
      </c>
      <c r="E3068" s="201" t="s">
        <v>105</v>
      </c>
      <c r="F3068" s="201" t="s">
        <v>2365</v>
      </c>
    </row>
    <row r="3069" spans="1:6" ht="12" x14ac:dyDescent="0.25">
      <c r="A3069" s="201" t="s">
        <v>2736</v>
      </c>
      <c r="B3069" s="201" t="s">
        <v>2737</v>
      </c>
      <c r="C3069" s="201" t="s">
        <v>2284</v>
      </c>
      <c r="D3069" s="201" t="s">
        <v>2466</v>
      </c>
      <c r="E3069" s="201" t="s">
        <v>109</v>
      </c>
      <c r="F3069" s="201" t="s">
        <v>2355</v>
      </c>
    </row>
    <row r="3070" spans="1:6" ht="12" x14ac:dyDescent="0.25">
      <c r="A3070" s="201" t="s">
        <v>2736</v>
      </c>
      <c r="B3070" s="201" t="s">
        <v>2737</v>
      </c>
      <c r="C3070" s="201" t="s">
        <v>2284</v>
      </c>
      <c r="D3070" s="201" t="s">
        <v>2466</v>
      </c>
      <c r="E3070" s="201" t="s">
        <v>109</v>
      </c>
      <c r="F3070" s="201" t="s">
        <v>2345</v>
      </c>
    </row>
    <row r="3071" spans="1:6" ht="12" x14ac:dyDescent="0.25">
      <c r="A3071" s="201" t="s">
        <v>2736</v>
      </c>
      <c r="B3071" s="201" t="s">
        <v>2737</v>
      </c>
      <c r="C3071" s="201" t="s">
        <v>2284</v>
      </c>
      <c r="D3071" s="201" t="s">
        <v>2466</v>
      </c>
      <c r="E3071" s="201" t="s">
        <v>109</v>
      </c>
    </row>
    <row r="3072" spans="1:6" ht="12" x14ac:dyDescent="0.25">
      <c r="A3072" s="201" t="s">
        <v>2738</v>
      </c>
      <c r="B3072" s="201" t="s">
        <v>2739</v>
      </c>
      <c r="C3072" s="201" t="s">
        <v>2436</v>
      </c>
      <c r="D3072" s="201" t="s">
        <v>2466</v>
      </c>
      <c r="E3072" s="201" t="s">
        <v>105</v>
      </c>
      <c r="F3072" s="201" t="s">
        <v>2367</v>
      </c>
    </row>
    <row r="3073" spans="1:6" ht="12" x14ac:dyDescent="0.25">
      <c r="A3073" s="201" t="s">
        <v>2738</v>
      </c>
      <c r="B3073" s="201" t="s">
        <v>2739</v>
      </c>
      <c r="C3073" s="201" t="s">
        <v>2436</v>
      </c>
      <c r="D3073" s="201" t="s">
        <v>2466</v>
      </c>
      <c r="E3073" s="201" t="s">
        <v>105</v>
      </c>
    </row>
    <row r="3074" spans="1:6" ht="12" x14ac:dyDescent="0.25">
      <c r="A3074" s="201" t="s">
        <v>2738</v>
      </c>
      <c r="B3074" s="201" t="s">
        <v>2739</v>
      </c>
      <c r="C3074" s="201" t="s">
        <v>2436</v>
      </c>
      <c r="D3074" s="201" t="s">
        <v>2466</v>
      </c>
      <c r="E3074" s="201" t="s">
        <v>105</v>
      </c>
      <c r="F3074" s="201" t="s">
        <v>2345</v>
      </c>
    </row>
    <row r="3075" spans="1:6" ht="12" x14ac:dyDescent="0.25">
      <c r="A3075" s="201" t="s">
        <v>2738</v>
      </c>
      <c r="B3075" s="201" t="s">
        <v>2739</v>
      </c>
      <c r="C3075" s="201" t="s">
        <v>2436</v>
      </c>
      <c r="D3075" s="201" t="s">
        <v>2466</v>
      </c>
      <c r="E3075" s="201" t="s">
        <v>105</v>
      </c>
      <c r="F3075" s="201" t="s">
        <v>2396</v>
      </c>
    </row>
    <row r="3076" spans="1:6" ht="12" x14ac:dyDescent="0.25">
      <c r="A3076" s="201" t="s">
        <v>2738</v>
      </c>
      <c r="B3076" s="201" t="s">
        <v>2739</v>
      </c>
      <c r="C3076" s="201" t="s">
        <v>2436</v>
      </c>
      <c r="D3076" s="201" t="s">
        <v>2466</v>
      </c>
      <c r="E3076" s="201" t="s">
        <v>105</v>
      </c>
      <c r="F3076" s="201" t="s">
        <v>2365</v>
      </c>
    </row>
    <row r="3077" spans="1:6" ht="12" x14ac:dyDescent="0.25">
      <c r="A3077" s="201" t="s">
        <v>2738</v>
      </c>
      <c r="B3077" s="201" t="s">
        <v>2739</v>
      </c>
      <c r="C3077" s="201" t="s">
        <v>2436</v>
      </c>
      <c r="D3077" s="201" t="s">
        <v>2466</v>
      </c>
      <c r="E3077" s="201" t="s">
        <v>105</v>
      </c>
      <c r="F3077" s="201" t="s">
        <v>2466</v>
      </c>
    </row>
    <row r="3078" spans="1:6" ht="12" x14ac:dyDescent="0.25">
      <c r="A3078" s="201" t="s">
        <v>2740</v>
      </c>
      <c r="B3078" s="201" t="s">
        <v>2741</v>
      </c>
      <c r="C3078" s="201" t="s">
        <v>2284</v>
      </c>
      <c r="D3078" s="201" t="s">
        <v>2466</v>
      </c>
      <c r="E3078" s="201" t="s">
        <v>109</v>
      </c>
      <c r="F3078" s="201" t="s">
        <v>2405</v>
      </c>
    </row>
    <row r="3079" spans="1:6" ht="12" x14ac:dyDescent="0.25">
      <c r="A3079" s="201" t="s">
        <v>2740</v>
      </c>
      <c r="B3079" s="201" t="s">
        <v>2741</v>
      </c>
      <c r="C3079" s="201" t="s">
        <v>2284</v>
      </c>
      <c r="D3079" s="201" t="s">
        <v>2466</v>
      </c>
      <c r="E3079" s="201" t="s">
        <v>109</v>
      </c>
    </row>
    <row r="3080" spans="1:6" ht="12" x14ac:dyDescent="0.25">
      <c r="A3080" s="201" t="s">
        <v>2740</v>
      </c>
      <c r="B3080" s="201" t="s">
        <v>2741</v>
      </c>
      <c r="C3080" s="201" t="s">
        <v>2284</v>
      </c>
      <c r="D3080" s="201" t="s">
        <v>2466</v>
      </c>
      <c r="E3080" s="201" t="s">
        <v>109</v>
      </c>
      <c r="F3080" s="201" t="s">
        <v>2344</v>
      </c>
    </row>
    <row r="3081" spans="1:6" ht="12" x14ac:dyDescent="0.25">
      <c r="A3081" s="201" t="s">
        <v>2740</v>
      </c>
      <c r="B3081" s="201" t="s">
        <v>2741</v>
      </c>
      <c r="C3081" s="201" t="s">
        <v>2284</v>
      </c>
      <c r="D3081" s="201" t="s">
        <v>2466</v>
      </c>
      <c r="E3081" s="201" t="s">
        <v>109</v>
      </c>
      <c r="F3081" s="201" t="s">
        <v>2422</v>
      </c>
    </row>
    <row r="3082" spans="1:6" ht="12" x14ac:dyDescent="0.25">
      <c r="A3082" s="201" t="s">
        <v>2740</v>
      </c>
      <c r="B3082" s="201" t="s">
        <v>2741</v>
      </c>
      <c r="C3082" s="201" t="s">
        <v>2284</v>
      </c>
      <c r="D3082" s="201" t="s">
        <v>2466</v>
      </c>
      <c r="E3082" s="201" t="s">
        <v>109</v>
      </c>
      <c r="F3082" s="201" t="s">
        <v>2365</v>
      </c>
    </row>
    <row r="3083" spans="1:6" ht="12" x14ac:dyDescent="0.25">
      <c r="A3083" s="201" t="s">
        <v>2740</v>
      </c>
      <c r="B3083" s="201" t="s">
        <v>2741</v>
      </c>
      <c r="C3083" s="201" t="s">
        <v>2284</v>
      </c>
      <c r="D3083" s="201" t="s">
        <v>2466</v>
      </c>
      <c r="E3083" s="201" t="s">
        <v>109</v>
      </c>
      <c r="F3083" s="201" t="s">
        <v>2440</v>
      </c>
    </row>
    <row r="3084" spans="1:6" ht="12" x14ac:dyDescent="0.25">
      <c r="A3084" s="201" t="s">
        <v>2742</v>
      </c>
      <c r="B3084" s="201" t="s">
        <v>2743</v>
      </c>
      <c r="C3084" s="201" t="s">
        <v>2436</v>
      </c>
      <c r="D3084" s="201" t="s">
        <v>2466</v>
      </c>
      <c r="E3084" s="201" t="s">
        <v>105</v>
      </c>
    </row>
    <row r="3085" spans="1:6" ht="12" x14ac:dyDescent="0.25">
      <c r="A3085" s="201" t="s">
        <v>2742</v>
      </c>
      <c r="B3085" s="201" t="s">
        <v>2743</v>
      </c>
      <c r="C3085" s="201" t="s">
        <v>2436</v>
      </c>
      <c r="D3085" s="201" t="s">
        <v>2466</v>
      </c>
      <c r="E3085" s="201" t="s">
        <v>105</v>
      </c>
      <c r="F3085" s="201" t="s">
        <v>2365</v>
      </c>
    </row>
    <row r="3086" spans="1:6" ht="12" x14ac:dyDescent="0.25">
      <c r="A3086" s="201" t="s">
        <v>2742</v>
      </c>
      <c r="B3086" s="201" t="s">
        <v>2743</v>
      </c>
      <c r="C3086" s="201" t="s">
        <v>2436</v>
      </c>
      <c r="D3086" s="201" t="s">
        <v>2466</v>
      </c>
      <c r="E3086" s="201" t="s">
        <v>105</v>
      </c>
      <c r="F3086" s="201" t="s">
        <v>2345</v>
      </c>
    </row>
    <row r="3087" spans="1:6" ht="12" x14ac:dyDescent="0.25">
      <c r="A3087" s="201" t="s">
        <v>2742</v>
      </c>
      <c r="B3087" s="201" t="s">
        <v>2743</v>
      </c>
      <c r="C3087" s="201" t="s">
        <v>2436</v>
      </c>
      <c r="D3087" s="201" t="s">
        <v>2466</v>
      </c>
      <c r="E3087" s="201" t="s">
        <v>105</v>
      </c>
      <c r="F3087" s="201" t="s">
        <v>2367</v>
      </c>
    </row>
    <row r="3088" spans="1:6" ht="12" x14ac:dyDescent="0.25">
      <c r="A3088" s="201" t="s">
        <v>2742</v>
      </c>
      <c r="B3088" s="201" t="s">
        <v>2743</v>
      </c>
      <c r="C3088" s="201" t="s">
        <v>2436</v>
      </c>
      <c r="D3088" s="201" t="s">
        <v>2466</v>
      </c>
      <c r="E3088" s="201" t="s">
        <v>105</v>
      </c>
      <c r="F3088" s="201" t="s">
        <v>2396</v>
      </c>
    </row>
    <row r="3089" spans="1:6" ht="12" x14ac:dyDescent="0.25">
      <c r="A3089" s="201" t="s">
        <v>2742</v>
      </c>
      <c r="B3089" s="201" t="s">
        <v>2743</v>
      </c>
      <c r="C3089" s="201" t="s">
        <v>2436</v>
      </c>
      <c r="D3089" s="201" t="s">
        <v>2466</v>
      </c>
      <c r="E3089" s="201" t="s">
        <v>105</v>
      </c>
      <c r="F3089" s="201" t="s">
        <v>2466</v>
      </c>
    </row>
    <row r="3090" spans="1:6" ht="12" x14ac:dyDescent="0.25">
      <c r="A3090" s="201" t="s">
        <v>2742</v>
      </c>
      <c r="B3090" s="201" t="s">
        <v>2743</v>
      </c>
      <c r="C3090" s="201" t="s">
        <v>2436</v>
      </c>
      <c r="D3090" s="201" t="s">
        <v>2466</v>
      </c>
      <c r="E3090" s="201" t="s">
        <v>105</v>
      </c>
      <c r="F3090" s="201" t="s">
        <v>2364</v>
      </c>
    </row>
    <row r="3091" spans="1:6" ht="12" x14ac:dyDescent="0.25">
      <c r="A3091" s="201" t="s">
        <v>2744</v>
      </c>
      <c r="B3091" s="201" t="s">
        <v>2745</v>
      </c>
      <c r="C3091" s="201" t="s">
        <v>2436</v>
      </c>
      <c r="D3091" s="201" t="s">
        <v>2466</v>
      </c>
      <c r="E3091" s="201" t="s">
        <v>105</v>
      </c>
    </row>
    <row r="3092" spans="1:6" ht="12" x14ac:dyDescent="0.25">
      <c r="A3092" s="201" t="s">
        <v>2744</v>
      </c>
      <c r="B3092" s="201" t="s">
        <v>2745</v>
      </c>
      <c r="C3092" s="201" t="s">
        <v>2436</v>
      </c>
      <c r="D3092" s="201" t="s">
        <v>2466</v>
      </c>
      <c r="E3092" s="201" t="s">
        <v>105</v>
      </c>
      <c r="F3092" s="201" t="s">
        <v>2364</v>
      </c>
    </row>
    <row r="3093" spans="1:6" ht="12" x14ac:dyDescent="0.25">
      <c r="A3093" s="201" t="s">
        <v>2744</v>
      </c>
      <c r="B3093" s="201" t="s">
        <v>2745</v>
      </c>
      <c r="C3093" s="201" t="s">
        <v>2436</v>
      </c>
      <c r="D3093" s="201" t="s">
        <v>2466</v>
      </c>
      <c r="E3093" s="201" t="s">
        <v>105</v>
      </c>
      <c r="F3093" s="201" t="s">
        <v>2367</v>
      </c>
    </row>
    <row r="3094" spans="1:6" ht="12" x14ac:dyDescent="0.25">
      <c r="A3094" s="201" t="s">
        <v>2744</v>
      </c>
      <c r="B3094" s="201" t="s">
        <v>2745</v>
      </c>
      <c r="C3094" s="201" t="s">
        <v>2436</v>
      </c>
      <c r="D3094" s="201" t="s">
        <v>2466</v>
      </c>
      <c r="E3094" s="201" t="s">
        <v>105</v>
      </c>
      <c r="F3094" s="201" t="s">
        <v>2396</v>
      </c>
    </row>
    <row r="3095" spans="1:6" ht="12" x14ac:dyDescent="0.25">
      <c r="A3095" s="201" t="s">
        <v>2744</v>
      </c>
      <c r="B3095" s="201" t="s">
        <v>2745</v>
      </c>
      <c r="C3095" s="201" t="s">
        <v>2436</v>
      </c>
      <c r="D3095" s="201" t="s">
        <v>2466</v>
      </c>
      <c r="E3095" s="201" t="s">
        <v>105</v>
      </c>
      <c r="F3095" s="201" t="s">
        <v>2365</v>
      </c>
    </row>
    <row r="3096" spans="1:6" ht="12" x14ac:dyDescent="0.25">
      <c r="A3096" s="201" t="s">
        <v>2744</v>
      </c>
      <c r="B3096" s="201" t="s">
        <v>2745</v>
      </c>
      <c r="C3096" s="201" t="s">
        <v>2436</v>
      </c>
      <c r="D3096" s="201" t="s">
        <v>2466</v>
      </c>
      <c r="E3096" s="201" t="s">
        <v>105</v>
      </c>
      <c r="F3096" s="201" t="s">
        <v>2345</v>
      </c>
    </row>
    <row r="3097" spans="1:6" ht="12" x14ac:dyDescent="0.25">
      <c r="A3097" s="201" t="s">
        <v>2744</v>
      </c>
      <c r="B3097" s="201" t="s">
        <v>2745</v>
      </c>
      <c r="C3097" s="201" t="s">
        <v>2436</v>
      </c>
      <c r="D3097" s="201" t="s">
        <v>2466</v>
      </c>
      <c r="E3097" s="201" t="s">
        <v>105</v>
      </c>
      <c r="F3097" s="201" t="s">
        <v>2466</v>
      </c>
    </row>
    <row r="3098" spans="1:6" ht="12" x14ac:dyDescent="0.25">
      <c r="A3098" s="201" t="s">
        <v>2746</v>
      </c>
      <c r="B3098" s="201" t="s">
        <v>2747</v>
      </c>
      <c r="C3098" s="201" t="s">
        <v>2436</v>
      </c>
      <c r="D3098" s="201" t="s">
        <v>2466</v>
      </c>
      <c r="E3098" s="201" t="s">
        <v>105</v>
      </c>
      <c r="F3098" s="201" t="s">
        <v>2396</v>
      </c>
    </row>
    <row r="3099" spans="1:6" ht="12" x14ac:dyDescent="0.25">
      <c r="A3099" s="201" t="s">
        <v>2746</v>
      </c>
      <c r="B3099" s="201" t="s">
        <v>2747</v>
      </c>
      <c r="C3099" s="201" t="s">
        <v>2436</v>
      </c>
      <c r="D3099" s="201" t="s">
        <v>2466</v>
      </c>
      <c r="E3099" s="201" t="s">
        <v>105</v>
      </c>
      <c r="F3099" s="201" t="s">
        <v>2345</v>
      </c>
    </row>
    <row r="3100" spans="1:6" ht="12" x14ac:dyDescent="0.25">
      <c r="A3100" s="201" t="s">
        <v>2746</v>
      </c>
      <c r="B3100" s="201" t="s">
        <v>2747</v>
      </c>
      <c r="C3100" s="201" t="s">
        <v>2436</v>
      </c>
      <c r="D3100" s="201" t="s">
        <v>2466</v>
      </c>
      <c r="E3100" s="201" t="s">
        <v>105</v>
      </c>
      <c r="F3100" s="201" t="s">
        <v>2367</v>
      </c>
    </row>
    <row r="3101" spans="1:6" ht="12" x14ac:dyDescent="0.25">
      <c r="A3101" s="201" t="s">
        <v>2746</v>
      </c>
      <c r="B3101" s="201" t="s">
        <v>2747</v>
      </c>
      <c r="C3101" s="201" t="s">
        <v>2436</v>
      </c>
      <c r="D3101" s="201" t="s">
        <v>2466</v>
      </c>
      <c r="E3101" s="201" t="s">
        <v>105</v>
      </c>
      <c r="F3101" s="201" t="s">
        <v>2355</v>
      </c>
    </row>
    <row r="3102" spans="1:6" ht="12" x14ac:dyDescent="0.25">
      <c r="A3102" s="201" t="s">
        <v>2746</v>
      </c>
      <c r="B3102" s="201" t="s">
        <v>2747</v>
      </c>
      <c r="C3102" s="201" t="s">
        <v>2436</v>
      </c>
      <c r="D3102" s="201" t="s">
        <v>2466</v>
      </c>
      <c r="E3102" s="201" t="s">
        <v>105</v>
      </c>
      <c r="F3102" s="201" t="s">
        <v>2364</v>
      </c>
    </row>
    <row r="3103" spans="1:6" ht="12" x14ac:dyDescent="0.25">
      <c r="A3103" s="201" t="s">
        <v>2746</v>
      </c>
      <c r="B3103" s="201" t="s">
        <v>2747</v>
      </c>
      <c r="C3103" s="201" t="s">
        <v>2436</v>
      </c>
      <c r="D3103" s="201" t="s">
        <v>2466</v>
      </c>
      <c r="E3103" s="201" t="s">
        <v>105</v>
      </c>
      <c r="F3103" s="201" t="s">
        <v>2466</v>
      </c>
    </row>
    <row r="3104" spans="1:6" ht="12" x14ac:dyDescent="0.25">
      <c r="A3104" s="201" t="s">
        <v>2746</v>
      </c>
      <c r="B3104" s="201" t="s">
        <v>2747</v>
      </c>
      <c r="C3104" s="201" t="s">
        <v>2436</v>
      </c>
      <c r="D3104" s="201" t="s">
        <v>2466</v>
      </c>
      <c r="E3104" s="201" t="s">
        <v>105</v>
      </c>
    </row>
    <row r="3105" spans="1:6" ht="12" x14ac:dyDescent="0.25">
      <c r="A3105" s="201" t="s">
        <v>2746</v>
      </c>
      <c r="B3105" s="201" t="s">
        <v>2747</v>
      </c>
      <c r="C3105" s="201" t="s">
        <v>2436</v>
      </c>
      <c r="D3105" s="201" t="s">
        <v>2466</v>
      </c>
      <c r="E3105" s="201" t="s">
        <v>105</v>
      </c>
      <c r="F3105" s="201" t="s">
        <v>2365</v>
      </c>
    </row>
    <row r="3106" spans="1:6" ht="12" x14ac:dyDescent="0.25">
      <c r="A3106" s="201" t="s">
        <v>2748</v>
      </c>
      <c r="B3106" s="201" t="s">
        <v>2749</v>
      </c>
      <c r="C3106" s="201" t="s">
        <v>2436</v>
      </c>
      <c r="D3106" s="201" t="s">
        <v>2466</v>
      </c>
      <c r="E3106" s="201" t="s">
        <v>105</v>
      </c>
    </row>
    <row r="3107" spans="1:6" ht="12" x14ac:dyDescent="0.25">
      <c r="A3107" s="201" t="s">
        <v>2748</v>
      </c>
      <c r="B3107" s="201" t="s">
        <v>2749</v>
      </c>
      <c r="C3107" s="201" t="s">
        <v>2436</v>
      </c>
      <c r="D3107" s="201" t="s">
        <v>2466</v>
      </c>
      <c r="E3107" s="201" t="s">
        <v>105</v>
      </c>
      <c r="F3107" s="201" t="s">
        <v>2466</v>
      </c>
    </row>
    <row r="3108" spans="1:6" ht="12" x14ac:dyDescent="0.25">
      <c r="A3108" s="201" t="s">
        <v>2748</v>
      </c>
      <c r="B3108" s="201" t="s">
        <v>2749</v>
      </c>
      <c r="C3108" s="201" t="s">
        <v>2436</v>
      </c>
      <c r="D3108" s="201" t="s">
        <v>2466</v>
      </c>
      <c r="E3108" s="201" t="s">
        <v>105</v>
      </c>
      <c r="F3108" s="201" t="s">
        <v>2365</v>
      </c>
    </row>
    <row r="3109" spans="1:6" ht="12" x14ac:dyDescent="0.25">
      <c r="A3109" s="201" t="s">
        <v>2748</v>
      </c>
      <c r="B3109" s="201" t="s">
        <v>2749</v>
      </c>
      <c r="C3109" s="201" t="s">
        <v>2436</v>
      </c>
      <c r="D3109" s="201" t="s">
        <v>2466</v>
      </c>
      <c r="E3109" s="201" t="s">
        <v>105</v>
      </c>
      <c r="F3109" s="201" t="s">
        <v>2407</v>
      </c>
    </row>
    <row r="3110" spans="1:6" ht="12" x14ac:dyDescent="0.25">
      <c r="A3110" s="201" t="s">
        <v>2748</v>
      </c>
      <c r="B3110" s="201" t="s">
        <v>2749</v>
      </c>
      <c r="C3110" s="201" t="s">
        <v>2436</v>
      </c>
      <c r="D3110" s="201" t="s">
        <v>2466</v>
      </c>
      <c r="E3110" s="201" t="s">
        <v>105</v>
      </c>
      <c r="F3110" s="201" t="s">
        <v>2390</v>
      </c>
    </row>
    <row r="3111" spans="1:6" ht="12" x14ac:dyDescent="0.25">
      <c r="A3111" s="201" t="s">
        <v>2750</v>
      </c>
      <c r="B3111" s="201" t="s">
        <v>2751</v>
      </c>
      <c r="C3111" s="201" t="s">
        <v>2613</v>
      </c>
      <c r="D3111" s="201" t="s">
        <v>2341</v>
      </c>
      <c r="E3111" s="201" t="s">
        <v>105</v>
      </c>
      <c r="F3111" s="201" t="s">
        <v>2341</v>
      </c>
    </row>
    <row r="3112" spans="1:6" ht="12" x14ac:dyDescent="0.25">
      <c r="A3112" s="201" t="s">
        <v>2750</v>
      </c>
      <c r="B3112" s="201" t="s">
        <v>2751</v>
      </c>
      <c r="C3112" s="201" t="s">
        <v>2613</v>
      </c>
      <c r="D3112" s="201" t="s">
        <v>2341</v>
      </c>
      <c r="E3112" s="201" t="s">
        <v>105</v>
      </c>
      <c r="F3112" s="201" t="s">
        <v>2345</v>
      </c>
    </row>
    <row r="3113" spans="1:6" ht="12" x14ac:dyDescent="0.25">
      <c r="A3113" s="201" t="s">
        <v>2750</v>
      </c>
      <c r="B3113" s="201" t="s">
        <v>2751</v>
      </c>
      <c r="C3113" s="201" t="s">
        <v>2613</v>
      </c>
      <c r="D3113" s="201" t="s">
        <v>2341</v>
      </c>
      <c r="E3113" s="201" t="s">
        <v>105</v>
      </c>
      <c r="F3113" s="201" t="s">
        <v>2407</v>
      </c>
    </row>
    <row r="3114" spans="1:6" ht="12" x14ac:dyDescent="0.25">
      <c r="A3114" s="201" t="s">
        <v>2752</v>
      </c>
      <c r="B3114" s="201" t="s">
        <v>2753</v>
      </c>
      <c r="C3114" s="201" t="s">
        <v>2613</v>
      </c>
      <c r="D3114" s="201" t="s">
        <v>2341</v>
      </c>
      <c r="E3114" s="201" t="s">
        <v>109</v>
      </c>
      <c r="F3114" s="201" t="s">
        <v>2365</v>
      </c>
    </row>
    <row r="3115" spans="1:6" ht="12" x14ac:dyDescent="0.25">
      <c r="A3115" s="201" t="s">
        <v>2752</v>
      </c>
      <c r="B3115" s="201" t="s">
        <v>2753</v>
      </c>
      <c r="C3115" s="201" t="s">
        <v>2613</v>
      </c>
      <c r="D3115" s="201" t="s">
        <v>2341</v>
      </c>
      <c r="E3115" s="201" t="s">
        <v>109</v>
      </c>
      <c r="F3115" s="201" t="s">
        <v>2387</v>
      </c>
    </row>
    <row r="3116" spans="1:6" ht="12" x14ac:dyDescent="0.25">
      <c r="A3116" s="201" t="s">
        <v>2752</v>
      </c>
      <c r="B3116" s="201" t="s">
        <v>2753</v>
      </c>
      <c r="C3116" s="201" t="s">
        <v>2613</v>
      </c>
      <c r="D3116" s="201" t="s">
        <v>2341</v>
      </c>
      <c r="E3116" s="201" t="s">
        <v>109</v>
      </c>
      <c r="F3116" s="201" t="s">
        <v>2346</v>
      </c>
    </row>
    <row r="3117" spans="1:6" ht="12" x14ac:dyDescent="0.25">
      <c r="A3117" s="201" t="s">
        <v>2752</v>
      </c>
      <c r="B3117" s="201" t="s">
        <v>2753</v>
      </c>
      <c r="C3117" s="201" t="s">
        <v>2613</v>
      </c>
      <c r="D3117" s="201" t="s">
        <v>2341</v>
      </c>
      <c r="E3117" s="201" t="s">
        <v>109</v>
      </c>
    </row>
    <row r="3118" spans="1:6" ht="12" x14ac:dyDescent="0.25">
      <c r="A3118" s="201" t="s">
        <v>2752</v>
      </c>
      <c r="B3118" s="201" t="s">
        <v>2753</v>
      </c>
      <c r="C3118" s="201" t="s">
        <v>2613</v>
      </c>
      <c r="D3118" s="201" t="s">
        <v>2341</v>
      </c>
      <c r="E3118" s="201" t="s">
        <v>109</v>
      </c>
      <c r="F3118" s="201" t="s">
        <v>2341</v>
      </c>
    </row>
    <row r="3119" spans="1:6" ht="12" x14ac:dyDescent="0.25">
      <c r="A3119" s="201" t="s">
        <v>2752</v>
      </c>
      <c r="B3119" s="201" t="s">
        <v>2753</v>
      </c>
      <c r="C3119" s="201" t="s">
        <v>2613</v>
      </c>
      <c r="D3119" s="201" t="s">
        <v>2341</v>
      </c>
      <c r="E3119" s="201" t="s">
        <v>109</v>
      </c>
      <c r="F3119" s="201" t="s">
        <v>2342</v>
      </c>
    </row>
    <row r="3120" spans="1:6" ht="12" x14ac:dyDescent="0.25">
      <c r="A3120" s="201" t="s">
        <v>2752</v>
      </c>
      <c r="B3120" s="201" t="s">
        <v>2753</v>
      </c>
      <c r="C3120" s="201" t="s">
        <v>2613</v>
      </c>
      <c r="D3120" s="201" t="s">
        <v>2341</v>
      </c>
      <c r="E3120" s="201" t="s">
        <v>109</v>
      </c>
      <c r="F3120" s="201" t="s">
        <v>2344</v>
      </c>
    </row>
    <row r="3121" spans="1:6" ht="12" x14ac:dyDescent="0.25">
      <c r="A3121" s="201" t="s">
        <v>2752</v>
      </c>
      <c r="B3121" s="201" t="s">
        <v>2753</v>
      </c>
      <c r="C3121" s="201" t="s">
        <v>2613</v>
      </c>
      <c r="D3121" s="201" t="s">
        <v>2341</v>
      </c>
      <c r="E3121" s="201" t="s">
        <v>109</v>
      </c>
      <c r="F3121" s="201" t="s">
        <v>2350</v>
      </c>
    </row>
    <row r="3122" spans="1:6" ht="12" x14ac:dyDescent="0.25">
      <c r="A3122" s="201" t="s">
        <v>2752</v>
      </c>
      <c r="B3122" s="201" t="s">
        <v>2753</v>
      </c>
      <c r="C3122" s="201" t="s">
        <v>2613</v>
      </c>
      <c r="D3122" s="201" t="s">
        <v>2341</v>
      </c>
      <c r="E3122" s="201" t="s">
        <v>109</v>
      </c>
      <c r="F3122" s="201" t="s">
        <v>2367</v>
      </c>
    </row>
    <row r="3123" spans="1:6" ht="12" x14ac:dyDescent="0.25">
      <c r="A3123" s="201" t="s">
        <v>2752</v>
      </c>
      <c r="B3123" s="201" t="s">
        <v>2753</v>
      </c>
      <c r="C3123" s="201" t="s">
        <v>2613</v>
      </c>
      <c r="D3123" s="201" t="s">
        <v>2341</v>
      </c>
      <c r="E3123" s="201" t="s">
        <v>109</v>
      </c>
      <c r="F3123" s="201" t="s">
        <v>2394</v>
      </c>
    </row>
    <row r="3124" spans="1:6" ht="12" x14ac:dyDescent="0.25">
      <c r="A3124" s="201" t="s">
        <v>2754</v>
      </c>
      <c r="B3124" s="201" t="s">
        <v>2755</v>
      </c>
      <c r="C3124" s="201" t="s">
        <v>2436</v>
      </c>
      <c r="D3124" s="201" t="s">
        <v>2466</v>
      </c>
      <c r="E3124" s="201" t="s">
        <v>105</v>
      </c>
      <c r="F3124" s="201" t="s">
        <v>2364</v>
      </c>
    </row>
    <row r="3125" spans="1:6" ht="12" x14ac:dyDescent="0.25">
      <c r="A3125" s="201" t="s">
        <v>2754</v>
      </c>
      <c r="B3125" s="201" t="s">
        <v>2755</v>
      </c>
      <c r="C3125" s="201" t="s">
        <v>2436</v>
      </c>
      <c r="D3125" s="201" t="s">
        <v>2466</v>
      </c>
      <c r="E3125" s="201" t="s">
        <v>105</v>
      </c>
      <c r="F3125" s="201" t="s">
        <v>2396</v>
      </c>
    </row>
    <row r="3126" spans="1:6" ht="12" x14ac:dyDescent="0.25">
      <c r="A3126" s="201" t="s">
        <v>2754</v>
      </c>
      <c r="B3126" s="201" t="s">
        <v>2755</v>
      </c>
      <c r="C3126" s="201" t="s">
        <v>2436</v>
      </c>
      <c r="D3126" s="201" t="s">
        <v>2466</v>
      </c>
      <c r="E3126" s="201" t="s">
        <v>105</v>
      </c>
      <c r="F3126" s="201" t="s">
        <v>2345</v>
      </c>
    </row>
    <row r="3127" spans="1:6" ht="12" x14ac:dyDescent="0.25">
      <c r="A3127" s="201" t="s">
        <v>2754</v>
      </c>
      <c r="B3127" s="201" t="s">
        <v>2755</v>
      </c>
      <c r="C3127" s="201" t="s">
        <v>2436</v>
      </c>
      <c r="D3127" s="201" t="s">
        <v>2466</v>
      </c>
      <c r="E3127" s="201" t="s">
        <v>105</v>
      </c>
      <c r="F3127" s="201" t="s">
        <v>2367</v>
      </c>
    </row>
    <row r="3128" spans="1:6" ht="12" x14ac:dyDescent="0.25">
      <c r="A3128" s="201" t="s">
        <v>2754</v>
      </c>
      <c r="B3128" s="201" t="s">
        <v>2755</v>
      </c>
      <c r="C3128" s="201" t="s">
        <v>2436</v>
      </c>
      <c r="D3128" s="201" t="s">
        <v>2466</v>
      </c>
      <c r="E3128" s="201" t="s">
        <v>105</v>
      </c>
      <c r="F3128" s="201" t="s">
        <v>2466</v>
      </c>
    </row>
    <row r="3129" spans="1:6" ht="12" x14ac:dyDescent="0.25">
      <c r="A3129" s="201" t="s">
        <v>2754</v>
      </c>
      <c r="B3129" s="201" t="s">
        <v>2755</v>
      </c>
      <c r="C3129" s="201" t="s">
        <v>2436</v>
      </c>
      <c r="D3129" s="201" t="s">
        <v>2466</v>
      </c>
      <c r="E3129" s="201" t="s">
        <v>105</v>
      </c>
    </row>
    <row r="3130" spans="1:6" ht="12" x14ac:dyDescent="0.25">
      <c r="A3130" s="201" t="s">
        <v>2756</v>
      </c>
      <c r="B3130" s="201" t="s">
        <v>2757</v>
      </c>
      <c r="C3130" s="201" t="s">
        <v>2436</v>
      </c>
      <c r="D3130" s="201" t="s">
        <v>2466</v>
      </c>
      <c r="E3130" s="201" t="s">
        <v>105</v>
      </c>
      <c r="F3130" s="201" t="s">
        <v>2407</v>
      </c>
    </row>
    <row r="3131" spans="1:6" ht="12" x14ac:dyDescent="0.25">
      <c r="A3131" s="201" t="s">
        <v>2756</v>
      </c>
      <c r="B3131" s="201" t="s">
        <v>2757</v>
      </c>
      <c r="C3131" s="201" t="s">
        <v>2436</v>
      </c>
      <c r="D3131" s="201" t="s">
        <v>2466</v>
      </c>
      <c r="E3131" s="201" t="s">
        <v>105</v>
      </c>
      <c r="F3131" s="201" t="s">
        <v>2365</v>
      </c>
    </row>
    <row r="3132" spans="1:6" ht="12" x14ac:dyDescent="0.25">
      <c r="A3132" s="201" t="s">
        <v>2756</v>
      </c>
      <c r="B3132" s="201" t="s">
        <v>2757</v>
      </c>
      <c r="C3132" s="201" t="s">
        <v>2436</v>
      </c>
      <c r="D3132" s="201" t="s">
        <v>2466</v>
      </c>
      <c r="E3132" s="201" t="s">
        <v>105</v>
      </c>
      <c r="F3132" s="201" t="s">
        <v>2390</v>
      </c>
    </row>
    <row r="3133" spans="1:6" ht="12" x14ac:dyDescent="0.25">
      <c r="A3133" s="201" t="s">
        <v>2756</v>
      </c>
      <c r="B3133" s="201" t="s">
        <v>2757</v>
      </c>
      <c r="C3133" s="201" t="s">
        <v>2436</v>
      </c>
      <c r="D3133" s="201" t="s">
        <v>2466</v>
      </c>
      <c r="E3133" s="201" t="s">
        <v>105</v>
      </c>
    </row>
    <row r="3134" spans="1:6" ht="12" x14ac:dyDescent="0.25">
      <c r="A3134" s="201" t="s">
        <v>2756</v>
      </c>
      <c r="B3134" s="201" t="s">
        <v>2757</v>
      </c>
      <c r="C3134" s="201" t="s">
        <v>2436</v>
      </c>
      <c r="D3134" s="201" t="s">
        <v>2466</v>
      </c>
      <c r="E3134" s="201" t="s">
        <v>105</v>
      </c>
      <c r="F3134" s="201" t="s">
        <v>2466</v>
      </c>
    </row>
    <row r="3135" spans="1:6" ht="12" x14ac:dyDescent="0.25">
      <c r="A3135" s="201" t="s">
        <v>2758</v>
      </c>
      <c r="B3135" s="201" t="s">
        <v>2759</v>
      </c>
      <c r="C3135" s="201" t="s">
        <v>2436</v>
      </c>
      <c r="D3135" s="201" t="s">
        <v>2466</v>
      </c>
      <c r="E3135" s="201" t="s">
        <v>105</v>
      </c>
      <c r="F3135" s="201" t="s">
        <v>2345</v>
      </c>
    </row>
    <row r="3136" spans="1:6" ht="12" x14ac:dyDescent="0.25">
      <c r="A3136" s="201" t="s">
        <v>2758</v>
      </c>
      <c r="B3136" s="201" t="s">
        <v>2759</v>
      </c>
      <c r="C3136" s="201" t="s">
        <v>2436</v>
      </c>
      <c r="D3136" s="201" t="s">
        <v>2466</v>
      </c>
      <c r="E3136" s="201" t="s">
        <v>105</v>
      </c>
    </row>
    <row r="3137" spans="1:6" ht="12" x14ac:dyDescent="0.25">
      <c r="A3137" s="201" t="s">
        <v>2758</v>
      </c>
      <c r="B3137" s="201" t="s">
        <v>2759</v>
      </c>
      <c r="C3137" s="201" t="s">
        <v>2436</v>
      </c>
      <c r="D3137" s="201" t="s">
        <v>2466</v>
      </c>
      <c r="E3137" s="201" t="s">
        <v>105</v>
      </c>
      <c r="F3137" s="201" t="s">
        <v>2466</v>
      </c>
    </row>
    <row r="3138" spans="1:6" ht="12" x14ac:dyDescent="0.25">
      <c r="A3138" s="201" t="s">
        <v>2758</v>
      </c>
      <c r="B3138" s="201" t="s">
        <v>2759</v>
      </c>
      <c r="C3138" s="201" t="s">
        <v>2436</v>
      </c>
      <c r="D3138" s="201" t="s">
        <v>2466</v>
      </c>
      <c r="E3138" s="201" t="s">
        <v>105</v>
      </c>
      <c r="F3138" s="201" t="s">
        <v>2390</v>
      </c>
    </row>
    <row r="3139" spans="1:6" ht="12" x14ac:dyDescent="0.25">
      <c r="A3139" s="201" t="s">
        <v>2758</v>
      </c>
      <c r="B3139" s="201" t="s">
        <v>2759</v>
      </c>
      <c r="C3139" s="201" t="s">
        <v>2436</v>
      </c>
      <c r="D3139" s="201" t="s">
        <v>2466</v>
      </c>
      <c r="E3139" s="201" t="s">
        <v>105</v>
      </c>
      <c r="F3139" s="201" t="s">
        <v>2365</v>
      </c>
    </row>
    <row r="3140" spans="1:6" ht="12" x14ac:dyDescent="0.25">
      <c r="A3140" s="207" t="s">
        <v>278</v>
      </c>
      <c r="B3140" s="200" t="s">
        <v>2760</v>
      </c>
      <c r="C3140" s="200" t="s">
        <v>2436</v>
      </c>
      <c r="D3140" s="200" t="s">
        <v>2341</v>
      </c>
      <c r="E3140" s="200" t="s">
        <v>105</v>
      </c>
      <c r="F3140" s="200" t="s">
        <v>2365</v>
      </c>
    </row>
    <row r="3141" spans="1:6" ht="12" x14ac:dyDescent="0.25">
      <c r="A3141" s="207" t="s">
        <v>278</v>
      </c>
      <c r="B3141" s="200" t="s">
        <v>2760</v>
      </c>
      <c r="C3141" s="200" t="s">
        <v>2436</v>
      </c>
      <c r="D3141" s="200" t="s">
        <v>2341</v>
      </c>
      <c r="E3141" s="200" t="s">
        <v>105</v>
      </c>
      <c r="F3141" s="200" t="s">
        <v>2346</v>
      </c>
    </row>
    <row r="3142" spans="1:6" ht="12" x14ac:dyDescent="0.25">
      <c r="A3142" s="207" t="s">
        <v>278</v>
      </c>
      <c r="B3142" s="200" t="s">
        <v>2760</v>
      </c>
      <c r="C3142" s="200" t="s">
        <v>2436</v>
      </c>
      <c r="D3142" s="200" t="s">
        <v>2341</v>
      </c>
      <c r="E3142" s="200" t="s">
        <v>105</v>
      </c>
      <c r="F3142" s="200" t="s">
        <v>2367</v>
      </c>
    </row>
    <row r="3143" spans="1:6" ht="12" x14ac:dyDescent="0.25">
      <c r="A3143" s="207" t="s">
        <v>278</v>
      </c>
      <c r="B3143" s="200" t="s">
        <v>2760</v>
      </c>
      <c r="C3143" s="200" t="s">
        <v>2436</v>
      </c>
      <c r="D3143" s="200" t="s">
        <v>2341</v>
      </c>
      <c r="E3143" s="200" t="s">
        <v>105</v>
      </c>
      <c r="F3143" s="200" t="s">
        <v>2342</v>
      </c>
    </row>
    <row r="3144" spans="1:6" ht="12" x14ac:dyDescent="0.25">
      <c r="A3144" s="201" t="s">
        <v>2761</v>
      </c>
      <c r="B3144" s="201" t="s">
        <v>2762</v>
      </c>
      <c r="C3144" s="201" t="s">
        <v>2590</v>
      </c>
      <c r="D3144" s="201" t="s">
        <v>2466</v>
      </c>
      <c r="E3144" s="201" t="s">
        <v>113</v>
      </c>
      <c r="F3144" s="201" t="s">
        <v>2466</v>
      </c>
    </row>
    <row r="3145" spans="1:6" ht="12" x14ac:dyDescent="0.25">
      <c r="A3145" s="201" t="s">
        <v>2761</v>
      </c>
      <c r="B3145" s="201" t="s">
        <v>2762</v>
      </c>
      <c r="C3145" s="201" t="s">
        <v>2590</v>
      </c>
      <c r="D3145" s="201" t="s">
        <v>2466</v>
      </c>
      <c r="E3145" s="201" t="s">
        <v>113</v>
      </c>
      <c r="F3145" s="201" t="s">
        <v>2443</v>
      </c>
    </row>
    <row r="3146" spans="1:6" ht="12" x14ac:dyDescent="0.25">
      <c r="A3146" s="201" t="s">
        <v>2761</v>
      </c>
      <c r="B3146" s="201" t="s">
        <v>2762</v>
      </c>
      <c r="C3146" s="201" t="s">
        <v>2590</v>
      </c>
      <c r="D3146" s="201" t="s">
        <v>2466</v>
      </c>
      <c r="E3146" s="201" t="s">
        <v>113</v>
      </c>
    </row>
    <row r="3147" spans="1:6" ht="12" x14ac:dyDescent="0.25">
      <c r="A3147" s="201" t="s">
        <v>2761</v>
      </c>
      <c r="B3147" s="201" t="s">
        <v>2762</v>
      </c>
      <c r="C3147" s="201" t="s">
        <v>2590</v>
      </c>
      <c r="D3147" s="201" t="s">
        <v>2466</v>
      </c>
      <c r="E3147" s="201" t="s">
        <v>113</v>
      </c>
      <c r="F3147" s="201" t="s">
        <v>2407</v>
      </c>
    </row>
    <row r="3148" spans="1:6" ht="12" x14ac:dyDescent="0.25">
      <c r="A3148" s="201" t="s">
        <v>2761</v>
      </c>
      <c r="B3148" s="201" t="s">
        <v>2762</v>
      </c>
      <c r="C3148" s="201" t="s">
        <v>2590</v>
      </c>
      <c r="D3148" s="201" t="s">
        <v>2466</v>
      </c>
      <c r="E3148" s="201" t="s">
        <v>113</v>
      </c>
      <c r="F3148" s="201" t="s">
        <v>2365</v>
      </c>
    </row>
    <row r="3149" spans="1:6" ht="12" x14ac:dyDescent="0.25">
      <c r="A3149" s="201" t="s">
        <v>2763</v>
      </c>
      <c r="B3149" s="201" t="s">
        <v>2764</v>
      </c>
      <c r="C3149" s="201" t="s">
        <v>2436</v>
      </c>
      <c r="D3149" s="201" t="s">
        <v>2466</v>
      </c>
      <c r="E3149" s="201" t="s">
        <v>105</v>
      </c>
    </row>
    <row r="3150" spans="1:6" ht="12" x14ac:dyDescent="0.25">
      <c r="A3150" s="201" t="s">
        <v>2763</v>
      </c>
      <c r="B3150" s="201" t="s">
        <v>2764</v>
      </c>
      <c r="C3150" s="201" t="s">
        <v>2436</v>
      </c>
      <c r="D3150" s="201" t="s">
        <v>2466</v>
      </c>
      <c r="E3150" s="201" t="s">
        <v>105</v>
      </c>
      <c r="F3150" s="201" t="s">
        <v>2390</v>
      </c>
    </row>
    <row r="3151" spans="1:6" ht="12" x14ac:dyDescent="0.25">
      <c r="A3151" s="201" t="s">
        <v>2763</v>
      </c>
      <c r="B3151" s="201" t="s">
        <v>2764</v>
      </c>
      <c r="C3151" s="201" t="s">
        <v>2436</v>
      </c>
      <c r="D3151" s="201" t="s">
        <v>2466</v>
      </c>
      <c r="E3151" s="201" t="s">
        <v>105</v>
      </c>
      <c r="F3151" s="201" t="s">
        <v>2405</v>
      </c>
    </row>
    <row r="3152" spans="1:6" ht="12" x14ac:dyDescent="0.25">
      <c r="A3152" s="201" t="s">
        <v>2763</v>
      </c>
      <c r="B3152" s="201" t="s">
        <v>2764</v>
      </c>
      <c r="C3152" s="201" t="s">
        <v>2436</v>
      </c>
      <c r="D3152" s="201" t="s">
        <v>2466</v>
      </c>
      <c r="E3152" s="201" t="s">
        <v>105</v>
      </c>
      <c r="F3152" s="201" t="s">
        <v>2466</v>
      </c>
    </row>
    <row r="3153" spans="1:6" ht="12" x14ac:dyDescent="0.25">
      <c r="A3153" s="201" t="s">
        <v>2763</v>
      </c>
      <c r="B3153" s="201" t="s">
        <v>2764</v>
      </c>
      <c r="C3153" s="201" t="s">
        <v>2436</v>
      </c>
      <c r="D3153" s="201" t="s">
        <v>2466</v>
      </c>
      <c r="E3153" s="201" t="s">
        <v>105</v>
      </c>
      <c r="F3153" s="201" t="s">
        <v>2365</v>
      </c>
    </row>
    <row r="3154" spans="1:6" ht="12" x14ac:dyDescent="0.25">
      <c r="A3154" s="201" t="s">
        <v>2763</v>
      </c>
      <c r="B3154" s="201" t="s">
        <v>2764</v>
      </c>
      <c r="C3154" s="201" t="s">
        <v>2436</v>
      </c>
      <c r="D3154" s="201" t="s">
        <v>2466</v>
      </c>
      <c r="E3154" s="201" t="s">
        <v>105</v>
      </c>
      <c r="F3154" s="201" t="s">
        <v>2443</v>
      </c>
    </row>
    <row r="3155" spans="1:6" ht="12" x14ac:dyDescent="0.25">
      <c r="A3155" s="201" t="s">
        <v>2765</v>
      </c>
      <c r="B3155" s="201" t="s">
        <v>2766</v>
      </c>
      <c r="C3155" s="201" t="s">
        <v>2439</v>
      </c>
      <c r="D3155" s="201" t="s">
        <v>2466</v>
      </c>
      <c r="E3155" s="201" t="s">
        <v>105</v>
      </c>
    </row>
    <row r="3156" spans="1:6" ht="12" x14ac:dyDescent="0.25">
      <c r="A3156" s="201" t="s">
        <v>2765</v>
      </c>
      <c r="B3156" s="201" t="s">
        <v>2766</v>
      </c>
      <c r="C3156" s="201" t="s">
        <v>2439</v>
      </c>
      <c r="D3156" s="201" t="s">
        <v>2466</v>
      </c>
      <c r="E3156" s="201" t="s">
        <v>105</v>
      </c>
      <c r="F3156" s="201" t="s">
        <v>2352</v>
      </c>
    </row>
    <row r="3157" spans="1:6" ht="12" x14ac:dyDescent="0.25">
      <c r="A3157" s="201" t="s">
        <v>2765</v>
      </c>
      <c r="B3157" s="201" t="s">
        <v>2766</v>
      </c>
      <c r="C3157" s="201" t="s">
        <v>2439</v>
      </c>
      <c r="D3157" s="201" t="s">
        <v>2466</v>
      </c>
      <c r="E3157" s="201" t="s">
        <v>105</v>
      </c>
      <c r="F3157" s="201" t="s">
        <v>2466</v>
      </c>
    </row>
    <row r="3158" spans="1:6" ht="12" x14ac:dyDescent="0.25">
      <c r="A3158" s="201" t="s">
        <v>2765</v>
      </c>
      <c r="B3158" s="201" t="s">
        <v>2766</v>
      </c>
      <c r="C3158" s="201" t="s">
        <v>2439</v>
      </c>
      <c r="D3158" s="201" t="s">
        <v>2466</v>
      </c>
      <c r="E3158" s="201" t="s">
        <v>105</v>
      </c>
      <c r="F3158" s="201" t="s">
        <v>2365</v>
      </c>
    </row>
    <row r="3159" spans="1:6" ht="12" x14ac:dyDescent="0.25">
      <c r="A3159" s="201" t="s">
        <v>2765</v>
      </c>
      <c r="B3159" s="201" t="s">
        <v>2766</v>
      </c>
      <c r="C3159" s="201" t="s">
        <v>2439</v>
      </c>
      <c r="D3159" s="201" t="s">
        <v>2466</v>
      </c>
      <c r="E3159" s="201" t="s">
        <v>105</v>
      </c>
      <c r="F3159" s="201" t="s">
        <v>2422</v>
      </c>
    </row>
    <row r="3160" spans="1:6" ht="12" x14ac:dyDescent="0.25">
      <c r="A3160" s="201" t="s">
        <v>2186</v>
      </c>
      <c r="B3160" s="201" t="s">
        <v>2767</v>
      </c>
      <c r="C3160" s="201" t="s">
        <v>2613</v>
      </c>
      <c r="D3160" s="201" t="s">
        <v>2466</v>
      </c>
      <c r="E3160" s="201" t="s">
        <v>109</v>
      </c>
      <c r="F3160" s="201" t="s">
        <v>2355</v>
      </c>
    </row>
    <row r="3161" spans="1:6" ht="12" x14ac:dyDescent="0.25">
      <c r="A3161" s="201" t="s">
        <v>2186</v>
      </c>
      <c r="B3161" s="201" t="s">
        <v>2767</v>
      </c>
      <c r="C3161" s="201" t="s">
        <v>2613</v>
      </c>
      <c r="D3161" s="201" t="s">
        <v>2466</v>
      </c>
      <c r="E3161" s="201" t="s">
        <v>109</v>
      </c>
      <c r="F3161" s="201" t="s">
        <v>2347</v>
      </c>
    </row>
    <row r="3162" spans="1:6" ht="12" x14ac:dyDescent="0.25">
      <c r="A3162" s="201" t="s">
        <v>2186</v>
      </c>
      <c r="B3162" s="201" t="s">
        <v>2767</v>
      </c>
      <c r="C3162" s="201" t="s">
        <v>2613</v>
      </c>
      <c r="D3162" s="201" t="s">
        <v>2466</v>
      </c>
      <c r="E3162" s="201" t="s">
        <v>109</v>
      </c>
    </row>
    <row r="3163" spans="1:6" ht="12" x14ac:dyDescent="0.25">
      <c r="A3163" s="201" t="s">
        <v>2186</v>
      </c>
      <c r="B3163" s="201" t="s">
        <v>2767</v>
      </c>
      <c r="C3163" s="201" t="s">
        <v>2613</v>
      </c>
      <c r="D3163" s="201" t="s">
        <v>2466</v>
      </c>
      <c r="E3163" s="201" t="s">
        <v>109</v>
      </c>
      <c r="F3163" s="201" t="s">
        <v>2466</v>
      </c>
    </row>
    <row r="3164" spans="1:6" ht="12" x14ac:dyDescent="0.25">
      <c r="A3164" s="201" t="s">
        <v>2186</v>
      </c>
      <c r="B3164" s="201" t="s">
        <v>2767</v>
      </c>
      <c r="C3164" s="201" t="s">
        <v>2613</v>
      </c>
      <c r="D3164" s="201" t="s">
        <v>2466</v>
      </c>
      <c r="E3164" s="201" t="s">
        <v>109</v>
      </c>
      <c r="F3164" s="201" t="s">
        <v>2365</v>
      </c>
    </row>
    <row r="3165" spans="1:6" ht="12" x14ac:dyDescent="0.25">
      <c r="A3165" s="201" t="s">
        <v>2186</v>
      </c>
      <c r="B3165" s="201" t="s">
        <v>2767</v>
      </c>
      <c r="C3165" s="201" t="s">
        <v>2613</v>
      </c>
      <c r="D3165" s="201" t="s">
        <v>2466</v>
      </c>
      <c r="E3165" s="201" t="s">
        <v>109</v>
      </c>
      <c r="F3165" s="201" t="s">
        <v>2344</v>
      </c>
    </row>
    <row r="3166" spans="1:6" ht="12" x14ac:dyDescent="0.25">
      <c r="A3166" s="201" t="s">
        <v>2186</v>
      </c>
      <c r="B3166" s="201" t="s">
        <v>2767</v>
      </c>
      <c r="C3166" s="201" t="s">
        <v>2613</v>
      </c>
      <c r="D3166" s="201" t="s">
        <v>2466</v>
      </c>
      <c r="E3166" s="201" t="s">
        <v>109</v>
      </c>
      <c r="F3166" s="201" t="s">
        <v>2367</v>
      </c>
    </row>
    <row r="3167" spans="1:6" ht="12" x14ac:dyDescent="0.25">
      <c r="A3167" s="201" t="s">
        <v>2768</v>
      </c>
      <c r="B3167" s="201" t="s">
        <v>2769</v>
      </c>
      <c r="C3167" s="201" t="s">
        <v>2439</v>
      </c>
      <c r="D3167" s="201" t="s">
        <v>2466</v>
      </c>
      <c r="E3167" s="201" t="s">
        <v>105</v>
      </c>
      <c r="F3167" s="201" t="s">
        <v>2396</v>
      </c>
    </row>
    <row r="3168" spans="1:6" ht="12" x14ac:dyDescent="0.25">
      <c r="A3168" s="201" t="s">
        <v>2768</v>
      </c>
      <c r="B3168" s="201" t="s">
        <v>2769</v>
      </c>
      <c r="C3168" s="201" t="s">
        <v>2439</v>
      </c>
      <c r="D3168" s="201" t="s">
        <v>2466</v>
      </c>
      <c r="E3168" s="201" t="s">
        <v>105</v>
      </c>
      <c r="F3168" s="201" t="s">
        <v>2422</v>
      </c>
    </row>
    <row r="3169" spans="1:6" ht="12" x14ac:dyDescent="0.25">
      <c r="A3169" s="201" t="s">
        <v>2768</v>
      </c>
      <c r="B3169" s="201" t="s">
        <v>2769</v>
      </c>
      <c r="C3169" s="201" t="s">
        <v>2439</v>
      </c>
      <c r="D3169" s="201" t="s">
        <v>2466</v>
      </c>
      <c r="E3169" s="201" t="s">
        <v>105</v>
      </c>
      <c r="F3169" s="201" t="s">
        <v>2367</v>
      </c>
    </row>
    <row r="3170" spans="1:6" ht="12" x14ac:dyDescent="0.25">
      <c r="A3170" s="201" t="s">
        <v>2768</v>
      </c>
      <c r="B3170" s="201" t="s">
        <v>2769</v>
      </c>
      <c r="C3170" s="201" t="s">
        <v>2439</v>
      </c>
      <c r="D3170" s="201" t="s">
        <v>2466</v>
      </c>
      <c r="E3170" s="201" t="s">
        <v>105</v>
      </c>
      <c r="F3170" s="201" t="s">
        <v>2365</v>
      </c>
    </row>
    <row r="3171" spans="1:6" ht="12" x14ac:dyDescent="0.25">
      <c r="A3171" s="201" t="s">
        <v>2768</v>
      </c>
      <c r="B3171" s="201" t="s">
        <v>2769</v>
      </c>
      <c r="C3171" s="201" t="s">
        <v>2439</v>
      </c>
      <c r="D3171" s="201" t="s">
        <v>2466</v>
      </c>
      <c r="E3171" s="201" t="s">
        <v>105</v>
      </c>
      <c r="F3171" s="201" t="s">
        <v>2466</v>
      </c>
    </row>
    <row r="3172" spans="1:6" ht="12" x14ac:dyDescent="0.25">
      <c r="A3172" s="201" t="s">
        <v>2768</v>
      </c>
      <c r="B3172" s="201" t="s">
        <v>2769</v>
      </c>
      <c r="C3172" s="201" t="s">
        <v>2439</v>
      </c>
      <c r="D3172" s="201" t="s">
        <v>2466</v>
      </c>
      <c r="E3172" s="201" t="s">
        <v>105</v>
      </c>
    </row>
    <row r="3173" spans="1:6" ht="12" x14ac:dyDescent="0.25">
      <c r="A3173" s="201" t="s">
        <v>2189</v>
      </c>
      <c r="B3173" s="201" t="s">
        <v>2770</v>
      </c>
      <c r="C3173" s="201" t="s">
        <v>2590</v>
      </c>
      <c r="D3173" s="201" t="s">
        <v>2466</v>
      </c>
      <c r="E3173" s="201" t="s">
        <v>113</v>
      </c>
      <c r="F3173" s="201" t="s">
        <v>2365</v>
      </c>
    </row>
    <row r="3174" spans="1:6" ht="12" x14ac:dyDescent="0.25">
      <c r="A3174" s="201" t="s">
        <v>2189</v>
      </c>
      <c r="B3174" s="201" t="s">
        <v>2770</v>
      </c>
      <c r="C3174" s="201" t="s">
        <v>2590</v>
      </c>
      <c r="D3174" s="201" t="s">
        <v>2466</v>
      </c>
      <c r="E3174" s="201" t="s">
        <v>113</v>
      </c>
      <c r="F3174" s="201" t="s">
        <v>2394</v>
      </c>
    </row>
    <row r="3175" spans="1:6" ht="12" x14ac:dyDescent="0.25">
      <c r="A3175" s="201" t="s">
        <v>2189</v>
      </c>
      <c r="B3175" s="201" t="s">
        <v>2770</v>
      </c>
      <c r="C3175" s="201" t="s">
        <v>2590</v>
      </c>
      <c r="D3175" s="201" t="s">
        <v>2466</v>
      </c>
      <c r="E3175" s="201" t="s">
        <v>113</v>
      </c>
      <c r="F3175" s="201" t="s">
        <v>2405</v>
      </c>
    </row>
    <row r="3176" spans="1:6" ht="12" x14ac:dyDescent="0.25">
      <c r="A3176" s="201" t="s">
        <v>2189</v>
      </c>
      <c r="B3176" s="201" t="s">
        <v>2770</v>
      </c>
      <c r="C3176" s="201" t="s">
        <v>2590</v>
      </c>
      <c r="D3176" s="201" t="s">
        <v>2466</v>
      </c>
      <c r="E3176" s="201" t="s">
        <v>113</v>
      </c>
      <c r="F3176" s="201" t="s">
        <v>2390</v>
      </c>
    </row>
    <row r="3177" spans="1:6" ht="12" x14ac:dyDescent="0.25">
      <c r="A3177" s="201" t="s">
        <v>2189</v>
      </c>
      <c r="B3177" s="201" t="s">
        <v>2770</v>
      </c>
      <c r="C3177" s="201" t="s">
        <v>2590</v>
      </c>
      <c r="D3177" s="201" t="s">
        <v>2466</v>
      </c>
      <c r="E3177" s="201" t="s">
        <v>113</v>
      </c>
      <c r="F3177" s="201" t="s">
        <v>2466</v>
      </c>
    </row>
    <row r="3178" spans="1:6" ht="12" x14ac:dyDescent="0.25">
      <c r="A3178" s="201" t="s">
        <v>2189</v>
      </c>
      <c r="B3178" s="201" t="s">
        <v>2770</v>
      </c>
      <c r="C3178" s="201" t="s">
        <v>2590</v>
      </c>
      <c r="D3178" s="201" t="s">
        <v>2466</v>
      </c>
      <c r="E3178" s="201" t="s">
        <v>113</v>
      </c>
    </row>
    <row r="3179" spans="1:6" ht="12" x14ac:dyDescent="0.25">
      <c r="A3179" s="201" t="s">
        <v>2771</v>
      </c>
      <c r="B3179" s="201" t="s">
        <v>2772</v>
      </c>
      <c r="C3179" s="201" t="s">
        <v>2439</v>
      </c>
      <c r="D3179" s="201" t="s">
        <v>2466</v>
      </c>
      <c r="E3179" s="201" t="s">
        <v>105</v>
      </c>
      <c r="F3179" s="201" t="s">
        <v>2367</v>
      </c>
    </row>
    <row r="3180" spans="1:6" ht="12" x14ac:dyDescent="0.25">
      <c r="A3180" s="201" t="s">
        <v>2771</v>
      </c>
      <c r="B3180" s="201" t="s">
        <v>2772</v>
      </c>
      <c r="C3180" s="201" t="s">
        <v>2439</v>
      </c>
      <c r="D3180" s="201" t="s">
        <v>2466</v>
      </c>
      <c r="E3180" s="201" t="s">
        <v>105</v>
      </c>
      <c r="F3180" s="201" t="s">
        <v>2344</v>
      </c>
    </row>
    <row r="3181" spans="1:6" ht="12" x14ac:dyDescent="0.25">
      <c r="A3181" s="201" t="s">
        <v>2771</v>
      </c>
      <c r="B3181" s="201" t="s">
        <v>2772</v>
      </c>
      <c r="C3181" s="201" t="s">
        <v>2439</v>
      </c>
      <c r="D3181" s="201" t="s">
        <v>2466</v>
      </c>
      <c r="E3181" s="201" t="s">
        <v>105</v>
      </c>
      <c r="F3181" s="201" t="s">
        <v>2466</v>
      </c>
    </row>
    <row r="3182" spans="1:6" ht="12" x14ac:dyDescent="0.25">
      <c r="A3182" s="201" t="s">
        <v>2771</v>
      </c>
      <c r="B3182" s="201" t="s">
        <v>2772</v>
      </c>
      <c r="C3182" s="201" t="s">
        <v>2439</v>
      </c>
      <c r="D3182" s="201" t="s">
        <v>2466</v>
      </c>
      <c r="E3182" s="201" t="s">
        <v>105</v>
      </c>
      <c r="F3182" s="201" t="s">
        <v>2343</v>
      </c>
    </row>
    <row r="3183" spans="1:6" ht="12" x14ac:dyDescent="0.25">
      <c r="A3183" s="201" t="s">
        <v>2771</v>
      </c>
      <c r="B3183" s="201" t="s">
        <v>2772</v>
      </c>
      <c r="C3183" s="201" t="s">
        <v>2439</v>
      </c>
      <c r="D3183" s="201" t="s">
        <v>2466</v>
      </c>
      <c r="E3183" s="201" t="s">
        <v>105</v>
      </c>
      <c r="F3183" s="201" t="s">
        <v>2422</v>
      </c>
    </row>
    <row r="3184" spans="1:6" ht="12" x14ac:dyDescent="0.25">
      <c r="A3184" s="201" t="s">
        <v>2771</v>
      </c>
      <c r="B3184" s="201" t="s">
        <v>2772</v>
      </c>
      <c r="C3184" s="201" t="s">
        <v>2439</v>
      </c>
      <c r="D3184" s="201" t="s">
        <v>2466</v>
      </c>
      <c r="E3184" s="201" t="s">
        <v>105</v>
      </c>
      <c r="F3184" s="201" t="s">
        <v>2365</v>
      </c>
    </row>
    <row r="3185" spans="1:6" ht="12" x14ac:dyDescent="0.25">
      <c r="A3185" s="201" t="s">
        <v>2771</v>
      </c>
      <c r="B3185" s="201" t="s">
        <v>2772</v>
      </c>
      <c r="C3185" s="201" t="s">
        <v>2439</v>
      </c>
      <c r="D3185" s="201" t="s">
        <v>2466</v>
      </c>
      <c r="E3185" s="201" t="s">
        <v>105</v>
      </c>
      <c r="F3185" s="201" t="s">
        <v>2350</v>
      </c>
    </row>
    <row r="3186" spans="1:6" ht="12" x14ac:dyDescent="0.25">
      <c r="A3186" s="201" t="s">
        <v>2771</v>
      </c>
      <c r="B3186" s="201" t="s">
        <v>2772</v>
      </c>
      <c r="C3186" s="201" t="s">
        <v>2439</v>
      </c>
      <c r="D3186" s="201" t="s">
        <v>2466</v>
      </c>
      <c r="E3186" s="201" t="s">
        <v>105</v>
      </c>
      <c r="F3186" s="201" t="s">
        <v>2394</v>
      </c>
    </row>
    <row r="3187" spans="1:6" ht="12" x14ac:dyDescent="0.25">
      <c r="A3187" s="201" t="s">
        <v>2192</v>
      </c>
      <c r="B3187" s="201" t="s">
        <v>2773</v>
      </c>
      <c r="C3187" s="201" t="s">
        <v>2774</v>
      </c>
      <c r="D3187" s="201" t="s">
        <v>2466</v>
      </c>
      <c r="E3187" s="201" t="s">
        <v>105</v>
      </c>
      <c r="F3187" s="201" t="s">
        <v>2355</v>
      </c>
    </row>
    <row r="3188" spans="1:6" ht="12" x14ac:dyDescent="0.25">
      <c r="A3188" s="201" t="s">
        <v>2192</v>
      </c>
      <c r="B3188" s="201" t="s">
        <v>2773</v>
      </c>
      <c r="C3188" s="201" t="s">
        <v>2774</v>
      </c>
      <c r="D3188" s="201" t="s">
        <v>2466</v>
      </c>
      <c r="E3188" s="201" t="s">
        <v>105</v>
      </c>
      <c r="F3188" s="201" t="s">
        <v>2353</v>
      </c>
    </row>
    <row r="3189" spans="1:6" ht="12" x14ac:dyDescent="0.25">
      <c r="A3189" s="201" t="s">
        <v>2192</v>
      </c>
      <c r="B3189" s="201" t="s">
        <v>2773</v>
      </c>
      <c r="C3189" s="201" t="s">
        <v>2774</v>
      </c>
      <c r="D3189" s="201" t="s">
        <v>2466</v>
      </c>
      <c r="E3189" s="201" t="s">
        <v>105</v>
      </c>
      <c r="F3189" s="201" t="s">
        <v>2404</v>
      </c>
    </row>
    <row r="3190" spans="1:6" ht="12" x14ac:dyDescent="0.25">
      <c r="A3190" s="201" t="s">
        <v>2192</v>
      </c>
      <c r="B3190" s="201" t="s">
        <v>2773</v>
      </c>
      <c r="C3190" s="201" t="s">
        <v>2774</v>
      </c>
      <c r="D3190" s="201" t="s">
        <v>2466</v>
      </c>
      <c r="E3190" s="201" t="s">
        <v>105</v>
      </c>
      <c r="F3190" s="201" t="s">
        <v>2367</v>
      </c>
    </row>
    <row r="3191" spans="1:6" ht="12" x14ac:dyDescent="0.25">
      <c r="A3191" s="201" t="s">
        <v>2192</v>
      </c>
      <c r="B3191" s="201" t="s">
        <v>2773</v>
      </c>
      <c r="C3191" s="201" t="s">
        <v>2774</v>
      </c>
      <c r="D3191" s="201" t="s">
        <v>2466</v>
      </c>
      <c r="E3191" s="201" t="s">
        <v>105</v>
      </c>
      <c r="F3191" s="201" t="s">
        <v>2405</v>
      </c>
    </row>
    <row r="3192" spans="1:6" ht="12" x14ac:dyDescent="0.25">
      <c r="A3192" s="201" t="s">
        <v>2192</v>
      </c>
      <c r="B3192" s="201" t="s">
        <v>2773</v>
      </c>
      <c r="C3192" s="201" t="s">
        <v>2774</v>
      </c>
      <c r="D3192" s="201" t="s">
        <v>2466</v>
      </c>
      <c r="E3192" s="201" t="s">
        <v>105</v>
      </c>
      <c r="F3192" s="201" t="s">
        <v>2347</v>
      </c>
    </row>
    <row r="3193" spans="1:6" ht="12" x14ac:dyDescent="0.25">
      <c r="A3193" s="201" t="s">
        <v>2192</v>
      </c>
      <c r="B3193" s="201" t="s">
        <v>2773</v>
      </c>
      <c r="C3193" s="201" t="s">
        <v>2774</v>
      </c>
      <c r="D3193" s="201" t="s">
        <v>2466</v>
      </c>
      <c r="E3193" s="201" t="s">
        <v>105</v>
      </c>
      <c r="F3193" s="201" t="s">
        <v>2390</v>
      </c>
    </row>
    <row r="3194" spans="1:6" ht="12" x14ac:dyDescent="0.25">
      <c r="A3194" s="201" t="s">
        <v>2192</v>
      </c>
      <c r="B3194" s="201" t="s">
        <v>2773</v>
      </c>
      <c r="C3194" s="201" t="s">
        <v>2774</v>
      </c>
      <c r="D3194" s="201" t="s">
        <v>2466</v>
      </c>
      <c r="E3194" s="201" t="s">
        <v>105</v>
      </c>
      <c r="F3194" s="201" t="s">
        <v>2365</v>
      </c>
    </row>
    <row r="3195" spans="1:6" ht="12" x14ac:dyDescent="0.25">
      <c r="A3195" s="201" t="s">
        <v>2192</v>
      </c>
      <c r="B3195" s="201" t="s">
        <v>2773</v>
      </c>
      <c r="C3195" s="201" t="s">
        <v>2774</v>
      </c>
      <c r="D3195" s="201" t="s">
        <v>2466</v>
      </c>
      <c r="E3195" s="201" t="s">
        <v>105</v>
      </c>
      <c r="F3195" s="201" t="s">
        <v>2352</v>
      </c>
    </row>
    <row r="3196" spans="1:6" ht="12" x14ac:dyDescent="0.25">
      <c r="A3196" s="201" t="s">
        <v>2192</v>
      </c>
      <c r="B3196" s="201" t="s">
        <v>2773</v>
      </c>
      <c r="C3196" s="201" t="s">
        <v>2774</v>
      </c>
      <c r="D3196" s="201" t="s">
        <v>2466</v>
      </c>
      <c r="E3196" s="201" t="s">
        <v>105</v>
      </c>
      <c r="F3196" s="201" t="s">
        <v>2394</v>
      </c>
    </row>
    <row r="3197" spans="1:6" ht="12" x14ac:dyDescent="0.25">
      <c r="A3197" s="201" t="s">
        <v>2192</v>
      </c>
      <c r="B3197" s="201" t="s">
        <v>2773</v>
      </c>
      <c r="C3197" s="201" t="s">
        <v>2774</v>
      </c>
      <c r="D3197" s="201" t="s">
        <v>2466</v>
      </c>
      <c r="E3197" s="201" t="s">
        <v>105</v>
      </c>
      <c r="F3197" s="201" t="s">
        <v>2398</v>
      </c>
    </row>
    <row r="3198" spans="1:6" ht="12" x14ac:dyDescent="0.25">
      <c r="A3198" s="201" t="s">
        <v>2192</v>
      </c>
      <c r="B3198" s="201" t="s">
        <v>2773</v>
      </c>
      <c r="C3198" s="201" t="s">
        <v>2774</v>
      </c>
      <c r="D3198" s="201" t="s">
        <v>2466</v>
      </c>
      <c r="E3198" s="201" t="s">
        <v>105</v>
      </c>
      <c r="F3198" s="201" t="s">
        <v>2402</v>
      </c>
    </row>
    <row r="3199" spans="1:6" ht="12" x14ac:dyDescent="0.25">
      <c r="A3199" s="201" t="s">
        <v>2192</v>
      </c>
      <c r="B3199" s="201" t="s">
        <v>2773</v>
      </c>
      <c r="C3199" s="201" t="s">
        <v>2774</v>
      </c>
      <c r="D3199" s="201" t="s">
        <v>2466</v>
      </c>
      <c r="E3199" s="201" t="s">
        <v>105</v>
      </c>
      <c r="F3199" s="201" t="s">
        <v>2407</v>
      </c>
    </row>
    <row r="3200" spans="1:6" ht="12" x14ac:dyDescent="0.25">
      <c r="A3200" s="201" t="s">
        <v>2192</v>
      </c>
      <c r="B3200" s="201" t="s">
        <v>2773</v>
      </c>
      <c r="C3200" s="201" t="s">
        <v>2774</v>
      </c>
      <c r="D3200" s="201" t="s">
        <v>2466</v>
      </c>
      <c r="E3200" s="201" t="s">
        <v>105</v>
      </c>
      <c r="F3200" s="201" t="s">
        <v>2396</v>
      </c>
    </row>
    <row r="3201" spans="1:6" ht="12" x14ac:dyDescent="0.25">
      <c r="A3201" s="201" t="s">
        <v>2192</v>
      </c>
      <c r="B3201" s="201" t="s">
        <v>2773</v>
      </c>
      <c r="C3201" s="201" t="s">
        <v>2774</v>
      </c>
      <c r="D3201" s="201" t="s">
        <v>2466</v>
      </c>
      <c r="E3201" s="201" t="s">
        <v>105</v>
      </c>
      <c r="F3201" s="201" t="s">
        <v>2364</v>
      </c>
    </row>
    <row r="3202" spans="1:6" ht="12" x14ac:dyDescent="0.25">
      <c r="A3202" s="201" t="s">
        <v>2192</v>
      </c>
      <c r="B3202" s="201" t="s">
        <v>2773</v>
      </c>
      <c r="C3202" s="201" t="s">
        <v>2774</v>
      </c>
      <c r="D3202" s="201" t="s">
        <v>2466</v>
      </c>
      <c r="E3202" s="201" t="s">
        <v>105</v>
      </c>
    </row>
    <row r="3203" spans="1:6" ht="12" x14ac:dyDescent="0.25">
      <c r="A3203" s="201" t="s">
        <v>2192</v>
      </c>
      <c r="B3203" s="201" t="s">
        <v>2773</v>
      </c>
      <c r="C3203" s="201" t="s">
        <v>2774</v>
      </c>
      <c r="D3203" s="201" t="s">
        <v>2466</v>
      </c>
      <c r="E3203" s="201" t="s">
        <v>105</v>
      </c>
      <c r="F3203" s="201" t="s">
        <v>2459</v>
      </c>
    </row>
    <row r="3204" spans="1:6" ht="12" x14ac:dyDescent="0.25">
      <c r="A3204" s="201" t="s">
        <v>2192</v>
      </c>
      <c r="B3204" s="201" t="s">
        <v>2773</v>
      </c>
      <c r="C3204" s="201" t="s">
        <v>2774</v>
      </c>
      <c r="D3204" s="201" t="s">
        <v>2466</v>
      </c>
      <c r="E3204" s="201" t="s">
        <v>105</v>
      </c>
      <c r="F3204" s="201" t="s">
        <v>2443</v>
      </c>
    </row>
    <row r="3205" spans="1:6" ht="12" x14ac:dyDescent="0.25">
      <c r="A3205" s="201" t="s">
        <v>2775</v>
      </c>
      <c r="B3205" s="201" t="s">
        <v>2776</v>
      </c>
      <c r="C3205" s="201" t="s">
        <v>2439</v>
      </c>
      <c r="D3205" s="201" t="s">
        <v>2466</v>
      </c>
      <c r="E3205" s="201" t="s">
        <v>113</v>
      </c>
      <c r="F3205" s="201" t="s">
        <v>2394</v>
      </c>
    </row>
    <row r="3206" spans="1:6" ht="12" x14ac:dyDescent="0.25">
      <c r="A3206" s="201" t="s">
        <v>2775</v>
      </c>
      <c r="B3206" s="201" t="s">
        <v>2776</v>
      </c>
      <c r="C3206" s="201" t="s">
        <v>2439</v>
      </c>
      <c r="D3206" s="201" t="s">
        <v>2466</v>
      </c>
      <c r="E3206" s="201" t="s">
        <v>113</v>
      </c>
      <c r="F3206" s="201" t="s">
        <v>2343</v>
      </c>
    </row>
    <row r="3207" spans="1:6" ht="12" x14ac:dyDescent="0.25">
      <c r="A3207" s="201" t="s">
        <v>2775</v>
      </c>
      <c r="B3207" s="201" t="s">
        <v>2776</v>
      </c>
      <c r="C3207" s="201" t="s">
        <v>2439</v>
      </c>
      <c r="D3207" s="201" t="s">
        <v>2466</v>
      </c>
      <c r="E3207" s="201" t="s">
        <v>113</v>
      </c>
      <c r="F3207" s="201" t="s">
        <v>2367</v>
      </c>
    </row>
    <row r="3208" spans="1:6" ht="12" x14ac:dyDescent="0.25">
      <c r="A3208" s="201" t="s">
        <v>2775</v>
      </c>
      <c r="B3208" s="201" t="s">
        <v>2776</v>
      </c>
      <c r="C3208" s="201" t="s">
        <v>2439</v>
      </c>
      <c r="D3208" s="201" t="s">
        <v>2466</v>
      </c>
      <c r="E3208" s="201" t="s">
        <v>113</v>
      </c>
      <c r="F3208" s="201" t="s">
        <v>2390</v>
      </c>
    </row>
    <row r="3209" spans="1:6" ht="12" x14ac:dyDescent="0.25">
      <c r="A3209" s="201" t="s">
        <v>2775</v>
      </c>
      <c r="B3209" s="201" t="s">
        <v>2776</v>
      </c>
      <c r="C3209" s="201" t="s">
        <v>2439</v>
      </c>
      <c r="D3209" s="201" t="s">
        <v>2466</v>
      </c>
      <c r="E3209" s="201" t="s">
        <v>113</v>
      </c>
      <c r="F3209" s="201" t="s">
        <v>2365</v>
      </c>
    </row>
    <row r="3210" spans="1:6" ht="12" x14ac:dyDescent="0.25">
      <c r="A3210" s="201" t="s">
        <v>2775</v>
      </c>
      <c r="B3210" s="201" t="s">
        <v>2776</v>
      </c>
      <c r="C3210" s="201" t="s">
        <v>2439</v>
      </c>
      <c r="D3210" s="201" t="s">
        <v>2466</v>
      </c>
      <c r="E3210" s="201" t="s">
        <v>113</v>
      </c>
      <c r="F3210" s="201" t="s">
        <v>2466</v>
      </c>
    </row>
    <row r="3211" spans="1:6" ht="12" x14ac:dyDescent="0.25">
      <c r="A3211" s="201" t="s">
        <v>2775</v>
      </c>
      <c r="B3211" s="201" t="s">
        <v>2776</v>
      </c>
      <c r="C3211" s="201" t="s">
        <v>2439</v>
      </c>
      <c r="D3211" s="201" t="s">
        <v>2466</v>
      </c>
      <c r="E3211" s="201" t="s">
        <v>113</v>
      </c>
    </row>
    <row r="3212" spans="1:6" ht="12" x14ac:dyDescent="0.25">
      <c r="A3212" s="201" t="s">
        <v>2775</v>
      </c>
      <c r="B3212" s="201" t="s">
        <v>2776</v>
      </c>
      <c r="C3212" s="201" t="s">
        <v>2439</v>
      </c>
      <c r="D3212" s="201" t="s">
        <v>2466</v>
      </c>
      <c r="E3212" s="201" t="s">
        <v>113</v>
      </c>
      <c r="F3212" s="201" t="s">
        <v>2422</v>
      </c>
    </row>
    <row r="3213" spans="1:6" ht="12" x14ac:dyDescent="0.25">
      <c r="A3213" s="201" t="s">
        <v>2195</v>
      </c>
      <c r="B3213" s="201" t="s">
        <v>2777</v>
      </c>
      <c r="C3213" s="201" t="s">
        <v>2436</v>
      </c>
      <c r="D3213" s="201" t="s">
        <v>2466</v>
      </c>
      <c r="E3213" s="201" t="s">
        <v>105</v>
      </c>
      <c r="F3213" s="201" t="s">
        <v>2344</v>
      </c>
    </row>
    <row r="3214" spans="1:6" ht="12" x14ac:dyDescent="0.25">
      <c r="A3214" s="201" t="s">
        <v>2195</v>
      </c>
      <c r="B3214" s="201" t="s">
        <v>2777</v>
      </c>
      <c r="C3214" s="201" t="s">
        <v>2436</v>
      </c>
      <c r="D3214" s="201" t="s">
        <v>2466</v>
      </c>
      <c r="E3214" s="201" t="s">
        <v>105</v>
      </c>
      <c r="F3214" s="201" t="s">
        <v>2398</v>
      </c>
    </row>
    <row r="3215" spans="1:6" ht="12" x14ac:dyDescent="0.25">
      <c r="A3215" s="201" t="s">
        <v>2195</v>
      </c>
      <c r="B3215" s="201" t="s">
        <v>2777</v>
      </c>
      <c r="C3215" s="201" t="s">
        <v>2436</v>
      </c>
      <c r="D3215" s="201" t="s">
        <v>2466</v>
      </c>
      <c r="E3215" s="201" t="s">
        <v>105</v>
      </c>
      <c r="F3215" s="201" t="s">
        <v>2353</v>
      </c>
    </row>
    <row r="3216" spans="1:6" ht="12" x14ac:dyDescent="0.25">
      <c r="A3216" s="201" t="s">
        <v>2195</v>
      </c>
      <c r="B3216" s="201" t="s">
        <v>2777</v>
      </c>
      <c r="C3216" s="201" t="s">
        <v>2436</v>
      </c>
      <c r="D3216" s="201" t="s">
        <v>2466</v>
      </c>
      <c r="E3216" s="201" t="s">
        <v>105</v>
      </c>
      <c r="F3216" s="201" t="s">
        <v>2390</v>
      </c>
    </row>
    <row r="3217" spans="1:6" ht="12" x14ac:dyDescent="0.25">
      <c r="A3217" s="201" t="s">
        <v>2195</v>
      </c>
      <c r="B3217" s="201" t="s">
        <v>2777</v>
      </c>
      <c r="C3217" s="201" t="s">
        <v>2436</v>
      </c>
      <c r="D3217" s="201" t="s">
        <v>2466</v>
      </c>
      <c r="E3217" s="201" t="s">
        <v>105</v>
      </c>
      <c r="F3217" s="201" t="s">
        <v>2345</v>
      </c>
    </row>
    <row r="3218" spans="1:6" ht="12" x14ac:dyDescent="0.25">
      <c r="A3218" s="201" t="s">
        <v>2195</v>
      </c>
      <c r="B3218" s="201" t="s">
        <v>2777</v>
      </c>
      <c r="C3218" s="201" t="s">
        <v>2436</v>
      </c>
      <c r="D3218" s="201" t="s">
        <v>2466</v>
      </c>
      <c r="E3218" s="201" t="s">
        <v>105</v>
      </c>
      <c r="F3218" s="201" t="s">
        <v>2357</v>
      </c>
    </row>
    <row r="3219" spans="1:6" ht="12" x14ac:dyDescent="0.25">
      <c r="A3219" s="201" t="s">
        <v>2195</v>
      </c>
      <c r="B3219" s="201" t="s">
        <v>2777</v>
      </c>
      <c r="C3219" s="201" t="s">
        <v>2436</v>
      </c>
      <c r="D3219" s="201" t="s">
        <v>2466</v>
      </c>
      <c r="E3219" s="201" t="s">
        <v>105</v>
      </c>
      <c r="F3219" s="201" t="s">
        <v>2443</v>
      </c>
    </row>
    <row r="3220" spans="1:6" ht="12" x14ac:dyDescent="0.25">
      <c r="A3220" s="201" t="s">
        <v>2195</v>
      </c>
      <c r="B3220" s="201" t="s">
        <v>2777</v>
      </c>
      <c r="C3220" s="201" t="s">
        <v>2436</v>
      </c>
      <c r="D3220" s="201" t="s">
        <v>2466</v>
      </c>
      <c r="E3220" s="201" t="s">
        <v>105</v>
      </c>
      <c r="F3220" s="201" t="s">
        <v>2396</v>
      </c>
    </row>
    <row r="3221" spans="1:6" ht="12" x14ac:dyDescent="0.25">
      <c r="A3221" s="201" t="s">
        <v>2195</v>
      </c>
      <c r="B3221" s="201" t="s">
        <v>2777</v>
      </c>
      <c r="C3221" s="201" t="s">
        <v>2436</v>
      </c>
      <c r="D3221" s="201" t="s">
        <v>2466</v>
      </c>
      <c r="E3221" s="201" t="s">
        <v>105</v>
      </c>
      <c r="F3221" s="201" t="s">
        <v>2367</v>
      </c>
    </row>
    <row r="3222" spans="1:6" ht="12" x14ac:dyDescent="0.25">
      <c r="A3222" s="201" t="s">
        <v>2195</v>
      </c>
      <c r="B3222" s="201" t="s">
        <v>2777</v>
      </c>
      <c r="C3222" s="201" t="s">
        <v>2436</v>
      </c>
      <c r="D3222" s="201" t="s">
        <v>2466</v>
      </c>
      <c r="E3222" s="201" t="s">
        <v>105</v>
      </c>
      <c r="F3222" s="201" t="s">
        <v>2355</v>
      </c>
    </row>
    <row r="3223" spans="1:6" ht="12" x14ac:dyDescent="0.25">
      <c r="A3223" s="201" t="s">
        <v>2195</v>
      </c>
      <c r="B3223" s="201" t="s">
        <v>2777</v>
      </c>
      <c r="C3223" s="201" t="s">
        <v>2436</v>
      </c>
      <c r="D3223" s="201" t="s">
        <v>2466</v>
      </c>
      <c r="E3223" s="201" t="s">
        <v>105</v>
      </c>
      <c r="F3223" s="201" t="s">
        <v>2364</v>
      </c>
    </row>
    <row r="3224" spans="1:6" ht="12" x14ac:dyDescent="0.25">
      <c r="A3224" s="201" t="s">
        <v>2195</v>
      </c>
      <c r="B3224" s="201" t="s">
        <v>2777</v>
      </c>
      <c r="C3224" s="201" t="s">
        <v>2436</v>
      </c>
      <c r="D3224" s="201" t="s">
        <v>2466</v>
      </c>
      <c r="E3224" s="201" t="s">
        <v>105</v>
      </c>
      <c r="F3224" s="201" t="s">
        <v>2386</v>
      </c>
    </row>
    <row r="3225" spans="1:6" ht="12" x14ac:dyDescent="0.25">
      <c r="A3225" s="201" t="s">
        <v>2195</v>
      </c>
      <c r="B3225" s="201" t="s">
        <v>2777</v>
      </c>
      <c r="C3225" s="201" t="s">
        <v>2436</v>
      </c>
      <c r="D3225" s="201" t="s">
        <v>2466</v>
      </c>
      <c r="E3225" s="201" t="s">
        <v>105</v>
      </c>
      <c r="F3225" s="201" t="s">
        <v>2365</v>
      </c>
    </row>
    <row r="3226" spans="1:6" ht="12" x14ac:dyDescent="0.25">
      <c r="A3226" s="201" t="s">
        <v>2195</v>
      </c>
      <c r="B3226" s="201" t="s">
        <v>2777</v>
      </c>
      <c r="C3226" s="201" t="s">
        <v>2436</v>
      </c>
      <c r="D3226" s="201" t="s">
        <v>2466</v>
      </c>
      <c r="E3226" s="201" t="s">
        <v>105</v>
      </c>
      <c r="F3226" s="201" t="s">
        <v>2394</v>
      </c>
    </row>
    <row r="3227" spans="1:6" ht="12" x14ac:dyDescent="0.25">
      <c r="A3227" s="201" t="s">
        <v>2195</v>
      </c>
      <c r="B3227" s="201" t="s">
        <v>2777</v>
      </c>
      <c r="C3227" s="201" t="s">
        <v>2436</v>
      </c>
      <c r="D3227" s="201" t="s">
        <v>2466</v>
      </c>
      <c r="E3227" s="201" t="s">
        <v>105</v>
      </c>
    </row>
    <row r="3228" spans="1:6" ht="12" x14ac:dyDescent="0.25">
      <c r="A3228" s="201" t="s">
        <v>2195</v>
      </c>
      <c r="B3228" s="201" t="s">
        <v>2777</v>
      </c>
      <c r="C3228" s="201" t="s">
        <v>2436</v>
      </c>
      <c r="D3228" s="201" t="s">
        <v>2466</v>
      </c>
      <c r="E3228" s="201" t="s">
        <v>105</v>
      </c>
      <c r="F3228" s="201" t="s">
        <v>2352</v>
      </c>
    </row>
    <row r="3229" spans="1:6" ht="12" x14ac:dyDescent="0.25">
      <c r="A3229" s="201" t="s">
        <v>2195</v>
      </c>
      <c r="B3229" s="201" t="s">
        <v>2777</v>
      </c>
      <c r="C3229" s="201" t="s">
        <v>2436</v>
      </c>
      <c r="D3229" s="201" t="s">
        <v>2466</v>
      </c>
      <c r="E3229" s="201" t="s">
        <v>105</v>
      </c>
      <c r="F3229" s="201" t="s">
        <v>2407</v>
      </c>
    </row>
    <row r="3230" spans="1:6" ht="12" x14ac:dyDescent="0.25">
      <c r="A3230" s="201" t="s">
        <v>2195</v>
      </c>
      <c r="B3230" s="201" t="s">
        <v>2777</v>
      </c>
      <c r="C3230" s="201" t="s">
        <v>2436</v>
      </c>
      <c r="D3230" s="201" t="s">
        <v>2466</v>
      </c>
      <c r="E3230" s="201" t="s">
        <v>105</v>
      </c>
      <c r="F3230" s="201" t="s">
        <v>2405</v>
      </c>
    </row>
    <row r="3231" spans="1:6" ht="12" x14ac:dyDescent="0.25">
      <c r="A3231" s="201" t="s">
        <v>2198</v>
      </c>
      <c r="B3231" s="201" t="s">
        <v>2778</v>
      </c>
      <c r="C3231" s="201" t="s">
        <v>2774</v>
      </c>
      <c r="D3231" s="201" t="s">
        <v>2466</v>
      </c>
      <c r="E3231" s="201" t="s">
        <v>105</v>
      </c>
      <c r="F3231" s="201" t="s">
        <v>2405</v>
      </c>
    </row>
    <row r="3232" spans="1:6" ht="12" x14ac:dyDescent="0.25">
      <c r="A3232" s="201" t="s">
        <v>2198</v>
      </c>
      <c r="B3232" s="201" t="s">
        <v>2778</v>
      </c>
      <c r="C3232" s="201" t="s">
        <v>2774</v>
      </c>
      <c r="D3232" s="201" t="s">
        <v>2466</v>
      </c>
      <c r="E3232" s="201" t="s">
        <v>105</v>
      </c>
      <c r="F3232" s="201" t="s">
        <v>2390</v>
      </c>
    </row>
    <row r="3233" spans="1:6" ht="12" x14ac:dyDescent="0.25">
      <c r="A3233" s="201" t="s">
        <v>2198</v>
      </c>
      <c r="B3233" s="201" t="s">
        <v>2778</v>
      </c>
      <c r="C3233" s="201" t="s">
        <v>2774</v>
      </c>
      <c r="D3233" s="201" t="s">
        <v>2466</v>
      </c>
      <c r="E3233" s="201" t="s">
        <v>105</v>
      </c>
      <c r="F3233" s="201" t="s">
        <v>2344</v>
      </c>
    </row>
    <row r="3234" spans="1:6" ht="12" x14ac:dyDescent="0.25">
      <c r="A3234" s="201" t="s">
        <v>2198</v>
      </c>
      <c r="B3234" s="201" t="s">
        <v>2778</v>
      </c>
      <c r="C3234" s="201" t="s">
        <v>2774</v>
      </c>
      <c r="D3234" s="201" t="s">
        <v>2466</v>
      </c>
      <c r="E3234" s="201" t="s">
        <v>105</v>
      </c>
      <c r="F3234" s="201" t="s">
        <v>2352</v>
      </c>
    </row>
    <row r="3235" spans="1:6" ht="12" x14ac:dyDescent="0.25">
      <c r="A3235" s="201" t="s">
        <v>2198</v>
      </c>
      <c r="B3235" s="201" t="s">
        <v>2778</v>
      </c>
      <c r="C3235" s="201" t="s">
        <v>2774</v>
      </c>
      <c r="D3235" s="201" t="s">
        <v>2466</v>
      </c>
      <c r="E3235" s="201" t="s">
        <v>105</v>
      </c>
      <c r="F3235" s="201" t="s">
        <v>2364</v>
      </c>
    </row>
    <row r="3236" spans="1:6" ht="12" x14ac:dyDescent="0.25">
      <c r="A3236" s="201" t="s">
        <v>2198</v>
      </c>
      <c r="B3236" s="201" t="s">
        <v>2778</v>
      </c>
      <c r="C3236" s="201" t="s">
        <v>2774</v>
      </c>
      <c r="D3236" s="201" t="s">
        <v>2466</v>
      </c>
      <c r="E3236" s="201" t="s">
        <v>105</v>
      </c>
      <c r="F3236" s="201" t="s">
        <v>2350</v>
      </c>
    </row>
    <row r="3237" spans="1:6" ht="12" x14ac:dyDescent="0.25">
      <c r="A3237" s="201" t="s">
        <v>2198</v>
      </c>
      <c r="B3237" s="201" t="s">
        <v>2778</v>
      </c>
      <c r="C3237" s="201" t="s">
        <v>2774</v>
      </c>
      <c r="D3237" s="201" t="s">
        <v>2466</v>
      </c>
      <c r="E3237" s="201" t="s">
        <v>105</v>
      </c>
      <c r="F3237" s="201" t="s">
        <v>2365</v>
      </c>
    </row>
    <row r="3238" spans="1:6" ht="12" x14ac:dyDescent="0.25">
      <c r="A3238" s="201" t="s">
        <v>2198</v>
      </c>
      <c r="B3238" s="201" t="s">
        <v>2778</v>
      </c>
      <c r="C3238" s="201" t="s">
        <v>2774</v>
      </c>
      <c r="D3238" s="201" t="s">
        <v>2466</v>
      </c>
      <c r="E3238" s="201" t="s">
        <v>105</v>
      </c>
      <c r="F3238" s="201" t="s">
        <v>2443</v>
      </c>
    </row>
    <row r="3239" spans="1:6" ht="12" x14ac:dyDescent="0.25">
      <c r="A3239" s="201" t="s">
        <v>2198</v>
      </c>
      <c r="B3239" s="201" t="s">
        <v>2778</v>
      </c>
      <c r="C3239" s="201" t="s">
        <v>2774</v>
      </c>
      <c r="D3239" s="201" t="s">
        <v>2466</v>
      </c>
      <c r="E3239" s="201" t="s">
        <v>105</v>
      </c>
    </row>
    <row r="3240" spans="1:6" ht="12" x14ac:dyDescent="0.25">
      <c r="A3240" s="201" t="s">
        <v>2198</v>
      </c>
      <c r="B3240" s="201" t="s">
        <v>2778</v>
      </c>
      <c r="C3240" s="201" t="s">
        <v>2774</v>
      </c>
      <c r="D3240" s="201" t="s">
        <v>2466</v>
      </c>
      <c r="E3240" s="201" t="s">
        <v>105</v>
      </c>
      <c r="F3240" s="201" t="s">
        <v>2396</v>
      </c>
    </row>
    <row r="3241" spans="1:6" ht="12" x14ac:dyDescent="0.25">
      <c r="A3241" s="201" t="s">
        <v>2198</v>
      </c>
      <c r="B3241" s="201" t="s">
        <v>2778</v>
      </c>
      <c r="C3241" s="201" t="s">
        <v>2774</v>
      </c>
      <c r="D3241" s="201" t="s">
        <v>2466</v>
      </c>
      <c r="E3241" s="201" t="s">
        <v>105</v>
      </c>
      <c r="F3241" s="201" t="s">
        <v>2355</v>
      </c>
    </row>
    <row r="3242" spans="1:6" ht="12" x14ac:dyDescent="0.25">
      <c r="A3242" s="201" t="s">
        <v>2198</v>
      </c>
      <c r="B3242" s="201" t="s">
        <v>2778</v>
      </c>
      <c r="C3242" s="201" t="s">
        <v>2774</v>
      </c>
      <c r="D3242" s="201" t="s">
        <v>2466</v>
      </c>
      <c r="E3242" s="201" t="s">
        <v>105</v>
      </c>
      <c r="F3242" s="201" t="s">
        <v>2394</v>
      </c>
    </row>
    <row r="3243" spans="1:6" ht="12" x14ac:dyDescent="0.25">
      <c r="A3243" s="201" t="s">
        <v>2198</v>
      </c>
      <c r="B3243" s="201" t="s">
        <v>2778</v>
      </c>
      <c r="C3243" s="201" t="s">
        <v>2774</v>
      </c>
      <c r="D3243" s="201" t="s">
        <v>2466</v>
      </c>
      <c r="E3243" s="201" t="s">
        <v>105</v>
      </c>
      <c r="F3243" s="201" t="s">
        <v>2422</v>
      </c>
    </row>
    <row r="3244" spans="1:6" ht="12" x14ac:dyDescent="0.25">
      <c r="A3244" s="201" t="s">
        <v>2198</v>
      </c>
      <c r="B3244" s="201" t="s">
        <v>2778</v>
      </c>
      <c r="C3244" s="201" t="s">
        <v>2774</v>
      </c>
      <c r="D3244" s="201" t="s">
        <v>2466</v>
      </c>
      <c r="E3244" s="201" t="s">
        <v>105</v>
      </c>
      <c r="F3244" s="201" t="s">
        <v>2345</v>
      </c>
    </row>
    <row r="3245" spans="1:6" ht="12" x14ac:dyDescent="0.25">
      <c r="A3245" s="201" t="s">
        <v>2198</v>
      </c>
      <c r="B3245" s="201" t="s">
        <v>2778</v>
      </c>
      <c r="C3245" s="201" t="s">
        <v>2774</v>
      </c>
      <c r="D3245" s="201" t="s">
        <v>2466</v>
      </c>
      <c r="E3245" s="201" t="s">
        <v>105</v>
      </c>
      <c r="F3245" s="201" t="s">
        <v>2407</v>
      </c>
    </row>
    <row r="3246" spans="1:6" ht="12" x14ac:dyDescent="0.25">
      <c r="A3246" s="201" t="s">
        <v>2198</v>
      </c>
      <c r="B3246" s="201" t="s">
        <v>2778</v>
      </c>
      <c r="C3246" s="201" t="s">
        <v>2774</v>
      </c>
      <c r="D3246" s="201" t="s">
        <v>2466</v>
      </c>
      <c r="E3246" s="201" t="s">
        <v>105</v>
      </c>
      <c r="F3246" s="201" t="s">
        <v>2367</v>
      </c>
    </row>
    <row r="3247" spans="1:6" ht="12" x14ac:dyDescent="0.25">
      <c r="A3247" s="201" t="s">
        <v>2201</v>
      </c>
      <c r="B3247" s="201" t="s">
        <v>2779</v>
      </c>
      <c r="C3247" s="201" t="s">
        <v>2436</v>
      </c>
      <c r="D3247" s="201" t="s">
        <v>2466</v>
      </c>
      <c r="E3247" s="201" t="s">
        <v>105</v>
      </c>
      <c r="F3247" s="201" t="s">
        <v>2355</v>
      </c>
    </row>
    <row r="3248" spans="1:6" ht="12" x14ac:dyDescent="0.25">
      <c r="A3248" s="201" t="s">
        <v>2201</v>
      </c>
      <c r="B3248" s="201" t="s">
        <v>2779</v>
      </c>
      <c r="C3248" s="201" t="s">
        <v>2436</v>
      </c>
      <c r="D3248" s="201" t="s">
        <v>2466</v>
      </c>
      <c r="E3248" s="201" t="s">
        <v>105</v>
      </c>
      <c r="F3248" s="201" t="s">
        <v>2390</v>
      </c>
    </row>
    <row r="3249" spans="1:6" ht="12" x14ac:dyDescent="0.25">
      <c r="A3249" s="201" t="s">
        <v>2201</v>
      </c>
      <c r="B3249" s="201" t="s">
        <v>2779</v>
      </c>
      <c r="C3249" s="201" t="s">
        <v>2436</v>
      </c>
      <c r="D3249" s="201" t="s">
        <v>2466</v>
      </c>
      <c r="E3249" s="201" t="s">
        <v>105</v>
      </c>
      <c r="F3249" s="201" t="s">
        <v>2407</v>
      </c>
    </row>
    <row r="3250" spans="1:6" ht="12" x14ac:dyDescent="0.25">
      <c r="A3250" s="201" t="s">
        <v>2201</v>
      </c>
      <c r="B3250" s="201" t="s">
        <v>2779</v>
      </c>
      <c r="C3250" s="201" t="s">
        <v>2436</v>
      </c>
      <c r="D3250" s="201" t="s">
        <v>2466</v>
      </c>
      <c r="E3250" s="201" t="s">
        <v>105</v>
      </c>
      <c r="F3250" s="201" t="s">
        <v>2364</v>
      </c>
    </row>
    <row r="3251" spans="1:6" ht="12" x14ac:dyDescent="0.25">
      <c r="A3251" s="201" t="s">
        <v>2201</v>
      </c>
      <c r="B3251" s="201" t="s">
        <v>2779</v>
      </c>
      <c r="C3251" s="201" t="s">
        <v>2436</v>
      </c>
      <c r="D3251" s="201" t="s">
        <v>2466</v>
      </c>
      <c r="E3251" s="201" t="s">
        <v>105</v>
      </c>
      <c r="F3251" s="201" t="s">
        <v>2405</v>
      </c>
    </row>
    <row r="3252" spans="1:6" ht="12" x14ac:dyDescent="0.25">
      <c r="A3252" s="201" t="s">
        <v>2201</v>
      </c>
      <c r="B3252" s="201" t="s">
        <v>2779</v>
      </c>
      <c r="C3252" s="201" t="s">
        <v>2436</v>
      </c>
      <c r="D3252" s="201" t="s">
        <v>2466</v>
      </c>
      <c r="E3252" s="201" t="s">
        <v>105</v>
      </c>
      <c r="F3252" s="201" t="s">
        <v>2443</v>
      </c>
    </row>
    <row r="3253" spans="1:6" ht="12" x14ac:dyDescent="0.25">
      <c r="A3253" s="201" t="s">
        <v>2201</v>
      </c>
      <c r="B3253" s="201" t="s">
        <v>2779</v>
      </c>
      <c r="C3253" s="201" t="s">
        <v>2436</v>
      </c>
      <c r="D3253" s="201" t="s">
        <v>2466</v>
      </c>
      <c r="E3253" s="201" t="s">
        <v>105</v>
      </c>
      <c r="F3253" s="201" t="s">
        <v>2396</v>
      </c>
    </row>
    <row r="3254" spans="1:6" ht="12" x14ac:dyDescent="0.25">
      <c r="A3254" s="201" t="s">
        <v>2201</v>
      </c>
      <c r="B3254" s="201" t="s">
        <v>2779</v>
      </c>
      <c r="C3254" s="201" t="s">
        <v>2436</v>
      </c>
      <c r="D3254" s="201" t="s">
        <v>2466</v>
      </c>
      <c r="E3254" s="201" t="s">
        <v>105</v>
      </c>
    </row>
    <row r="3255" spans="1:6" ht="12" x14ac:dyDescent="0.25">
      <c r="A3255" s="201" t="s">
        <v>2201</v>
      </c>
      <c r="B3255" s="201" t="s">
        <v>2779</v>
      </c>
      <c r="C3255" s="201" t="s">
        <v>2436</v>
      </c>
      <c r="D3255" s="201" t="s">
        <v>2466</v>
      </c>
      <c r="E3255" s="201" t="s">
        <v>105</v>
      </c>
      <c r="F3255" s="201" t="s">
        <v>2365</v>
      </c>
    </row>
    <row r="3256" spans="1:6" ht="12" x14ac:dyDescent="0.25">
      <c r="A3256" s="201" t="s">
        <v>2201</v>
      </c>
      <c r="B3256" s="201" t="s">
        <v>2779</v>
      </c>
      <c r="C3256" s="201" t="s">
        <v>2436</v>
      </c>
      <c r="D3256" s="201" t="s">
        <v>2466</v>
      </c>
      <c r="E3256" s="201" t="s">
        <v>105</v>
      </c>
      <c r="F3256" s="201" t="s">
        <v>2367</v>
      </c>
    </row>
    <row r="3257" spans="1:6" ht="12" x14ac:dyDescent="0.25">
      <c r="A3257" s="201" t="s">
        <v>2201</v>
      </c>
      <c r="B3257" s="201" t="s">
        <v>2779</v>
      </c>
      <c r="C3257" s="201" t="s">
        <v>2436</v>
      </c>
      <c r="D3257" s="201" t="s">
        <v>2466</v>
      </c>
      <c r="E3257" s="201" t="s">
        <v>105</v>
      </c>
      <c r="F3257" s="201" t="s">
        <v>2352</v>
      </c>
    </row>
    <row r="3258" spans="1:6" ht="12" x14ac:dyDescent="0.25">
      <c r="A3258" s="201" t="s">
        <v>2780</v>
      </c>
      <c r="B3258" s="201" t="s">
        <v>2781</v>
      </c>
      <c r="C3258" s="201" t="s">
        <v>2436</v>
      </c>
      <c r="D3258" s="201" t="s">
        <v>2466</v>
      </c>
      <c r="E3258" s="201" t="s">
        <v>112</v>
      </c>
      <c r="F3258" s="201" t="s">
        <v>2466</v>
      </c>
    </row>
    <row r="3259" spans="1:6" ht="12" x14ac:dyDescent="0.25">
      <c r="A3259" s="201" t="s">
        <v>2780</v>
      </c>
      <c r="B3259" s="201" t="s">
        <v>2781</v>
      </c>
      <c r="C3259" s="201" t="s">
        <v>2436</v>
      </c>
      <c r="D3259" s="201" t="s">
        <v>2466</v>
      </c>
      <c r="E3259" s="201" t="s">
        <v>112</v>
      </c>
      <c r="F3259" s="201" t="s">
        <v>2396</v>
      </c>
    </row>
    <row r="3260" spans="1:6" ht="12" x14ac:dyDescent="0.25">
      <c r="A3260" s="201" t="s">
        <v>2780</v>
      </c>
      <c r="B3260" s="201" t="s">
        <v>2781</v>
      </c>
      <c r="C3260" s="201" t="s">
        <v>2436</v>
      </c>
      <c r="D3260" s="201" t="s">
        <v>2466</v>
      </c>
      <c r="E3260" s="201" t="s">
        <v>112</v>
      </c>
    </row>
    <row r="3261" spans="1:6" ht="12" x14ac:dyDescent="0.25">
      <c r="A3261" s="201" t="s">
        <v>2780</v>
      </c>
      <c r="B3261" s="201" t="s">
        <v>2781</v>
      </c>
      <c r="C3261" s="201" t="s">
        <v>2436</v>
      </c>
      <c r="D3261" s="201" t="s">
        <v>2466</v>
      </c>
      <c r="E3261" s="201" t="s">
        <v>112</v>
      </c>
      <c r="F3261" s="201" t="s">
        <v>2365</v>
      </c>
    </row>
    <row r="3262" spans="1:6" ht="12" x14ac:dyDescent="0.25">
      <c r="A3262" s="201" t="s">
        <v>2780</v>
      </c>
      <c r="B3262" s="201" t="s">
        <v>2781</v>
      </c>
      <c r="C3262" s="201" t="s">
        <v>2436</v>
      </c>
      <c r="D3262" s="201" t="s">
        <v>2466</v>
      </c>
      <c r="E3262" s="201" t="s">
        <v>112</v>
      </c>
      <c r="F3262" s="201" t="s">
        <v>2367</v>
      </c>
    </row>
    <row r="3263" spans="1:6" ht="12" x14ac:dyDescent="0.25">
      <c r="A3263" s="201" t="s">
        <v>2205</v>
      </c>
      <c r="B3263" s="201" t="s">
        <v>2782</v>
      </c>
      <c r="C3263" s="201" t="s">
        <v>2436</v>
      </c>
      <c r="D3263" s="201" t="s">
        <v>2466</v>
      </c>
      <c r="E3263" s="201" t="s">
        <v>105</v>
      </c>
      <c r="F3263" s="201" t="s">
        <v>2355</v>
      </c>
    </row>
    <row r="3264" spans="1:6" ht="12" x14ac:dyDescent="0.25">
      <c r="A3264" s="201" t="s">
        <v>2205</v>
      </c>
      <c r="B3264" s="201" t="s">
        <v>2782</v>
      </c>
      <c r="C3264" s="201" t="s">
        <v>2436</v>
      </c>
      <c r="D3264" s="201" t="s">
        <v>2466</v>
      </c>
      <c r="E3264" s="201" t="s">
        <v>105</v>
      </c>
      <c r="F3264" s="201" t="s">
        <v>2407</v>
      </c>
    </row>
    <row r="3265" spans="1:6" ht="12" x14ac:dyDescent="0.25">
      <c r="A3265" s="201" t="s">
        <v>2205</v>
      </c>
      <c r="B3265" s="201" t="s">
        <v>2782</v>
      </c>
      <c r="C3265" s="201" t="s">
        <v>2436</v>
      </c>
      <c r="D3265" s="201" t="s">
        <v>2466</v>
      </c>
      <c r="E3265" s="201" t="s">
        <v>105</v>
      </c>
      <c r="F3265" s="201" t="s">
        <v>2352</v>
      </c>
    </row>
    <row r="3266" spans="1:6" ht="12" x14ac:dyDescent="0.25">
      <c r="A3266" s="201" t="s">
        <v>2205</v>
      </c>
      <c r="B3266" s="201" t="s">
        <v>2782</v>
      </c>
      <c r="C3266" s="201" t="s">
        <v>2436</v>
      </c>
      <c r="D3266" s="201" t="s">
        <v>2466</v>
      </c>
      <c r="E3266" s="201" t="s">
        <v>105</v>
      </c>
    </row>
    <row r="3267" spans="1:6" ht="12" x14ac:dyDescent="0.25">
      <c r="A3267" s="201" t="s">
        <v>2205</v>
      </c>
      <c r="B3267" s="201" t="s">
        <v>2782</v>
      </c>
      <c r="C3267" s="201" t="s">
        <v>2436</v>
      </c>
      <c r="D3267" s="201" t="s">
        <v>2466</v>
      </c>
      <c r="E3267" s="201" t="s">
        <v>105</v>
      </c>
      <c r="F3267" s="201" t="s">
        <v>2394</v>
      </c>
    </row>
    <row r="3268" spans="1:6" ht="12" x14ac:dyDescent="0.25">
      <c r="A3268" s="201" t="s">
        <v>2205</v>
      </c>
      <c r="B3268" s="201" t="s">
        <v>2782</v>
      </c>
      <c r="C3268" s="201" t="s">
        <v>2436</v>
      </c>
      <c r="D3268" s="201" t="s">
        <v>2466</v>
      </c>
      <c r="E3268" s="201" t="s">
        <v>105</v>
      </c>
      <c r="F3268" s="201" t="s">
        <v>2443</v>
      </c>
    </row>
    <row r="3269" spans="1:6" ht="12" x14ac:dyDescent="0.25">
      <c r="A3269" s="201" t="s">
        <v>2205</v>
      </c>
      <c r="B3269" s="201" t="s">
        <v>2782</v>
      </c>
      <c r="C3269" s="201" t="s">
        <v>2436</v>
      </c>
      <c r="D3269" s="201" t="s">
        <v>2466</v>
      </c>
      <c r="E3269" s="201" t="s">
        <v>105</v>
      </c>
      <c r="F3269" s="201" t="s">
        <v>2390</v>
      </c>
    </row>
    <row r="3270" spans="1:6" ht="12" x14ac:dyDescent="0.25">
      <c r="A3270" s="201" t="s">
        <v>2205</v>
      </c>
      <c r="B3270" s="201" t="s">
        <v>2782</v>
      </c>
      <c r="C3270" s="201" t="s">
        <v>2436</v>
      </c>
      <c r="D3270" s="201" t="s">
        <v>2466</v>
      </c>
      <c r="E3270" s="201" t="s">
        <v>105</v>
      </c>
      <c r="F3270" s="201" t="s">
        <v>2365</v>
      </c>
    </row>
    <row r="3271" spans="1:6" ht="12" x14ac:dyDescent="0.25">
      <c r="A3271" s="201" t="s">
        <v>2205</v>
      </c>
      <c r="B3271" s="201" t="s">
        <v>2782</v>
      </c>
      <c r="C3271" s="201" t="s">
        <v>2436</v>
      </c>
      <c r="D3271" s="201" t="s">
        <v>2466</v>
      </c>
      <c r="E3271" s="201" t="s">
        <v>105</v>
      </c>
      <c r="F3271" s="201" t="s">
        <v>2344</v>
      </c>
    </row>
    <row r="3272" spans="1:6" ht="12" x14ac:dyDescent="0.25">
      <c r="A3272" s="201" t="s">
        <v>2205</v>
      </c>
      <c r="B3272" s="201" t="s">
        <v>2782</v>
      </c>
      <c r="C3272" s="201" t="s">
        <v>2436</v>
      </c>
      <c r="D3272" s="201" t="s">
        <v>2466</v>
      </c>
      <c r="E3272" s="201" t="s">
        <v>105</v>
      </c>
      <c r="F3272" s="201" t="s">
        <v>2405</v>
      </c>
    </row>
    <row r="3273" spans="1:6" ht="12" x14ac:dyDescent="0.25">
      <c r="A3273" s="201" t="s">
        <v>2205</v>
      </c>
      <c r="B3273" s="201" t="s">
        <v>2782</v>
      </c>
      <c r="C3273" s="201" t="s">
        <v>2436</v>
      </c>
      <c r="D3273" s="201" t="s">
        <v>2466</v>
      </c>
      <c r="E3273" s="201" t="s">
        <v>105</v>
      </c>
      <c r="F3273" s="201" t="s">
        <v>2367</v>
      </c>
    </row>
    <row r="3274" spans="1:6" ht="12" x14ac:dyDescent="0.25">
      <c r="A3274" s="201" t="s">
        <v>2205</v>
      </c>
      <c r="B3274" s="201" t="s">
        <v>2782</v>
      </c>
      <c r="C3274" s="201" t="s">
        <v>2436</v>
      </c>
      <c r="D3274" s="201" t="s">
        <v>2466</v>
      </c>
      <c r="E3274" s="201" t="s">
        <v>105</v>
      </c>
      <c r="F3274" s="201" t="s">
        <v>2396</v>
      </c>
    </row>
    <row r="3275" spans="1:6" ht="12" x14ac:dyDescent="0.25">
      <c r="A3275" s="201" t="s">
        <v>2205</v>
      </c>
      <c r="B3275" s="201" t="s">
        <v>2782</v>
      </c>
      <c r="C3275" s="201" t="s">
        <v>2436</v>
      </c>
      <c r="D3275" s="201" t="s">
        <v>2466</v>
      </c>
      <c r="E3275" s="201" t="s">
        <v>105</v>
      </c>
      <c r="F3275" s="201" t="s">
        <v>2345</v>
      </c>
    </row>
    <row r="3276" spans="1:6" ht="12" x14ac:dyDescent="0.25">
      <c r="A3276" s="201" t="s">
        <v>2205</v>
      </c>
      <c r="B3276" s="201" t="s">
        <v>2782</v>
      </c>
      <c r="C3276" s="201" t="s">
        <v>2436</v>
      </c>
      <c r="D3276" s="201" t="s">
        <v>2466</v>
      </c>
      <c r="E3276" s="201" t="s">
        <v>105</v>
      </c>
      <c r="F3276" s="201" t="s">
        <v>2422</v>
      </c>
    </row>
    <row r="3277" spans="1:6" ht="12" x14ac:dyDescent="0.25">
      <c r="A3277" s="201" t="s">
        <v>2205</v>
      </c>
      <c r="B3277" s="201" t="s">
        <v>2782</v>
      </c>
      <c r="C3277" s="201" t="s">
        <v>2436</v>
      </c>
      <c r="D3277" s="201" t="s">
        <v>2466</v>
      </c>
      <c r="E3277" s="201" t="s">
        <v>105</v>
      </c>
      <c r="F3277" s="201" t="s">
        <v>2347</v>
      </c>
    </row>
    <row r="3278" spans="1:6" ht="12" x14ac:dyDescent="0.25">
      <c r="A3278" s="201" t="s">
        <v>2783</v>
      </c>
      <c r="B3278" s="201" t="s">
        <v>2784</v>
      </c>
      <c r="C3278" s="201" t="s">
        <v>2439</v>
      </c>
      <c r="D3278" s="201" t="s">
        <v>2466</v>
      </c>
      <c r="E3278" s="201" t="s">
        <v>105</v>
      </c>
    </row>
    <row r="3279" spans="1:6" ht="12" x14ac:dyDescent="0.25">
      <c r="A3279" s="201" t="s">
        <v>2783</v>
      </c>
      <c r="B3279" s="201" t="s">
        <v>2784</v>
      </c>
      <c r="C3279" s="201" t="s">
        <v>2439</v>
      </c>
      <c r="D3279" s="201" t="s">
        <v>2466</v>
      </c>
      <c r="E3279" s="201" t="s">
        <v>105</v>
      </c>
      <c r="F3279" s="201" t="s">
        <v>2365</v>
      </c>
    </row>
    <row r="3280" spans="1:6" ht="12" x14ac:dyDescent="0.25">
      <c r="A3280" s="201" t="s">
        <v>2783</v>
      </c>
      <c r="B3280" s="201" t="s">
        <v>2784</v>
      </c>
      <c r="C3280" s="201" t="s">
        <v>2439</v>
      </c>
      <c r="D3280" s="201" t="s">
        <v>2466</v>
      </c>
      <c r="E3280" s="201" t="s">
        <v>105</v>
      </c>
      <c r="F3280" s="201" t="s">
        <v>2466</v>
      </c>
    </row>
    <row r="3281" spans="1:6" ht="12" x14ac:dyDescent="0.25">
      <c r="A3281" s="201" t="s">
        <v>2783</v>
      </c>
      <c r="B3281" s="201" t="s">
        <v>2784</v>
      </c>
      <c r="C3281" s="201" t="s">
        <v>2439</v>
      </c>
      <c r="D3281" s="201" t="s">
        <v>2466</v>
      </c>
      <c r="E3281" s="201" t="s">
        <v>105</v>
      </c>
      <c r="F3281" s="201" t="s">
        <v>2407</v>
      </c>
    </row>
    <row r="3282" spans="1:6" ht="12" x14ac:dyDescent="0.25">
      <c r="A3282" s="201" t="s">
        <v>2783</v>
      </c>
      <c r="B3282" s="201" t="s">
        <v>2784</v>
      </c>
      <c r="C3282" s="201" t="s">
        <v>2439</v>
      </c>
      <c r="D3282" s="201" t="s">
        <v>2466</v>
      </c>
      <c r="E3282" s="201" t="s">
        <v>105</v>
      </c>
      <c r="F3282" s="201" t="s">
        <v>2422</v>
      </c>
    </row>
    <row r="3283" spans="1:6" ht="12" x14ac:dyDescent="0.25">
      <c r="A3283" s="201" t="s">
        <v>2783</v>
      </c>
      <c r="B3283" s="201" t="s">
        <v>2784</v>
      </c>
      <c r="C3283" s="201" t="s">
        <v>2439</v>
      </c>
      <c r="D3283" s="201" t="s">
        <v>2466</v>
      </c>
      <c r="E3283" s="201" t="s">
        <v>105</v>
      </c>
      <c r="F3283" s="201" t="s">
        <v>2394</v>
      </c>
    </row>
    <row r="3284" spans="1:6" ht="12" x14ac:dyDescent="0.25">
      <c r="A3284" s="201" t="s">
        <v>2208</v>
      </c>
      <c r="B3284" s="201" t="s">
        <v>2785</v>
      </c>
      <c r="C3284" s="201" t="s">
        <v>2436</v>
      </c>
      <c r="D3284" s="201" t="s">
        <v>2466</v>
      </c>
      <c r="E3284" s="201" t="s">
        <v>105</v>
      </c>
      <c r="F3284" s="201" t="s">
        <v>2357</v>
      </c>
    </row>
    <row r="3285" spans="1:6" ht="12" x14ac:dyDescent="0.25">
      <c r="A3285" s="201" t="s">
        <v>2208</v>
      </c>
      <c r="B3285" s="201" t="s">
        <v>2785</v>
      </c>
      <c r="C3285" s="201" t="s">
        <v>2436</v>
      </c>
      <c r="D3285" s="201" t="s">
        <v>2466</v>
      </c>
      <c r="E3285" s="201" t="s">
        <v>105</v>
      </c>
      <c r="F3285" s="201" t="s">
        <v>2443</v>
      </c>
    </row>
    <row r="3286" spans="1:6" ht="12" x14ac:dyDescent="0.25">
      <c r="A3286" s="201" t="s">
        <v>2208</v>
      </c>
      <c r="B3286" s="201" t="s">
        <v>2785</v>
      </c>
      <c r="C3286" s="201" t="s">
        <v>2436</v>
      </c>
      <c r="D3286" s="201" t="s">
        <v>2466</v>
      </c>
      <c r="E3286" s="201" t="s">
        <v>105</v>
      </c>
      <c r="F3286" s="201" t="s">
        <v>2355</v>
      </c>
    </row>
    <row r="3287" spans="1:6" ht="12" x14ac:dyDescent="0.25">
      <c r="A3287" s="201" t="s">
        <v>2208</v>
      </c>
      <c r="B3287" s="201" t="s">
        <v>2785</v>
      </c>
      <c r="C3287" s="201" t="s">
        <v>2436</v>
      </c>
      <c r="D3287" s="201" t="s">
        <v>2466</v>
      </c>
      <c r="E3287" s="201" t="s">
        <v>105</v>
      </c>
      <c r="F3287" s="201" t="s">
        <v>2396</v>
      </c>
    </row>
    <row r="3288" spans="1:6" ht="12" x14ac:dyDescent="0.25">
      <c r="A3288" s="201" t="s">
        <v>2208</v>
      </c>
      <c r="B3288" s="201" t="s">
        <v>2785</v>
      </c>
      <c r="C3288" s="201" t="s">
        <v>2436</v>
      </c>
      <c r="D3288" s="201" t="s">
        <v>2466</v>
      </c>
      <c r="E3288" s="201" t="s">
        <v>105</v>
      </c>
      <c r="F3288" s="201" t="s">
        <v>2345</v>
      </c>
    </row>
    <row r="3289" spans="1:6" ht="12" x14ac:dyDescent="0.25">
      <c r="A3289" s="201" t="s">
        <v>2208</v>
      </c>
      <c r="B3289" s="201" t="s">
        <v>2785</v>
      </c>
      <c r="C3289" s="201" t="s">
        <v>2436</v>
      </c>
      <c r="D3289" s="201" t="s">
        <v>2466</v>
      </c>
      <c r="E3289" s="201" t="s">
        <v>105</v>
      </c>
      <c r="F3289" s="201" t="s">
        <v>2352</v>
      </c>
    </row>
    <row r="3290" spans="1:6" ht="12" x14ac:dyDescent="0.25">
      <c r="A3290" s="201" t="s">
        <v>2208</v>
      </c>
      <c r="B3290" s="201" t="s">
        <v>2785</v>
      </c>
      <c r="C3290" s="201" t="s">
        <v>2436</v>
      </c>
      <c r="D3290" s="201" t="s">
        <v>2466</v>
      </c>
      <c r="E3290" s="201" t="s">
        <v>105</v>
      </c>
    </row>
    <row r="3291" spans="1:6" ht="12" x14ac:dyDescent="0.25">
      <c r="A3291" s="201" t="s">
        <v>2208</v>
      </c>
      <c r="B3291" s="201" t="s">
        <v>2785</v>
      </c>
      <c r="C3291" s="201" t="s">
        <v>2436</v>
      </c>
      <c r="D3291" s="201" t="s">
        <v>2466</v>
      </c>
      <c r="E3291" s="201" t="s">
        <v>105</v>
      </c>
      <c r="F3291" s="201" t="s">
        <v>2344</v>
      </c>
    </row>
    <row r="3292" spans="1:6" ht="12" x14ac:dyDescent="0.25">
      <c r="A3292" s="201" t="s">
        <v>2208</v>
      </c>
      <c r="B3292" s="201" t="s">
        <v>2785</v>
      </c>
      <c r="C3292" s="201" t="s">
        <v>2436</v>
      </c>
      <c r="D3292" s="201" t="s">
        <v>2466</v>
      </c>
      <c r="E3292" s="201" t="s">
        <v>105</v>
      </c>
      <c r="F3292" s="201" t="s">
        <v>2347</v>
      </c>
    </row>
    <row r="3293" spans="1:6" ht="12" x14ac:dyDescent="0.25">
      <c r="A3293" s="201" t="s">
        <v>2208</v>
      </c>
      <c r="B3293" s="201" t="s">
        <v>2785</v>
      </c>
      <c r="C3293" s="201" t="s">
        <v>2436</v>
      </c>
      <c r="D3293" s="201" t="s">
        <v>2466</v>
      </c>
      <c r="E3293" s="201" t="s">
        <v>105</v>
      </c>
      <c r="F3293" s="201" t="s">
        <v>2387</v>
      </c>
    </row>
    <row r="3294" spans="1:6" ht="12" x14ac:dyDescent="0.25">
      <c r="A3294" s="201" t="s">
        <v>2208</v>
      </c>
      <c r="B3294" s="201" t="s">
        <v>2785</v>
      </c>
      <c r="C3294" s="201" t="s">
        <v>2436</v>
      </c>
      <c r="D3294" s="201" t="s">
        <v>2466</v>
      </c>
      <c r="E3294" s="201" t="s">
        <v>105</v>
      </c>
      <c r="F3294" s="201" t="s">
        <v>2364</v>
      </c>
    </row>
    <row r="3295" spans="1:6" ht="12" x14ac:dyDescent="0.25">
      <c r="A3295" s="201" t="s">
        <v>2208</v>
      </c>
      <c r="B3295" s="201" t="s">
        <v>2785</v>
      </c>
      <c r="C3295" s="201" t="s">
        <v>2436</v>
      </c>
      <c r="D3295" s="201" t="s">
        <v>2466</v>
      </c>
      <c r="E3295" s="201" t="s">
        <v>105</v>
      </c>
      <c r="F3295" s="201" t="s">
        <v>2407</v>
      </c>
    </row>
    <row r="3296" spans="1:6" ht="12" x14ac:dyDescent="0.25">
      <c r="A3296" s="201" t="s">
        <v>2208</v>
      </c>
      <c r="B3296" s="201" t="s">
        <v>2785</v>
      </c>
      <c r="C3296" s="201" t="s">
        <v>2436</v>
      </c>
      <c r="D3296" s="201" t="s">
        <v>2466</v>
      </c>
      <c r="E3296" s="201" t="s">
        <v>105</v>
      </c>
      <c r="F3296" s="201" t="s">
        <v>2390</v>
      </c>
    </row>
    <row r="3297" spans="1:6" ht="12" x14ac:dyDescent="0.25">
      <c r="A3297" s="201" t="s">
        <v>2208</v>
      </c>
      <c r="B3297" s="201" t="s">
        <v>2785</v>
      </c>
      <c r="C3297" s="201" t="s">
        <v>2436</v>
      </c>
      <c r="D3297" s="201" t="s">
        <v>2466</v>
      </c>
      <c r="E3297" s="201" t="s">
        <v>105</v>
      </c>
      <c r="F3297" s="201" t="s">
        <v>2405</v>
      </c>
    </row>
    <row r="3298" spans="1:6" ht="12" x14ac:dyDescent="0.25">
      <c r="A3298" s="201" t="s">
        <v>2208</v>
      </c>
      <c r="B3298" s="201" t="s">
        <v>2785</v>
      </c>
      <c r="C3298" s="201" t="s">
        <v>2436</v>
      </c>
      <c r="D3298" s="201" t="s">
        <v>2466</v>
      </c>
      <c r="E3298" s="201" t="s">
        <v>105</v>
      </c>
      <c r="F3298" s="201" t="s">
        <v>2367</v>
      </c>
    </row>
    <row r="3299" spans="1:6" ht="12" x14ac:dyDescent="0.25">
      <c r="A3299" s="201" t="s">
        <v>2208</v>
      </c>
      <c r="B3299" s="201" t="s">
        <v>2785</v>
      </c>
      <c r="C3299" s="201" t="s">
        <v>2436</v>
      </c>
      <c r="D3299" s="201" t="s">
        <v>2466</v>
      </c>
      <c r="E3299" s="201" t="s">
        <v>105</v>
      </c>
      <c r="F3299" s="201" t="s">
        <v>2365</v>
      </c>
    </row>
    <row r="3300" spans="1:6" ht="12" x14ac:dyDescent="0.25">
      <c r="A3300" s="201" t="s">
        <v>2786</v>
      </c>
      <c r="B3300" s="201" t="s">
        <v>2787</v>
      </c>
      <c r="C3300" s="201" t="s">
        <v>2436</v>
      </c>
      <c r="D3300" s="201" t="s">
        <v>2466</v>
      </c>
      <c r="E3300" s="201" t="s">
        <v>112</v>
      </c>
      <c r="F3300" s="201" t="s">
        <v>2365</v>
      </c>
    </row>
    <row r="3301" spans="1:6" ht="12" x14ac:dyDescent="0.25">
      <c r="A3301" s="201" t="s">
        <v>2786</v>
      </c>
      <c r="B3301" s="201" t="s">
        <v>2787</v>
      </c>
      <c r="C3301" s="201" t="s">
        <v>2436</v>
      </c>
      <c r="D3301" s="201" t="s">
        <v>2466</v>
      </c>
      <c r="E3301" s="201" t="s">
        <v>112</v>
      </c>
      <c r="F3301" s="201" t="s">
        <v>2466</v>
      </c>
    </row>
    <row r="3302" spans="1:6" ht="12" x14ac:dyDescent="0.25">
      <c r="A3302" s="201" t="s">
        <v>2786</v>
      </c>
      <c r="B3302" s="201" t="s">
        <v>2787</v>
      </c>
      <c r="C3302" s="201" t="s">
        <v>2436</v>
      </c>
      <c r="D3302" s="201" t="s">
        <v>2466</v>
      </c>
      <c r="E3302" s="201" t="s">
        <v>112</v>
      </c>
    </row>
    <row r="3303" spans="1:6" ht="12" x14ac:dyDescent="0.25">
      <c r="A3303" s="201" t="s">
        <v>2786</v>
      </c>
      <c r="B3303" s="201" t="s">
        <v>2787</v>
      </c>
      <c r="C3303" s="201" t="s">
        <v>2436</v>
      </c>
      <c r="D3303" s="201" t="s">
        <v>2466</v>
      </c>
      <c r="E3303" s="201" t="s">
        <v>112</v>
      </c>
      <c r="F3303" s="201" t="s">
        <v>2405</v>
      </c>
    </row>
    <row r="3304" spans="1:6" ht="12" x14ac:dyDescent="0.25">
      <c r="A3304" s="201" t="s">
        <v>2786</v>
      </c>
      <c r="B3304" s="201" t="s">
        <v>2787</v>
      </c>
      <c r="C3304" s="201" t="s">
        <v>2436</v>
      </c>
      <c r="D3304" s="201" t="s">
        <v>2466</v>
      </c>
      <c r="E3304" s="201" t="s">
        <v>112</v>
      </c>
      <c r="F3304" s="201" t="s">
        <v>2390</v>
      </c>
    </row>
    <row r="3305" spans="1:6" ht="12" x14ac:dyDescent="0.25">
      <c r="A3305" s="201" t="s">
        <v>2788</v>
      </c>
      <c r="B3305" s="201" t="s">
        <v>2789</v>
      </c>
      <c r="C3305" s="201" t="s">
        <v>2613</v>
      </c>
      <c r="D3305" s="201" t="s">
        <v>2341</v>
      </c>
      <c r="E3305" s="201" t="s">
        <v>106</v>
      </c>
      <c r="F3305" s="201" t="s">
        <v>2341</v>
      </c>
    </row>
    <row r="3306" spans="1:6" ht="12" x14ac:dyDescent="0.25">
      <c r="A3306" s="201" t="s">
        <v>2788</v>
      </c>
      <c r="B3306" s="201" t="s">
        <v>2789</v>
      </c>
      <c r="C3306" s="201" t="s">
        <v>2613</v>
      </c>
      <c r="D3306" s="201" t="s">
        <v>2341</v>
      </c>
      <c r="E3306" s="201" t="s">
        <v>106</v>
      </c>
    </row>
    <row r="3307" spans="1:6" ht="12" x14ac:dyDescent="0.25">
      <c r="A3307" s="201" t="s">
        <v>2788</v>
      </c>
      <c r="B3307" s="201" t="s">
        <v>2789</v>
      </c>
      <c r="C3307" s="201" t="s">
        <v>2613</v>
      </c>
      <c r="D3307" s="201" t="s">
        <v>2341</v>
      </c>
      <c r="E3307" s="201" t="s">
        <v>106</v>
      </c>
      <c r="F3307" s="201" t="s">
        <v>2350</v>
      </c>
    </row>
    <row r="3308" spans="1:6" ht="12" x14ac:dyDescent="0.25">
      <c r="A3308" s="201" t="s">
        <v>2788</v>
      </c>
      <c r="B3308" s="201" t="s">
        <v>2789</v>
      </c>
      <c r="C3308" s="201" t="s">
        <v>2613</v>
      </c>
      <c r="D3308" s="201" t="s">
        <v>2341</v>
      </c>
      <c r="E3308" s="201" t="s">
        <v>106</v>
      </c>
      <c r="F3308" s="201" t="s">
        <v>2387</v>
      </c>
    </row>
    <row r="3309" spans="1:6" ht="12" x14ac:dyDescent="0.25">
      <c r="A3309" s="201" t="s">
        <v>2788</v>
      </c>
      <c r="B3309" s="201" t="s">
        <v>2789</v>
      </c>
      <c r="C3309" s="201" t="s">
        <v>2613</v>
      </c>
      <c r="D3309" s="201" t="s">
        <v>2341</v>
      </c>
      <c r="E3309" s="201" t="s">
        <v>106</v>
      </c>
      <c r="F3309" s="201" t="s">
        <v>2353</v>
      </c>
    </row>
    <row r="3310" spans="1:6" ht="12" x14ac:dyDescent="0.25">
      <c r="A3310" s="201" t="s">
        <v>2211</v>
      </c>
      <c r="B3310" s="201" t="s">
        <v>2790</v>
      </c>
      <c r="C3310" s="201" t="s">
        <v>2774</v>
      </c>
      <c r="D3310" s="201" t="s">
        <v>2466</v>
      </c>
      <c r="E3310" s="201" t="s">
        <v>105</v>
      </c>
      <c r="F3310" s="201" t="s">
        <v>2390</v>
      </c>
    </row>
    <row r="3311" spans="1:6" ht="12" x14ac:dyDescent="0.25">
      <c r="A3311" s="201" t="s">
        <v>2211</v>
      </c>
      <c r="B3311" s="201" t="s">
        <v>2790</v>
      </c>
      <c r="C3311" s="201" t="s">
        <v>2774</v>
      </c>
      <c r="D3311" s="201" t="s">
        <v>2466</v>
      </c>
      <c r="E3311" s="201" t="s">
        <v>105</v>
      </c>
      <c r="F3311" s="201" t="s">
        <v>2355</v>
      </c>
    </row>
    <row r="3312" spans="1:6" ht="12" x14ac:dyDescent="0.25">
      <c r="A3312" s="201" t="s">
        <v>2211</v>
      </c>
      <c r="B3312" s="201" t="s">
        <v>2790</v>
      </c>
      <c r="C3312" s="201" t="s">
        <v>2774</v>
      </c>
      <c r="D3312" s="201" t="s">
        <v>2466</v>
      </c>
      <c r="E3312" s="201" t="s">
        <v>105</v>
      </c>
      <c r="F3312" s="201" t="s">
        <v>2353</v>
      </c>
    </row>
    <row r="3313" spans="1:6" ht="12" x14ac:dyDescent="0.25">
      <c r="A3313" s="201" t="s">
        <v>2211</v>
      </c>
      <c r="B3313" s="201" t="s">
        <v>2790</v>
      </c>
      <c r="C3313" s="201" t="s">
        <v>2774</v>
      </c>
      <c r="D3313" s="201" t="s">
        <v>2466</v>
      </c>
      <c r="E3313" s="201" t="s">
        <v>105</v>
      </c>
      <c r="F3313" s="201" t="s">
        <v>2407</v>
      </c>
    </row>
    <row r="3314" spans="1:6" ht="12" x14ac:dyDescent="0.25">
      <c r="A3314" s="201" t="s">
        <v>2211</v>
      </c>
      <c r="B3314" s="201" t="s">
        <v>2790</v>
      </c>
      <c r="C3314" s="201" t="s">
        <v>2774</v>
      </c>
      <c r="D3314" s="201" t="s">
        <v>2466</v>
      </c>
      <c r="E3314" s="201" t="s">
        <v>105</v>
      </c>
      <c r="F3314" s="201" t="s">
        <v>2394</v>
      </c>
    </row>
    <row r="3315" spans="1:6" ht="12" x14ac:dyDescent="0.25">
      <c r="A3315" s="201" t="s">
        <v>2211</v>
      </c>
      <c r="B3315" s="201" t="s">
        <v>2790</v>
      </c>
      <c r="C3315" s="201" t="s">
        <v>2774</v>
      </c>
      <c r="D3315" s="201" t="s">
        <v>2466</v>
      </c>
      <c r="E3315" s="201" t="s">
        <v>105</v>
      </c>
      <c r="F3315" s="201" t="s">
        <v>2364</v>
      </c>
    </row>
    <row r="3316" spans="1:6" ht="12" x14ac:dyDescent="0.25">
      <c r="A3316" s="201" t="s">
        <v>2211</v>
      </c>
      <c r="B3316" s="201" t="s">
        <v>2790</v>
      </c>
      <c r="C3316" s="201" t="s">
        <v>2774</v>
      </c>
      <c r="D3316" s="201" t="s">
        <v>2466</v>
      </c>
      <c r="E3316" s="201" t="s">
        <v>105</v>
      </c>
      <c r="F3316" s="201" t="s">
        <v>2367</v>
      </c>
    </row>
    <row r="3317" spans="1:6" ht="12" x14ac:dyDescent="0.25">
      <c r="A3317" s="201" t="s">
        <v>2211</v>
      </c>
      <c r="B3317" s="201" t="s">
        <v>2790</v>
      </c>
      <c r="C3317" s="201" t="s">
        <v>2774</v>
      </c>
      <c r="D3317" s="201" t="s">
        <v>2466</v>
      </c>
      <c r="E3317" s="201" t="s">
        <v>105</v>
      </c>
      <c r="F3317" s="201" t="s">
        <v>2396</v>
      </c>
    </row>
    <row r="3318" spans="1:6" ht="12" x14ac:dyDescent="0.25">
      <c r="A3318" s="201" t="s">
        <v>2211</v>
      </c>
      <c r="B3318" s="201" t="s">
        <v>2790</v>
      </c>
      <c r="C3318" s="201" t="s">
        <v>2774</v>
      </c>
      <c r="D3318" s="201" t="s">
        <v>2466</v>
      </c>
      <c r="E3318" s="201" t="s">
        <v>105</v>
      </c>
      <c r="F3318" s="201" t="s">
        <v>2405</v>
      </c>
    </row>
    <row r="3319" spans="1:6" ht="12" x14ac:dyDescent="0.25">
      <c r="A3319" s="201" t="s">
        <v>2211</v>
      </c>
      <c r="B3319" s="201" t="s">
        <v>2790</v>
      </c>
      <c r="C3319" s="201" t="s">
        <v>2774</v>
      </c>
      <c r="D3319" s="201" t="s">
        <v>2466</v>
      </c>
      <c r="E3319" s="201" t="s">
        <v>105</v>
      </c>
      <c r="F3319" s="201" t="s">
        <v>2365</v>
      </c>
    </row>
    <row r="3320" spans="1:6" ht="12" x14ac:dyDescent="0.25">
      <c r="A3320" s="201" t="s">
        <v>2211</v>
      </c>
      <c r="B3320" s="201" t="s">
        <v>2790</v>
      </c>
      <c r="C3320" s="201" t="s">
        <v>2774</v>
      </c>
      <c r="D3320" s="201" t="s">
        <v>2466</v>
      </c>
      <c r="E3320" s="201" t="s">
        <v>105</v>
      </c>
    </row>
    <row r="3321" spans="1:6" ht="12" x14ac:dyDescent="0.25">
      <c r="A3321" s="201" t="s">
        <v>2211</v>
      </c>
      <c r="B3321" s="201" t="s">
        <v>2790</v>
      </c>
      <c r="C3321" s="201" t="s">
        <v>2774</v>
      </c>
      <c r="D3321" s="201" t="s">
        <v>2466</v>
      </c>
      <c r="E3321" s="201" t="s">
        <v>105</v>
      </c>
      <c r="F3321" s="201" t="s">
        <v>2443</v>
      </c>
    </row>
    <row r="3322" spans="1:6" ht="12" x14ac:dyDescent="0.25">
      <c r="A3322" s="201" t="s">
        <v>2791</v>
      </c>
      <c r="B3322" s="201" t="s">
        <v>2792</v>
      </c>
      <c r="C3322" s="201" t="s">
        <v>2613</v>
      </c>
      <c r="D3322" s="201" t="s">
        <v>2341</v>
      </c>
      <c r="E3322" s="201" t="s">
        <v>106</v>
      </c>
      <c r="F3322" s="201" t="s">
        <v>2387</v>
      </c>
    </row>
    <row r="3323" spans="1:6" ht="12" x14ac:dyDescent="0.25">
      <c r="A3323" s="201" t="s">
        <v>2791</v>
      </c>
      <c r="B3323" s="201" t="s">
        <v>2792</v>
      </c>
      <c r="C3323" s="201" t="s">
        <v>2613</v>
      </c>
      <c r="D3323" s="201" t="s">
        <v>2341</v>
      </c>
      <c r="E3323" s="201" t="s">
        <v>106</v>
      </c>
    </row>
    <row r="3324" spans="1:6" ht="12" x14ac:dyDescent="0.25">
      <c r="A3324" s="201" t="s">
        <v>2791</v>
      </c>
      <c r="B3324" s="201" t="s">
        <v>2792</v>
      </c>
      <c r="C3324" s="201" t="s">
        <v>2613</v>
      </c>
      <c r="D3324" s="201" t="s">
        <v>2341</v>
      </c>
      <c r="E3324" s="201" t="s">
        <v>106</v>
      </c>
      <c r="F3324" s="201" t="s">
        <v>2353</v>
      </c>
    </row>
    <row r="3325" spans="1:6" ht="12" x14ac:dyDescent="0.25">
      <c r="A3325" s="201" t="s">
        <v>2791</v>
      </c>
      <c r="B3325" s="201" t="s">
        <v>2792</v>
      </c>
      <c r="C3325" s="201" t="s">
        <v>2613</v>
      </c>
      <c r="D3325" s="201" t="s">
        <v>2341</v>
      </c>
      <c r="E3325" s="201" t="s">
        <v>106</v>
      </c>
      <c r="F3325" s="201" t="s">
        <v>2341</v>
      </c>
    </row>
    <row r="3326" spans="1:6" ht="12" x14ac:dyDescent="0.25">
      <c r="A3326" s="201" t="s">
        <v>2791</v>
      </c>
      <c r="B3326" s="201" t="s">
        <v>2792</v>
      </c>
      <c r="C3326" s="201" t="s">
        <v>2613</v>
      </c>
      <c r="D3326" s="201" t="s">
        <v>2341</v>
      </c>
      <c r="E3326" s="201" t="s">
        <v>106</v>
      </c>
      <c r="F3326" s="201" t="s">
        <v>2350</v>
      </c>
    </row>
    <row r="3327" spans="1:6" ht="12" x14ac:dyDescent="0.25">
      <c r="A3327" s="201" t="s">
        <v>2793</v>
      </c>
      <c r="B3327" s="201" t="s">
        <v>2794</v>
      </c>
      <c r="C3327" s="201" t="s">
        <v>2613</v>
      </c>
      <c r="D3327" s="201" t="s">
        <v>2466</v>
      </c>
      <c r="E3327" s="201" t="s">
        <v>109</v>
      </c>
      <c r="F3327" s="201" t="s">
        <v>2466</v>
      </c>
    </row>
    <row r="3328" spans="1:6" ht="12" x14ac:dyDescent="0.25">
      <c r="A3328" s="201" t="s">
        <v>2793</v>
      </c>
      <c r="B3328" s="201" t="s">
        <v>2794</v>
      </c>
      <c r="C3328" s="201" t="s">
        <v>2613</v>
      </c>
      <c r="D3328" s="201" t="s">
        <v>2466</v>
      </c>
      <c r="E3328" s="201" t="s">
        <v>109</v>
      </c>
      <c r="F3328" s="201" t="s">
        <v>2345</v>
      </c>
    </row>
    <row r="3329" spans="1:6" ht="12" x14ac:dyDescent="0.25">
      <c r="A3329" s="201" t="s">
        <v>2793</v>
      </c>
      <c r="B3329" s="201" t="s">
        <v>2794</v>
      </c>
      <c r="C3329" s="201" t="s">
        <v>2613</v>
      </c>
      <c r="D3329" s="201" t="s">
        <v>2466</v>
      </c>
      <c r="E3329" s="201" t="s">
        <v>109</v>
      </c>
      <c r="F3329" s="201" t="s">
        <v>2365</v>
      </c>
    </row>
    <row r="3330" spans="1:6" ht="12" x14ac:dyDescent="0.25">
      <c r="A3330" s="201" t="s">
        <v>2793</v>
      </c>
      <c r="B3330" s="201" t="s">
        <v>2794</v>
      </c>
      <c r="C3330" s="201" t="s">
        <v>2613</v>
      </c>
      <c r="D3330" s="201" t="s">
        <v>2466</v>
      </c>
      <c r="E3330" s="201" t="s">
        <v>109</v>
      </c>
      <c r="F3330" s="201" t="s">
        <v>2352</v>
      </c>
    </row>
    <row r="3331" spans="1:6" ht="12" x14ac:dyDescent="0.25">
      <c r="A3331" s="201" t="s">
        <v>647</v>
      </c>
      <c r="B3331" s="201" t="s">
        <v>2795</v>
      </c>
      <c r="C3331" s="201" t="s">
        <v>2525</v>
      </c>
      <c r="D3331" s="201" t="s">
        <v>2466</v>
      </c>
      <c r="E3331" s="201" t="s">
        <v>113</v>
      </c>
      <c r="F3331" s="201" t="s">
        <v>2422</v>
      </c>
    </row>
    <row r="3332" spans="1:6" ht="12" x14ac:dyDescent="0.25">
      <c r="A3332" s="201" t="s">
        <v>647</v>
      </c>
      <c r="B3332" s="201" t="s">
        <v>2795</v>
      </c>
      <c r="C3332" s="201" t="s">
        <v>2525</v>
      </c>
      <c r="D3332" s="201" t="s">
        <v>2466</v>
      </c>
      <c r="E3332" s="201" t="s">
        <v>113</v>
      </c>
      <c r="F3332" s="201" t="s">
        <v>2347</v>
      </c>
    </row>
    <row r="3333" spans="1:6" ht="12" x14ac:dyDescent="0.25">
      <c r="A3333" s="201" t="s">
        <v>647</v>
      </c>
      <c r="B3333" s="201" t="s">
        <v>2795</v>
      </c>
      <c r="C3333" s="201" t="s">
        <v>2525</v>
      </c>
      <c r="D3333" s="201" t="s">
        <v>2466</v>
      </c>
      <c r="E3333" s="201" t="s">
        <v>113</v>
      </c>
    </row>
    <row r="3334" spans="1:6" ht="12" x14ac:dyDescent="0.25">
      <c r="A3334" s="201" t="s">
        <v>647</v>
      </c>
      <c r="B3334" s="201" t="s">
        <v>2795</v>
      </c>
      <c r="C3334" s="201" t="s">
        <v>2525</v>
      </c>
      <c r="D3334" s="201" t="s">
        <v>2466</v>
      </c>
      <c r="E3334" s="201" t="s">
        <v>113</v>
      </c>
      <c r="F3334" s="201" t="s">
        <v>2394</v>
      </c>
    </row>
    <row r="3335" spans="1:6" ht="12" x14ac:dyDescent="0.25">
      <c r="A3335" s="201" t="s">
        <v>647</v>
      </c>
      <c r="B3335" s="201" t="s">
        <v>2795</v>
      </c>
      <c r="C3335" s="201" t="s">
        <v>2525</v>
      </c>
      <c r="D3335" s="201" t="s">
        <v>2466</v>
      </c>
      <c r="E3335" s="201" t="s">
        <v>113</v>
      </c>
      <c r="F3335" s="201" t="s">
        <v>2343</v>
      </c>
    </row>
    <row r="3336" spans="1:6" ht="12" x14ac:dyDescent="0.25">
      <c r="A3336" s="201" t="s">
        <v>647</v>
      </c>
      <c r="B3336" s="201" t="s">
        <v>2795</v>
      </c>
      <c r="C3336" s="201" t="s">
        <v>2525</v>
      </c>
      <c r="D3336" s="201" t="s">
        <v>2466</v>
      </c>
      <c r="E3336" s="201" t="s">
        <v>113</v>
      </c>
      <c r="F3336" s="201" t="s">
        <v>2365</v>
      </c>
    </row>
    <row r="3337" spans="1:6" ht="12" x14ac:dyDescent="0.25">
      <c r="A3337" s="201" t="s">
        <v>647</v>
      </c>
      <c r="B3337" s="201" t="s">
        <v>2795</v>
      </c>
      <c r="C3337" s="201" t="s">
        <v>2525</v>
      </c>
      <c r="D3337" s="201" t="s">
        <v>2466</v>
      </c>
      <c r="E3337" s="201" t="s">
        <v>113</v>
      </c>
      <c r="F3337" s="201" t="s">
        <v>2466</v>
      </c>
    </row>
    <row r="3338" spans="1:6" ht="12" x14ac:dyDescent="0.25">
      <c r="A3338" s="201" t="s">
        <v>647</v>
      </c>
      <c r="B3338" s="201" t="s">
        <v>2795</v>
      </c>
      <c r="C3338" s="201" t="s">
        <v>2525</v>
      </c>
      <c r="D3338" s="201" t="s">
        <v>2466</v>
      </c>
      <c r="E3338" s="201" t="s">
        <v>113</v>
      </c>
      <c r="F3338" s="201" t="s">
        <v>2344</v>
      </c>
    </row>
    <row r="3339" spans="1:6" ht="12" x14ac:dyDescent="0.25">
      <c r="A3339" s="201" t="s">
        <v>2796</v>
      </c>
      <c r="B3339" s="201" t="s">
        <v>2797</v>
      </c>
      <c r="C3339" s="201" t="s">
        <v>2590</v>
      </c>
      <c r="D3339" s="201" t="s">
        <v>2466</v>
      </c>
      <c r="E3339" s="201" t="s">
        <v>113</v>
      </c>
      <c r="F3339" s="201" t="s">
        <v>2466</v>
      </c>
    </row>
    <row r="3340" spans="1:6" ht="12" x14ac:dyDescent="0.25">
      <c r="A3340" s="201" t="s">
        <v>2796</v>
      </c>
      <c r="B3340" s="201" t="s">
        <v>2797</v>
      </c>
      <c r="C3340" s="201" t="s">
        <v>2590</v>
      </c>
      <c r="D3340" s="201" t="s">
        <v>2466</v>
      </c>
      <c r="E3340" s="201" t="s">
        <v>113</v>
      </c>
      <c r="F3340" s="201" t="s">
        <v>2365</v>
      </c>
    </row>
    <row r="3341" spans="1:6" ht="12" x14ac:dyDescent="0.25">
      <c r="A3341" s="201" t="s">
        <v>2796</v>
      </c>
      <c r="B3341" s="201" t="s">
        <v>2797</v>
      </c>
      <c r="C3341" s="201" t="s">
        <v>2590</v>
      </c>
      <c r="D3341" s="201" t="s">
        <v>2466</v>
      </c>
      <c r="E3341" s="201" t="s">
        <v>113</v>
      </c>
      <c r="F3341" s="201" t="s">
        <v>2407</v>
      </c>
    </row>
    <row r="3342" spans="1:6" ht="12" x14ac:dyDescent="0.25">
      <c r="A3342" s="201" t="s">
        <v>2796</v>
      </c>
      <c r="B3342" s="201" t="s">
        <v>2797</v>
      </c>
      <c r="C3342" s="201" t="s">
        <v>2590</v>
      </c>
      <c r="D3342" s="201" t="s">
        <v>2466</v>
      </c>
      <c r="E3342" s="201" t="s">
        <v>113</v>
      </c>
    </row>
    <row r="3343" spans="1:6" ht="12" x14ac:dyDescent="0.25">
      <c r="A3343" s="201" t="s">
        <v>2796</v>
      </c>
      <c r="B3343" s="201" t="s">
        <v>2797</v>
      </c>
      <c r="C3343" s="201" t="s">
        <v>2590</v>
      </c>
      <c r="D3343" s="201" t="s">
        <v>2466</v>
      </c>
      <c r="E3343" s="201" t="s">
        <v>113</v>
      </c>
      <c r="F3343" s="201" t="s">
        <v>2394</v>
      </c>
    </row>
    <row r="3344" spans="1:6" ht="12" x14ac:dyDescent="0.25">
      <c r="A3344" s="201" t="s">
        <v>2798</v>
      </c>
      <c r="B3344" s="201" t="s">
        <v>2799</v>
      </c>
      <c r="C3344" s="201" t="s">
        <v>2600</v>
      </c>
      <c r="D3344" s="201" t="s">
        <v>2341</v>
      </c>
      <c r="E3344" s="201" t="s">
        <v>100</v>
      </c>
      <c r="F3344" s="201" t="s">
        <v>2346</v>
      </c>
    </row>
    <row r="3345" spans="1:6" ht="12" x14ac:dyDescent="0.25">
      <c r="A3345" s="201" t="s">
        <v>2798</v>
      </c>
      <c r="B3345" s="201" t="s">
        <v>2799</v>
      </c>
      <c r="C3345" s="201" t="s">
        <v>2600</v>
      </c>
      <c r="D3345" s="201" t="s">
        <v>2341</v>
      </c>
      <c r="E3345" s="201" t="s">
        <v>100</v>
      </c>
      <c r="F3345" s="201" t="s">
        <v>2345</v>
      </c>
    </row>
    <row r="3346" spans="1:6" ht="12" x14ac:dyDescent="0.25">
      <c r="A3346" s="201" t="s">
        <v>2798</v>
      </c>
      <c r="B3346" s="201" t="s">
        <v>2799</v>
      </c>
      <c r="C3346" s="201" t="s">
        <v>2600</v>
      </c>
      <c r="D3346" s="201" t="s">
        <v>2341</v>
      </c>
      <c r="E3346" s="201" t="s">
        <v>100</v>
      </c>
    </row>
    <row r="3347" spans="1:6" ht="12" x14ac:dyDescent="0.25">
      <c r="A3347" s="201" t="s">
        <v>2798</v>
      </c>
      <c r="B3347" s="201" t="s">
        <v>2799</v>
      </c>
      <c r="C3347" s="201" t="s">
        <v>2600</v>
      </c>
      <c r="D3347" s="201" t="s">
        <v>2341</v>
      </c>
      <c r="E3347" s="201" t="s">
        <v>100</v>
      </c>
      <c r="F3347" s="201" t="s">
        <v>2341</v>
      </c>
    </row>
    <row r="3348" spans="1:6" ht="12" x14ac:dyDescent="0.25">
      <c r="A3348" s="201" t="s">
        <v>2215</v>
      </c>
      <c r="B3348" s="201" t="s">
        <v>2800</v>
      </c>
      <c r="C3348" s="201" t="s">
        <v>2774</v>
      </c>
      <c r="D3348" s="201" t="s">
        <v>2341</v>
      </c>
      <c r="E3348" s="201" t="s">
        <v>105</v>
      </c>
      <c r="F3348" s="201" t="s">
        <v>2367</v>
      </c>
    </row>
    <row r="3349" spans="1:6" ht="12" x14ac:dyDescent="0.25">
      <c r="A3349" s="201" t="s">
        <v>2215</v>
      </c>
      <c r="B3349" s="201" t="s">
        <v>2800</v>
      </c>
      <c r="C3349" s="201" t="s">
        <v>2774</v>
      </c>
      <c r="D3349" s="201" t="s">
        <v>2341</v>
      </c>
      <c r="E3349" s="201" t="s">
        <v>105</v>
      </c>
      <c r="F3349" s="201" t="s">
        <v>2365</v>
      </c>
    </row>
    <row r="3350" spans="1:6" ht="12" x14ac:dyDescent="0.25">
      <c r="A3350" s="201" t="s">
        <v>2215</v>
      </c>
      <c r="B3350" s="201" t="s">
        <v>2800</v>
      </c>
      <c r="C3350" s="201" t="s">
        <v>2774</v>
      </c>
      <c r="D3350" s="201" t="s">
        <v>2341</v>
      </c>
      <c r="E3350" s="201" t="s">
        <v>105</v>
      </c>
      <c r="F3350" s="201" t="s">
        <v>2345</v>
      </c>
    </row>
    <row r="3351" spans="1:6" ht="12" x14ac:dyDescent="0.25">
      <c r="A3351" s="201" t="s">
        <v>2215</v>
      </c>
      <c r="B3351" s="201" t="s">
        <v>2800</v>
      </c>
      <c r="C3351" s="201" t="s">
        <v>2774</v>
      </c>
      <c r="D3351" s="201" t="s">
        <v>2341</v>
      </c>
      <c r="E3351" s="201" t="s">
        <v>105</v>
      </c>
      <c r="F3351" s="201" t="s">
        <v>2357</v>
      </c>
    </row>
    <row r="3352" spans="1:6" ht="12" x14ac:dyDescent="0.25">
      <c r="A3352" s="201" t="s">
        <v>2215</v>
      </c>
      <c r="B3352" s="201" t="s">
        <v>2800</v>
      </c>
      <c r="C3352" s="201" t="s">
        <v>2774</v>
      </c>
      <c r="D3352" s="201" t="s">
        <v>2341</v>
      </c>
      <c r="E3352" s="201" t="s">
        <v>105</v>
      </c>
      <c r="F3352" s="201" t="s">
        <v>2346</v>
      </c>
    </row>
    <row r="3353" spans="1:6" ht="12" x14ac:dyDescent="0.25">
      <c r="A3353" s="201" t="s">
        <v>2215</v>
      </c>
      <c r="B3353" s="201" t="s">
        <v>2800</v>
      </c>
      <c r="C3353" s="201" t="s">
        <v>2774</v>
      </c>
      <c r="D3353" s="201" t="s">
        <v>2341</v>
      </c>
      <c r="E3353" s="201" t="s">
        <v>105</v>
      </c>
    </row>
    <row r="3354" spans="1:6" ht="12" x14ac:dyDescent="0.25">
      <c r="A3354" s="201" t="s">
        <v>2215</v>
      </c>
      <c r="B3354" s="201" t="s">
        <v>2800</v>
      </c>
      <c r="C3354" s="201" t="s">
        <v>2774</v>
      </c>
      <c r="D3354" s="201" t="s">
        <v>2341</v>
      </c>
      <c r="E3354" s="201" t="s">
        <v>105</v>
      </c>
      <c r="F3354" s="201" t="s">
        <v>2353</v>
      </c>
    </row>
    <row r="3355" spans="1:6" ht="12" x14ac:dyDescent="0.25">
      <c r="A3355" s="201" t="s">
        <v>2215</v>
      </c>
      <c r="B3355" s="201" t="s">
        <v>2800</v>
      </c>
      <c r="C3355" s="201" t="s">
        <v>2774</v>
      </c>
      <c r="D3355" s="201" t="s">
        <v>2341</v>
      </c>
      <c r="E3355" s="201" t="s">
        <v>105</v>
      </c>
      <c r="F3355" s="201" t="s">
        <v>2342</v>
      </c>
    </row>
    <row r="3356" spans="1:6" ht="12" x14ac:dyDescent="0.25">
      <c r="A3356" s="201" t="s">
        <v>2218</v>
      </c>
      <c r="B3356" s="201" t="s">
        <v>2801</v>
      </c>
      <c r="C3356" s="201" t="s">
        <v>2774</v>
      </c>
      <c r="D3356" s="201" t="s">
        <v>2341</v>
      </c>
      <c r="E3356" s="201" t="s">
        <v>105</v>
      </c>
      <c r="F3356" s="201" t="s">
        <v>2342</v>
      </c>
    </row>
    <row r="3357" spans="1:6" ht="12" x14ac:dyDescent="0.25">
      <c r="A3357" s="201" t="s">
        <v>2218</v>
      </c>
      <c r="B3357" s="201" t="s">
        <v>2801</v>
      </c>
      <c r="C3357" s="201" t="s">
        <v>2774</v>
      </c>
      <c r="D3357" s="201" t="s">
        <v>2341</v>
      </c>
      <c r="E3357" s="201" t="s">
        <v>105</v>
      </c>
      <c r="F3357" s="201" t="s">
        <v>2346</v>
      </c>
    </row>
    <row r="3358" spans="1:6" ht="12" x14ac:dyDescent="0.25">
      <c r="A3358" s="201" t="s">
        <v>2218</v>
      </c>
      <c r="B3358" s="201" t="s">
        <v>2801</v>
      </c>
      <c r="C3358" s="201" t="s">
        <v>2774</v>
      </c>
      <c r="D3358" s="201" t="s">
        <v>2341</v>
      </c>
      <c r="E3358" s="201" t="s">
        <v>105</v>
      </c>
      <c r="F3358" s="201" t="s">
        <v>2353</v>
      </c>
    </row>
    <row r="3359" spans="1:6" ht="12" x14ac:dyDescent="0.25">
      <c r="A3359" s="201" t="s">
        <v>2218</v>
      </c>
      <c r="B3359" s="201" t="s">
        <v>2801</v>
      </c>
      <c r="C3359" s="201" t="s">
        <v>2774</v>
      </c>
      <c r="D3359" s="201" t="s">
        <v>2341</v>
      </c>
      <c r="E3359" s="201" t="s">
        <v>105</v>
      </c>
    </row>
    <row r="3360" spans="1:6" ht="12" x14ac:dyDescent="0.25">
      <c r="A3360" s="201" t="s">
        <v>2218</v>
      </c>
      <c r="B3360" s="201" t="s">
        <v>2801</v>
      </c>
      <c r="C3360" s="201" t="s">
        <v>2774</v>
      </c>
      <c r="D3360" s="201" t="s">
        <v>2341</v>
      </c>
      <c r="E3360" s="201" t="s">
        <v>105</v>
      </c>
      <c r="F3360" s="201" t="s">
        <v>2357</v>
      </c>
    </row>
    <row r="3361" spans="1:6" ht="12" x14ac:dyDescent="0.25">
      <c r="A3361" s="201" t="s">
        <v>2802</v>
      </c>
      <c r="B3361" s="201" t="s">
        <v>2803</v>
      </c>
      <c r="C3361" s="201" t="s">
        <v>2613</v>
      </c>
      <c r="D3361" s="201" t="s">
        <v>2466</v>
      </c>
      <c r="E3361" s="201" t="s">
        <v>105</v>
      </c>
      <c r="F3361" s="201" t="s">
        <v>2355</v>
      </c>
    </row>
    <row r="3362" spans="1:6" ht="12" x14ac:dyDescent="0.25">
      <c r="A3362" s="201" t="s">
        <v>2802</v>
      </c>
      <c r="B3362" s="201" t="s">
        <v>2803</v>
      </c>
      <c r="C3362" s="201" t="s">
        <v>2613</v>
      </c>
      <c r="D3362" s="201" t="s">
        <v>2466</v>
      </c>
      <c r="E3362" s="201" t="s">
        <v>105</v>
      </c>
      <c r="F3362" s="201" t="s">
        <v>2443</v>
      </c>
    </row>
    <row r="3363" spans="1:6" ht="12" x14ac:dyDescent="0.25">
      <c r="A3363" s="201" t="s">
        <v>2802</v>
      </c>
      <c r="B3363" s="201" t="s">
        <v>2803</v>
      </c>
      <c r="C3363" s="201" t="s">
        <v>2613</v>
      </c>
      <c r="D3363" s="201" t="s">
        <v>2466</v>
      </c>
      <c r="E3363" s="201" t="s">
        <v>105</v>
      </c>
      <c r="F3363" s="201" t="s">
        <v>2466</v>
      </c>
    </row>
    <row r="3364" spans="1:6" ht="12" x14ac:dyDescent="0.25">
      <c r="A3364" s="201" t="s">
        <v>2802</v>
      </c>
      <c r="B3364" s="201" t="s">
        <v>2803</v>
      </c>
      <c r="C3364" s="201" t="s">
        <v>2613</v>
      </c>
      <c r="D3364" s="201" t="s">
        <v>2466</v>
      </c>
      <c r="E3364" s="201" t="s">
        <v>105</v>
      </c>
      <c r="F3364" s="201" t="s">
        <v>2344</v>
      </c>
    </row>
    <row r="3365" spans="1:6" ht="12" x14ac:dyDescent="0.25">
      <c r="A3365" s="201" t="s">
        <v>2802</v>
      </c>
      <c r="B3365" s="201" t="s">
        <v>2803</v>
      </c>
      <c r="C3365" s="201" t="s">
        <v>2613</v>
      </c>
      <c r="D3365" s="201" t="s">
        <v>2466</v>
      </c>
      <c r="E3365" s="201" t="s">
        <v>105</v>
      </c>
      <c r="F3365" s="201" t="s">
        <v>2352</v>
      </c>
    </row>
    <row r="3366" spans="1:6" ht="12" x14ac:dyDescent="0.25">
      <c r="A3366" s="201" t="s">
        <v>2802</v>
      </c>
      <c r="B3366" s="201" t="s">
        <v>2803</v>
      </c>
      <c r="C3366" s="201" t="s">
        <v>2613</v>
      </c>
      <c r="D3366" s="201" t="s">
        <v>2466</v>
      </c>
      <c r="E3366" s="201" t="s">
        <v>105</v>
      </c>
    </row>
    <row r="3367" spans="1:6" ht="12" x14ac:dyDescent="0.25">
      <c r="A3367" s="201" t="s">
        <v>2802</v>
      </c>
      <c r="B3367" s="201" t="s">
        <v>2803</v>
      </c>
      <c r="C3367" s="201" t="s">
        <v>2613</v>
      </c>
      <c r="D3367" s="201" t="s">
        <v>2466</v>
      </c>
      <c r="E3367" s="201" t="s">
        <v>105</v>
      </c>
      <c r="F3367" s="201" t="s">
        <v>2343</v>
      </c>
    </row>
    <row r="3368" spans="1:6" ht="12" x14ac:dyDescent="0.25">
      <c r="A3368" s="201" t="s">
        <v>2802</v>
      </c>
      <c r="B3368" s="201" t="s">
        <v>2803</v>
      </c>
      <c r="C3368" s="201" t="s">
        <v>2613</v>
      </c>
      <c r="D3368" s="201" t="s">
        <v>2466</v>
      </c>
      <c r="E3368" s="201" t="s">
        <v>105</v>
      </c>
      <c r="F3368" s="201" t="s">
        <v>2365</v>
      </c>
    </row>
    <row r="3369" spans="1:6" ht="12" x14ac:dyDescent="0.25">
      <c r="A3369" s="201" t="s">
        <v>2802</v>
      </c>
      <c r="B3369" s="201" t="s">
        <v>2803</v>
      </c>
      <c r="C3369" s="201" t="s">
        <v>2613</v>
      </c>
      <c r="D3369" s="201" t="s">
        <v>2466</v>
      </c>
      <c r="E3369" s="201" t="s">
        <v>105</v>
      </c>
      <c r="F3369" s="201" t="s">
        <v>2347</v>
      </c>
    </row>
    <row r="3370" spans="1:6" ht="12" x14ac:dyDescent="0.25">
      <c r="A3370" s="201" t="s">
        <v>2802</v>
      </c>
      <c r="B3370" s="201" t="s">
        <v>2803</v>
      </c>
      <c r="C3370" s="201" t="s">
        <v>2613</v>
      </c>
      <c r="D3370" s="201" t="s">
        <v>2466</v>
      </c>
      <c r="E3370" s="201" t="s">
        <v>105</v>
      </c>
      <c r="F3370" s="201" t="s">
        <v>2394</v>
      </c>
    </row>
    <row r="3371" spans="1:6" ht="12" x14ac:dyDescent="0.25">
      <c r="A3371" s="201" t="s">
        <v>2802</v>
      </c>
      <c r="B3371" s="201" t="s">
        <v>2803</v>
      </c>
      <c r="C3371" s="201" t="s">
        <v>2613</v>
      </c>
      <c r="D3371" s="201" t="s">
        <v>2466</v>
      </c>
      <c r="E3371" s="201" t="s">
        <v>105</v>
      </c>
      <c r="F3371" s="201" t="s">
        <v>2407</v>
      </c>
    </row>
    <row r="3372" spans="1:6" ht="12" x14ac:dyDescent="0.25">
      <c r="A3372" s="201" t="s">
        <v>2804</v>
      </c>
      <c r="B3372" s="201" t="s">
        <v>2805</v>
      </c>
      <c r="C3372" s="201" t="s">
        <v>2806</v>
      </c>
      <c r="D3372" s="201" t="s">
        <v>2341</v>
      </c>
      <c r="E3372" s="201" t="s">
        <v>112</v>
      </c>
      <c r="F3372" s="201" t="s">
        <v>2367</v>
      </c>
    </row>
    <row r="3373" spans="1:6" ht="12" x14ac:dyDescent="0.25">
      <c r="A3373" s="201" t="s">
        <v>2804</v>
      </c>
      <c r="B3373" s="201" t="s">
        <v>2805</v>
      </c>
      <c r="C3373" s="201" t="s">
        <v>2806</v>
      </c>
      <c r="D3373" s="201" t="s">
        <v>2341</v>
      </c>
      <c r="E3373" s="201" t="s">
        <v>112</v>
      </c>
      <c r="F3373" s="201" t="s">
        <v>2353</v>
      </c>
    </row>
    <row r="3374" spans="1:6" ht="12" x14ac:dyDescent="0.25">
      <c r="A3374" s="201" t="s">
        <v>2804</v>
      </c>
      <c r="B3374" s="201" t="s">
        <v>2805</v>
      </c>
      <c r="C3374" s="201" t="s">
        <v>2806</v>
      </c>
      <c r="D3374" s="201" t="s">
        <v>2341</v>
      </c>
      <c r="E3374" s="201" t="s">
        <v>112</v>
      </c>
      <c r="F3374" s="201" t="s">
        <v>2342</v>
      </c>
    </row>
    <row r="3375" spans="1:6" ht="12" x14ac:dyDescent="0.25">
      <c r="A3375" s="201" t="s">
        <v>2804</v>
      </c>
      <c r="B3375" s="201" t="s">
        <v>2805</v>
      </c>
      <c r="C3375" s="201" t="s">
        <v>2806</v>
      </c>
      <c r="D3375" s="201" t="s">
        <v>2341</v>
      </c>
      <c r="E3375" s="201" t="s">
        <v>112</v>
      </c>
      <c r="F3375" s="201" t="s">
        <v>2341</v>
      </c>
    </row>
    <row r="3376" spans="1:6" ht="12" x14ac:dyDescent="0.25">
      <c r="A3376" s="201" t="s">
        <v>2804</v>
      </c>
      <c r="B3376" s="201" t="s">
        <v>2805</v>
      </c>
      <c r="C3376" s="201" t="s">
        <v>2806</v>
      </c>
      <c r="D3376" s="201" t="s">
        <v>2341</v>
      </c>
      <c r="E3376" s="201" t="s">
        <v>112</v>
      </c>
    </row>
    <row r="3377" spans="1:6" ht="12" x14ac:dyDescent="0.25">
      <c r="A3377" s="201" t="s">
        <v>2804</v>
      </c>
      <c r="B3377" s="201" t="s">
        <v>2805</v>
      </c>
      <c r="C3377" s="201" t="s">
        <v>2806</v>
      </c>
      <c r="D3377" s="201" t="s">
        <v>2341</v>
      </c>
      <c r="E3377" s="201" t="s">
        <v>112</v>
      </c>
      <c r="F3377" s="201" t="s">
        <v>2345</v>
      </c>
    </row>
    <row r="3378" spans="1:6" ht="12" x14ac:dyDescent="0.25">
      <c r="A3378" s="201" t="s">
        <v>2221</v>
      </c>
      <c r="B3378" s="201" t="s">
        <v>2807</v>
      </c>
      <c r="C3378" s="201" t="s">
        <v>2774</v>
      </c>
      <c r="D3378" s="201" t="s">
        <v>2341</v>
      </c>
      <c r="E3378" s="201" t="s">
        <v>105</v>
      </c>
    </row>
    <row r="3379" spans="1:6" ht="12" x14ac:dyDescent="0.25">
      <c r="A3379" s="201" t="s">
        <v>2221</v>
      </c>
      <c r="B3379" s="201" t="s">
        <v>2807</v>
      </c>
      <c r="C3379" s="201" t="s">
        <v>2774</v>
      </c>
      <c r="D3379" s="201" t="s">
        <v>2341</v>
      </c>
      <c r="E3379" s="201" t="s">
        <v>105</v>
      </c>
      <c r="F3379" s="201" t="s">
        <v>2346</v>
      </c>
    </row>
    <row r="3380" spans="1:6" ht="12" x14ac:dyDescent="0.25">
      <c r="A3380" s="201" t="s">
        <v>2221</v>
      </c>
      <c r="B3380" s="201" t="s">
        <v>2807</v>
      </c>
      <c r="C3380" s="201" t="s">
        <v>2774</v>
      </c>
      <c r="D3380" s="201" t="s">
        <v>2341</v>
      </c>
      <c r="E3380" s="201" t="s">
        <v>105</v>
      </c>
      <c r="F3380" s="201" t="s">
        <v>2357</v>
      </c>
    </row>
    <row r="3381" spans="1:6" ht="12" x14ac:dyDescent="0.25">
      <c r="A3381" s="201" t="s">
        <v>2221</v>
      </c>
      <c r="B3381" s="201" t="s">
        <v>2807</v>
      </c>
      <c r="C3381" s="201" t="s">
        <v>2774</v>
      </c>
      <c r="D3381" s="201" t="s">
        <v>2341</v>
      </c>
      <c r="E3381" s="201" t="s">
        <v>105</v>
      </c>
      <c r="F3381" s="201" t="s">
        <v>2342</v>
      </c>
    </row>
    <row r="3382" spans="1:6" ht="12" x14ac:dyDescent="0.25">
      <c r="A3382" s="201" t="s">
        <v>2221</v>
      </c>
      <c r="B3382" s="201" t="s">
        <v>2807</v>
      </c>
      <c r="C3382" s="201" t="s">
        <v>2774</v>
      </c>
      <c r="D3382" s="201" t="s">
        <v>2341</v>
      </c>
      <c r="E3382" s="201" t="s">
        <v>105</v>
      </c>
      <c r="F3382" s="201" t="s">
        <v>2365</v>
      </c>
    </row>
    <row r="3383" spans="1:6" ht="12" x14ac:dyDescent="0.25">
      <c r="A3383" s="201" t="s">
        <v>2221</v>
      </c>
      <c r="B3383" s="201" t="s">
        <v>2807</v>
      </c>
      <c r="C3383" s="201" t="s">
        <v>2774</v>
      </c>
      <c r="D3383" s="201" t="s">
        <v>2341</v>
      </c>
      <c r="E3383" s="201" t="s">
        <v>105</v>
      </c>
      <c r="F3383" s="201" t="s">
        <v>2390</v>
      </c>
    </row>
    <row r="3384" spans="1:6" ht="12" x14ac:dyDescent="0.25">
      <c r="A3384" s="201" t="s">
        <v>2221</v>
      </c>
      <c r="B3384" s="201" t="s">
        <v>2807</v>
      </c>
      <c r="C3384" s="201" t="s">
        <v>2774</v>
      </c>
      <c r="D3384" s="201" t="s">
        <v>2341</v>
      </c>
      <c r="E3384" s="201" t="s">
        <v>105</v>
      </c>
      <c r="F3384" s="201" t="s">
        <v>2364</v>
      </c>
    </row>
    <row r="3385" spans="1:6" ht="12" x14ac:dyDescent="0.25">
      <c r="A3385" s="201" t="s">
        <v>2221</v>
      </c>
      <c r="B3385" s="201" t="s">
        <v>2807</v>
      </c>
      <c r="C3385" s="201" t="s">
        <v>2774</v>
      </c>
      <c r="D3385" s="201" t="s">
        <v>2341</v>
      </c>
      <c r="E3385" s="201" t="s">
        <v>105</v>
      </c>
      <c r="F3385" s="201" t="s">
        <v>2353</v>
      </c>
    </row>
    <row r="3386" spans="1:6" ht="12" x14ac:dyDescent="0.25">
      <c r="A3386" s="201" t="s">
        <v>2223</v>
      </c>
      <c r="B3386" s="201" t="s">
        <v>2808</v>
      </c>
      <c r="C3386" s="201" t="s">
        <v>2436</v>
      </c>
      <c r="D3386" s="201" t="s">
        <v>2466</v>
      </c>
      <c r="E3386" s="201" t="s">
        <v>112</v>
      </c>
      <c r="F3386" s="201" t="s">
        <v>2345</v>
      </c>
    </row>
    <row r="3387" spans="1:6" ht="12" x14ac:dyDescent="0.25">
      <c r="A3387" s="201" t="s">
        <v>2223</v>
      </c>
      <c r="B3387" s="201" t="s">
        <v>2808</v>
      </c>
      <c r="C3387" s="201" t="s">
        <v>2436</v>
      </c>
      <c r="D3387" s="201" t="s">
        <v>2466</v>
      </c>
      <c r="E3387" s="201" t="s">
        <v>112</v>
      </c>
      <c r="F3387" s="201" t="s">
        <v>2390</v>
      </c>
    </row>
    <row r="3388" spans="1:6" ht="12" x14ac:dyDescent="0.25">
      <c r="A3388" s="201" t="s">
        <v>2223</v>
      </c>
      <c r="B3388" s="201" t="s">
        <v>2808</v>
      </c>
      <c r="C3388" s="201" t="s">
        <v>2436</v>
      </c>
      <c r="D3388" s="201" t="s">
        <v>2466</v>
      </c>
      <c r="E3388" s="201" t="s">
        <v>112</v>
      </c>
      <c r="F3388" s="201" t="s">
        <v>2405</v>
      </c>
    </row>
    <row r="3389" spans="1:6" ht="12" x14ac:dyDescent="0.25">
      <c r="A3389" s="201" t="s">
        <v>2223</v>
      </c>
      <c r="B3389" s="201" t="s">
        <v>2808</v>
      </c>
      <c r="C3389" s="201" t="s">
        <v>2436</v>
      </c>
      <c r="D3389" s="201" t="s">
        <v>2466</v>
      </c>
      <c r="E3389" s="201" t="s">
        <v>112</v>
      </c>
      <c r="F3389" s="201" t="s">
        <v>2466</v>
      </c>
    </row>
    <row r="3390" spans="1:6" ht="12" x14ac:dyDescent="0.25">
      <c r="A3390" s="201" t="s">
        <v>2223</v>
      </c>
      <c r="B3390" s="201" t="s">
        <v>2808</v>
      </c>
      <c r="C3390" s="201" t="s">
        <v>2436</v>
      </c>
      <c r="D3390" s="201" t="s">
        <v>2466</v>
      </c>
      <c r="E3390" s="201" t="s">
        <v>112</v>
      </c>
      <c r="F3390" s="201" t="s">
        <v>2367</v>
      </c>
    </row>
    <row r="3391" spans="1:6" ht="12" x14ac:dyDescent="0.25">
      <c r="A3391" s="201" t="s">
        <v>2223</v>
      </c>
      <c r="B3391" s="201" t="s">
        <v>2808</v>
      </c>
      <c r="C3391" s="201" t="s">
        <v>2436</v>
      </c>
      <c r="D3391" s="201" t="s">
        <v>2466</v>
      </c>
      <c r="E3391" s="201" t="s">
        <v>112</v>
      </c>
    </row>
    <row r="3392" spans="1:6" ht="12" x14ac:dyDescent="0.25">
      <c r="A3392" s="201" t="s">
        <v>2223</v>
      </c>
      <c r="B3392" s="201" t="s">
        <v>2808</v>
      </c>
      <c r="C3392" s="201" t="s">
        <v>2436</v>
      </c>
      <c r="D3392" s="201" t="s">
        <v>2466</v>
      </c>
      <c r="E3392" s="201" t="s">
        <v>112</v>
      </c>
      <c r="F3392" s="201" t="s">
        <v>2365</v>
      </c>
    </row>
    <row r="3393" spans="1:6" ht="12" x14ac:dyDescent="0.25">
      <c r="A3393" s="201" t="s">
        <v>652</v>
      </c>
      <c r="B3393" s="201" t="s">
        <v>2809</v>
      </c>
      <c r="C3393" s="201" t="s">
        <v>2563</v>
      </c>
      <c r="D3393" s="201" t="s">
        <v>2466</v>
      </c>
      <c r="E3393" s="201" t="s">
        <v>97</v>
      </c>
    </row>
    <row r="3394" spans="1:6" ht="12" x14ac:dyDescent="0.25">
      <c r="A3394" s="201" t="s">
        <v>652</v>
      </c>
      <c r="B3394" s="201" t="s">
        <v>2809</v>
      </c>
      <c r="C3394" s="201" t="s">
        <v>2563</v>
      </c>
      <c r="D3394" s="201" t="s">
        <v>2466</v>
      </c>
      <c r="E3394" s="201" t="s">
        <v>97</v>
      </c>
      <c r="F3394" s="201" t="s">
        <v>2422</v>
      </c>
    </row>
    <row r="3395" spans="1:6" ht="12" x14ac:dyDescent="0.25">
      <c r="A3395" s="201" t="s">
        <v>652</v>
      </c>
      <c r="B3395" s="201" t="s">
        <v>2809</v>
      </c>
      <c r="C3395" s="201" t="s">
        <v>2563</v>
      </c>
      <c r="D3395" s="201" t="s">
        <v>2466</v>
      </c>
      <c r="E3395" s="201" t="s">
        <v>97</v>
      </c>
      <c r="F3395" s="201" t="s">
        <v>2344</v>
      </c>
    </row>
    <row r="3396" spans="1:6" ht="12" x14ac:dyDescent="0.25">
      <c r="A3396" s="201" t="s">
        <v>652</v>
      </c>
      <c r="B3396" s="201" t="s">
        <v>2809</v>
      </c>
      <c r="C3396" s="201" t="s">
        <v>2563</v>
      </c>
      <c r="D3396" s="201" t="s">
        <v>2466</v>
      </c>
      <c r="E3396" s="201" t="s">
        <v>97</v>
      </c>
      <c r="F3396" s="201" t="s">
        <v>2440</v>
      </c>
    </row>
    <row r="3397" spans="1:6" ht="12" x14ac:dyDescent="0.25">
      <c r="A3397" s="201" t="s">
        <v>652</v>
      </c>
      <c r="B3397" s="201" t="s">
        <v>2809</v>
      </c>
      <c r="C3397" s="201" t="s">
        <v>2563</v>
      </c>
      <c r="D3397" s="201" t="s">
        <v>2466</v>
      </c>
      <c r="E3397" s="201" t="s">
        <v>97</v>
      </c>
      <c r="F3397" s="201" t="s">
        <v>2367</v>
      </c>
    </row>
    <row r="3398" spans="1:6" ht="12" x14ac:dyDescent="0.25">
      <c r="A3398" s="201" t="s">
        <v>652</v>
      </c>
      <c r="B3398" s="201" t="s">
        <v>2809</v>
      </c>
      <c r="C3398" s="201" t="s">
        <v>2563</v>
      </c>
      <c r="D3398" s="201" t="s">
        <v>2466</v>
      </c>
      <c r="E3398" s="201" t="s">
        <v>97</v>
      </c>
      <c r="F3398" s="201" t="s">
        <v>2345</v>
      </c>
    </row>
    <row r="3399" spans="1:6" ht="12" x14ac:dyDescent="0.25">
      <c r="A3399" s="201" t="s">
        <v>2810</v>
      </c>
      <c r="B3399" s="201" t="s">
        <v>2811</v>
      </c>
      <c r="C3399" s="201" t="s">
        <v>2436</v>
      </c>
      <c r="D3399" s="201" t="s">
        <v>2341</v>
      </c>
      <c r="E3399" s="201" t="s">
        <v>105</v>
      </c>
      <c r="F3399" s="201" t="s">
        <v>2341</v>
      </c>
    </row>
    <row r="3400" spans="1:6" ht="12" x14ac:dyDescent="0.25">
      <c r="A3400" s="201" t="s">
        <v>2810</v>
      </c>
      <c r="B3400" s="201" t="s">
        <v>2811</v>
      </c>
      <c r="C3400" s="201" t="s">
        <v>2436</v>
      </c>
      <c r="D3400" s="201" t="s">
        <v>2341</v>
      </c>
      <c r="E3400" s="201" t="s">
        <v>105</v>
      </c>
      <c r="F3400" s="201" t="s">
        <v>2367</v>
      </c>
    </row>
    <row r="3401" spans="1:6" ht="12" x14ac:dyDescent="0.25">
      <c r="A3401" s="201" t="s">
        <v>2810</v>
      </c>
      <c r="B3401" s="201" t="s">
        <v>2811</v>
      </c>
      <c r="C3401" s="201" t="s">
        <v>2436</v>
      </c>
      <c r="D3401" s="201" t="s">
        <v>2341</v>
      </c>
      <c r="E3401" s="201" t="s">
        <v>105</v>
      </c>
    </row>
    <row r="3402" spans="1:6" ht="12" x14ac:dyDescent="0.25">
      <c r="A3402" s="201" t="s">
        <v>2810</v>
      </c>
      <c r="B3402" s="201" t="s">
        <v>2811</v>
      </c>
      <c r="C3402" s="201" t="s">
        <v>2436</v>
      </c>
      <c r="D3402" s="201" t="s">
        <v>2341</v>
      </c>
      <c r="E3402" s="201" t="s">
        <v>105</v>
      </c>
      <c r="F3402" s="201" t="s">
        <v>2346</v>
      </c>
    </row>
    <row r="3403" spans="1:6" ht="12" x14ac:dyDescent="0.25">
      <c r="A3403" s="201" t="s">
        <v>2810</v>
      </c>
      <c r="B3403" s="201" t="s">
        <v>2811</v>
      </c>
      <c r="C3403" s="201" t="s">
        <v>2436</v>
      </c>
      <c r="D3403" s="201" t="s">
        <v>2341</v>
      </c>
      <c r="E3403" s="201" t="s">
        <v>105</v>
      </c>
      <c r="F3403" s="201" t="s">
        <v>2342</v>
      </c>
    </row>
    <row r="3404" spans="1:6" ht="12" x14ac:dyDescent="0.25">
      <c r="A3404" s="201" t="s">
        <v>2810</v>
      </c>
      <c r="B3404" s="201" t="s">
        <v>2811</v>
      </c>
      <c r="C3404" s="201" t="s">
        <v>2436</v>
      </c>
      <c r="D3404" s="201" t="s">
        <v>2341</v>
      </c>
      <c r="E3404" s="201" t="s">
        <v>105</v>
      </c>
      <c r="F3404" s="201" t="s">
        <v>2353</v>
      </c>
    </row>
    <row r="3405" spans="1:6" ht="12" x14ac:dyDescent="0.25">
      <c r="A3405" s="201" t="s">
        <v>2810</v>
      </c>
      <c r="B3405" s="201" t="s">
        <v>2811</v>
      </c>
      <c r="C3405" s="201" t="s">
        <v>2436</v>
      </c>
      <c r="D3405" s="201" t="s">
        <v>2341</v>
      </c>
      <c r="E3405" s="201" t="s">
        <v>105</v>
      </c>
      <c r="F3405" s="201" t="s">
        <v>2365</v>
      </c>
    </row>
    <row r="3406" spans="1:6" ht="12" x14ac:dyDescent="0.25">
      <c r="A3406" s="201" t="s">
        <v>2812</v>
      </c>
      <c r="B3406" s="201" t="s">
        <v>2813</v>
      </c>
      <c r="C3406" s="201" t="s">
        <v>2436</v>
      </c>
      <c r="D3406" s="201" t="s">
        <v>2341</v>
      </c>
      <c r="E3406" s="201" t="s">
        <v>112</v>
      </c>
      <c r="F3406" s="201" t="s">
        <v>2341</v>
      </c>
    </row>
    <row r="3407" spans="1:6" ht="12" x14ac:dyDescent="0.25">
      <c r="A3407" s="201" t="s">
        <v>2812</v>
      </c>
      <c r="B3407" s="201" t="s">
        <v>2813</v>
      </c>
      <c r="C3407" s="201" t="s">
        <v>2436</v>
      </c>
      <c r="D3407" s="201" t="s">
        <v>2341</v>
      </c>
      <c r="E3407" s="201" t="s">
        <v>112</v>
      </c>
      <c r="F3407" s="201" t="s">
        <v>2357</v>
      </c>
    </row>
    <row r="3408" spans="1:6" ht="12" x14ac:dyDescent="0.25">
      <c r="A3408" s="201" t="s">
        <v>2812</v>
      </c>
      <c r="B3408" s="201" t="s">
        <v>2813</v>
      </c>
      <c r="C3408" s="201" t="s">
        <v>2436</v>
      </c>
      <c r="D3408" s="201" t="s">
        <v>2341</v>
      </c>
      <c r="E3408" s="201" t="s">
        <v>112</v>
      </c>
      <c r="F3408" s="201" t="s">
        <v>2365</v>
      </c>
    </row>
    <row r="3409" spans="1:6" ht="12" x14ac:dyDescent="0.25">
      <c r="A3409" s="201" t="s">
        <v>2812</v>
      </c>
      <c r="B3409" s="201" t="s">
        <v>2813</v>
      </c>
      <c r="C3409" s="201" t="s">
        <v>2436</v>
      </c>
      <c r="D3409" s="201" t="s">
        <v>2341</v>
      </c>
      <c r="E3409" s="201" t="s">
        <v>112</v>
      </c>
      <c r="F3409" s="201" t="s">
        <v>2443</v>
      </c>
    </row>
    <row r="3410" spans="1:6" ht="12" x14ac:dyDescent="0.25">
      <c r="A3410" s="201" t="s">
        <v>2812</v>
      </c>
      <c r="B3410" s="201" t="s">
        <v>2813</v>
      </c>
      <c r="C3410" s="201" t="s">
        <v>2436</v>
      </c>
      <c r="D3410" s="201" t="s">
        <v>2341</v>
      </c>
      <c r="E3410" s="201" t="s">
        <v>112</v>
      </c>
      <c r="F3410" s="201" t="s">
        <v>2367</v>
      </c>
    </row>
    <row r="3411" spans="1:6" ht="12" x14ac:dyDescent="0.25">
      <c r="A3411" s="201" t="s">
        <v>2812</v>
      </c>
      <c r="B3411" s="201" t="s">
        <v>2813</v>
      </c>
      <c r="C3411" s="201" t="s">
        <v>2436</v>
      </c>
      <c r="D3411" s="201" t="s">
        <v>2341</v>
      </c>
      <c r="E3411" s="201" t="s">
        <v>112</v>
      </c>
    </row>
    <row r="3412" spans="1:6" ht="12" x14ac:dyDescent="0.25">
      <c r="A3412" s="201" t="s">
        <v>2814</v>
      </c>
      <c r="B3412" s="201" t="s">
        <v>2815</v>
      </c>
      <c r="C3412" s="201" t="s">
        <v>2436</v>
      </c>
      <c r="D3412" s="201" t="s">
        <v>2466</v>
      </c>
      <c r="E3412" s="201" t="s">
        <v>105</v>
      </c>
      <c r="F3412" s="201" t="s">
        <v>2365</v>
      </c>
    </row>
    <row r="3413" spans="1:6" ht="12" x14ac:dyDescent="0.25">
      <c r="A3413" s="201" t="s">
        <v>2814</v>
      </c>
      <c r="B3413" s="201" t="s">
        <v>2815</v>
      </c>
      <c r="C3413" s="201" t="s">
        <v>2436</v>
      </c>
      <c r="D3413" s="201" t="s">
        <v>2466</v>
      </c>
      <c r="E3413" s="201" t="s">
        <v>105</v>
      </c>
    </row>
    <row r="3414" spans="1:6" ht="12" x14ac:dyDescent="0.25">
      <c r="A3414" s="201" t="s">
        <v>2814</v>
      </c>
      <c r="B3414" s="201" t="s">
        <v>2815</v>
      </c>
      <c r="C3414" s="201" t="s">
        <v>2436</v>
      </c>
      <c r="D3414" s="201" t="s">
        <v>2466</v>
      </c>
      <c r="E3414" s="201" t="s">
        <v>105</v>
      </c>
      <c r="F3414" s="201" t="s">
        <v>2466</v>
      </c>
    </row>
    <row r="3415" spans="1:6" ht="12" x14ac:dyDescent="0.25">
      <c r="A3415" s="201" t="s">
        <v>2814</v>
      </c>
      <c r="B3415" s="201" t="s">
        <v>2815</v>
      </c>
      <c r="C3415" s="201" t="s">
        <v>2436</v>
      </c>
      <c r="D3415" s="201" t="s">
        <v>2466</v>
      </c>
      <c r="E3415" s="201" t="s">
        <v>105</v>
      </c>
      <c r="F3415" s="201" t="s">
        <v>2352</v>
      </c>
    </row>
    <row r="3416" spans="1:6" ht="12" x14ac:dyDescent="0.25">
      <c r="A3416" s="201" t="s">
        <v>2814</v>
      </c>
      <c r="B3416" s="201" t="s">
        <v>2815</v>
      </c>
      <c r="C3416" s="201" t="s">
        <v>2436</v>
      </c>
      <c r="D3416" s="201" t="s">
        <v>2466</v>
      </c>
      <c r="E3416" s="201" t="s">
        <v>105</v>
      </c>
      <c r="F3416" s="201" t="s">
        <v>2390</v>
      </c>
    </row>
    <row r="3417" spans="1:6" ht="12" x14ac:dyDescent="0.25">
      <c r="A3417" s="201" t="s">
        <v>281</v>
      </c>
      <c r="B3417" s="201" t="s">
        <v>2816</v>
      </c>
      <c r="C3417" s="201" t="s">
        <v>2436</v>
      </c>
      <c r="D3417" s="201" t="s">
        <v>2341</v>
      </c>
      <c r="E3417" s="201" t="s">
        <v>105</v>
      </c>
      <c r="F3417" s="201" t="s">
        <v>2364</v>
      </c>
    </row>
    <row r="3418" spans="1:6" ht="12" x14ac:dyDescent="0.25">
      <c r="A3418" s="201" t="s">
        <v>281</v>
      </c>
      <c r="B3418" s="201" t="s">
        <v>2816</v>
      </c>
      <c r="C3418" s="201" t="s">
        <v>2436</v>
      </c>
      <c r="D3418" s="201" t="s">
        <v>2341</v>
      </c>
      <c r="E3418" s="201" t="s">
        <v>105</v>
      </c>
      <c r="F3418" s="201" t="s">
        <v>2346</v>
      </c>
    </row>
    <row r="3419" spans="1:6" ht="12" x14ac:dyDescent="0.25">
      <c r="A3419" s="201" t="s">
        <v>281</v>
      </c>
      <c r="B3419" s="201" t="s">
        <v>2816</v>
      </c>
      <c r="C3419" s="201" t="s">
        <v>2436</v>
      </c>
      <c r="D3419" s="201" t="s">
        <v>2341</v>
      </c>
      <c r="E3419" s="201" t="s">
        <v>105</v>
      </c>
    </row>
    <row r="3420" spans="1:6" ht="12" x14ac:dyDescent="0.25">
      <c r="A3420" s="201" t="s">
        <v>281</v>
      </c>
      <c r="B3420" s="201" t="s">
        <v>2816</v>
      </c>
      <c r="C3420" s="201" t="s">
        <v>2436</v>
      </c>
      <c r="D3420" s="201" t="s">
        <v>2341</v>
      </c>
      <c r="E3420" s="201" t="s">
        <v>105</v>
      </c>
      <c r="F3420" s="201" t="s">
        <v>2341</v>
      </c>
    </row>
    <row r="3421" spans="1:6" ht="12" x14ac:dyDescent="0.25">
      <c r="A3421" s="201" t="s">
        <v>281</v>
      </c>
      <c r="B3421" s="201" t="s">
        <v>2816</v>
      </c>
      <c r="C3421" s="201" t="s">
        <v>2436</v>
      </c>
      <c r="D3421" s="201" t="s">
        <v>2341</v>
      </c>
      <c r="E3421" s="201" t="s">
        <v>105</v>
      </c>
      <c r="F3421" s="201" t="s">
        <v>2367</v>
      </c>
    </row>
    <row r="3422" spans="1:6" ht="12" x14ac:dyDescent="0.25">
      <c r="A3422" s="201" t="s">
        <v>281</v>
      </c>
      <c r="B3422" s="201" t="s">
        <v>2816</v>
      </c>
      <c r="C3422" s="201" t="s">
        <v>2436</v>
      </c>
      <c r="D3422" s="201" t="s">
        <v>2341</v>
      </c>
      <c r="E3422" s="201" t="s">
        <v>105</v>
      </c>
      <c r="F3422" s="201" t="s">
        <v>2342</v>
      </c>
    </row>
    <row r="3423" spans="1:6" ht="12" x14ac:dyDescent="0.25">
      <c r="A3423" s="201" t="s">
        <v>281</v>
      </c>
      <c r="B3423" s="201" t="s">
        <v>2816</v>
      </c>
      <c r="C3423" s="201" t="s">
        <v>2436</v>
      </c>
      <c r="D3423" s="201" t="s">
        <v>2341</v>
      </c>
      <c r="E3423" s="201" t="s">
        <v>105</v>
      </c>
      <c r="F3423" s="201" t="s">
        <v>2365</v>
      </c>
    </row>
    <row r="3424" spans="1:6" ht="12" x14ac:dyDescent="0.25">
      <c r="A3424" s="201" t="s">
        <v>2817</v>
      </c>
      <c r="B3424" s="201" t="s">
        <v>2818</v>
      </c>
      <c r="C3424" s="201" t="s">
        <v>2613</v>
      </c>
      <c r="D3424" s="201" t="s">
        <v>2466</v>
      </c>
      <c r="E3424" s="201" t="s">
        <v>112</v>
      </c>
    </row>
    <row r="3425" spans="1:6" ht="12" x14ac:dyDescent="0.25">
      <c r="A3425" s="201" t="s">
        <v>2817</v>
      </c>
      <c r="B3425" s="201" t="s">
        <v>2818</v>
      </c>
      <c r="C3425" s="201" t="s">
        <v>2613</v>
      </c>
      <c r="D3425" s="201" t="s">
        <v>2466</v>
      </c>
      <c r="E3425" s="201" t="s">
        <v>112</v>
      </c>
      <c r="F3425" s="201" t="s">
        <v>2407</v>
      </c>
    </row>
    <row r="3426" spans="1:6" ht="12" x14ac:dyDescent="0.25">
      <c r="A3426" s="201" t="s">
        <v>2817</v>
      </c>
      <c r="B3426" s="201" t="s">
        <v>2818</v>
      </c>
      <c r="C3426" s="201" t="s">
        <v>2613</v>
      </c>
      <c r="D3426" s="201" t="s">
        <v>2466</v>
      </c>
      <c r="E3426" s="201" t="s">
        <v>112</v>
      </c>
      <c r="F3426" s="201" t="s">
        <v>2365</v>
      </c>
    </row>
    <row r="3427" spans="1:6" ht="12" x14ac:dyDescent="0.25">
      <c r="A3427" s="201" t="s">
        <v>2817</v>
      </c>
      <c r="B3427" s="201" t="s">
        <v>2818</v>
      </c>
      <c r="C3427" s="201" t="s">
        <v>2613</v>
      </c>
      <c r="D3427" s="201" t="s">
        <v>2466</v>
      </c>
      <c r="E3427" s="201" t="s">
        <v>112</v>
      </c>
      <c r="F3427" s="201" t="s">
        <v>2344</v>
      </c>
    </row>
    <row r="3428" spans="1:6" ht="12" x14ac:dyDescent="0.25">
      <c r="A3428" s="201" t="s">
        <v>2817</v>
      </c>
      <c r="B3428" s="201" t="s">
        <v>2818</v>
      </c>
      <c r="C3428" s="201" t="s">
        <v>2613</v>
      </c>
      <c r="D3428" s="201" t="s">
        <v>2466</v>
      </c>
      <c r="E3428" s="201" t="s">
        <v>112</v>
      </c>
      <c r="F3428" s="201" t="s">
        <v>2466</v>
      </c>
    </row>
    <row r="3429" spans="1:6" ht="12" x14ac:dyDescent="0.25">
      <c r="A3429" s="201" t="s">
        <v>2817</v>
      </c>
      <c r="B3429" s="201" t="s">
        <v>2818</v>
      </c>
      <c r="C3429" s="201" t="s">
        <v>2613</v>
      </c>
      <c r="D3429" s="201" t="s">
        <v>2466</v>
      </c>
      <c r="E3429" s="201" t="s">
        <v>112</v>
      </c>
      <c r="F3429" s="201" t="s">
        <v>2422</v>
      </c>
    </row>
    <row r="3430" spans="1:6" ht="12" x14ac:dyDescent="0.25">
      <c r="A3430" s="201" t="s">
        <v>2817</v>
      </c>
      <c r="B3430" s="201" t="s">
        <v>2818</v>
      </c>
      <c r="C3430" s="201" t="s">
        <v>2613</v>
      </c>
      <c r="D3430" s="201" t="s">
        <v>2466</v>
      </c>
      <c r="E3430" s="201" t="s">
        <v>112</v>
      </c>
      <c r="F3430" s="201" t="s">
        <v>2345</v>
      </c>
    </row>
    <row r="3431" spans="1:6" ht="12" x14ac:dyDescent="0.25">
      <c r="A3431" s="201" t="s">
        <v>2819</v>
      </c>
      <c r="B3431" s="201" t="s">
        <v>2820</v>
      </c>
      <c r="C3431" s="201" t="s">
        <v>2613</v>
      </c>
      <c r="D3431" s="201" t="s">
        <v>2466</v>
      </c>
      <c r="E3431" s="201" t="s">
        <v>109</v>
      </c>
      <c r="F3431" s="201" t="s">
        <v>2347</v>
      </c>
    </row>
    <row r="3432" spans="1:6" ht="12" x14ac:dyDescent="0.25">
      <c r="A3432" s="201" t="s">
        <v>2819</v>
      </c>
      <c r="B3432" s="201" t="s">
        <v>2820</v>
      </c>
      <c r="C3432" s="201" t="s">
        <v>2613</v>
      </c>
      <c r="D3432" s="201" t="s">
        <v>2466</v>
      </c>
      <c r="E3432" s="201" t="s">
        <v>109</v>
      </c>
    </row>
    <row r="3433" spans="1:6" ht="12" x14ac:dyDescent="0.25">
      <c r="A3433" s="201" t="s">
        <v>2819</v>
      </c>
      <c r="B3433" s="201" t="s">
        <v>2820</v>
      </c>
      <c r="C3433" s="201" t="s">
        <v>2613</v>
      </c>
      <c r="D3433" s="201" t="s">
        <v>2466</v>
      </c>
      <c r="E3433" s="201" t="s">
        <v>109</v>
      </c>
      <c r="F3433" s="201" t="s">
        <v>2422</v>
      </c>
    </row>
    <row r="3434" spans="1:6" ht="12" x14ac:dyDescent="0.25">
      <c r="A3434" s="201" t="s">
        <v>2819</v>
      </c>
      <c r="B3434" s="201" t="s">
        <v>2820</v>
      </c>
      <c r="C3434" s="201" t="s">
        <v>2613</v>
      </c>
      <c r="D3434" s="201" t="s">
        <v>2466</v>
      </c>
      <c r="E3434" s="201" t="s">
        <v>109</v>
      </c>
      <c r="F3434" s="201" t="s">
        <v>2466</v>
      </c>
    </row>
    <row r="3435" spans="1:6" ht="12" x14ac:dyDescent="0.25">
      <c r="A3435" s="201" t="s">
        <v>2821</v>
      </c>
      <c r="B3435" s="201" t="s">
        <v>2822</v>
      </c>
      <c r="C3435" s="201" t="s">
        <v>2436</v>
      </c>
      <c r="D3435" s="201" t="s">
        <v>2466</v>
      </c>
      <c r="E3435" s="201" t="s">
        <v>109</v>
      </c>
      <c r="F3435" s="201" t="s">
        <v>2531</v>
      </c>
    </row>
    <row r="3436" spans="1:6" ht="12" x14ac:dyDescent="0.25">
      <c r="A3436" s="201" t="s">
        <v>2821</v>
      </c>
      <c r="B3436" s="201" t="s">
        <v>2822</v>
      </c>
      <c r="C3436" s="201" t="s">
        <v>2436</v>
      </c>
      <c r="D3436" s="201" t="s">
        <v>2466</v>
      </c>
      <c r="E3436" s="201" t="s">
        <v>109</v>
      </c>
      <c r="F3436" s="201" t="s">
        <v>2407</v>
      </c>
    </row>
    <row r="3437" spans="1:6" ht="12" x14ac:dyDescent="0.25">
      <c r="A3437" s="201" t="s">
        <v>2821</v>
      </c>
      <c r="B3437" s="201" t="s">
        <v>2822</v>
      </c>
      <c r="C3437" s="201" t="s">
        <v>2436</v>
      </c>
      <c r="D3437" s="201" t="s">
        <v>2466</v>
      </c>
      <c r="E3437" s="201" t="s">
        <v>109</v>
      </c>
      <c r="F3437" s="201" t="s">
        <v>2367</v>
      </c>
    </row>
    <row r="3438" spans="1:6" ht="12" x14ac:dyDescent="0.25">
      <c r="A3438" s="201" t="s">
        <v>2821</v>
      </c>
      <c r="B3438" s="201" t="s">
        <v>2822</v>
      </c>
      <c r="C3438" s="201" t="s">
        <v>2436</v>
      </c>
      <c r="D3438" s="201" t="s">
        <v>2466</v>
      </c>
      <c r="E3438" s="201" t="s">
        <v>109</v>
      </c>
    </row>
    <row r="3439" spans="1:6" ht="12" x14ac:dyDescent="0.25">
      <c r="A3439" s="201" t="s">
        <v>2821</v>
      </c>
      <c r="B3439" s="201" t="s">
        <v>2822</v>
      </c>
      <c r="C3439" s="201" t="s">
        <v>2436</v>
      </c>
      <c r="D3439" s="201" t="s">
        <v>2466</v>
      </c>
      <c r="E3439" s="201" t="s">
        <v>109</v>
      </c>
      <c r="F3439" s="201" t="s">
        <v>2345</v>
      </c>
    </row>
    <row r="3440" spans="1:6" ht="12" x14ac:dyDescent="0.25">
      <c r="A3440" s="201" t="s">
        <v>2821</v>
      </c>
      <c r="B3440" s="201" t="s">
        <v>2822</v>
      </c>
      <c r="C3440" s="201" t="s">
        <v>2436</v>
      </c>
      <c r="D3440" s="201" t="s">
        <v>2466</v>
      </c>
      <c r="E3440" s="201" t="s">
        <v>109</v>
      </c>
      <c r="F3440" s="201" t="s">
        <v>2502</v>
      </c>
    </row>
    <row r="3441" spans="1:6" ht="12" x14ac:dyDescent="0.25">
      <c r="A3441" s="201" t="s">
        <v>2821</v>
      </c>
      <c r="B3441" s="201" t="s">
        <v>2822</v>
      </c>
      <c r="C3441" s="201" t="s">
        <v>2436</v>
      </c>
      <c r="D3441" s="201" t="s">
        <v>2466</v>
      </c>
      <c r="E3441" s="201" t="s">
        <v>109</v>
      </c>
      <c r="F3441" s="201" t="s">
        <v>2466</v>
      </c>
    </row>
    <row r="3442" spans="1:6" ht="12" x14ac:dyDescent="0.25">
      <c r="A3442" s="201" t="s">
        <v>2821</v>
      </c>
      <c r="B3442" s="201" t="s">
        <v>2822</v>
      </c>
      <c r="C3442" s="201" t="s">
        <v>2436</v>
      </c>
      <c r="D3442" s="201" t="s">
        <v>2466</v>
      </c>
      <c r="E3442" s="201" t="s">
        <v>109</v>
      </c>
      <c r="F3442" s="201" t="s">
        <v>2355</v>
      </c>
    </row>
    <row r="3443" spans="1:6" ht="12" x14ac:dyDescent="0.25">
      <c r="A3443" s="201" t="s">
        <v>283</v>
      </c>
      <c r="B3443" s="201" t="s">
        <v>2823</v>
      </c>
      <c r="C3443" s="201" t="s">
        <v>2436</v>
      </c>
      <c r="D3443" s="201" t="s">
        <v>2466</v>
      </c>
      <c r="E3443" s="201" t="s">
        <v>105</v>
      </c>
    </row>
    <row r="3444" spans="1:6" ht="12" x14ac:dyDescent="0.25">
      <c r="A3444" s="201" t="s">
        <v>283</v>
      </c>
      <c r="B3444" s="201" t="s">
        <v>2823</v>
      </c>
      <c r="C3444" s="201" t="s">
        <v>2436</v>
      </c>
      <c r="D3444" s="201" t="s">
        <v>2466</v>
      </c>
      <c r="E3444" s="201" t="s">
        <v>105</v>
      </c>
      <c r="F3444" s="201" t="s">
        <v>2367</v>
      </c>
    </row>
    <row r="3445" spans="1:6" ht="12" x14ac:dyDescent="0.25">
      <c r="A3445" s="201" t="s">
        <v>283</v>
      </c>
      <c r="B3445" s="201" t="s">
        <v>2823</v>
      </c>
      <c r="C3445" s="201" t="s">
        <v>2436</v>
      </c>
      <c r="D3445" s="201" t="s">
        <v>2466</v>
      </c>
      <c r="E3445" s="201" t="s">
        <v>105</v>
      </c>
      <c r="F3445" s="201" t="s">
        <v>2365</v>
      </c>
    </row>
    <row r="3446" spans="1:6" ht="12" x14ac:dyDescent="0.25">
      <c r="A3446" s="201" t="s">
        <v>283</v>
      </c>
      <c r="B3446" s="201" t="s">
        <v>2823</v>
      </c>
      <c r="C3446" s="201" t="s">
        <v>2436</v>
      </c>
      <c r="D3446" s="201" t="s">
        <v>2466</v>
      </c>
      <c r="E3446" s="201" t="s">
        <v>105</v>
      </c>
      <c r="F3446" s="201" t="s">
        <v>2390</v>
      </c>
    </row>
    <row r="3447" spans="1:6" ht="12" x14ac:dyDescent="0.25">
      <c r="A3447" s="201" t="s">
        <v>283</v>
      </c>
      <c r="B3447" s="201" t="s">
        <v>2823</v>
      </c>
      <c r="C3447" s="201" t="s">
        <v>2436</v>
      </c>
      <c r="D3447" s="201" t="s">
        <v>2466</v>
      </c>
      <c r="E3447" s="201" t="s">
        <v>105</v>
      </c>
      <c r="F3447" s="201" t="s">
        <v>2466</v>
      </c>
    </row>
    <row r="3448" spans="1:6" ht="12" x14ac:dyDescent="0.25">
      <c r="A3448" s="201" t="s">
        <v>2824</v>
      </c>
      <c r="B3448" s="201" t="s">
        <v>2825</v>
      </c>
      <c r="C3448" s="201" t="s">
        <v>2613</v>
      </c>
      <c r="D3448" s="201" t="s">
        <v>2466</v>
      </c>
      <c r="E3448" s="201" t="s">
        <v>106</v>
      </c>
      <c r="F3448" s="201" t="s">
        <v>2344</v>
      </c>
    </row>
    <row r="3449" spans="1:6" ht="12" x14ac:dyDescent="0.25">
      <c r="A3449" s="201" t="s">
        <v>2824</v>
      </c>
      <c r="B3449" s="201" t="s">
        <v>2825</v>
      </c>
      <c r="C3449" s="201" t="s">
        <v>2613</v>
      </c>
      <c r="D3449" s="201" t="s">
        <v>2466</v>
      </c>
      <c r="E3449" s="201" t="s">
        <v>106</v>
      </c>
      <c r="F3449" s="201" t="s">
        <v>2466</v>
      </c>
    </row>
    <row r="3450" spans="1:6" ht="12" x14ac:dyDescent="0.25">
      <c r="A3450" s="201" t="s">
        <v>2824</v>
      </c>
      <c r="B3450" s="201" t="s">
        <v>2825</v>
      </c>
      <c r="C3450" s="201" t="s">
        <v>2613</v>
      </c>
      <c r="D3450" s="201" t="s">
        <v>2466</v>
      </c>
      <c r="E3450" s="201" t="s">
        <v>106</v>
      </c>
      <c r="F3450" s="201" t="s">
        <v>2347</v>
      </c>
    </row>
    <row r="3451" spans="1:6" ht="12" x14ac:dyDescent="0.25">
      <c r="A3451" s="201" t="s">
        <v>2824</v>
      </c>
      <c r="B3451" s="201" t="s">
        <v>2825</v>
      </c>
      <c r="C3451" s="201" t="s">
        <v>2613</v>
      </c>
      <c r="D3451" s="201" t="s">
        <v>2466</v>
      </c>
      <c r="E3451" s="201" t="s">
        <v>106</v>
      </c>
    </row>
    <row r="3452" spans="1:6" ht="12" x14ac:dyDescent="0.25">
      <c r="A3452" s="201" t="s">
        <v>2826</v>
      </c>
      <c r="B3452" s="201" t="s">
        <v>2827</v>
      </c>
      <c r="C3452" s="201" t="s">
        <v>2436</v>
      </c>
      <c r="D3452" s="201" t="s">
        <v>2466</v>
      </c>
      <c r="E3452" s="201" t="s">
        <v>105</v>
      </c>
      <c r="F3452" s="201" t="s">
        <v>2345</v>
      </c>
    </row>
    <row r="3453" spans="1:6" ht="12" x14ac:dyDescent="0.25">
      <c r="A3453" s="201" t="s">
        <v>2826</v>
      </c>
      <c r="B3453" s="201" t="s">
        <v>2827</v>
      </c>
      <c r="C3453" s="201" t="s">
        <v>2436</v>
      </c>
      <c r="D3453" s="201" t="s">
        <v>2466</v>
      </c>
      <c r="E3453" s="201" t="s">
        <v>105</v>
      </c>
      <c r="F3453" s="201" t="s">
        <v>2396</v>
      </c>
    </row>
    <row r="3454" spans="1:6" ht="12" x14ac:dyDescent="0.25">
      <c r="A3454" s="201" t="s">
        <v>2826</v>
      </c>
      <c r="B3454" s="201" t="s">
        <v>2827</v>
      </c>
      <c r="C3454" s="201" t="s">
        <v>2436</v>
      </c>
      <c r="D3454" s="201" t="s">
        <v>2466</v>
      </c>
      <c r="E3454" s="201" t="s">
        <v>105</v>
      </c>
      <c r="F3454" s="201" t="s">
        <v>2466</v>
      </c>
    </row>
    <row r="3455" spans="1:6" ht="12" x14ac:dyDescent="0.25">
      <c r="A3455" s="201" t="s">
        <v>2826</v>
      </c>
      <c r="B3455" s="201" t="s">
        <v>2827</v>
      </c>
      <c r="C3455" s="201" t="s">
        <v>2436</v>
      </c>
      <c r="D3455" s="201" t="s">
        <v>2466</v>
      </c>
      <c r="E3455" s="201" t="s">
        <v>105</v>
      </c>
    </row>
    <row r="3456" spans="1:6" ht="12" x14ac:dyDescent="0.25">
      <c r="A3456" s="201" t="s">
        <v>2826</v>
      </c>
      <c r="B3456" s="201" t="s">
        <v>2827</v>
      </c>
      <c r="C3456" s="201" t="s">
        <v>2436</v>
      </c>
      <c r="D3456" s="201" t="s">
        <v>2466</v>
      </c>
      <c r="E3456" s="201" t="s">
        <v>105</v>
      </c>
      <c r="F3456" s="201" t="s">
        <v>2367</v>
      </c>
    </row>
    <row r="3457" spans="1:6" ht="12" x14ac:dyDescent="0.25">
      <c r="A3457" s="201" t="s">
        <v>2227</v>
      </c>
      <c r="B3457" s="201" t="s">
        <v>2828</v>
      </c>
      <c r="C3457" s="201" t="s">
        <v>2613</v>
      </c>
      <c r="D3457" s="201" t="s">
        <v>2466</v>
      </c>
      <c r="E3457" s="201" t="s">
        <v>106</v>
      </c>
      <c r="F3457" s="201" t="s">
        <v>2342</v>
      </c>
    </row>
    <row r="3458" spans="1:6" ht="12" x14ac:dyDescent="0.25">
      <c r="A3458" s="201" t="s">
        <v>2227</v>
      </c>
      <c r="B3458" s="201" t="s">
        <v>2828</v>
      </c>
      <c r="C3458" s="201" t="s">
        <v>2613</v>
      </c>
      <c r="D3458" s="201" t="s">
        <v>2466</v>
      </c>
      <c r="E3458" s="201" t="s">
        <v>106</v>
      </c>
      <c r="F3458" s="201" t="s">
        <v>2355</v>
      </c>
    </row>
    <row r="3459" spans="1:6" ht="12" x14ac:dyDescent="0.25">
      <c r="A3459" s="201" t="s">
        <v>2227</v>
      </c>
      <c r="B3459" s="201" t="s">
        <v>2828</v>
      </c>
      <c r="C3459" s="201" t="s">
        <v>2613</v>
      </c>
      <c r="D3459" s="201" t="s">
        <v>2466</v>
      </c>
      <c r="E3459" s="201" t="s">
        <v>106</v>
      </c>
      <c r="F3459" s="201" t="s">
        <v>2390</v>
      </c>
    </row>
    <row r="3460" spans="1:6" ht="12" x14ac:dyDescent="0.25">
      <c r="A3460" s="201" t="s">
        <v>2227</v>
      </c>
      <c r="B3460" s="201" t="s">
        <v>2828</v>
      </c>
      <c r="C3460" s="201" t="s">
        <v>2613</v>
      </c>
      <c r="D3460" s="201" t="s">
        <v>2466</v>
      </c>
      <c r="E3460" s="201" t="s">
        <v>106</v>
      </c>
      <c r="F3460" s="201" t="s">
        <v>2352</v>
      </c>
    </row>
    <row r="3461" spans="1:6" ht="12" x14ac:dyDescent="0.25">
      <c r="A3461" s="201" t="s">
        <v>2227</v>
      </c>
      <c r="B3461" s="201" t="s">
        <v>2828</v>
      </c>
      <c r="C3461" s="201" t="s">
        <v>2613</v>
      </c>
      <c r="D3461" s="201" t="s">
        <v>2466</v>
      </c>
      <c r="E3461" s="201" t="s">
        <v>106</v>
      </c>
      <c r="F3461" s="201" t="s">
        <v>2399</v>
      </c>
    </row>
    <row r="3462" spans="1:6" ht="12" x14ac:dyDescent="0.25">
      <c r="A3462" s="201" t="s">
        <v>2227</v>
      </c>
      <c r="B3462" s="201" t="s">
        <v>2828</v>
      </c>
      <c r="C3462" s="201" t="s">
        <v>2613</v>
      </c>
      <c r="D3462" s="201" t="s">
        <v>2466</v>
      </c>
      <c r="E3462" s="201" t="s">
        <v>106</v>
      </c>
      <c r="F3462" s="201" t="s">
        <v>2422</v>
      </c>
    </row>
    <row r="3463" spans="1:6" ht="12" x14ac:dyDescent="0.25">
      <c r="A3463" s="201" t="s">
        <v>2227</v>
      </c>
      <c r="B3463" s="201" t="s">
        <v>2828</v>
      </c>
      <c r="C3463" s="201" t="s">
        <v>2613</v>
      </c>
      <c r="D3463" s="201" t="s">
        <v>2466</v>
      </c>
      <c r="E3463" s="201" t="s">
        <v>106</v>
      </c>
      <c r="F3463" s="201" t="s">
        <v>2387</v>
      </c>
    </row>
    <row r="3464" spans="1:6" ht="12" x14ac:dyDescent="0.25">
      <c r="A3464" s="201" t="s">
        <v>2227</v>
      </c>
      <c r="B3464" s="201" t="s">
        <v>2828</v>
      </c>
      <c r="C3464" s="201" t="s">
        <v>2613</v>
      </c>
      <c r="D3464" s="201" t="s">
        <v>2466</v>
      </c>
      <c r="E3464" s="201" t="s">
        <v>106</v>
      </c>
      <c r="F3464" s="201" t="s">
        <v>2502</v>
      </c>
    </row>
    <row r="3465" spans="1:6" ht="12" x14ac:dyDescent="0.25">
      <c r="A3465" s="201" t="s">
        <v>2227</v>
      </c>
      <c r="B3465" s="201" t="s">
        <v>2828</v>
      </c>
      <c r="C3465" s="201" t="s">
        <v>2613</v>
      </c>
      <c r="D3465" s="201" t="s">
        <v>2466</v>
      </c>
      <c r="E3465" s="201" t="s">
        <v>106</v>
      </c>
      <c r="F3465" s="201" t="s">
        <v>2350</v>
      </c>
    </row>
    <row r="3466" spans="1:6" ht="12" x14ac:dyDescent="0.25">
      <c r="A3466" s="201" t="s">
        <v>2227</v>
      </c>
      <c r="B3466" s="201" t="s">
        <v>2828</v>
      </c>
      <c r="C3466" s="201" t="s">
        <v>2613</v>
      </c>
      <c r="D3466" s="201" t="s">
        <v>2466</v>
      </c>
      <c r="E3466" s="201" t="s">
        <v>106</v>
      </c>
      <c r="F3466" s="201" t="s">
        <v>2466</v>
      </c>
    </row>
    <row r="3467" spans="1:6" ht="12" x14ac:dyDescent="0.25">
      <c r="A3467" s="201" t="s">
        <v>2227</v>
      </c>
      <c r="B3467" s="201" t="s">
        <v>2828</v>
      </c>
      <c r="C3467" s="201" t="s">
        <v>2613</v>
      </c>
      <c r="D3467" s="201" t="s">
        <v>2466</v>
      </c>
      <c r="E3467" s="201" t="s">
        <v>106</v>
      </c>
      <c r="F3467" s="201" t="s">
        <v>2347</v>
      </c>
    </row>
    <row r="3468" spans="1:6" ht="12" x14ac:dyDescent="0.25">
      <c r="A3468" s="201" t="s">
        <v>2227</v>
      </c>
      <c r="B3468" s="201" t="s">
        <v>2828</v>
      </c>
      <c r="C3468" s="201" t="s">
        <v>2613</v>
      </c>
      <c r="D3468" s="201" t="s">
        <v>2466</v>
      </c>
      <c r="E3468" s="201" t="s">
        <v>106</v>
      </c>
      <c r="F3468" s="201" t="s">
        <v>2367</v>
      </c>
    </row>
    <row r="3469" spans="1:6" ht="12" x14ac:dyDescent="0.25">
      <c r="A3469" s="201" t="s">
        <v>2227</v>
      </c>
      <c r="B3469" s="201" t="s">
        <v>2828</v>
      </c>
      <c r="C3469" s="201" t="s">
        <v>2613</v>
      </c>
      <c r="D3469" s="201" t="s">
        <v>2466</v>
      </c>
      <c r="E3469" s="201" t="s">
        <v>106</v>
      </c>
      <c r="F3469" s="201" t="s">
        <v>2396</v>
      </c>
    </row>
    <row r="3470" spans="1:6" ht="12" x14ac:dyDescent="0.25">
      <c r="A3470" s="201" t="s">
        <v>2227</v>
      </c>
      <c r="B3470" s="201" t="s">
        <v>2828</v>
      </c>
      <c r="C3470" s="201" t="s">
        <v>2613</v>
      </c>
      <c r="D3470" s="201" t="s">
        <v>2466</v>
      </c>
      <c r="E3470" s="201" t="s">
        <v>106</v>
      </c>
      <c r="F3470" s="201" t="s">
        <v>2344</v>
      </c>
    </row>
    <row r="3471" spans="1:6" ht="12" x14ac:dyDescent="0.25">
      <c r="A3471" s="201" t="s">
        <v>2227</v>
      </c>
      <c r="B3471" s="201" t="s">
        <v>2828</v>
      </c>
      <c r="C3471" s="201" t="s">
        <v>2613</v>
      </c>
      <c r="D3471" s="201" t="s">
        <v>2466</v>
      </c>
      <c r="E3471" s="201" t="s">
        <v>106</v>
      </c>
    </row>
    <row r="3472" spans="1:6" ht="12" x14ac:dyDescent="0.25">
      <c r="A3472" s="201" t="s">
        <v>2287</v>
      </c>
      <c r="B3472" s="201" t="s">
        <v>2829</v>
      </c>
      <c r="C3472" s="201" t="s">
        <v>2284</v>
      </c>
      <c r="D3472" s="201" t="s">
        <v>2466</v>
      </c>
      <c r="E3472" s="201" t="s">
        <v>109</v>
      </c>
      <c r="F3472" s="201" t="s">
        <v>2430</v>
      </c>
    </row>
    <row r="3473" spans="1:6" ht="12" x14ac:dyDescent="0.25">
      <c r="A3473" s="201" t="s">
        <v>2287</v>
      </c>
      <c r="B3473" s="201" t="s">
        <v>2829</v>
      </c>
      <c r="C3473" s="201" t="s">
        <v>2284</v>
      </c>
      <c r="D3473" s="201" t="s">
        <v>2466</v>
      </c>
      <c r="E3473" s="201" t="s">
        <v>109</v>
      </c>
      <c r="F3473" s="201" t="s">
        <v>2347</v>
      </c>
    </row>
    <row r="3474" spans="1:6" ht="12" x14ac:dyDescent="0.25">
      <c r="A3474" s="201" t="s">
        <v>2287</v>
      </c>
      <c r="B3474" s="201" t="s">
        <v>2829</v>
      </c>
      <c r="C3474" s="201" t="s">
        <v>2284</v>
      </c>
      <c r="D3474" s="201" t="s">
        <v>2466</v>
      </c>
      <c r="E3474" s="201" t="s">
        <v>109</v>
      </c>
      <c r="F3474" s="201" t="s">
        <v>2344</v>
      </c>
    </row>
    <row r="3475" spans="1:6" ht="12" x14ac:dyDescent="0.25">
      <c r="A3475" s="201" t="s">
        <v>2287</v>
      </c>
      <c r="B3475" s="201" t="s">
        <v>2829</v>
      </c>
      <c r="C3475" s="201" t="s">
        <v>2284</v>
      </c>
      <c r="D3475" s="201" t="s">
        <v>2466</v>
      </c>
      <c r="E3475" s="201" t="s">
        <v>109</v>
      </c>
      <c r="F3475" s="201" t="s">
        <v>2365</v>
      </c>
    </row>
    <row r="3476" spans="1:6" ht="12" x14ac:dyDescent="0.25">
      <c r="A3476" s="201" t="s">
        <v>2287</v>
      </c>
      <c r="B3476" s="201" t="s">
        <v>2829</v>
      </c>
      <c r="C3476" s="201" t="s">
        <v>2284</v>
      </c>
      <c r="D3476" s="201" t="s">
        <v>2466</v>
      </c>
      <c r="E3476" s="201" t="s">
        <v>109</v>
      </c>
      <c r="F3476" s="201" t="s">
        <v>2346</v>
      </c>
    </row>
    <row r="3477" spans="1:6" ht="12" x14ac:dyDescent="0.25">
      <c r="A3477" s="201" t="s">
        <v>2287</v>
      </c>
      <c r="B3477" s="201" t="s">
        <v>2829</v>
      </c>
      <c r="C3477" s="201" t="s">
        <v>2284</v>
      </c>
      <c r="D3477" s="201" t="s">
        <v>2466</v>
      </c>
      <c r="E3477" s="201" t="s">
        <v>109</v>
      </c>
    </row>
    <row r="3478" spans="1:6" ht="12" x14ac:dyDescent="0.25">
      <c r="A3478" s="201" t="s">
        <v>2287</v>
      </c>
      <c r="B3478" s="201" t="s">
        <v>2829</v>
      </c>
      <c r="C3478" s="201" t="s">
        <v>2284</v>
      </c>
      <c r="D3478" s="201" t="s">
        <v>2466</v>
      </c>
      <c r="E3478" s="201" t="s">
        <v>109</v>
      </c>
      <c r="F3478" s="201" t="s">
        <v>2466</v>
      </c>
    </row>
    <row r="3479" spans="1:6" ht="12" x14ac:dyDescent="0.25">
      <c r="A3479" s="201" t="s">
        <v>2287</v>
      </c>
      <c r="B3479" s="201" t="s">
        <v>2829</v>
      </c>
      <c r="C3479" s="201" t="s">
        <v>2284</v>
      </c>
      <c r="D3479" s="201" t="s">
        <v>2466</v>
      </c>
      <c r="E3479" s="201" t="s">
        <v>109</v>
      </c>
      <c r="F3479" s="201" t="s">
        <v>2422</v>
      </c>
    </row>
    <row r="3480" spans="1:6" ht="12" x14ac:dyDescent="0.25">
      <c r="A3480" s="201" t="s">
        <v>2830</v>
      </c>
      <c r="B3480" s="201" t="s">
        <v>2831</v>
      </c>
      <c r="C3480" s="201" t="s">
        <v>2436</v>
      </c>
      <c r="D3480" s="201" t="s">
        <v>2466</v>
      </c>
      <c r="E3480" s="201" t="s">
        <v>109</v>
      </c>
    </row>
    <row r="3481" spans="1:6" ht="12" x14ac:dyDescent="0.25">
      <c r="A3481" s="201" t="s">
        <v>2830</v>
      </c>
      <c r="B3481" s="201" t="s">
        <v>2831</v>
      </c>
      <c r="C3481" s="201" t="s">
        <v>2436</v>
      </c>
      <c r="D3481" s="201" t="s">
        <v>2466</v>
      </c>
      <c r="E3481" s="201" t="s">
        <v>109</v>
      </c>
      <c r="F3481" s="201" t="s">
        <v>2466</v>
      </c>
    </row>
    <row r="3482" spans="1:6" ht="12" x14ac:dyDescent="0.25">
      <c r="A3482" s="201" t="s">
        <v>2830</v>
      </c>
      <c r="B3482" s="201" t="s">
        <v>2831</v>
      </c>
      <c r="C3482" s="201" t="s">
        <v>2436</v>
      </c>
      <c r="D3482" s="201" t="s">
        <v>2466</v>
      </c>
      <c r="E3482" s="201" t="s">
        <v>109</v>
      </c>
      <c r="F3482" s="201" t="s">
        <v>2390</v>
      </c>
    </row>
    <row r="3483" spans="1:6" ht="12" x14ac:dyDescent="0.25">
      <c r="A3483" s="201" t="s">
        <v>2830</v>
      </c>
      <c r="B3483" s="201" t="s">
        <v>2831</v>
      </c>
      <c r="C3483" s="201" t="s">
        <v>2436</v>
      </c>
      <c r="D3483" s="201" t="s">
        <v>2466</v>
      </c>
      <c r="E3483" s="201" t="s">
        <v>109</v>
      </c>
      <c r="F3483" s="201" t="s">
        <v>2347</v>
      </c>
    </row>
    <row r="3484" spans="1:6" ht="12" x14ac:dyDescent="0.25">
      <c r="A3484" s="201" t="s">
        <v>2832</v>
      </c>
      <c r="B3484" s="201" t="s">
        <v>2833</v>
      </c>
      <c r="C3484" s="201" t="s">
        <v>2613</v>
      </c>
      <c r="D3484" s="201" t="s">
        <v>2466</v>
      </c>
      <c r="E3484" s="201" t="s">
        <v>109</v>
      </c>
      <c r="F3484" s="201" t="s">
        <v>2365</v>
      </c>
    </row>
    <row r="3485" spans="1:6" ht="12" x14ac:dyDescent="0.25">
      <c r="A3485" s="201" t="s">
        <v>2832</v>
      </c>
      <c r="B3485" s="201" t="s">
        <v>2833</v>
      </c>
      <c r="C3485" s="201" t="s">
        <v>2613</v>
      </c>
      <c r="D3485" s="201" t="s">
        <v>2466</v>
      </c>
      <c r="E3485" s="201" t="s">
        <v>109</v>
      </c>
    </row>
    <row r="3486" spans="1:6" ht="12" x14ac:dyDescent="0.25">
      <c r="A3486" s="201" t="s">
        <v>2832</v>
      </c>
      <c r="B3486" s="201" t="s">
        <v>2833</v>
      </c>
      <c r="C3486" s="201" t="s">
        <v>2613</v>
      </c>
      <c r="D3486" s="201" t="s">
        <v>2466</v>
      </c>
      <c r="E3486" s="201" t="s">
        <v>109</v>
      </c>
      <c r="F3486" s="201" t="s">
        <v>2352</v>
      </c>
    </row>
    <row r="3487" spans="1:6" ht="12" x14ac:dyDescent="0.25">
      <c r="A3487" s="201" t="s">
        <v>2832</v>
      </c>
      <c r="B3487" s="201" t="s">
        <v>2833</v>
      </c>
      <c r="C3487" s="201" t="s">
        <v>2613</v>
      </c>
      <c r="D3487" s="201" t="s">
        <v>2466</v>
      </c>
      <c r="E3487" s="201" t="s">
        <v>109</v>
      </c>
      <c r="F3487" s="201" t="s">
        <v>2466</v>
      </c>
    </row>
    <row r="3488" spans="1:6" ht="12" x14ac:dyDescent="0.25">
      <c r="A3488" s="201" t="s">
        <v>2832</v>
      </c>
      <c r="B3488" s="201" t="s">
        <v>2833</v>
      </c>
      <c r="C3488" s="201" t="s">
        <v>2613</v>
      </c>
      <c r="D3488" s="201" t="s">
        <v>2466</v>
      </c>
      <c r="E3488" s="201" t="s">
        <v>109</v>
      </c>
      <c r="F3488" s="201" t="s">
        <v>2407</v>
      </c>
    </row>
    <row r="3489" spans="1:6" ht="12" x14ac:dyDescent="0.25">
      <c r="A3489" s="201" t="s">
        <v>2832</v>
      </c>
      <c r="B3489" s="201" t="s">
        <v>2833</v>
      </c>
      <c r="C3489" s="201" t="s">
        <v>2613</v>
      </c>
      <c r="D3489" s="201" t="s">
        <v>2466</v>
      </c>
      <c r="E3489" s="201" t="s">
        <v>109</v>
      </c>
      <c r="F3489" s="201" t="s">
        <v>2344</v>
      </c>
    </row>
    <row r="3490" spans="1:6" ht="12" x14ac:dyDescent="0.25">
      <c r="A3490" s="201" t="s">
        <v>2832</v>
      </c>
      <c r="B3490" s="201" t="s">
        <v>2833</v>
      </c>
      <c r="C3490" s="201" t="s">
        <v>2613</v>
      </c>
      <c r="D3490" s="201" t="s">
        <v>2466</v>
      </c>
      <c r="E3490" s="201" t="s">
        <v>109</v>
      </c>
      <c r="F3490" s="201" t="s">
        <v>2355</v>
      </c>
    </row>
    <row r="3491" spans="1:6" ht="12" x14ac:dyDescent="0.25">
      <c r="A3491" s="201" t="s">
        <v>2832</v>
      </c>
      <c r="B3491" s="201" t="s">
        <v>2833</v>
      </c>
      <c r="C3491" s="201" t="s">
        <v>2613</v>
      </c>
      <c r="D3491" s="201" t="s">
        <v>2466</v>
      </c>
      <c r="E3491" s="201" t="s">
        <v>109</v>
      </c>
      <c r="F3491" s="201" t="s">
        <v>2347</v>
      </c>
    </row>
    <row r="3492" spans="1:6" ht="12" x14ac:dyDescent="0.25">
      <c r="A3492" s="201" t="s">
        <v>2832</v>
      </c>
      <c r="B3492" s="201" t="s">
        <v>2833</v>
      </c>
      <c r="C3492" s="201" t="s">
        <v>2613</v>
      </c>
      <c r="D3492" s="201" t="s">
        <v>2466</v>
      </c>
      <c r="E3492" s="201" t="s">
        <v>109</v>
      </c>
      <c r="F3492" s="201" t="s">
        <v>2405</v>
      </c>
    </row>
    <row r="3493" spans="1:6" ht="12" x14ac:dyDescent="0.25">
      <c r="A3493" s="201" t="s">
        <v>2834</v>
      </c>
      <c r="B3493" s="201" t="s">
        <v>2835</v>
      </c>
      <c r="C3493" s="201" t="s">
        <v>2436</v>
      </c>
      <c r="D3493" s="201" t="s">
        <v>2466</v>
      </c>
      <c r="E3493" s="201" t="s">
        <v>105</v>
      </c>
      <c r="F3493" s="201" t="s">
        <v>2466</v>
      </c>
    </row>
    <row r="3494" spans="1:6" ht="12" x14ac:dyDescent="0.25">
      <c r="A3494" s="201" t="s">
        <v>2834</v>
      </c>
      <c r="B3494" s="201" t="s">
        <v>2835</v>
      </c>
      <c r="C3494" s="201" t="s">
        <v>2436</v>
      </c>
      <c r="D3494" s="201" t="s">
        <v>2466</v>
      </c>
      <c r="E3494" s="201" t="s">
        <v>105</v>
      </c>
      <c r="F3494" s="201" t="s">
        <v>2345</v>
      </c>
    </row>
    <row r="3495" spans="1:6" ht="12" x14ac:dyDescent="0.25">
      <c r="A3495" s="201" t="s">
        <v>2834</v>
      </c>
      <c r="B3495" s="201" t="s">
        <v>2835</v>
      </c>
      <c r="C3495" s="201" t="s">
        <v>2436</v>
      </c>
      <c r="D3495" s="201" t="s">
        <v>2466</v>
      </c>
      <c r="E3495" s="201" t="s">
        <v>105</v>
      </c>
      <c r="F3495" s="201" t="s">
        <v>2367</v>
      </c>
    </row>
    <row r="3496" spans="1:6" ht="12" x14ac:dyDescent="0.25">
      <c r="A3496" s="201" t="s">
        <v>2834</v>
      </c>
      <c r="B3496" s="201" t="s">
        <v>2835</v>
      </c>
      <c r="C3496" s="201" t="s">
        <v>2436</v>
      </c>
      <c r="D3496" s="201" t="s">
        <v>2466</v>
      </c>
      <c r="E3496" s="201" t="s">
        <v>105</v>
      </c>
      <c r="F3496" s="201" t="s">
        <v>2365</v>
      </c>
    </row>
    <row r="3497" spans="1:6" ht="12" x14ac:dyDescent="0.25">
      <c r="A3497" s="201" t="s">
        <v>2834</v>
      </c>
      <c r="B3497" s="201" t="s">
        <v>2835</v>
      </c>
      <c r="C3497" s="201" t="s">
        <v>2436</v>
      </c>
      <c r="D3497" s="201" t="s">
        <v>2466</v>
      </c>
      <c r="E3497" s="201" t="s">
        <v>105</v>
      </c>
      <c r="F3497" s="201" t="s">
        <v>2396</v>
      </c>
    </row>
    <row r="3498" spans="1:6" ht="12" x14ac:dyDescent="0.25">
      <c r="A3498" s="201" t="s">
        <v>2834</v>
      </c>
      <c r="B3498" s="201" t="s">
        <v>2835</v>
      </c>
      <c r="C3498" s="201" t="s">
        <v>2436</v>
      </c>
      <c r="D3498" s="201" t="s">
        <v>2466</v>
      </c>
      <c r="E3498" s="201" t="s">
        <v>105</v>
      </c>
    </row>
    <row r="3499" spans="1:6" ht="12" x14ac:dyDescent="0.25">
      <c r="A3499" s="201" t="s">
        <v>2836</v>
      </c>
      <c r="B3499" s="201" t="s">
        <v>2837</v>
      </c>
      <c r="C3499" s="201" t="s">
        <v>2439</v>
      </c>
      <c r="D3499" s="201" t="s">
        <v>2466</v>
      </c>
      <c r="E3499" s="201" t="s">
        <v>105</v>
      </c>
      <c r="F3499" s="201" t="s">
        <v>2365</v>
      </c>
    </row>
    <row r="3500" spans="1:6" ht="12" x14ac:dyDescent="0.25">
      <c r="A3500" s="201" t="s">
        <v>2836</v>
      </c>
      <c r="B3500" s="201" t="s">
        <v>2837</v>
      </c>
      <c r="C3500" s="201" t="s">
        <v>2439</v>
      </c>
      <c r="D3500" s="201" t="s">
        <v>2466</v>
      </c>
      <c r="E3500" s="201" t="s">
        <v>105</v>
      </c>
      <c r="F3500" s="201" t="s">
        <v>2390</v>
      </c>
    </row>
    <row r="3501" spans="1:6" ht="12" x14ac:dyDescent="0.25">
      <c r="A3501" s="201" t="s">
        <v>2836</v>
      </c>
      <c r="B3501" s="201" t="s">
        <v>2837</v>
      </c>
      <c r="C3501" s="201" t="s">
        <v>2439</v>
      </c>
      <c r="D3501" s="201" t="s">
        <v>2466</v>
      </c>
      <c r="E3501" s="201" t="s">
        <v>105</v>
      </c>
      <c r="F3501" s="201" t="s">
        <v>2396</v>
      </c>
    </row>
    <row r="3502" spans="1:6" ht="12" x14ac:dyDescent="0.25">
      <c r="A3502" s="201" t="s">
        <v>2836</v>
      </c>
      <c r="B3502" s="201" t="s">
        <v>2837</v>
      </c>
      <c r="C3502" s="201" t="s">
        <v>2439</v>
      </c>
      <c r="D3502" s="201" t="s">
        <v>2466</v>
      </c>
      <c r="E3502" s="201" t="s">
        <v>105</v>
      </c>
    </row>
    <row r="3503" spans="1:6" ht="12" x14ac:dyDescent="0.25">
      <c r="A3503" s="201" t="s">
        <v>2836</v>
      </c>
      <c r="B3503" s="201" t="s">
        <v>2837</v>
      </c>
      <c r="C3503" s="201" t="s">
        <v>2439</v>
      </c>
      <c r="D3503" s="201" t="s">
        <v>2466</v>
      </c>
      <c r="E3503" s="201" t="s">
        <v>105</v>
      </c>
      <c r="F3503" s="201" t="s">
        <v>2466</v>
      </c>
    </row>
    <row r="3504" spans="1:6" ht="12" x14ac:dyDescent="0.25">
      <c r="A3504" s="201" t="s">
        <v>2836</v>
      </c>
      <c r="B3504" s="201" t="s">
        <v>2837</v>
      </c>
      <c r="C3504" s="201" t="s">
        <v>2439</v>
      </c>
      <c r="D3504" s="201" t="s">
        <v>2466</v>
      </c>
      <c r="E3504" s="201" t="s">
        <v>105</v>
      </c>
      <c r="F3504" s="201" t="s">
        <v>2422</v>
      </c>
    </row>
    <row r="3505" spans="1:6" ht="12" x14ac:dyDescent="0.25">
      <c r="A3505" s="201" t="s">
        <v>2838</v>
      </c>
      <c r="B3505" s="201" t="s">
        <v>2839</v>
      </c>
      <c r="C3505" s="201" t="s">
        <v>2439</v>
      </c>
      <c r="D3505" s="201" t="s">
        <v>2341</v>
      </c>
      <c r="E3505" s="201" t="s">
        <v>112</v>
      </c>
      <c r="F3505" s="201" t="s">
        <v>2341</v>
      </c>
    </row>
    <row r="3506" spans="1:6" ht="12" x14ac:dyDescent="0.25">
      <c r="A3506" s="201" t="s">
        <v>2838</v>
      </c>
      <c r="B3506" s="201" t="s">
        <v>2839</v>
      </c>
      <c r="C3506" s="201" t="s">
        <v>2439</v>
      </c>
      <c r="D3506" s="201" t="s">
        <v>2341</v>
      </c>
      <c r="E3506" s="201" t="s">
        <v>112</v>
      </c>
      <c r="F3506" s="201" t="s">
        <v>2346</v>
      </c>
    </row>
    <row r="3507" spans="1:6" ht="12" x14ac:dyDescent="0.25">
      <c r="A3507" s="201" t="s">
        <v>2838</v>
      </c>
      <c r="B3507" s="201" t="s">
        <v>2839</v>
      </c>
      <c r="C3507" s="201" t="s">
        <v>2439</v>
      </c>
      <c r="D3507" s="201" t="s">
        <v>2341</v>
      </c>
      <c r="E3507" s="201" t="s">
        <v>112</v>
      </c>
    </row>
    <row r="3508" spans="1:6" ht="12" x14ac:dyDescent="0.25">
      <c r="A3508" s="201" t="s">
        <v>2838</v>
      </c>
      <c r="B3508" s="201" t="s">
        <v>2839</v>
      </c>
      <c r="C3508" s="201" t="s">
        <v>2439</v>
      </c>
      <c r="D3508" s="201" t="s">
        <v>2341</v>
      </c>
      <c r="E3508" s="201" t="s">
        <v>112</v>
      </c>
      <c r="F3508" s="201" t="s">
        <v>2367</v>
      </c>
    </row>
    <row r="3509" spans="1:6" ht="12" x14ac:dyDescent="0.25">
      <c r="A3509" s="201" t="s">
        <v>2838</v>
      </c>
      <c r="B3509" s="201" t="s">
        <v>2839</v>
      </c>
      <c r="C3509" s="201" t="s">
        <v>2439</v>
      </c>
      <c r="D3509" s="201" t="s">
        <v>2341</v>
      </c>
      <c r="E3509" s="201" t="s">
        <v>112</v>
      </c>
      <c r="F3509" s="201" t="s">
        <v>2394</v>
      </c>
    </row>
    <row r="3510" spans="1:6" ht="12" x14ac:dyDescent="0.25">
      <c r="A3510" s="201" t="s">
        <v>2838</v>
      </c>
      <c r="B3510" s="201" t="s">
        <v>2839</v>
      </c>
      <c r="C3510" s="201" t="s">
        <v>2439</v>
      </c>
      <c r="D3510" s="201" t="s">
        <v>2341</v>
      </c>
      <c r="E3510" s="201" t="s">
        <v>112</v>
      </c>
      <c r="F3510" s="201" t="s">
        <v>2365</v>
      </c>
    </row>
    <row r="3511" spans="1:6" ht="12" x14ac:dyDescent="0.25">
      <c r="A3511" s="201" t="s">
        <v>2838</v>
      </c>
      <c r="B3511" s="201" t="s">
        <v>2839</v>
      </c>
      <c r="C3511" s="201" t="s">
        <v>2439</v>
      </c>
      <c r="D3511" s="201" t="s">
        <v>2341</v>
      </c>
      <c r="E3511" s="201" t="s">
        <v>112</v>
      </c>
      <c r="F3511" s="201" t="s">
        <v>2422</v>
      </c>
    </row>
    <row r="3512" spans="1:6" ht="12" x14ac:dyDescent="0.25">
      <c r="A3512" s="201" t="s">
        <v>2838</v>
      </c>
      <c r="B3512" s="201" t="s">
        <v>2839</v>
      </c>
      <c r="C3512" s="201" t="s">
        <v>2439</v>
      </c>
      <c r="D3512" s="201" t="s">
        <v>2341</v>
      </c>
      <c r="E3512" s="201" t="s">
        <v>112</v>
      </c>
      <c r="F3512" s="201" t="s">
        <v>2342</v>
      </c>
    </row>
    <row r="3513" spans="1:6" ht="12" x14ac:dyDescent="0.25">
      <c r="A3513" s="201" t="s">
        <v>2840</v>
      </c>
      <c r="B3513" s="201" t="s">
        <v>2841</v>
      </c>
      <c r="C3513" s="201" t="s">
        <v>2613</v>
      </c>
      <c r="D3513" s="201" t="s">
        <v>2341</v>
      </c>
      <c r="E3513" s="201" t="s">
        <v>109</v>
      </c>
      <c r="F3513" s="201" t="s">
        <v>2422</v>
      </c>
    </row>
    <row r="3514" spans="1:6" ht="12" x14ac:dyDescent="0.25">
      <c r="A3514" s="201" t="s">
        <v>2840</v>
      </c>
      <c r="B3514" s="201" t="s">
        <v>2841</v>
      </c>
      <c r="C3514" s="201" t="s">
        <v>2613</v>
      </c>
      <c r="D3514" s="201" t="s">
        <v>2341</v>
      </c>
      <c r="E3514" s="201" t="s">
        <v>109</v>
      </c>
      <c r="F3514" s="201" t="s">
        <v>2394</v>
      </c>
    </row>
    <row r="3515" spans="1:6" ht="12" x14ac:dyDescent="0.25">
      <c r="A3515" s="201" t="s">
        <v>2840</v>
      </c>
      <c r="B3515" s="201" t="s">
        <v>2841</v>
      </c>
      <c r="C3515" s="201" t="s">
        <v>2613</v>
      </c>
      <c r="D3515" s="201" t="s">
        <v>2341</v>
      </c>
      <c r="E3515" s="201" t="s">
        <v>109</v>
      </c>
      <c r="F3515" s="201" t="s">
        <v>2466</v>
      </c>
    </row>
    <row r="3516" spans="1:6" ht="12" x14ac:dyDescent="0.25">
      <c r="A3516" s="201" t="s">
        <v>2840</v>
      </c>
      <c r="B3516" s="201" t="s">
        <v>2841</v>
      </c>
      <c r="C3516" s="201" t="s">
        <v>2613</v>
      </c>
      <c r="D3516" s="201" t="s">
        <v>2341</v>
      </c>
      <c r="E3516" s="201" t="s">
        <v>109</v>
      </c>
      <c r="F3516" s="201" t="s">
        <v>2342</v>
      </c>
    </row>
    <row r="3517" spans="1:6" ht="12" x14ac:dyDescent="0.25">
      <c r="A3517" s="201" t="s">
        <v>2840</v>
      </c>
      <c r="B3517" s="201" t="s">
        <v>2841</v>
      </c>
      <c r="C3517" s="201" t="s">
        <v>2613</v>
      </c>
      <c r="D3517" s="201" t="s">
        <v>2341</v>
      </c>
      <c r="E3517" s="201" t="s">
        <v>109</v>
      </c>
      <c r="F3517" s="201" t="s">
        <v>2346</v>
      </c>
    </row>
    <row r="3518" spans="1:6" ht="12" x14ac:dyDescent="0.25">
      <c r="A3518" s="201" t="s">
        <v>2840</v>
      </c>
      <c r="B3518" s="201" t="s">
        <v>2841</v>
      </c>
      <c r="C3518" s="201" t="s">
        <v>2613</v>
      </c>
      <c r="D3518" s="201" t="s">
        <v>2341</v>
      </c>
      <c r="E3518" s="201" t="s">
        <v>109</v>
      </c>
      <c r="F3518" s="201" t="s">
        <v>2365</v>
      </c>
    </row>
    <row r="3519" spans="1:6" ht="12" x14ac:dyDescent="0.25">
      <c r="A3519" s="201" t="s">
        <v>2840</v>
      </c>
      <c r="B3519" s="201" t="s">
        <v>2841</v>
      </c>
      <c r="C3519" s="201" t="s">
        <v>2613</v>
      </c>
      <c r="D3519" s="201" t="s">
        <v>2341</v>
      </c>
      <c r="E3519" s="201" t="s">
        <v>109</v>
      </c>
    </row>
    <row r="3520" spans="1:6" ht="12" x14ac:dyDescent="0.25">
      <c r="A3520" s="201" t="s">
        <v>2842</v>
      </c>
      <c r="B3520" s="201" t="s">
        <v>2843</v>
      </c>
      <c r="C3520" s="201" t="s">
        <v>2436</v>
      </c>
      <c r="D3520" s="201" t="s">
        <v>2341</v>
      </c>
      <c r="E3520" s="201" t="s">
        <v>105</v>
      </c>
      <c r="F3520" s="201" t="s">
        <v>2365</v>
      </c>
    </row>
    <row r="3521" spans="1:6" ht="12" x14ac:dyDescent="0.25">
      <c r="A3521" s="201" t="s">
        <v>2842</v>
      </c>
      <c r="B3521" s="201" t="s">
        <v>2843</v>
      </c>
      <c r="C3521" s="201" t="s">
        <v>2436</v>
      </c>
      <c r="D3521" s="201" t="s">
        <v>2341</v>
      </c>
      <c r="E3521" s="201" t="s">
        <v>105</v>
      </c>
      <c r="F3521" s="201" t="s">
        <v>2364</v>
      </c>
    </row>
    <row r="3522" spans="1:6" ht="12" x14ac:dyDescent="0.25">
      <c r="A3522" s="201" t="s">
        <v>2842</v>
      </c>
      <c r="B3522" s="201" t="s">
        <v>2843</v>
      </c>
      <c r="C3522" s="201" t="s">
        <v>2436</v>
      </c>
      <c r="D3522" s="201" t="s">
        <v>2341</v>
      </c>
      <c r="E3522" s="201" t="s">
        <v>105</v>
      </c>
      <c r="F3522" s="201" t="s">
        <v>2353</v>
      </c>
    </row>
    <row r="3523" spans="1:6" ht="12" x14ac:dyDescent="0.25">
      <c r="A3523" s="201" t="s">
        <v>2842</v>
      </c>
      <c r="B3523" s="201" t="s">
        <v>2843</v>
      </c>
      <c r="C3523" s="201" t="s">
        <v>2436</v>
      </c>
      <c r="D3523" s="201" t="s">
        <v>2341</v>
      </c>
      <c r="E3523" s="201" t="s">
        <v>105</v>
      </c>
      <c r="F3523" s="201" t="s">
        <v>2367</v>
      </c>
    </row>
    <row r="3524" spans="1:6" ht="12" x14ac:dyDescent="0.25">
      <c r="A3524" s="201" t="s">
        <v>2842</v>
      </c>
      <c r="B3524" s="201" t="s">
        <v>2843</v>
      </c>
      <c r="C3524" s="201" t="s">
        <v>2436</v>
      </c>
      <c r="D3524" s="201" t="s">
        <v>2341</v>
      </c>
      <c r="E3524" s="201" t="s">
        <v>105</v>
      </c>
      <c r="F3524" s="201" t="s">
        <v>2341</v>
      </c>
    </row>
    <row r="3525" spans="1:6" ht="12" x14ac:dyDescent="0.25">
      <c r="A3525" s="201" t="s">
        <v>2842</v>
      </c>
      <c r="B3525" s="201" t="s">
        <v>2843</v>
      </c>
      <c r="C3525" s="201" t="s">
        <v>2436</v>
      </c>
      <c r="D3525" s="201" t="s">
        <v>2341</v>
      </c>
      <c r="E3525" s="201" t="s">
        <v>105</v>
      </c>
    </row>
    <row r="3526" spans="1:6" ht="12" x14ac:dyDescent="0.25">
      <c r="A3526" s="201" t="s">
        <v>286</v>
      </c>
      <c r="B3526" s="201" t="s">
        <v>2844</v>
      </c>
      <c r="C3526" s="201" t="s">
        <v>2436</v>
      </c>
      <c r="D3526" s="201" t="s">
        <v>2466</v>
      </c>
      <c r="E3526" s="201" t="s">
        <v>105</v>
      </c>
      <c r="F3526" s="201" t="s">
        <v>2355</v>
      </c>
    </row>
    <row r="3527" spans="1:6" ht="12" x14ac:dyDescent="0.25">
      <c r="A3527" s="201" t="s">
        <v>286</v>
      </c>
      <c r="B3527" s="201" t="s">
        <v>2844</v>
      </c>
      <c r="C3527" s="201" t="s">
        <v>2436</v>
      </c>
      <c r="D3527" s="201" t="s">
        <v>2466</v>
      </c>
      <c r="E3527" s="201" t="s">
        <v>105</v>
      </c>
      <c r="F3527" s="201" t="s">
        <v>2365</v>
      </c>
    </row>
    <row r="3528" spans="1:6" ht="12" x14ac:dyDescent="0.25">
      <c r="A3528" s="201" t="s">
        <v>286</v>
      </c>
      <c r="B3528" s="201" t="s">
        <v>2844</v>
      </c>
      <c r="C3528" s="201" t="s">
        <v>2436</v>
      </c>
      <c r="D3528" s="201" t="s">
        <v>2466</v>
      </c>
      <c r="E3528" s="201" t="s">
        <v>105</v>
      </c>
    </row>
    <row r="3529" spans="1:6" ht="12" x14ac:dyDescent="0.25">
      <c r="A3529" s="201" t="s">
        <v>286</v>
      </c>
      <c r="B3529" s="201" t="s">
        <v>2844</v>
      </c>
      <c r="C3529" s="201" t="s">
        <v>2436</v>
      </c>
      <c r="D3529" s="201" t="s">
        <v>2466</v>
      </c>
      <c r="E3529" s="201" t="s">
        <v>105</v>
      </c>
      <c r="F3529" s="201" t="s">
        <v>2466</v>
      </c>
    </row>
    <row r="3530" spans="1:6" ht="12" x14ac:dyDescent="0.25">
      <c r="A3530" s="201" t="s">
        <v>2845</v>
      </c>
      <c r="B3530" s="201" t="s">
        <v>2846</v>
      </c>
      <c r="C3530" s="201" t="s">
        <v>2436</v>
      </c>
      <c r="D3530" s="201" t="s">
        <v>2466</v>
      </c>
      <c r="E3530" s="201" t="s">
        <v>105</v>
      </c>
      <c r="F3530" s="201" t="s">
        <v>2466</v>
      </c>
    </row>
    <row r="3531" spans="1:6" ht="12" x14ac:dyDescent="0.25">
      <c r="A3531" s="201" t="s">
        <v>2845</v>
      </c>
      <c r="B3531" s="201" t="s">
        <v>2846</v>
      </c>
      <c r="C3531" s="201" t="s">
        <v>2436</v>
      </c>
      <c r="D3531" s="201" t="s">
        <v>2466</v>
      </c>
      <c r="E3531" s="201" t="s">
        <v>105</v>
      </c>
    </row>
    <row r="3532" spans="1:6" ht="12" x14ac:dyDescent="0.25">
      <c r="A3532" s="201" t="s">
        <v>2845</v>
      </c>
      <c r="B3532" s="201" t="s">
        <v>2846</v>
      </c>
      <c r="C3532" s="201" t="s">
        <v>2436</v>
      </c>
      <c r="D3532" s="201" t="s">
        <v>2466</v>
      </c>
      <c r="E3532" s="201" t="s">
        <v>105</v>
      </c>
      <c r="F3532" s="201" t="s">
        <v>2396</v>
      </c>
    </row>
    <row r="3533" spans="1:6" ht="12" x14ac:dyDescent="0.25">
      <c r="A3533" s="201" t="s">
        <v>2845</v>
      </c>
      <c r="B3533" s="201" t="s">
        <v>2846</v>
      </c>
      <c r="C3533" s="201" t="s">
        <v>2436</v>
      </c>
      <c r="D3533" s="201" t="s">
        <v>2466</v>
      </c>
      <c r="E3533" s="201" t="s">
        <v>105</v>
      </c>
      <c r="F3533" s="201" t="s">
        <v>2365</v>
      </c>
    </row>
    <row r="3534" spans="1:6" ht="12" x14ac:dyDescent="0.25">
      <c r="A3534" s="201" t="s">
        <v>2845</v>
      </c>
      <c r="B3534" s="201" t="s">
        <v>2846</v>
      </c>
      <c r="C3534" s="201" t="s">
        <v>2436</v>
      </c>
      <c r="D3534" s="201" t="s">
        <v>2466</v>
      </c>
      <c r="E3534" s="201" t="s">
        <v>105</v>
      </c>
      <c r="F3534" s="201" t="s">
        <v>2367</v>
      </c>
    </row>
    <row r="3535" spans="1:6" ht="12" x14ac:dyDescent="0.25">
      <c r="A3535" s="201" t="s">
        <v>2845</v>
      </c>
      <c r="B3535" s="201" t="s">
        <v>2846</v>
      </c>
      <c r="C3535" s="201" t="s">
        <v>2436</v>
      </c>
      <c r="D3535" s="201" t="s">
        <v>2466</v>
      </c>
      <c r="E3535" s="201" t="s">
        <v>105</v>
      </c>
      <c r="F3535" s="201" t="s">
        <v>2364</v>
      </c>
    </row>
    <row r="3536" spans="1:6" ht="12" x14ac:dyDescent="0.25">
      <c r="A3536" s="201" t="s">
        <v>2845</v>
      </c>
      <c r="B3536" s="201" t="s">
        <v>2846</v>
      </c>
      <c r="C3536" s="201" t="s">
        <v>2436</v>
      </c>
      <c r="D3536" s="201" t="s">
        <v>2466</v>
      </c>
      <c r="E3536" s="201" t="s">
        <v>105</v>
      </c>
      <c r="F3536" s="201" t="s">
        <v>2355</v>
      </c>
    </row>
    <row r="3537" spans="1:6" ht="12" x14ac:dyDescent="0.25">
      <c r="A3537" s="201" t="s">
        <v>2847</v>
      </c>
      <c r="B3537" s="201" t="s">
        <v>2848</v>
      </c>
      <c r="C3537" s="201" t="s">
        <v>2436</v>
      </c>
      <c r="D3537" s="201" t="s">
        <v>2341</v>
      </c>
      <c r="E3537" s="201" t="s">
        <v>105</v>
      </c>
      <c r="F3537" s="201" t="s">
        <v>2365</v>
      </c>
    </row>
    <row r="3538" spans="1:6" ht="12" x14ac:dyDescent="0.25">
      <c r="A3538" s="201" t="s">
        <v>2847</v>
      </c>
      <c r="B3538" s="201" t="s">
        <v>2848</v>
      </c>
      <c r="C3538" s="201" t="s">
        <v>2436</v>
      </c>
      <c r="D3538" s="201" t="s">
        <v>2341</v>
      </c>
      <c r="E3538" s="201" t="s">
        <v>105</v>
      </c>
      <c r="F3538" s="201" t="s">
        <v>2341</v>
      </c>
    </row>
    <row r="3539" spans="1:6" ht="12" x14ac:dyDescent="0.25">
      <c r="A3539" s="201" t="s">
        <v>2847</v>
      </c>
      <c r="B3539" s="201" t="s">
        <v>2848</v>
      </c>
      <c r="C3539" s="201" t="s">
        <v>2436</v>
      </c>
      <c r="D3539" s="201" t="s">
        <v>2341</v>
      </c>
      <c r="E3539" s="201" t="s">
        <v>105</v>
      </c>
      <c r="F3539" s="201" t="s">
        <v>2367</v>
      </c>
    </row>
    <row r="3540" spans="1:6" ht="12" x14ac:dyDescent="0.25">
      <c r="A3540" s="201" t="s">
        <v>2847</v>
      </c>
      <c r="B3540" s="201" t="s">
        <v>2848</v>
      </c>
      <c r="C3540" s="201" t="s">
        <v>2436</v>
      </c>
      <c r="D3540" s="201" t="s">
        <v>2341</v>
      </c>
      <c r="E3540" s="201" t="s">
        <v>105</v>
      </c>
      <c r="F3540" s="201" t="s">
        <v>2364</v>
      </c>
    </row>
    <row r="3541" spans="1:6" ht="12" x14ac:dyDescent="0.25">
      <c r="A3541" s="201" t="s">
        <v>2847</v>
      </c>
      <c r="B3541" s="201" t="s">
        <v>2848</v>
      </c>
      <c r="C3541" s="201" t="s">
        <v>2436</v>
      </c>
      <c r="D3541" s="201" t="s">
        <v>2341</v>
      </c>
      <c r="E3541" s="201" t="s">
        <v>105</v>
      </c>
    </row>
    <row r="3542" spans="1:6" ht="12" x14ac:dyDescent="0.25">
      <c r="A3542" s="201" t="s">
        <v>2847</v>
      </c>
      <c r="B3542" s="201" t="s">
        <v>2848</v>
      </c>
      <c r="C3542" s="201" t="s">
        <v>2436</v>
      </c>
      <c r="D3542" s="201" t="s">
        <v>2341</v>
      </c>
      <c r="E3542" s="201" t="s">
        <v>105</v>
      </c>
      <c r="F3542" s="201" t="s">
        <v>2353</v>
      </c>
    </row>
    <row r="3543" spans="1:6" ht="12" x14ac:dyDescent="0.25">
      <c r="A3543" s="201" t="s">
        <v>632</v>
      </c>
      <c r="B3543" s="201" t="s">
        <v>2849</v>
      </c>
      <c r="C3543" s="201" t="s">
        <v>2439</v>
      </c>
      <c r="D3543" s="201" t="s">
        <v>2466</v>
      </c>
      <c r="E3543" s="201" t="s">
        <v>109</v>
      </c>
      <c r="F3543" s="201" t="s">
        <v>2407</v>
      </c>
    </row>
    <row r="3544" spans="1:6" ht="12" x14ac:dyDescent="0.25">
      <c r="A3544" s="201" t="s">
        <v>632</v>
      </c>
      <c r="B3544" s="201" t="s">
        <v>2849</v>
      </c>
      <c r="C3544" s="201" t="s">
        <v>2439</v>
      </c>
      <c r="D3544" s="201" t="s">
        <v>2466</v>
      </c>
      <c r="E3544" s="201" t="s">
        <v>109</v>
      </c>
      <c r="F3544" s="201" t="s">
        <v>2344</v>
      </c>
    </row>
    <row r="3545" spans="1:6" ht="12" x14ac:dyDescent="0.25">
      <c r="A3545" s="201" t="s">
        <v>632</v>
      </c>
      <c r="B3545" s="201" t="s">
        <v>2849</v>
      </c>
      <c r="C3545" s="201" t="s">
        <v>2439</v>
      </c>
      <c r="D3545" s="201" t="s">
        <v>2466</v>
      </c>
      <c r="E3545" s="201" t="s">
        <v>109</v>
      </c>
      <c r="F3545" s="201" t="s">
        <v>2365</v>
      </c>
    </row>
    <row r="3546" spans="1:6" ht="12" x14ac:dyDescent="0.25">
      <c r="A3546" s="201" t="s">
        <v>632</v>
      </c>
      <c r="B3546" s="201" t="s">
        <v>2849</v>
      </c>
      <c r="C3546" s="201" t="s">
        <v>2439</v>
      </c>
      <c r="D3546" s="201" t="s">
        <v>2466</v>
      </c>
      <c r="E3546" s="201" t="s">
        <v>109</v>
      </c>
      <c r="F3546" s="201" t="s">
        <v>2466</v>
      </c>
    </row>
    <row r="3547" spans="1:6" ht="12" x14ac:dyDescent="0.25">
      <c r="A3547" s="201" t="s">
        <v>632</v>
      </c>
      <c r="B3547" s="201" t="s">
        <v>2849</v>
      </c>
      <c r="C3547" s="201" t="s">
        <v>2439</v>
      </c>
      <c r="D3547" s="201" t="s">
        <v>2466</v>
      </c>
      <c r="E3547" s="201" t="s">
        <v>109</v>
      </c>
    </row>
    <row r="3548" spans="1:6" ht="12" x14ac:dyDescent="0.25">
      <c r="A3548" s="201" t="s">
        <v>632</v>
      </c>
      <c r="B3548" s="201" t="s">
        <v>2849</v>
      </c>
      <c r="C3548" s="201" t="s">
        <v>2439</v>
      </c>
      <c r="D3548" s="201" t="s">
        <v>2466</v>
      </c>
      <c r="E3548" s="201" t="s">
        <v>109</v>
      </c>
      <c r="F3548" s="201" t="s">
        <v>2352</v>
      </c>
    </row>
    <row r="3549" spans="1:6" ht="12" x14ac:dyDescent="0.25">
      <c r="A3549" s="201" t="s">
        <v>2850</v>
      </c>
      <c r="B3549" s="201" t="s">
        <v>2851</v>
      </c>
      <c r="C3549" s="201" t="s">
        <v>2613</v>
      </c>
      <c r="D3549" s="201" t="s">
        <v>2466</v>
      </c>
      <c r="E3549" s="201" t="s">
        <v>113</v>
      </c>
      <c r="F3549" s="201" t="s">
        <v>2422</v>
      </c>
    </row>
    <row r="3550" spans="1:6" ht="12" x14ac:dyDescent="0.25">
      <c r="A3550" s="201" t="s">
        <v>2850</v>
      </c>
      <c r="B3550" s="201" t="s">
        <v>2851</v>
      </c>
      <c r="C3550" s="201" t="s">
        <v>2613</v>
      </c>
      <c r="D3550" s="201" t="s">
        <v>2466</v>
      </c>
      <c r="E3550" s="201" t="s">
        <v>113</v>
      </c>
      <c r="F3550" s="201" t="s">
        <v>2394</v>
      </c>
    </row>
    <row r="3551" spans="1:6" ht="12" x14ac:dyDescent="0.25">
      <c r="A3551" s="201" t="s">
        <v>2850</v>
      </c>
      <c r="B3551" s="201" t="s">
        <v>2851</v>
      </c>
      <c r="C3551" s="201" t="s">
        <v>2613</v>
      </c>
      <c r="D3551" s="201" t="s">
        <v>2466</v>
      </c>
      <c r="E3551" s="201" t="s">
        <v>113</v>
      </c>
      <c r="F3551" s="201" t="s">
        <v>2365</v>
      </c>
    </row>
    <row r="3552" spans="1:6" ht="12" x14ac:dyDescent="0.25">
      <c r="A3552" s="201" t="s">
        <v>2850</v>
      </c>
      <c r="B3552" s="201" t="s">
        <v>2851</v>
      </c>
      <c r="C3552" s="201" t="s">
        <v>2613</v>
      </c>
      <c r="D3552" s="201" t="s">
        <v>2466</v>
      </c>
      <c r="E3552" s="201" t="s">
        <v>113</v>
      </c>
      <c r="F3552" s="201" t="s">
        <v>2466</v>
      </c>
    </row>
    <row r="3553" spans="1:6" ht="12" x14ac:dyDescent="0.25">
      <c r="A3553" s="201" t="s">
        <v>2850</v>
      </c>
      <c r="B3553" s="201" t="s">
        <v>2851</v>
      </c>
      <c r="C3553" s="201" t="s">
        <v>2613</v>
      </c>
      <c r="D3553" s="201" t="s">
        <v>2466</v>
      </c>
      <c r="E3553" s="201" t="s">
        <v>113</v>
      </c>
      <c r="F3553" s="201" t="s">
        <v>2367</v>
      </c>
    </row>
    <row r="3554" spans="1:6" ht="12" x14ac:dyDescent="0.25">
      <c r="A3554" s="201" t="s">
        <v>2850</v>
      </c>
      <c r="B3554" s="201" t="s">
        <v>2851</v>
      </c>
      <c r="C3554" s="201" t="s">
        <v>2613</v>
      </c>
      <c r="D3554" s="201" t="s">
        <v>2466</v>
      </c>
      <c r="E3554" s="201" t="s">
        <v>113</v>
      </c>
    </row>
    <row r="3555" spans="1:6" ht="12" x14ac:dyDescent="0.25">
      <c r="A3555" s="201" t="s">
        <v>2850</v>
      </c>
      <c r="B3555" s="201" t="s">
        <v>2851</v>
      </c>
      <c r="C3555" s="201" t="s">
        <v>2613</v>
      </c>
      <c r="D3555" s="201" t="s">
        <v>2466</v>
      </c>
      <c r="E3555" s="201" t="s">
        <v>113</v>
      </c>
      <c r="F3555" s="201" t="s">
        <v>2344</v>
      </c>
    </row>
    <row r="3556" spans="1:6" ht="12" x14ac:dyDescent="0.25">
      <c r="A3556" s="201" t="s">
        <v>2850</v>
      </c>
      <c r="B3556" s="201" t="s">
        <v>2851</v>
      </c>
      <c r="C3556" s="201" t="s">
        <v>2613</v>
      </c>
      <c r="D3556" s="201" t="s">
        <v>2466</v>
      </c>
      <c r="E3556" s="201" t="s">
        <v>113</v>
      </c>
      <c r="F3556" s="201" t="s">
        <v>2407</v>
      </c>
    </row>
    <row r="3557" spans="1:6" ht="12" x14ac:dyDescent="0.25">
      <c r="A3557" s="201" t="s">
        <v>2850</v>
      </c>
      <c r="B3557" s="201" t="s">
        <v>2851</v>
      </c>
      <c r="C3557" s="201" t="s">
        <v>2613</v>
      </c>
      <c r="D3557" s="201" t="s">
        <v>2466</v>
      </c>
      <c r="E3557" s="201" t="s">
        <v>113</v>
      </c>
      <c r="F3557" s="201" t="s">
        <v>2390</v>
      </c>
    </row>
    <row r="3558" spans="1:6" ht="12" x14ac:dyDescent="0.25">
      <c r="A3558" s="201" t="s">
        <v>2852</v>
      </c>
      <c r="B3558" s="201" t="s">
        <v>2853</v>
      </c>
      <c r="C3558" s="201" t="s">
        <v>2309</v>
      </c>
      <c r="D3558" s="201" t="s">
        <v>2466</v>
      </c>
      <c r="E3558" s="201" t="s">
        <v>99</v>
      </c>
      <c r="F3558" s="201" t="s">
        <v>2345</v>
      </c>
    </row>
    <row r="3559" spans="1:6" ht="12" x14ac:dyDescent="0.25">
      <c r="A3559" s="201" t="s">
        <v>2852</v>
      </c>
      <c r="B3559" s="201" t="s">
        <v>2853</v>
      </c>
      <c r="C3559" s="201" t="s">
        <v>2309</v>
      </c>
      <c r="D3559" s="201" t="s">
        <v>2466</v>
      </c>
      <c r="E3559" s="201" t="s">
        <v>99</v>
      </c>
      <c r="F3559" s="201" t="s">
        <v>2430</v>
      </c>
    </row>
    <row r="3560" spans="1:6" ht="12" x14ac:dyDescent="0.25">
      <c r="A3560" s="207" t="s">
        <v>422</v>
      </c>
      <c r="B3560" s="200" t="s">
        <v>2854</v>
      </c>
      <c r="C3560" s="200" t="s">
        <v>2269</v>
      </c>
      <c r="D3560" s="200" t="s">
        <v>2466</v>
      </c>
      <c r="E3560" s="200" t="s">
        <v>105</v>
      </c>
      <c r="F3560" s="200" t="s">
        <v>2352</v>
      </c>
    </row>
    <row r="3561" spans="1:6" ht="12" x14ac:dyDescent="0.25">
      <c r="A3561" s="207" t="s">
        <v>422</v>
      </c>
      <c r="B3561" s="200" t="s">
        <v>2854</v>
      </c>
      <c r="C3561" s="200" t="s">
        <v>2269</v>
      </c>
      <c r="D3561" s="200" t="s">
        <v>2466</v>
      </c>
      <c r="E3561" s="200" t="s">
        <v>105</v>
      </c>
      <c r="F3561" s="200" t="s">
        <v>2855</v>
      </c>
    </row>
    <row r="3562" spans="1:6" ht="12" x14ac:dyDescent="0.25">
      <c r="A3562" s="201" t="s">
        <v>2856</v>
      </c>
      <c r="B3562" s="201" t="s">
        <v>2857</v>
      </c>
      <c r="C3562" s="201" t="s">
        <v>2436</v>
      </c>
      <c r="D3562" s="201" t="s">
        <v>2341</v>
      </c>
      <c r="E3562" s="201" t="s">
        <v>109</v>
      </c>
      <c r="F3562" s="201" t="s">
        <v>2353</v>
      </c>
    </row>
    <row r="3563" spans="1:6" ht="12" x14ac:dyDescent="0.25">
      <c r="A3563" s="201" t="s">
        <v>2856</v>
      </c>
      <c r="B3563" s="201" t="s">
        <v>2857</v>
      </c>
      <c r="C3563" s="201" t="s">
        <v>2436</v>
      </c>
      <c r="D3563" s="201" t="s">
        <v>2341</v>
      </c>
      <c r="E3563" s="201" t="s">
        <v>109</v>
      </c>
      <c r="F3563" s="201" t="s">
        <v>2365</v>
      </c>
    </row>
    <row r="3564" spans="1:6" ht="12" x14ac:dyDescent="0.25">
      <c r="A3564" s="201" t="s">
        <v>2856</v>
      </c>
      <c r="B3564" s="201" t="s">
        <v>2857</v>
      </c>
      <c r="C3564" s="201" t="s">
        <v>2436</v>
      </c>
      <c r="D3564" s="201" t="s">
        <v>2341</v>
      </c>
      <c r="E3564" s="201" t="s">
        <v>109</v>
      </c>
      <c r="F3564" s="201" t="s">
        <v>2364</v>
      </c>
    </row>
    <row r="3565" spans="1:6" ht="12" x14ac:dyDescent="0.25">
      <c r="A3565" s="201" t="s">
        <v>2856</v>
      </c>
      <c r="B3565" s="201" t="s">
        <v>2857</v>
      </c>
      <c r="C3565" s="201" t="s">
        <v>2436</v>
      </c>
      <c r="D3565" s="201" t="s">
        <v>2341</v>
      </c>
      <c r="E3565" s="201" t="s">
        <v>109</v>
      </c>
    </row>
    <row r="3566" spans="1:6" ht="12" x14ac:dyDescent="0.25">
      <c r="A3566" s="201" t="s">
        <v>2856</v>
      </c>
      <c r="B3566" s="201" t="s">
        <v>2857</v>
      </c>
      <c r="C3566" s="201" t="s">
        <v>2436</v>
      </c>
      <c r="D3566" s="201" t="s">
        <v>2341</v>
      </c>
      <c r="E3566" s="201" t="s">
        <v>109</v>
      </c>
      <c r="F3566" s="201" t="s">
        <v>2341</v>
      </c>
    </row>
    <row r="3567" spans="1:6" ht="12" x14ac:dyDescent="0.25">
      <c r="A3567" s="201" t="s">
        <v>2858</v>
      </c>
      <c r="B3567" s="201" t="s">
        <v>2859</v>
      </c>
      <c r="C3567" s="201" t="s">
        <v>2436</v>
      </c>
      <c r="D3567" s="201" t="s">
        <v>2341</v>
      </c>
      <c r="E3567" s="201" t="s">
        <v>109</v>
      </c>
    </row>
    <row r="3568" spans="1:6" ht="12" x14ac:dyDescent="0.25">
      <c r="A3568" s="201" t="s">
        <v>2858</v>
      </c>
      <c r="B3568" s="201" t="s">
        <v>2859</v>
      </c>
      <c r="C3568" s="201" t="s">
        <v>2436</v>
      </c>
      <c r="D3568" s="201" t="s">
        <v>2341</v>
      </c>
      <c r="E3568" s="201" t="s">
        <v>109</v>
      </c>
      <c r="F3568" s="201" t="s">
        <v>2394</v>
      </c>
    </row>
    <row r="3569" spans="1:6" ht="12" x14ac:dyDescent="0.25">
      <c r="A3569" s="201" t="s">
        <v>2858</v>
      </c>
      <c r="B3569" s="201" t="s">
        <v>2859</v>
      </c>
      <c r="C3569" s="201" t="s">
        <v>2436</v>
      </c>
      <c r="D3569" s="201" t="s">
        <v>2341</v>
      </c>
      <c r="E3569" s="201" t="s">
        <v>109</v>
      </c>
      <c r="F3569" s="201" t="s">
        <v>2342</v>
      </c>
    </row>
    <row r="3570" spans="1:6" ht="12" x14ac:dyDescent="0.25">
      <c r="A3570" s="201" t="s">
        <v>2858</v>
      </c>
      <c r="B3570" s="201" t="s">
        <v>2859</v>
      </c>
      <c r="C3570" s="201" t="s">
        <v>2436</v>
      </c>
      <c r="D3570" s="201" t="s">
        <v>2341</v>
      </c>
      <c r="E3570" s="201" t="s">
        <v>109</v>
      </c>
      <c r="F3570" s="201" t="s">
        <v>2346</v>
      </c>
    </row>
    <row r="3571" spans="1:6" ht="12" x14ac:dyDescent="0.25">
      <c r="A3571" s="201" t="s">
        <v>2858</v>
      </c>
      <c r="B3571" s="201" t="s">
        <v>2859</v>
      </c>
      <c r="C3571" s="201" t="s">
        <v>2436</v>
      </c>
      <c r="D3571" s="201" t="s">
        <v>2341</v>
      </c>
      <c r="E3571" s="201" t="s">
        <v>109</v>
      </c>
      <c r="F3571" s="201" t="s">
        <v>2364</v>
      </c>
    </row>
    <row r="3572" spans="1:6" ht="12" x14ac:dyDescent="0.25">
      <c r="A3572" s="201" t="s">
        <v>2858</v>
      </c>
      <c r="B3572" s="201" t="s">
        <v>2859</v>
      </c>
      <c r="C3572" s="201" t="s">
        <v>2436</v>
      </c>
      <c r="D3572" s="201" t="s">
        <v>2341</v>
      </c>
      <c r="E3572" s="201" t="s">
        <v>109</v>
      </c>
      <c r="F3572" s="201" t="s">
        <v>2365</v>
      </c>
    </row>
    <row r="3573" spans="1:6" ht="12" x14ac:dyDescent="0.25">
      <c r="A3573" s="201" t="s">
        <v>2858</v>
      </c>
      <c r="B3573" s="201" t="s">
        <v>2859</v>
      </c>
      <c r="C3573" s="201" t="s">
        <v>2436</v>
      </c>
      <c r="D3573" s="201" t="s">
        <v>2341</v>
      </c>
      <c r="E3573" s="201" t="s">
        <v>109</v>
      </c>
      <c r="F3573" s="201" t="s">
        <v>2341</v>
      </c>
    </row>
    <row r="3574" spans="1:6" ht="12" x14ac:dyDescent="0.25">
      <c r="A3574" s="201" t="s">
        <v>2860</v>
      </c>
      <c r="B3574" s="201" t="s">
        <v>2861</v>
      </c>
      <c r="C3574" s="201" t="s">
        <v>2613</v>
      </c>
      <c r="D3574" s="201" t="s">
        <v>2341</v>
      </c>
      <c r="E3574" s="201" t="s">
        <v>113</v>
      </c>
      <c r="F3574" s="201" t="s">
        <v>2394</v>
      </c>
    </row>
    <row r="3575" spans="1:6" ht="12" x14ac:dyDescent="0.25">
      <c r="A3575" s="201" t="s">
        <v>2860</v>
      </c>
      <c r="B3575" s="201" t="s">
        <v>2861</v>
      </c>
      <c r="C3575" s="201" t="s">
        <v>2613</v>
      </c>
      <c r="D3575" s="201" t="s">
        <v>2341</v>
      </c>
      <c r="E3575" s="201" t="s">
        <v>113</v>
      </c>
    </row>
    <row r="3576" spans="1:6" ht="12" x14ac:dyDescent="0.25">
      <c r="A3576" s="201" t="s">
        <v>2860</v>
      </c>
      <c r="B3576" s="201" t="s">
        <v>2861</v>
      </c>
      <c r="C3576" s="201" t="s">
        <v>2613</v>
      </c>
      <c r="D3576" s="201" t="s">
        <v>2341</v>
      </c>
      <c r="E3576" s="201" t="s">
        <v>113</v>
      </c>
      <c r="F3576" s="201" t="s">
        <v>2344</v>
      </c>
    </row>
    <row r="3577" spans="1:6" ht="12" x14ac:dyDescent="0.25">
      <c r="A3577" s="201" t="s">
        <v>2860</v>
      </c>
      <c r="B3577" s="201" t="s">
        <v>2861</v>
      </c>
      <c r="C3577" s="201" t="s">
        <v>2613</v>
      </c>
      <c r="D3577" s="201" t="s">
        <v>2341</v>
      </c>
      <c r="E3577" s="201" t="s">
        <v>113</v>
      </c>
      <c r="F3577" s="201" t="s">
        <v>2365</v>
      </c>
    </row>
    <row r="3578" spans="1:6" ht="12" x14ac:dyDescent="0.25">
      <c r="A3578" s="201" t="s">
        <v>2860</v>
      </c>
      <c r="B3578" s="201" t="s">
        <v>2861</v>
      </c>
      <c r="C3578" s="201" t="s">
        <v>2613</v>
      </c>
      <c r="D3578" s="201" t="s">
        <v>2341</v>
      </c>
      <c r="E3578" s="201" t="s">
        <v>113</v>
      </c>
      <c r="F3578" s="201" t="s">
        <v>2346</v>
      </c>
    </row>
    <row r="3579" spans="1:6" ht="12" x14ac:dyDescent="0.25">
      <c r="A3579" s="201" t="s">
        <v>2860</v>
      </c>
      <c r="B3579" s="201" t="s">
        <v>2861</v>
      </c>
      <c r="C3579" s="201" t="s">
        <v>2613</v>
      </c>
      <c r="D3579" s="201" t="s">
        <v>2341</v>
      </c>
      <c r="E3579" s="201" t="s">
        <v>113</v>
      </c>
      <c r="F3579" s="201" t="s">
        <v>2367</v>
      </c>
    </row>
    <row r="3580" spans="1:6" ht="12" x14ac:dyDescent="0.25">
      <c r="A3580" s="201" t="s">
        <v>2860</v>
      </c>
      <c r="B3580" s="201" t="s">
        <v>2861</v>
      </c>
      <c r="C3580" s="201" t="s">
        <v>2613</v>
      </c>
      <c r="D3580" s="201" t="s">
        <v>2341</v>
      </c>
      <c r="E3580" s="201" t="s">
        <v>113</v>
      </c>
      <c r="F3580" s="201" t="s">
        <v>2341</v>
      </c>
    </row>
    <row r="3581" spans="1:6" ht="12" x14ac:dyDescent="0.25">
      <c r="A3581" s="201" t="s">
        <v>2860</v>
      </c>
      <c r="B3581" s="201" t="s">
        <v>2861</v>
      </c>
      <c r="C3581" s="201" t="s">
        <v>2613</v>
      </c>
      <c r="D3581" s="201" t="s">
        <v>2341</v>
      </c>
      <c r="E3581" s="201" t="s">
        <v>113</v>
      </c>
      <c r="F3581" s="201" t="s">
        <v>2357</v>
      </c>
    </row>
    <row r="3582" spans="1:6" ht="12" x14ac:dyDescent="0.25">
      <c r="A3582" s="201" t="s">
        <v>2860</v>
      </c>
      <c r="B3582" s="201" t="s">
        <v>2861</v>
      </c>
      <c r="C3582" s="201" t="s">
        <v>2613</v>
      </c>
      <c r="D3582" s="201" t="s">
        <v>2341</v>
      </c>
      <c r="E3582" s="201" t="s">
        <v>113</v>
      </c>
      <c r="F3582" s="201" t="s">
        <v>2422</v>
      </c>
    </row>
    <row r="3583" spans="1:6" ht="12" x14ac:dyDescent="0.25">
      <c r="A3583" s="201" t="s">
        <v>2862</v>
      </c>
      <c r="B3583" s="201" t="s">
        <v>2863</v>
      </c>
      <c r="C3583" s="201" t="s">
        <v>2436</v>
      </c>
      <c r="D3583" s="201" t="s">
        <v>2341</v>
      </c>
      <c r="E3583" s="201" t="s">
        <v>105</v>
      </c>
    </row>
    <row r="3584" spans="1:6" ht="12" x14ac:dyDescent="0.25">
      <c r="A3584" s="201" t="s">
        <v>2862</v>
      </c>
      <c r="B3584" s="201" t="s">
        <v>2863</v>
      </c>
      <c r="C3584" s="201" t="s">
        <v>2436</v>
      </c>
      <c r="D3584" s="201" t="s">
        <v>2341</v>
      </c>
      <c r="E3584" s="201" t="s">
        <v>105</v>
      </c>
      <c r="F3584" s="201" t="s">
        <v>2341</v>
      </c>
    </row>
    <row r="3585" spans="1:6" ht="12" x14ac:dyDescent="0.25">
      <c r="A3585" s="201" t="s">
        <v>2862</v>
      </c>
      <c r="B3585" s="201" t="s">
        <v>2863</v>
      </c>
      <c r="C3585" s="201" t="s">
        <v>2436</v>
      </c>
      <c r="D3585" s="201" t="s">
        <v>2341</v>
      </c>
      <c r="E3585" s="201" t="s">
        <v>105</v>
      </c>
      <c r="F3585" s="201" t="s">
        <v>2353</v>
      </c>
    </row>
    <row r="3586" spans="1:6" ht="12" x14ac:dyDescent="0.25">
      <c r="A3586" s="201" t="s">
        <v>2229</v>
      </c>
      <c r="B3586" s="201" t="s">
        <v>2864</v>
      </c>
      <c r="C3586" s="201" t="s">
        <v>2439</v>
      </c>
      <c r="D3586" s="201" t="s">
        <v>2341</v>
      </c>
      <c r="E3586" s="201" t="s">
        <v>97</v>
      </c>
      <c r="F3586" s="201" t="s">
        <v>2422</v>
      </c>
    </row>
    <row r="3587" spans="1:6" ht="12" x14ac:dyDescent="0.25">
      <c r="A3587" s="201" t="s">
        <v>2229</v>
      </c>
      <c r="B3587" s="201" t="s">
        <v>2864</v>
      </c>
      <c r="C3587" s="201" t="s">
        <v>2439</v>
      </c>
      <c r="D3587" s="201" t="s">
        <v>2341</v>
      </c>
      <c r="E3587" s="201" t="s">
        <v>97</v>
      </c>
      <c r="F3587" s="201" t="s">
        <v>2353</v>
      </c>
    </row>
    <row r="3588" spans="1:6" ht="12" x14ac:dyDescent="0.25">
      <c r="A3588" s="201" t="s">
        <v>2229</v>
      </c>
      <c r="B3588" s="201" t="s">
        <v>2864</v>
      </c>
      <c r="C3588" s="201" t="s">
        <v>2439</v>
      </c>
      <c r="D3588" s="201" t="s">
        <v>2341</v>
      </c>
      <c r="E3588" s="201" t="s">
        <v>97</v>
      </c>
      <c r="F3588" s="201" t="s">
        <v>2357</v>
      </c>
    </row>
    <row r="3589" spans="1:6" ht="12" x14ac:dyDescent="0.25">
      <c r="A3589" s="201" t="s">
        <v>2229</v>
      </c>
      <c r="B3589" s="201" t="s">
        <v>2864</v>
      </c>
      <c r="C3589" s="201" t="s">
        <v>2439</v>
      </c>
      <c r="D3589" s="201" t="s">
        <v>2341</v>
      </c>
      <c r="E3589" s="201" t="s">
        <v>97</v>
      </c>
      <c r="F3589" s="201" t="s">
        <v>2407</v>
      </c>
    </row>
    <row r="3590" spans="1:6" ht="12" x14ac:dyDescent="0.25">
      <c r="A3590" s="201" t="s">
        <v>2865</v>
      </c>
      <c r="B3590" s="201" t="s">
        <v>2866</v>
      </c>
      <c r="C3590" s="201" t="s">
        <v>2590</v>
      </c>
      <c r="D3590" s="201" t="s">
        <v>2466</v>
      </c>
      <c r="E3590" s="201" t="s">
        <v>112</v>
      </c>
      <c r="F3590" s="201" t="s">
        <v>2502</v>
      </c>
    </row>
    <row r="3591" spans="1:6" ht="12" x14ac:dyDescent="0.25">
      <c r="A3591" s="201" t="s">
        <v>2865</v>
      </c>
      <c r="B3591" s="201" t="s">
        <v>2866</v>
      </c>
      <c r="C3591" s="201" t="s">
        <v>2590</v>
      </c>
      <c r="D3591" s="201" t="s">
        <v>2466</v>
      </c>
      <c r="E3591" s="201" t="s">
        <v>112</v>
      </c>
      <c r="F3591" s="201" t="s">
        <v>2394</v>
      </c>
    </row>
    <row r="3592" spans="1:6" ht="12" x14ac:dyDescent="0.25">
      <c r="A3592" s="201" t="s">
        <v>2865</v>
      </c>
      <c r="B3592" s="201" t="s">
        <v>2866</v>
      </c>
      <c r="C3592" s="201" t="s">
        <v>2590</v>
      </c>
      <c r="D3592" s="201" t="s">
        <v>2466</v>
      </c>
      <c r="E3592" s="201" t="s">
        <v>112</v>
      </c>
      <c r="F3592" s="201" t="s">
        <v>2365</v>
      </c>
    </row>
    <row r="3593" spans="1:6" ht="12" x14ac:dyDescent="0.25">
      <c r="A3593" s="201" t="s">
        <v>2865</v>
      </c>
      <c r="B3593" s="201" t="s">
        <v>2866</v>
      </c>
      <c r="C3593" s="201" t="s">
        <v>2590</v>
      </c>
      <c r="D3593" s="201" t="s">
        <v>2466</v>
      </c>
      <c r="E3593" s="201" t="s">
        <v>112</v>
      </c>
      <c r="F3593" s="201" t="s">
        <v>2466</v>
      </c>
    </row>
    <row r="3594" spans="1:6" ht="12" x14ac:dyDescent="0.25">
      <c r="A3594" s="201" t="s">
        <v>2865</v>
      </c>
      <c r="B3594" s="201" t="s">
        <v>2866</v>
      </c>
      <c r="C3594" s="201" t="s">
        <v>2590</v>
      </c>
      <c r="D3594" s="201" t="s">
        <v>2466</v>
      </c>
      <c r="E3594" s="201" t="s">
        <v>112</v>
      </c>
      <c r="F3594" s="201" t="s">
        <v>2367</v>
      </c>
    </row>
    <row r="3595" spans="1:6" ht="12" x14ac:dyDescent="0.25">
      <c r="A3595" s="201" t="s">
        <v>2865</v>
      </c>
      <c r="B3595" s="201" t="s">
        <v>2866</v>
      </c>
      <c r="C3595" s="201" t="s">
        <v>2590</v>
      </c>
      <c r="D3595" s="201" t="s">
        <v>2466</v>
      </c>
      <c r="E3595" s="201" t="s">
        <v>112</v>
      </c>
      <c r="F3595" s="201" t="s">
        <v>2396</v>
      </c>
    </row>
    <row r="3596" spans="1:6" ht="12" x14ac:dyDescent="0.25">
      <c r="A3596" s="201" t="s">
        <v>2865</v>
      </c>
      <c r="B3596" s="201" t="s">
        <v>2866</v>
      </c>
      <c r="C3596" s="201" t="s">
        <v>2590</v>
      </c>
      <c r="D3596" s="201" t="s">
        <v>2466</v>
      </c>
      <c r="E3596" s="201" t="s">
        <v>112</v>
      </c>
      <c r="F3596" s="201" t="s">
        <v>2345</v>
      </c>
    </row>
    <row r="3597" spans="1:6" ht="12" x14ac:dyDescent="0.25">
      <c r="A3597" s="201" t="s">
        <v>2865</v>
      </c>
      <c r="B3597" s="201" t="s">
        <v>2866</v>
      </c>
      <c r="C3597" s="201" t="s">
        <v>2590</v>
      </c>
      <c r="D3597" s="201" t="s">
        <v>2466</v>
      </c>
      <c r="E3597" s="201" t="s">
        <v>112</v>
      </c>
    </row>
    <row r="3598" spans="1:6" ht="12" x14ac:dyDescent="0.25">
      <c r="A3598" s="201" t="s">
        <v>2865</v>
      </c>
      <c r="B3598" s="201" t="s">
        <v>2866</v>
      </c>
      <c r="C3598" s="201" t="s">
        <v>2590</v>
      </c>
      <c r="D3598" s="201" t="s">
        <v>2466</v>
      </c>
      <c r="E3598" s="201" t="s">
        <v>112</v>
      </c>
      <c r="F3598" s="201" t="s">
        <v>2344</v>
      </c>
    </row>
    <row r="3599" spans="1:6" ht="12" x14ac:dyDescent="0.25">
      <c r="A3599" s="201" t="s">
        <v>2867</v>
      </c>
      <c r="B3599" s="201" t="s">
        <v>2868</v>
      </c>
      <c r="C3599" s="201" t="s">
        <v>2436</v>
      </c>
      <c r="D3599" s="201" t="s">
        <v>2466</v>
      </c>
      <c r="E3599" s="201" t="s">
        <v>105</v>
      </c>
      <c r="F3599" s="201" t="s">
        <v>2367</v>
      </c>
    </row>
    <row r="3600" spans="1:6" ht="12" x14ac:dyDescent="0.25">
      <c r="A3600" s="201" t="s">
        <v>2867</v>
      </c>
      <c r="B3600" s="201" t="s">
        <v>2868</v>
      </c>
      <c r="C3600" s="201" t="s">
        <v>2436</v>
      </c>
      <c r="D3600" s="201" t="s">
        <v>2466</v>
      </c>
      <c r="E3600" s="201" t="s">
        <v>105</v>
      </c>
      <c r="F3600" s="201" t="s">
        <v>2364</v>
      </c>
    </row>
    <row r="3601" spans="1:6" ht="12" x14ac:dyDescent="0.25">
      <c r="A3601" s="201" t="s">
        <v>2867</v>
      </c>
      <c r="B3601" s="201" t="s">
        <v>2868</v>
      </c>
      <c r="C3601" s="201" t="s">
        <v>2436</v>
      </c>
      <c r="D3601" s="201" t="s">
        <v>2466</v>
      </c>
      <c r="E3601" s="201" t="s">
        <v>105</v>
      </c>
      <c r="F3601" s="201" t="s">
        <v>2365</v>
      </c>
    </row>
    <row r="3602" spans="1:6" ht="12" x14ac:dyDescent="0.25">
      <c r="A3602" s="201" t="s">
        <v>2867</v>
      </c>
      <c r="B3602" s="201" t="s">
        <v>2868</v>
      </c>
      <c r="C3602" s="201" t="s">
        <v>2436</v>
      </c>
      <c r="D3602" s="201" t="s">
        <v>2466</v>
      </c>
      <c r="E3602" s="201" t="s">
        <v>105</v>
      </c>
      <c r="F3602" s="201" t="s">
        <v>2396</v>
      </c>
    </row>
    <row r="3603" spans="1:6" ht="12" x14ac:dyDescent="0.25">
      <c r="A3603" s="201" t="s">
        <v>2867</v>
      </c>
      <c r="B3603" s="201" t="s">
        <v>2868</v>
      </c>
      <c r="C3603" s="201" t="s">
        <v>2436</v>
      </c>
      <c r="D3603" s="201" t="s">
        <v>2466</v>
      </c>
      <c r="E3603" s="201" t="s">
        <v>105</v>
      </c>
    </row>
    <row r="3604" spans="1:6" ht="12" x14ac:dyDescent="0.25">
      <c r="A3604" s="201" t="s">
        <v>2867</v>
      </c>
      <c r="B3604" s="201" t="s">
        <v>2868</v>
      </c>
      <c r="C3604" s="201" t="s">
        <v>2436</v>
      </c>
      <c r="D3604" s="201" t="s">
        <v>2466</v>
      </c>
      <c r="E3604" s="201" t="s">
        <v>105</v>
      </c>
      <c r="F3604" s="201" t="s">
        <v>2390</v>
      </c>
    </row>
    <row r="3605" spans="1:6" ht="12" x14ac:dyDescent="0.25">
      <c r="A3605" s="201" t="s">
        <v>2867</v>
      </c>
      <c r="B3605" s="201" t="s">
        <v>2868</v>
      </c>
      <c r="C3605" s="201" t="s">
        <v>2436</v>
      </c>
      <c r="D3605" s="201" t="s">
        <v>2466</v>
      </c>
      <c r="E3605" s="201" t="s">
        <v>105</v>
      </c>
      <c r="F3605" s="201" t="s">
        <v>2466</v>
      </c>
    </row>
    <row r="3606" spans="1:6" ht="12" x14ac:dyDescent="0.25">
      <c r="A3606" s="201" t="s">
        <v>2869</v>
      </c>
      <c r="B3606" s="201" t="s">
        <v>2870</v>
      </c>
      <c r="C3606" s="201" t="s">
        <v>2436</v>
      </c>
      <c r="D3606" s="201" t="s">
        <v>2466</v>
      </c>
      <c r="E3606" s="201" t="s">
        <v>105</v>
      </c>
      <c r="F3606" s="201" t="s">
        <v>2353</v>
      </c>
    </row>
    <row r="3607" spans="1:6" ht="12" x14ac:dyDescent="0.25">
      <c r="A3607" s="201" t="s">
        <v>2869</v>
      </c>
      <c r="B3607" s="201" t="s">
        <v>2870</v>
      </c>
      <c r="C3607" s="201" t="s">
        <v>2436</v>
      </c>
      <c r="D3607" s="201" t="s">
        <v>2466</v>
      </c>
      <c r="E3607" s="201" t="s">
        <v>105</v>
      </c>
      <c r="F3607" s="201" t="s">
        <v>2367</v>
      </c>
    </row>
    <row r="3608" spans="1:6" ht="12" x14ac:dyDescent="0.25">
      <c r="A3608" s="201" t="s">
        <v>2869</v>
      </c>
      <c r="B3608" s="201" t="s">
        <v>2870</v>
      </c>
      <c r="C3608" s="201" t="s">
        <v>2436</v>
      </c>
      <c r="D3608" s="201" t="s">
        <v>2466</v>
      </c>
      <c r="E3608" s="201" t="s">
        <v>105</v>
      </c>
      <c r="F3608" s="201" t="s">
        <v>2396</v>
      </c>
    </row>
    <row r="3609" spans="1:6" ht="12" x14ac:dyDescent="0.25">
      <c r="A3609" s="201" t="s">
        <v>2869</v>
      </c>
      <c r="B3609" s="201" t="s">
        <v>2870</v>
      </c>
      <c r="C3609" s="201" t="s">
        <v>2436</v>
      </c>
      <c r="D3609" s="201" t="s">
        <v>2466</v>
      </c>
      <c r="E3609" s="201" t="s">
        <v>105</v>
      </c>
      <c r="F3609" s="201" t="s">
        <v>2365</v>
      </c>
    </row>
    <row r="3610" spans="1:6" ht="12" x14ac:dyDescent="0.25">
      <c r="A3610" s="201" t="s">
        <v>2869</v>
      </c>
      <c r="B3610" s="201" t="s">
        <v>2870</v>
      </c>
      <c r="C3610" s="201" t="s">
        <v>2436</v>
      </c>
      <c r="D3610" s="201" t="s">
        <v>2466</v>
      </c>
      <c r="E3610" s="201" t="s">
        <v>105</v>
      </c>
    </row>
    <row r="3611" spans="1:6" ht="12" x14ac:dyDescent="0.25">
      <c r="A3611" s="201" t="s">
        <v>2869</v>
      </c>
      <c r="B3611" s="201" t="s">
        <v>2870</v>
      </c>
      <c r="C3611" s="201" t="s">
        <v>2436</v>
      </c>
      <c r="D3611" s="201" t="s">
        <v>2466</v>
      </c>
      <c r="E3611" s="201" t="s">
        <v>105</v>
      </c>
      <c r="F3611" s="201" t="s">
        <v>2466</v>
      </c>
    </row>
    <row r="3612" spans="1:6" ht="12" x14ac:dyDescent="0.25">
      <c r="A3612" s="207" t="s">
        <v>271</v>
      </c>
      <c r="B3612" s="200" t="s">
        <v>2871</v>
      </c>
      <c r="C3612" s="200" t="s">
        <v>2451</v>
      </c>
      <c r="D3612" s="200" t="s">
        <v>2341</v>
      </c>
      <c r="E3612" s="200" t="s">
        <v>105</v>
      </c>
      <c r="F3612" s="200" t="s">
        <v>2353</v>
      </c>
    </row>
    <row r="3613" spans="1:6" ht="12" x14ac:dyDescent="0.25">
      <c r="A3613" s="207" t="s">
        <v>271</v>
      </c>
      <c r="B3613" s="200" t="s">
        <v>2871</v>
      </c>
      <c r="C3613" s="200" t="s">
        <v>2451</v>
      </c>
      <c r="D3613" s="200" t="s">
        <v>2341</v>
      </c>
      <c r="E3613" s="200" t="s">
        <v>105</v>
      </c>
      <c r="F3613" s="200" t="s">
        <v>2365</v>
      </c>
    </row>
    <row r="3614" spans="1:6" ht="12" x14ac:dyDescent="0.25">
      <c r="A3614" s="207" t="s">
        <v>271</v>
      </c>
      <c r="B3614" s="200" t="s">
        <v>2871</v>
      </c>
      <c r="C3614" s="200" t="s">
        <v>2451</v>
      </c>
      <c r="D3614" s="200" t="s">
        <v>2341</v>
      </c>
      <c r="E3614" s="200" t="s">
        <v>105</v>
      </c>
      <c r="F3614" s="200" t="s">
        <v>2342</v>
      </c>
    </row>
    <row r="3615" spans="1:6" ht="12" x14ac:dyDescent="0.25">
      <c r="A3615" s="207" t="s">
        <v>271</v>
      </c>
      <c r="B3615" s="200" t="s">
        <v>2871</v>
      </c>
      <c r="C3615" s="200" t="s">
        <v>2451</v>
      </c>
      <c r="D3615" s="200" t="s">
        <v>2341</v>
      </c>
      <c r="E3615" s="200" t="s">
        <v>105</v>
      </c>
      <c r="F3615" s="200" t="s">
        <v>2394</v>
      </c>
    </row>
    <row r="3616" spans="1:6" ht="12" x14ac:dyDescent="0.25">
      <c r="A3616" s="201" t="s">
        <v>2872</v>
      </c>
      <c r="B3616" s="201" t="s">
        <v>2873</v>
      </c>
      <c r="C3616" s="201" t="s">
        <v>2436</v>
      </c>
      <c r="D3616" s="201" t="s">
        <v>2466</v>
      </c>
      <c r="E3616" s="201" t="s">
        <v>105</v>
      </c>
      <c r="F3616" s="201" t="s">
        <v>2345</v>
      </c>
    </row>
    <row r="3617" spans="1:6" ht="12" x14ac:dyDescent="0.25">
      <c r="A3617" s="201" t="s">
        <v>2872</v>
      </c>
      <c r="B3617" s="201" t="s">
        <v>2873</v>
      </c>
      <c r="C3617" s="201" t="s">
        <v>2436</v>
      </c>
      <c r="D3617" s="201" t="s">
        <v>2466</v>
      </c>
      <c r="E3617" s="201" t="s">
        <v>105</v>
      </c>
    </row>
    <row r="3618" spans="1:6" ht="12" x14ac:dyDescent="0.25">
      <c r="A3618" s="201" t="s">
        <v>2872</v>
      </c>
      <c r="B3618" s="201" t="s">
        <v>2873</v>
      </c>
      <c r="C3618" s="201" t="s">
        <v>2436</v>
      </c>
      <c r="D3618" s="201" t="s">
        <v>2466</v>
      </c>
      <c r="E3618" s="201" t="s">
        <v>105</v>
      </c>
      <c r="F3618" s="201" t="s">
        <v>2396</v>
      </c>
    </row>
    <row r="3619" spans="1:6" ht="12" x14ac:dyDescent="0.25">
      <c r="A3619" s="201" t="s">
        <v>2872</v>
      </c>
      <c r="B3619" s="201" t="s">
        <v>2873</v>
      </c>
      <c r="C3619" s="201" t="s">
        <v>2436</v>
      </c>
      <c r="D3619" s="201" t="s">
        <v>2466</v>
      </c>
      <c r="E3619" s="201" t="s">
        <v>105</v>
      </c>
      <c r="F3619" s="201" t="s">
        <v>2365</v>
      </c>
    </row>
    <row r="3620" spans="1:6" ht="12" x14ac:dyDescent="0.25">
      <c r="A3620" s="201" t="s">
        <v>2872</v>
      </c>
      <c r="B3620" s="201" t="s">
        <v>2873</v>
      </c>
      <c r="C3620" s="201" t="s">
        <v>2436</v>
      </c>
      <c r="D3620" s="201" t="s">
        <v>2466</v>
      </c>
      <c r="E3620" s="201" t="s">
        <v>105</v>
      </c>
      <c r="F3620" s="201" t="s">
        <v>2367</v>
      </c>
    </row>
    <row r="3621" spans="1:6" ht="12" x14ac:dyDescent="0.25">
      <c r="A3621" s="201" t="s">
        <v>2872</v>
      </c>
      <c r="B3621" s="201" t="s">
        <v>2873</v>
      </c>
      <c r="C3621" s="201" t="s">
        <v>2436</v>
      </c>
      <c r="D3621" s="201" t="s">
        <v>2466</v>
      </c>
      <c r="E3621" s="201" t="s">
        <v>105</v>
      </c>
      <c r="F3621" s="201" t="s">
        <v>2466</v>
      </c>
    </row>
    <row r="3622" spans="1:6" ht="12" x14ac:dyDescent="0.25">
      <c r="A3622" s="201" t="s">
        <v>2872</v>
      </c>
      <c r="B3622" s="201" t="s">
        <v>2873</v>
      </c>
      <c r="C3622" s="201" t="s">
        <v>2436</v>
      </c>
      <c r="D3622" s="201" t="s">
        <v>2466</v>
      </c>
      <c r="E3622" s="201" t="s">
        <v>105</v>
      </c>
      <c r="F3622" s="201" t="s">
        <v>2364</v>
      </c>
    </row>
    <row r="3623" spans="1:6" ht="12" x14ac:dyDescent="0.25">
      <c r="A3623" s="201" t="s">
        <v>2874</v>
      </c>
      <c r="B3623" s="201" t="s">
        <v>2875</v>
      </c>
      <c r="C3623" s="201" t="s">
        <v>2436</v>
      </c>
      <c r="D3623" s="201" t="s">
        <v>2466</v>
      </c>
      <c r="E3623" s="201" t="s">
        <v>105</v>
      </c>
      <c r="F3623" s="201" t="s">
        <v>2365</v>
      </c>
    </row>
    <row r="3624" spans="1:6" ht="12" x14ac:dyDescent="0.25">
      <c r="A3624" s="201" t="s">
        <v>2874</v>
      </c>
      <c r="B3624" s="201" t="s">
        <v>2875</v>
      </c>
      <c r="C3624" s="201" t="s">
        <v>2436</v>
      </c>
      <c r="D3624" s="201" t="s">
        <v>2466</v>
      </c>
      <c r="E3624" s="201" t="s">
        <v>105</v>
      </c>
      <c r="F3624" s="201" t="s">
        <v>2466</v>
      </c>
    </row>
    <row r="3625" spans="1:6" ht="12" x14ac:dyDescent="0.25">
      <c r="A3625" s="201" t="s">
        <v>2874</v>
      </c>
      <c r="B3625" s="201" t="s">
        <v>2875</v>
      </c>
      <c r="C3625" s="201" t="s">
        <v>2436</v>
      </c>
      <c r="D3625" s="201" t="s">
        <v>2466</v>
      </c>
      <c r="E3625" s="201" t="s">
        <v>105</v>
      </c>
    </row>
    <row r="3626" spans="1:6" ht="12" x14ac:dyDescent="0.25">
      <c r="A3626" s="201" t="s">
        <v>2874</v>
      </c>
      <c r="B3626" s="201" t="s">
        <v>2875</v>
      </c>
      <c r="C3626" s="201" t="s">
        <v>2436</v>
      </c>
      <c r="D3626" s="201" t="s">
        <v>2466</v>
      </c>
      <c r="E3626" s="201" t="s">
        <v>105</v>
      </c>
      <c r="F3626" s="201" t="s">
        <v>2367</v>
      </c>
    </row>
    <row r="3627" spans="1:6" ht="12" x14ac:dyDescent="0.25">
      <c r="A3627" s="201" t="s">
        <v>2874</v>
      </c>
      <c r="B3627" s="201" t="s">
        <v>2875</v>
      </c>
      <c r="C3627" s="201" t="s">
        <v>2436</v>
      </c>
      <c r="D3627" s="201" t="s">
        <v>2466</v>
      </c>
      <c r="E3627" s="201" t="s">
        <v>105</v>
      </c>
      <c r="F3627" s="201" t="s">
        <v>2396</v>
      </c>
    </row>
    <row r="3628" spans="1:6" ht="12" x14ac:dyDescent="0.25">
      <c r="A3628" s="201" t="s">
        <v>426</v>
      </c>
      <c r="B3628" s="201" t="s">
        <v>2876</v>
      </c>
      <c r="C3628" s="201" t="s">
        <v>2269</v>
      </c>
      <c r="D3628" s="201" t="s">
        <v>2466</v>
      </c>
      <c r="E3628" s="201" t="s">
        <v>105</v>
      </c>
      <c r="F3628" s="201" t="s">
        <v>2365</v>
      </c>
    </row>
    <row r="3629" spans="1:6" ht="12" x14ac:dyDescent="0.25">
      <c r="A3629" s="201" t="s">
        <v>426</v>
      </c>
      <c r="B3629" s="201" t="s">
        <v>2876</v>
      </c>
      <c r="C3629" s="201" t="s">
        <v>2269</v>
      </c>
      <c r="D3629" s="201" t="s">
        <v>2466</v>
      </c>
      <c r="E3629" s="201" t="s">
        <v>105</v>
      </c>
      <c r="F3629" s="201" t="s">
        <v>2407</v>
      </c>
    </row>
    <row r="3630" spans="1:6" ht="12" x14ac:dyDescent="0.25">
      <c r="A3630" s="201" t="s">
        <v>426</v>
      </c>
      <c r="B3630" s="201" t="s">
        <v>2876</v>
      </c>
      <c r="C3630" s="201" t="s">
        <v>2269</v>
      </c>
      <c r="D3630" s="201" t="s">
        <v>2466</v>
      </c>
      <c r="E3630" s="201" t="s">
        <v>105</v>
      </c>
      <c r="F3630" s="201" t="s">
        <v>2405</v>
      </c>
    </row>
    <row r="3631" spans="1:6" ht="12" x14ac:dyDescent="0.25">
      <c r="A3631" s="201" t="s">
        <v>426</v>
      </c>
      <c r="B3631" s="201" t="s">
        <v>2876</v>
      </c>
      <c r="C3631" s="201" t="s">
        <v>2269</v>
      </c>
      <c r="D3631" s="201" t="s">
        <v>2466</v>
      </c>
      <c r="E3631" s="201" t="s">
        <v>105</v>
      </c>
    </row>
    <row r="3632" spans="1:6" ht="12" x14ac:dyDescent="0.25">
      <c r="A3632" s="201" t="s">
        <v>426</v>
      </c>
      <c r="B3632" s="201" t="s">
        <v>2876</v>
      </c>
      <c r="C3632" s="201" t="s">
        <v>2269</v>
      </c>
      <c r="D3632" s="201" t="s">
        <v>2466</v>
      </c>
      <c r="E3632" s="201" t="s">
        <v>105</v>
      </c>
      <c r="F3632" s="201" t="s">
        <v>2443</v>
      </c>
    </row>
    <row r="3633" spans="1:6" ht="12" x14ac:dyDescent="0.25">
      <c r="A3633" s="201" t="s">
        <v>426</v>
      </c>
      <c r="B3633" s="201" t="s">
        <v>2876</v>
      </c>
      <c r="C3633" s="201" t="s">
        <v>2269</v>
      </c>
      <c r="D3633" s="201" t="s">
        <v>2466</v>
      </c>
      <c r="E3633" s="201" t="s">
        <v>105</v>
      </c>
      <c r="F3633" s="201" t="s">
        <v>2355</v>
      </c>
    </row>
    <row r="3634" spans="1:6" ht="12" x14ac:dyDescent="0.25">
      <c r="A3634" s="201" t="s">
        <v>426</v>
      </c>
      <c r="B3634" s="201" t="s">
        <v>2876</v>
      </c>
      <c r="C3634" s="201" t="s">
        <v>2269</v>
      </c>
      <c r="D3634" s="201" t="s">
        <v>2466</v>
      </c>
      <c r="E3634" s="201" t="s">
        <v>105</v>
      </c>
      <c r="F3634" s="201" t="s">
        <v>2390</v>
      </c>
    </row>
    <row r="3635" spans="1:6" ht="12" x14ac:dyDescent="0.25">
      <c r="A3635" s="201" t="s">
        <v>2877</v>
      </c>
      <c r="B3635" s="201" t="s">
        <v>2878</v>
      </c>
      <c r="C3635" s="201" t="s">
        <v>2436</v>
      </c>
      <c r="D3635" s="201" t="s">
        <v>2466</v>
      </c>
      <c r="E3635" s="201" t="s">
        <v>105</v>
      </c>
      <c r="F3635" s="201" t="s">
        <v>2365</v>
      </c>
    </row>
    <row r="3636" spans="1:6" ht="12" x14ac:dyDescent="0.25">
      <c r="A3636" s="201" t="s">
        <v>2877</v>
      </c>
      <c r="B3636" s="201" t="s">
        <v>2878</v>
      </c>
      <c r="C3636" s="201" t="s">
        <v>2436</v>
      </c>
      <c r="D3636" s="201" t="s">
        <v>2466</v>
      </c>
      <c r="E3636" s="201" t="s">
        <v>105</v>
      </c>
      <c r="F3636" s="201" t="s">
        <v>2466</v>
      </c>
    </row>
    <row r="3637" spans="1:6" ht="12" x14ac:dyDescent="0.25">
      <c r="A3637" s="201" t="s">
        <v>2877</v>
      </c>
      <c r="B3637" s="201" t="s">
        <v>2878</v>
      </c>
      <c r="C3637" s="201" t="s">
        <v>2436</v>
      </c>
      <c r="D3637" s="201" t="s">
        <v>2466</v>
      </c>
      <c r="E3637" s="201" t="s">
        <v>105</v>
      </c>
      <c r="F3637" s="201" t="s">
        <v>2396</v>
      </c>
    </row>
    <row r="3638" spans="1:6" ht="12" x14ac:dyDescent="0.25">
      <c r="A3638" s="201" t="s">
        <v>2877</v>
      </c>
      <c r="B3638" s="201" t="s">
        <v>2878</v>
      </c>
      <c r="C3638" s="201" t="s">
        <v>2436</v>
      </c>
      <c r="D3638" s="201" t="s">
        <v>2466</v>
      </c>
      <c r="E3638" s="201" t="s">
        <v>105</v>
      </c>
      <c r="F3638" s="201" t="s">
        <v>2367</v>
      </c>
    </row>
    <row r="3639" spans="1:6" ht="12" x14ac:dyDescent="0.25">
      <c r="A3639" s="201" t="s">
        <v>2877</v>
      </c>
      <c r="B3639" s="201" t="s">
        <v>2878</v>
      </c>
      <c r="C3639" s="201" t="s">
        <v>2436</v>
      </c>
      <c r="D3639" s="201" t="s">
        <v>2466</v>
      </c>
      <c r="E3639" s="201" t="s">
        <v>105</v>
      </c>
    </row>
    <row r="3640" spans="1:6" ht="12" x14ac:dyDescent="0.25">
      <c r="A3640" s="201" t="s">
        <v>2879</v>
      </c>
      <c r="B3640" s="201" t="s">
        <v>2880</v>
      </c>
      <c r="C3640" s="201" t="s">
        <v>2436</v>
      </c>
      <c r="D3640" s="201" t="s">
        <v>2466</v>
      </c>
      <c r="E3640" s="201" t="s">
        <v>105</v>
      </c>
      <c r="F3640" s="201" t="s">
        <v>2365</v>
      </c>
    </row>
    <row r="3641" spans="1:6" ht="12" x14ac:dyDescent="0.25">
      <c r="A3641" s="201" t="s">
        <v>2879</v>
      </c>
      <c r="B3641" s="201" t="s">
        <v>2880</v>
      </c>
      <c r="C3641" s="201" t="s">
        <v>2436</v>
      </c>
      <c r="D3641" s="201" t="s">
        <v>2466</v>
      </c>
      <c r="E3641" s="201" t="s">
        <v>105</v>
      </c>
    </row>
    <row r="3642" spans="1:6" ht="12" x14ac:dyDescent="0.25">
      <c r="A3642" s="201" t="s">
        <v>2879</v>
      </c>
      <c r="B3642" s="201" t="s">
        <v>2880</v>
      </c>
      <c r="C3642" s="201" t="s">
        <v>2436</v>
      </c>
      <c r="D3642" s="201" t="s">
        <v>2466</v>
      </c>
      <c r="E3642" s="201" t="s">
        <v>105</v>
      </c>
      <c r="F3642" s="201" t="s">
        <v>2466</v>
      </c>
    </row>
    <row r="3643" spans="1:6" ht="12" x14ac:dyDescent="0.25">
      <c r="A3643" s="201" t="s">
        <v>2879</v>
      </c>
      <c r="B3643" s="201" t="s">
        <v>2880</v>
      </c>
      <c r="C3643" s="201" t="s">
        <v>2436</v>
      </c>
      <c r="D3643" s="201" t="s">
        <v>2466</v>
      </c>
      <c r="E3643" s="201" t="s">
        <v>105</v>
      </c>
      <c r="F3643" s="201" t="s">
        <v>2364</v>
      </c>
    </row>
    <row r="3644" spans="1:6" ht="12" x14ac:dyDescent="0.25">
      <c r="A3644" s="201" t="s">
        <v>2879</v>
      </c>
      <c r="B3644" s="201" t="s">
        <v>2880</v>
      </c>
      <c r="C3644" s="201" t="s">
        <v>2436</v>
      </c>
      <c r="D3644" s="201" t="s">
        <v>2466</v>
      </c>
      <c r="E3644" s="201" t="s">
        <v>105</v>
      </c>
      <c r="F3644" s="201" t="s">
        <v>2396</v>
      </c>
    </row>
    <row r="3645" spans="1:6" ht="12" x14ac:dyDescent="0.25">
      <c r="A3645" s="201" t="s">
        <v>2879</v>
      </c>
      <c r="B3645" s="201" t="s">
        <v>2880</v>
      </c>
      <c r="C3645" s="201" t="s">
        <v>2436</v>
      </c>
      <c r="D3645" s="201" t="s">
        <v>2466</v>
      </c>
      <c r="E3645" s="201" t="s">
        <v>105</v>
      </c>
      <c r="F3645" s="201" t="s">
        <v>2367</v>
      </c>
    </row>
    <row r="3646" spans="1:6" ht="12" x14ac:dyDescent="0.25">
      <c r="A3646" s="201" t="s">
        <v>2881</v>
      </c>
      <c r="B3646" s="201" t="s">
        <v>2882</v>
      </c>
      <c r="C3646" s="201" t="s">
        <v>2525</v>
      </c>
      <c r="D3646" s="201" t="s">
        <v>2466</v>
      </c>
      <c r="E3646" s="201" t="s">
        <v>113</v>
      </c>
      <c r="F3646" s="201" t="s">
        <v>2367</v>
      </c>
    </row>
    <row r="3647" spans="1:6" ht="12" x14ac:dyDescent="0.25">
      <c r="A3647" s="201" t="s">
        <v>2881</v>
      </c>
      <c r="B3647" s="201" t="s">
        <v>2882</v>
      </c>
      <c r="C3647" s="201" t="s">
        <v>2525</v>
      </c>
      <c r="D3647" s="201" t="s">
        <v>2466</v>
      </c>
      <c r="E3647" s="201" t="s">
        <v>113</v>
      </c>
    </row>
    <row r="3648" spans="1:6" ht="12" x14ac:dyDescent="0.25">
      <c r="A3648" s="201" t="s">
        <v>2881</v>
      </c>
      <c r="B3648" s="201" t="s">
        <v>2882</v>
      </c>
      <c r="C3648" s="201" t="s">
        <v>2525</v>
      </c>
      <c r="D3648" s="201" t="s">
        <v>2466</v>
      </c>
      <c r="E3648" s="201" t="s">
        <v>113</v>
      </c>
      <c r="F3648" s="201" t="s">
        <v>2344</v>
      </c>
    </row>
    <row r="3649" spans="1:6" ht="12" x14ac:dyDescent="0.25">
      <c r="A3649" s="201" t="s">
        <v>2881</v>
      </c>
      <c r="B3649" s="201" t="s">
        <v>2882</v>
      </c>
      <c r="C3649" s="201" t="s">
        <v>2525</v>
      </c>
      <c r="D3649" s="201" t="s">
        <v>2466</v>
      </c>
      <c r="E3649" s="201" t="s">
        <v>113</v>
      </c>
      <c r="F3649" s="201" t="s">
        <v>2365</v>
      </c>
    </row>
    <row r="3650" spans="1:6" ht="12" x14ac:dyDescent="0.25">
      <c r="A3650" s="201" t="s">
        <v>2881</v>
      </c>
      <c r="B3650" s="201" t="s">
        <v>2882</v>
      </c>
      <c r="C3650" s="201" t="s">
        <v>2525</v>
      </c>
      <c r="D3650" s="201" t="s">
        <v>2466</v>
      </c>
      <c r="E3650" s="201" t="s">
        <v>113</v>
      </c>
      <c r="F3650" s="201" t="s">
        <v>2394</v>
      </c>
    </row>
    <row r="3651" spans="1:6" ht="12" x14ac:dyDescent="0.25">
      <c r="A3651" s="201" t="s">
        <v>2881</v>
      </c>
      <c r="B3651" s="201" t="s">
        <v>2882</v>
      </c>
      <c r="C3651" s="201" t="s">
        <v>2525</v>
      </c>
      <c r="D3651" s="201" t="s">
        <v>2466</v>
      </c>
      <c r="E3651" s="201" t="s">
        <v>113</v>
      </c>
      <c r="F3651" s="201" t="s">
        <v>2466</v>
      </c>
    </row>
    <row r="3652" spans="1:6" ht="12" x14ac:dyDescent="0.25">
      <c r="A3652" s="201" t="s">
        <v>2881</v>
      </c>
      <c r="B3652" s="201" t="s">
        <v>2882</v>
      </c>
      <c r="C3652" s="201" t="s">
        <v>2525</v>
      </c>
      <c r="D3652" s="201" t="s">
        <v>2466</v>
      </c>
      <c r="E3652" s="201" t="s">
        <v>113</v>
      </c>
      <c r="F3652" s="201" t="s">
        <v>2347</v>
      </c>
    </row>
    <row r="3653" spans="1:6" ht="12" x14ac:dyDescent="0.25">
      <c r="A3653" s="201" t="s">
        <v>2883</v>
      </c>
      <c r="B3653" s="201" t="s">
        <v>2884</v>
      </c>
      <c r="C3653" s="201" t="s">
        <v>2436</v>
      </c>
      <c r="D3653" s="201" t="s">
        <v>2466</v>
      </c>
      <c r="E3653" s="201" t="s">
        <v>105</v>
      </c>
      <c r="F3653" s="201" t="s">
        <v>2345</v>
      </c>
    </row>
    <row r="3654" spans="1:6" ht="12" x14ac:dyDescent="0.25">
      <c r="A3654" s="201" t="s">
        <v>2883</v>
      </c>
      <c r="B3654" s="201" t="s">
        <v>2884</v>
      </c>
      <c r="C3654" s="201" t="s">
        <v>2436</v>
      </c>
      <c r="D3654" s="201" t="s">
        <v>2466</v>
      </c>
      <c r="E3654" s="201" t="s">
        <v>105</v>
      </c>
      <c r="F3654" s="201" t="s">
        <v>2466</v>
      </c>
    </row>
    <row r="3655" spans="1:6" ht="12" x14ac:dyDescent="0.25">
      <c r="A3655" s="201" t="s">
        <v>2883</v>
      </c>
      <c r="B3655" s="201" t="s">
        <v>2884</v>
      </c>
      <c r="C3655" s="201" t="s">
        <v>2436</v>
      </c>
      <c r="D3655" s="201" t="s">
        <v>2466</v>
      </c>
      <c r="E3655" s="201" t="s">
        <v>105</v>
      </c>
      <c r="F3655" s="201" t="s">
        <v>2364</v>
      </c>
    </row>
    <row r="3656" spans="1:6" ht="12" x14ac:dyDescent="0.25">
      <c r="A3656" s="201" t="s">
        <v>2883</v>
      </c>
      <c r="B3656" s="201" t="s">
        <v>2884</v>
      </c>
      <c r="C3656" s="201" t="s">
        <v>2436</v>
      </c>
      <c r="D3656" s="201" t="s">
        <v>2466</v>
      </c>
      <c r="E3656" s="201" t="s">
        <v>105</v>
      </c>
    </row>
    <row r="3657" spans="1:6" ht="12" x14ac:dyDescent="0.25">
      <c r="A3657" s="201" t="s">
        <v>2883</v>
      </c>
      <c r="B3657" s="201" t="s">
        <v>2884</v>
      </c>
      <c r="C3657" s="201" t="s">
        <v>2436</v>
      </c>
      <c r="D3657" s="201" t="s">
        <v>2466</v>
      </c>
      <c r="E3657" s="201" t="s">
        <v>105</v>
      </c>
      <c r="F3657" s="201" t="s">
        <v>2365</v>
      </c>
    </row>
    <row r="3658" spans="1:6" ht="12" x14ac:dyDescent="0.25">
      <c r="A3658" s="201" t="s">
        <v>2883</v>
      </c>
      <c r="B3658" s="201" t="s">
        <v>2884</v>
      </c>
      <c r="C3658" s="201" t="s">
        <v>2436</v>
      </c>
      <c r="D3658" s="201" t="s">
        <v>2466</v>
      </c>
      <c r="E3658" s="201" t="s">
        <v>105</v>
      </c>
      <c r="F3658" s="201" t="s">
        <v>2367</v>
      </c>
    </row>
    <row r="3659" spans="1:6" ht="12" x14ac:dyDescent="0.25">
      <c r="A3659" s="201" t="s">
        <v>2883</v>
      </c>
      <c r="B3659" s="201" t="s">
        <v>2884</v>
      </c>
      <c r="C3659" s="201" t="s">
        <v>2436</v>
      </c>
      <c r="D3659" s="201" t="s">
        <v>2466</v>
      </c>
      <c r="E3659" s="201" t="s">
        <v>105</v>
      </c>
      <c r="F3659" s="201" t="s">
        <v>2396</v>
      </c>
    </row>
    <row r="3660" spans="1:6" ht="12" x14ac:dyDescent="0.25">
      <c r="A3660" s="201" t="s">
        <v>2885</v>
      </c>
      <c r="B3660" s="201" t="s">
        <v>2886</v>
      </c>
      <c r="C3660" s="201" t="s">
        <v>2436</v>
      </c>
      <c r="D3660" s="201" t="s">
        <v>2466</v>
      </c>
      <c r="E3660" s="201" t="s">
        <v>105</v>
      </c>
      <c r="F3660" s="201" t="s">
        <v>2396</v>
      </c>
    </row>
    <row r="3661" spans="1:6" ht="12" x14ac:dyDescent="0.25">
      <c r="A3661" s="201" t="s">
        <v>2885</v>
      </c>
      <c r="B3661" s="201" t="s">
        <v>2886</v>
      </c>
      <c r="C3661" s="201" t="s">
        <v>2436</v>
      </c>
      <c r="D3661" s="201" t="s">
        <v>2466</v>
      </c>
      <c r="E3661" s="201" t="s">
        <v>105</v>
      </c>
      <c r="F3661" s="201" t="s">
        <v>2365</v>
      </c>
    </row>
    <row r="3662" spans="1:6" ht="12" x14ac:dyDescent="0.25">
      <c r="A3662" s="201" t="s">
        <v>2885</v>
      </c>
      <c r="B3662" s="201" t="s">
        <v>2886</v>
      </c>
      <c r="C3662" s="201" t="s">
        <v>2436</v>
      </c>
      <c r="D3662" s="201" t="s">
        <v>2466</v>
      </c>
      <c r="E3662" s="201" t="s">
        <v>105</v>
      </c>
      <c r="F3662" s="201" t="s">
        <v>2466</v>
      </c>
    </row>
    <row r="3663" spans="1:6" ht="12" x14ac:dyDescent="0.25">
      <c r="A3663" s="201" t="s">
        <v>2885</v>
      </c>
      <c r="B3663" s="201" t="s">
        <v>2886</v>
      </c>
      <c r="C3663" s="201" t="s">
        <v>2436</v>
      </c>
      <c r="D3663" s="201" t="s">
        <v>2466</v>
      </c>
      <c r="E3663" s="201" t="s">
        <v>105</v>
      </c>
      <c r="F3663" s="201" t="s">
        <v>2367</v>
      </c>
    </row>
    <row r="3664" spans="1:6" ht="12" x14ac:dyDescent="0.25">
      <c r="A3664" s="201" t="s">
        <v>2885</v>
      </c>
      <c r="B3664" s="201" t="s">
        <v>2886</v>
      </c>
      <c r="C3664" s="201" t="s">
        <v>2436</v>
      </c>
      <c r="D3664" s="201" t="s">
        <v>2466</v>
      </c>
      <c r="E3664" s="201" t="s">
        <v>105</v>
      </c>
    </row>
    <row r="3665" spans="1:6" ht="12" x14ac:dyDescent="0.25">
      <c r="A3665" s="201" t="s">
        <v>2885</v>
      </c>
      <c r="B3665" s="201" t="s">
        <v>2886</v>
      </c>
      <c r="C3665" s="201" t="s">
        <v>2436</v>
      </c>
      <c r="D3665" s="201" t="s">
        <v>2466</v>
      </c>
      <c r="E3665" s="201" t="s">
        <v>105</v>
      </c>
      <c r="F3665" s="201" t="s">
        <v>2364</v>
      </c>
    </row>
    <row r="3666" spans="1:6" ht="12" x14ac:dyDescent="0.25">
      <c r="A3666" s="201" t="s">
        <v>2885</v>
      </c>
      <c r="B3666" s="201" t="s">
        <v>2886</v>
      </c>
      <c r="C3666" s="201" t="s">
        <v>2436</v>
      </c>
      <c r="D3666" s="201" t="s">
        <v>2466</v>
      </c>
      <c r="E3666" s="201" t="s">
        <v>105</v>
      </c>
      <c r="F3666" s="201" t="s">
        <v>2443</v>
      </c>
    </row>
    <row r="3667" spans="1:6" ht="12" x14ac:dyDescent="0.25">
      <c r="A3667" s="201" t="s">
        <v>2887</v>
      </c>
      <c r="B3667" s="201" t="s">
        <v>2888</v>
      </c>
      <c r="C3667" s="201" t="s">
        <v>2590</v>
      </c>
      <c r="D3667" s="201" t="s">
        <v>2466</v>
      </c>
      <c r="E3667" s="201" t="s">
        <v>109</v>
      </c>
      <c r="F3667" s="201" t="s">
        <v>2502</v>
      </c>
    </row>
    <row r="3668" spans="1:6" ht="12" x14ac:dyDescent="0.25">
      <c r="A3668" s="201" t="s">
        <v>2887</v>
      </c>
      <c r="B3668" s="201" t="s">
        <v>2888</v>
      </c>
      <c r="C3668" s="201" t="s">
        <v>2590</v>
      </c>
      <c r="D3668" s="201" t="s">
        <v>2466</v>
      </c>
      <c r="E3668" s="201" t="s">
        <v>109</v>
      </c>
      <c r="F3668" s="201" t="s">
        <v>2466</v>
      </c>
    </row>
    <row r="3669" spans="1:6" ht="12" x14ac:dyDescent="0.25">
      <c r="A3669" s="201" t="s">
        <v>2887</v>
      </c>
      <c r="B3669" s="201" t="s">
        <v>2888</v>
      </c>
      <c r="C3669" s="201" t="s">
        <v>2590</v>
      </c>
      <c r="D3669" s="201" t="s">
        <v>2466</v>
      </c>
      <c r="E3669" s="201" t="s">
        <v>109</v>
      </c>
      <c r="F3669" s="201" t="s">
        <v>2345</v>
      </c>
    </row>
    <row r="3670" spans="1:6" ht="12" x14ac:dyDescent="0.25">
      <c r="A3670" s="201" t="s">
        <v>2887</v>
      </c>
      <c r="B3670" s="201" t="s">
        <v>2888</v>
      </c>
      <c r="C3670" s="201" t="s">
        <v>2590</v>
      </c>
      <c r="D3670" s="201" t="s">
        <v>2466</v>
      </c>
      <c r="E3670" s="201" t="s">
        <v>109</v>
      </c>
      <c r="F3670" s="201" t="s">
        <v>2367</v>
      </c>
    </row>
    <row r="3671" spans="1:6" ht="12" x14ac:dyDescent="0.25">
      <c r="A3671" s="201" t="s">
        <v>2887</v>
      </c>
      <c r="B3671" s="201" t="s">
        <v>2888</v>
      </c>
      <c r="C3671" s="201" t="s">
        <v>2590</v>
      </c>
      <c r="D3671" s="201" t="s">
        <v>2466</v>
      </c>
      <c r="E3671" s="201" t="s">
        <v>109</v>
      </c>
    </row>
    <row r="3672" spans="1:6" ht="12" x14ac:dyDescent="0.25">
      <c r="A3672" s="201" t="s">
        <v>2288</v>
      </c>
      <c r="B3672" s="201" t="s">
        <v>2889</v>
      </c>
      <c r="C3672" s="201" t="s">
        <v>2284</v>
      </c>
      <c r="D3672" s="201" t="s">
        <v>2466</v>
      </c>
      <c r="E3672" s="201" t="s">
        <v>109</v>
      </c>
      <c r="F3672" s="201" t="s">
        <v>2346</v>
      </c>
    </row>
    <row r="3673" spans="1:6" ht="12" x14ac:dyDescent="0.25">
      <c r="A3673" s="201" t="s">
        <v>2288</v>
      </c>
      <c r="B3673" s="201" t="s">
        <v>2889</v>
      </c>
      <c r="C3673" s="201" t="s">
        <v>2284</v>
      </c>
      <c r="D3673" s="201" t="s">
        <v>2466</v>
      </c>
      <c r="E3673" s="201" t="s">
        <v>109</v>
      </c>
      <c r="F3673" s="201" t="s">
        <v>2347</v>
      </c>
    </row>
    <row r="3674" spans="1:6" ht="12" x14ac:dyDescent="0.25">
      <c r="A3674" s="201" t="s">
        <v>2288</v>
      </c>
      <c r="B3674" s="201" t="s">
        <v>2889</v>
      </c>
      <c r="C3674" s="201" t="s">
        <v>2284</v>
      </c>
      <c r="D3674" s="201" t="s">
        <v>2466</v>
      </c>
      <c r="E3674" s="201" t="s">
        <v>109</v>
      </c>
      <c r="F3674" s="201" t="s">
        <v>2342</v>
      </c>
    </row>
    <row r="3675" spans="1:6" ht="12" x14ac:dyDescent="0.25">
      <c r="A3675" s="201" t="s">
        <v>2288</v>
      </c>
      <c r="B3675" s="201" t="s">
        <v>2889</v>
      </c>
      <c r="C3675" s="201" t="s">
        <v>2284</v>
      </c>
      <c r="D3675" s="201" t="s">
        <v>2466</v>
      </c>
      <c r="E3675" s="201" t="s">
        <v>109</v>
      </c>
      <c r="F3675" s="201" t="s">
        <v>2394</v>
      </c>
    </row>
    <row r="3676" spans="1:6" ht="12" x14ac:dyDescent="0.25">
      <c r="A3676" s="201" t="s">
        <v>2288</v>
      </c>
      <c r="B3676" s="201" t="s">
        <v>2889</v>
      </c>
      <c r="C3676" s="201" t="s">
        <v>2284</v>
      </c>
      <c r="D3676" s="201" t="s">
        <v>2466</v>
      </c>
      <c r="E3676" s="201" t="s">
        <v>109</v>
      </c>
      <c r="F3676" s="201" t="s">
        <v>2344</v>
      </c>
    </row>
    <row r="3677" spans="1:6" ht="12" x14ac:dyDescent="0.25">
      <c r="A3677" s="201" t="s">
        <v>2288</v>
      </c>
      <c r="B3677" s="201" t="s">
        <v>2889</v>
      </c>
      <c r="C3677" s="201" t="s">
        <v>2284</v>
      </c>
      <c r="D3677" s="201" t="s">
        <v>2466</v>
      </c>
      <c r="E3677" s="201" t="s">
        <v>109</v>
      </c>
      <c r="F3677" s="201" t="s">
        <v>2345</v>
      </c>
    </row>
    <row r="3678" spans="1:6" ht="12" x14ac:dyDescent="0.25">
      <c r="A3678" s="201" t="s">
        <v>2288</v>
      </c>
      <c r="B3678" s="201" t="s">
        <v>2889</v>
      </c>
      <c r="C3678" s="201" t="s">
        <v>2284</v>
      </c>
      <c r="D3678" s="201" t="s">
        <v>2466</v>
      </c>
      <c r="E3678" s="201" t="s">
        <v>109</v>
      </c>
      <c r="F3678" s="201" t="s">
        <v>2357</v>
      </c>
    </row>
    <row r="3679" spans="1:6" ht="12" x14ac:dyDescent="0.25">
      <c r="A3679" s="201" t="s">
        <v>2288</v>
      </c>
      <c r="B3679" s="201" t="s">
        <v>2889</v>
      </c>
      <c r="C3679" s="201" t="s">
        <v>2284</v>
      </c>
      <c r="D3679" s="201" t="s">
        <v>2466</v>
      </c>
      <c r="E3679" s="201" t="s">
        <v>109</v>
      </c>
      <c r="F3679" s="201" t="s">
        <v>2364</v>
      </c>
    </row>
    <row r="3680" spans="1:6" ht="12" x14ac:dyDescent="0.25">
      <c r="A3680" s="201" t="s">
        <v>2288</v>
      </c>
      <c r="B3680" s="201" t="s">
        <v>2889</v>
      </c>
      <c r="C3680" s="201" t="s">
        <v>2284</v>
      </c>
      <c r="D3680" s="201" t="s">
        <v>2466</v>
      </c>
      <c r="E3680" s="201" t="s">
        <v>109</v>
      </c>
      <c r="F3680" s="201" t="s">
        <v>2408</v>
      </c>
    </row>
    <row r="3681" spans="1:6" ht="12" x14ac:dyDescent="0.25">
      <c r="A3681" s="201" t="s">
        <v>2288</v>
      </c>
      <c r="B3681" s="201" t="s">
        <v>2889</v>
      </c>
      <c r="C3681" s="201" t="s">
        <v>2284</v>
      </c>
      <c r="D3681" s="201" t="s">
        <v>2466</v>
      </c>
      <c r="E3681" s="201" t="s">
        <v>109</v>
      </c>
      <c r="F3681" s="201" t="s">
        <v>2387</v>
      </c>
    </row>
    <row r="3682" spans="1:6" ht="12" x14ac:dyDescent="0.25">
      <c r="A3682" s="201" t="s">
        <v>2288</v>
      </c>
      <c r="B3682" s="201" t="s">
        <v>2889</v>
      </c>
      <c r="C3682" s="201" t="s">
        <v>2284</v>
      </c>
      <c r="D3682" s="201" t="s">
        <v>2466</v>
      </c>
      <c r="E3682" s="201" t="s">
        <v>109</v>
      </c>
      <c r="F3682" s="201" t="s">
        <v>2440</v>
      </c>
    </row>
    <row r="3683" spans="1:6" ht="12" x14ac:dyDescent="0.25">
      <c r="A3683" s="201" t="s">
        <v>2288</v>
      </c>
      <c r="B3683" s="201" t="s">
        <v>2889</v>
      </c>
      <c r="C3683" s="201" t="s">
        <v>2284</v>
      </c>
      <c r="D3683" s="201" t="s">
        <v>2466</v>
      </c>
      <c r="E3683" s="201" t="s">
        <v>109</v>
      </c>
      <c r="F3683" s="201" t="s">
        <v>2365</v>
      </c>
    </row>
    <row r="3684" spans="1:6" ht="12" x14ac:dyDescent="0.25">
      <c r="A3684" s="201" t="s">
        <v>2288</v>
      </c>
      <c r="B3684" s="201" t="s">
        <v>2889</v>
      </c>
      <c r="C3684" s="201" t="s">
        <v>2284</v>
      </c>
      <c r="D3684" s="201" t="s">
        <v>2466</v>
      </c>
      <c r="E3684" s="201" t="s">
        <v>109</v>
      </c>
      <c r="F3684" s="201" t="s">
        <v>2367</v>
      </c>
    </row>
    <row r="3685" spans="1:6" ht="12" x14ac:dyDescent="0.25">
      <c r="A3685" s="201" t="s">
        <v>2288</v>
      </c>
      <c r="B3685" s="201" t="s">
        <v>2889</v>
      </c>
      <c r="C3685" s="201" t="s">
        <v>2284</v>
      </c>
      <c r="D3685" s="201" t="s">
        <v>2466</v>
      </c>
      <c r="E3685" s="201" t="s">
        <v>109</v>
      </c>
      <c r="F3685" s="201" t="s">
        <v>2350</v>
      </c>
    </row>
    <row r="3686" spans="1:6" ht="12" x14ac:dyDescent="0.25">
      <c r="A3686" s="201" t="s">
        <v>2288</v>
      </c>
      <c r="B3686" s="201" t="s">
        <v>2889</v>
      </c>
      <c r="C3686" s="201" t="s">
        <v>2284</v>
      </c>
      <c r="D3686" s="201" t="s">
        <v>2466</v>
      </c>
      <c r="E3686" s="201" t="s">
        <v>109</v>
      </c>
      <c r="F3686" s="201" t="s">
        <v>2352</v>
      </c>
    </row>
    <row r="3687" spans="1:6" ht="12" x14ac:dyDescent="0.25">
      <c r="A3687" s="201" t="s">
        <v>2288</v>
      </c>
      <c r="B3687" s="201" t="s">
        <v>2889</v>
      </c>
      <c r="C3687" s="201" t="s">
        <v>2284</v>
      </c>
      <c r="D3687" s="201" t="s">
        <v>2466</v>
      </c>
      <c r="E3687" s="201" t="s">
        <v>109</v>
      </c>
      <c r="F3687" s="201" t="s">
        <v>2422</v>
      </c>
    </row>
    <row r="3688" spans="1:6" ht="12" x14ac:dyDescent="0.25">
      <c r="A3688" s="201" t="s">
        <v>2288</v>
      </c>
      <c r="B3688" s="201" t="s">
        <v>2889</v>
      </c>
      <c r="C3688" s="201" t="s">
        <v>2284</v>
      </c>
      <c r="D3688" s="201" t="s">
        <v>2466</v>
      </c>
      <c r="E3688" s="201" t="s">
        <v>109</v>
      </c>
    </row>
    <row r="3689" spans="1:6" ht="12" x14ac:dyDescent="0.25">
      <c r="A3689" s="201" t="s">
        <v>2890</v>
      </c>
      <c r="B3689" s="201" t="s">
        <v>2891</v>
      </c>
      <c r="C3689" s="201" t="s">
        <v>2613</v>
      </c>
      <c r="D3689" s="201" t="s">
        <v>2466</v>
      </c>
      <c r="E3689" s="201" t="s">
        <v>109</v>
      </c>
      <c r="F3689" s="201" t="s">
        <v>2344</v>
      </c>
    </row>
    <row r="3690" spans="1:6" ht="12" x14ac:dyDescent="0.25">
      <c r="A3690" s="201" t="s">
        <v>2890</v>
      </c>
      <c r="B3690" s="201" t="s">
        <v>2891</v>
      </c>
      <c r="C3690" s="201" t="s">
        <v>2613</v>
      </c>
      <c r="D3690" s="201" t="s">
        <v>2466</v>
      </c>
      <c r="E3690" s="201" t="s">
        <v>109</v>
      </c>
      <c r="F3690" s="201" t="s">
        <v>2466</v>
      </c>
    </row>
    <row r="3691" spans="1:6" ht="12" x14ac:dyDescent="0.25">
      <c r="A3691" s="207" t="s">
        <v>2890</v>
      </c>
      <c r="B3691" s="200" t="s">
        <v>2891</v>
      </c>
      <c r="C3691" s="200" t="s">
        <v>2613</v>
      </c>
      <c r="D3691" s="200" t="s">
        <v>2466</v>
      </c>
      <c r="E3691" s="200" t="s">
        <v>109</v>
      </c>
      <c r="F3691" s="200" t="s">
        <v>2344</v>
      </c>
    </row>
    <row r="3692" spans="1:6" ht="12" x14ac:dyDescent="0.25">
      <c r="A3692" s="201" t="s">
        <v>2334</v>
      </c>
      <c r="B3692" s="201" t="s">
        <v>2892</v>
      </c>
      <c r="C3692" s="201" t="s">
        <v>2525</v>
      </c>
      <c r="D3692" s="201" t="s">
        <v>2466</v>
      </c>
      <c r="E3692" s="201" t="s">
        <v>109</v>
      </c>
      <c r="F3692" s="201" t="s">
        <v>2344</v>
      </c>
    </row>
    <row r="3693" spans="1:6" ht="12" x14ac:dyDescent="0.25">
      <c r="A3693" s="201" t="s">
        <v>2334</v>
      </c>
      <c r="B3693" s="201" t="s">
        <v>2892</v>
      </c>
      <c r="C3693" s="201" t="s">
        <v>2525</v>
      </c>
      <c r="D3693" s="201" t="s">
        <v>2466</v>
      </c>
      <c r="E3693" s="201" t="s">
        <v>109</v>
      </c>
      <c r="F3693" s="201" t="s">
        <v>2443</v>
      </c>
    </row>
    <row r="3694" spans="1:6" ht="12" x14ac:dyDescent="0.25">
      <c r="A3694" s="201" t="s">
        <v>2334</v>
      </c>
      <c r="B3694" s="201" t="s">
        <v>2892</v>
      </c>
      <c r="C3694" s="201" t="s">
        <v>2525</v>
      </c>
      <c r="D3694" s="201" t="s">
        <v>2466</v>
      </c>
      <c r="E3694" s="201" t="s">
        <v>109</v>
      </c>
      <c r="F3694" s="201" t="s">
        <v>2346</v>
      </c>
    </row>
    <row r="3695" spans="1:6" ht="12" x14ac:dyDescent="0.25">
      <c r="A3695" s="201" t="s">
        <v>2334</v>
      </c>
      <c r="B3695" s="201" t="s">
        <v>2892</v>
      </c>
      <c r="C3695" s="201" t="s">
        <v>2525</v>
      </c>
      <c r="D3695" s="201" t="s">
        <v>2466</v>
      </c>
      <c r="E3695" s="201" t="s">
        <v>109</v>
      </c>
      <c r="F3695" s="201" t="s">
        <v>2347</v>
      </c>
    </row>
    <row r="3696" spans="1:6" ht="12" x14ac:dyDescent="0.25">
      <c r="A3696" s="201" t="s">
        <v>2334</v>
      </c>
      <c r="B3696" s="201" t="s">
        <v>2892</v>
      </c>
      <c r="C3696" s="201" t="s">
        <v>2525</v>
      </c>
      <c r="D3696" s="201" t="s">
        <v>2466</v>
      </c>
      <c r="E3696" s="201" t="s">
        <v>109</v>
      </c>
      <c r="F3696" s="201" t="s">
        <v>2390</v>
      </c>
    </row>
    <row r="3697" spans="1:6" ht="12" x14ac:dyDescent="0.25">
      <c r="A3697" s="201" t="s">
        <v>2334</v>
      </c>
      <c r="B3697" s="201" t="s">
        <v>2892</v>
      </c>
      <c r="C3697" s="201" t="s">
        <v>2525</v>
      </c>
      <c r="D3697" s="201" t="s">
        <v>2466</v>
      </c>
      <c r="E3697" s="201" t="s">
        <v>109</v>
      </c>
    </row>
    <row r="3698" spans="1:6" ht="12" x14ac:dyDescent="0.25">
      <c r="A3698" s="201" t="s">
        <v>2334</v>
      </c>
      <c r="B3698" s="201" t="s">
        <v>2892</v>
      </c>
      <c r="C3698" s="201" t="s">
        <v>2525</v>
      </c>
      <c r="D3698" s="201" t="s">
        <v>2466</v>
      </c>
      <c r="E3698" s="201" t="s">
        <v>109</v>
      </c>
      <c r="F3698" s="201" t="s">
        <v>2466</v>
      </c>
    </row>
    <row r="3699" spans="1:6" ht="12" x14ac:dyDescent="0.25">
      <c r="A3699" s="201" t="s">
        <v>2334</v>
      </c>
      <c r="B3699" s="201" t="s">
        <v>2892</v>
      </c>
      <c r="C3699" s="201" t="s">
        <v>2525</v>
      </c>
      <c r="D3699" s="201" t="s">
        <v>2466</v>
      </c>
      <c r="E3699" s="201" t="s">
        <v>109</v>
      </c>
      <c r="F3699" s="201" t="s">
        <v>2407</v>
      </c>
    </row>
    <row r="3700" spans="1:6" ht="12" x14ac:dyDescent="0.25">
      <c r="A3700" s="201" t="s">
        <v>2334</v>
      </c>
      <c r="B3700" s="201" t="s">
        <v>2892</v>
      </c>
      <c r="C3700" s="201" t="s">
        <v>2525</v>
      </c>
      <c r="D3700" s="201" t="s">
        <v>2466</v>
      </c>
      <c r="E3700" s="201" t="s">
        <v>109</v>
      </c>
      <c r="F3700" s="201" t="s">
        <v>2365</v>
      </c>
    </row>
    <row r="3701" spans="1:6" ht="12" x14ac:dyDescent="0.25">
      <c r="A3701" s="207" t="s">
        <v>290</v>
      </c>
      <c r="B3701" s="200" t="s">
        <v>2893</v>
      </c>
      <c r="C3701" s="200" t="s">
        <v>2436</v>
      </c>
      <c r="D3701" s="200" t="s">
        <v>2466</v>
      </c>
      <c r="E3701" s="200" t="s">
        <v>105</v>
      </c>
      <c r="F3701" s="200" t="s">
        <v>2365</v>
      </c>
    </row>
    <row r="3702" spans="1:6" ht="12" x14ac:dyDescent="0.25">
      <c r="A3702" s="207" t="s">
        <v>290</v>
      </c>
      <c r="B3702" s="200" t="s">
        <v>2893</v>
      </c>
      <c r="C3702" s="200" t="s">
        <v>2436</v>
      </c>
      <c r="D3702" s="200" t="s">
        <v>2466</v>
      </c>
      <c r="E3702" s="200" t="s">
        <v>105</v>
      </c>
      <c r="F3702" s="200" t="s">
        <v>2355</v>
      </c>
    </row>
    <row r="3703" spans="1:6" ht="12" x14ac:dyDescent="0.25">
      <c r="A3703" s="207" t="s">
        <v>290</v>
      </c>
      <c r="B3703" s="200" t="s">
        <v>2893</v>
      </c>
      <c r="C3703" s="200" t="s">
        <v>2436</v>
      </c>
      <c r="D3703" s="200" t="s">
        <v>2466</v>
      </c>
      <c r="E3703" s="200" t="s">
        <v>105</v>
      </c>
      <c r="F3703" s="200" t="s">
        <v>2367</v>
      </c>
    </row>
    <row r="3704" spans="1:6" ht="12" x14ac:dyDescent="0.25">
      <c r="A3704" s="207" t="s">
        <v>290</v>
      </c>
      <c r="B3704" s="200" t="s">
        <v>2893</v>
      </c>
      <c r="C3704" s="200" t="s">
        <v>2436</v>
      </c>
      <c r="D3704" s="200" t="s">
        <v>2466</v>
      </c>
      <c r="E3704" s="200" t="s">
        <v>105</v>
      </c>
      <c r="F3704" s="200" t="s">
        <v>2407</v>
      </c>
    </row>
    <row r="3705" spans="1:6" ht="12" x14ac:dyDescent="0.25">
      <c r="A3705" s="207" t="s">
        <v>290</v>
      </c>
      <c r="B3705" s="200" t="s">
        <v>2893</v>
      </c>
      <c r="C3705" s="200" t="s">
        <v>2436</v>
      </c>
      <c r="D3705" s="200" t="s">
        <v>2466</v>
      </c>
      <c r="E3705" s="200" t="s">
        <v>105</v>
      </c>
      <c r="F3705" s="200" t="s">
        <v>2443</v>
      </c>
    </row>
    <row r="3706" spans="1:6" ht="12" x14ac:dyDescent="0.25">
      <c r="A3706" s="207" t="s">
        <v>290</v>
      </c>
      <c r="B3706" s="200" t="s">
        <v>2893</v>
      </c>
      <c r="C3706" s="200" t="s">
        <v>2436</v>
      </c>
      <c r="D3706" s="200" t="s">
        <v>2466</v>
      </c>
      <c r="E3706" s="200" t="s">
        <v>105</v>
      </c>
      <c r="F3706" s="200" t="s">
        <v>2396</v>
      </c>
    </row>
    <row r="3707" spans="1:6" ht="12" x14ac:dyDescent="0.25">
      <c r="A3707" s="207" t="s">
        <v>290</v>
      </c>
      <c r="B3707" s="200" t="s">
        <v>2893</v>
      </c>
      <c r="C3707" s="200" t="s">
        <v>2436</v>
      </c>
      <c r="D3707" s="200" t="s">
        <v>2466</v>
      </c>
      <c r="E3707" s="200" t="s">
        <v>105</v>
      </c>
      <c r="F3707" s="200" t="s">
        <v>2352</v>
      </c>
    </row>
    <row r="3708" spans="1:6" ht="12" x14ac:dyDescent="0.25">
      <c r="A3708" s="207" t="s">
        <v>290</v>
      </c>
      <c r="B3708" s="200" t="s">
        <v>2893</v>
      </c>
      <c r="C3708" s="200" t="s">
        <v>2436</v>
      </c>
      <c r="D3708" s="200" t="s">
        <v>2466</v>
      </c>
      <c r="E3708" s="200" t="s">
        <v>105</v>
      </c>
      <c r="F3708" s="200" t="s">
        <v>2405</v>
      </c>
    </row>
    <row r="3709" spans="1:6" ht="12" x14ac:dyDescent="0.25">
      <c r="A3709" s="207" t="s">
        <v>290</v>
      </c>
      <c r="B3709" s="200" t="s">
        <v>2893</v>
      </c>
      <c r="C3709" s="200" t="s">
        <v>2436</v>
      </c>
      <c r="D3709" s="200" t="s">
        <v>2466</v>
      </c>
      <c r="E3709" s="200" t="s">
        <v>105</v>
      </c>
      <c r="F3709" s="200" t="s">
        <v>2390</v>
      </c>
    </row>
    <row r="3710" spans="1:6" ht="12" x14ac:dyDescent="0.25">
      <c r="A3710" s="207" t="s">
        <v>294</v>
      </c>
      <c r="B3710" s="200" t="s">
        <v>2894</v>
      </c>
      <c r="C3710" s="200" t="s">
        <v>2436</v>
      </c>
      <c r="D3710" s="200" t="s">
        <v>2341</v>
      </c>
      <c r="E3710" s="200" t="s">
        <v>105</v>
      </c>
      <c r="F3710" s="200" t="s">
        <v>2346</v>
      </c>
    </row>
    <row r="3711" spans="1:6" ht="12" x14ac:dyDescent="0.25">
      <c r="A3711" s="207" t="s">
        <v>294</v>
      </c>
      <c r="B3711" s="200" t="s">
        <v>2894</v>
      </c>
      <c r="C3711" s="200" t="s">
        <v>2436</v>
      </c>
      <c r="D3711" s="200" t="s">
        <v>2341</v>
      </c>
      <c r="E3711" s="200" t="s">
        <v>105</v>
      </c>
      <c r="F3711" s="200" t="s">
        <v>2367</v>
      </c>
    </row>
    <row r="3712" spans="1:6" ht="12" x14ac:dyDescent="0.25">
      <c r="A3712" s="207" t="s">
        <v>294</v>
      </c>
      <c r="B3712" s="200" t="s">
        <v>2894</v>
      </c>
      <c r="C3712" s="200" t="s">
        <v>2436</v>
      </c>
      <c r="D3712" s="200" t="s">
        <v>2341</v>
      </c>
      <c r="E3712" s="200" t="s">
        <v>105</v>
      </c>
      <c r="F3712" s="200" t="s">
        <v>2365</v>
      </c>
    </row>
    <row r="3713" spans="1:6" ht="12" x14ac:dyDescent="0.25">
      <c r="A3713" s="207" t="s">
        <v>294</v>
      </c>
      <c r="B3713" s="200" t="s">
        <v>2894</v>
      </c>
      <c r="C3713" s="200" t="s">
        <v>2436</v>
      </c>
      <c r="D3713" s="200" t="s">
        <v>2341</v>
      </c>
      <c r="E3713" s="200" t="s">
        <v>105</v>
      </c>
      <c r="F3713" s="200" t="s">
        <v>2364</v>
      </c>
    </row>
    <row r="3714" spans="1:6" ht="12" x14ac:dyDescent="0.25">
      <c r="A3714" s="207" t="s">
        <v>294</v>
      </c>
      <c r="B3714" s="200" t="s">
        <v>2894</v>
      </c>
      <c r="C3714" s="200" t="s">
        <v>2436</v>
      </c>
      <c r="D3714" s="200" t="s">
        <v>2341</v>
      </c>
      <c r="E3714" s="200" t="s">
        <v>105</v>
      </c>
      <c r="F3714" s="200" t="s">
        <v>2353</v>
      </c>
    </row>
    <row r="3715" spans="1:6" ht="12" x14ac:dyDescent="0.25">
      <c r="A3715" s="207" t="s">
        <v>294</v>
      </c>
      <c r="B3715" s="200" t="s">
        <v>2894</v>
      </c>
      <c r="C3715" s="200" t="s">
        <v>2436</v>
      </c>
      <c r="D3715" s="200" t="s">
        <v>2341</v>
      </c>
      <c r="E3715" s="200" t="s">
        <v>105</v>
      </c>
      <c r="F3715" s="200" t="s">
        <v>2342</v>
      </c>
    </row>
    <row r="3716" spans="1:6" ht="12" x14ac:dyDescent="0.25">
      <c r="A3716" s="201" t="s">
        <v>2895</v>
      </c>
      <c r="B3716" s="201" t="s">
        <v>2896</v>
      </c>
      <c r="C3716" s="201" t="s">
        <v>2295</v>
      </c>
      <c r="D3716" s="201" t="s">
        <v>2466</v>
      </c>
      <c r="E3716" s="201" t="s">
        <v>109</v>
      </c>
      <c r="F3716" s="201" t="s">
        <v>2367</v>
      </c>
    </row>
    <row r="3717" spans="1:6" ht="12" x14ac:dyDescent="0.25">
      <c r="A3717" s="201" t="s">
        <v>2895</v>
      </c>
      <c r="B3717" s="201" t="s">
        <v>2896</v>
      </c>
      <c r="C3717" s="201" t="s">
        <v>2295</v>
      </c>
      <c r="D3717" s="201" t="s">
        <v>2466</v>
      </c>
      <c r="E3717" s="201" t="s">
        <v>109</v>
      </c>
      <c r="F3717" s="201" t="s">
        <v>2396</v>
      </c>
    </row>
    <row r="3718" spans="1:6" ht="12" x14ac:dyDescent="0.25">
      <c r="A3718" s="201" t="s">
        <v>2895</v>
      </c>
      <c r="B3718" s="201" t="s">
        <v>2896</v>
      </c>
      <c r="C3718" s="201" t="s">
        <v>2295</v>
      </c>
      <c r="D3718" s="201" t="s">
        <v>2466</v>
      </c>
      <c r="E3718" s="201" t="s">
        <v>109</v>
      </c>
      <c r="F3718" s="201" t="s">
        <v>2387</v>
      </c>
    </row>
    <row r="3719" spans="1:6" ht="12" x14ac:dyDescent="0.25">
      <c r="A3719" s="201" t="s">
        <v>2895</v>
      </c>
      <c r="B3719" s="201" t="s">
        <v>2896</v>
      </c>
      <c r="C3719" s="201" t="s">
        <v>2295</v>
      </c>
      <c r="D3719" s="201" t="s">
        <v>2466</v>
      </c>
      <c r="E3719" s="201" t="s">
        <v>109</v>
      </c>
      <c r="F3719" s="201" t="s">
        <v>2404</v>
      </c>
    </row>
    <row r="3720" spans="1:6" ht="12" x14ac:dyDescent="0.25">
      <c r="A3720" s="201" t="s">
        <v>2895</v>
      </c>
      <c r="B3720" s="201" t="s">
        <v>2896</v>
      </c>
      <c r="C3720" s="201" t="s">
        <v>2295</v>
      </c>
      <c r="D3720" s="201" t="s">
        <v>2466</v>
      </c>
      <c r="E3720" s="201" t="s">
        <v>109</v>
      </c>
      <c r="F3720" s="201" t="s">
        <v>2355</v>
      </c>
    </row>
    <row r="3721" spans="1:6" ht="12" x14ac:dyDescent="0.25">
      <c r="A3721" s="201" t="s">
        <v>2895</v>
      </c>
      <c r="B3721" s="201" t="s">
        <v>2896</v>
      </c>
      <c r="C3721" s="201" t="s">
        <v>2295</v>
      </c>
      <c r="D3721" s="201" t="s">
        <v>2466</v>
      </c>
      <c r="E3721" s="201" t="s">
        <v>109</v>
      </c>
      <c r="F3721" s="201" t="s">
        <v>2407</v>
      </c>
    </row>
    <row r="3722" spans="1:6" ht="12" x14ac:dyDescent="0.25">
      <c r="A3722" s="201" t="s">
        <v>2895</v>
      </c>
      <c r="B3722" s="201" t="s">
        <v>2896</v>
      </c>
      <c r="C3722" s="201" t="s">
        <v>2295</v>
      </c>
      <c r="D3722" s="201" t="s">
        <v>2466</v>
      </c>
      <c r="E3722" s="201" t="s">
        <v>109</v>
      </c>
      <c r="F3722" s="201" t="s">
        <v>2398</v>
      </c>
    </row>
    <row r="3723" spans="1:6" ht="12" x14ac:dyDescent="0.25">
      <c r="A3723" s="201" t="s">
        <v>2895</v>
      </c>
      <c r="B3723" s="201" t="s">
        <v>2896</v>
      </c>
      <c r="C3723" s="201" t="s">
        <v>2295</v>
      </c>
      <c r="D3723" s="201" t="s">
        <v>2466</v>
      </c>
      <c r="E3723" s="201" t="s">
        <v>109</v>
      </c>
      <c r="F3723" s="201" t="s">
        <v>2351</v>
      </c>
    </row>
    <row r="3724" spans="1:6" ht="12" x14ac:dyDescent="0.25">
      <c r="A3724" s="201" t="s">
        <v>2895</v>
      </c>
      <c r="B3724" s="201" t="s">
        <v>2896</v>
      </c>
      <c r="C3724" s="201" t="s">
        <v>2295</v>
      </c>
      <c r="D3724" s="201" t="s">
        <v>2466</v>
      </c>
      <c r="E3724" s="201" t="s">
        <v>109</v>
      </c>
      <c r="F3724" s="201" t="s">
        <v>2459</v>
      </c>
    </row>
    <row r="3725" spans="1:6" ht="12" x14ac:dyDescent="0.25">
      <c r="A3725" s="201" t="s">
        <v>2895</v>
      </c>
      <c r="B3725" s="201" t="s">
        <v>2896</v>
      </c>
      <c r="C3725" s="201" t="s">
        <v>2295</v>
      </c>
      <c r="D3725" s="201" t="s">
        <v>2466</v>
      </c>
      <c r="E3725" s="201" t="s">
        <v>109</v>
      </c>
      <c r="F3725" s="201" t="s">
        <v>2378</v>
      </c>
    </row>
    <row r="3726" spans="1:6" ht="12" x14ac:dyDescent="0.25">
      <c r="A3726" s="201" t="s">
        <v>2895</v>
      </c>
      <c r="B3726" s="201" t="s">
        <v>2896</v>
      </c>
      <c r="C3726" s="201" t="s">
        <v>2295</v>
      </c>
      <c r="D3726" s="201" t="s">
        <v>2466</v>
      </c>
      <c r="E3726" s="201" t="s">
        <v>109</v>
      </c>
      <c r="F3726" s="201" t="s">
        <v>2350</v>
      </c>
    </row>
    <row r="3727" spans="1:6" ht="12" x14ac:dyDescent="0.25">
      <c r="A3727" s="201" t="s">
        <v>2895</v>
      </c>
      <c r="B3727" s="201" t="s">
        <v>2896</v>
      </c>
      <c r="C3727" s="201" t="s">
        <v>2295</v>
      </c>
      <c r="D3727" s="201" t="s">
        <v>2466</v>
      </c>
      <c r="E3727" s="201" t="s">
        <v>109</v>
      </c>
      <c r="F3727" s="201" t="s">
        <v>2343</v>
      </c>
    </row>
    <row r="3728" spans="1:6" ht="12" x14ac:dyDescent="0.25">
      <c r="A3728" s="201" t="s">
        <v>2895</v>
      </c>
      <c r="B3728" s="201" t="s">
        <v>2896</v>
      </c>
      <c r="C3728" s="201" t="s">
        <v>2295</v>
      </c>
      <c r="D3728" s="201" t="s">
        <v>2466</v>
      </c>
      <c r="E3728" s="201" t="s">
        <v>109</v>
      </c>
      <c r="F3728" s="201" t="s">
        <v>2349</v>
      </c>
    </row>
    <row r="3729" spans="1:6" ht="12" x14ac:dyDescent="0.25">
      <c r="A3729" s="201" t="s">
        <v>2895</v>
      </c>
      <c r="B3729" s="201" t="s">
        <v>2896</v>
      </c>
      <c r="C3729" s="201" t="s">
        <v>2295</v>
      </c>
      <c r="D3729" s="201" t="s">
        <v>2466</v>
      </c>
      <c r="E3729" s="201" t="s">
        <v>109</v>
      </c>
      <c r="F3729" s="201" t="s">
        <v>2402</v>
      </c>
    </row>
    <row r="3730" spans="1:6" ht="12" x14ac:dyDescent="0.25">
      <c r="A3730" s="201" t="s">
        <v>2895</v>
      </c>
      <c r="B3730" s="201" t="s">
        <v>2896</v>
      </c>
      <c r="C3730" s="201" t="s">
        <v>2295</v>
      </c>
      <c r="D3730" s="201" t="s">
        <v>2466</v>
      </c>
      <c r="E3730" s="201" t="s">
        <v>109</v>
      </c>
      <c r="F3730" s="201" t="s">
        <v>2394</v>
      </c>
    </row>
    <row r="3731" spans="1:6" ht="12" x14ac:dyDescent="0.25">
      <c r="A3731" s="201" t="s">
        <v>2895</v>
      </c>
      <c r="B3731" s="201" t="s">
        <v>2896</v>
      </c>
      <c r="C3731" s="201" t="s">
        <v>2295</v>
      </c>
      <c r="D3731" s="201" t="s">
        <v>2466</v>
      </c>
      <c r="E3731" s="201" t="s">
        <v>109</v>
      </c>
      <c r="F3731" s="201" t="s">
        <v>2344</v>
      </c>
    </row>
    <row r="3732" spans="1:6" ht="12" x14ac:dyDescent="0.25">
      <c r="A3732" s="201" t="s">
        <v>2895</v>
      </c>
      <c r="B3732" s="201" t="s">
        <v>2896</v>
      </c>
      <c r="C3732" s="201" t="s">
        <v>2295</v>
      </c>
      <c r="D3732" s="201" t="s">
        <v>2466</v>
      </c>
      <c r="E3732" s="201" t="s">
        <v>109</v>
      </c>
      <c r="F3732" s="201" t="s">
        <v>2390</v>
      </c>
    </row>
    <row r="3733" spans="1:6" ht="12" x14ac:dyDescent="0.25">
      <c r="A3733" s="201" t="s">
        <v>2895</v>
      </c>
      <c r="B3733" s="201" t="s">
        <v>2896</v>
      </c>
      <c r="C3733" s="201" t="s">
        <v>2295</v>
      </c>
      <c r="D3733" s="201" t="s">
        <v>2466</v>
      </c>
      <c r="E3733" s="201" t="s">
        <v>109</v>
      </c>
      <c r="F3733" s="201" t="s">
        <v>2365</v>
      </c>
    </row>
    <row r="3734" spans="1:6" ht="12" x14ac:dyDescent="0.25">
      <c r="A3734" s="201" t="s">
        <v>2895</v>
      </c>
      <c r="B3734" s="201" t="s">
        <v>2896</v>
      </c>
      <c r="C3734" s="201" t="s">
        <v>2295</v>
      </c>
      <c r="D3734" s="201" t="s">
        <v>2466</v>
      </c>
      <c r="E3734" s="201" t="s">
        <v>109</v>
      </c>
      <c r="F3734" s="201" t="s">
        <v>2357</v>
      </c>
    </row>
    <row r="3735" spans="1:6" ht="12" x14ac:dyDescent="0.25">
      <c r="A3735" s="201" t="s">
        <v>2895</v>
      </c>
      <c r="B3735" s="201" t="s">
        <v>2896</v>
      </c>
      <c r="C3735" s="201" t="s">
        <v>2295</v>
      </c>
      <c r="D3735" s="201" t="s">
        <v>2466</v>
      </c>
      <c r="E3735" s="201" t="s">
        <v>109</v>
      </c>
      <c r="F3735" s="201" t="s">
        <v>2345</v>
      </c>
    </row>
    <row r="3736" spans="1:6" ht="12" x14ac:dyDescent="0.25">
      <c r="A3736" s="201" t="s">
        <v>2895</v>
      </c>
      <c r="B3736" s="201" t="s">
        <v>2896</v>
      </c>
      <c r="C3736" s="201" t="s">
        <v>2295</v>
      </c>
      <c r="D3736" s="201" t="s">
        <v>2466</v>
      </c>
      <c r="E3736" s="201" t="s">
        <v>109</v>
      </c>
      <c r="F3736" s="201" t="s">
        <v>2354</v>
      </c>
    </row>
    <row r="3737" spans="1:6" ht="12" x14ac:dyDescent="0.25">
      <c r="A3737" s="201" t="s">
        <v>2895</v>
      </c>
      <c r="B3737" s="201" t="s">
        <v>2896</v>
      </c>
      <c r="C3737" s="201" t="s">
        <v>2295</v>
      </c>
      <c r="D3737" s="201" t="s">
        <v>2466</v>
      </c>
      <c r="E3737" s="201" t="s">
        <v>109</v>
      </c>
      <c r="F3737" s="201" t="s">
        <v>2358</v>
      </c>
    </row>
    <row r="3738" spans="1:6" ht="12" x14ac:dyDescent="0.25">
      <c r="A3738" s="201" t="s">
        <v>2895</v>
      </c>
      <c r="B3738" s="201" t="s">
        <v>2896</v>
      </c>
      <c r="C3738" s="201" t="s">
        <v>2295</v>
      </c>
      <c r="D3738" s="201" t="s">
        <v>2466</v>
      </c>
      <c r="E3738" s="201" t="s">
        <v>109</v>
      </c>
      <c r="F3738" s="201" t="s">
        <v>2383</v>
      </c>
    </row>
    <row r="3739" spans="1:6" ht="12" x14ac:dyDescent="0.25">
      <c r="A3739" s="201" t="s">
        <v>2895</v>
      </c>
      <c r="B3739" s="201" t="s">
        <v>2896</v>
      </c>
      <c r="C3739" s="201" t="s">
        <v>2295</v>
      </c>
      <c r="D3739" s="201" t="s">
        <v>2466</v>
      </c>
      <c r="E3739" s="201" t="s">
        <v>109</v>
      </c>
      <c r="F3739" s="201" t="s">
        <v>2347</v>
      </c>
    </row>
    <row r="3740" spans="1:6" ht="12" x14ac:dyDescent="0.25">
      <c r="A3740" s="201" t="s">
        <v>2895</v>
      </c>
      <c r="B3740" s="201" t="s">
        <v>2896</v>
      </c>
      <c r="C3740" s="201" t="s">
        <v>2295</v>
      </c>
      <c r="D3740" s="201" t="s">
        <v>2466</v>
      </c>
      <c r="E3740" s="201" t="s">
        <v>109</v>
      </c>
      <c r="F3740" s="201" t="s">
        <v>2348</v>
      </c>
    </row>
    <row r="3741" spans="1:6" ht="12" x14ac:dyDescent="0.25">
      <c r="A3741" s="201" t="s">
        <v>2895</v>
      </c>
      <c r="B3741" s="201" t="s">
        <v>2896</v>
      </c>
      <c r="C3741" s="201" t="s">
        <v>2295</v>
      </c>
      <c r="D3741" s="201" t="s">
        <v>2466</v>
      </c>
      <c r="E3741" s="201" t="s">
        <v>109</v>
      </c>
      <c r="F3741" s="201" t="s">
        <v>2375</v>
      </c>
    </row>
    <row r="3742" spans="1:6" ht="12" x14ac:dyDescent="0.25">
      <c r="A3742" s="201" t="s">
        <v>2895</v>
      </c>
      <c r="B3742" s="201" t="s">
        <v>2896</v>
      </c>
      <c r="C3742" s="201" t="s">
        <v>2295</v>
      </c>
      <c r="D3742" s="201" t="s">
        <v>2466</v>
      </c>
      <c r="E3742" s="201" t="s">
        <v>109</v>
      </c>
      <c r="F3742" s="201" t="s">
        <v>2405</v>
      </c>
    </row>
    <row r="3743" spans="1:6" ht="12" x14ac:dyDescent="0.25">
      <c r="A3743" s="201" t="s">
        <v>2895</v>
      </c>
      <c r="B3743" s="201" t="s">
        <v>2896</v>
      </c>
      <c r="C3743" s="201" t="s">
        <v>2295</v>
      </c>
      <c r="D3743" s="201" t="s">
        <v>2466</v>
      </c>
      <c r="E3743" s="201" t="s">
        <v>109</v>
      </c>
      <c r="F3743" s="201" t="s">
        <v>2353</v>
      </c>
    </row>
    <row r="3744" spans="1:6" ht="12" x14ac:dyDescent="0.25">
      <c r="A3744" s="201" t="s">
        <v>2895</v>
      </c>
      <c r="B3744" s="201" t="s">
        <v>2896</v>
      </c>
      <c r="C3744" s="201" t="s">
        <v>2295</v>
      </c>
      <c r="D3744" s="201" t="s">
        <v>2466</v>
      </c>
      <c r="E3744" s="201" t="s">
        <v>109</v>
      </c>
      <c r="F3744" s="201" t="s">
        <v>2352</v>
      </c>
    </row>
    <row r="3745" spans="1:6" ht="12" x14ac:dyDescent="0.25">
      <c r="A3745" s="201" t="s">
        <v>2895</v>
      </c>
      <c r="B3745" s="201" t="s">
        <v>2896</v>
      </c>
      <c r="C3745" s="201" t="s">
        <v>2295</v>
      </c>
      <c r="D3745" s="201" t="s">
        <v>2466</v>
      </c>
      <c r="E3745" s="201" t="s">
        <v>109</v>
      </c>
      <c r="F3745" s="201" t="s">
        <v>2430</v>
      </c>
    </row>
    <row r="3746" spans="1:6" ht="12" x14ac:dyDescent="0.25">
      <c r="A3746" s="201" t="s">
        <v>2897</v>
      </c>
      <c r="B3746" s="201" t="s">
        <v>2898</v>
      </c>
      <c r="C3746" s="201" t="s">
        <v>2525</v>
      </c>
      <c r="D3746" s="201" t="s">
        <v>2466</v>
      </c>
      <c r="E3746" s="201" t="s">
        <v>113</v>
      </c>
      <c r="F3746" s="201" t="s">
        <v>2422</v>
      </c>
    </row>
    <row r="3747" spans="1:6" ht="12" x14ac:dyDescent="0.25">
      <c r="A3747" s="201" t="s">
        <v>2897</v>
      </c>
      <c r="B3747" s="201" t="s">
        <v>2898</v>
      </c>
      <c r="C3747" s="201" t="s">
        <v>2525</v>
      </c>
      <c r="D3747" s="201" t="s">
        <v>2466</v>
      </c>
      <c r="E3747" s="201" t="s">
        <v>113</v>
      </c>
    </row>
    <row r="3748" spans="1:6" ht="12" x14ac:dyDescent="0.25">
      <c r="A3748" s="201" t="s">
        <v>2899</v>
      </c>
      <c r="B3748" s="201" t="s">
        <v>2900</v>
      </c>
      <c r="C3748" s="201" t="s">
        <v>2525</v>
      </c>
      <c r="D3748" s="201" t="s">
        <v>2341</v>
      </c>
      <c r="E3748" s="201" t="s">
        <v>113</v>
      </c>
      <c r="F3748" s="201" t="s">
        <v>2365</v>
      </c>
    </row>
    <row r="3749" spans="1:6" ht="12" x14ac:dyDescent="0.25">
      <c r="A3749" s="201" t="s">
        <v>2899</v>
      </c>
      <c r="B3749" s="201" t="s">
        <v>2900</v>
      </c>
      <c r="C3749" s="201" t="s">
        <v>2525</v>
      </c>
      <c r="D3749" s="201" t="s">
        <v>2341</v>
      </c>
      <c r="E3749" s="201" t="s">
        <v>113</v>
      </c>
    </row>
    <row r="3750" spans="1:6" ht="12" x14ac:dyDescent="0.25">
      <c r="A3750" s="201" t="s">
        <v>2899</v>
      </c>
      <c r="B3750" s="201" t="s">
        <v>2900</v>
      </c>
      <c r="C3750" s="201" t="s">
        <v>2525</v>
      </c>
      <c r="D3750" s="201" t="s">
        <v>2341</v>
      </c>
      <c r="E3750" s="201" t="s">
        <v>113</v>
      </c>
      <c r="F3750" s="201" t="s">
        <v>2422</v>
      </c>
    </row>
    <row r="3751" spans="1:6" ht="12" x14ac:dyDescent="0.25">
      <c r="A3751" s="201" t="s">
        <v>2899</v>
      </c>
      <c r="B3751" s="201" t="s">
        <v>2900</v>
      </c>
      <c r="C3751" s="201" t="s">
        <v>2525</v>
      </c>
      <c r="D3751" s="201" t="s">
        <v>2341</v>
      </c>
      <c r="E3751" s="201" t="s">
        <v>113</v>
      </c>
      <c r="F3751" s="201" t="s">
        <v>2341</v>
      </c>
    </row>
    <row r="3752" spans="1:6" ht="12" x14ac:dyDescent="0.25">
      <c r="A3752" s="201" t="s">
        <v>902</v>
      </c>
      <c r="B3752" s="201" t="s">
        <v>2901</v>
      </c>
      <c r="C3752" s="201" t="s">
        <v>2525</v>
      </c>
      <c r="D3752" s="201" t="s">
        <v>2466</v>
      </c>
      <c r="E3752" s="201" t="s">
        <v>113</v>
      </c>
      <c r="F3752" s="201" t="s">
        <v>2365</v>
      </c>
    </row>
    <row r="3753" spans="1:6" ht="12" x14ac:dyDescent="0.25">
      <c r="A3753" s="201" t="s">
        <v>902</v>
      </c>
      <c r="B3753" s="201" t="s">
        <v>2901</v>
      </c>
      <c r="C3753" s="201" t="s">
        <v>2525</v>
      </c>
      <c r="D3753" s="201" t="s">
        <v>2466</v>
      </c>
      <c r="E3753" s="201" t="s">
        <v>113</v>
      </c>
    </row>
    <row r="3754" spans="1:6" ht="12" x14ac:dyDescent="0.25">
      <c r="A3754" s="201" t="s">
        <v>902</v>
      </c>
      <c r="B3754" s="201" t="s">
        <v>2901</v>
      </c>
      <c r="C3754" s="201" t="s">
        <v>2525</v>
      </c>
      <c r="D3754" s="201" t="s">
        <v>2466</v>
      </c>
      <c r="E3754" s="201" t="s">
        <v>113</v>
      </c>
      <c r="F3754" s="201" t="s">
        <v>2422</v>
      </c>
    </row>
    <row r="3755" spans="1:6" ht="12" x14ac:dyDescent="0.25">
      <c r="A3755" s="201" t="s">
        <v>648</v>
      </c>
      <c r="B3755" s="201" t="s">
        <v>2902</v>
      </c>
      <c r="C3755" s="201" t="s">
        <v>2525</v>
      </c>
      <c r="D3755" s="201" t="s">
        <v>2341</v>
      </c>
      <c r="E3755" s="201" t="s">
        <v>113</v>
      </c>
    </row>
    <row r="3756" spans="1:6" ht="12" x14ac:dyDescent="0.25">
      <c r="A3756" s="201" t="s">
        <v>648</v>
      </c>
      <c r="B3756" s="201" t="s">
        <v>2902</v>
      </c>
      <c r="C3756" s="201" t="s">
        <v>2525</v>
      </c>
      <c r="D3756" s="201" t="s">
        <v>2341</v>
      </c>
      <c r="E3756" s="201" t="s">
        <v>113</v>
      </c>
      <c r="F3756" s="201" t="s">
        <v>2365</v>
      </c>
    </row>
    <row r="3757" spans="1:6" ht="12" x14ac:dyDescent="0.25">
      <c r="A3757" s="201" t="s">
        <v>648</v>
      </c>
      <c r="B3757" s="201" t="s">
        <v>2902</v>
      </c>
      <c r="C3757" s="201" t="s">
        <v>2525</v>
      </c>
      <c r="D3757" s="201" t="s">
        <v>2341</v>
      </c>
      <c r="E3757" s="201" t="s">
        <v>113</v>
      </c>
      <c r="F3757" s="201" t="s">
        <v>2344</v>
      </c>
    </row>
    <row r="3758" spans="1:6" ht="12" x14ac:dyDescent="0.25">
      <c r="A3758" s="201" t="s">
        <v>648</v>
      </c>
      <c r="B3758" s="201" t="s">
        <v>2902</v>
      </c>
      <c r="C3758" s="201" t="s">
        <v>2525</v>
      </c>
      <c r="D3758" s="201" t="s">
        <v>2341</v>
      </c>
      <c r="E3758" s="201" t="s">
        <v>113</v>
      </c>
      <c r="F3758" s="201" t="s">
        <v>2466</v>
      </c>
    </row>
    <row r="3759" spans="1:6" ht="12" x14ac:dyDescent="0.25">
      <c r="A3759" s="201" t="s">
        <v>648</v>
      </c>
      <c r="B3759" s="201" t="s">
        <v>2902</v>
      </c>
      <c r="C3759" s="201" t="s">
        <v>2525</v>
      </c>
      <c r="D3759" s="201" t="s">
        <v>2341</v>
      </c>
      <c r="E3759" s="201" t="s">
        <v>113</v>
      </c>
      <c r="F3759" s="201" t="s">
        <v>2422</v>
      </c>
    </row>
    <row r="3760" spans="1:6" ht="12" x14ac:dyDescent="0.25">
      <c r="A3760" s="201" t="s">
        <v>2903</v>
      </c>
      <c r="B3760" s="201" t="s">
        <v>2904</v>
      </c>
      <c r="C3760" s="201" t="s">
        <v>2525</v>
      </c>
      <c r="D3760" s="201" t="s">
        <v>2466</v>
      </c>
      <c r="E3760" s="201" t="s">
        <v>113</v>
      </c>
      <c r="F3760" s="201" t="s">
        <v>2344</v>
      </c>
    </row>
    <row r="3761" spans="1:6" ht="12" x14ac:dyDescent="0.25">
      <c r="A3761" s="201" t="s">
        <v>2903</v>
      </c>
      <c r="B3761" s="201" t="s">
        <v>2904</v>
      </c>
      <c r="C3761" s="201" t="s">
        <v>2525</v>
      </c>
      <c r="D3761" s="201" t="s">
        <v>2466</v>
      </c>
      <c r="E3761" s="201" t="s">
        <v>113</v>
      </c>
      <c r="F3761" s="201" t="s">
        <v>2422</v>
      </c>
    </row>
    <row r="3762" spans="1:6" ht="12" x14ac:dyDescent="0.25">
      <c r="A3762" s="201" t="s">
        <v>2903</v>
      </c>
      <c r="B3762" s="201" t="s">
        <v>2904</v>
      </c>
      <c r="C3762" s="201" t="s">
        <v>2525</v>
      </c>
      <c r="D3762" s="201" t="s">
        <v>2466</v>
      </c>
      <c r="E3762" s="201" t="s">
        <v>113</v>
      </c>
      <c r="F3762" s="201" t="s">
        <v>2365</v>
      </c>
    </row>
    <row r="3763" spans="1:6" ht="12" x14ac:dyDescent="0.25">
      <c r="A3763" s="201" t="s">
        <v>2903</v>
      </c>
      <c r="B3763" s="201" t="s">
        <v>2904</v>
      </c>
      <c r="C3763" s="201" t="s">
        <v>2525</v>
      </c>
      <c r="D3763" s="201" t="s">
        <v>2466</v>
      </c>
      <c r="E3763" s="201" t="s">
        <v>113</v>
      </c>
      <c r="F3763" s="201" t="s">
        <v>2466</v>
      </c>
    </row>
    <row r="3764" spans="1:6" ht="12" x14ac:dyDescent="0.25">
      <c r="A3764" s="201" t="s">
        <v>2903</v>
      </c>
      <c r="B3764" s="201" t="s">
        <v>2904</v>
      </c>
      <c r="C3764" s="201" t="s">
        <v>2525</v>
      </c>
      <c r="D3764" s="201" t="s">
        <v>2466</v>
      </c>
      <c r="E3764" s="201" t="s">
        <v>113</v>
      </c>
      <c r="F3764" s="201" t="s">
        <v>2440</v>
      </c>
    </row>
    <row r="3765" spans="1:6" ht="12" x14ac:dyDescent="0.25">
      <c r="A3765" s="201" t="s">
        <v>2903</v>
      </c>
      <c r="B3765" s="201" t="s">
        <v>2904</v>
      </c>
      <c r="C3765" s="201" t="s">
        <v>2525</v>
      </c>
      <c r="D3765" s="201" t="s">
        <v>2466</v>
      </c>
      <c r="E3765" s="201" t="s">
        <v>113</v>
      </c>
    </row>
    <row r="3766" spans="1:6" ht="12" x14ac:dyDescent="0.25">
      <c r="A3766" s="201" t="s">
        <v>906</v>
      </c>
      <c r="B3766" s="201" t="s">
        <v>2905</v>
      </c>
      <c r="C3766" s="201" t="s">
        <v>2525</v>
      </c>
      <c r="D3766" s="201" t="s">
        <v>2341</v>
      </c>
      <c r="E3766" s="201" t="s">
        <v>113</v>
      </c>
    </row>
    <row r="3767" spans="1:6" ht="12" x14ac:dyDescent="0.25">
      <c r="A3767" s="201" t="s">
        <v>906</v>
      </c>
      <c r="B3767" s="201" t="s">
        <v>2905</v>
      </c>
      <c r="C3767" s="201" t="s">
        <v>2525</v>
      </c>
      <c r="D3767" s="201" t="s">
        <v>2341</v>
      </c>
      <c r="E3767" s="201" t="s">
        <v>113</v>
      </c>
      <c r="F3767" s="201" t="s">
        <v>2394</v>
      </c>
    </row>
    <row r="3768" spans="1:6" ht="12" x14ac:dyDescent="0.25">
      <c r="A3768" s="201" t="s">
        <v>906</v>
      </c>
      <c r="B3768" s="201" t="s">
        <v>2905</v>
      </c>
      <c r="C3768" s="201" t="s">
        <v>2525</v>
      </c>
      <c r="D3768" s="201" t="s">
        <v>2341</v>
      </c>
      <c r="E3768" s="201" t="s">
        <v>113</v>
      </c>
      <c r="F3768" s="201" t="s">
        <v>2466</v>
      </c>
    </row>
    <row r="3769" spans="1:6" ht="12" x14ac:dyDescent="0.25">
      <c r="A3769" s="201" t="s">
        <v>906</v>
      </c>
      <c r="B3769" s="201" t="s">
        <v>2905</v>
      </c>
      <c r="C3769" s="201" t="s">
        <v>2525</v>
      </c>
      <c r="D3769" s="201" t="s">
        <v>2341</v>
      </c>
      <c r="E3769" s="201" t="s">
        <v>113</v>
      </c>
      <c r="F3769" s="201" t="s">
        <v>2365</v>
      </c>
    </row>
    <row r="3770" spans="1:6" ht="12" x14ac:dyDescent="0.25">
      <c r="A3770" s="201" t="s">
        <v>906</v>
      </c>
      <c r="B3770" s="201" t="s">
        <v>2905</v>
      </c>
      <c r="C3770" s="201" t="s">
        <v>2525</v>
      </c>
      <c r="D3770" s="201" t="s">
        <v>2341</v>
      </c>
      <c r="E3770" s="201" t="s">
        <v>113</v>
      </c>
      <c r="F3770" s="201" t="s">
        <v>2422</v>
      </c>
    </row>
    <row r="3771" spans="1:6" ht="12" x14ac:dyDescent="0.25">
      <c r="A3771" s="201" t="s">
        <v>2906</v>
      </c>
      <c r="B3771" s="201" t="s">
        <v>2907</v>
      </c>
      <c r="C3771" s="201" t="s">
        <v>2525</v>
      </c>
      <c r="D3771" s="201" t="s">
        <v>2466</v>
      </c>
      <c r="E3771" s="201" t="s">
        <v>113</v>
      </c>
      <c r="F3771" s="201" t="s">
        <v>2422</v>
      </c>
    </row>
    <row r="3772" spans="1:6" ht="12" x14ac:dyDescent="0.25">
      <c r="A3772" s="201" t="s">
        <v>2906</v>
      </c>
      <c r="B3772" s="201" t="s">
        <v>2907</v>
      </c>
      <c r="C3772" s="201" t="s">
        <v>2525</v>
      </c>
      <c r="D3772" s="201" t="s">
        <v>2466</v>
      </c>
      <c r="E3772" s="201" t="s">
        <v>113</v>
      </c>
    </row>
    <row r="3773" spans="1:6" ht="12" x14ac:dyDescent="0.25">
      <c r="A3773" s="201" t="s">
        <v>2906</v>
      </c>
      <c r="B3773" s="201" t="s">
        <v>2907</v>
      </c>
      <c r="C3773" s="201" t="s">
        <v>2525</v>
      </c>
      <c r="D3773" s="201" t="s">
        <v>2466</v>
      </c>
      <c r="E3773" s="201" t="s">
        <v>113</v>
      </c>
      <c r="F3773" s="201" t="s">
        <v>2365</v>
      </c>
    </row>
    <row r="3774" spans="1:6" ht="12" x14ac:dyDescent="0.25">
      <c r="A3774" s="201" t="s">
        <v>2906</v>
      </c>
      <c r="B3774" s="201" t="s">
        <v>2907</v>
      </c>
      <c r="C3774" s="201" t="s">
        <v>2525</v>
      </c>
      <c r="D3774" s="201" t="s">
        <v>2466</v>
      </c>
      <c r="E3774" s="201" t="s">
        <v>113</v>
      </c>
      <c r="F3774" s="201" t="s">
        <v>2466</v>
      </c>
    </row>
    <row r="3775" spans="1:6" ht="12" x14ac:dyDescent="0.25">
      <c r="A3775" s="201" t="s">
        <v>2233</v>
      </c>
      <c r="B3775" s="201" t="s">
        <v>2908</v>
      </c>
      <c r="C3775" s="201" t="s">
        <v>2439</v>
      </c>
      <c r="D3775" s="201" t="s">
        <v>2341</v>
      </c>
      <c r="E3775" s="201" t="s">
        <v>112</v>
      </c>
      <c r="F3775" s="201" t="s">
        <v>2353</v>
      </c>
    </row>
    <row r="3776" spans="1:6" ht="12" x14ac:dyDescent="0.25">
      <c r="A3776" s="201" t="s">
        <v>2233</v>
      </c>
      <c r="B3776" s="201" t="s">
        <v>2908</v>
      </c>
      <c r="C3776" s="201" t="s">
        <v>2439</v>
      </c>
      <c r="D3776" s="201" t="s">
        <v>2341</v>
      </c>
      <c r="E3776" s="201" t="s">
        <v>112</v>
      </c>
      <c r="F3776" s="201" t="s">
        <v>2405</v>
      </c>
    </row>
    <row r="3777" spans="1:6" ht="12" x14ac:dyDescent="0.25">
      <c r="A3777" s="201" t="s">
        <v>2233</v>
      </c>
      <c r="B3777" s="201" t="s">
        <v>2908</v>
      </c>
      <c r="C3777" s="201" t="s">
        <v>2439</v>
      </c>
      <c r="D3777" s="201" t="s">
        <v>2341</v>
      </c>
      <c r="E3777" s="201" t="s">
        <v>112</v>
      </c>
      <c r="F3777" s="201" t="s">
        <v>2341</v>
      </c>
    </row>
    <row r="3778" spans="1:6" ht="12" x14ac:dyDescent="0.25">
      <c r="A3778" s="201" t="s">
        <v>2233</v>
      </c>
      <c r="B3778" s="201" t="s">
        <v>2908</v>
      </c>
      <c r="C3778" s="201" t="s">
        <v>2439</v>
      </c>
      <c r="D3778" s="201" t="s">
        <v>2341</v>
      </c>
      <c r="E3778" s="201" t="s">
        <v>112</v>
      </c>
      <c r="F3778" s="201" t="s">
        <v>2422</v>
      </c>
    </row>
    <row r="3779" spans="1:6" ht="12" x14ac:dyDescent="0.25">
      <c r="A3779" s="201" t="s">
        <v>2233</v>
      </c>
      <c r="B3779" s="201" t="s">
        <v>2908</v>
      </c>
      <c r="C3779" s="201" t="s">
        <v>2439</v>
      </c>
      <c r="D3779" s="201" t="s">
        <v>2341</v>
      </c>
      <c r="E3779" s="201" t="s">
        <v>112</v>
      </c>
      <c r="F3779" s="201" t="s">
        <v>2365</v>
      </c>
    </row>
    <row r="3780" spans="1:6" ht="12" x14ac:dyDescent="0.25">
      <c r="A3780" s="201" t="s">
        <v>2233</v>
      </c>
      <c r="B3780" s="201" t="s">
        <v>2908</v>
      </c>
      <c r="C3780" s="201" t="s">
        <v>2439</v>
      </c>
      <c r="D3780" s="201" t="s">
        <v>2341</v>
      </c>
      <c r="E3780" s="201" t="s">
        <v>112</v>
      </c>
    </row>
    <row r="3781" spans="1:6" ht="12" x14ac:dyDescent="0.25">
      <c r="A3781" s="207" t="s">
        <v>298</v>
      </c>
      <c r="B3781" s="200" t="s">
        <v>2909</v>
      </c>
      <c r="C3781" s="200" t="s">
        <v>2436</v>
      </c>
      <c r="D3781" s="200" t="s">
        <v>2466</v>
      </c>
      <c r="E3781" s="200" t="s">
        <v>105</v>
      </c>
      <c r="F3781" s="200" t="s">
        <v>2352</v>
      </c>
    </row>
    <row r="3782" spans="1:6" ht="12" x14ac:dyDescent="0.25">
      <c r="A3782" s="207" t="s">
        <v>298</v>
      </c>
      <c r="B3782" s="200" t="s">
        <v>2909</v>
      </c>
      <c r="C3782" s="200" t="s">
        <v>2436</v>
      </c>
      <c r="D3782" s="200" t="s">
        <v>2466</v>
      </c>
      <c r="E3782" s="200" t="s">
        <v>105</v>
      </c>
      <c r="F3782" s="200" t="s">
        <v>2443</v>
      </c>
    </row>
    <row r="3783" spans="1:6" ht="12" x14ac:dyDescent="0.25">
      <c r="A3783" s="207" t="s">
        <v>298</v>
      </c>
      <c r="B3783" s="200" t="s">
        <v>2909</v>
      </c>
      <c r="C3783" s="200" t="s">
        <v>2436</v>
      </c>
      <c r="D3783" s="200" t="s">
        <v>2466</v>
      </c>
      <c r="E3783" s="200" t="s">
        <v>105</v>
      </c>
      <c r="F3783" s="200" t="s">
        <v>2367</v>
      </c>
    </row>
    <row r="3784" spans="1:6" ht="12" x14ac:dyDescent="0.25">
      <c r="A3784" s="207" t="s">
        <v>298</v>
      </c>
      <c r="B3784" s="200" t="s">
        <v>2909</v>
      </c>
      <c r="C3784" s="200" t="s">
        <v>2436</v>
      </c>
      <c r="D3784" s="200" t="s">
        <v>2466</v>
      </c>
      <c r="E3784" s="200" t="s">
        <v>105</v>
      </c>
      <c r="F3784" s="200" t="s">
        <v>2355</v>
      </c>
    </row>
    <row r="3785" spans="1:6" ht="12" x14ac:dyDescent="0.25">
      <c r="A3785" s="207" t="s">
        <v>298</v>
      </c>
      <c r="B3785" s="200" t="s">
        <v>2909</v>
      </c>
      <c r="C3785" s="200" t="s">
        <v>2436</v>
      </c>
      <c r="D3785" s="200" t="s">
        <v>2466</v>
      </c>
      <c r="E3785" s="200" t="s">
        <v>105</v>
      </c>
      <c r="F3785" s="200" t="s">
        <v>2390</v>
      </c>
    </row>
    <row r="3786" spans="1:6" ht="12" x14ac:dyDescent="0.25">
      <c r="A3786" s="207" t="s">
        <v>298</v>
      </c>
      <c r="B3786" s="200" t="s">
        <v>2909</v>
      </c>
      <c r="C3786" s="200" t="s">
        <v>2436</v>
      </c>
      <c r="D3786" s="200" t="s">
        <v>2466</v>
      </c>
      <c r="E3786" s="200" t="s">
        <v>105</v>
      </c>
      <c r="F3786" s="200" t="s">
        <v>2396</v>
      </c>
    </row>
    <row r="3787" spans="1:6" ht="12" x14ac:dyDescent="0.25">
      <c r="A3787" s="207" t="s">
        <v>298</v>
      </c>
      <c r="B3787" s="200" t="s">
        <v>2909</v>
      </c>
      <c r="C3787" s="200" t="s">
        <v>2436</v>
      </c>
      <c r="D3787" s="200" t="s">
        <v>2466</v>
      </c>
      <c r="E3787" s="200" t="s">
        <v>105</v>
      </c>
      <c r="F3787" s="200" t="s">
        <v>2405</v>
      </c>
    </row>
    <row r="3788" spans="1:6" ht="12" x14ac:dyDescent="0.25">
      <c r="A3788" s="207" t="s">
        <v>298</v>
      </c>
      <c r="B3788" s="200" t="s">
        <v>2909</v>
      </c>
      <c r="C3788" s="200" t="s">
        <v>2436</v>
      </c>
      <c r="D3788" s="200" t="s">
        <v>2466</v>
      </c>
      <c r="E3788" s="200" t="s">
        <v>105</v>
      </c>
      <c r="F3788" s="200" t="s">
        <v>2364</v>
      </c>
    </row>
    <row r="3789" spans="1:6" ht="12" x14ac:dyDescent="0.25">
      <c r="A3789" s="207" t="s">
        <v>298</v>
      </c>
      <c r="B3789" s="200" t="s">
        <v>2909</v>
      </c>
      <c r="C3789" s="200" t="s">
        <v>2436</v>
      </c>
      <c r="D3789" s="200" t="s">
        <v>2466</v>
      </c>
      <c r="E3789" s="200" t="s">
        <v>105</v>
      </c>
      <c r="F3789" s="200" t="s">
        <v>2407</v>
      </c>
    </row>
    <row r="3790" spans="1:6" ht="12" x14ac:dyDescent="0.25">
      <c r="A3790" s="207" t="s">
        <v>298</v>
      </c>
      <c r="B3790" s="200" t="s">
        <v>2909</v>
      </c>
      <c r="C3790" s="200" t="s">
        <v>2436</v>
      </c>
      <c r="D3790" s="200" t="s">
        <v>2466</v>
      </c>
      <c r="E3790" s="200" t="s">
        <v>105</v>
      </c>
      <c r="F3790" s="200" t="s">
        <v>2365</v>
      </c>
    </row>
    <row r="3791" spans="1:6" ht="12" x14ac:dyDescent="0.25">
      <c r="A3791" s="207" t="s">
        <v>302</v>
      </c>
      <c r="B3791" s="200" t="s">
        <v>2910</v>
      </c>
      <c r="C3791" s="200" t="s">
        <v>2436</v>
      </c>
      <c r="D3791" s="200" t="s">
        <v>2341</v>
      </c>
      <c r="E3791" s="200" t="s">
        <v>105</v>
      </c>
      <c r="F3791" s="200" t="s">
        <v>2353</v>
      </c>
    </row>
    <row r="3792" spans="1:6" ht="12" x14ac:dyDescent="0.25">
      <c r="A3792" s="207" t="s">
        <v>302</v>
      </c>
      <c r="B3792" s="200" t="s">
        <v>2910</v>
      </c>
      <c r="C3792" s="200" t="s">
        <v>2436</v>
      </c>
      <c r="D3792" s="200" t="s">
        <v>2341</v>
      </c>
      <c r="E3792" s="200" t="s">
        <v>105</v>
      </c>
      <c r="F3792" s="200" t="s">
        <v>2342</v>
      </c>
    </row>
    <row r="3793" spans="1:6" ht="12" x14ac:dyDescent="0.25">
      <c r="A3793" s="207" t="s">
        <v>302</v>
      </c>
      <c r="B3793" s="200" t="s">
        <v>2910</v>
      </c>
      <c r="C3793" s="200" t="s">
        <v>2436</v>
      </c>
      <c r="D3793" s="200" t="s">
        <v>2341</v>
      </c>
      <c r="E3793" s="200" t="s">
        <v>105</v>
      </c>
      <c r="F3793" s="200" t="s">
        <v>2365</v>
      </c>
    </row>
    <row r="3794" spans="1:6" ht="12" x14ac:dyDescent="0.25">
      <c r="A3794" s="207" t="s">
        <v>302</v>
      </c>
      <c r="B3794" s="200" t="s">
        <v>2910</v>
      </c>
      <c r="C3794" s="200" t="s">
        <v>2436</v>
      </c>
      <c r="D3794" s="200" t="s">
        <v>2341</v>
      </c>
      <c r="E3794" s="200" t="s">
        <v>105</v>
      </c>
      <c r="F3794" s="200" t="s">
        <v>2364</v>
      </c>
    </row>
    <row r="3795" spans="1:6" ht="12" x14ac:dyDescent="0.25">
      <c r="A3795" s="207" t="s">
        <v>302</v>
      </c>
      <c r="B3795" s="200" t="s">
        <v>2910</v>
      </c>
      <c r="C3795" s="200" t="s">
        <v>2436</v>
      </c>
      <c r="D3795" s="200" t="s">
        <v>2341</v>
      </c>
      <c r="E3795" s="200" t="s">
        <v>105</v>
      </c>
      <c r="F3795" s="200" t="s">
        <v>2357</v>
      </c>
    </row>
    <row r="3796" spans="1:6" ht="12" x14ac:dyDescent="0.25">
      <c r="A3796" s="207" t="s">
        <v>302</v>
      </c>
      <c r="B3796" s="200" t="s">
        <v>2910</v>
      </c>
      <c r="C3796" s="200" t="s">
        <v>2436</v>
      </c>
      <c r="D3796" s="200" t="s">
        <v>2341</v>
      </c>
      <c r="E3796" s="200" t="s">
        <v>105</v>
      </c>
      <c r="F3796" s="200" t="s">
        <v>2346</v>
      </c>
    </row>
    <row r="3797" spans="1:6" ht="12" x14ac:dyDescent="0.25">
      <c r="A3797" s="207" t="s">
        <v>302</v>
      </c>
      <c r="B3797" s="200" t="s">
        <v>2910</v>
      </c>
      <c r="C3797" s="200" t="s">
        <v>2436</v>
      </c>
      <c r="D3797" s="200" t="s">
        <v>2341</v>
      </c>
      <c r="E3797" s="200" t="s">
        <v>105</v>
      </c>
      <c r="F3797" s="200" t="s">
        <v>2367</v>
      </c>
    </row>
    <row r="3798" spans="1:6" ht="12" x14ac:dyDescent="0.25">
      <c r="A3798" s="207" t="s">
        <v>306</v>
      </c>
      <c r="B3798" s="200" t="s">
        <v>2911</v>
      </c>
      <c r="C3798" s="200" t="s">
        <v>2436</v>
      </c>
      <c r="D3798" s="200" t="s">
        <v>2466</v>
      </c>
      <c r="E3798" s="200" t="s">
        <v>105</v>
      </c>
      <c r="F3798" s="200" t="s">
        <v>2443</v>
      </c>
    </row>
    <row r="3799" spans="1:6" ht="12" x14ac:dyDescent="0.25">
      <c r="A3799" s="207" t="s">
        <v>306</v>
      </c>
      <c r="B3799" s="200" t="s">
        <v>2911</v>
      </c>
      <c r="C3799" s="200" t="s">
        <v>2436</v>
      </c>
      <c r="D3799" s="200" t="s">
        <v>2466</v>
      </c>
      <c r="E3799" s="200" t="s">
        <v>105</v>
      </c>
      <c r="F3799" s="200" t="s">
        <v>2390</v>
      </c>
    </row>
    <row r="3800" spans="1:6" ht="12" x14ac:dyDescent="0.25">
      <c r="A3800" s="207" t="s">
        <v>306</v>
      </c>
      <c r="B3800" s="200" t="s">
        <v>2911</v>
      </c>
      <c r="C3800" s="200" t="s">
        <v>2436</v>
      </c>
      <c r="D3800" s="200" t="s">
        <v>2466</v>
      </c>
      <c r="E3800" s="200" t="s">
        <v>105</v>
      </c>
      <c r="F3800" s="200" t="s">
        <v>2407</v>
      </c>
    </row>
    <row r="3801" spans="1:6" ht="12" x14ac:dyDescent="0.25">
      <c r="A3801" s="207" t="s">
        <v>306</v>
      </c>
      <c r="B3801" s="200" t="s">
        <v>2911</v>
      </c>
      <c r="C3801" s="200" t="s">
        <v>2436</v>
      </c>
      <c r="D3801" s="200" t="s">
        <v>2466</v>
      </c>
      <c r="E3801" s="200" t="s">
        <v>105</v>
      </c>
      <c r="F3801" s="200" t="s">
        <v>2355</v>
      </c>
    </row>
    <row r="3802" spans="1:6" ht="12" x14ac:dyDescent="0.25">
      <c r="A3802" s="207" t="s">
        <v>306</v>
      </c>
      <c r="B3802" s="200" t="s">
        <v>2911</v>
      </c>
      <c r="C3802" s="200" t="s">
        <v>2436</v>
      </c>
      <c r="D3802" s="200" t="s">
        <v>2466</v>
      </c>
      <c r="E3802" s="200" t="s">
        <v>105</v>
      </c>
      <c r="F3802" s="200" t="s">
        <v>2405</v>
      </c>
    </row>
    <row r="3803" spans="1:6" ht="12" x14ac:dyDescent="0.25">
      <c r="A3803" s="207" t="s">
        <v>306</v>
      </c>
      <c r="B3803" s="200" t="s">
        <v>2911</v>
      </c>
      <c r="C3803" s="200" t="s">
        <v>2436</v>
      </c>
      <c r="D3803" s="200" t="s">
        <v>2466</v>
      </c>
      <c r="E3803" s="200" t="s">
        <v>105</v>
      </c>
      <c r="F3803" s="200" t="s">
        <v>2352</v>
      </c>
    </row>
    <row r="3804" spans="1:6" ht="12" x14ac:dyDescent="0.25">
      <c r="A3804" s="207" t="s">
        <v>306</v>
      </c>
      <c r="B3804" s="200" t="s">
        <v>2911</v>
      </c>
      <c r="C3804" s="200" t="s">
        <v>2436</v>
      </c>
      <c r="D3804" s="200" t="s">
        <v>2466</v>
      </c>
      <c r="E3804" s="200" t="s">
        <v>105</v>
      </c>
      <c r="F3804" s="200" t="s">
        <v>2367</v>
      </c>
    </row>
    <row r="3805" spans="1:6" ht="12" x14ac:dyDescent="0.25">
      <c r="A3805" s="207" t="s">
        <v>306</v>
      </c>
      <c r="B3805" s="200" t="s">
        <v>2911</v>
      </c>
      <c r="C3805" s="200" t="s">
        <v>2436</v>
      </c>
      <c r="D3805" s="200" t="s">
        <v>2466</v>
      </c>
      <c r="E3805" s="200" t="s">
        <v>105</v>
      </c>
      <c r="F3805" s="200" t="s">
        <v>2396</v>
      </c>
    </row>
    <row r="3806" spans="1:6" ht="12" x14ac:dyDescent="0.25">
      <c r="A3806" s="207" t="s">
        <v>306</v>
      </c>
      <c r="B3806" s="200" t="s">
        <v>2911</v>
      </c>
      <c r="C3806" s="200" t="s">
        <v>2436</v>
      </c>
      <c r="D3806" s="200" t="s">
        <v>2466</v>
      </c>
      <c r="E3806" s="200" t="s">
        <v>105</v>
      </c>
      <c r="F3806" s="200" t="s">
        <v>2353</v>
      </c>
    </row>
    <row r="3807" spans="1:6" ht="12" x14ac:dyDescent="0.25">
      <c r="A3807" s="207" t="s">
        <v>306</v>
      </c>
      <c r="B3807" s="200" t="s">
        <v>2911</v>
      </c>
      <c r="C3807" s="200" t="s">
        <v>2436</v>
      </c>
      <c r="D3807" s="200" t="s">
        <v>2466</v>
      </c>
      <c r="E3807" s="200" t="s">
        <v>105</v>
      </c>
      <c r="F3807" s="200" t="s">
        <v>2365</v>
      </c>
    </row>
    <row r="3808" spans="1:6" ht="12" x14ac:dyDescent="0.25">
      <c r="A3808" s="207" t="s">
        <v>306</v>
      </c>
      <c r="B3808" s="200" t="s">
        <v>2911</v>
      </c>
      <c r="C3808" s="200" t="s">
        <v>2436</v>
      </c>
      <c r="D3808" s="200" t="s">
        <v>2466</v>
      </c>
      <c r="E3808" s="200" t="s">
        <v>105</v>
      </c>
      <c r="F3808" s="200" t="s">
        <v>2364</v>
      </c>
    </row>
    <row r="3809" spans="1:6" ht="12" x14ac:dyDescent="0.25">
      <c r="A3809" s="201" t="s">
        <v>2912</v>
      </c>
      <c r="B3809" s="201" t="s">
        <v>2913</v>
      </c>
      <c r="C3809" s="201" t="s">
        <v>2613</v>
      </c>
      <c r="D3809" s="201" t="s">
        <v>2341</v>
      </c>
      <c r="E3809" s="201" t="s">
        <v>109</v>
      </c>
      <c r="F3809" s="201" t="s">
        <v>2350</v>
      </c>
    </row>
    <row r="3810" spans="1:6" ht="12" x14ac:dyDescent="0.25">
      <c r="A3810" s="201" t="s">
        <v>2912</v>
      </c>
      <c r="B3810" s="201" t="s">
        <v>2913</v>
      </c>
      <c r="C3810" s="201" t="s">
        <v>2613</v>
      </c>
      <c r="D3810" s="201" t="s">
        <v>2341</v>
      </c>
      <c r="E3810" s="201" t="s">
        <v>109</v>
      </c>
      <c r="F3810" s="201" t="s">
        <v>2357</v>
      </c>
    </row>
    <row r="3811" spans="1:6" ht="12" x14ac:dyDescent="0.25">
      <c r="A3811" s="201" t="s">
        <v>2912</v>
      </c>
      <c r="B3811" s="201" t="s">
        <v>2913</v>
      </c>
      <c r="C3811" s="201" t="s">
        <v>2613</v>
      </c>
      <c r="D3811" s="201" t="s">
        <v>2341</v>
      </c>
      <c r="E3811" s="201" t="s">
        <v>109</v>
      </c>
      <c r="F3811" s="201" t="s">
        <v>2394</v>
      </c>
    </row>
    <row r="3812" spans="1:6" ht="12" x14ac:dyDescent="0.25">
      <c r="A3812" s="201" t="s">
        <v>2912</v>
      </c>
      <c r="B3812" s="201" t="s">
        <v>2913</v>
      </c>
      <c r="C3812" s="201" t="s">
        <v>2613</v>
      </c>
      <c r="D3812" s="201" t="s">
        <v>2341</v>
      </c>
      <c r="E3812" s="201" t="s">
        <v>109</v>
      </c>
      <c r="F3812" s="201" t="s">
        <v>2346</v>
      </c>
    </row>
    <row r="3813" spans="1:6" ht="12" x14ac:dyDescent="0.25">
      <c r="A3813" s="201" t="s">
        <v>2912</v>
      </c>
      <c r="B3813" s="201" t="s">
        <v>2913</v>
      </c>
      <c r="C3813" s="201" t="s">
        <v>2613</v>
      </c>
      <c r="D3813" s="201" t="s">
        <v>2341</v>
      </c>
      <c r="E3813" s="201" t="s">
        <v>109</v>
      </c>
      <c r="F3813" s="201" t="s">
        <v>2365</v>
      </c>
    </row>
    <row r="3814" spans="1:6" ht="12" x14ac:dyDescent="0.25">
      <c r="A3814" s="201" t="s">
        <v>2912</v>
      </c>
      <c r="B3814" s="201" t="s">
        <v>2913</v>
      </c>
      <c r="C3814" s="201" t="s">
        <v>2613</v>
      </c>
      <c r="D3814" s="201" t="s">
        <v>2341</v>
      </c>
      <c r="E3814" s="201" t="s">
        <v>109</v>
      </c>
      <c r="F3814" s="201" t="s">
        <v>2341</v>
      </c>
    </row>
    <row r="3815" spans="1:6" ht="12" x14ac:dyDescent="0.25">
      <c r="A3815" s="201" t="s">
        <v>2912</v>
      </c>
      <c r="B3815" s="201" t="s">
        <v>2913</v>
      </c>
      <c r="C3815" s="201" t="s">
        <v>2613</v>
      </c>
      <c r="D3815" s="201" t="s">
        <v>2341</v>
      </c>
      <c r="E3815" s="201" t="s">
        <v>109</v>
      </c>
    </row>
    <row r="3816" spans="1:6" ht="12" x14ac:dyDescent="0.25">
      <c r="A3816" s="201" t="s">
        <v>2912</v>
      </c>
      <c r="B3816" s="201" t="s">
        <v>2913</v>
      </c>
      <c r="C3816" s="201" t="s">
        <v>2613</v>
      </c>
      <c r="D3816" s="201" t="s">
        <v>2341</v>
      </c>
      <c r="E3816" s="201" t="s">
        <v>109</v>
      </c>
      <c r="F3816" s="201" t="s">
        <v>2407</v>
      </c>
    </row>
    <row r="3817" spans="1:6" ht="12" x14ac:dyDescent="0.25">
      <c r="A3817" s="201" t="s">
        <v>2912</v>
      </c>
      <c r="B3817" s="201" t="s">
        <v>2913</v>
      </c>
      <c r="C3817" s="201" t="s">
        <v>2613</v>
      </c>
      <c r="D3817" s="201" t="s">
        <v>2341</v>
      </c>
      <c r="E3817" s="201" t="s">
        <v>109</v>
      </c>
      <c r="F3817" s="201" t="s">
        <v>2344</v>
      </c>
    </row>
    <row r="3818" spans="1:6" ht="12" x14ac:dyDescent="0.25">
      <c r="A3818" s="201" t="s">
        <v>2912</v>
      </c>
      <c r="B3818" s="201" t="s">
        <v>2913</v>
      </c>
      <c r="C3818" s="201" t="s">
        <v>2613</v>
      </c>
      <c r="D3818" s="201" t="s">
        <v>2341</v>
      </c>
      <c r="E3818" s="201" t="s">
        <v>109</v>
      </c>
      <c r="F3818" s="201" t="s">
        <v>2387</v>
      </c>
    </row>
    <row r="3819" spans="1:6" ht="12" x14ac:dyDescent="0.25">
      <c r="A3819" s="207" t="s">
        <v>312</v>
      </c>
      <c r="B3819" s="200" t="s">
        <v>2914</v>
      </c>
      <c r="C3819" s="200" t="s">
        <v>2436</v>
      </c>
      <c r="D3819" s="200" t="s">
        <v>2466</v>
      </c>
      <c r="E3819" s="200" t="s">
        <v>105</v>
      </c>
      <c r="F3819" s="200" t="s">
        <v>2398</v>
      </c>
    </row>
    <row r="3820" spans="1:6" ht="12" x14ac:dyDescent="0.25">
      <c r="A3820" s="207" t="s">
        <v>312</v>
      </c>
      <c r="B3820" s="200" t="s">
        <v>2914</v>
      </c>
      <c r="C3820" s="200" t="s">
        <v>2436</v>
      </c>
      <c r="D3820" s="200" t="s">
        <v>2466</v>
      </c>
      <c r="E3820" s="200" t="s">
        <v>105</v>
      </c>
      <c r="F3820" s="200" t="s">
        <v>2404</v>
      </c>
    </row>
    <row r="3821" spans="1:6" ht="12" x14ac:dyDescent="0.25">
      <c r="A3821" s="207" t="s">
        <v>312</v>
      </c>
      <c r="B3821" s="200" t="s">
        <v>2914</v>
      </c>
      <c r="C3821" s="200" t="s">
        <v>2436</v>
      </c>
      <c r="D3821" s="200" t="s">
        <v>2466</v>
      </c>
      <c r="E3821" s="200" t="s">
        <v>105</v>
      </c>
      <c r="F3821" s="200" t="s">
        <v>2355</v>
      </c>
    </row>
    <row r="3822" spans="1:6" ht="12" x14ac:dyDescent="0.25">
      <c r="A3822" s="207" t="s">
        <v>312</v>
      </c>
      <c r="B3822" s="200" t="s">
        <v>2914</v>
      </c>
      <c r="C3822" s="200" t="s">
        <v>2436</v>
      </c>
      <c r="D3822" s="200" t="s">
        <v>2466</v>
      </c>
      <c r="E3822" s="200" t="s">
        <v>105</v>
      </c>
      <c r="F3822" s="200" t="s">
        <v>2459</v>
      </c>
    </row>
    <row r="3823" spans="1:6" ht="12" x14ac:dyDescent="0.25">
      <c r="A3823" s="207" t="s">
        <v>312</v>
      </c>
      <c r="B3823" s="200" t="s">
        <v>2914</v>
      </c>
      <c r="C3823" s="200" t="s">
        <v>2436</v>
      </c>
      <c r="D3823" s="200" t="s">
        <v>2466</v>
      </c>
      <c r="E3823" s="200" t="s">
        <v>105</v>
      </c>
      <c r="F3823" s="200" t="s">
        <v>2405</v>
      </c>
    </row>
    <row r="3824" spans="1:6" ht="12" x14ac:dyDescent="0.25">
      <c r="A3824" s="207" t="s">
        <v>312</v>
      </c>
      <c r="B3824" s="200" t="s">
        <v>2914</v>
      </c>
      <c r="C3824" s="200" t="s">
        <v>2436</v>
      </c>
      <c r="D3824" s="200" t="s">
        <v>2466</v>
      </c>
      <c r="E3824" s="200" t="s">
        <v>105</v>
      </c>
      <c r="F3824" s="200" t="s">
        <v>2443</v>
      </c>
    </row>
    <row r="3825" spans="1:6" ht="12" x14ac:dyDescent="0.25">
      <c r="A3825" s="207" t="s">
        <v>312</v>
      </c>
      <c r="B3825" s="200" t="s">
        <v>2914</v>
      </c>
      <c r="C3825" s="200" t="s">
        <v>2436</v>
      </c>
      <c r="D3825" s="200" t="s">
        <v>2466</v>
      </c>
      <c r="E3825" s="200" t="s">
        <v>105</v>
      </c>
      <c r="F3825" s="200" t="s">
        <v>2402</v>
      </c>
    </row>
    <row r="3826" spans="1:6" ht="12" x14ac:dyDescent="0.25">
      <c r="A3826" s="207" t="s">
        <v>312</v>
      </c>
      <c r="B3826" s="200" t="s">
        <v>2914</v>
      </c>
      <c r="C3826" s="200" t="s">
        <v>2436</v>
      </c>
      <c r="D3826" s="200" t="s">
        <v>2466</v>
      </c>
      <c r="E3826" s="200" t="s">
        <v>105</v>
      </c>
      <c r="F3826" s="200" t="s">
        <v>2347</v>
      </c>
    </row>
    <row r="3827" spans="1:6" ht="12" x14ac:dyDescent="0.25">
      <c r="A3827" s="207" t="s">
        <v>312</v>
      </c>
      <c r="B3827" s="200" t="s">
        <v>2914</v>
      </c>
      <c r="C3827" s="200" t="s">
        <v>2436</v>
      </c>
      <c r="D3827" s="200" t="s">
        <v>2466</v>
      </c>
      <c r="E3827" s="200" t="s">
        <v>105</v>
      </c>
      <c r="F3827" s="200" t="s">
        <v>2390</v>
      </c>
    </row>
    <row r="3828" spans="1:6" ht="12" x14ac:dyDescent="0.25">
      <c r="A3828" s="207" t="s">
        <v>312</v>
      </c>
      <c r="B3828" s="200" t="s">
        <v>2914</v>
      </c>
      <c r="C3828" s="200" t="s">
        <v>2436</v>
      </c>
      <c r="D3828" s="200" t="s">
        <v>2466</v>
      </c>
      <c r="E3828" s="200" t="s">
        <v>105</v>
      </c>
      <c r="F3828" s="200" t="s">
        <v>2407</v>
      </c>
    </row>
    <row r="3829" spans="1:6" ht="12" x14ac:dyDescent="0.25">
      <c r="A3829" s="207" t="s">
        <v>312</v>
      </c>
      <c r="B3829" s="200" t="s">
        <v>2914</v>
      </c>
      <c r="C3829" s="200" t="s">
        <v>2436</v>
      </c>
      <c r="D3829" s="200" t="s">
        <v>2466</v>
      </c>
      <c r="E3829" s="200" t="s">
        <v>105</v>
      </c>
      <c r="F3829" s="200" t="s">
        <v>2367</v>
      </c>
    </row>
    <row r="3830" spans="1:6" ht="12" x14ac:dyDescent="0.25">
      <c r="A3830" s="207" t="s">
        <v>312</v>
      </c>
      <c r="B3830" s="200" t="s">
        <v>2914</v>
      </c>
      <c r="C3830" s="200" t="s">
        <v>2436</v>
      </c>
      <c r="D3830" s="200" t="s">
        <v>2466</v>
      </c>
      <c r="E3830" s="200" t="s">
        <v>105</v>
      </c>
      <c r="F3830" s="200" t="s">
        <v>2396</v>
      </c>
    </row>
    <row r="3831" spans="1:6" ht="12" x14ac:dyDescent="0.25">
      <c r="A3831" s="207" t="s">
        <v>312</v>
      </c>
      <c r="B3831" s="200" t="s">
        <v>2914</v>
      </c>
      <c r="C3831" s="200" t="s">
        <v>2436</v>
      </c>
      <c r="D3831" s="200" t="s">
        <v>2466</v>
      </c>
      <c r="E3831" s="200" t="s">
        <v>105</v>
      </c>
      <c r="F3831" s="200" t="s">
        <v>2365</v>
      </c>
    </row>
    <row r="3832" spans="1:6" ht="12" x14ac:dyDescent="0.25">
      <c r="A3832" s="207" t="s">
        <v>312</v>
      </c>
      <c r="B3832" s="200" t="s">
        <v>2914</v>
      </c>
      <c r="C3832" s="200" t="s">
        <v>2436</v>
      </c>
      <c r="D3832" s="200" t="s">
        <v>2466</v>
      </c>
      <c r="E3832" s="200" t="s">
        <v>105</v>
      </c>
      <c r="F3832" s="200" t="s">
        <v>2364</v>
      </c>
    </row>
    <row r="3833" spans="1:6" ht="12" x14ac:dyDescent="0.25">
      <c r="A3833" s="207" t="s">
        <v>315</v>
      </c>
      <c r="B3833" s="200" t="s">
        <v>2915</v>
      </c>
      <c r="C3833" s="200" t="s">
        <v>2436</v>
      </c>
      <c r="D3833" s="200" t="s">
        <v>2466</v>
      </c>
      <c r="E3833" s="200" t="s">
        <v>105</v>
      </c>
      <c r="F3833" s="200" t="s">
        <v>2352</v>
      </c>
    </row>
    <row r="3834" spans="1:6" ht="12" x14ac:dyDescent="0.25">
      <c r="A3834" s="207" t="s">
        <v>315</v>
      </c>
      <c r="B3834" s="200" t="s">
        <v>2915</v>
      </c>
      <c r="C3834" s="200" t="s">
        <v>2436</v>
      </c>
      <c r="D3834" s="200" t="s">
        <v>2466</v>
      </c>
      <c r="E3834" s="200" t="s">
        <v>105</v>
      </c>
      <c r="F3834" s="200" t="s">
        <v>2353</v>
      </c>
    </row>
    <row r="3835" spans="1:6" ht="12" x14ac:dyDescent="0.25">
      <c r="A3835" s="207" t="s">
        <v>315</v>
      </c>
      <c r="B3835" s="200" t="s">
        <v>2915</v>
      </c>
      <c r="C3835" s="200" t="s">
        <v>2436</v>
      </c>
      <c r="D3835" s="200" t="s">
        <v>2466</v>
      </c>
      <c r="E3835" s="200" t="s">
        <v>105</v>
      </c>
      <c r="F3835" s="200" t="s">
        <v>2355</v>
      </c>
    </row>
    <row r="3836" spans="1:6" ht="12" x14ac:dyDescent="0.25">
      <c r="A3836" s="207" t="s">
        <v>315</v>
      </c>
      <c r="B3836" s="200" t="s">
        <v>2915</v>
      </c>
      <c r="C3836" s="200" t="s">
        <v>2436</v>
      </c>
      <c r="D3836" s="200" t="s">
        <v>2466</v>
      </c>
      <c r="E3836" s="200" t="s">
        <v>105</v>
      </c>
      <c r="F3836" s="200" t="s">
        <v>2396</v>
      </c>
    </row>
    <row r="3837" spans="1:6" ht="12" x14ac:dyDescent="0.25">
      <c r="A3837" s="207" t="s">
        <v>315</v>
      </c>
      <c r="B3837" s="200" t="s">
        <v>2915</v>
      </c>
      <c r="C3837" s="200" t="s">
        <v>2436</v>
      </c>
      <c r="D3837" s="200" t="s">
        <v>2466</v>
      </c>
      <c r="E3837" s="200" t="s">
        <v>105</v>
      </c>
      <c r="F3837" s="200" t="s">
        <v>2390</v>
      </c>
    </row>
    <row r="3838" spans="1:6" ht="12" x14ac:dyDescent="0.25">
      <c r="A3838" s="207" t="s">
        <v>315</v>
      </c>
      <c r="B3838" s="200" t="s">
        <v>2915</v>
      </c>
      <c r="C3838" s="200" t="s">
        <v>2436</v>
      </c>
      <c r="D3838" s="200" t="s">
        <v>2466</v>
      </c>
      <c r="E3838" s="200" t="s">
        <v>105</v>
      </c>
      <c r="F3838" s="200" t="s">
        <v>2394</v>
      </c>
    </row>
    <row r="3839" spans="1:6" ht="12" x14ac:dyDescent="0.25">
      <c r="A3839" s="207" t="s">
        <v>315</v>
      </c>
      <c r="B3839" s="200" t="s">
        <v>2915</v>
      </c>
      <c r="C3839" s="200" t="s">
        <v>2436</v>
      </c>
      <c r="D3839" s="200" t="s">
        <v>2466</v>
      </c>
      <c r="E3839" s="200" t="s">
        <v>105</v>
      </c>
      <c r="F3839" s="200" t="s">
        <v>2407</v>
      </c>
    </row>
    <row r="3840" spans="1:6" ht="12" x14ac:dyDescent="0.25">
      <c r="A3840" s="207" t="s">
        <v>315</v>
      </c>
      <c r="B3840" s="200" t="s">
        <v>2915</v>
      </c>
      <c r="C3840" s="200" t="s">
        <v>2436</v>
      </c>
      <c r="D3840" s="200" t="s">
        <v>2466</v>
      </c>
      <c r="E3840" s="200" t="s">
        <v>105</v>
      </c>
      <c r="F3840" s="200" t="s">
        <v>2367</v>
      </c>
    </row>
    <row r="3841" spans="1:6" ht="12" x14ac:dyDescent="0.25">
      <c r="A3841" s="207" t="s">
        <v>315</v>
      </c>
      <c r="B3841" s="200" t="s">
        <v>2915</v>
      </c>
      <c r="C3841" s="200" t="s">
        <v>2436</v>
      </c>
      <c r="D3841" s="200" t="s">
        <v>2466</v>
      </c>
      <c r="E3841" s="200" t="s">
        <v>105</v>
      </c>
      <c r="F3841" s="200" t="s">
        <v>2443</v>
      </c>
    </row>
    <row r="3842" spans="1:6" ht="12" x14ac:dyDescent="0.25">
      <c r="A3842" s="207" t="s">
        <v>315</v>
      </c>
      <c r="B3842" s="200" t="s">
        <v>2915</v>
      </c>
      <c r="C3842" s="200" t="s">
        <v>2436</v>
      </c>
      <c r="D3842" s="200" t="s">
        <v>2466</v>
      </c>
      <c r="E3842" s="200" t="s">
        <v>105</v>
      </c>
      <c r="F3842" s="200" t="s">
        <v>2365</v>
      </c>
    </row>
    <row r="3843" spans="1:6" ht="12" x14ac:dyDescent="0.25">
      <c r="A3843" s="207" t="s">
        <v>315</v>
      </c>
      <c r="B3843" s="200" t="s">
        <v>2915</v>
      </c>
      <c r="C3843" s="200" t="s">
        <v>2436</v>
      </c>
      <c r="D3843" s="200" t="s">
        <v>2466</v>
      </c>
      <c r="E3843" s="200" t="s">
        <v>105</v>
      </c>
      <c r="F3843" s="200" t="s">
        <v>2364</v>
      </c>
    </row>
    <row r="3844" spans="1:6" ht="12" x14ac:dyDescent="0.25">
      <c r="A3844" s="207" t="s">
        <v>315</v>
      </c>
      <c r="B3844" s="200" t="s">
        <v>2915</v>
      </c>
      <c r="C3844" s="200" t="s">
        <v>2436</v>
      </c>
      <c r="D3844" s="200" t="s">
        <v>2466</v>
      </c>
      <c r="E3844" s="200" t="s">
        <v>105</v>
      </c>
      <c r="F3844" s="200" t="s">
        <v>2342</v>
      </c>
    </row>
    <row r="3845" spans="1:6" ht="12" x14ac:dyDescent="0.25">
      <c r="A3845" s="207" t="s">
        <v>315</v>
      </c>
      <c r="B3845" s="200" t="s">
        <v>2915</v>
      </c>
      <c r="C3845" s="200" t="s">
        <v>2436</v>
      </c>
      <c r="D3845" s="200" t="s">
        <v>2466</v>
      </c>
      <c r="E3845" s="200" t="s">
        <v>105</v>
      </c>
      <c r="F3845" s="200" t="s">
        <v>2405</v>
      </c>
    </row>
    <row r="3846" spans="1:6" ht="12" x14ac:dyDescent="0.25">
      <c r="A3846" s="201" t="s">
        <v>2916</v>
      </c>
      <c r="B3846" s="201" t="s">
        <v>2917</v>
      </c>
      <c r="C3846" s="201" t="s">
        <v>2284</v>
      </c>
      <c r="D3846" s="201" t="s">
        <v>2466</v>
      </c>
      <c r="E3846" s="201" t="s">
        <v>109</v>
      </c>
      <c r="F3846" s="201" t="s">
        <v>2355</v>
      </c>
    </row>
    <row r="3847" spans="1:6" ht="12" x14ac:dyDescent="0.25">
      <c r="A3847" s="201" t="s">
        <v>2916</v>
      </c>
      <c r="B3847" s="201" t="s">
        <v>2917</v>
      </c>
      <c r="C3847" s="201" t="s">
        <v>2284</v>
      </c>
      <c r="D3847" s="201" t="s">
        <v>2466</v>
      </c>
      <c r="E3847" s="201" t="s">
        <v>109</v>
      </c>
      <c r="F3847" s="201" t="s">
        <v>2344</v>
      </c>
    </row>
    <row r="3848" spans="1:6" ht="12" x14ac:dyDescent="0.25">
      <c r="A3848" s="201" t="s">
        <v>2916</v>
      </c>
      <c r="B3848" s="201" t="s">
        <v>2917</v>
      </c>
      <c r="C3848" s="201" t="s">
        <v>2284</v>
      </c>
      <c r="D3848" s="201" t="s">
        <v>2466</v>
      </c>
      <c r="E3848" s="201" t="s">
        <v>109</v>
      </c>
      <c r="F3848" s="201" t="s">
        <v>2422</v>
      </c>
    </row>
    <row r="3849" spans="1:6" ht="12" x14ac:dyDescent="0.25">
      <c r="A3849" s="201" t="s">
        <v>2916</v>
      </c>
      <c r="B3849" s="201" t="s">
        <v>2917</v>
      </c>
      <c r="C3849" s="201" t="s">
        <v>2284</v>
      </c>
      <c r="D3849" s="201" t="s">
        <v>2466</v>
      </c>
      <c r="E3849" s="201" t="s">
        <v>109</v>
      </c>
      <c r="F3849" s="201" t="s">
        <v>2345</v>
      </c>
    </row>
    <row r="3850" spans="1:6" ht="12" x14ac:dyDescent="0.25">
      <c r="A3850" s="201" t="s">
        <v>2918</v>
      </c>
      <c r="B3850" s="201" t="s">
        <v>2919</v>
      </c>
      <c r="C3850" s="201" t="s">
        <v>2321</v>
      </c>
      <c r="D3850" s="201" t="s">
        <v>2458</v>
      </c>
      <c r="E3850" s="201" t="s">
        <v>98</v>
      </c>
      <c r="F3850" s="201" t="s">
        <v>2355</v>
      </c>
    </row>
    <row r="3851" spans="1:6" ht="12" x14ac:dyDescent="0.25">
      <c r="A3851" s="201" t="s">
        <v>2918</v>
      </c>
      <c r="B3851" s="201" t="s">
        <v>2919</v>
      </c>
      <c r="C3851" s="201" t="s">
        <v>2321</v>
      </c>
      <c r="D3851" s="201" t="s">
        <v>2458</v>
      </c>
      <c r="E3851" s="201" t="s">
        <v>98</v>
      </c>
      <c r="F3851" s="201" t="s">
        <v>2345</v>
      </c>
    </row>
    <row r="3852" spans="1:6" ht="12" x14ac:dyDescent="0.25">
      <c r="A3852" s="201" t="s">
        <v>2918</v>
      </c>
      <c r="B3852" s="201" t="s">
        <v>2919</v>
      </c>
      <c r="C3852" s="201" t="s">
        <v>2321</v>
      </c>
      <c r="D3852" s="201" t="s">
        <v>2458</v>
      </c>
      <c r="E3852" s="201" t="s">
        <v>98</v>
      </c>
      <c r="F3852" s="201" t="s">
        <v>2458</v>
      </c>
    </row>
    <row r="3853" spans="1:6" ht="12" x14ac:dyDescent="0.25">
      <c r="A3853" s="207" t="s">
        <v>2918</v>
      </c>
      <c r="B3853" s="200" t="s">
        <v>2919</v>
      </c>
      <c r="C3853" s="200" t="s">
        <v>2321</v>
      </c>
      <c r="D3853" s="200" t="s">
        <v>2458</v>
      </c>
      <c r="E3853" s="200" t="s">
        <v>98</v>
      </c>
      <c r="F3853" s="200" t="s">
        <v>2355</v>
      </c>
    </row>
    <row r="3854" spans="1:6" ht="12" x14ac:dyDescent="0.25">
      <c r="A3854" s="207" t="s">
        <v>2918</v>
      </c>
      <c r="B3854" s="200" t="s">
        <v>2919</v>
      </c>
      <c r="C3854" s="200" t="s">
        <v>2321</v>
      </c>
      <c r="D3854" s="200" t="s">
        <v>2458</v>
      </c>
      <c r="E3854" s="200" t="s">
        <v>98</v>
      </c>
      <c r="F3854" s="200" t="s">
        <v>2345</v>
      </c>
    </row>
    <row r="3855" spans="1:6" ht="12" x14ac:dyDescent="0.25">
      <c r="A3855" s="201" t="s">
        <v>2920</v>
      </c>
      <c r="B3855" s="201" t="s">
        <v>2921</v>
      </c>
      <c r="C3855" s="201" t="s">
        <v>2613</v>
      </c>
      <c r="D3855" s="201" t="s">
        <v>2466</v>
      </c>
      <c r="E3855" s="201" t="s">
        <v>105</v>
      </c>
      <c r="F3855" s="201" t="s">
        <v>2367</v>
      </c>
    </row>
    <row r="3856" spans="1:6" ht="12" x14ac:dyDescent="0.25">
      <c r="A3856" s="201" t="s">
        <v>2920</v>
      </c>
      <c r="B3856" s="201" t="s">
        <v>2921</v>
      </c>
      <c r="C3856" s="201" t="s">
        <v>2613</v>
      </c>
      <c r="D3856" s="201" t="s">
        <v>2466</v>
      </c>
      <c r="E3856" s="201" t="s">
        <v>105</v>
      </c>
      <c r="F3856" s="201" t="s">
        <v>2345</v>
      </c>
    </row>
    <row r="3857" spans="1:6" ht="12" x14ac:dyDescent="0.25">
      <c r="A3857" s="201" t="s">
        <v>2920</v>
      </c>
      <c r="B3857" s="201" t="s">
        <v>2921</v>
      </c>
      <c r="C3857" s="201" t="s">
        <v>2613</v>
      </c>
      <c r="D3857" s="201" t="s">
        <v>2466</v>
      </c>
      <c r="E3857" s="201" t="s">
        <v>105</v>
      </c>
    </row>
    <row r="3858" spans="1:6" ht="12" x14ac:dyDescent="0.25">
      <c r="A3858" s="201" t="s">
        <v>2920</v>
      </c>
      <c r="B3858" s="201" t="s">
        <v>2921</v>
      </c>
      <c r="C3858" s="201" t="s">
        <v>2613</v>
      </c>
      <c r="D3858" s="201" t="s">
        <v>2466</v>
      </c>
      <c r="E3858" s="201" t="s">
        <v>105</v>
      </c>
      <c r="F3858" s="201" t="s">
        <v>2422</v>
      </c>
    </row>
    <row r="3859" spans="1:6" ht="12" x14ac:dyDescent="0.25">
      <c r="A3859" s="201" t="s">
        <v>2920</v>
      </c>
      <c r="B3859" s="201" t="s">
        <v>2921</v>
      </c>
      <c r="C3859" s="201" t="s">
        <v>2613</v>
      </c>
      <c r="D3859" s="201" t="s">
        <v>2466</v>
      </c>
      <c r="E3859" s="201" t="s">
        <v>105</v>
      </c>
      <c r="F3859" s="201" t="s">
        <v>2443</v>
      </c>
    </row>
    <row r="3860" spans="1:6" ht="12" x14ac:dyDescent="0.25">
      <c r="A3860" s="201" t="s">
        <v>2920</v>
      </c>
      <c r="B3860" s="201" t="s">
        <v>2921</v>
      </c>
      <c r="C3860" s="201" t="s">
        <v>2613</v>
      </c>
      <c r="D3860" s="201" t="s">
        <v>2466</v>
      </c>
      <c r="E3860" s="201" t="s">
        <v>105</v>
      </c>
      <c r="F3860" s="201" t="s">
        <v>2355</v>
      </c>
    </row>
    <row r="3861" spans="1:6" ht="12" x14ac:dyDescent="0.25">
      <c r="A3861" s="201" t="s">
        <v>2920</v>
      </c>
      <c r="B3861" s="201" t="s">
        <v>2921</v>
      </c>
      <c r="C3861" s="201" t="s">
        <v>2613</v>
      </c>
      <c r="D3861" s="201" t="s">
        <v>2466</v>
      </c>
      <c r="E3861" s="201" t="s">
        <v>105</v>
      </c>
      <c r="F3861" s="201" t="s">
        <v>2466</v>
      </c>
    </row>
    <row r="3862" spans="1:6" ht="12" x14ac:dyDescent="0.25">
      <c r="A3862" s="201" t="s">
        <v>2920</v>
      </c>
      <c r="B3862" s="201" t="s">
        <v>2921</v>
      </c>
      <c r="C3862" s="201" t="s">
        <v>2613</v>
      </c>
      <c r="D3862" s="201" t="s">
        <v>2466</v>
      </c>
      <c r="E3862" s="201" t="s">
        <v>105</v>
      </c>
      <c r="F3862" s="201" t="s">
        <v>2396</v>
      </c>
    </row>
    <row r="3863" spans="1:6" ht="12" x14ac:dyDescent="0.25">
      <c r="A3863" s="201" t="s">
        <v>2922</v>
      </c>
      <c r="B3863" s="201" t="s">
        <v>2923</v>
      </c>
      <c r="C3863" s="201" t="s">
        <v>2436</v>
      </c>
      <c r="D3863" s="201" t="s">
        <v>2466</v>
      </c>
      <c r="E3863" s="201" t="s">
        <v>105</v>
      </c>
      <c r="F3863" s="201" t="s">
        <v>2365</v>
      </c>
    </row>
    <row r="3864" spans="1:6" ht="12" x14ac:dyDescent="0.25">
      <c r="A3864" s="201" t="s">
        <v>2922</v>
      </c>
      <c r="B3864" s="201" t="s">
        <v>2923</v>
      </c>
      <c r="C3864" s="201" t="s">
        <v>2436</v>
      </c>
      <c r="D3864" s="201" t="s">
        <v>2466</v>
      </c>
      <c r="E3864" s="201" t="s">
        <v>105</v>
      </c>
      <c r="F3864" s="201" t="s">
        <v>2367</v>
      </c>
    </row>
    <row r="3865" spans="1:6" ht="12" x14ac:dyDescent="0.25">
      <c r="A3865" s="201" t="s">
        <v>2922</v>
      </c>
      <c r="B3865" s="201" t="s">
        <v>2923</v>
      </c>
      <c r="C3865" s="201" t="s">
        <v>2436</v>
      </c>
      <c r="D3865" s="201" t="s">
        <v>2466</v>
      </c>
      <c r="E3865" s="201" t="s">
        <v>105</v>
      </c>
    </row>
    <row r="3866" spans="1:6" ht="12" x14ac:dyDescent="0.25">
      <c r="A3866" s="201" t="s">
        <v>2922</v>
      </c>
      <c r="B3866" s="201" t="s">
        <v>2923</v>
      </c>
      <c r="C3866" s="201" t="s">
        <v>2436</v>
      </c>
      <c r="D3866" s="201" t="s">
        <v>2466</v>
      </c>
      <c r="E3866" s="201" t="s">
        <v>105</v>
      </c>
      <c r="F3866" s="201" t="s">
        <v>2443</v>
      </c>
    </row>
    <row r="3867" spans="1:6" ht="12" x14ac:dyDescent="0.25">
      <c r="A3867" s="201" t="s">
        <v>2922</v>
      </c>
      <c r="B3867" s="201" t="s">
        <v>2923</v>
      </c>
      <c r="C3867" s="201" t="s">
        <v>2436</v>
      </c>
      <c r="D3867" s="201" t="s">
        <v>2466</v>
      </c>
      <c r="E3867" s="201" t="s">
        <v>105</v>
      </c>
      <c r="F3867" s="201" t="s">
        <v>2466</v>
      </c>
    </row>
    <row r="3868" spans="1:6" ht="12" x14ac:dyDescent="0.25">
      <c r="A3868" s="201" t="s">
        <v>2922</v>
      </c>
      <c r="B3868" s="201" t="s">
        <v>2923</v>
      </c>
      <c r="C3868" s="201" t="s">
        <v>2436</v>
      </c>
      <c r="D3868" s="201" t="s">
        <v>2466</v>
      </c>
      <c r="E3868" s="201" t="s">
        <v>105</v>
      </c>
      <c r="F3868" s="201" t="s">
        <v>2396</v>
      </c>
    </row>
    <row r="3869" spans="1:6" ht="12" x14ac:dyDescent="0.25">
      <c r="A3869" s="201" t="s">
        <v>1124</v>
      </c>
      <c r="B3869" s="201" t="s">
        <v>2924</v>
      </c>
      <c r="C3869" s="201" t="s">
        <v>2613</v>
      </c>
      <c r="D3869" s="201" t="s">
        <v>2466</v>
      </c>
      <c r="E3869" s="201" t="s">
        <v>105</v>
      </c>
      <c r="F3869" s="201" t="s">
        <v>2466</v>
      </c>
    </row>
    <row r="3870" spans="1:6" ht="12" x14ac:dyDescent="0.25">
      <c r="A3870" s="201" t="s">
        <v>1124</v>
      </c>
      <c r="B3870" s="201" t="s">
        <v>2924</v>
      </c>
      <c r="C3870" s="201" t="s">
        <v>2613</v>
      </c>
      <c r="D3870" s="201" t="s">
        <v>2466</v>
      </c>
      <c r="E3870" s="201" t="s">
        <v>105</v>
      </c>
      <c r="F3870" s="201" t="s">
        <v>2422</v>
      </c>
    </row>
    <row r="3871" spans="1:6" ht="12" x14ac:dyDescent="0.25">
      <c r="A3871" s="201" t="s">
        <v>1124</v>
      </c>
      <c r="B3871" s="201" t="s">
        <v>2924</v>
      </c>
      <c r="C3871" s="201" t="s">
        <v>2613</v>
      </c>
      <c r="D3871" s="201" t="s">
        <v>2466</v>
      </c>
      <c r="E3871" s="201" t="s">
        <v>105</v>
      </c>
      <c r="F3871" s="201" t="s">
        <v>2367</v>
      </c>
    </row>
    <row r="3872" spans="1:6" ht="12" x14ac:dyDescent="0.25">
      <c r="A3872" s="201" t="s">
        <v>1124</v>
      </c>
      <c r="B3872" s="201" t="s">
        <v>2924</v>
      </c>
      <c r="C3872" s="201" t="s">
        <v>2613</v>
      </c>
      <c r="D3872" s="201" t="s">
        <v>2466</v>
      </c>
      <c r="E3872" s="201" t="s">
        <v>105</v>
      </c>
      <c r="F3872" s="201" t="s">
        <v>2396</v>
      </c>
    </row>
    <row r="3873" spans="1:6" ht="12" x14ac:dyDescent="0.25">
      <c r="A3873" s="201" t="s">
        <v>1124</v>
      </c>
      <c r="B3873" s="201" t="s">
        <v>2924</v>
      </c>
      <c r="C3873" s="201" t="s">
        <v>2613</v>
      </c>
      <c r="D3873" s="201" t="s">
        <v>2466</v>
      </c>
      <c r="E3873" s="201" t="s">
        <v>105</v>
      </c>
    </row>
    <row r="3874" spans="1:6" ht="12" x14ac:dyDescent="0.25">
      <c r="A3874" s="201" t="s">
        <v>1124</v>
      </c>
      <c r="B3874" s="201" t="s">
        <v>2924</v>
      </c>
      <c r="C3874" s="201" t="s">
        <v>2613</v>
      </c>
      <c r="D3874" s="201" t="s">
        <v>2466</v>
      </c>
      <c r="E3874" s="201" t="s">
        <v>105</v>
      </c>
      <c r="F3874" s="201" t="s">
        <v>2443</v>
      </c>
    </row>
    <row r="3875" spans="1:6" ht="12" x14ac:dyDescent="0.25">
      <c r="A3875" s="201" t="s">
        <v>2925</v>
      </c>
      <c r="B3875" s="201" t="s">
        <v>2926</v>
      </c>
      <c r="C3875" s="201" t="s">
        <v>2613</v>
      </c>
      <c r="D3875" s="201" t="s">
        <v>2341</v>
      </c>
      <c r="E3875" s="201" t="s">
        <v>113</v>
      </c>
    </row>
    <row r="3876" spans="1:6" ht="12" x14ac:dyDescent="0.25">
      <c r="A3876" s="201" t="s">
        <v>2925</v>
      </c>
      <c r="B3876" s="201" t="s">
        <v>2926</v>
      </c>
      <c r="C3876" s="201" t="s">
        <v>2613</v>
      </c>
      <c r="D3876" s="201" t="s">
        <v>2341</v>
      </c>
      <c r="E3876" s="201" t="s">
        <v>113</v>
      </c>
      <c r="F3876" s="201" t="s">
        <v>2422</v>
      </c>
    </row>
    <row r="3877" spans="1:6" ht="12" x14ac:dyDescent="0.25">
      <c r="A3877" s="207" t="s">
        <v>2925</v>
      </c>
      <c r="B3877" s="200" t="s">
        <v>2926</v>
      </c>
      <c r="C3877" s="200" t="s">
        <v>2613</v>
      </c>
      <c r="D3877" s="200" t="s">
        <v>2341</v>
      </c>
      <c r="E3877" s="200" t="s">
        <v>113</v>
      </c>
      <c r="F3877" s="200" t="s">
        <v>2422</v>
      </c>
    </row>
    <row r="3878" spans="1:6" ht="12" x14ac:dyDescent="0.25">
      <c r="A3878" s="207" t="s">
        <v>319</v>
      </c>
      <c r="B3878" s="200" t="s">
        <v>2927</v>
      </c>
      <c r="C3878" s="200" t="s">
        <v>2436</v>
      </c>
      <c r="D3878" s="200" t="s">
        <v>2341</v>
      </c>
      <c r="E3878" s="200" t="s">
        <v>105</v>
      </c>
      <c r="F3878" s="200" t="s">
        <v>2346</v>
      </c>
    </row>
    <row r="3879" spans="1:6" ht="12" x14ac:dyDescent="0.25">
      <c r="A3879" s="207" t="s">
        <v>319</v>
      </c>
      <c r="B3879" s="200" t="s">
        <v>2927</v>
      </c>
      <c r="C3879" s="200" t="s">
        <v>2436</v>
      </c>
      <c r="D3879" s="200" t="s">
        <v>2341</v>
      </c>
      <c r="E3879" s="200" t="s">
        <v>105</v>
      </c>
      <c r="F3879" s="200" t="s">
        <v>2342</v>
      </c>
    </row>
    <row r="3880" spans="1:6" ht="12" x14ac:dyDescent="0.25">
      <c r="A3880" s="207" t="s">
        <v>319</v>
      </c>
      <c r="B3880" s="200" t="s">
        <v>2927</v>
      </c>
      <c r="C3880" s="200" t="s">
        <v>2436</v>
      </c>
      <c r="D3880" s="200" t="s">
        <v>2341</v>
      </c>
      <c r="E3880" s="200" t="s">
        <v>105</v>
      </c>
      <c r="F3880" s="200" t="s">
        <v>2352</v>
      </c>
    </row>
    <row r="3881" spans="1:6" ht="12" x14ac:dyDescent="0.25">
      <c r="A3881" s="201" t="s">
        <v>2928</v>
      </c>
      <c r="B3881" s="201" t="s">
        <v>2929</v>
      </c>
      <c r="C3881" s="201" t="s">
        <v>2436</v>
      </c>
      <c r="D3881" s="201" t="s">
        <v>2466</v>
      </c>
      <c r="E3881" s="201" t="s">
        <v>105</v>
      </c>
      <c r="F3881" s="201" t="s">
        <v>2390</v>
      </c>
    </row>
    <row r="3882" spans="1:6" ht="12" x14ac:dyDescent="0.25">
      <c r="A3882" s="201" t="s">
        <v>2928</v>
      </c>
      <c r="B3882" s="201" t="s">
        <v>2929</v>
      </c>
      <c r="C3882" s="201" t="s">
        <v>2436</v>
      </c>
      <c r="D3882" s="201" t="s">
        <v>2466</v>
      </c>
      <c r="E3882" s="201" t="s">
        <v>105</v>
      </c>
      <c r="F3882" s="201" t="s">
        <v>2367</v>
      </c>
    </row>
    <row r="3883" spans="1:6" ht="12" x14ac:dyDescent="0.25">
      <c r="A3883" s="201" t="s">
        <v>2928</v>
      </c>
      <c r="B3883" s="201" t="s">
        <v>2929</v>
      </c>
      <c r="C3883" s="201" t="s">
        <v>2436</v>
      </c>
      <c r="D3883" s="201" t="s">
        <v>2466</v>
      </c>
      <c r="E3883" s="201" t="s">
        <v>105</v>
      </c>
      <c r="F3883" s="201" t="s">
        <v>2466</v>
      </c>
    </row>
    <row r="3884" spans="1:6" ht="12" x14ac:dyDescent="0.25">
      <c r="A3884" s="201" t="s">
        <v>2928</v>
      </c>
      <c r="B3884" s="201" t="s">
        <v>2929</v>
      </c>
      <c r="C3884" s="201" t="s">
        <v>2436</v>
      </c>
      <c r="D3884" s="201" t="s">
        <v>2466</v>
      </c>
      <c r="E3884" s="201" t="s">
        <v>105</v>
      </c>
      <c r="F3884" s="201" t="s">
        <v>2365</v>
      </c>
    </row>
    <row r="3885" spans="1:6" ht="12" x14ac:dyDescent="0.25">
      <c r="A3885" s="201" t="s">
        <v>2928</v>
      </c>
      <c r="B3885" s="201" t="s">
        <v>2929</v>
      </c>
      <c r="C3885" s="201" t="s">
        <v>2436</v>
      </c>
      <c r="D3885" s="201" t="s">
        <v>2466</v>
      </c>
      <c r="E3885" s="201" t="s">
        <v>105</v>
      </c>
    </row>
    <row r="3886" spans="1:6" ht="12" x14ac:dyDescent="0.25">
      <c r="A3886" s="201" t="s">
        <v>2930</v>
      </c>
      <c r="B3886" s="201" t="s">
        <v>2931</v>
      </c>
      <c r="C3886" s="201" t="s">
        <v>2436</v>
      </c>
      <c r="D3886" s="201" t="s">
        <v>2466</v>
      </c>
      <c r="E3886" s="201" t="s">
        <v>112</v>
      </c>
      <c r="F3886" s="201" t="s">
        <v>2367</v>
      </c>
    </row>
    <row r="3887" spans="1:6" ht="12" x14ac:dyDescent="0.25">
      <c r="A3887" s="201" t="s">
        <v>2930</v>
      </c>
      <c r="B3887" s="201" t="s">
        <v>2931</v>
      </c>
      <c r="C3887" s="201" t="s">
        <v>2436</v>
      </c>
      <c r="D3887" s="201" t="s">
        <v>2466</v>
      </c>
      <c r="E3887" s="201" t="s">
        <v>112</v>
      </c>
      <c r="F3887" s="201" t="s">
        <v>2364</v>
      </c>
    </row>
    <row r="3888" spans="1:6" ht="12" x14ac:dyDescent="0.25">
      <c r="A3888" s="201" t="s">
        <v>2930</v>
      </c>
      <c r="B3888" s="201" t="s">
        <v>2931</v>
      </c>
      <c r="C3888" s="201" t="s">
        <v>2436</v>
      </c>
      <c r="D3888" s="201" t="s">
        <v>2466</v>
      </c>
      <c r="E3888" s="201" t="s">
        <v>112</v>
      </c>
    </row>
    <row r="3889" spans="1:6" ht="12" x14ac:dyDescent="0.25">
      <c r="A3889" s="201" t="s">
        <v>2930</v>
      </c>
      <c r="B3889" s="201" t="s">
        <v>2931</v>
      </c>
      <c r="C3889" s="201" t="s">
        <v>2436</v>
      </c>
      <c r="D3889" s="201" t="s">
        <v>2466</v>
      </c>
      <c r="E3889" s="201" t="s">
        <v>112</v>
      </c>
      <c r="F3889" s="201" t="s">
        <v>2396</v>
      </c>
    </row>
    <row r="3890" spans="1:6" ht="12" x14ac:dyDescent="0.25">
      <c r="A3890" s="201" t="s">
        <v>2930</v>
      </c>
      <c r="B3890" s="201" t="s">
        <v>2931</v>
      </c>
      <c r="C3890" s="201" t="s">
        <v>2436</v>
      </c>
      <c r="D3890" s="201" t="s">
        <v>2466</v>
      </c>
      <c r="E3890" s="201" t="s">
        <v>112</v>
      </c>
      <c r="F3890" s="201" t="s">
        <v>2466</v>
      </c>
    </row>
    <row r="3891" spans="1:6" ht="12" x14ac:dyDescent="0.25">
      <c r="A3891" s="201" t="s">
        <v>2932</v>
      </c>
      <c r="B3891" s="201" t="s">
        <v>2933</v>
      </c>
      <c r="C3891" s="201" t="s">
        <v>2613</v>
      </c>
      <c r="D3891" s="201" t="s">
        <v>2466</v>
      </c>
      <c r="E3891" s="201" t="s">
        <v>112</v>
      </c>
      <c r="F3891" s="201" t="s">
        <v>2345</v>
      </c>
    </row>
    <row r="3892" spans="1:6" ht="12" x14ac:dyDescent="0.25">
      <c r="A3892" s="201" t="s">
        <v>2932</v>
      </c>
      <c r="B3892" s="201" t="s">
        <v>2933</v>
      </c>
      <c r="C3892" s="201" t="s">
        <v>2613</v>
      </c>
      <c r="D3892" s="201" t="s">
        <v>2466</v>
      </c>
      <c r="E3892" s="201" t="s">
        <v>112</v>
      </c>
      <c r="F3892" s="201" t="s">
        <v>2365</v>
      </c>
    </row>
    <row r="3893" spans="1:6" ht="12" x14ac:dyDescent="0.25">
      <c r="A3893" s="201" t="s">
        <v>2932</v>
      </c>
      <c r="B3893" s="201" t="s">
        <v>2933</v>
      </c>
      <c r="C3893" s="201" t="s">
        <v>2613</v>
      </c>
      <c r="D3893" s="201" t="s">
        <v>2466</v>
      </c>
      <c r="E3893" s="201" t="s">
        <v>112</v>
      </c>
      <c r="F3893" s="201" t="s">
        <v>2466</v>
      </c>
    </row>
    <row r="3894" spans="1:6" ht="12" x14ac:dyDescent="0.25">
      <c r="A3894" s="207" t="s">
        <v>2932</v>
      </c>
      <c r="B3894" s="200" t="s">
        <v>2933</v>
      </c>
      <c r="C3894" s="200" t="s">
        <v>2613</v>
      </c>
      <c r="D3894" s="200" t="s">
        <v>2466</v>
      </c>
      <c r="E3894" s="200" t="s">
        <v>112</v>
      </c>
      <c r="F3894" s="200" t="s">
        <v>2345</v>
      </c>
    </row>
    <row r="3895" spans="1:6" ht="12" x14ac:dyDescent="0.25">
      <c r="A3895" s="207" t="s">
        <v>2932</v>
      </c>
      <c r="B3895" s="200" t="s">
        <v>2933</v>
      </c>
      <c r="C3895" s="200" t="s">
        <v>2613</v>
      </c>
      <c r="D3895" s="200" t="s">
        <v>2466</v>
      </c>
      <c r="E3895" s="200" t="s">
        <v>112</v>
      </c>
      <c r="F3895" s="200" t="s">
        <v>2365</v>
      </c>
    </row>
    <row r="3896" spans="1:6" ht="12" x14ac:dyDescent="0.25">
      <c r="A3896" s="201" t="s">
        <v>2934</v>
      </c>
      <c r="B3896" s="201" t="s">
        <v>2935</v>
      </c>
      <c r="C3896" s="201" t="s">
        <v>2613</v>
      </c>
      <c r="D3896" s="201" t="s">
        <v>2466</v>
      </c>
      <c r="E3896" s="201" t="s">
        <v>105</v>
      </c>
      <c r="F3896" s="201" t="s">
        <v>2394</v>
      </c>
    </row>
    <row r="3897" spans="1:6" ht="12" x14ac:dyDescent="0.25">
      <c r="A3897" s="201" t="s">
        <v>2934</v>
      </c>
      <c r="B3897" s="201" t="s">
        <v>2935</v>
      </c>
      <c r="C3897" s="201" t="s">
        <v>2613</v>
      </c>
      <c r="D3897" s="201" t="s">
        <v>2466</v>
      </c>
      <c r="E3897" s="201" t="s">
        <v>105</v>
      </c>
      <c r="F3897" s="201" t="s">
        <v>2365</v>
      </c>
    </row>
    <row r="3898" spans="1:6" ht="12" x14ac:dyDescent="0.25">
      <c r="A3898" s="201" t="s">
        <v>2934</v>
      </c>
      <c r="B3898" s="201" t="s">
        <v>2935</v>
      </c>
      <c r="C3898" s="201" t="s">
        <v>2613</v>
      </c>
      <c r="D3898" s="201" t="s">
        <v>2466</v>
      </c>
      <c r="E3898" s="201" t="s">
        <v>105</v>
      </c>
      <c r="F3898" s="201" t="s">
        <v>2466</v>
      </c>
    </row>
    <row r="3899" spans="1:6" ht="12" x14ac:dyDescent="0.25">
      <c r="A3899" s="201" t="s">
        <v>2934</v>
      </c>
      <c r="B3899" s="201" t="s">
        <v>2935</v>
      </c>
      <c r="C3899" s="201" t="s">
        <v>2613</v>
      </c>
      <c r="D3899" s="201" t="s">
        <v>2466</v>
      </c>
      <c r="E3899" s="201" t="s">
        <v>105</v>
      </c>
    </row>
    <row r="3900" spans="1:6" ht="12" x14ac:dyDescent="0.25">
      <c r="A3900" s="201" t="s">
        <v>2934</v>
      </c>
      <c r="B3900" s="201" t="s">
        <v>2935</v>
      </c>
      <c r="C3900" s="201" t="s">
        <v>2613</v>
      </c>
      <c r="D3900" s="201" t="s">
        <v>2466</v>
      </c>
      <c r="E3900" s="201" t="s">
        <v>105</v>
      </c>
      <c r="F3900" s="201" t="s">
        <v>2367</v>
      </c>
    </row>
    <row r="3901" spans="1:6" ht="12" x14ac:dyDescent="0.25">
      <c r="A3901" s="201" t="s">
        <v>2934</v>
      </c>
      <c r="B3901" s="201" t="s">
        <v>2935</v>
      </c>
      <c r="C3901" s="201" t="s">
        <v>2613</v>
      </c>
      <c r="D3901" s="201" t="s">
        <v>2466</v>
      </c>
      <c r="E3901" s="201" t="s">
        <v>105</v>
      </c>
      <c r="F3901" s="201" t="s">
        <v>2422</v>
      </c>
    </row>
    <row r="3902" spans="1:6" ht="12" x14ac:dyDescent="0.25">
      <c r="A3902" s="201" t="s">
        <v>320</v>
      </c>
      <c r="B3902" s="201" t="s">
        <v>2936</v>
      </c>
      <c r="C3902" s="201" t="s">
        <v>2436</v>
      </c>
      <c r="D3902" s="201" t="s">
        <v>2466</v>
      </c>
      <c r="E3902" s="201" t="s">
        <v>105</v>
      </c>
      <c r="F3902" s="201" t="s">
        <v>2367</v>
      </c>
    </row>
    <row r="3903" spans="1:6" ht="12" x14ac:dyDescent="0.25">
      <c r="A3903" s="201" t="s">
        <v>320</v>
      </c>
      <c r="B3903" s="201" t="s">
        <v>2936</v>
      </c>
      <c r="C3903" s="201" t="s">
        <v>2436</v>
      </c>
      <c r="D3903" s="201" t="s">
        <v>2466</v>
      </c>
      <c r="E3903" s="201" t="s">
        <v>105</v>
      </c>
    </row>
    <row r="3904" spans="1:6" ht="12" x14ac:dyDescent="0.25">
      <c r="A3904" s="201" t="s">
        <v>320</v>
      </c>
      <c r="B3904" s="201" t="s">
        <v>2936</v>
      </c>
      <c r="C3904" s="201" t="s">
        <v>2436</v>
      </c>
      <c r="D3904" s="201" t="s">
        <v>2466</v>
      </c>
      <c r="E3904" s="201" t="s">
        <v>105</v>
      </c>
      <c r="F3904" s="201" t="s">
        <v>2396</v>
      </c>
    </row>
    <row r="3905" spans="1:6" ht="12" x14ac:dyDescent="0.25">
      <c r="A3905" s="201" t="s">
        <v>320</v>
      </c>
      <c r="B3905" s="201" t="s">
        <v>2936</v>
      </c>
      <c r="C3905" s="201" t="s">
        <v>2436</v>
      </c>
      <c r="D3905" s="201" t="s">
        <v>2466</v>
      </c>
      <c r="E3905" s="201" t="s">
        <v>105</v>
      </c>
      <c r="F3905" s="201" t="s">
        <v>2443</v>
      </c>
    </row>
    <row r="3906" spans="1:6" ht="12" x14ac:dyDescent="0.25">
      <c r="A3906" s="201" t="s">
        <v>320</v>
      </c>
      <c r="B3906" s="201" t="s">
        <v>2936</v>
      </c>
      <c r="C3906" s="201" t="s">
        <v>2436</v>
      </c>
      <c r="D3906" s="201" t="s">
        <v>2466</v>
      </c>
      <c r="E3906" s="201" t="s">
        <v>105</v>
      </c>
      <c r="F3906" s="201" t="s">
        <v>2466</v>
      </c>
    </row>
    <row r="3907" spans="1:6" ht="12" x14ac:dyDescent="0.25">
      <c r="A3907" s="201" t="s">
        <v>320</v>
      </c>
      <c r="B3907" s="201" t="s">
        <v>2936</v>
      </c>
      <c r="C3907" s="201" t="s">
        <v>2436</v>
      </c>
      <c r="D3907" s="201" t="s">
        <v>2466</v>
      </c>
      <c r="E3907" s="201" t="s">
        <v>105</v>
      </c>
      <c r="F3907" s="201" t="s">
        <v>2365</v>
      </c>
    </row>
    <row r="3908" spans="1:6" ht="12" x14ac:dyDescent="0.25">
      <c r="A3908" s="201" t="s">
        <v>2937</v>
      </c>
      <c r="B3908" s="201" t="s">
        <v>2938</v>
      </c>
      <c r="C3908" s="201" t="s">
        <v>2439</v>
      </c>
      <c r="D3908" s="201" t="s">
        <v>2466</v>
      </c>
      <c r="E3908" s="201" t="s">
        <v>105</v>
      </c>
      <c r="F3908" s="201" t="s">
        <v>2466</v>
      </c>
    </row>
    <row r="3909" spans="1:6" ht="12" x14ac:dyDescent="0.25">
      <c r="A3909" s="201" t="s">
        <v>2937</v>
      </c>
      <c r="B3909" s="201" t="s">
        <v>2938</v>
      </c>
      <c r="C3909" s="201" t="s">
        <v>2439</v>
      </c>
      <c r="D3909" s="201" t="s">
        <v>2466</v>
      </c>
      <c r="E3909" s="201" t="s">
        <v>105</v>
      </c>
      <c r="F3909" s="201" t="s">
        <v>2407</v>
      </c>
    </row>
    <row r="3910" spans="1:6" ht="12" x14ac:dyDescent="0.25">
      <c r="A3910" s="201" t="s">
        <v>2937</v>
      </c>
      <c r="B3910" s="201" t="s">
        <v>2938</v>
      </c>
      <c r="C3910" s="201" t="s">
        <v>2439</v>
      </c>
      <c r="D3910" s="201" t="s">
        <v>2466</v>
      </c>
      <c r="E3910" s="201" t="s">
        <v>105</v>
      </c>
      <c r="F3910" s="201" t="s">
        <v>2390</v>
      </c>
    </row>
    <row r="3911" spans="1:6" ht="12" x14ac:dyDescent="0.25">
      <c r="A3911" s="201" t="s">
        <v>2937</v>
      </c>
      <c r="B3911" s="201" t="s">
        <v>2938</v>
      </c>
      <c r="C3911" s="201" t="s">
        <v>2439</v>
      </c>
      <c r="D3911" s="201" t="s">
        <v>2466</v>
      </c>
      <c r="E3911" s="201" t="s">
        <v>105</v>
      </c>
      <c r="F3911" s="201" t="s">
        <v>2365</v>
      </c>
    </row>
    <row r="3912" spans="1:6" ht="12" x14ac:dyDescent="0.25">
      <c r="A3912" s="201" t="s">
        <v>2937</v>
      </c>
      <c r="B3912" s="201" t="s">
        <v>2938</v>
      </c>
      <c r="C3912" s="201" t="s">
        <v>2439</v>
      </c>
      <c r="D3912" s="201" t="s">
        <v>2466</v>
      </c>
      <c r="E3912" s="201" t="s">
        <v>105</v>
      </c>
      <c r="F3912" s="201" t="s">
        <v>2422</v>
      </c>
    </row>
    <row r="3913" spans="1:6" ht="12" x14ac:dyDescent="0.25">
      <c r="A3913" s="201" t="s">
        <v>2937</v>
      </c>
      <c r="B3913" s="201" t="s">
        <v>2938</v>
      </c>
      <c r="C3913" s="201" t="s">
        <v>2439</v>
      </c>
      <c r="D3913" s="201" t="s">
        <v>2466</v>
      </c>
      <c r="E3913" s="201" t="s">
        <v>105</v>
      </c>
    </row>
    <row r="3914" spans="1:6" ht="12" x14ac:dyDescent="0.25">
      <c r="A3914" s="201" t="s">
        <v>2937</v>
      </c>
      <c r="B3914" s="201" t="s">
        <v>2938</v>
      </c>
      <c r="C3914" s="201" t="s">
        <v>2439</v>
      </c>
      <c r="D3914" s="201" t="s">
        <v>2466</v>
      </c>
      <c r="E3914" s="201" t="s">
        <v>105</v>
      </c>
      <c r="F3914" s="201" t="s">
        <v>2443</v>
      </c>
    </row>
    <row r="3915" spans="1:6" ht="12" x14ac:dyDescent="0.25">
      <c r="A3915" s="201" t="s">
        <v>2937</v>
      </c>
      <c r="B3915" s="201" t="s">
        <v>2938</v>
      </c>
      <c r="C3915" s="201" t="s">
        <v>2439</v>
      </c>
      <c r="D3915" s="201" t="s">
        <v>2466</v>
      </c>
      <c r="E3915" s="201" t="s">
        <v>105</v>
      </c>
      <c r="F3915" s="201" t="s">
        <v>2367</v>
      </c>
    </row>
    <row r="3916" spans="1:6" ht="12" x14ac:dyDescent="0.25">
      <c r="A3916" s="201" t="s">
        <v>2939</v>
      </c>
      <c r="B3916" s="201" t="s">
        <v>2940</v>
      </c>
      <c r="C3916" s="201" t="s">
        <v>2436</v>
      </c>
      <c r="D3916" s="201" t="s">
        <v>2466</v>
      </c>
      <c r="E3916" s="201" t="s">
        <v>105</v>
      </c>
    </row>
    <row r="3917" spans="1:6" ht="12" x14ac:dyDescent="0.25">
      <c r="A3917" s="201" t="s">
        <v>2939</v>
      </c>
      <c r="B3917" s="201" t="s">
        <v>2940</v>
      </c>
      <c r="C3917" s="201" t="s">
        <v>2436</v>
      </c>
      <c r="D3917" s="201" t="s">
        <v>2466</v>
      </c>
      <c r="E3917" s="201" t="s">
        <v>105</v>
      </c>
      <c r="F3917" s="201" t="s">
        <v>2367</v>
      </c>
    </row>
    <row r="3918" spans="1:6" ht="12" x14ac:dyDescent="0.25">
      <c r="A3918" s="201" t="s">
        <v>2939</v>
      </c>
      <c r="B3918" s="201" t="s">
        <v>2940</v>
      </c>
      <c r="C3918" s="201" t="s">
        <v>2436</v>
      </c>
      <c r="D3918" s="201" t="s">
        <v>2466</v>
      </c>
      <c r="E3918" s="201" t="s">
        <v>105</v>
      </c>
      <c r="F3918" s="201" t="s">
        <v>2396</v>
      </c>
    </row>
    <row r="3919" spans="1:6" ht="12" x14ac:dyDescent="0.25">
      <c r="A3919" s="201" t="s">
        <v>2939</v>
      </c>
      <c r="B3919" s="201" t="s">
        <v>2940</v>
      </c>
      <c r="C3919" s="201" t="s">
        <v>2436</v>
      </c>
      <c r="D3919" s="201" t="s">
        <v>2466</v>
      </c>
      <c r="E3919" s="201" t="s">
        <v>105</v>
      </c>
      <c r="F3919" s="201" t="s">
        <v>2466</v>
      </c>
    </row>
    <row r="3920" spans="1:6" ht="12" x14ac:dyDescent="0.25">
      <c r="A3920" s="201" t="s">
        <v>2939</v>
      </c>
      <c r="B3920" s="201" t="s">
        <v>2940</v>
      </c>
      <c r="C3920" s="201" t="s">
        <v>2436</v>
      </c>
      <c r="D3920" s="201" t="s">
        <v>2466</v>
      </c>
      <c r="E3920" s="201" t="s">
        <v>105</v>
      </c>
      <c r="F3920" s="201" t="s">
        <v>2365</v>
      </c>
    </row>
    <row r="3921" spans="1:6" ht="12" x14ac:dyDescent="0.25">
      <c r="A3921" s="201" t="s">
        <v>2939</v>
      </c>
      <c r="B3921" s="201" t="s">
        <v>2940</v>
      </c>
      <c r="C3921" s="201" t="s">
        <v>2436</v>
      </c>
      <c r="D3921" s="201" t="s">
        <v>2466</v>
      </c>
      <c r="E3921" s="201" t="s">
        <v>105</v>
      </c>
      <c r="F3921" s="201" t="s">
        <v>2342</v>
      </c>
    </row>
    <row r="3922" spans="1:6" ht="12" x14ac:dyDescent="0.25">
      <c r="A3922" s="201" t="s">
        <v>2235</v>
      </c>
      <c r="B3922" s="201" t="s">
        <v>2941</v>
      </c>
      <c r="C3922" s="201" t="s">
        <v>2439</v>
      </c>
      <c r="D3922" s="201" t="s">
        <v>2466</v>
      </c>
      <c r="E3922" s="201" t="s">
        <v>105</v>
      </c>
    </row>
    <row r="3923" spans="1:6" ht="12" x14ac:dyDescent="0.25">
      <c r="A3923" s="201" t="s">
        <v>2235</v>
      </c>
      <c r="B3923" s="201" t="s">
        <v>2941</v>
      </c>
      <c r="C3923" s="201" t="s">
        <v>2439</v>
      </c>
      <c r="D3923" s="201" t="s">
        <v>2466</v>
      </c>
      <c r="E3923" s="201" t="s">
        <v>105</v>
      </c>
      <c r="F3923" s="201" t="s">
        <v>2365</v>
      </c>
    </row>
    <row r="3924" spans="1:6" ht="12" x14ac:dyDescent="0.25">
      <c r="A3924" s="201" t="s">
        <v>2235</v>
      </c>
      <c r="B3924" s="201" t="s">
        <v>2941</v>
      </c>
      <c r="C3924" s="201" t="s">
        <v>2439</v>
      </c>
      <c r="D3924" s="201" t="s">
        <v>2466</v>
      </c>
      <c r="E3924" s="201" t="s">
        <v>105</v>
      </c>
      <c r="F3924" s="201" t="s">
        <v>2466</v>
      </c>
    </row>
    <row r="3925" spans="1:6" ht="12" x14ac:dyDescent="0.25">
      <c r="A3925" s="201" t="s">
        <v>2235</v>
      </c>
      <c r="B3925" s="201" t="s">
        <v>2941</v>
      </c>
      <c r="C3925" s="201" t="s">
        <v>2439</v>
      </c>
      <c r="D3925" s="201" t="s">
        <v>2466</v>
      </c>
      <c r="E3925" s="201" t="s">
        <v>105</v>
      </c>
      <c r="F3925" s="201" t="s">
        <v>2396</v>
      </c>
    </row>
    <row r="3926" spans="1:6" ht="12" x14ac:dyDescent="0.25">
      <c r="A3926" s="201" t="s">
        <v>2235</v>
      </c>
      <c r="B3926" s="201" t="s">
        <v>2941</v>
      </c>
      <c r="C3926" s="201" t="s">
        <v>2439</v>
      </c>
      <c r="D3926" s="201" t="s">
        <v>2466</v>
      </c>
      <c r="E3926" s="201" t="s">
        <v>105</v>
      </c>
      <c r="F3926" s="201" t="s">
        <v>2367</v>
      </c>
    </row>
    <row r="3927" spans="1:6" ht="12" x14ac:dyDescent="0.25">
      <c r="A3927" s="201" t="s">
        <v>2235</v>
      </c>
      <c r="B3927" s="201" t="s">
        <v>2941</v>
      </c>
      <c r="C3927" s="201" t="s">
        <v>2439</v>
      </c>
      <c r="D3927" s="201" t="s">
        <v>2466</v>
      </c>
      <c r="E3927" s="201" t="s">
        <v>105</v>
      </c>
      <c r="F3927" s="201" t="s">
        <v>2422</v>
      </c>
    </row>
    <row r="3928" spans="1:6" ht="12" x14ac:dyDescent="0.25">
      <c r="A3928" s="207" t="s">
        <v>322</v>
      </c>
      <c r="B3928" s="200" t="s">
        <v>2942</v>
      </c>
      <c r="C3928" s="200" t="s">
        <v>2436</v>
      </c>
      <c r="D3928" s="200" t="s">
        <v>2466</v>
      </c>
      <c r="E3928" s="200" t="s">
        <v>105</v>
      </c>
      <c r="F3928" s="200" t="s">
        <v>2405</v>
      </c>
    </row>
    <row r="3929" spans="1:6" ht="12" x14ac:dyDescent="0.25">
      <c r="A3929" s="207" t="s">
        <v>322</v>
      </c>
      <c r="B3929" s="200" t="s">
        <v>2942</v>
      </c>
      <c r="C3929" s="200" t="s">
        <v>2436</v>
      </c>
      <c r="D3929" s="200" t="s">
        <v>2466</v>
      </c>
      <c r="E3929" s="200" t="s">
        <v>105</v>
      </c>
      <c r="F3929" s="200" t="s">
        <v>2365</v>
      </c>
    </row>
    <row r="3930" spans="1:6" ht="12" x14ac:dyDescent="0.25">
      <c r="A3930" s="201" t="s">
        <v>2943</v>
      </c>
      <c r="B3930" s="201" t="s">
        <v>2944</v>
      </c>
      <c r="C3930" s="201" t="s">
        <v>2284</v>
      </c>
      <c r="D3930" s="201" t="s">
        <v>2466</v>
      </c>
      <c r="E3930" s="201" t="s">
        <v>109</v>
      </c>
      <c r="F3930" s="201" t="s">
        <v>2344</v>
      </c>
    </row>
    <row r="3931" spans="1:6" ht="12" x14ac:dyDescent="0.25">
      <c r="A3931" s="201" t="s">
        <v>2943</v>
      </c>
      <c r="B3931" s="201" t="s">
        <v>2944</v>
      </c>
      <c r="C3931" s="201" t="s">
        <v>2284</v>
      </c>
      <c r="D3931" s="201" t="s">
        <v>2466</v>
      </c>
      <c r="E3931" s="201" t="s">
        <v>109</v>
      </c>
      <c r="F3931" s="201" t="s">
        <v>2422</v>
      </c>
    </row>
    <row r="3932" spans="1:6" ht="12" x14ac:dyDescent="0.25">
      <c r="A3932" s="201" t="s">
        <v>2943</v>
      </c>
      <c r="B3932" s="201" t="s">
        <v>2944</v>
      </c>
      <c r="C3932" s="201" t="s">
        <v>2284</v>
      </c>
      <c r="D3932" s="201" t="s">
        <v>2466</v>
      </c>
      <c r="E3932" s="201" t="s">
        <v>109</v>
      </c>
      <c r="F3932" s="201" t="s">
        <v>2345</v>
      </c>
    </row>
    <row r="3933" spans="1:6" ht="12" x14ac:dyDescent="0.25">
      <c r="A3933" s="201" t="s">
        <v>2945</v>
      </c>
      <c r="B3933" s="201" t="s">
        <v>2946</v>
      </c>
      <c r="C3933" s="201" t="s">
        <v>2613</v>
      </c>
      <c r="D3933" s="201" t="s">
        <v>2466</v>
      </c>
      <c r="E3933" s="201" t="s">
        <v>105</v>
      </c>
      <c r="F3933" s="201" t="s">
        <v>2355</v>
      </c>
    </row>
    <row r="3934" spans="1:6" ht="12" x14ac:dyDescent="0.25">
      <c r="A3934" s="201" t="s">
        <v>2945</v>
      </c>
      <c r="B3934" s="201" t="s">
        <v>2946</v>
      </c>
      <c r="C3934" s="201" t="s">
        <v>2613</v>
      </c>
      <c r="D3934" s="201" t="s">
        <v>2466</v>
      </c>
      <c r="E3934" s="201" t="s">
        <v>105</v>
      </c>
      <c r="F3934" s="201" t="s">
        <v>2422</v>
      </c>
    </row>
    <row r="3935" spans="1:6" ht="12" x14ac:dyDescent="0.25">
      <c r="A3935" s="201" t="s">
        <v>2945</v>
      </c>
      <c r="B3935" s="201" t="s">
        <v>2946</v>
      </c>
      <c r="C3935" s="201" t="s">
        <v>2613</v>
      </c>
      <c r="D3935" s="201" t="s">
        <v>2466</v>
      </c>
      <c r="E3935" s="201" t="s">
        <v>105</v>
      </c>
      <c r="F3935" s="201" t="s">
        <v>2342</v>
      </c>
    </row>
    <row r="3936" spans="1:6" ht="12" x14ac:dyDescent="0.25">
      <c r="A3936" s="201" t="s">
        <v>2945</v>
      </c>
      <c r="B3936" s="201" t="s">
        <v>2946</v>
      </c>
      <c r="C3936" s="201" t="s">
        <v>2613</v>
      </c>
      <c r="D3936" s="201" t="s">
        <v>2466</v>
      </c>
      <c r="E3936" s="201" t="s">
        <v>105</v>
      </c>
      <c r="F3936" s="201" t="s">
        <v>2407</v>
      </c>
    </row>
    <row r="3937" spans="1:6" ht="12" x14ac:dyDescent="0.25">
      <c r="A3937" s="201" t="s">
        <v>2945</v>
      </c>
      <c r="B3937" s="201" t="s">
        <v>2946</v>
      </c>
      <c r="C3937" s="201" t="s">
        <v>2613</v>
      </c>
      <c r="D3937" s="201" t="s">
        <v>2466</v>
      </c>
      <c r="E3937" s="201" t="s">
        <v>105</v>
      </c>
      <c r="F3937" s="201" t="s">
        <v>2405</v>
      </c>
    </row>
    <row r="3938" spans="1:6" ht="12" x14ac:dyDescent="0.25">
      <c r="A3938" s="201" t="s">
        <v>2945</v>
      </c>
      <c r="B3938" s="201" t="s">
        <v>2946</v>
      </c>
      <c r="C3938" s="201" t="s">
        <v>2613</v>
      </c>
      <c r="D3938" s="201" t="s">
        <v>2466</v>
      </c>
      <c r="E3938" s="201" t="s">
        <v>105</v>
      </c>
      <c r="F3938" s="201" t="s">
        <v>2365</v>
      </c>
    </row>
    <row r="3939" spans="1:6" ht="12" x14ac:dyDescent="0.25">
      <c r="A3939" s="201" t="s">
        <v>2945</v>
      </c>
      <c r="B3939" s="201" t="s">
        <v>2946</v>
      </c>
      <c r="C3939" s="201" t="s">
        <v>2613</v>
      </c>
      <c r="D3939" s="201" t="s">
        <v>2466</v>
      </c>
      <c r="E3939" s="201" t="s">
        <v>105</v>
      </c>
    </row>
    <row r="3940" spans="1:6" ht="12" x14ac:dyDescent="0.25">
      <c r="A3940" s="201" t="s">
        <v>2945</v>
      </c>
      <c r="B3940" s="201" t="s">
        <v>2946</v>
      </c>
      <c r="C3940" s="201" t="s">
        <v>2613</v>
      </c>
      <c r="D3940" s="201" t="s">
        <v>2466</v>
      </c>
      <c r="E3940" s="201" t="s">
        <v>105</v>
      </c>
      <c r="F3940" s="201" t="s">
        <v>2344</v>
      </c>
    </row>
    <row r="3941" spans="1:6" ht="12" x14ac:dyDescent="0.25">
      <c r="A3941" s="201" t="s">
        <v>2945</v>
      </c>
      <c r="B3941" s="201" t="s">
        <v>2946</v>
      </c>
      <c r="C3941" s="201" t="s">
        <v>2613</v>
      </c>
      <c r="D3941" s="201" t="s">
        <v>2466</v>
      </c>
      <c r="E3941" s="201" t="s">
        <v>105</v>
      </c>
      <c r="F3941" s="201" t="s">
        <v>2466</v>
      </c>
    </row>
    <row r="3942" spans="1:6" ht="12" x14ac:dyDescent="0.25">
      <c r="A3942" s="201" t="s">
        <v>2945</v>
      </c>
      <c r="B3942" s="201" t="s">
        <v>2946</v>
      </c>
      <c r="C3942" s="201" t="s">
        <v>2613</v>
      </c>
      <c r="D3942" s="201" t="s">
        <v>2466</v>
      </c>
      <c r="E3942" s="201" t="s">
        <v>105</v>
      </c>
      <c r="F3942" s="201" t="s">
        <v>2352</v>
      </c>
    </row>
    <row r="3943" spans="1:6" ht="12" x14ac:dyDescent="0.25">
      <c r="A3943" s="201" t="s">
        <v>2945</v>
      </c>
      <c r="B3943" s="201" t="s">
        <v>2946</v>
      </c>
      <c r="C3943" s="201" t="s">
        <v>2613</v>
      </c>
      <c r="D3943" s="201" t="s">
        <v>2466</v>
      </c>
      <c r="E3943" s="201" t="s">
        <v>105</v>
      </c>
      <c r="F3943" s="201" t="s">
        <v>2443</v>
      </c>
    </row>
    <row r="3944" spans="1:6" ht="12" x14ac:dyDescent="0.25">
      <c r="A3944" s="201" t="s">
        <v>2947</v>
      </c>
      <c r="B3944" s="201" t="s">
        <v>2948</v>
      </c>
      <c r="C3944" s="201" t="s">
        <v>2284</v>
      </c>
      <c r="D3944" s="201" t="s">
        <v>2466</v>
      </c>
      <c r="E3944" s="201" t="s">
        <v>109</v>
      </c>
      <c r="F3944" s="201" t="s">
        <v>2345</v>
      </c>
    </row>
    <row r="3945" spans="1:6" ht="12" x14ac:dyDescent="0.25">
      <c r="A3945" s="201" t="s">
        <v>2947</v>
      </c>
      <c r="B3945" s="201" t="s">
        <v>2948</v>
      </c>
      <c r="C3945" s="201" t="s">
        <v>2284</v>
      </c>
      <c r="D3945" s="201" t="s">
        <v>2466</v>
      </c>
      <c r="E3945" s="201" t="s">
        <v>109</v>
      </c>
      <c r="F3945" s="201" t="s">
        <v>2422</v>
      </c>
    </row>
    <row r="3946" spans="1:6" ht="12" x14ac:dyDescent="0.25">
      <c r="A3946" s="201" t="s">
        <v>614</v>
      </c>
      <c r="B3946" s="201" t="s">
        <v>2949</v>
      </c>
      <c r="C3946" s="201" t="s">
        <v>2500</v>
      </c>
      <c r="D3946" s="201" t="s">
        <v>2466</v>
      </c>
      <c r="E3946" s="201" t="s">
        <v>105</v>
      </c>
    </row>
    <row r="3947" spans="1:6" ht="12" x14ac:dyDescent="0.25">
      <c r="A3947" s="201" t="s">
        <v>614</v>
      </c>
      <c r="B3947" s="201" t="s">
        <v>2949</v>
      </c>
      <c r="C3947" s="201" t="s">
        <v>2500</v>
      </c>
      <c r="D3947" s="201" t="s">
        <v>2466</v>
      </c>
      <c r="E3947" s="201" t="s">
        <v>105</v>
      </c>
      <c r="F3947" s="201" t="s">
        <v>2440</v>
      </c>
    </row>
    <row r="3948" spans="1:6" ht="12" x14ac:dyDescent="0.25">
      <c r="A3948" s="201" t="s">
        <v>614</v>
      </c>
      <c r="B3948" s="201" t="s">
        <v>2949</v>
      </c>
      <c r="C3948" s="201" t="s">
        <v>2500</v>
      </c>
      <c r="D3948" s="201" t="s">
        <v>2466</v>
      </c>
      <c r="E3948" s="201" t="s">
        <v>105</v>
      </c>
      <c r="F3948" s="201" t="s">
        <v>2352</v>
      </c>
    </row>
    <row r="3949" spans="1:6" ht="12" x14ac:dyDescent="0.25">
      <c r="A3949" s="201" t="s">
        <v>614</v>
      </c>
      <c r="B3949" s="201" t="s">
        <v>2949</v>
      </c>
      <c r="C3949" s="201" t="s">
        <v>2500</v>
      </c>
      <c r="D3949" s="201" t="s">
        <v>2466</v>
      </c>
      <c r="E3949" s="201" t="s">
        <v>105</v>
      </c>
      <c r="F3949" s="201" t="s">
        <v>2405</v>
      </c>
    </row>
    <row r="3950" spans="1:6" ht="12" x14ac:dyDescent="0.25">
      <c r="A3950" s="201" t="s">
        <v>2950</v>
      </c>
      <c r="B3950" s="201" t="s">
        <v>2951</v>
      </c>
      <c r="C3950" s="201" t="s">
        <v>2436</v>
      </c>
      <c r="D3950" s="201" t="s">
        <v>2466</v>
      </c>
      <c r="E3950" s="201" t="s">
        <v>105</v>
      </c>
      <c r="F3950" s="201" t="s">
        <v>2466</v>
      </c>
    </row>
    <row r="3951" spans="1:6" ht="12" x14ac:dyDescent="0.25">
      <c r="A3951" s="201" t="s">
        <v>2950</v>
      </c>
      <c r="B3951" s="201" t="s">
        <v>2951</v>
      </c>
      <c r="C3951" s="201" t="s">
        <v>2436</v>
      </c>
      <c r="D3951" s="201" t="s">
        <v>2466</v>
      </c>
      <c r="E3951" s="201" t="s">
        <v>105</v>
      </c>
      <c r="F3951" s="201" t="s">
        <v>2396</v>
      </c>
    </row>
    <row r="3952" spans="1:6" ht="12" x14ac:dyDescent="0.25">
      <c r="A3952" s="201" t="s">
        <v>2950</v>
      </c>
      <c r="B3952" s="201" t="s">
        <v>2951</v>
      </c>
      <c r="C3952" s="201" t="s">
        <v>2436</v>
      </c>
      <c r="D3952" s="201" t="s">
        <v>2466</v>
      </c>
      <c r="E3952" s="201" t="s">
        <v>105</v>
      </c>
    </row>
    <row r="3953" spans="1:6" ht="12" x14ac:dyDescent="0.25">
      <c r="A3953" s="201" t="s">
        <v>2950</v>
      </c>
      <c r="B3953" s="201" t="s">
        <v>2951</v>
      </c>
      <c r="C3953" s="201" t="s">
        <v>2436</v>
      </c>
      <c r="D3953" s="201" t="s">
        <v>2466</v>
      </c>
      <c r="E3953" s="201" t="s">
        <v>105</v>
      </c>
      <c r="F3953" s="201" t="s">
        <v>2365</v>
      </c>
    </row>
    <row r="3954" spans="1:6" ht="12" x14ac:dyDescent="0.25">
      <c r="A3954" s="201" t="s">
        <v>2950</v>
      </c>
      <c r="B3954" s="201" t="s">
        <v>2951</v>
      </c>
      <c r="C3954" s="201" t="s">
        <v>2436</v>
      </c>
      <c r="D3954" s="201" t="s">
        <v>2466</v>
      </c>
      <c r="E3954" s="201" t="s">
        <v>105</v>
      </c>
      <c r="F3954" s="201" t="s">
        <v>2422</v>
      </c>
    </row>
    <row r="3955" spans="1:6" ht="12" x14ac:dyDescent="0.25">
      <c r="A3955" s="201" t="s">
        <v>2950</v>
      </c>
      <c r="B3955" s="201" t="s">
        <v>2951</v>
      </c>
      <c r="C3955" s="201" t="s">
        <v>2436</v>
      </c>
      <c r="D3955" s="201" t="s">
        <v>2466</v>
      </c>
      <c r="E3955" s="201" t="s">
        <v>105</v>
      </c>
      <c r="F3955" s="201" t="s">
        <v>2443</v>
      </c>
    </row>
    <row r="3956" spans="1:6" ht="12" x14ac:dyDescent="0.25">
      <c r="A3956" s="207" t="s">
        <v>327</v>
      </c>
      <c r="B3956" s="200" t="s">
        <v>2952</v>
      </c>
      <c r="C3956" s="200" t="s">
        <v>2436</v>
      </c>
      <c r="D3956" s="200" t="s">
        <v>2466</v>
      </c>
      <c r="E3956" s="200" t="s">
        <v>105</v>
      </c>
      <c r="F3956" s="200" t="s">
        <v>2396</v>
      </c>
    </row>
    <row r="3957" spans="1:6" ht="12" x14ac:dyDescent="0.25">
      <c r="A3957" s="207" t="s">
        <v>327</v>
      </c>
      <c r="B3957" s="200" t="s">
        <v>2952</v>
      </c>
      <c r="C3957" s="200" t="s">
        <v>2436</v>
      </c>
      <c r="D3957" s="200" t="s">
        <v>2466</v>
      </c>
      <c r="E3957" s="200" t="s">
        <v>105</v>
      </c>
      <c r="F3957" s="200" t="s">
        <v>2367</v>
      </c>
    </row>
    <row r="3958" spans="1:6" ht="12" x14ac:dyDescent="0.25">
      <c r="A3958" s="207" t="s">
        <v>329</v>
      </c>
      <c r="B3958" s="200" t="s">
        <v>2953</v>
      </c>
      <c r="C3958" s="200" t="s">
        <v>2436</v>
      </c>
      <c r="D3958" s="200" t="s">
        <v>2466</v>
      </c>
      <c r="E3958" s="200" t="s">
        <v>105</v>
      </c>
      <c r="F3958" s="200" t="s">
        <v>2443</v>
      </c>
    </row>
    <row r="3959" spans="1:6" ht="12" x14ac:dyDescent="0.25">
      <c r="A3959" s="207" t="s">
        <v>329</v>
      </c>
      <c r="B3959" s="200" t="s">
        <v>2953</v>
      </c>
      <c r="C3959" s="200" t="s">
        <v>2436</v>
      </c>
      <c r="D3959" s="200" t="s">
        <v>2466</v>
      </c>
      <c r="E3959" s="200" t="s">
        <v>105</v>
      </c>
      <c r="F3959" s="200" t="s">
        <v>2405</v>
      </c>
    </row>
    <row r="3960" spans="1:6" ht="12" x14ac:dyDescent="0.25">
      <c r="A3960" s="207" t="s">
        <v>329</v>
      </c>
      <c r="B3960" s="200" t="s">
        <v>2953</v>
      </c>
      <c r="C3960" s="200" t="s">
        <v>2436</v>
      </c>
      <c r="D3960" s="200" t="s">
        <v>2466</v>
      </c>
      <c r="E3960" s="200" t="s">
        <v>105</v>
      </c>
      <c r="F3960" s="200" t="s">
        <v>2365</v>
      </c>
    </row>
    <row r="3961" spans="1:6" ht="12" x14ac:dyDescent="0.25">
      <c r="A3961" s="201" t="s">
        <v>2237</v>
      </c>
      <c r="B3961" s="201" t="s">
        <v>2954</v>
      </c>
      <c r="C3961" s="201" t="s">
        <v>2590</v>
      </c>
      <c r="D3961" s="201" t="s">
        <v>2341</v>
      </c>
      <c r="E3961" s="201" t="s">
        <v>113</v>
      </c>
      <c r="F3961" s="201" t="s">
        <v>2341</v>
      </c>
    </row>
    <row r="3962" spans="1:6" ht="12" x14ac:dyDescent="0.25">
      <c r="A3962" s="201" t="s">
        <v>2237</v>
      </c>
      <c r="B3962" s="201" t="s">
        <v>2954</v>
      </c>
      <c r="C3962" s="201" t="s">
        <v>2590</v>
      </c>
      <c r="D3962" s="201" t="s">
        <v>2341</v>
      </c>
      <c r="E3962" s="201" t="s">
        <v>113</v>
      </c>
      <c r="F3962" s="201" t="s">
        <v>2367</v>
      </c>
    </row>
    <row r="3963" spans="1:6" ht="12" x14ac:dyDescent="0.25">
      <c r="A3963" s="201" t="s">
        <v>2237</v>
      </c>
      <c r="B3963" s="201" t="s">
        <v>2954</v>
      </c>
      <c r="C3963" s="201" t="s">
        <v>2590</v>
      </c>
      <c r="D3963" s="201" t="s">
        <v>2341</v>
      </c>
      <c r="E3963" s="201" t="s">
        <v>113</v>
      </c>
      <c r="F3963" s="201" t="s">
        <v>2353</v>
      </c>
    </row>
    <row r="3964" spans="1:6" ht="12" x14ac:dyDescent="0.25">
      <c r="A3964" s="201" t="s">
        <v>2237</v>
      </c>
      <c r="B3964" s="201" t="s">
        <v>2954</v>
      </c>
      <c r="C3964" s="201" t="s">
        <v>2590</v>
      </c>
      <c r="D3964" s="201" t="s">
        <v>2341</v>
      </c>
      <c r="E3964" s="201" t="s">
        <v>113</v>
      </c>
    </row>
    <row r="3965" spans="1:6" ht="12" x14ac:dyDescent="0.25">
      <c r="A3965" s="201" t="s">
        <v>2237</v>
      </c>
      <c r="B3965" s="201" t="s">
        <v>2954</v>
      </c>
      <c r="C3965" s="201" t="s">
        <v>2590</v>
      </c>
      <c r="D3965" s="201" t="s">
        <v>2341</v>
      </c>
      <c r="E3965" s="201" t="s">
        <v>113</v>
      </c>
      <c r="F3965" s="201" t="s">
        <v>2365</v>
      </c>
    </row>
    <row r="3966" spans="1:6" ht="12" x14ac:dyDescent="0.25">
      <c r="A3966" s="201" t="s">
        <v>2237</v>
      </c>
      <c r="B3966" s="201" t="s">
        <v>2954</v>
      </c>
      <c r="C3966" s="201" t="s">
        <v>2590</v>
      </c>
      <c r="D3966" s="201" t="s">
        <v>2341</v>
      </c>
      <c r="E3966" s="201" t="s">
        <v>113</v>
      </c>
      <c r="F3966" s="201" t="s">
        <v>2342</v>
      </c>
    </row>
    <row r="3967" spans="1:6" ht="12" x14ac:dyDescent="0.25">
      <c r="A3967" s="201" t="s">
        <v>1037</v>
      </c>
      <c r="B3967" s="201" t="s">
        <v>2955</v>
      </c>
      <c r="C3967" s="201" t="s">
        <v>2321</v>
      </c>
      <c r="D3967" s="201" t="s">
        <v>2458</v>
      </c>
      <c r="E3967" s="201" t="s">
        <v>98</v>
      </c>
      <c r="F3967" s="201" t="s">
        <v>2367</v>
      </c>
    </row>
    <row r="3968" spans="1:6" ht="12" x14ac:dyDescent="0.25">
      <c r="A3968" s="201" t="s">
        <v>1037</v>
      </c>
      <c r="B3968" s="201" t="s">
        <v>2955</v>
      </c>
      <c r="C3968" s="201" t="s">
        <v>2321</v>
      </c>
      <c r="D3968" s="201" t="s">
        <v>2458</v>
      </c>
      <c r="E3968" s="201" t="s">
        <v>98</v>
      </c>
      <c r="F3968" s="201" t="s">
        <v>2392</v>
      </c>
    </row>
    <row r="3969" spans="1:6" ht="12" x14ac:dyDescent="0.25">
      <c r="A3969" s="201" t="s">
        <v>1037</v>
      </c>
      <c r="B3969" s="201" t="s">
        <v>2955</v>
      </c>
      <c r="C3969" s="201" t="s">
        <v>2321</v>
      </c>
      <c r="D3969" s="201" t="s">
        <v>2458</v>
      </c>
      <c r="E3969" s="201" t="s">
        <v>98</v>
      </c>
      <c r="F3969" s="201" t="s">
        <v>2347</v>
      </c>
    </row>
    <row r="3970" spans="1:6" ht="12" x14ac:dyDescent="0.25">
      <c r="A3970" s="201" t="s">
        <v>1037</v>
      </c>
      <c r="B3970" s="201" t="s">
        <v>2955</v>
      </c>
      <c r="C3970" s="201" t="s">
        <v>2321</v>
      </c>
      <c r="D3970" s="201" t="s">
        <v>2458</v>
      </c>
      <c r="E3970" s="201" t="s">
        <v>98</v>
      </c>
      <c r="F3970" s="201" t="s">
        <v>2404</v>
      </c>
    </row>
    <row r="3971" spans="1:6" ht="12" x14ac:dyDescent="0.25">
      <c r="A3971" s="201" t="s">
        <v>1037</v>
      </c>
      <c r="B3971" s="201" t="s">
        <v>2955</v>
      </c>
      <c r="C3971" s="201" t="s">
        <v>2321</v>
      </c>
      <c r="D3971" s="201" t="s">
        <v>2458</v>
      </c>
      <c r="E3971" s="201" t="s">
        <v>98</v>
      </c>
    </row>
    <row r="3972" spans="1:6" ht="12" x14ac:dyDescent="0.25">
      <c r="A3972" s="201" t="s">
        <v>1037</v>
      </c>
      <c r="B3972" s="201" t="s">
        <v>2955</v>
      </c>
      <c r="C3972" s="201" t="s">
        <v>2321</v>
      </c>
      <c r="D3972" s="201" t="s">
        <v>2458</v>
      </c>
      <c r="E3972" s="201" t="s">
        <v>98</v>
      </c>
      <c r="F3972" s="201" t="s">
        <v>2348</v>
      </c>
    </row>
    <row r="3973" spans="1:6" ht="12" x14ac:dyDescent="0.25">
      <c r="A3973" s="201" t="s">
        <v>1037</v>
      </c>
      <c r="B3973" s="201" t="s">
        <v>2955</v>
      </c>
      <c r="C3973" s="201" t="s">
        <v>2321</v>
      </c>
      <c r="D3973" s="201" t="s">
        <v>2458</v>
      </c>
      <c r="E3973" s="201" t="s">
        <v>98</v>
      </c>
      <c r="F3973" s="201" t="s">
        <v>2378</v>
      </c>
    </row>
    <row r="3974" spans="1:6" ht="12" x14ac:dyDescent="0.25">
      <c r="A3974" s="201" t="s">
        <v>1037</v>
      </c>
      <c r="B3974" s="201" t="s">
        <v>2955</v>
      </c>
      <c r="C3974" s="201" t="s">
        <v>2321</v>
      </c>
      <c r="D3974" s="201" t="s">
        <v>2458</v>
      </c>
      <c r="E3974" s="201" t="s">
        <v>98</v>
      </c>
      <c r="F3974" s="201" t="s">
        <v>2346</v>
      </c>
    </row>
    <row r="3975" spans="1:6" ht="12" x14ac:dyDescent="0.25">
      <c r="A3975" s="201" t="s">
        <v>1037</v>
      </c>
      <c r="B3975" s="201" t="s">
        <v>2955</v>
      </c>
      <c r="C3975" s="201" t="s">
        <v>2321</v>
      </c>
      <c r="D3975" s="201" t="s">
        <v>2458</v>
      </c>
      <c r="E3975" s="201" t="s">
        <v>98</v>
      </c>
      <c r="F3975" s="201" t="s">
        <v>2364</v>
      </c>
    </row>
    <row r="3976" spans="1:6" ht="12" x14ac:dyDescent="0.25">
      <c r="A3976" s="201" t="s">
        <v>1037</v>
      </c>
      <c r="B3976" s="201" t="s">
        <v>2955</v>
      </c>
      <c r="C3976" s="201" t="s">
        <v>2321</v>
      </c>
      <c r="D3976" s="201" t="s">
        <v>2458</v>
      </c>
      <c r="E3976" s="201" t="s">
        <v>98</v>
      </c>
      <c r="F3976" s="201" t="s">
        <v>2402</v>
      </c>
    </row>
    <row r="3977" spans="1:6" ht="12" x14ac:dyDescent="0.25">
      <c r="A3977" s="201" t="s">
        <v>1037</v>
      </c>
      <c r="B3977" s="201" t="s">
        <v>2955</v>
      </c>
      <c r="C3977" s="201" t="s">
        <v>2321</v>
      </c>
      <c r="D3977" s="201" t="s">
        <v>2458</v>
      </c>
      <c r="E3977" s="201" t="s">
        <v>98</v>
      </c>
      <c r="F3977" s="201" t="s">
        <v>2343</v>
      </c>
    </row>
    <row r="3978" spans="1:6" ht="12" x14ac:dyDescent="0.25">
      <c r="A3978" s="201" t="s">
        <v>1037</v>
      </c>
      <c r="B3978" s="201" t="s">
        <v>2955</v>
      </c>
      <c r="C3978" s="201" t="s">
        <v>2321</v>
      </c>
      <c r="D3978" s="201" t="s">
        <v>2458</v>
      </c>
      <c r="E3978" s="201" t="s">
        <v>98</v>
      </c>
      <c r="F3978" s="201" t="s">
        <v>2372</v>
      </c>
    </row>
    <row r="3979" spans="1:6" ht="12" x14ac:dyDescent="0.25">
      <c r="A3979" s="201" t="s">
        <v>1037</v>
      </c>
      <c r="B3979" s="201" t="s">
        <v>2955</v>
      </c>
      <c r="C3979" s="201" t="s">
        <v>2321</v>
      </c>
      <c r="D3979" s="201" t="s">
        <v>2458</v>
      </c>
      <c r="E3979" s="201" t="s">
        <v>98</v>
      </c>
      <c r="F3979" s="201" t="s">
        <v>2354</v>
      </c>
    </row>
    <row r="3980" spans="1:6" ht="12" x14ac:dyDescent="0.25">
      <c r="A3980" s="201" t="s">
        <v>1037</v>
      </c>
      <c r="B3980" s="201" t="s">
        <v>2955</v>
      </c>
      <c r="C3980" s="201" t="s">
        <v>2321</v>
      </c>
      <c r="D3980" s="201" t="s">
        <v>2458</v>
      </c>
      <c r="E3980" s="201" t="s">
        <v>98</v>
      </c>
      <c r="F3980" s="201" t="s">
        <v>2394</v>
      </c>
    </row>
    <row r="3981" spans="1:6" ht="12" x14ac:dyDescent="0.25">
      <c r="A3981" s="201" t="s">
        <v>1037</v>
      </c>
      <c r="B3981" s="201" t="s">
        <v>2955</v>
      </c>
      <c r="C3981" s="201" t="s">
        <v>2321</v>
      </c>
      <c r="D3981" s="201" t="s">
        <v>2458</v>
      </c>
      <c r="E3981" s="201" t="s">
        <v>98</v>
      </c>
      <c r="F3981" s="201" t="s">
        <v>2352</v>
      </c>
    </row>
    <row r="3982" spans="1:6" ht="12" x14ac:dyDescent="0.25">
      <c r="A3982" s="201" t="s">
        <v>1037</v>
      </c>
      <c r="B3982" s="201" t="s">
        <v>2955</v>
      </c>
      <c r="C3982" s="201" t="s">
        <v>2321</v>
      </c>
      <c r="D3982" s="201" t="s">
        <v>2458</v>
      </c>
      <c r="E3982" s="201" t="s">
        <v>98</v>
      </c>
      <c r="F3982" s="201" t="s">
        <v>2360</v>
      </c>
    </row>
    <row r="3983" spans="1:6" ht="12" x14ac:dyDescent="0.25">
      <c r="A3983" s="201" t="s">
        <v>1037</v>
      </c>
      <c r="B3983" s="201" t="s">
        <v>2955</v>
      </c>
      <c r="C3983" s="201" t="s">
        <v>2321</v>
      </c>
      <c r="D3983" s="201" t="s">
        <v>2458</v>
      </c>
      <c r="E3983" s="201" t="s">
        <v>98</v>
      </c>
      <c r="F3983" s="201" t="s">
        <v>2350</v>
      </c>
    </row>
    <row r="3984" spans="1:6" ht="12" x14ac:dyDescent="0.25">
      <c r="A3984" s="201" t="s">
        <v>1037</v>
      </c>
      <c r="B3984" s="201" t="s">
        <v>2955</v>
      </c>
      <c r="C3984" s="201" t="s">
        <v>2321</v>
      </c>
      <c r="D3984" s="201" t="s">
        <v>2458</v>
      </c>
      <c r="E3984" s="201" t="s">
        <v>98</v>
      </c>
      <c r="F3984" s="201" t="s">
        <v>2422</v>
      </c>
    </row>
    <row r="3985" spans="1:6" ht="12" x14ac:dyDescent="0.25">
      <c r="A3985" s="201" t="s">
        <v>1037</v>
      </c>
      <c r="B3985" s="201" t="s">
        <v>2955</v>
      </c>
      <c r="C3985" s="201" t="s">
        <v>2321</v>
      </c>
      <c r="D3985" s="201" t="s">
        <v>2458</v>
      </c>
      <c r="E3985" s="201" t="s">
        <v>98</v>
      </c>
      <c r="F3985" s="201" t="s">
        <v>2388</v>
      </c>
    </row>
    <row r="3986" spans="1:6" ht="12" x14ac:dyDescent="0.25">
      <c r="A3986" s="201" t="s">
        <v>1037</v>
      </c>
      <c r="B3986" s="201" t="s">
        <v>2955</v>
      </c>
      <c r="C3986" s="201" t="s">
        <v>2321</v>
      </c>
      <c r="D3986" s="201" t="s">
        <v>2458</v>
      </c>
      <c r="E3986" s="201" t="s">
        <v>98</v>
      </c>
      <c r="F3986" s="201" t="s">
        <v>2365</v>
      </c>
    </row>
    <row r="3987" spans="1:6" ht="12" x14ac:dyDescent="0.25">
      <c r="A3987" s="201" t="s">
        <v>1037</v>
      </c>
      <c r="B3987" s="201" t="s">
        <v>2955</v>
      </c>
      <c r="C3987" s="201" t="s">
        <v>2321</v>
      </c>
      <c r="D3987" s="201" t="s">
        <v>2458</v>
      </c>
      <c r="E3987" s="201" t="s">
        <v>98</v>
      </c>
      <c r="F3987" s="201" t="s">
        <v>2342</v>
      </c>
    </row>
    <row r="3988" spans="1:6" ht="12" x14ac:dyDescent="0.25">
      <c r="A3988" s="201" t="s">
        <v>1037</v>
      </c>
      <c r="B3988" s="201" t="s">
        <v>2955</v>
      </c>
      <c r="C3988" s="201" t="s">
        <v>2321</v>
      </c>
      <c r="D3988" s="201" t="s">
        <v>2458</v>
      </c>
      <c r="E3988" s="201" t="s">
        <v>98</v>
      </c>
      <c r="F3988" s="201" t="s">
        <v>2390</v>
      </c>
    </row>
    <row r="3989" spans="1:6" ht="12" x14ac:dyDescent="0.25">
      <c r="A3989" s="201" t="s">
        <v>1037</v>
      </c>
      <c r="B3989" s="201" t="s">
        <v>2955</v>
      </c>
      <c r="C3989" s="201" t="s">
        <v>2321</v>
      </c>
      <c r="D3989" s="201" t="s">
        <v>2458</v>
      </c>
      <c r="E3989" s="201" t="s">
        <v>98</v>
      </c>
      <c r="F3989" s="201" t="s">
        <v>2458</v>
      </c>
    </row>
    <row r="3990" spans="1:6" ht="12" x14ac:dyDescent="0.25">
      <c r="A3990" s="201" t="s">
        <v>1037</v>
      </c>
      <c r="B3990" s="201" t="s">
        <v>2955</v>
      </c>
      <c r="C3990" s="201" t="s">
        <v>2321</v>
      </c>
      <c r="D3990" s="201" t="s">
        <v>2458</v>
      </c>
      <c r="E3990" s="201" t="s">
        <v>98</v>
      </c>
      <c r="F3990" s="201" t="s">
        <v>2383</v>
      </c>
    </row>
    <row r="3991" spans="1:6" ht="12" x14ac:dyDescent="0.25">
      <c r="A3991" s="201" t="s">
        <v>1037</v>
      </c>
      <c r="B3991" s="201" t="s">
        <v>2955</v>
      </c>
      <c r="C3991" s="201" t="s">
        <v>2321</v>
      </c>
      <c r="D3991" s="201" t="s">
        <v>2458</v>
      </c>
      <c r="E3991" s="201" t="s">
        <v>98</v>
      </c>
      <c r="F3991" s="201" t="s">
        <v>2358</v>
      </c>
    </row>
    <row r="3992" spans="1:6" ht="12" x14ac:dyDescent="0.25">
      <c r="A3992" s="201" t="s">
        <v>1037</v>
      </c>
      <c r="B3992" s="201" t="s">
        <v>2955</v>
      </c>
      <c r="C3992" s="201" t="s">
        <v>2321</v>
      </c>
      <c r="D3992" s="201" t="s">
        <v>2458</v>
      </c>
      <c r="E3992" s="201" t="s">
        <v>98</v>
      </c>
      <c r="F3992" s="201" t="s">
        <v>2357</v>
      </c>
    </row>
    <row r="3993" spans="1:6" ht="12" x14ac:dyDescent="0.25">
      <c r="A3993" s="201" t="s">
        <v>1037</v>
      </c>
      <c r="B3993" s="201" t="s">
        <v>2955</v>
      </c>
      <c r="C3993" s="201" t="s">
        <v>2321</v>
      </c>
      <c r="D3993" s="201" t="s">
        <v>2458</v>
      </c>
      <c r="E3993" s="201" t="s">
        <v>98</v>
      </c>
      <c r="F3993" s="201" t="s">
        <v>2345</v>
      </c>
    </row>
    <row r="3994" spans="1:6" ht="12" x14ac:dyDescent="0.25">
      <c r="A3994" s="201" t="s">
        <v>1037</v>
      </c>
      <c r="B3994" s="201" t="s">
        <v>2955</v>
      </c>
      <c r="C3994" s="201" t="s">
        <v>2321</v>
      </c>
      <c r="D3994" s="201" t="s">
        <v>2458</v>
      </c>
      <c r="E3994" s="201" t="s">
        <v>98</v>
      </c>
      <c r="F3994" s="201" t="s">
        <v>2430</v>
      </c>
    </row>
    <row r="3995" spans="1:6" ht="12" x14ac:dyDescent="0.25">
      <c r="A3995" s="201" t="s">
        <v>1037</v>
      </c>
      <c r="B3995" s="201" t="s">
        <v>2955</v>
      </c>
      <c r="C3995" s="201" t="s">
        <v>2321</v>
      </c>
      <c r="D3995" s="201" t="s">
        <v>2458</v>
      </c>
      <c r="E3995" s="201" t="s">
        <v>98</v>
      </c>
      <c r="F3995" s="201" t="s">
        <v>2353</v>
      </c>
    </row>
    <row r="3996" spans="1:6" ht="12" x14ac:dyDescent="0.25">
      <c r="A3996" s="201" t="s">
        <v>2956</v>
      </c>
      <c r="B3996" s="201" t="s">
        <v>2957</v>
      </c>
      <c r="C3996" s="201" t="s">
        <v>2613</v>
      </c>
      <c r="D3996" s="201" t="s">
        <v>2466</v>
      </c>
      <c r="E3996" s="201" t="s">
        <v>113</v>
      </c>
      <c r="F3996" s="201" t="s">
        <v>2344</v>
      </c>
    </row>
    <row r="3997" spans="1:6" ht="12" x14ac:dyDescent="0.25">
      <c r="A3997" s="201" t="s">
        <v>2956</v>
      </c>
      <c r="B3997" s="201" t="s">
        <v>2957</v>
      </c>
      <c r="C3997" s="201" t="s">
        <v>2613</v>
      </c>
      <c r="D3997" s="201" t="s">
        <v>2466</v>
      </c>
      <c r="E3997" s="201" t="s">
        <v>113</v>
      </c>
      <c r="F3997" s="201" t="s">
        <v>2353</v>
      </c>
    </row>
    <row r="3998" spans="1:6" ht="12" x14ac:dyDescent="0.25">
      <c r="A3998" s="201" t="s">
        <v>2956</v>
      </c>
      <c r="B3998" s="201" t="s">
        <v>2957</v>
      </c>
      <c r="C3998" s="201" t="s">
        <v>2613</v>
      </c>
      <c r="D3998" s="201" t="s">
        <v>2466</v>
      </c>
      <c r="E3998" s="201" t="s">
        <v>113</v>
      </c>
      <c r="F3998" s="201" t="s">
        <v>2355</v>
      </c>
    </row>
    <row r="3999" spans="1:6" ht="12" x14ac:dyDescent="0.25">
      <c r="A3999" s="201" t="s">
        <v>2956</v>
      </c>
      <c r="B3999" s="201" t="s">
        <v>2957</v>
      </c>
      <c r="C3999" s="201" t="s">
        <v>2613</v>
      </c>
      <c r="D3999" s="201" t="s">
        <v>2466</v>
      </c>
      <c r="E3999" s="201" t="s">
        <v>113</v>
      </c>
      <c r="F3999" s="201" t="s">
        <v>2407</v>
      </c>
    </row>
    <row r="4000" spans="1:6" ht="12" x14ac:dyDescent="0.25">
      <c r="A4000" s="201" t="s">
        <v>2956</v>
      </c>
      <c r="B4000" s="201" t="s">
        <v>2957</v>
      </c>
      <c r="C4000" s="201" t="s">
        <v>2613</v>
      </c>
      <c r="D4000" s="201" t="s">
        <v>2466</v>
      </c>
      <c r="E4000" s="201" t="s">
        <v>113</v>
      </c>
      <c r="F4000" s="201" t="s">
        <v>2443</v>
      </c>
    </row>
    <row r="4001" spans="1:6" ht="12" x14ac:dyDescent="0.25">
      <c r="A4001" s="201" t="s">
        <v>2956</v>
      </c>
      <c r="B4001" s="201" t="s">
        <v>2957</v>
      </c>
      <c r="C4001" s="201" t="s">
        <v>2613</v>
      </c>
      <c r="D4001" s="201" t="s">
        <v>2466</v>
      </c>
      <c r="E4001" s="201" t="s">
        <v>113</v>
      </c>
      <c r="F4001" s="201" t="s">
        <v>2394</v>
      </c>
    </row>
    <row r="4002" spans="1:6" ht="12" x14ac:dyDescent="0.25">
      <c r="A4002" s="201" t="s">
        <v>2956</v>
      </c>
      <c r="B4002" s="201" t="s">
        <v>2957</v>
      </c>
      <c r="C4002" s="201" t="s">
        <v>2613</v>
      </c>
      <c r="D4002" s="201" t="s">
        <v>2466</v>
      </c>
      <c r="E4002" s="201" t="s">
        <v>113</v>
      </c>
      <c r="F4002" s="201" t="s">
        <v>2352</v>
      </c>
    </row>
    <row r="4003" spans="1:6" ht="12" x14ac:dyDescent="0.25">
      <c r="A4003" s="201" t="s">
        <v>2956</v>
      </c>
      <c r="B4003" s="201" t="s">
        <v>2957</v>
      </c>
      <c r="C4003" s="201" t="s">
        <v>2613</v>
      </c>
      <c r="D4003" s="201" t="s">
        <v>2466</v>
      </c>
      <c r="E4003" s="201" t="s">
        <v>113</v>
      </c>
      <c r="F4003" s="201" t="s">
        <v>2365</v>
      </c>
    </row>
    <row r="4004" spans="1:6" ht="12" x14ac:dyDescent="0.25">
      <c r="A4004" s="201" t="s">
        <v>2956</v>
      </c>
      <c r="B4004" s="201" t="s">
        <v>2957</v>
      </c>
      <c r="C4004" s="201" t="s">
        <v>2613</v>
      </c>
      <c r="D4004" s="201" t="s">
        <v>2466</v>
      </c>
      <c r="E4004" s="201" t="s">
        <v>113</v>
      </c>
      <c r="F4004" s="201" t="s">
        <v>2390</v>
      </c>
    </row>
    <row r="4005" spans="1:6" ht="12" x14ac:dyDescent="0.25">
      <c r="A4005" s="201" t="s">
        <v>2956</v>
      </c>
      <c r="B4005" s="201" t="s">
        <v>2957</v>
      </c>
      <c r="C4005" s="201" t="s">
        <v>2613</v>
      </c>
      <c r="D4005" s="201" t="s">
        <v>2466</v>
      </c>
      <c r="E4005" s="201" t="s">
        <v>113</v>
      </c>
      <c r="F4005" s="201" t="s">
        <v>2466</v>
      </c>
    </row>
    <row r="4006" spans="1:6" ht="12" x14ac:dyDescent="0.25">
      <c r="A4006" s="201" t="s">
        <v>1144</v>
      </c>
      <c r="B4006" s="201" t="s">
        <v>2958</v>
      </c>
      <c r="C4006" s="201" t="s">
        <v>2613</v>
      </c>
      <c r="D4006" s="201" t="s">
        <v>2341</v>
      </c>
      <c r="E4006" s="201" t="s">
        <v>113</v>
      </c>
      <c r="F4006" s="201" t="s">
        <v>2341</v>
      </c>
    </row>
    <row r="4007" spans="1:6" ht="12" x14ac:dyDescent="0.25">
      <c r="A4007" s="201" t="s">
        <v>1144</v>
      </c>
      <c r="B4007" s="201" t="s">
        <v>2958</v>
      </c>
      <c r="C4007" s="201" t="s">
        <v>2613</v>
      </c>
      <c r="D4007" s="201" t="s">
        <v>2341</v>
      </c>
      <c r="E4007" s="201" t="s">
        <v>113</v>
      </c>
      <c r="F4007" s="201" t="s">
        <v>2365</v>
      </c>
    </row>
    <row r="4008" spans="1:6" ht="12" x14ac:dyDescent="0.25">
      <c r="A4008" s="201" t="s">
        <v>1144</v>
      </c>
      <c r="B4008" s="201" t="s">
        <v>2958</v>
      </c>
      <c r="C4008" s="201" t="s">
        <v>2613</v>
      </c>
      <c r="D4008" s="201" t="s">
        <v>2341</v>
      </c>
      <c r="E4008" s="201" t="s">
        <v>113</v>
      </c>
    </row>
    <row r="4009" spans="1:6" ht="12" x14ac:dyDescent="0.25">
      <c r="A4009" s="201" t="s">
        <v>2241</v>
      </c>
      <c r="B4009" s="201" t="s">
        <v>2959</v>
      </c>
      <c r="C4009" s="201" t="s">
        <v>2436</v>
      </c>
      <c r="D4009" s="201" t="s">
        <v>2466</v>
      </c>
      <c r="E4009" s="201" t="s">
        <v>112</v>
      </c>
      <c r="F4009" s="201" t="s">
        <v>2365</v>
      </c>
    </row>
    <row r="4010" spans="1:6" ht="12" x14ac:dyDescent="0.25">
      <c r="A4010" s="201" t="s">
        <v>2241</v>
      </c>
      <c r="B4010" s="201" t="s">
        <v>2959</v>
      </c>
      <c r="C4010" s="201" t="s">
        <v>2436</v>
      </c>
      <c r="D4010" s="201" t="s">
        <v>2466</v>
      </c>
      <c r="E4010" s="201" t="s">
        <v>112</v>
      </c>
      <c r="F4010" s="201" t="s">
        <v>2367</v>
      </c>
    </row>
    <row r="4011" spans="1:6" ht="12" x14ac:dyDescent="0.25">
      <c r="A4011" s="201" t="s">
        <v>2241</v>
      </c>
      <c r="B4011" s="201" t="s">
        <v>2959</v>
      </c>
      <c r="C4011" s="201" t="s">
        <v>2436</v>
      </c>
      <c r="D4011" s="201" t="s">
        <v>2466</v>
      </c>
      <c r="E4011" s="201" t="s">
        <v>112</v>
      </c>
    </row>
    <row r="4012" spans="1:6" ht="12" x14ac:dyDescent="0.25">
      <c r="A4012" s="201" t="s">
        <v>2241</v>
      </c>
      <c r="B4012" s="201" t="s">
        <v>2959</v>
      </c>
      <c r="C4012" s="201" t="s">
        <v>2436</v>
      </c>
      <c r="D4012" s="201" t="s">
        <v>2466</v>
      </c>
      <c r="E4012" s="201" t="s">
        <v>112</v>
      </c>
      <c r="F4012" s="201" t="s">
        <v>2390</v>
      </c>
    </row>
    <row r="4013" spans="1:6" ht="12" x14ac:dyDescent="0.25">
      <c r="A4013" s="201" t="s">
        <v>2241</v>
      </c>
      <c r="B4013" s="201" t="s">
        <v>2959</v>
      </c>
      <c r="C4013" s="201" t="s">
        <v>2436</v>
      </c>
      <c r="D4013" s="201" t="s">
        <v>2466</v>
      </c>
      <c r="E4013" s="201" t="s">
        <v>112</v>
      </c>
      <c r="F4013" s="201" t="s">
        <v>2345</v>
      </c>
    </row>
    <row r="4014" spans="1:6" ht="12" x14ac:dyDescent="0.25">
      <c r="A4014" s="201" t="s">
        <v>2241</v>
      </c>
      <c r="B4014" s="201" t="s">
        <v>2959</v>
      </c>
      <c r="C4014" s="201" t="s">
        <v>2436</v>
      </c>
      <c r="D4014" s="201" t="s">
        <v>2466</v>
      </c>
      <c r="E4014" s="201" t="s">
        <v>112</v>
      </c>
      <c r="F4014" s="201" t="s">
        <v>2443</v>
      </c>
    </row>
    <row r="4015" spans="1:6" ht="12" x14ac:dyDescent="0.25">
      <c r="A4015" s="201" t="s">
        <v>2241</v>
      </c>
      <c r="B4015" s="201" t="s">
        <v>2959</v>
      </c>
      <c r="C4015" s="201" t="s">
        <v>2436</v>
      </c>
      <c r="D4015" s="201" t="s">
        <v>2466</v>
      </c>
      <c r="E4015" s="201" t="s">
        <v>112</v>
      </c>
      <c r="F4015" s="201" t="s">
        <v>2466</v>
      </c>
    </row>
    <row r="4016" spans="1:6" ht="12" x14ac:dyDescent="0.25">
      <c r="A4016" s="201" t="s">
        <v>2241</v>
      </c>
      <c r="B4016" s="201" t="s">
        <v>2959</v>
      </c>
      <c r="C4016" s="201" t="s">
        <v>2436</v>
      </c>
      <c r="D4016" s="201" t="s">
        <v>2466</v>
      </c>
      <c r="E4016" s="201" t="s">
        <v>112</v>
      </c>
      <c r="F4016" s="201" t="s">
        <v>2407</v>
      </c>
    </row>
    <row r="4017" spans="1:6" ht="12" x14ac:dyDescent="0.25">
      <c r="A4017" s="201" t="s">
        <v>749</v>
      </c>
      <c r="B4017" s="201" t="s">
        <v>2960</v>
      </c>
      <c r="C4017" s="201" t="s">
        <v>2613</v>
      </c>
      <c r="D4017" s="201" t="s">
        <v>2466</v>
      </c>
      <c r="E4017" s="201" t="s">
        <v>109</v>
      </c>
      <c r="F4017" s="201" t="s">
        <v>2394</v>
      </c>
    </row>
    <row r="4018" spans="1:6" ht="12" x14ac:dyDescent="0.25">
      <c r="A4018" s="201" t="s">
        <v>749</v>
      </c>
      <c r="B4018" s="201" t="s">
        <v>2960</v>
      </c>
      <c r="C4018" s="201" t="s">
        <v>2613</v>
      </c>
      <c r="D4018" s="201" t="s">
        <v>2466</v>
      </c>
      <c r="E4018" s="201" t="s">
        <v>109</v>
      </c>
    </row>
    <row r="4019" spans="1:6" ht="12" x14ac:dyDescent="0.25">
      <c r="A4019" s="201" t="s">
        <v>749</v>
      </c>
      <c r="B4019" s="201" t="s">
        <v>2960</v>
      </c>
      <c r="C4019" s="201" t="s">
        <v>2613</v>
      </c>
      <c r="D4019" s="201" t="s">
        <v>2466</v>
      </c>
      <c r="E4019" s="201" t="s">
        <v>109</v>
      </c>
      <c r="F4019" s="201" t="s">
        <v>2407</v>
      </c>
    </row>
    <row r="4020" spans="1:6" ht="12" x14ac:dyDescent="0.25">
      <c r="A4020" s="201" t="s">
        <v>749</v>
      </c>
      <c r="B4020" s="201" t="s">
        <v>2960</v>
      </c>
      <c r="C4020" s="201" t="s">
        <v>2613</v>
      </c>
      <c r="D4020" s="201" t="s">
        <v>2466</v>
      </c>
      <c r="E4020" s="201" t="s">
        <v>109</v>
      </c>
      <c r="F4020" s="201" t="s">
        <v>2367</v>
      </c>
    </row>
    <row r="4021" spans="1:6" ht="12" x14ac:dyDescent="0.25">
      <c r="A4021" s="201" t="s">
        <v>749</v>
      </c>
      <c r="B4021" s="201" t="s">
        <v>2960</v>
      </c>
      <c r="C4021" s="201" t="s">
        <v>2613</v>
      </c>
      <c r="D4021" s="201" t="s">
        <v>2466</v>
      </c>
      <c r="E4021" s="201" t="s">
        <v>109</v>
      </c>
      <c r="F4021" s="201" t="s">
        <v>2422</v>
      </c>
    </row>
    <row r="4022" spans="1:6" ht="12" x14ac:dyDescent="0.25">
      <c r="A4022" s="201" t="s">
        <v>749</v>
      </c>
      <c r="B4022" s="201" t="s">
        <v>2960</v>
      </c>
      <c r="C4022" s="201" t="s">
        <v>2613</v>
      </c>
      <c r="D4022" s="201" t="s">
        <v>2466</v>
      </c>
      <c r="E4022" s="201" t="s">
        <v>109</v>
      </c>
      <c r="F4022" s="201" t="s">
        <v>2466</v>
      </c>
    </row>
    <row r="4023" spans="1:6" ht="12" x14ac:dyDescent="0.25">
      <c r="A4023" s="201" t="s">
        <v>749</v>
      </c>
      <c r="B4023" s="201" t="s">
        <v>2960</v>
      </c>
      <c r="C4023" s="201" t="s">
        <v>2613</v>
      </c>
      <c r="D4023" s="201" t="s">
        <v>2466</v>
      </c>
      <c r="E4023" s="201" t="s">
        <v>109</v>
      </c>
      <c r="F4023" s="201" t="s">
        <v>2365</v>
      </c>
    </row>
    <row r="4024" spans="1:6" ht="12" x14ac:dyDescent="0.25">
      <c r="A4024" s="201" t="s">
        <v>749</v>
      </c>
      <c r="B4024" s="201" t="s">
        <v>2960</v>
      </c>
      <c r="C4024" s="201" t="s">
        <v>2613</v>
      </c>
      <c r="D4024" s="201" t="s">
        <v>2466</v>
      </c>
      <c r="E4024" s="201" t="s">
        <v>109</v>
      </c>
      <c r="F4024" s="201" t="s">
        <v>2343</v>
      </c>
    </row>
    <row r="4025" spans="1:6" ht="12" x14ac:dyDescent="0.25">
      <c r="A4025" s="201" t="s">
        <v>2961</v>
      </c>
      <c r="B4025" s="201" t="s">
        <v>2962</v>
      </c>
      <c r="C4025" s="201" t="s">
        <v>2613</v>
      </c>
      <c r="D4025" s="201" t="s">
        <v>2466</v>
      </c>
      <c r="E4025" s="201" t="s">
        <v>109</v>
      </c>
      <c r="F4025" s="201" t="s">
        <v>2365</v>
      </c>
    </row>
    <row r="4026" spans="1:6" ht="12" x14ac:dyDescent="0.25">
      <c r="A4026" s="201" t="s">
        <v>2961</v>
      </c>
      <c r="B4026" s="201" t="s">
        <v>2962</v>
      </c>
      <c r="C4026" s="201" t="s">
        <v>2613</v>
      </c>
      <c r="D4026" s="201" t="s">
        <v>2466</v>
      </c>
      <c r="E4026" s="201" t="s">
        <v>109</v>
      </c>
    </row>
    <row r="4027" spans="1:6" ht="12" x14ac:dyDescent="0.25">
      <c r="A4027" s="201" t="s">
        <v>2961</v>
      </c>
      <c r="B4027" s="201" t="s">
        <v>2962</v>
      </c>
      <c r="C4027" s="201" t="s">
        <v>2613</v>
      </c>
      <c r="D4027" s="201" t="s">
        <v>2466</v>
      </c>
      <c r="E4027" s="201" t="s">
        <v>109</v>
      </c>
      <c r="F4027" s="201" t="s">
        <v>2466</v>
      </c>
    </row>
    <row r="4028" spans="1:6" ht="12" x14ac:dyDescent="0.25">
      <c r="A4028" s="201" t="s">
        <v>2961</v>
      </c>
      <c r="B4028" s="201" t="s">
        <v>2962</v>
      </c>
      <c r="C4028" s="201" t="s">
        <v>2613</v>
      </c>
      <c r="D4028" s="201" t="s">
        <v>2466</v>
      </c>
      <c r="E4028" s="201" t="s">
        <v>109</v>
      </c>
      <c r="F4028" s="201" t="s">
        <v>2367</v>
      </c>
    </row>
    <row r="4029" spans="1:6" ht="12" x14ac:dyDescent="0.25">
      <c r="A4029" s="201" t="s">
        <v>2961</v>
      </c>
      <c r="B4029" s="201" t="s">
        <v>2962</v>
      </c>
      <c r="C4029" s="201" t="s">
        <v>2613</v>
      </c>
      <c r="D4029" s="201" t="s">
        <v>2466</v>
      </c>
      <c r="E4029" s="201" t="s">
        <v>109</v>
      </c>
      <c r="F4029" s="201" t="s">
        <v>2405</v>
      </c>
    </row>
    <row r="4030" spans="1:6" ht="12" x14ac:dyDescent="0.25">
      <c r="A4030" s="201" t="s">
        <v>2961</v>
      </c>
      <c r="B4030" s="201" t="s">
        <v>2962</v>
      </c>
      <c r="C4030" s="201" t="s">
        <v>2613</v>
      </c>
      <c r="D4030" s="201" t="s">
        <v>2466</v>
      </c>
      <c r="E4030" s="201" t="s">
        <v>109</v>
      </c>
      <c r="F4030" s="201" t="s">
        <v>2422</v>
      </c>
    </row>
    <row r="4031" spans="1:6" ht="12" x14ac:dyDescent="0.25">
      <c r="A4031" s="201" t="s">
        <v>2961</v>
      </c>
      <c r="B4031" s="201" t="s">
        <v>2962</v>
      </c>
      <c r="C4031" s="201" t="s">
        <v>2613</v>
      </c>
      <c r="D4031" s="201" t="s">
        <v>2466</v>
      </c>
      <c r="E4031" s="201" t="s">
        <v>109</v>
      </c>
      <c r="F4031" s="201" t="s">
        <v>2352</v>
      </c>
    </row>
    <row r="4032" spans="1:6" ht="12" x14ac:dyDescent="0.25">
      <c r="A4032" s="201" t="s">
        <v>2961</v>
      </c>
      <c r="B4032" s="201" t="s">
        <v>2962</v>
      </c>
      <c r="C4032" s="201" t="s">
        <v>2613</v>
      </c>
      <c r="D4032" s="201" t="s">
        <v>2466</v>
      </c>
      <c r="E4032" s="201" t="s">
        <v>109</v>
      </c>
      <c r="F4032" s="201" t="s">
        <v>2344</v>
      </c>
    </row>
    <row r="4033" spans="1:6" ht="12" x14ac:dyDescent="0.25">
      <c r="A4033" s="201" t="s">
        <v>2961</v>
      </c>
      <c r="B4033" s="201" t="s">
        <v>2962</v>
      </c>
      <c r="C4033" s="201" t="s">
        <v>2613</v>
      </c>
      <c r="D4033" s="201" t="s">
        <v>2466</v>
      </c>
      <c r="E4033" s="201" t="s">
        <v>109</v>
      </c>
      <c r="F4033" s="201" t="s">
        <v>2394</v>
      </c>
    </row>
    <row r="4034" spans="1:6" ht="12" x14ac:dyDescent="0.25">
      <c r="A4034" s="201" t="s">
        <v>2963</v>
      </c>
      <c r="B4034" s="201" t="s">
        <v>2964</v>
      </c>
      <c r="C4034" s="201" t="s">
        <v>2613</v>
      </c>
      <c r="D4034" s="201" t="s">
        <v>2466</v>
      </c>
      <c r="E4034" s="201" t="s">
        <v>109</v>
      </c>
      <c r="F4034" s="201" t="s">
        <v>2466</v>
      </c>
    </row>
    <row r="4035" spans="1:6" ht="12" x14ac:dyDescent="0.25">
      <c r="A4035" s="201" t="s">
        <v>2963</v>
      </c>
      <c r="B4035" s="201" t="s">
        <v>2964</v>
      </c>
      <c r="C4035" s="201" t="s">
        <v>2613</v>
      </c>
      <c r="D4035" s="201" t="s">
        <v>2466</v>
      </c>
      <c r="E4035" s="201" t="s">
        <v>109</v>
      </c>
      <c r="F4035" s="201" t="s">
        <v>2405</v>
      </c>
    </row>
    <row r="4036" spans="1:6" ht="12" x14ac:dyDescent="0.25">
      <c r="A4036" s="201" t="s">
        <v>2963</v>
      </c>
      <c r="B4036" s="201" t="s">
        <v>2964</v>
      </c>
      <c r="C4036" s="201" t="s">
        <v>2613</v>
      </c>
      <c r="D4036" s="201" t="s">
        <v>2466</v>
      </c>
      <c r="E4036" s="201" t="s">
        <v>109</v>
      </c>
    </row>
    <row r="4037" spans="1:6" ht="12" x14ac:dyDescent="0.25">
      <c r="A4037" s="201" t="s">
        <v>2963</v>
      </c>
      <c r="B4037" s="201" t="s">
        <v>2964</v>
      </c>
      <c r="C4037" s="201" t="s">
        <v>2613</v>
      </c>
      <c r="D4037" s="201" t="s">
        <v>2466</v>
      </c>
      <c r="E4037" s="201" t="s">
        <v>109</v>
      </c>
      <c r="F4037" s="201" t="s">
        <v>2422</v>
      </c>
    </row>
    <row r="4038" spans="1:6" ht="12" x14ac:dyDescent="0.25">
      <c r="A4038" s="201" t="s">
        <v>2963</v>
      </c>
      <c r="B4038" s="201" t="s">
        <v>2964</v>
      </c>
      <c r="C4038" s="201" t="s">
        <v>2613</v>
      </c>
      <c r="D4038" s="201" t="s">
        <v>2466</v>
      </c>
      <c r="E4038" s="201" t="s">
        <v>109</v>
      </c>
      <c r="F4038" s="201" t="s">
        <v>2365</v>
      </c>
    </row>
    <row r="4039" spans="1:6" ht="12" x14ac:dyDescent="0.25">
      <c r="A4039" s="201" t="s">
        <v>2963</v>
      </c>
      <c r="B4039" s="201" t="s">
        <v>2964</v>
      </c>
      <c r="C4039" s="201" t="s">
        <v>2613</v>
      </c>
      <c r="D4039" s="201" t="s">
        <v>2466</v>
      </c>
      <c r="E4039" s="201" t="s">
        <v>109</v>
      </c>
      <c r="F4039" s="201" t="s">
        <v>2352</v>
      </c>
    </row>
    <row r="4040" spans="1:6" ht="12" x14ac:dyDescent="0.25">
      <c r="A4040" s="201" t="s">
        <v>2963</v>
      </c>
      <c r="B4040" s="201" t="s">
        <v>2964</v>
      </c>
      <c r="C4040" s="201" t="s">
        <v>2613</v>
      </c>
      <c r="D4040" s="201" t="s">
        <v>2466</v>
      </c>
      <c r="E4040" s="201" t="s">
        <v>109</v>
      </c>
      <c r="F4040" s="201" t="s">
        <v>2394</v>
      </c>
    </row>
    <row r="4041" spans="1:6" ht="12" x14ac:dyDescent="0.25">
      <c r="A4041" s="201" t="s">
        <v>2965</v>
      </c>
      <c r="B4041" s="201" t="s">
        <v>2966</v>
      </c>
      <c r="C4041" s="201" t="s">
        <v>2613</v>
      </c>
      <c r="D4041" s="201" t="s">
        <v>2466</v>
      </c>
      <c r="E4041" s="201" t="s">
        <v>109</v>
      </c>
      <c r="F4041" s="201" t="s">
        <v>2466</v>
      </c>
    </row>
    <row r="4042" spans="1:6" ht="12" x14ac:dyDescent="0.25">
      <c r="A4042" s="201" t="s">
        <v>2965</v>
      </c>
      <c r="B4042" s="201" t="s">
        <v>2966</v>
      </c>
      <c r="C4042" s="201" t="s">
        <v>2613</v>
      </c>
      <c r="D4042" s="201" t="s">
        <v>2466</v>
      </c>
      <c r="E4042" s="201" t="s">
        <v>109</v>
      </c>
      <c r="F4042" s="201" t="s">
        <v>2422</v>
      </c>
    </row>
    <row r="4043" spans="1:6" ht="12" x14ac:dyDescent="0.25">
      <c r="A4043" s="201" t="s">
        <v>2965</v>
      </c>
      <c r="B4043" s="201" t="s">
        <v>2966</v>
      </c>
      <c r="C4043" s="201" t="s">
        <v>2613</v>
      </c>
      <c r="D4043" s="201" t="s">
        <v>2466</v>
      </c>
      <c r="E4043" s="201" t="s">
        <v>109</v>
      </c>
      <c r="F4043" s="201" t="s">
        <v>2352</v>
      </c>
    </row>
    <row r="4044" spans="1:6" ht="12" x14ac:dyDescent="0.25">
      <c r="A4044" s="201" t="s">
        <v>2965</v>
      </c>
      <c r="B4044" s="201" t="s">
        <v>2966</v>
      </c>
      <c r="C4044" s="201" t="s">
        <v>2613</v>
      </c>
      <c r="D4044" s="201" t="s">
        <v>2466</v>
      </c>
      <c r="E4044" s="201" t="s">
        <v>109</v>
      </c>
      <c r="F4044" s="201" t="s">
        <v>2365</v>
      </c>
    </row>
    <row r="4045" spans="1:6" ht="12" x14ac:dyDescent="0.25">
      <c r="A4045" s="201" t="s">
        <v>2965</v>
      </c>
      <c r="B4045" s="201" t="s">
        <v>2966</v>
      </c>
      <c r="C4045" s="201" t="s">
        <v>2613</v>
      </c>
      <c r="D4045" s="201" t="s">
        <v>2466</v>
      </c>
      <c r="E4045" s="201" t="s">
        <v>109</v>
      </c>
      <c r="F4045" s="201" t="s">
        <v>2394</v>
      </c>
    </row>
    <row r="4046" spans="1:6" ht="12" x14ac:dyDescent="0.25">
      <c r="A4046" s="201" t="s">
        <v>2965</v>
      </c>
      <c r="B4046" s="201" t="s">
        <v>2966</v>
      </c>
      <c r="C4046" s="201" t="s">
        <v>2613</v>
      </c>
      <c r="D4046" s="201" t="s">
        <v>2466</v>
      </c>
      <c r="E4046" s="201" t="s">
        <v>109</v>
      </c>
      <c r="F4046" s="201" t="s">
        <v>2407</v>
      </c>
    </row>
    <row r="4047" spans="1:6" ht="12" x14ac:dyDescent="0.25">
      <c r="A4047" s="201" t="s">
        <v>2965</v>
      </c>
      <c r="B4047" s="201" t="s">
        <v>2966</v>
      </c>
      <c r="C4047" s="201" t="s">
        <v>2613</v>
      </c>
      <c r="D4047" s="201" t="s">
        <v>2466</v>
      </c>
      <c r="E4047" s="201" t="s">
        <v>109</v>
      </c>
      <c r="F4047" s="201" t="s">
        <v>2390</v>
      </c>
    </row>
    <row r="4048" spans="1:6" ht="12" x14ac:dyDescent="0.25">
      <c r="A4048" s="201" t="s">
        <v>2965</v>
      </c>
      <c r="B4048" s="201" t="s">
        <v>2966</v>
      </c>
      <c r="C4048" s="201" t="s">
        <v>2613</v>
      </c>
      <c r="D4048" s="201" t="s">
        <v>2466</v>
      </c>
      <c r="E4048" s="201" t="s">
        <v>109</v>
      </c>
      <c r="F4048" s="201" t="s">
        <v>2344</v>
      </c>
    </row>
    <row r="4049" spans="1:6" ht="12" x14ac:dyDescent="0.25">
      <c r="A4049" s="201" t="s">
        <v>2965</v>
      </c>
      <c r="B4049" s="201" t="s">
        <v>2966</v>
      </c>
      <c r="C4049" s="201" t="s">
        <v>2613</v>
      </c>
      <c r="D4049" s="201" t="s">
        <v>2466</v>
      </c>
      <c r="E4049" s="201" t="s">
        <v>109</v>
      </c>
      <c r="F4049" s="201" t="s">
        <v>2367</v>
      </c>
    </row>
    <row r="4050" spans="1:6" ht="12" x14ac:dyDescent="0.25">
      <c r="A4050" s="201" t="s">
        <v>2965</v>
      </c>
      <c r="B4050" s="201" t="s">
        <v>2966</v>
      </c>
      <c r="C4050" s="201" t="s">
        <v>2613</v>
      </c>
      <c r="D4050" s="201" t="s">
        <v>2466</v>
      </c>
      <c r="E4050" s="201" t="s">
        <v>109</v>
      </c>
    </row>
    <row r="4051" spans="1:6" ht="12" x14ac:dyDescent="0.25">
      <c r="A4051" s="201" t="s">
        <v>2967</v>
      </c>
      <c r="B4051" s="201" t="s">
        <v>2968</v>
      </c>
      <c r="C4051" s="201" t="s">
        <v>2613</v>
      </c>
      <c r="D4051" s="201" t="s">
        <v>2466</v>
      </c>
      <c r="E4051" s="201" t="s">
        <v>109</v>
      </c>
      <c r="F4051" s="201" t="s">
        <v>2405</v>
      </c>
    </row>
    <row r="4052" spans="1:6" ht="12" x14ac:dyDescent="0.25">
      <c r="A4052" s="201" t="s">
        <v>2967</v>
      </c>
      <c r="B4052" s="201" t="s">
        <v>2968</v>
      </c>
      <c r="C4052" s="201" t="s">
        <v>2613</v>
      </c>
      <c r="D4052" s="201" t="s">
        <v>2466</v>
      </c>
      <c r="E4052" s="201" t="s">
        <v>109</v>
      </c>
      <c r="F4052" s="201" t="s">
        <v>2394</v>
      </c>
    </row>
    <row r="4053" spans="1:6" ht="12" x14ac:dyDescent="0.25">
      <c r="A4053" s="201" t="s">
        <v>2967</v>
      </c>
      <c r="B4053" s="201" t="s">
        <v>2968</v>
      </c>
      <c r="C4053" s="201" t="s">
        <v>2613</v>
      </c>
      <c r="D4053" s="201" t="s">
        <v>2466</v>
      </c>
      <c r="E4053" s="201" t="s">
        <v>109</v>
      </c>
    </row>
    <row r="4054" spans="1:6" ht="12" x14ac:dyDescent="0.25">
      <c r="A4054" s="201" t="s">
        <v>2967</v>
      </c>
      <c r="B4054" s="201" t="s">
        <v>2968</v>
      </c>
      <c r="C4054" s="201" t="s">
        <v>2613</v>
      </c>
      <c r="D4054" s="201" t="s">
        <v>2466</v>
      </c>
      <c r="E4054" s="201" t="s">
        <v>109</v>
      </c>
      <c r="F4054" s="201" t="s">
        <v>2422</v>
      </c>
    </row>
    <row r="4055" spans="1:6" ht="12" x14ac:dyDescent="0.25">
      <c r="A4055" s="201" t="s">
        <v>2967</v>
      </c>
      <c r="B4055" s="201" t="s">
        <v>2968</v>
      </c>
      <c r="C4055" s="201" t="s">
        <v>2613</v>
      </c>
      <c r="D4055" s="201" t="s">
        <v>2466</v>
      </c>
      <c r="E4055" s="201" t="s">
        <v>109</v>
      </c>
      <c r="F4055" s="201" t="s">
        <v>2365</v>
      </c>
    </row>
    <row r="4056" spans="1:6" ht="12" x14ac:dyDescent="0.25">
      <c r="A4056" s="201" t="s">
        <v>2967</v>
      </c>
      <c r="B4056" s="201" t="s">
        <v>2968</v>
      </c>
      <c r="C4056" s="201" t="s">
        <v>2613</v>
      </c>
      <c r="D4056" s="201" t="s">
        <v>2466</v>
      </c>
      <c r="E4056" s="201" t="s">
        <v>109</v>
      </c>
      <c r="F4056" s="201" t="s">
        <v>2407</v>
      </c>
    </row>
    <row r="4057" spans="1:6" ht="12" x14ac:dyDescent="0.25">
      <c r="A4057" s="201" t="s">
        <v>2967</v>
      </c>
      <c r="B4057" s="201" t="s">
        <v>2968</v>
      </c>
      <c r="C4057" s="201" t="s">
        <v>2613</v>
      </c>
      <c r="D4057" s="201" t="s">
        <v>2466</v>
      </c>
      <c r="E4057" s="201" t="s">
        <v>109</v>
      </c>
      <c r="F4057" s="201" t="s">
        <v>2352</v>
      </c>
    </row>
    <row r="4058" spans="1:6" ht="12" x14ac:dyDescent="0.25">
      <c r="A4058" s="201" t="s">
        <v>2967</v>
      </c>
      <c r="B4058" s="201" t="s">
        <v>2968</v>
      </c>
      <c r="C4058" s="201" t="s">
        <v>2613</v>
      </c>
      <c r="D4058" s="201" t="s">
        <v>2466</v>
      </c>
      <c r="E4058" s="201" t="s">
        <v>109</v>
      </c>
      <c r="F4058" s="201" t="s">
        <v>2466</v>
      </c>
    </row>
    <row r="4059" spans="1:6" ht="12" x14ac:dyDescent="0.25">
      <c r="A4059" s="201" t="s">
        <v>2967</v>
      </c>
      <c r="B4059" s="201" t="s">
        <v>2968</v>
      </c>
      <c r="C4059" s="201" t="s">
        <v>2613</v>
      </c>
      <c r="D4059" s="201" t="s">
        <v>2466</v>
      </c>
      <c r="E4059" s="201" t="s">
        <v>109</v>
      </c>
      <c r="F4059" s="201" t="s">
        <v>2390</v>
      </c>
    </row>
    <row r="4060" spans="1:6" ht="12" x14ac:dyDescent="0.25">
      <c r="A4060" s="201" t="s">
        <v>2969</v>
      </c>
      <c r="B4060" s="201" t="s">
        <v>2970</v>
      </c>
      <c r="C4060" s="201" t="s">
        <v>2613</v>
      </c>
      <c r="D4060" s="201" t="s">
        <v>2466</v>
      </c>
      <c r="E4060" s="201" t="s">
        <v>109</v>
      </c>
      <c r="F4060" s="201" t="s">
        <v>2422</v>
      </c>
    </row>
    <row r="4061" spans="1:6" ht="12" x14ac:dyDescent="0.25">
      <c r="A4061" s="201" t="s">
        <v>2969</v>
      </c>
      <c r="B4061" s="201" t="s">
        <v>2970</v>
      </c>
      <c r="C4061" s="201" t="s">
        <v>2613</v>
      </c>
      <c r="D4061" s="201" t="s">
        <v>2466</v>
      </c>
      <c r="E4061" s="201" t="s">
        <v>109</v>
      </c>
      <c r="F4061" s="201" t="s">
        <v>2407</v>
      </c>
    </row>
    <row r="4062" spans="1:6" ht="12" x14ac:dyDescent="0.25">
      <c r="A4062" s="201" t="s">
        <v>2969</v>
      </c>
      <c r="B4062" s="201" t="s">
        <v>2970</v>
      </c>
      <c r="C4062" s="201" t="s">
        <v>2613</v>
      </c>
      <c r="D4062" s="201" t="s">
        <v>2466</v>
      </c>
      <c r="E4062" s="201" t="s">
        <v>109</v>
      </c>
      <c r="F4062" s="201" t="s">
        <v>2390</v>
      </c>
    </row>
    <row r="4063" spans="1:6" ht="12" x14ac:dyDescent="0.25">
      <c r="A4063" s="201" t="s">
        <v>2969</v>
      </c>
      <c r="B4063" s="201" t="s">
        <v>2970</v>
      </c>
      <c r="C4063" s="201" t="s">
        <v>2613</v>
      </c>
      <c r="D4063" s="201" t="s">
        <v>2466</v>
      </c>
      <c r="E4063" s="201" t="s">
        <v>109</v>
      </c>
      <c r="F4063" s="201" t="s">
        <v>2347</v>
      </c>
    </row>
    <row r="4064" spans="1:6" ht="12" x14ac:dyDescent="0.25">
      <c r="A4064" s="201" t="s">
        <v>2969</v>
      </c>
      <c r="B4064" s="201" t="s">
        <v>2970</v>
      </c>
      <c r="C4064" s="201" t="s">
        <v>2613</v>
      </c>
      <c r="D4064" s="201" t="s">
        <v>2466</v>
      </c>
      <c r="E4064" s="201" t="s">
        <v>109</v>
      </c>
      <c r="F4064" s="201" t="s">
        <v>2365</v>
      </c>
    </row>
    <row r="4065" spans="1:6" ht="12" x14ac:dyDescent="0.25">
      <c r="A4065" s="201" t="s">
        <v>2969</v>
      </c>
      <c r="B4065" s="201" t="s">
        <v>2970</v>
      </c>
      <c r="C4065" s="201" t="s">
        <v>2613</v>
      </c>
      <c r="D4065" s="201" t="s">
        <v>2466</v>
      </c>
      <c r="E4065" s="201" t="s">
        <v>109</v>
      </c>
      <c r="F4065" s="201" t="s">
        <v>2394</v>
      </c>
    </row>
    <row r="4066" spans="1:6" ht="12" x14ac:dyDescent="0.25">
      <c r="A4066" s="201" t="s">
        <v>2969</v>
      </c>
      <c r="B4066" s="201" t="s">
        <v>2970</v>
      </c>
      <c r="C4066" s="201" t="s">
        <v>2613</v>
      </c>
      <c r="D4066" s="201" t="s">
        <v>2466</v>
      </c>
      <c r="E4066" s="201" t="s">
        <v>109</v>
      </c>
      <c r="F4066" s="201" t="s">
        <v>2367</v>
      </c>
    </row>
    <row r="4067" spans="1:6" ht="12" x14ac:dyDescent="0.25">
      <c r="A4067" s="201" t="s">
        <v>2969</v>
      </c>
      <c r="B4067" s="201" t="s">
        <v>2970</v>
      </c>
      <c r="C4067" s="201" t="s">
        <v>2613</v>
      </c>
      <c r="D4067" s="201" t="s">
        <v>2466</v>
      </c>
      <c r="E4067" s="201" t="s">
        <v>109</v>
      </c>
      <c r="F4067" s="201" t="s">
        <v>2352</v>
      </c>
    </row>
    <row r="4068" spans="1:6" ht="12" x14ac:dyDescent="0.25">
      <c r="A4068" s="201" t="s">
        <v>2969</v>
      </c>
      <c r="B4068" s="201" t="s">
        <v>2970</v>
      </c>
      <c r="C4068" s="201" t="s">
        <v>2613</v>
      </c>
      <c r="D4068" s="201" t="s">
        <v>2466</v>
      </c>
      <c r="E4068" s="201" t="s">
        <v>109</v>
      </c>
    </row>
    <row r="4069" spans="1:6" ht="12" x14ac:dyDescent="0.25">
      <c r="A4069" s="201" t="s">
        <v>2969</v>
      </c>
      <c r="B4069" s="201" t="s">
        <v>2970</v>
      </c>
      <c r="C4069" s="201" t="s">
        <v>2613</v>
      </c>
      <c r="D4069" s="201" t="s">
        <v>2466</v>
      </c>
      <c r="E4069" s="201" t="s">
        <v>109</v>
      </c>
      <c r="F4069" s="201" t="s">
        <v>2466</v>
      </c>
    </row>
    <row r="4070" spans="1:6" ht="12" x14ac:dyDescent="0.25">
      <c r="A4070" s="201" t="s">
        <v>2969</v>
      </c>
      <c r="B4070" s="201" t="s">
        <v>2970</v>
      </c>
      <c r="C4070" s="201" t="s">
        <v>2613</v>
      </c>
      <c r="D4070" s="201" t="s">
        <v>2466</v>
      </c>
      <c r="E4070" s="201" t="s">
        <v>109</v>
      </c>
      <c r="F4070" s="201" t="s">
        <v>2344</v>
      </c>
    </row>
    <row r="4071" spans="1:6" ht="12" x14ac:dyDescent="0.25">
      <c r="A4071" s="201" t="s">
        <v>2971</v>
      </c>
      <c r="B4071" s="201" t="s">
        <v>2972</v>
      </c>
      <c r="C4071" s="201" t="s">
        <v>2590</v>
      </c>
      <c r="D4071" s="201" t="s">
        <v>2466</v>
      </c>
      <c r="E4071" s="201" t="s">
        <v>113</v>
      </c>
    </row>
    <row r="4072" spans="1:6" ht="12" x14ac:dyDescent="0.25">
      <c r="A4072" s="201" t="s">
        <v>2971</v>
      </c>
      <c r="B4072" s="201" t="s">
        <v>2972</v>
      </c>
      <c r="C4072" s="201" t="s">
        <v>2590</v>
      </c>
      <c r="D4072" s="201" t="s">
        <v>2466</v>
      </c>
      <c r="E4072" s="201" t="s">
        <v>113</v>
      </c>
      <c r="F4072" s="201" t="s">
        <v>2365</v>
      </c>
    </row>
    <row r="4073" spans="1:6" ht="12" x14ac:dyDescent="0.25">
      <c r="A4073" s="201" t="s">
        <v>2971</v>
      </c>
      <c r="B4073" s="201" t="s">
        <v>2972</v>
      </c>
      <c r="C4073" s="201" t="s">
        <v>2590</v>
      </c>
      <c r="D4073" s="201" t="s">
        <v>2466</v>
      </c>
      <c r="E4073" s="201" t="s">
        <v>113</v>
      </c>
      <c r="F4073" s="201" t="s">
        <v>2422</v>
      </c>
    </row>
    <row r="4074" spans="1:6" ht="12" x14ac:dyDescent="0.25">
      <c r="A4074" s="201" t="s">
        <v>2971</v>
      </c>
      <c r="B4074" s="201" t="s">
        <v>2972</v>
      </c>
      <c r="C4074" s="201" t="s">
        <v>2590</v>
      </c>
      <c r="D4074" s="201" t="s">
        <v>2466</v>
      </c>
      <c r="E4074" s="201" t="s">
        <v>113</v>
      </c>
      <c r="F4074" s="201" t="s">
        <v>2466</v>
      </c>
    </row>
    <row r="4075" spans="1:6" ht="12" x14ac:dyDescent="0.25">
      <c r="A4075" s="201" t="s">
        <v>2973</v>
      </c>
      <c r="B4075" s="201" t="s">
        <v>2974</v>
      </c>
      <c r="C4075" s="201" t="s">
        <v>2613</v>
      </c>
      <c r="D4075" s="201" t="s">
        <v>2466</v>
      </c>
      <c r="E4075" s="201" t="s">
        <v>109</v>
      </c>
      <c r="F4075" s="201" t="s">
        <v>2344</v>
      </c>
    </row>
    <row r="4076" spans="1:6" ht="12" x14ac:dyDescent="0.25">
      <c r="A4076" s="201" t="s">
        <v>2973</v>
      </c>
      <c r="B4076" s="201" t="s">
        <v>2974</v>
      </c>
      <c r="C4076" s="201" t="s">
        <v>2613</v>
      </c>
      <c r="D4076" s="201" t="s">
        <v>2466</v>
      </c>
      <c r="E4076" s="201" t="s">
        <v>109</v>
      </c>
      <c r="F4076" s="201" t="s">
        <v>2352</v>
      </c>
    </row>
    <row r="4077" spans="1:6" ht="12" x14ac:dyDescent="0.25">
      <c r="A4077" s="201" t="s">
        <v>2973</v>
      </c>
      <c r="B4077" s="201" t="s">
        <v>2974</v>
      </c>
      <c r="C4077" s="201" t="s">
        <v>2613</v>
      </c>
      <c r="D4077" s="201" t="s">
        <v>2466</v>
      </c>
      <c r="E4077" s="201" t="s">
        <v>109</v>
      </c>
      <c r="F4077" s="201" t="s">
        <v>2367</v>
      </c>
    </row>
    <row r="4078" spans="1:6" ht="12" x14ac:dyDescent="0.25">
      <c r="A4078" s="201" t="s">
        <v>2973</v>
      </c>
      <c r="B4078" s="201" t="s">
        <v>2974</v>
      </c>
      <c r="C4078" s="201" t="s">
        <v>2613</v>
      </c>
      <c r="D4078" s="201" t="s">
        <v>2466</v>
      </c>
      <c r="E4078" s="201" t="s">
        <v>109</v>
      </c>
      <c r="F4078" s="201" t="s">
        <v>2422</v>
      </c>
    </row>
    <row r="4079" spans="1:6" ht="12" x14ac:dyDescent="0.25">
      <c r="A4079" s="201" t="s">
        <v>2973</v>
      </c>
      <c r="B4079" s="201" t="s">
        <v>2974</v>
      </c>
      <c r="C4079" s="201" t="s">
        <v>2613</v>
      </c>
      <c r="D4079" s="201" t="s">
        <v>2466</v>
      </c>
      <c r="E4079" s="201" t="s">
        <v>109</v>
      </c>
      <c r="F4079" s="201" t="s">
        <v>2466</v>
      </c>
    </row>
    <row r="4080" spans="1:6" ht="12" x14ac:dyDescent="0.25">
      <c r="A4080" s="201" t="s">
        <v>2973</v>
      </c>
      <c r="B4080" s="201" t="s">
        <v>2974</v>
      </c>
      <c r="C4080" s="201" t="s">
        <v>2613</v>
      </c>
      <c r="D4080" s="201" t="s">
        <v>2466</v>
      </c>
      <c r="E4080" s="201" t="s">
        <v>109</v>
      </c>
      <c r="F4080" s="201" t="s">
        <v>2365</v>
      </c>
    </row>
    <row r="4081" spans="1:6" ht="12" x14ac:dyDescent="0.25">
      <c r="A4081" s="201" t="s">
        <v>2973</v>
      </c>
      <c r="B4081" s="201" t="s">
        <v>2974</v>
      </c>
      <c r="C4081" s="201" t="s">
        <v>2613</v>
      </c>
      <c r="D4081" s="201" t="s">
        <v>2466</v>
      </c>
      <c r="E4081" s="201" t="s">
        <v>109</v>
      </c>
      <c r="F4081" s="201" t="s">
        <v>2407</v>
      </c>
    </row>
    <row r="4082" spans="1:6" ht="12" x14ac:dyDescent="0.25">
      <c r="A4082" s="201" t="s">
        <v>2973</v>
      </c>
      <c r="B4082" s="201" t="s">
        <v>2974</v>
      </c>
      <c r="C4082" s="201" t="s">
        <v>2613</v>
      </c>
      <c r="D4082" s="201" t="s">
        <v>2466</v>
      </c>
      <c r="E4082" s="201" t="s">
        <v>109</v>
      </c>
      <c r="F4082" s="201" t="s">
        <v>2443</v>
      </c>
    </row>
    <row r="4083" spans="1:6" ht="12" x14ac:dyDescent="0.25">
      <c r="A4083" s="201" t="s">
        <v>2973</v>
      </c>
      <c r="B4083" s="201" t="s">
        <v>2974</v>
      </c>
      <c r="C4083" s="201" t="s">
        <v>2613</v>
      </c>
      <c r="D4083" s="201" t="s">
        <v>2466</v>
      </c>
      <c r="E4083" s="201" t="s">
        <v>109</v>
      </c>
    </row>
    <row r="4084" spans="1:6" ht="12" x14ac:dyDescent="0.25">
      <c r="A4084" s="201" t="s">
        <v>2975</v>
      </c>
      <c r="B4084" s="201" t="s">
        <v>2976</v>
      </c>
      <c r="C4084" s="201" t="s">
        <v>2613</v>
      </c>
      <c r="D4084" s="201" t="s">
        <v>2341</v>
      </c>
      <c r="E4084" s="201" t="s">
        <v>109</v>
      </c>
      <c r="F4084" s="201" t="s">
        <v>2342</v>
      </c>
    </row>
    <row r="4085" spans="1:6" ht="12" x14ac:dyDescent="0.25">
      <c r="A4085" s="201" t="s">
        <v>2975</v>
      </c>
      <c r="B4085" s="201" t="s">
        <v>2976</v>
      </c>
      <c r="C4085" s="201" t="s">
        <v>2613</v>
      </c>
      <c r="D4085" s="201" t="s">
        <v>2341</v>
      </c>
      <c r="E4085" s="201" t="s">
        <v>109</v>
      </c>
      <c r="F4085" s="201" t="s">
        <v>2344</v>
      </c>
    </row>
    <row r="4086" spans="1:6" ht="12" x14ac:dyDescent="0.25">
      <c r="A4086" s="201" t="s">
        <v>2975</v>
      </c>
      <c r="B4086" s="201" t="s">
        <v>2976</v>
      </c>
      <c r="C4086" s="201" t="s">
        <v>2613</v>
      </c>
      <c r="D4086" s="201" t="s">
        <v>2341</v>
      </c>
      <c r="E4086" s="201" t="s">
        <v>109</v>
      </c>
      <c r="F4086" s="201" t="s">
        <v>2365</v>
      </c>
    </row>
    <row r="4087" spans="1:6" ht="12" x14ac:dyDescent="0.25">
      <c r="A4087" s="201" t="s">
        <v>2975</v>
      </c>
      <c r="B4087" s="201" t="s">
        <v>2976</v>
      </c>
      <c r="C4087" s="201" t="s">
        <v>2613</v>
      </c>
      <c r="D4087" s="201" t="s">
        <v>2341</v>
      </c>
      <c r="E4087" s="201" t="s">
        <v>109</v>
      </c>
      <c r="F4087" s="201" t="s">
        <v>2367</v>
      </c>
    </row>
    <row r="4088" spans="1:6" ht="12" x14ac:dyDescent="0.25">
      <c r="A4088" s="201" t="s">
        <v>2975</v>
      </c>
      <c r="B4088" s="201" t="s">
        <v>2976</v>
      </c>
      <c r="C4088" s="201" t="s">
        <v>2613</v>
      </c>
      <c r="D4088" s="201" t="s">
        <v>2341</v>
      </c>
      <c r="E4088" s="201" t="s">
        <v>109</v>
      </c>
      <c r="F4088" s="201" t="s">
        <v>2346</v>
      </c>
    </row>
    <row r="4089" spans="1:6" ht="12" x14ac:dyDescent="0.25">
      <c r="A4089" s="201" t="s">
        <v>2975</v>
      </c>
      <c r="B4089" s="201" t="s">
        <v>2976</v>
      </c>
      <c r="C4089" s="201" t="s">
        <v>2613</v>
      </c>
      <c r="D4089" s="201" t="s">
        <v>2341</v>
      </c>
      <c r="E4089" s="201" t="s">
        <v>109</v>
      </c>
      <c r="F4089" s="201" t="s">
        <v>2341</v>
      </c>
    </row>
    <row r="4090" spans="1:6" ht="12" x14ac:dyDescent="0.25">
      <c r="A4090" s="201" t="s">
        <v>2975</v>
      </c>
      <c r="B4090" s="201" t="s">
        <v>2976</v>
      </c>
      <c r="C4090" s="201" t="s">
        <v>2613</v>
      </c>
      <c r="D4090" s="201" t="s">
        <v>2341</v>
      </c>
      <c r="E4090" s="201" t="s">
        <v>109</v>
      </c>
      <c r="F4090" s="201" t="s">
        <v>2394</v>
      </c>
    </row>
    <row r="4091" spans="1:6" ht="12" x14ac:dyDescent="0.25">
      <c r="A4091" s="201" t="s">
        <v>2975</v>
      </c>
      <c r="B4091" s="201" t="s">
        <v>2976</v>
      </c>
      <c r="C4091" s="201" t="s">
        <v>2613</v>
      </c>
      <c r="D4091" s="201" t="s">
        <v>2341</v>
      </c>
      <c r="E4091" s="201" t="s">
        <v>109</v>
      </c>
    </row>
    <row r="4092" spans="1:6" ht="12" x14ac:dyDescent="0.25">
      <c r="A4092" s="201" t="s">
        <v>750</v>
      </c>
      <c r="B4092" s="201" t="s">
        <v>2977</v>
      </c>
      <c r="C4092" s="201" t="s">
        <v>2613</v>
      </c>
      <c r="D4092" s="201" t="s">
        <v>2466</v>
      </c>
      <c r="E4092" s="201" t="s">
        <v>109</v>
      </c>
    </row>
    <row r="4093" spans="1:6" ht="12" x14ac:dyDescent="0.25">
      <c r="A4093" s="201" t="s">
        <v>750</v>
      </c>
      <c r="B4093" s="201" t="s">
        <v>2977</v>
      </c>
      <c r="C4093" s="201" t="s">
        <v>2613</v>
      </c>
      <c r="D4093" s="201" t="s">
        <v>2466</v>
      </c>
      <c r="E4093" s="201" t="s">
        <v>109</v>
      </c>
      <c r="F4093" s="201" t="s">
        <v>2422</v>
      </c>
    </row>
    <row r="4094" spans="1:6" ht="12" x14ac:dyDescent="0.25">
      <c r="A4094" s="201" t="s">
        <v>750</v>
      </c>
      <c r="B4094" s="201" t="s">
        <v>2977</v>
      </c>
      <c r="C4094" s="201" t="s">
        <v>2613</v>
      </c>
      <c r="D4094" s="201" t="s">
        <v>2466</v>
      </c>
      <c r="E4094" s="201" t="s">
        <v>109</v>
      </c>
      <c r="F4094" s="201" t="s">
        <v>2466</v>
      </c>
    </row>
    <row r="4095" spans="1:6" ht="12" x14ac:dyDescent="0.25">
      <c r="A4095" s="201" t="s">
        <v>750</v>
      </c>
      <c r="B4095" s="201" t="s">
        <v>2977</v>
      </c>
      <c r="C4095" s="201" t="s">
        <v>2613</v>
      </c>
      <c r="D4095" s="201" t="s">
        <v>2466</v>
      </c>
      <c r="E4095" s="201" t="s">
        <v>109</v>
      </c>
      <c r="F4095" s="201" t="s">
        <v>2365</v>
      </c>
    </row>
    <row r="4096" spans="1:6" ht="12" x14ac:dyDescent="0.25">
      <c r="A4096" s="201" t="s">
        <v>750</v>
      </c>
      <c r="B4096" s="201" t="s">
        <v>2977</v>
      </c>
      <c r="C4096" s="201" t="s">
        <v>2613</v>
      </c>
      <c r="D4096" s="201" t="s">
        <v>2466</v>
      </c>
      <c r="E4096" s="201" t="s">
        <v>109</v>
      </c>
      <c r="F4096" s="201" t="s">
        <v>2352</v>
      </c>
    </row>
    <row r="4097" spans="1:6" ht="12" x14ac:dyDescent="0.25">
      <c r="A4097" s="201" t="s">
        <v>750</v>
      </c>
      <c r="B4097" s="201" t="s">
        <v>2977</v>
      </c>
      <c r="C4097" s="201" t="s">
        <v>2613</v>
      </c>
      <c r="D4097" s="201" t="s">
        <v>2466</v>
      </c>
      <c r="E4097" s="201" t="s">
        <v>109</v>
      </c>
      <c r="F4097" s="201" t="s">
        <v>2344</v>
      </c>
    </row>
    <row r="4098" spans="1:6" ht="12" x14ac:dyDescent="0.25">
      <c r="A4098" s="201" t="s">
        <v>750</v>
      </c>
      <c r="B4098" s="201" t="s">
        <v>2977</v>
      </c>
      <c r="C4098" s="201" t="s">
        <v>2613</v>
      </c>
      <c r="D4098" s="201" t="s">
        <v>2466</v>
      </c>
      <c r="E4098" s="201" t="s">
        <v>109</v>
      </c>
      <c r="F4098" s="201" t="s">
        <v>2407</v>
      </c>
    </row>
    <row r="4099" spans="1:6" ht="12" x14ac:dyDescent="0.25">
      <c r="A4099" s="201" t="s">
        <v>2978</v>
      </c>
      <c r="B4099" s="201" t="s">
        <v>2979</v>
      </c>
      <c r="C4099" s="201" t="s">
        <v>2613</v>
      </c>
      <c r="D4099" s="201" t="s">
        <v>2466</v>
      </c>
      <c r="E4099" s="201" t="s">
        <v>109</v>
      </c>
      <c r="F4099" s="201" t="s">
        <v>2352</v>
      </c>
    </row>
    <row r="4100" spans="1:6" ht="12" x14ac:dyDescent="0.25">
      <c r="A4100" s="201" t="s">
        <v>2978</v>
      </c>
      <c r="B4100" s="201" t="s">
        <v>2979</v>
      </c>
      <c r="C4100" s="201" t="s">
        <v>2613</v>
      </c>
      <c r="D4100" s="201" t="s">
        <v>2466</v>
      </c>
      <c r="E4100" s="201" t="s">
        <v>109</v>
      </c>
      <c r="F4100" s="201" t="s">
        <v>2367</v>
      </c>
    </row>
    <row r="4101" spans="1:6" ht="12" x14ac:dyDescent="0.25">
      <c r="A4101" s="201" t="s">
        <v>2978</v>
      </c>
      <c r="B4101" s="201" t="s">
        <v>2979</v>
      </c>
      <c r="C4101" s="201" t="s">
        <v>2613</v>
      </c>
      <c r="D4101" s="201" t="s">
        <v>2466</v>
      </c>
      <c r="E4101" s="201" t="s">
        <v>109</v>
      </c>
      <c r="F4101" s="201" t="s">
        <v>2365</v>
      </c>
    </row>
    <row r="4102" spans="1:6" ht="12" x14ac:dyDescent="0.25">
      <c r="A4102" s="201" t="s">
        <v>2978</v>
      </c>
      <c r="B4102" s="201" t="s">
        <v>2979</v>
      </c>
      <c r="C4102" s="201" t="s">
        <v>2613</v>
      </c>
      <c r="D4102" s="201" t="s">
        <v>2466</v>
      </c>
      <c r="E4102" s="201" t="s">
        <v>109</v>
      </c>
      <c r="F4102" s="201" t="s">
        <v>2355</v>
      </c>
    </row>
    <row r="4103" spans="1:6" ht="12" x14ac:dyDescent="0.25">
      <c r="A4103" s="201" t="s">
        <v>2978</v>
      </c>
      <c r="B4103" s="201" t="s">
        <v>2979</v>
      </c>
      <c r="C4103" s="201" t="s">
        <v>2613</v>
      </c>
      <c r="D4103" s="201" t="s">
        <v>2466</v>
      </c>
      <c r="E4103" s="201" t="s">
        <v>109</v>
      </c>
      <c r="F4103" s="201" t="s">
        <v>2343</v>
      </c>
    </row>
    <row r="4104" spans="1:6" ht="12" x14ac:dyDescent="0.25">
      <c r="A4104" s="201" t="s">
        <v>2978</v>
      </c>
      <c r="B4104" s="201" t="s">
        <v>2979</v>
      </c>
      <c r="C4104" s="201" t="s">
        <v>2613</v>
      </c>
      <c r="D4104" s="201" t="s">
        <v>2466</v>
      </c>
      <c r="E4104" s="201" t="s">
        <v>109</v>
      </c>
      <c r="F4104" s="201" t="s">
        <v>2344</v>
      </c>
    </row>
    <row r="4105" spans="1:6" ht="12" x14ac:dyDescent="0.25">
      <c r="A4105" s="201" t="s">
        <v>2978</v>
      </c>
      <c r="B4105" s="201" t="s">
        <v>2979</v>
      </c>
      <c r="C4105" s="201" t="s">
        <v>2613</v>
      </c>
      <c r="D4105" s="201" t="s">
        <v>2466</v>
      </c>
      <c r="E4105" s="201" t="s">
        <v>109</v>
      </c>
      <c r="F4105" s="201" t="s">
        <v>2466</v>
      </c>
    </row>
    <row r="4106" spans="1:6" ht="12" x14ac:dyDescent="0.25">
      <c r="A4106" s="201" t="s">
        <v>2978</v>
      </c>
      <c r="B4106" s="201" t="s">
        <v>2979</v>
      </c>
      <c r="C4106" s="201" t="s">
        <v>2613</v>
      </c>
      <c r="D4106" s="201" t="s">
        <v>2466</v>
      </c>
      <c r="E4106" s="201" t="s">
        <v>109</v>
      </c>
      <c r="F4106" s="201" t="s">
        <v>2422</v>
      </c>
    </row>
    <row r="4107" spans="1:6" ht="12" x14ac:dyDescent="0.25">
      <c r="A4107" s="201" t="s">
        <v>2978</v>
      </c>
      <c r="B4107" s="201" t="s">
        <v>2979</v>
      </c>
      <c r="C4107" s="201" t="s">
        <v>2613</v>
      </c>
      <c r="D4107" s="201" t="s">
        <v>2466</v>
      </c>
      <c r="E4107" s="201" t="s">
        <v>109</v>
      </c>
      <c r="F4107" s="201" t="s">
        <v>2407</v>
      </c>
    </row>
    <row r="4108" spans="1:6" ht="12" x14ac:dyDescent="0.25">
      <c r="A4108" s="201" t="s">
        <v>2978</v>
      </c>
      <c r="B4108" s="201" t="s">
        <v>2979</v>
      </c>
      <c r="C4108" s="201" t="s">
        <v>2613</v>
      </c>
      <c r="D4108" s="201" t="s">
        <v>2466</v>
      </c>
      <c r="E4108" s="201" t="s">
        <v>109</v>
      </c>
      <c r="F4108" s="201" t="s">
        <v>2394</v>
      </c>
    </row>
    <row r="4109" spans="1:6" ht="12" x14ac:dyDescent="0.25">
      <c r="A4109" s="201" t="s">
        <v>752</v>
      </c>
      <c r="B4109" s="201" t="s">
        <v>2980</v>
      </c>
      <c r="C4109" s="201" t="s">
        <v>2613</v>
      </c>
      <c r="D4109" s="201" t="s">
        <v>2466</v>
      </c>
      <c r="E4109" s="201" t="s">
        <v>109</v>
      </c>
      <c r="F4109" s="201" t="s">
        <v>2407</v>
      </c>
    </row>
    <row r="4110" spans="1:6" ht="12" x14ac:dyDescent="0.25">
      <c r="A4110" s="201" t="s">
        <v>752</v>
      </c>
      <c r="B4110" s="201" t="s">
        <v>2980</v>
      </c>
      <c r="C4110" s="201" t="s">
        <v>2613</v>
      </c>
      <c r="D4110" s="201" t="s">
        <v>2466</v>
      </c>
      <c r="E4110" s="201" t="s">
        <v>109</v>
      </c>
      <c r="F4110" s="201" t="s">
        <v>2343</v>
      </c>
    </row>
    <row r="4111" spans="1:6" ht="12" x14ac:dyDescent="0.25">
      <c r="A4111" s="201" t="s">
        <v>752</v>
      </c>
      <c r="B4111" s="201" t="s">
        <v>2980</v>
      </c>
      <c r="C4111" s="201" t="s">
        <v>2613</v>
      </c>
      <c r="D4111" s="201" t="s">
        <v>2466</v>
      </c>
      <c r="E4111" s="201" t="s">
        <v>109</v>
      </c>
      <c r="F4111" s="201" t="s">
        <v>2367</v>
      </c>
    </row>
    <row r="4112" spans="1:6" ht="12" x14ac:dyDescent="0.25">
      <c r="A4112" s="201" t="s">
        <v>752</v>
      </c>
      <c r="B4112" s="201" t="s">
        <v>2980</v>
      </c>
      <c r="C4112" s="201" t="s">
        <v>2613</v>
      </c>
      <c r="D4112" s="201" t="s">
        <v>2466</v>
      </c>
      <c r="E4112" s="201" t="s">
        <v>109</v>
      </c>
      <c r="F4112" s="201" t="s">
        <v>2422</v>
      </c>
    </row>
    <row r="4113" spans="1:6" ht="12" x14ac:dyDescent="0.25">
      <c r="A4113" s="201" t="s">
        <v>752</v>
      </c>
      <c r="B4113" s="201" t="s">
        <v>2980</v>
      </c>
      <c r="C4113" s="201" t="s">
        <v>2613</v>
      </c>
      <c r="D4113" s="201" t="s">
        <v>2466</v>
      </c>
      <c r="E4113" s="201" t="s">
        <v>109</v>
      </c>
      <c r="F4113" s="201" t="s">
        <v>2466</v>
      </c>
    </row>
    <row r="4114" spans="1:6" ht="12" x14ac:dyDescent="0.25">
      <c r="A4114" s="201" t="s">
        <v>752</v>
      </c>
      <c r="B4114" s="201" t="s">
        <v>2980</v>
      </c>
      <c r="C4114" s="201" t="s">
        <v>2613</v>
      </c>
      <c r="D4114" s="201" t="s">
        <v>2466</v>
      </c>
      <c r="E4114" s="201" t="s">
        <v>109</v>
      </c>
      <c r="F4114" s="201" t="s">
        <v>2365</v>
      </c>
    </row>
    <row r="4115" spans="1:6" ht="12" x14ac:dyDescent="0.25">
      <c r="A4115" s="201" t="s">
        <v>752</v>
      </c>
      <c r="B4115" s="201" t="s">
        <v>2980</v>
      </c>
      <c r="C4115" s="201" t="s">
        <v>2613</v>
      </c>
      <c r="D4115" s="201" t="s">
        <v>2466</v>
      </c>
      <c r="E4115" s="201" t="s">
        <v>109</v>
      </c>
      <c r="F4115" s="201" t="s">
        <v>2352</v>
      </c>
    </row>
    <row r="4116" spans="1:6" ht="12" x14ac:dyDescent="0.25">
      <c r="A4116" s="201" t="s">
        <v>752</v>
      </c>
      <c r="B4116" s="201" t="s">
        <v>2980</v>
      </c>
      <c r="C4116" s="201" t="s">
        <v>2613</v>
      </c>
      <c r="D4116" s="201" t="s">
        <v>2466</v>
      </c>
      <c r="E4116" s="201" t="s">
        <v>109</v>
      </c>
      <c r="F4116" s="201" t="s">
        <v>2394</v>
      </c>
    </row>
    <row r="4117" spans="1:6" ht="12" x14ac:dyDescent="0.25">
      <c r="A4117" s="201" t="s">
        <v>2981</v>
      </c>
      <c r="B4117" s="201" t="s">
        <v>2982</v>
      </c>
      <c r="C4117" s="201" t="s">
        <v>2613</v>
      </c>
      <c r="D4117" s="201" t="s">
        <v>2466</v>
      </c>
      <c r="E4117" s="201" t="s">
        <v>109</v>
      </c>
    </row>
    <row r="4118" spans="1:6" ht="12" x14ac:dyDescent="0.25">
      <c r="A4118" s="201" t="s">
        <v>2981</v>
      </c>
      <c r="B4118" s="201" t="s">
        <v>2982</v>
      </c>
      <c r="C4118" s="201" t="s">
        <v>2613</v>
      </c>
      <c r="D4118" s="201" t="s">
        <v>2466</v>
      </c>
      <c r="E4118" s="201" t="s">
        <v>109</v>
      </c>
      <c r="F4118" s="201" t="s">
        <v>2394</v>
      </c>
    </row>
    <row r="4119" spans="1:6" ht="12" x14ac:dyDescent="0.25">
      <c r="A4119" s="201" t="s">
        <v>2981</v>
      </c>
      <c r="B4119" s="201" t="s">
        <v>2982</v>
      </c>
      <c r="C4119" s="201" t="s">
        <v>2613</v>
      </c>
      <c r="D4119" s="201" t="s">
        <v>2466</v>
      </c>
      <c r="E4119" s="201" t="s">
        <v>109</v>
      </c>
      <c r="F4119" s="201" t="s">
        <v>2422</v>
      </c>
    </row>
    <row r="4120" spans="1:6" ht="12" x14ac:dyDescent="0.25">
      <c r="A4120" s="201" t="s">
        <v>2981</v>
      </c>
      <c r="B4120" s="201" t="s">
        <v>2982</v>
      </c>
      <c r="C4120" s="201" t="s">
        <v>2613</v>
      </c>
      <c r="D4120" s="201" t="s">
        <v>2466</v>
      </c>
      <c r="E4120" s="201" t="s">
        <v>109</v>
      </c>
      <c r="F4120" s="201" t="s">
        <v>2365</v>
      </c>
    </row>
    <row r="4121" spans="1:6" ht="12" x14ac:dyDescent="0.25">
      <c r="A4121" s="201" t="s">
        <v>2981</v>
      </c>
      <c r="B4121" s="201" t="s">
        <v>2982</v>
      </c>
      <c r="C4121" s="201" t="s">
        <v>2613</v>
      </c>
      <c r="D4121" s="201" t="s">
        <v>2466</v>
      </c>
      <c r="E4121" s="201" t="s">
        <v>109</v>
      </c>
      <c r="F4121" s="201" t="s">
        <v>2466</v>
      </c>
    </row>
    <row r="4122" spans="1:6" ht="12" x14ac:dyDescent="0.25">
      <c r="A4122" s="201" t="s">
        <v>2983</v>
      </c>
      <c r="B4122" s="201" t="s">
        <v>2984</v>
      </c>
      <c r="C4122" s="201" t="s">
        <v>2613</v>
      </c>
      <c r="D4122" s="201" t="s">
        <v>2341</v>
      </c>
      <c r="E4122" s="201" t="s">
        <v>109</v>
      </c>
      <c r="F4122" s="201" t="s">
        <v>2365</v>
      </c>
    </row>
    <row r="4123" spans="1:6" ht="12" x14ac:dyDescent="0.25">
      <c r="A4123" s="201" t="s">
        <v>2983</v>
      </c>
      <c r="B4123" s="201" t="s">
        <v>2984</v>
      </c>
      <c r="C4123" s="201" t="s">
        <v>2613</v>
      </c>
      <c r="D4123" s="201" t="s">
        <v>2341</v>
      </c>
      <c r="E4123" s="201" t="s">
        <v>109</v>
      </c>
    </row>
    <row r="4124" spans="1:6" ht="12" x14ac:dyDescent="0.25">
      <c r="A4124" s="201" t="s">
        <v>2983</v>
      </c>
      <c r="B4124" s="201" t="s">
        <v>2984</v>
      </c>
      <c r="C4124" s="201" t="s">
        <v>2613</v>
      </c>
      <c r="D4124" s="201" t="s">
        <v>2341</v>
      </c>
      <c r="E4124" s="201" t="s">
        <v>109</v>
      </c>
      <c r="F4124" s="201" t="s">
        <v>2367</v>
      </c>
    </row>
    <row r="4125" spans="1:6" ht="12" x14ac:dyDescent="0.25">
      <c r="A4125" s="201" t="s">
        <v>2983</v>
      </c>
      <c r="B4125" s="201" t="s">
        <v>2984</v>
      </c>
      <c r="C4125" s="201" t="s">
        <v>2613</v>
      </c>
      <c r="D4125" s="201" t="s">
        <v>2341</v>
      </c>
      <c r="E4125" s="201" t="s">
        <v>109</v>
      </c>
      <c r="F4125" s="201" t="s">
        <v>2422</v>
      </c>
    </row>
    <row r="4126" spans="1:6" ht="12" x14ac:dyDescent="0.25">
      <c r="A4126" s="201" t="s">
        <v>2983</v>
      </c>
      <c r="B4126" s="201" t="s">
        <v>2984</v>
      </c>
      <c r="C4126" s="201" t="s">
        <v>2613</v>
      </c>
      <c r="D4126" s="201" t="s">
        <v>2341</v>
      </c>
      <c r="E4126" s="201" t="s">
        <v>109</v>
      </c>
      <c r="F4126" s="201" t="s">
        <v>2466</v>
      </c>
    </row>
    <row r="4127" spans="1:6" ht="12" x14ac:dyDescent="0.25">
      <c r="A4127" s="201" t="s">
        <v>2983</v>
      </c>
      <c r="B4127" s="201" t="s">
        <v>2984</v>
      </c>
      <c r="C4127" s="201" t="s">
        <v>2613</v>
      </c>
      <c r="D4127" s="201" t="s">
        <v>2341</v>
      </c>
      <c r="E4127" s="201" t="s">
        <v>109</v>
      </c>
      <c r="F4127" s="201" t="s">
        <v>2357</v>
      </c>
    </row>
    <row r="4128" spans="1:6" ht="12" x14ac:dyDescent="0.25">
      <c r="A4128" s="201" t="s">
        <v>2983</v>
      </c>
      <c r="B4128" s="201" t="s">
        <v>2984</v>
      </c>
      <c r="C4128" s="201" t="s">
        <v>2613</v>
      </c>
      <c r="D4128" s="201" t="s">
        <v>2341</v>
      </c>
      <c r="E4128" s="201" t="s">
        <v>109</v>
      </c>
      <c r="F4128" s="201" t="s">
        <v>2353</v>
      </c>
    </row>
    <row r="4129" spans="1:6" ht="12" x14ac:dyDescent="0.25">
      <c r="A4129" s="201" t="s">
        <v>2983</v>
      </c>
      <c r="B4129" s="201" t="s">
        <v>2984</v>
      </c>
      <c r="C4129" s="201" t="s">
        <v>2613</v>
      </c>
      <c r="D4129" s="201" t="s">
        <v>2341</v>
      </c>
      <c r="E4129" s="201" t="s">
        <v>109</v>
      </c>
      <c r="F4129" s="201" t="s">
        <v>2394</v>
      </c>
    </row>
    <row r="4130" spans="1:6" ht="12" x14ac:dyDescent="0.25">
      <c r="A4130" s="201" t="s">
        <v>2985</v>
      </c>
      <c r="B4130" s="201" t="s">
        <v>2986</v>
      </c>
      <c r="C4130" s="201" t="s">
        <v>2613</v>
      </c>
      <c r="D4130" s="201" t="s">
        <v>2466</v>
      </c>
      <c r="E4130" s="201" t="s">
        <v>109</v>
      </c>
      <c r="F4130" s="201" t="s">
        <v>2466</v>
      </c>
    </row>
    <row r="4131" spans="1:6" ht="12" x14ac:dyDescent="0.25">
      <c r="A4131" s="201" t="s">
        <v>2985</v>
      </c>
      <c r="B4131" s="201" t="s">
        <v>2986</v>
      </c>
      <c r="C4131" s="201" t="s">
        <v>2613</v>
      </c>
      <c r="D4131" s="201" t="s">
        <v>2466</v>
      </c>
      <c r="E4131" s="201" t="s">
        <v>109</v>
      </c>
    </row>
    <row r="4132" spans="1:6" ht="12" x14ac:dyDescent="0.25">
      <c r="A4132" s="201" t="s">
        <v>2985</v>
      </c>
      <c r="B4132" s="201" t="s">
        <v>2986</v>
      </c>
      <c r="C4132" s="201" t="s">
        <v>2613</v>
      </c>
      <c r="D4132" s="201" t="s">
        <v>2466</v>
      </c>
      <c r="E4132" s="201" t="s">
        <v>109</v>
      </c>
      <c r="F4132" s="201" t="s">
        <v>2365</v>
      </c>
    </row>
    <row r="4133" spans="1:6" ht="12" x14ac:dyDescent="0.25">
      <c r="A4133" s="201" t="s">
        <v>2985</v>
      </c>
      <c r="B4133" s="201" t="s">
        <v>2986</v>
      </c>
      <c r="C4133" s="201" t="s">
        <v>2613</v>
      </c>
      <c r="D4133" s="201" t="s">
        <v>2466</v>
      </c>
      <c r="E4133" s="201" t="s">
        <v>109</v>
      </c>
      <c r="F4133" s="201" t="s">
        <v>2367</v>
      </c>
    </row>
    <row r="4134" spans="1:6" ht="12" x14ac:dyDescent="0.25">
      <c r="A4134" s="201" t="s">
        <v>2985</v>
      </c>
      <c r="B4134" s="201" t="s">
        <v>2986</v>
      </c>
      <c r="C4134" s="201" t="s">
        <v>2613</v>
      </c>
      <c r="D4134" s="201" t="s">
        <v>2466</v>
      </c>
      <c r="E4134" s="201" t="s">
        <v>109</v>
      </c>
      <c r="F4134" s="201" t="s">
        <v>2394</v>
      </c>
    </row>
    <row r="4135" spans="1:6" ht="12" x14ac:dyDescent="0.25">
      <c r="A4135" s="201" t="s">
        <v>2985</v>
      </c>
      <c r="B4135" s="201" t="s">
        <v>2986</v>
      </c>
      <c r="C4135" s="201" t="s">
        <v>2613</v>
      </c>
      <c r="D4135" s="201" t="s">
        <v>2466</v>
      </c>
      <c r="E4135" s="201" t="s">
        <v>109</v>
      </c>
      <c r="F4135" s="201" t="s">
        <v>2405</v>
      </c>
    </row>
    <row r="4136" spans="1:6" ht="12" x14ac:dyDescent="0.25">
      <c r="A4136" s="201" t="s">
        <v>2985</v>
      </c>
      <c r="B4136" s="201" t="s">
        <v>2986</v>
      </c>
      <c r="C4136" s="201" t="s">
        <v>2613</v>
      </c>
      <c r="D4136" s="201" t="s">
        <v>2466</v>
      </c>
      <c r="E4136" s="201" t="s">
        <v>109</v>
      </c>
      <c r="F4136" s="201" t="s">
        <v>2352</v>
      </c>
    </row>
    <row r="4137" spans="1:6" ht="12" x14ac:dyDescent="0.25">
      <c r="A4137" s="201" t="s">
        <v>2985</v>
      </c>
      <c r="B4137" s="201" t="s">
        <v>2986</v>
      </c>
      <c r="C4137" s="201" t="s">
        <v>2613</v>
      </c>
      <c r="D4137" s="201" t="s">
        <v>2466</v>
      </c>
      <c r="E4137" s="201" t="s">
        <v>109</v>
      </c>
      <c r="F4137" s="201" t="s">
        <v>2422</v>
      </c>
    </row>
    <row r="4138" spans="1:6" ht="12" x14ac:dyDescent="0.25">
      <c r="A4138" s="201" t="s">
        <v>2987</v>
      </c>
      <c r="B4138" s="201" t="s">
        <v>2988</v>
      </c>
      <c r="C4138" s="201" t="s">
        <v>2613</v>
      </c>
      <c r="D4138" s="201" t="s">
        <v>2466</v>
      </c>
      <c r="E4138" s="201" t="s">
        <v>109</v>
      </c>
      <c r="F4138" s="201" t="s">
        <v>2344</v>
      </c>
    </row>
    <row r="4139" spans="1:6" ht="12" x14ac:dyDescent="0.25">
      <c r="A4139" s="201" t="s">
        <v>2987</v>
      </c>
      <c r="B4139" s="201" t="s">
        <v>2988</v>
      </c>
      <c r="C4139" s="201" t="s">
        <v>2613</v>
      </c>
      <c r="D4139" s="201" t="s">
        <v>2466</v>
      </c>
      <c r="E4139" s="201" t="s">
        <v>109</v>
      </c>
      <c r="F4139" s="201" t="s">
        <v>2422</v>
      </c>
    </row>
    <row r="4140" spans="1:6" ht="12" x14ac:dyDescent="0.25">
      <c r="A4140" s="201" t="s">
        <v>2987</v>
      </c>
      <c r="B4140" s="201" t="s">
        <v>2988</v>
      </c>
      <c r="C4140" s="201" t="s">
        <v>2613</v>
      </c>
      <c r="D4140" s="201" t="s">
        <v>2466</v>
      </c>
      <c r="E4140" s="201" t="s">
        <v>109</v>
      </c>
      <c r="F4140" s="201" t="s">
        <v>2365</v>
      </c>
    </row>
    <row r="4141" spans="1:6" ht="12" x14ac:dyDescent="0.25">
      <c r="A4141" s="201" t="s">
        <v>2987</v>
      </c>
      <c r="B4141" s="201" t="s">
        <v>2988</v>
      </c>
      <c r="C4141" s="201" t="s">
        <v>2613</v>
      </c>
      <c r="D4141" s="201" t="s">
        <v>2466</v>
      </c>
      <c r="E4141" s="201" t="s">
        <v>109</v>
      </c>
      <c r="F4141" s="201" t="s">
        <v>2394</v>
      </c>
    </row>
    <row r="4142" spans="1:6" ht="12" x14ac:dyDescent="0.25">
      <c r="A4142" s="201" t="s">
        <v>2987</v>
      </c>
      <c r="B4142" s="201" t="s">
        <v>2988</v>
      </c>
      <c r="C4142" s="201" t="s">
        <v>2613</v>
      </c>
      <c r="D4142" s="201" t="s">
        <v>2466</v>
      </c>
      <c r="E4142" s="201" t="s">
        <v>109</v>
      </c>
      <c r="F4142" s="201" t="s">
        <v>2352</v>
      </c>
    </row>
    <row r="4143" spans="1:6" ht="12" x14ac:dyDescent="0.25">
      <c r="A4143" s="201" t="s">
        <v>2987</v>
      </c>
      <c r="B4143" s="201" t="s">
        <v>2988</v>
      </c>
      <c r="C4143" s="201" t="s">
        <v>2613</v>
      </c>
      <c r="D4143" s="201" t="s">
        <v>2466</v>
      </c>
      <c r="E4143" s="201" t="s">
        <v>109</v>
      </c>
      <c r="F4143" s="201" t="s">
        <v>2390</v>
      </c>
    </row>
    <row r="4144" spans="1:6" ht="12" x14ac:dyDescent="0.25">
      <c r="A4144" s="201" t="s">
        <v>2987</v>
      </c>
      <c r="B4144" s="201" t="s">
        <v>2988</v>
      </c>
      <c r="C4144" s="201" t="s">
        <v>2613</v>
      </c>
      <c r="D4144" s="201" t="s">
        <v>2466</v>
      </c>
      <c r="E4144" s="201" t="s">
        <v>109</v>
      </c>
      <c r="F4144" s="201" t="s">
        <v>2367</v>
      </c>
    </row>
    <row r="4145" spans="1:6" ht="12" x14ac:dyDescent="0.25">
      <c r="A4145" s="201" t="s">
        <v>2987</v>
      </c>
      <c r="B4145" s="201" t="s">
        <v>2988</v>
      </c>
      <c r="C4145" s="201" t="s">
        <v>2613</v>
      </c>
      <c r="D4145" s="201" t="s">
        <v>2466</v>
      </c>
      <c r="E4145" s="201" t="s">
        <v>109</v>
      </c>
      <c r="F4145" s="201" t="s">
        <v>2466</v>
      </c>
    </row>
    <row r="4146" spans="1:6" ht="12" x14ac:dyDescent="0.25">
      <c r="A4146" s="201" t="s">
        <v>2987</v>
      </c>
      <c r="B4146" s="201" t="s">
        <v>2988</v>
      </c>
      <c r="C4146" s="201" t="s">
        <v>2613</v>
      </c>
      <c r="D4146" s="201" t="s">
        <v>2466</v>
      </c>
      <c r="E4146" s="201" t="s">
        <v>109</v>
      </c>
    </row>
    <row r="4147" spans="1:6" ht="12" x14ac:dyDescent="0.25">
      <c r="A4147" s="201" t="s">
        <v>2987</v>
      </c>
      <c r="B4147" s="201" t="s">
        <v>2988</v>
      </c>
      <c r="C4147" s="201" t="s">
        <v>2613</v>
      </c>
      <c r="D4147" s="201" t="s">
        <v>2466</v>
      </c>
      <c r="E4147" s="201" t="s">
        <v>109</v>
      </c>
      <c r="F4147" s="201" t="s">
        <v>2407</v>
      </c>
    </row>
    <row r="4148" spans="1:6" ht="12" x14ac:dyDescent="0.25">
      <c r="A4148" s="201" t="s">
        <v>753</v>
      </c>
      <c r="B4148" s="201" t="s">
        <v>2989</v>
      </c>
      <c r="C4148" s="201" t="s">
        <v>2613</v>
      </c>
      <c r="D4148" s="201" t="s">
        <v>2458</v>
      </c>
      <c r="E4148" s="201" t="s">
        <v>109</v>
      </c>
    </row>
    <row r="4149" spans="1:6" ht="12" x14ac:dyDescent="0.25">
      <c r="A4149" s="201" t="s">
        <v>753</v>
      </c>
      <c r="B4149" s="201" t="s">
        <v>2989</v>
      </c>
      <c r="C4149" s="201" t="s">
        <v>2613</v>
      </c>
      <c r="D4149" s="201" t="s">
        <v>2458</v>
      </c>
      <c r="E4149" s="201" t="s">
        <v>109</v>
      </c>
      <c r="F4149" s="201" t="s">
        <v>2422</v>
      </c>
    </row>
    <row r="4150" spans="1:6" ht="12" x14ac:dyDescent="0.25">
      <c r="A4150" s="201" t="s">
        <v>753</v>
      </c>
      <c r="B4150" s="201" t="s">
        <v>2989</v>
      </c>
      <c r="C4150" s="201" t="s">
        <v>2613</v>
      </c>
      <c r="D4150" s="201" t="s">
        <v>2458</v>
      </c>
      <c r="E4150" s="201" t="s">
        <v>109</v>
      </c>
      <c r="F4150" s="201" t="s">
        <v>2440</v>
      </c>
    </row>
    <row r="4151" spans="1:6" ht="12" x14ac:dyDescent="0.25">
      <c r="A4151" s="201" t="s">
        <v>2990</v>
      </c>
      <c r="B4151" s="201" t="s">
        <v>2991</v>
      </c>
      <c r="C4151" s="201" t="s">
        <v>2613</v>
      </c>
      <c r="D4151" s="201" t="s">
        <v>2466</v>
      </c>
      <c r="E4151" s="201" t="s">
        <v>109</v>
      </c>
      <c r="F4151" s="201" t="s">
        <v>2394</v>
      </c>
    </row>
    <row r="4152" spans="1:6" ht="12" x14ac:dyDescent="0.25">
      <c r="A4152" s="201" t="s">
        <v>2990</v>
      </c>
      <c r="B4152" s="201" t="s">
        <v>2991</v>
      </c>
      <c r="C4152" s="201" t="s">
        <v>2613</v>
      </c>
      <c r="D4152" s="201" t="s">
        <v>2466</v>
      </c>
      <c r="E4152" s="201" t="s">
        <v>109</v>
      </c>
      <c r="F4152" s="201" t="s">
        <v>2407</v>
      </c>
    </row>
    <row r="4153" spans="1:6" ht="12" x14ac:dyDescent="0.25">
      <c r="A4153" s="201" t="s">
        <v>2990</v>
      </c>
      <c r="B4153" s="201" t="s">
        <v>2991</v>
      </c>
      <c r="C4153" s="201" t="s">
        <v>2613</v>
      </c>
      <c r="D4153" s="201" t="s">
        <v>2466</v>
      </c>
      <c r="E4153" s="201" t="s">
        <v>109</v>
      </c>
      <c r="F4153" s="201" t="s">
        <v>2466</v>
      </c>
    </row>
    <row r="4154" spans="1:6" ht="12" x14ac:dyDescent="0.25">
      <c r="A4154" s="201" t="s">
        <v>2990</v>
      </c>
      <c r="B4154" s="201" t="s">
        <v>2991</v>
      </c>
      <c r="C4154" s="201" t="s">
        <v>2613</v>
      </c>
      <c r="D4154" s="201" t="s">
        <v>2466</v>
      </c>
      <c r="E4154" s="201" t="s">
        <v>109</v>
      </c>
    </row>
    <row r="4155" spans="1:6" ht="12" x14ac:dyDescent="0.25">
      <c r="A4155" s="201" t="s">
        <v>2990</v>
      </c>
      <c r="B4155" s="201" t="s">
        <v>2991</v>
      </c>
      <c r="C4155" s="201" t="s">
        <v>2613</v>
      </c>
      <c r="D4155" s="201" t="s">
        <v>2466</v>
      </c>
      <c r="E4155" s="201" t="s">
        <v>109</v>
      </c>
      <c r="F4155" s="201" t="s">
        <v>2365</v>
      </c>
    </row>
    <row r="4156" spans="1:6" ht="12" x14ac:dyDescent="0.25">
      <c r="A4156" s="201" t="s">
        <v>2990</v>
      </c>
      <c r="B4156" s="201" t="s">
        <v>2991</v>
      </c>
      <c r="C4156" s="201" t="s">
        <v>2613</v>
      </c>
      <c r="D4156" s="201" t="s">
        <v>2466</v>
      </c>
      <c r="E4156" s="201" t="s">
        <v>109</v>
      </c>
      <c r="F4156" s="201" t="s">
        <v>2422</v>
      </c>
    </row>
    <row r="4157" spans="1:6" ht="12" x14ac:dyDescent="0.25">
      <c r="A4157" s="207" t="s">
        <v>332</v>
      </c>
      <c r="B4157" s="200" t="s">
        <v>2992</v>
      </c>
      <c r="C4157" s="200" t="s">
        <v>2436</v>
      </c>
      <c r="D4157" s="200" t="s">
        <v>2466</v>
      </c>
      <c r="E4157" s="200" t="s">
        <v>105</v>
      </c>
      <c r="F4157" s="200" t="s">
        <v>2365</v>
      </c>
    </row>
    <row r="4158" spans="1:6" ht="12" x14ac:dyDescent="0.25">
      <c r="A4158" s="207" t="s">
        <v>332</v>
      </c>
      <c r="B4158" s="200" t="s">
        <v>2992</v>
      </c>
      <c r="C4158" s="200" t="s">
        <v>2436</v>
      </c>
      <c r="D4158" s="200" t="s">
        <v>2466</v>
      </c>
      <c r="E4158" s="200" t="s">
        <v>105</v>
      </c>
      <c r="F4158" s="200" t="s">
        <v>2364</v>
      </c>
    </row>
    <row r="4159" spans="1:6" ht="12" x14ac:dyDescent="0.25">
      <c r="A4159" s="207" t="s">
        <v>332</v>
      </c>
      <c r="B4159" s="200" t="s">
        <v>2992</v>
      </c>
      <c r="C4159" s="200" t="s">
        <v>2436</v>
      </c>
      <c r="D4159" s="200" t="s">
        <v>2466</v>
      </c>
      <c r="E4159" s="200" t="s">
        <v>105</v>
      </c>
      <c r="F4159" s="200" t="s">
        <v>2396</v>
      </c>
    </row>
    <row r="4160" spans="1:6" ht="12" x14ac:dyDescent="0.25">
      <c r="A4160" s="207" t="s">
        <v>487</v>
      </c>
      <c r="B4160" s="200" t="s">
        <v>2993</v>
      </c>
      <c r="C4160" s="200" t="s">
        <v>2284</v>
      </c>
      <c r="D4160" s="200" t="s">
        <v>2466</v>
      </c>
      <c r="E4160" s="200" t="s">
        <v>109</v>
      </c>
      <c r="F4160" s="200" t="s">
        <v>2422</v>
      </c>
    </row>
    <row r="4161" spans="1:6" ht="12" x14ac:dyDescent="0.25">
      <c r="A4161" s="207" t="s">
        <v>487</v>
      </c>
      <c r="B4161" s="200" t="s">
        <v>2993</v>
      </c>
      <c r="C4161" s="200" t="s">
        <v>2284</v>
      </c>
      <c r="D4161" s="200" t="s">
        <v>2466</v>
      </c>
      <c r="E4161" s="200" t="s">
        <v>109</v>
      </c>
      <c r="F4161" s="200" t="s">
        <v>2365</v>
      </c>
    </row>
    <row r="4162" spans="1:6" ht="12" x14ac:dyDescent="0.25">
      <c r="A4162" s="201" t="s">
        <v>754</v>
      </c>
      <c r="B4162" s="201" t="s">
        <v>2994</v>
      </c>
      <c r="C4162" s="201" t="s">
        <v>2613</v>
      </c>
      <c r="D4162" s="201" t="s">
        <v>2466</v>
      </c>
      <c r="E4162" s="201" t="s">
        <v>109</v>
      </c>
      <c r="F4162" s="201" t="s">
        <v>2443</v>
      </c>
    </row>
    <row r="4163" spans="1:6" ht="12" x14ac:dyDescent="0.25">
      <c r="A4163" s="201" t="s">
        <v>754</v>
      </c>
      <c r="B4163" s="201" t="s">
        <v>2994</v>
      </c>
      <c r="C4163" s="201" t="s">
        <v>2613</v>
      </c>
      <c r="D4163" s="201" t="s">
        <v>2466</v>
      </c>
      <c r="E4163" s="201" t="s">
        <v>109</v>
      </c>
      <c r="F4163" s="201" t="s">
        <v>2407</v>
      </c>
    </row>
    <row r="4164" spans="1:6" ht="12" x14ac:dyDescent="0.25">
      <c r="A4164" s="201" t="s">
        <v>754</v>
      </c>
      <c r="B4164" s="201" t="s">
        <v>2994</v>
      </c>
      <c r="C4164" s="201" t="s">
        <v>2613</v>
      </c>
      <c r="D4164" s="201" t="s">
        <v>2466</v>
      </c>
      <c r="E4164" s="201" t="s">
        <v>109</v>
      </c>
      <c r="F4164" s="201" t="s">
        <v>2394</v>
      </c>
    </row>
    <row r="4165" spans="1:6" ht="12" x14ac:dyDescent="0.25">
      <c r="A4165" s="201" t="s">
        <v>754</v>
      </c>
      <c r="B4165" s="201" t="s">
        <v>2994</v>
      </c>
      <c r="C4165" s="201" t="s">
        <v>2613</v>
      </c>
      <c r="D4165" s="201" t="s">
        <v>2466</v>
      </c>
      <c r="E4165" s="201" t="s">
        <v>109</v>
      </c>
    </row>
    <row r="4166" spans="1:6" ht="12" x14ac:dyDescent="0.25">
      <c r="A4166" s="201" t="s">
        <v>754</v>
      </c>
      <c r="B4166" s="201" t="s">
        <v>2994</v>
      </c>
      <c r="C4166" s="201" t="s">
        <v>2613</v>
      </c>
      <c r="D4166" s="201" t="s">
        <v>2466</v>
      </c>
      <c r="E4166" s="201" t="s">
        <v>109</v>
      </c>
      <c r="F4166" s="201" t="s">
        <v>2466</v>
      </c>
    </row>
    <row r="4167" spans="1:6" ht="12" x14ac:dyDescent="0.25">
      <c r="A4167" s="201" t="s">
        <v>754</v>
      </c>
      <c r="B4167" s="201" t="s">
        <v>2994</v>
      </c>
      <c r="C4167" s="201" t="s">
        <v>2613</v>
      </c>
      <c r="D4167" s="201" t="s">
        <v>2466</v>
      </c>
      <c r="E4167" s="201" t="s">
        <v>109</v>
      </c>
      <c r="F4167" s="201" t="s">
        <v>2344</v>
      </c>
    </row>
    <row r="4168" spans="1:6" ht="12" x14ac:dyDescent="0.25">
      <c r="A4168" s="201" t="s">
        <v>754</v>
      </c>
      <c r="B4168" s="201" t="s">
        <v>2994</v>
      </c>
      <c r="C4168" s="201" t="s">
        <v>2613</v>
      </c>
      <c r="D4168" s="201" t="s">
        <v>2466</v>
      </c>
      <c r="E4168" s="201" t="s">
        <v>109</v>
      </c>
      <c r="F4168" s="201" t="s">
        <v>2347</v>
      </c>
    </row>
    <row r="4169" spans="1:6" ht="12" x14ac:dyDescent="0.25">
      <c r="A4169" s="201" t="s">
        <v>2995</v>
      </c>
      <c r="B4169" s="201" t="s">
        <v>2996</v>
      </c>
      <c r="C4169" s="201" t="s">
        <v>2613</v>
      </c>
      <c r="D4169" s="201" t="s">
        <v>2466</v>
      </c>
      <c r="E4169" s="201" t="s">
        <v>109</v>
      </c>
      <c r="F4169" s="201" t="s">
        <v>2443</v>
      </c>
    </row>
    <row r="4170" spans="1:6" ht="12" x14ac:dyDescent="0.25">
      <c r="A4170" s="201" t="s">
        <v>2995</v>
      </c>
      <c r="B4170" s="201" t="s">
        <v>2996</v>
      </c>
      <c r="C4170" s="201" t="s">
        <v>2613</v>
      </c>
      <c r="D4170" s="201" t="s">
        <v>2466</v>
      </c>
      <c r="E4170" s="201" t="s">
        <v>109</v>
      </c>
      <c r="F4170" s="201" t="s">
        <v>2355</v>
      </c>
    </row>
    <row r="4171" spans="1:6" ht="12" x14ac:dyDescent="0.25">
      <c r="A4171" s="201" t="s">
        <v>2995</v>
      </c>
      <c r="B4171" s="201" t="s">
        <v>2996</v>
      </c>
      <c r="C4171" s="201" t="s">
        <v>2613</v>
      </c>
      <c r="D4171" s="201" t="s">
        <v>2466</v>
      </c>
      <c r="E4171" s="201" t="s">
        <v>109</v>
      </c>
    </row>
    <row r="4172" spans="1:6" ht="12" x14ac:dyDescent="0.25">
      <c r="A4172" s="201" t="s">
        <v>2995</v>
      </c>
      <c r="B4172" s="201" t="s">
        <v>2996</v>
      </c>
      <c r="C4172" s="201" t="s">
        <v>2613</v>
      </c>
      <c r="D4172" s="201" t="s">
        <v>2466</v>
      </c>
      <c r="E4172" s="201" t="s">
        <v>109</v>
      </c>
      <c r="F4172" s="201" t="s">
        <v>2407</v>
      </c>
    </row>
    <row r="4173" spans="1:6" ht="12" x14ac:dyDescent="0.25">
      <c r="A4173" s="201" t="s">
        <v>2995</v>
      </c>
      <c r="B4173" s="201" t="s">
        <v>2996</v>
      </c>
      <c r="C4173" s="201" t="s">
        <v>2613</v>
      </c>
      <c r="D4173" s="201" t="s">
        <v>2466</v>
      </c>
      <c r="E4173" s="201" t="s">
        <v>109</v>
      </c>
      <c r="F4173" s="201" t="s">
        <v>2344</v>
      </c>
    </row>
    <row r="4174" spans="1:6" ht="12" x14ac:dyDescent="0.25">
      <c r="A4174" s="201" t="s">
        <v>2995</v>
      </c>
      <c r="B4174" s="201" t="s">
        <v>2996</v>
      </c>
      <c r="C4174" s="201" t="s">
        <v>2613</v>
      </c>
      <c r="D4174" s="201" t="s">
        <v>2466</v>
      </c>
      <c r="E4174" s="201" t="s">
        <v>109</v>
      </c>
      <c r="F4174" s="201" t="s">
        <v>2422</v>
      </c>
    </row>
    <row r="4175" spans="1:6" ht="12" x14ac:dyDescent="0.25">
      <c r="A4175" s="201" t="s">
        <v>2995</v>
      </c>
      <c r="B4175" s="201" t="s">
        <v>2996</v>
      </c>
      <c r="C4175" s="201" t="s">
        <v>2613</v>
      </c>
      <c r="D4175" s="201" t="s">
        <v>2466</v>
      </c>
      <c r="E4175" s="201" t="s">
        <v>109</v>
      </c>
      <c r="F4175" s="201" t="s">
        <v>2347</v>
      </c>
    </row>
    <row r="4176" spans="1:6" ht="12" x14ac:dyDescent="0.25">
      <c r="A4176" s="201" t="s">
        <v>2995</v>
      </c>
      <c r="B4176" s="201" t="s">
        <v>2996</v>
      </c>
      <c r="C4176" s="201" t="s">
        <v>2613</v>
      </c>
      <c r="D4176" s="201" t="s">
        <v>2466</v>
      </c>
      <c r="E4176" s="201" t="s">
        <v>109</v>
      </c>
      <c r="F4176" s="201" t="s">
        <v>2394</v>
      </c>
    </row>
    <row r="4177" spans="1:6" ht="12" x14ac:dyDescent="0.25">
      <c r="A4177" s="201" t="s">
        <v>2995</v>
      </c>
      <c r="B4177" s="201" t="s">
        <v>2996</v>
      </c>
      <c r="C4177" s="201" t="s">
        <v>2613</v>
      </c>
      <c r="D4177" s="201" t="s">
        <v>2466</v>
      </c>
      <c r="E4177" s="201" t="s">
        <v>109</v>
      </c>
      <c r="F4177" s="201" t="s">
        <v>2466</v>
      </c>
    </row>
    <row r="4178" spans="1:6" ht="12" x14ac:dyDescent="0.25">
      <c r="A4178" s="201" t="s">
        <v>2997</v>
      </c>
      <c r="B4178" s="201" t="s">
        <v>2998</v>
      </c>
      <c r="C4178" s="201" t="s">
        <v>2436</v>
      </c>
      <c r="D4178" s="201" t="s">
        <v>2466</v>
      </c>
      <c r="E4178" s="201" t="s">
        <v>112</v>
      </c>
      <c r="F4178" s="201" t="s">
        <v>2365</v>
      </c>
    </row>
    <row r="4179" spans="1:6" ht="12" x14ac:dyDescent="0.25">
      <c r="A4179" s="201" t="s">
        <v>2997</v>
      </c>
      <c r="B4179" s="201" t="s">
        <v>2998</v>
      </c>
      <c r="C4179" s="201" t="s">
        <v>2436</v>
      </c>
      <c r="D4179" s="201" t="s">
        <v>2466</v>
      </c>
      <c r="E4179" s="201" t="s">
        <v>112</v>
      </c>
      <c r="F4179" s="201" t="s">
        <v>2466</v>
      </c>
    </row>
    <row r="4180" spans="1:6" ht="12" x14ac:dyDescent="0.25">
      <c r="A4180" s="201" t="s">
        <v>2997</v>
      </c>
      <c r="B4180" s="201" t="s">
        <v>2998</v>
      </c>
      <c r="C4180" s="201" t="s">
        <v>2436</v>
      </c>
      <c r="D4180" s="201" t="s">
        <v>2466</v>
      </c>
      <c r="E4180" s="201" t="s">
        <v>112</v>
      </c>
      <c r="F4180" s="201" t="s">
        <v>2443</v>
      </c>
    </row>
    <row r="4181" spans="1:6" ht="12" x14ac:dyDescent="0.25">
      <c r="A4181" s="201" t="s">
        <v>2997</v>
      </c>
      <c r="B4181" s="201" t="s">
        <v>2998</v>
      </c>
      <c r="C4181" s="201" t="s">
        <v>2436</v>
      </c>
      <c r="D4181" s="201" t="s">
        <v>2466</v>
      </c>
      <c r="E4181" s="201" t="s">
        <v>112</v>
      </c>
      <c r="F4181" s="201" t="s">
        <v>2396</v>
      </c>
    </row>
    <row r="4182" spans="1:6" ht="12" x14ac:dyDescent="0.25">
      <c r="A4182" s="201" t="s">
        <v>2997</v>
      </c>
      <c r="B4182" s="201" t="s">
        <v>2998</v>
      </c>
      <c r="C4182" s="201" t="s">
        <v>2436</v>
      </c>
      <c r="D4182" s="201" t="s">
        <v>2466</v>
      </c>
      <c r="E4182" s="201" t="s">
        <v>112</v>
      </c>
      <c r="F4182" s="201" t="s">
        <v>2367</v>
      </c>
    </row>
    <row r="4183" spans="1:6" ht="12" x14ac:dyDescent="0.25">
      <c r="A4183" s="201" t="s">
        <v>2997</v>
      </c>
      <c r="B4183" s="201" t="s">
        <v>2998</v>
      </c>
      <c r="C4183" s="201" t="s">
        <v>2436</v>
      </c>
      <c r="D4183" s="201" t="s">
        <v>2466</v>
      </c>
      <c r="E4183" s="201" t="s">
        <v>112</v>
      </c>
    </row>
    <row r="4184" spans="1:6" ht="12" x14ac:dyDescent="0.25">
      <c r="A4184" s="201" t="s">
        <v>2999</v>
      </c>
      <c r="B4184" s="201" t="s">
        <v>3000</v>
      </c>
      <c r="C4184" s="201" t="s">
        <v>2436</v>
      </c>
      <c r="D4184" s="201" t="s">
        <v>2466</v>
      </c>
      <c r="E4184" s="201" t="s">
        <v>105</v>
      </c>
      <c r="F4184" s="201" t="s">
        <v>2466</v>
      </c>
    </row>
    <row r="4185" spans="1:6" ht="12" x14ac:dyDescent="0.25">
      <c r="A4185" s="201" t="s">
        <v>2999</v>
      </c>
      <c r="B4185" s="201" t="s">
        <v>3000</v>
      </c>
      <c r="C4185" s="201" t="s">
        <v>2436</v>
      </c>
      <c r="D4185" s="201" t="s">
        <v>2466</v>
      </c>
      <c r="E4185" s="201" t="s">
        <v>105</v>
      </c>
      <c r="F4185" s="201" t="s">
        <v>2365</v>
      </c>
    </row>
    <row r="4186" spans="1:6" ht="12" x14ac:dyDescent="0.25">
      <c r="A4186" s="201" t="s">
        <v>2999</v>
      </c>
      <c r="B4186" s="201" t="s">
        <v>3000</v>
      </c>
      <c r="C4186" s="201" t="s">
        <v>2436</v>
      </c>
      <c r="D4186" s="201" t="s">
        <v>2466</v>
      </c>
      <c r="E4186" s="201" t="s">
        <v>105</v>
      </c>
      <c r="F4186" s="201" t="s">
        <v>2396</v>
      </c>
    </row>
    <row r="4187" spans="1:6" ht="12" x14ac:dyDescent="0.25">
      <c r="A4187" s="201" t="s">
        <v>2999</v>
      </c>
      <c r="B4187" s="201" t="s">
        <v>3000</v>
      </c>
      <c r="C4187" s="201" t="s">
        <v>2436</v>
      </c>
      <c r="D4187" s="201" t="s">
        <v>2466</v>
      </c>
      <c r="E4187" s="201" t="s">
        <v>105</v>
      </c>
    </row>
    <row r="4188" spans="1:6" ht="12" x14ac:dyDescent="0.25">
      <c r="A4188" s="201" t="s">
        <v>2999</v>
      </c>
      <c r="B4188" s="201" t="s">
        <v>3000</v>
      </c>
      <c r="C4188" s="201" t="s">
        <v>2436</v>
      </c>
      <c r="D4188" s="201" t="s">
        <v>2466</v>
      </c>
      <c r="E4188" s="201" t="s">
        <v>105</v>
      </c>
      <c r="F4188" s="201" t="s">
        <v>2443</v>
      </c>
    </row>
    <row r="4189" spans="1:6" ht="12" x14ac:dyDescent="0.25">
      <c r="A4189" s="201" t="s">
        <v>2999</v>
      </c>
      <c r="B4189" s="201" t="s">
        <v>3000</v>
      </c>
      <c r="C4189" s="201" t="s">
        <v>2436</v>
      </c>
      <c r="D4189" s="201" t="s">
        <v>2466</v>
      </c>
      <c r="E4189" s="201" t="s">
        <v>105</v>
      </c>
      <c r="F4189" s="201" t="s">
        <v>2364</v>
      </c>
    </row>
    <row r="4190" spans="1:6" ht="12" x14ac:dyDescent="0.25">
      <c r="A4190" s="201" t="s">
        <v>2999</v>
      </c>
      <c r="B4190" s="201" t="s">
        <v>3000</v>
      </c>
      <c r="C4190" s="201" t="s">
        <v>2436</v>
      </c>
      <c r="D4190" s="201" t="s">
        <v>2466</v>
      </c>
      <c r="E4190" s="201" t="s">
        <v>105</v>
      </c>
      <c r="F4190" s="201" t="s">
        <v>2367</v>
      </c>
    </row>
    <row r="4191" spans="1:6" ht="12" x14ac:dyDescent="0.25">
      <c r="A4191" s="201" t="s">
        <v>908</v>
      </c>
      <c r="B4191" s="201" t="s">
        <v>3001</v>
      </c>
      <c r="C4191" s="201" t="s">
        <v>2525</v>
      </c>
      <c r="D4191" s="201" t="s">
        <v>2466</v>
      </c>
      <c r="E4191" s="201" t="s">
        <v>105</v>
      </c>
      <c r="F4191" s="201" t="s">
        <v>2407</v>
      </c>
    </row>
    <row r="4192" spans="1:6" ht="12" x14ac:dyDescent="0.25">
      <c r="A4192" s="201" t="s">
        <v>908</v>
      </c>
      <c r="B4192" s="201" t="s">
        <v>3001</v>
      </c>
      <c r="C4192" s="201" t="s">
        <v>2525</v>
      </c>
      <c r="D4192" s="201" t="s">
        <v>2466</v>
      </c>
      <c r="E4192" s="201" t="s">
        <v>105</v>
      </c>
      <c r="F4192" s="201" t="s">
        <v>2466</v>
      </c>
    </row>
    <row r="4193" spans="1:6" ht="12" x14ac:dyDescent="0.25">
      <c r="A4193" s="201" t="s">
        <v>908</v>
      </c>
      <c r="B4193" s="201" t="s">
        <v>3001</v>
      </c>
      <c r="C4193" s="201" t="s">
        <v>2525</v>
      </c>
      <c r="D4193" s="201" t="s">
        <v>2466</v>
      </c>
      <c r="E4193" s="201" t="s">
        <v>105</v>
      </c>
    </row>
    <row r="4194" spans="1:6" ht="12" x14ac:dyDescent="0.25">
      <c r="A4194" s="201" t="s">
        <v>908</v>
      </c>
      <c r="B4194" s="201" t="s">
        <v>3001</v>
      </c>
      <c r="C4194" s="201" t="s">
        <v>2525</v>
      </c>
      <c r="D4194" s="201" t="s">
        <v>2466</v>
      </c>
      <c r="E4194" s="201" t="s">
        <v>105</v>
      </c>
      <c r="F4194" s="201" t="s">
        <v>2355</v>
      </c>
    </row>
    <row r="4195" spans="1:6" ht="12" x14ac:dyDescent="0.25">
      <c r="A4195" s="201" t="s">
        <v>3002</v>
      </c>
      <c r="B4195" s="201" t="s">
        <v>3003</v>
      </c>
      <c r="C4195" s="201" t="s">
        <v>2436</v>
      </c>
      <c r="D4195" s="201" t="s">
        <v>2466</v>
      </c>
      <c r="E4195" s="201" t="s">
        <v>105</v>
      </c>
      <c r="F4195" s="201" t="s">
        <v>2365</v>
      </c>
    </row>
    <row r="4196" spans="1:6" ht="12" x14ac:dyDescent="0.25">
      <c r="A4196" s="201" t="s">
        <v>3002</v>
      </c>
      <c r="B4196" s="201" t="s">
        <v>3003</v>
      </c>
      <c r="C4196" s="201" t="s">
        <v>2436</v>
      </c>
      <c r="D4196" s="201" t="s">
        <v>2466</v>
      </c>
      <c r="E4196" s="201" t="s">
        <v>105</v>
      </c>
      <c r="F4196" s="201" t="s">
        <v>2396</v>
      </c>
    </row>
    <row r="4197" spans="1:6" ht="12" x14ac:dyDescent="0.25">
      <c r="A4197" s="201" t="s">
        <v>3002</v>
      </c>
      <c r="B4197" s="201" t="s">
        <v>3003</v>
      </c>
      <c r="C4197" s="201" t="s">
        <v>2436</v>
      </c>
      <c r="D4197" s="201" t="s">
        <v>2466</v>
      </c>
      <c r="E4197" s="201" t="s">
        <v>105</v>
      </c>
    </row>
    <row r="4198" spans="1:6" ht="12" x14ac:dyDescent="0.25">
      <c r="A4198" s="201" t="s">
        <v>3002</v>
      </c>
      <c r="B4198" s="201" t="s">
        <v>3003</v>
      </c>
      <c r="C4198" s="201" t="s">
        <v>2436</v>
      </c>
      <c r="D4198" s="201" t="s">
        <v>2466</v>
      </c>
      <c r="E4198" s="201" t="s">
        <v>105</v>
      </c>
      <c r="F4198" s="201" t="s">
        <v>2347</v>
      </c>
    </row>
    <row r="4199" spans="1:6" ht="12" x14ac:dyDescent="0.25">
      <c r="A4199" s="201" t="s">
        <v>3002</v>
      </c>
      <c r="B4199" s="201" t="s">
        <v>3003</v>
      </c>
      <c r="C4199" s="201" t="s">
        <v>2436</v>
      </c>
      <c r="D4199" s="201" t="s">
        <v>2466</v>
      </c>
      <c r="E4199" s="201" t="s">
        <v>105</v>
      </c>
      <c r="F4199" s="201" t="s">
        <v>2364</v>
      </c>
    </row>
    <row r="4200" spans="1:6" ht="12" x14ac:dyDescent="0.25">
      <c r="A4200" s="201" t="s">
        <v>3002</v>
      </c>
      <c r="B4200" s="201" t="s">
        <v>3003</v>
      </c>
      <c r="C4200" s="201" t="s">
        <v>2436</v>
      </c>
      <c r="D4200" s="201" t="s">
        <v>2466</v>
      </c>
      <c r="E4200" s="201" t="s">
        <v>105</v>
      </c>
      <c r="F4200" s="201" t="s">
        <v>2466</v>
      </c>
    </row>
    <row r="4201" spans="1:6" ht="12" x14ac:dyDescent="0.25">
      <c r="A4201" s="201" t="s">
        <v>3002</v>
      </c>
      <c r="B4201" s="201" t="s">
        <v>3003</v>
      </c>
      <c r="C4201" s="201" t="s">
        <v>2436</v>
      </c>
      <c r="D4201" s="201" t="s">
        <v>2466</v>
      </c>
      <c r="E4201" s="201" t="s">
        <v>105</v>
      </c>
      <c r="F4201" s="201" t="s">
        <v>2367</v>
      </c>
    </row>
    <row r="4202" spans="1:6" ht="12" x14ac:dyDescent="0.25">
      <c r="A4202" s="201" t="s">
        <v>488</v>
      </c>
      <c r="B4202" s="201" t="s">
        <v>3004</v>
      </c>
      <c r="C4202" s="201" t="s">
        <v>2284</v>
      </c>
      <c r="D4202" s="201" t="s">
        <v>2466</v>
      </c>
      <c r="E4202" s="201" t="s">
        <v>99</v>
      </c>
      <c r="F4202" s="201" t="s">
        <v>2392</v>
      </c>
    </row>
    <row r="4203" spans="1:6" ht="12" x14ac:dyDescent="0.25">
      <c r="A4203" s="201" t="s">
        <v>488</v>
      </c>
      <c r="B4203" s="201" t="s">
        <v>3004</v>
      </c>
      <c r="C4203" s="201" t="s">
        <v>2284</v>
      </c>
      <c r="D4203" s="201" t="s">
        <v>2466</v>
      </c>
      <c r="E4203" s="201" t="s">
        <v>99</v>
      </c>
      <c r="F4203" s="201" t="s">
        <v>2347</v>
      </c>
    </row>
    <row r="4204" spans="1:6" ht="12" x14ac:dyDescent="0.25">
      <c r="A4204" s="201" t="s">
        <v>488</v>
      </c>
      <c r="B4204" s="201" t="s">
        <v>3004</v>
      </c>
      <c r="C4204" s="201" t="s">
        <v>2284</v>
      </c>
      <c r="D4204" s="201" t="s">
        <v>2466</v>
      </c>
      <c r="E4204" s="201" t="s">
        <v>99</v>
      </c>
      <c r="F4204" s="201" t="s">
        <v>2383</v>
      </c>
    </row>
    <row r="4205" spans="1:6" ht="12" x14ac:dyDescent="0.25">
      <c r="A4205" s="201" t="s">
        <v>488</v>
      </c>
      <c r="B4205" s="201" t="s">
        <v>3004</v>
      </c>
      <c r="C4205" s="201" t="s">
        <v>2284</v>
      </c>
      <c r="D4205" s="201" t="s">
        <v>2466</v>
      </c>
      <c r="E4205" s="201" t="s">
        <v>99</v>
      </c>
      <c r="F4205" s="201" t="s">
        <v>2422</v>
      </c>
    </row>
    <row r="4206" spans="1:6" ht="12" x14ac:dyDescent="0.25">
      <c r="A4206" s="201" t="s">
        <v>488</v>
      </c>
      <c r="B4206" s="201" t="s">
        <v>3004</v>
      </c>
      <c r="C4206" s="201" t="s">
        <v>2284</v>
      </c>
      <c r="D4206" s="201" t="s">
        <v>2466</v>
      </c>
      <c r="E4206" s="201" t="s">
        <v>99</v>
      </c>
      <c r="F4206" s="201" t="s">
        <v>2364</v>
      </c>
    </row>
    <row r="4207" spans="1:6" ht="12" x14ac:dyDescent="0.25">
      <c r="A4207" s="201" t="s">
        <v>488</v>
      </c>
      <c r="B4207" s="201" t="s">
        <v>3004</v>
      </c>
      <c r="C4207" s="201" t="s">
        <v>2284</v>
      </c>
      <c r="D4207" s="201" t="s">
        <v>2466</v>
      </c>
      <c r="E4207" s="201" t="s">
        <v>99</v>
      </c>
    </row>
    <row r="4208" spans="1:6" ht="12" x14ac:dyDescent="0.25">
      <c r="A4208" s="201" t="s">
        <v>488</v>
      </c>
      <c r="B4208" s="201" t="s">
        <v>3004</v>
      </c>
      <c r="C4208" s="201" t="s">
        <v>2284</v>
      </c>
      <c r="D4208" s="201" t="s">
        <v>2466</v>
      </c>
      <c r="E4208" s="201" t="s">
        <v>99</v>
      </c>
      <c r="F4208" s="201" t="s">
        <v>2440</v>
      </c>
    </row>
    <row r="4209" spans="1:6" ht="12" x14ac:dyDescent="0.25">
      <c r="A4209" s="201" t="s">
        <v>488</v>
      </c>
      <c r="B4209" s="201" t="s">
        <v>3004</v>
      </c>
      <c r="C4209" s="201" t="s">
        <v>2284</v>
      </c>
      <c r="D4209" s="201" t="s">
        <v>2466</v>
      </c>
      <c r="E4209" s="201" t="s">
        <v>99</v>
      </c>
      <c r="F4209" s="201" t="s">
        <v>2348</v>
      </c>
    </row>
    <row r="4210" spans="1:6" ht="12" x14ac:dyDescent="0.25">
      <c r="A4210" s="201" t="s">
        <v>488</v>
      </c>
      <c r="B4210" s="201" t="s">
        <v>3004</v>
      </c>
      <c r="C4210" s="201" t="s">
        <v>2284</v>
      </c>
      <c r="D4210" s="201" t="s">
        <v>2466</v>
      </c>
      <c r="E4210" s="201" t="s">
        <v>99</v>
      </c>
      <c r="F4210" s="201" t="s">
        <v>2394</v>
      </c>
    </row>
    <row r="4211" spans="1:6" ht="12" x14ac:dyDescent="0.25">
      <c r="A4211" s="201" t="s">
        <v>488</v>
      </c>
      <c r="B4211" s="201" t="s">
        <v>3004</v>
      </c>
      <c r="C4211" s="201" t="s">
        <v>2284</v>
      </c>
      <c r="D4211" s="201" t="s">
        <v>2466</v>
      </c>
      <c r="E4211" s="201" t="s">
        <v>99</v>
      </c>
      <c r="F4211" s="201" t="s">
        <v>2345</v>
      </c>
    </row>
    <row r="4212" spans="1:6" ht="12" x14ac:dyDescent="0.25">
      <c r="A4212" s="201" t="s">
        <v>488</v>
      </c>
      <c r="B4212" s="201" t="s">
        <v>3004</v>
      </c>
      <c r="C4212" s="201" t="s">
        <v>2284</v>
      </c>
      <c r="D4212" s="201" t="s">
        <v>2466</v>
      </c>
      <c r="E4212" s="201" t="s">
        <v>99</v>
      </c>
      <c r="F4212" s="201" t="s">
        <v>2344</v>
      </c>
    </row>
    <row r="4213" spans="1:6" ht="12" x14ac:dyDescent="0.25">
      <c r="A4213" s="201" t="s">
        <v>488</v>
      </c>
      <c r="B4213" s="201" t="s">
        <v>3004</v>
      </c>
      <c r="C4213" s="201" t="s">
        <v>2284</v>
      </c>
      <c r="D4213" s="201" t="s">
        <v>2466</v>
      </c>
      <c r="E4213" s="201" t="s">
        <v>99</v>
      </c>
      <c r="F4213" s="201" t="s">
        <v>2365</v>
      </c>
    </row>
    <row r="4214" spans="1:6" ht="12" x14ac:dyDescent="0.25">
      <c r="A4214" s="201" t="s">
        <v>488</v>
      </c>
      <c r="B4214" s="201" t="s">
        <v>3004</v>
      </c>
      <c r="C4214" s="201" t="s">
        <v>2284</v>
      </c>
      <c r="D4214" s="201" t="s">
        <v>2466</v>
      </c>
      <c r="E4214" s="201" t="s">
        <v>99</v>
      </c>
      <c r="F4214" s="201" t="s">
        <v>2352</v>
      </c>
    </row>
    <row r="4215" spans="1:6" ht="12" x14ac:dyDescent="0.25">
      <c r="A4215" s="201" t="s">
        <v>488</v>
      </c>
      <c r="B4215" s="201" t="s">
        <v>3004</v>
      </c>
      <c r="C4215" s="201" t="s">
        <v>2284</v>
      </c>
      <c r="D4215" s="201" t="s">
        <v>2466</v>
      </c>
      <c r="E4215" s="201" t="s">
        <v>99</v>
      </c>
      <c r="F4215" s="201" t="s">
        <v>2430</v>
      </c>
    </row>
    <row r="4216" spans="1:6" ht="12" x14ac:dyDescent="0.25">
      <c r="A4216" s="201" t="s">
        <v>755</v>
      </c>
      <c r="B4216" s="201" t="s">
        <v>3005</v>
      </c>
      <c r="C4216" s="201" t="s">
        <v>2613</v>
      </c>
      <c r="D4216" s="201" t="s">
        <v>2341</v>
      </c>
      <c r="E4216" s="201" t="s">
        <v>109</v>
      </c>
      <c r="F4216" s="201" t="s">
        <v>2365</v>
      </c>
    </row>
    <row r="4217" spans="1:6" ht="12" x14ac:dyDescent="0.25">
      <c r="A4217" s="201" t="s">
        <v>755</v>
      </c>
      <c r="B4217" s="201" t="s">
        <v>3005</v>
      </c>
      <c r="C4217" s="201" t="s">
        <v>2613</v>
      </c>
      <c r="D4217" s="201" t="s">
        <v>2341</v>
      </c>
      <c r="E4217" s="201" t="s">
        <v>109</v>
      </c>
      <c r="F4217" s="201" t="s">
        <v>2344</v>
      </c>
    </row>
    <row r="4218" spans="1:6" ht="12" x14ac:dyDescent="0.25">
      <c r="A4218" s="201" t="s">
        <v>755</v>
      </c>
      <c r="B4218" s="201" t="s">
        <v>3005</v>
      </c>
      <c r="C4218" s="201" t="s">
        <v>2613</v>
      </c>
      <c r="D4218" s="201" t="s">
        <v>2341</v>
      </c>
      <c r="E4218" s="201" t="s">
        <v>109</v>
      </c>
    </row>
    <row r="4219" spans="1:6" ht="12" x14ac:dyDescent="0.25">
      <c r="A4219" s="201" t="s">
        <v>3006</v>
      </c>
      <c r="B4219" s="201" t="s">
        <v>3007</v>
      </c>
      <c r="C4219" s="201" t="s">
        <v>2613</v>
      </c>
      <c r="D4219" s="201" t="s">
        <v>2466</v>
      </c>
      <c r="E4219" s="201" t="s">
        <v>109</v>
      </c>
      <c r="F4219" s="201" t="s">
        <v>2387</v>
      </c>
    </row>
    <row r="4220" spans="1:6" ht="12" x14ac:dyDescent="0.25">
      <c r="A4220" s="201" t="s">
        <v>3006</v>
      </c>
      <c r="B4220" s="201" t="s">
        <v>3007</v>
      </c>
      <c r="C4220" s="201" t="s">
        <v>2613</v>
      </c>
      <c r="D4220" s="201" t="s">
        <v>2466</v>
      </c>
      <c r="E4220" s="201" t="s">
        <v>109</v>
      </c>
      <c r="F4220" s="201" t="s">
        <v>2466</v>
      </c>
    </row>
    <row r="4221" spans="1:6" ht="12" x14ac:dyDescent="0.25">
      <c r="A4221" s="201" t="s">
        <v>3006</v>
      </c>
      <c r="B4221" s="201" t="s">
        <v>3007</v>
      </c>
      <c r="C4221" s="201" t="s">
        <v>2613</v>
      </c>
      <c r="D4221" s="201" t="s">
        <v>2466</v>
      </c>
      <c r="E4221" s="201" t="s">
        <v>109</v>
      </c>
    </row>
    <row r="4222" spans="1:6" ht="12" x14ac:dyDescent="0.25">
      <c r="A4222" s="201" t="s">
        <v>3006</v>
      </c>
      <c r="B4222" s="201" t="s">
        <v>3007</v>
      </c>
      <c r="C4222" s="201" t="s">
        <v>2613</v>
      </c>
      <c r="D4222" s="201" t="s">
        <v>2466</v>
      </c>
      <c r="E4222" s="201" t="s">
        <v>109</v>
      </c>
      <c r="F4222" s="201" t="s">
        <v>2347</v>
      </c>
    </row>
    <row r="4223" spans="1:6" ht="12" x14ac:dyDescent="0.25">
      <c r="A4223" s="201" t="s">
        <v>2242</v>
      </c>
      <c r="B4223" s="201" t="s">
        <v>3008</v>
      </c>
      <c r="C4223" s="201" t="s">
        <v>2436</v>
      </c>
      <c r="D4223" s="201" t="s">
        <v>2466</v>
      </c>
      <c r="E4223" s="201" t="s">
        <v>112</v>
      </c>
    </row>
    <row r="4224" spans="1:6" ht="12" x14ac:dyDescent="0.25">
      <c r="A4224" s="201" t="s">
        <v>2242</v>
      </c>
      <c r="B4224" s="201" t="s">
        <v>3008</v>
      </c>
      <c r="C4224" s="201" t="s">
        <v>2436</v>
      </c>
      <c r="D4224" s="201" t="s">
        <v>2466</v>
      </c>
      <c r="E4224" s="201" t="s">
        <v>112</v>
      </c>
      <c r="F4224" s="201" t="s">
        <v>2367</v>
      </c>
    </row>
    <row r="4225" spans="1:6" ht="12" x14ac:dyDescent="0.25">
      <c r="A4225" s="201" t="s">
        <v>2242</v>
      </c>
      <c r="B4225" s="201" t="s">
        <v>3008</v>
      </c>
      <c r="C4225" s="201" t="s">
        <v>2436</v>
      </c>
      <c r="D4225" s="201" t="s">
        <v>2466</v>
      </c>
      <c r="E4225" s="201" t="s">
        <v>112</v>
      </c>
      <c r="F4225" s="201" t="s">
        <v>2396</v>
      </c>
    </row>
    <row r="4226" spans="1:6" ht="12" x14ac:dyDescent="0.25">
      <c r="A4226" s="201" t="s">
        <v>2242</v>
      </c>
      <c r="B4226" s="201" t="s">
        <v>3008</v>
      </c>
      <c r="C4226" s="201" t="s">
        <v>2436</v>
      </c>
      <c r="D4226" s="201" t="s">
        <v>2466</v>
      </c>
      <c r="E4226" s="201" t="s">
        <v>112</v>
      </c>
      <c r="F4226" s="201" t="s">
        <v>2466</v>
      </c>
    </row>
    <row r="4227" spans="1:6" ht="12" x14ac:dyDescent="0.25">
      <c r="A4227" s="201" t="s">
        <v>2242</v>
      </c>
      <c r="B4227" s="201" t="s">
        <v>3008</v>
      </c>
      <c r="C4227" s="201" t="s">
        <v>2436</v>
      </c>
      <c r="D4227" s="201" t="s">
        <v>2466</v>
      </c>
      <c r="E4227" s="201" t="s">
        <v>112</v>
      </c>
      <c r="F4227" s="201" t="s">
        <v>2345</v>
      </c>
    </row>
    <row r="4228" spans="1:6" ht="12" x14ac:dyDescent="0.25">
      <c r="A4228" s="201" t="s">
        <v>2242</v>
      </c>
      <c r="B4228" s="201" t="s">
        <v>3008</v>
      </c>
      <c r="C4228" s="201" t="s">
        <v>2436</v>
      </c>
      <c r="D4228" s="201" t="s">
        <v>2466</v>
      </c>
      <c r="E4228" s="201" t="s">
        <v>112</v>
      </c>
      <c r="F4228" s="201" t="s">
        <v>2364</v>
      </c>
    </row>
    <row r="4229" spans="1:6" ht="12" x14ac:dyDescent="0.25">
      <c r="A4229" s="201" t="s">
        <v>2242</v>
      </c>
      <c r="B4229" s="201" t="s">
        <v>3008</v>
      </c>
      <c r="C4229" s="201" t="s">
        <v>2436</v>
      </c>
      <c r="D4229" s="201" t="s">
        <v>2466</v>
      </c>
      <c r="E4229" s="201" t="s">
        <v>112</v>
      </c>
      <c r="F4229" s="201" t="s">
        <v>2365</v>
      </c>
    </row>
    <row r="4230" spans="1:6" ht="12" x14ac:dyDescent="0.25">
      <c r="A4230" s="201" t="s">
        <v>3009</v>
      </c>
      <c r="B4230" s="201" t="s">
        <v>3010</v>
      </c>
      <c r="C4230" s="201" t="s">
        <v>2436</v>
      </c>
      <c r="D4230" s="201" t="s">
        <v>2466</v>
      </c>
      <c r="E4230" s="201" t="s">
        <v>112</v>
      </c>
      <c r="F4230" s="201" t="s">
        <v>2466</v>
      </c>
    </row>
    <row r="4231" spans="1:6" ht="12" x14ac:dyDescent="0.25">
      <c r="A4231" s="201" t="s">
        <v>3009</v>
      </c>
      <c r="B4231" s="201" t="s">
        <v>3010</v>
      </c>
      <c r="C4231" s="201" t="s">
        <v>2436</v>
      </c>
      <c r="D4231" s="201" t="s">
        <v>2466</v>
      </c>
      <c r="E4231" s="201" t="s">
        <v>112</v>
      </c>
      <c r="F4231" s="201" t="s">
        <v>2365</v>
      </c>
    </row>
    <row r="4232" spans="1:6" ht="12" x14ac:dyDescent="0.25">
      <c r="A4232" s="201" t="s">
        <v>3009</v>
      </c>
      <c r="B4232" s="201" t="s">
        <v>3010</v>
      </c>
      <c r="C4232" s="201" t="s">
        <v>2436</v>
      </c>
      <c r="D4232" s="201" t="s">
        <v>2466</v>
      </c>
      <c r="E4232" s="201" t="s">
        <v>112</v>
      </c>
      <c r="F4232" s="201" t="s">
        <v>2443</v>
      </c>
    </row>
    <row r="4233" spans="1:6" ht="12" x14ac:dyDescent="0.25">
      <c r="A4233" s="201" t="s">
        <v>3009</v>
      </c>
      <c r="B4233" s="201" t="s">
        <v>3010</v>
      </c>
      <c r="C4233" s="201" t="s">
        <v>2436</v>
      </c>
      <c r="D4233" s="201" t="s">
        <v>2466</v>
      </c>
      <c r="E4233" s="201" t="s">
        <v>112</v>
      </c>
    </row>
    <row r="4234" spans="1:6" ht="12" x14ac:dyDescent="0.25">
      <c r="A4234" s="201" t="s">
        <v>3009</v>
      </c>
      <c r="B4234" s="201" t="s">
        <v>3010</v>
      </c>
      <c r="C4234" s="201" t="s">
        <v>2436</v>
      </c>
      <c r="D4234" s="201" t="s">
        <v>2466</v>
      </c>
      <c r="E4234" s="201" t="s">
        <v>112</v>
      </c>
      <c r="F4234" s="201" t="s">
        <v>2355</v>
      </c>
    </row>
    <row r="4235" spans="1:6" ht="12" x14ac:dyDescent="0.25">
      <c r="A4235" s="201" t="s">
        <v>3009</v>
      </c>
      <c r="B4235" s="201" t="s">
        <v>3010</v>
      </c>
      <c r="C4235" s="201" t="s">
        <v>2436</v>
      </c>
      <c r="D4235" s="201" t="s">
        <v>2466</v>
      </c>
      <c r="E4235" s="201" t="s">
        <v>112</v>
      </c>
      <c r="F4235" s="201" t="s">
        <v>2353</v>
      </c>
    </row>
    <row r="4236" spans="1:6" ht="12" x14ac:dyDescent="0.25">
      <c r="A4236" s="201" t="s">
        <v>2248</v>
      </c>
      <c r="B4236" s="201" t="s">
        <v>3011</v>
      </c>
      <c r="C4236" s="201" t="s">
        <v>2613</v>
      </c>
      <c r="D4236" s="201" t="s">
        <v>2341</v>
      </c>
      <c r="E4236" s="201" t="s">
        <v>109</v>
      </c>
      <c r="F4236" s="201" t="s">
        <v>2365</v>
      </c>
    </row>
    <row r="4237" spans="1:6" ht="12" x14ac:dyDescent="0.25">
      <c r="A4237" s="201" t="s">
        <v>2248</v>
      </c>
      <c r="B4237" s="201" t="s">
        <v>3011</v>
      </c>
      <c r="C4237" s="201" t="s">
        <v>2613</v>
      </c>
      <c r="D4237" s="201" t="s">
        <v>2341</v>
      </c>
      <c r="E4237" s="201" t="s">
        <v>109</v>
      </c>
      <c r="F4237" s="201" t="s">
        <v>2422</v>
      </c>
    </row>
    <row r="4238" spans="1:6" ht="12" x14ac:dyDescent="0.25">
      <c r="A4238" s="201" t="s">
        <v>2248</v>
      </c>
      <c r="B4238" s="201" t="s">
        <v>3011</v>
      </c>
      <c r="C4238" s="201" t="s">
        <v>2613</v>
      </c>
      <c r="D4238" s="201" t="s">
        <v>2341</v>
      </c>
      <c r="E4238" s="201" t="s">
        <v>109</v>
      </c>
      <c r="F4238" s="201" t="s">
        <v>2341</v>
      </c>
    </row>
    <row r="4239" spans="1:6" ht="12" x14ac:dyDescent="0.25">
      <c r="A4239" s="201" t="s">
        <v>2248</v>
      </c>
      <c r="B4239" s="201" t="s">
        <v>3011</v>
      </c>
      <c r="C4239" s="201" t="s">
        <v>2613</v>
      </c>
      <c r="D4239" s="201" t="s">
        <v>2341</v>
      </c>
      <c r="E4239" s="201" t="s">
        <v>109</v>
      </c>
      <c r="F4239" s="201" t="s">
        <v>2346</v>
      </c>
    </row>
    <row r="4240" spans="1:6" ht="12" x14ac:dyDescent="0.25">
      <c r="A4240" s="201" t="s">
        <v>2248</v>
      </c>
      <c r="B4240" s="201" t="s">
        <v>3011</v>
      </c>
      <c r="C4240" s="201" t="s">
        <v>2613</v>
      </c>
      <c r="D4240" s="201" t="s">
        <v>2341</v>
      </c>
      <c r="E4240" s="201" t="s">
        <v>109</v>
      </c>
      <c r="F4240" s="201" t="s">
        <v>2367</v>
      </c>
    </row>
    <row r="4241" spans="1:6" ht="12" x14ac:dyDescent="0.25">
      <c r="A4241" s="201" t="s">
        <v>2248</v>
      </c>
      <c r="B4241" s="201" t="s">
        <v>3011</v>
      </c>
      <c r="C4241" s="201" t="s">
        <v>2613</v>
      </c>
      <c r="D4241" s="201" t="s">
        <v>2341</v>
      </c>
      <c r="E4241" s="201" t="s">
        <v>109</v>
      </c>
    </row>
    <row r="4242" spans="1:6" ht="12" x14ac:dyDescent="0.25">
      <c r="A4242" s="201" t="s">
        <v>2248</v>
      </c>
      <c r="B4242" s="201" t="s">
        <v>3011</v>
      </c>
      <c r="C4242" s="201" t="s">
        <v>2613</v>
      </c>
      <c r="D4242" s="201" t="s">
        <v>2341</v>
      </c>
      <c r="E4242" s="201" t="s">
        <v>109</v>
      </c>
      <c r="F4242" s="201" t="s">
        <v>2342</v>
      </c>
    </row>
    <row r="4243" spans="1:6" ht="12" x14ac:dyDescent="0.25">
      <c r="A4243" s="201" t="s">
        <v>3012</v>
      </c>
      <c r="B4243" s="201" t="s">
        <v>3013</v>
      </c>
      <c r="C4243" s="201" t="s">
        <v>2613</v>
      </c>
      <c r="D4243" s="201" t="s">
        <v>2466</v>
      </c>
      <c r="E4243" s="201" t="s">
        <v>113</v>
      </c>
      <c r="F4243" s="201" t="s">
        <v>2345</v>
      </c>
    </row>
    <row r="4244" spans="1:6" ht="12" x14ac:dyDescent="0.25">
      <c r="A4244" s="201" t="s">
        <v>3012</v>
      </c>
      <c r="B4244" s="201" t="s">
        <v>3013</v>
      </c>
      <c r="C4244" s="201" t="s">
        <v>2613</v>
      </c>
      <c r="D4244" s="201" t="s">
        <v>2466</v>
      </c>
      <c r="E4244" s="201" t="s">
        <v>113</v>
      </c>
      <c r="F4244" s="201" t="s">
        <v>2502</v>
      </c>
    </row>
    <row r="4245" spans="1:6" ht="12" x14ac:dyDescent="0.25">
      <c r="A4245" s="201" t="s">
        <v>3012</v>
      </c>
      <c r="B4245" s="201" t="s">
        <v>3013</v>
      </c>
      <c r="C4245" s="201" t="s">
        <v>2613</v>
      </c>
      <c r="D4245" s="201" t="s">
        <v>2466</v>
      </c>
      <c r="E4245" s="201" t="s">
        <v>113</v>
      </c>
      <c r="F4245" s="201" t="s">
        <v>2466</v>
      </c>
    </row>
    <row r="4246" spans="1:6" ht="12" x14ac:dyDescent="0.25">
      <c r="A4246" s="201" t="s">
        <v>3012</v>
      </c>
      <c r="B4246" s="201" t="s">
        <v>3013</v>
      </c>
      <c r="C4246" s="201" t="s">
        <v>2613</v>
      </c>
      <c r="D4246" s="201" t="s">
        <v>2466</v>
      </c>
      <c r="E4246" s="201" t="s">
        <v>113</v>
      </c>
      <c r="F4246" s="201" t="s">
        <v>2407</v>
      </c>
    </row>
    <row r="4247" spans="1:6" ht="12" x14ac:dyDescent="0.25">
      <c r="A4247" s="201" t="s">
        <v>3014</v>
      </c>
      <c r="B4247" s="201" t="s">
        <v>3015</v>
      </c>
      <c r="C4247" s="201" t="s">
        <v>2613</v>
      </c>
      <c r="D4247" s="201" t="s">
        <v>2466</v>
      </c>
      <c r="E4247" s="201" t="s">
        <v>113</v>
      </c>
      <c r="F4247" s="201" t="s">
        <v>2466</v>
      </c>
    </row>
    <row r="4248" spans="1:6" ht="12" x14ac:dyDescent="0.25">
      <c r="A4248" s="201" t="s">
        <v>3014</v>
      </c>
      <c r="B4248" s="201" t="s">
        <v>3015</v>
      </c>
      <c r="C4248" s="201" t="s">
        <v>2613</v>
      </c>
      <c r="D4248" s="201" t="s">
        <v>2466</v>
      </c>
      <c r="E4248" s="201" t="s">
        <v>113</v>
      </c>
      <c r="F4248" s="201" t="s">
        <v>2365</v>
      </c>
    </row>
    <row r="4249" spans="1:6" ht="12" x14ac:dyDescent="0.25">
      <c r="A4249" s="201" t="s">
        <v>3014</v>
      </c>
      <c r="B4249" s="201" t="s">
        <v>3015</v>
      </c>
      <c r="C4249" s="201" t="s">
        <v>2613</v>
      </c>
      <c r="D4249" s="201" t="s">
        <v>2466</v>
      </c>
      <c r="E4249" s="201" t="s">
        <v>113</v>
      </c>
      <c r="F4249" s="201" t="s">
        <v>2345</v>
      </c>
    </row>
    <row r="4250" spans="1:6" ht="12" x14ac:dyDescent="0.25">
      <c r="A4250" s="201" t="s">
        <v>2249</v>
      </c>
      <c r="B4250" s="201" t="s">
        <v>3016</v>
      </c>
      <c r="C4250" s="201" t="s">
        <v>2613</v>
      </c>
      <c r="D4250" s="201" t="s">
        <v>2466</v>
      </c>
      <c r="E4250" s="201" t="s">
        <v>109</v>
      </c>
      <c r="F4250" s="201" t="s">
        <v>2466</v>
      </c>
    </row>
    <row r="4251" spans="1:6" ht="12" x14ac:dyDescent="0.25">
      <c r="A4251" s="201" t="s">
        <v>2249</v>
      </c>
      <c r="B4251" s="201" t="s">
        <v>3016</v>
      </c>
      <c r="C4251" s="201" t="s">
        <v>2613</v>
      </c>
      <c r="D4251" s="201" t="s">
        <v>2466</v>
      </c>
      <c r="E4251" s="201" t="s">
        <v>109</v>
      </c>
    </row>
    <row r="4252" spans="1:6" ht="12" x14ac:dyDescent="0.25">
      <c r="A4252" s="201" t="s">
        <v>2249</v>
      </c>
      <c r="B4252" s="201" t="s">
        <v>3016</v>
      </c>
      <c r="C4252" s="201" t="s">
        <v>2613</v>
      </c>
      <c r="D4252" s="201" t="s">
        <v>2466</v>
      </c>
      <c r="E4252" s="201" t="s">
        <v>109</v>
      </c>
      <c r="F4252" s="201" t="s">
        <v>2387</v>
      </c>
    </row>
    <row r="4253" spans="1:6" ht="12" x14ac:dyDescent="0.25">
      <c r="A4253" s="201" t="s">
        <v>2249</v>
      </c>
      <c r="B4253" s="201" t="s">
        <v>3016</v>
      </c>
      <c r="C4253" s="201" t="s">
        <v>2613</v>
      </c>
      <c r="D4253" s="201" t="s">
        <v>2466</v>
      </c>
      <c r="E4253" s="201" t="s">
        <v>109</v>
      </c>
      <c r="F4253" s="201" t="s">
        <v>2347</v>
      </c>
    </row>
    <row r="4254" spans="1:6" ht="12" x14ac:dyDescent="0.25">
      <c r="A4254" s="201" t="s">
        <v>2249</v>
      </c>
      <c r="B4254" s="201" t="s">
        <v>3016</v>
      </c>
      <c r="C4254" s="201" t="s">
        <v>2613</v>
      </c>
      <c r="D4254" s="201" t="s">
        <v>2466</v>
      </c>
      <c r="E4254" s="201" t="s">
        <v>109</v>
      </c>
      <c r="F4254" s="201" t="s">
        <v>2344</v>
      </c>
    </row>
    <row r="4255" spans="1:6" ht="12" x14ac:dyDescent="0.25">
      <c r="A4255" s="201" t="s">
        <v>2249</v>
      </c>
      <c r="B4255" s="201" t="s">
        <v>3016</v>
      </c>
      <c r="C4255" s="201" t="s">
        <v>2613</v>
      </c>
      <c r="D4255" s="201" t="s">
        <v>2466</v>
      </c>
      <c r="E4255" s="201" t="s">
        <v>109</v>
      </c>
      <c r="F4255" s="201" t="s">
        <v>2343</v>
      </c>
    </row>
    <row r="4256" spans="1:6" ht="12" x14ac:dyDescent="0.25">
      <c r="A4256" s="201" t="s">
        <v>584</v>
      </c>
      <c r="B4256" s="201" t="s">
        <v>3017</v>
      </c>
      <c r="C4256" s="201" t="s">
        <v>2306</v>
      </c>
      <c r="D4256" s="201" t="s">
        <v>2466</v>
      </c>
      <c r="E4256" s="201" t="s">
        <v>106</v>
      </c>
      <c r="F4256" s="201" t="s">
        <v>2347</v>
      </c>
    </row>
    <row r="4257" spans="1:6" ht="12" x14ac:dyDescent="0.25">
      <c r="A4257" s="201" t="s">
        <v>584</v>
      </c>
      <c r="B4257" s="201" t="s">
        <v>3017</v>
      </c>
      <c r="C4257" s="201" t="s">
        <v>2306</v>
      </c>
      <c r="D4257" s="201" t="s">
        <v>2466</v>
      </c>
      <c r="E4257" s="201" t="s">
        <v>106</v>
      </c>
    </row>
    <row r="4258" spans="1:6" ht="12" x14ac:dyDescent="0.25">
      <c r="A4258" s="201" t="s">
        <v>3018</v>
      </c>
      <c r="B4258" s="201" t="s">
        <v>3019</v>
      </c>
      <c r="C4258" s="201" t="s">
        <v>2439</v>
      </c>
      <c r="D4258" s="201" t="s">
        <v>2341</v>
      </c>
      <c r="E4258" s="201" t="s">
        <v>109</v>
      </c>
      <c r="F4258" s="201" t="s">
        <v>2367</v>
      </c>
    </row>
    <row r="4259" spans="1:6" ht="12" x14ac:dyDescent="0.25">
      <c r="A4259" s="201" t="s">
        <v>3018</v>
      </c>
      <c r="B4259" s="201" t="s">
        <v>3019</v>
      </c>
      <c r="C4259" s="201" t="s">
        <v>2439</v>
      </c>
      <c r="D4259" s="201" t="s">
        <v>2341</v>
      </c>
      <c r="E4259" s="201" t="s">
        <v>109</v>
      </c>
      <c r="F4259" s="201" t="s">
        <v>2341</v>
      </c>
    </row>
    <row r="4260" spans="1:6" ht="12" x14ac:dyDescent="0.25">
      <c r="A4260" s="201" t="s">
        <v>3018</v>
      </c>
      <c r="B4260" s="201" t="s">
        <v>3019</v>
      </c>
      <c r="C4260" s="201" t="s">
        <v>2439</v>
      </c>
      <c r="D4260" s="201" t="s">
        <v>2341</v>
      </c>
      <c r="E4260" s="201" t="s">
        <v>109</v>
      </c>
    </row>
    <row r="4261" spans="1:6" ht="12" x14ac:dyDescent="0.25">
      <c r="A4261" s="201" t="s">
        <v>3018</v>
      </c>
      <c r="B4261" s="201" t="s">
        <v>3019</v>
      </c>
      <c r="C4261" s="201" t="s">
        <v>2439</v>
      </c>
      <c r="D4261" s="201" t="s">
        <v>2341</v>
      </c>
      <c r="E4261" s="201" t="s">
        <v>109</v>
      </c>
      <c r="F4261" s="201" t="s">
        <v>2365</v>
      </c>
    </row>
    <row r="4262" spans="1:6" ht="12" x14ac:dyDescent="0.25">
      <c r="A4262" s="201" t="s">
        <v>3018</v>
      </c>
      <c r="B4262" s="201" t="s">
        <v>3019</v>
      </c>
      <c r="C4262" s="201" t="s">
        <v>2439</v>
      </c>
      <c r="D4262" s="201" t="s">
        <v>2341</v>
      </c>
      <c r="E4262" s="201" t="s">
        <v>109</v>
      </c>
      <c r="F4262" s="201" t="s">
        <v>2422</v>
      </c>
    </row>
    <row r="4263" spans="1:6" ht="12" x14ac:dyDescent="0.25">
      <c r="A4263" s="201" t="s">
        <v>3018</v>
      </c>
      <c r="B4263" s="201" t="s">
        <v>3019</v>
      </c>
      <c r="C4263" s="201" t="s">
        <v>2439</v>
      </c>
      <c r="D4263" s="201" t="s">
        <v>2341</v>
      </c>
      <c r="E4263" s="201" t="s">
        <v>109</v>
      </c>
      <c r="F4263" s="201" t="s">
        <v>2346</v>
      </c>
    </row>
    <row r="4264" spans="1:6" ht="12" x14ac:dyDescent="0.25">
      <c r="A4264" s="201" t="s">
        <v>3020</v>
      </c>
      <c r="B4264" s="201" t="s">
        <v>3021</v>
      </c>
      <c r="C4264" s="201" t="s">
        <v>2284</v>
      </c>
      <c r="D4264" s="201" t="s">
        <v>2466</v>
      </c>
      <c r="E4264" s="201" t="s">
        <v>109</v>
      </c>
      <c r="F4264" s="201" t="s">
        <v>2390</v>
      </c>
    </row>
    <row r="4265" spans="1:6" ht="12" x14ac:dyDescent="0.25">
      <c r="A4265" s="201" t="s">
        <v>3020</v>
      </c>
      <c r="B4265" s="201" t="s">
        <v>3021</v>
      </c>
      <c r="C4265" s="201" t="s">
        <v>2284</v>
      </c>
      <c r="D4265" s="201" t="s">
        <v>2466</v>
      </c>
      <c r="E4265" s="201" t="s">
        <v>109</v>
      </c>
      <c r="F4265" s="201" t="s">
        <v>2344</v>
      </c>
    </row>
    <row r="4266" spans="1:6" ht="12" x14ac:dyDescent="0.25">
      <c r="A4266" s="201" t="s">
        <v>3020</v>
      </c>
      <c r="B4266" s="201" t="s">
        <v>3021</v>
      </c>
      <c r="C4266" s="201" t="s">
        <v>2284</v>
      </c>
      <c r="D4266" s="201" t="s">
        <v>2466</v>
      </c>
      <c r="E4266" s="201" t="s">
        <v>109</v>
      </c>
      <c r="F4266" s="201" t="s">
        <v>2422</v>
      </c>
    </row>
    <row r="4267" spans="1:6" ht="12" x14ac:dyDescent="0.25">
      <c r="A4267" s="201" t="s">
        <v>3020</v>
      </c>
      <c r="B4267" s="201" t="s">
        <v>3021</v>
      </c>
      <c r="C4267" s="201" t="s">
        <v>2284</v>
      </c>
      <c r="D4267" s="201" t="s">
        <v>2466</v>
      </c>
      <c r="E4267" s="201" t="s">
        <v>109</v>
      </c>
      <c r="F4267" s="201" t="s">
        <v>2345</v>
      </c>
    </row>
    <row r="4268" spans="1:6" ht="12" x14ac:dyDescent="0.25">
      <c r="A4268" s="201" t="s">
        <v>2243</v>
      </c>
      <c r="B4268" s="201" t="s">
        <v>3022</v>
      </c>
      <c r="C4268" s="201" t="s">
        <v>2439</v>
      </c>
      <c r="D4268" s="201" t="s">
        <v>2466</v>
      </c>
      <c r="E4268" s="201" t="s">
        <v>109</v>
      </c>
      <c r="F4268" s="201" t="s">
        <v>2394</v>
      </c>
    </row>
    <row r="4269" spans="1:6" ht="12" x14ac:dyDescent="0.25">
      <c r="A4269" s="201" t="s">
        <v>2243</v>
      </c>
      <c r="B4269" s="201" t="s">
        <v>3022</v>
      </c>
      <c r="C4269" s="201" t="s">
        <v>2439</v>
      </c>
      <c r="D4269" s="201" t="s">
        <v>2466</v>
      </c>
      <c r="E4269" s="201" t="s">
        <v>109</v>
      </c>
      <c r="F4269" s="201" t="s">
        <v>2422</v>
      </c>
    </row>
    <row r="4270" spans="1:6" ht="12" x14ac:dyDescent="0.25">
      <c r="A4270" s="201" t="s">
        <v>2243</v>
      </c>
      <c r="B4270" s="201" t="s">
        <v>3022</v>
      </c>
      <c r="C4270" s="201" t="s">
        <v>2439</v>
      </c>
      <c r="D4270" s="201" t="s">
        <v>2466</v>
      </c>
      <c r="E4270" s="201" t="s">
        <v>109</v>
      </c>
      <c r="F4270" s="201" t="s">
        <v>2466</v>
      </c>
    </row>
    <row r="4271" spans="1:6" ht="12" x14ac:dyDescent="0.25">
      <c r="A4271" s="201" t="s">
        <v>2243</v>
      </c>
      <c r="B4271" s="201" t="s">
        <v>3022</v>
      </c>
      <c r="C4271" s="201" t="s">
        <v>2439</v>
      </c>
      <c r="D4271" s="201" t="s">
        <v>2466</v>
      </c>
      <c r="E4271" s="201" t="s">
        <v>109</v>
      </c>
      <c r="F4271" s="201" t="s">
        <v>2390</v>
      </c>
    </row>
    <row r="4272" spans="1:6" ht="12" x14ac:dyDescent="0.25">
      <c r="A4272" s="201" t="s">
        <v>2243</v>
      </c>
      <c r="B4272" s="201" t="s">
        <v>3022</v>
      </c>
      <c r="C4272" s="201" t="s">
        <v>2439</v>
      </c>
      <c r="D4272" s="201" t="s">
        <v>2466</v>
      </c>
      <c r="E4272" s="201" t="s">
        <v>109</v>
      </c>
      <c r="F4272" s="201" t="s">
        <v>2365</v>
      </c>
    </row>
    <row r="4273" spans="1:6" ht="12" x14ac:dyDescent="0.25">
      <c r="A4273" s="201" t="s">
        <v>2243</v>
      </c>
      <c r="B4273" s="201" t="s">
        <v>3022</v>
      </c>
      <c r="C4273" s="201" t="s">
        <v>2439</v>
      </c>
      <c r="D4273" s="201" t="s">
        <v>2466</v>
      </c>
      <c r="E4273" s="201" t="s">
        <v>109</v>
      </c>
    </row>
    <row r="4274" spans="1:6" ht="12" x14ac:dyDescent="0.25">
      <c r="A4274" s="201" t="s">
        <v>3023</v>
      </c>
      <c r="B4274" s="201" t="s">
        <v>3024</v>
      </c>
      <c r="C4274" s="201" t="s">
        <v>2330</v>
      </c>
      <c r="D4274" s="201" t="s">
        <v>2466</v>
      </c>
      <c r="E4274" s="201" t="s">
        <v>101</v>
      </c>
      <c r="F4274" s="201" t="s">
        <v>2430</v>
      </c>
    </row>
    <row r="4275" spans="1:6" ht="12" x14ac:dyDescent="0.25">
      <c r="A4275" s="201" t="s">
        <v>3023</v>
      </c>
      <c r="B4275" s="201" t="s">
        <v>3024</v>
      </c>
      <c r="C4275" s="201" t="s">
        <v>2330</v>
      </c>
      <c r="D4275" s="201" t="s">
        <v>2466</v>
      </c>
      <c r="E4275" s="201" t="s">
        <v>101</v>
      </c>
      <c r="F4275" s="201" t="s">
        <v>2401</v>
      </c>
    </row>
    <row r="4276" spans="1:6" ht="12" x14ac:dyDescent="0.25">
      <c r="A4276" s="201" t="s">
        <v>3023</v>
      </c>
      <c r="B4276" s="201" t="s">
        <v>3024</v>
      </c>
      <c r="C4276" s="201" t="s">
        <v>2330</v>
      </c>
      <c r="D4276" s="201" t="s">
        <v>2466</v>
      </c>
      <c r="E4276" s="201" t="s">
        <v>101</v>
      </c>
      <c r="F4276" s="201" t="s">
        <v>2348</v>
      </c>
    </row>
    <row r="4277" spans="1:6" ht="12" x14ac:dyDescent="0.25">
      <c r="A4277" s="201" t="s">
        <v>3023</v>
      </c>
      <c r="B4277" s="201" t="s">
        <v>3024</v>
      </c>
      <c r="C4277" s="201" t="s">
        <v>2330</v>
      </c>
      <c r="D4277" s="201" t="s">
        <v>2466</v>
      </c>
      <c r="E4277" s="201" t="s">
        <v>101</v>
      </c>
      <c r="F4277" s="201" t="s">
        <v>2342</v>
      </c>
    </row>
    <row r="4278" spans="1:6" ht="12" x14ac:dyDescent="0.25">
      <c r="A4278" s="201" t="s">
        <v>3023</v>
      </c>
      <c r="B4278" s="201" t="s">
        <v>3024</v>
      </c>
      <c r="C4278" s="201" t="s">
        <v>2330</v>
      </c>
      <c r="D4278" s="201" t="s">
        <v>2466</v>
      </c>
      <c r="E4278" s="201" t="s">
        <v>101</v>
      </c>
      <c r="F4278" s="201" t="s">
        <v>2343</v>
      </c>
    </row>
    <row r="4279" spans="1:6" ht="12" x14ac:dyDescent="0.25">
      <c r="A4279" s="201" t="s">
        <v>3023</v>
      </c>
      <c r="B4279" s="201" t="s">
        <v>3024</v>
      </c>
      <c r="C4279" s="201" t="s">
        <v>2330</v>
      </c>
      <c r="D4279" s="201" t="s">
        <v>2466</v>
      </c>
      <c r="E4279" s="201" t="s">
        <v>101</v>
      </c>
      <c r="F4279" s="201" t="s">
        <v>2383</v>
      </c>
    </row>
    <row r="4280" spans="1:6" ht="12" x14ac:dyDescent="0.25">
      <c r="A4280" s="201" t="s">
        <v>3023</v>
      </c>
      <c r="B4280" s="201" t="s">
        <v>3024</v>
      </c>
      <c r="C4280" s="201" t="s">
        <v>2330</v>
      </c>
      <c r="D4280" s="201" t="s">
        <v>2466</v>
      </c>
      <c r="E4280" s="201" t="s">
        <v>101</v>
      </c>
      <c r="F4280" s="201" t="s">
        <v>2395</v>
      </c>
    </row>
    <row r="4281" spans="1:6" ht="12" x14ac:dyDescent="0.25">
      <c r="A4281" s="201" t="s">
        <v>3023</v>
      </c>
      <c r="B4281" s="201" t="s">
        <v>3024</v>
      </c>
      <c r="C4281" s="201" t="s">
        <v>2330</v>
      </c>
      <c r="D4281" s="201" t="s">
        <v>2466</v>
      </c>
      <c r="E4281" s="201" t="s">
        <v>101</v>
      </c>
      <c r="F4281" s="201" t="s">
        <v>2375</v>
      </c>
    </row>
    <row r="4282" spans="1:6" ht="12" x14ac:dyDescent="0.25">
      <c r="A4282" s="201" t="s">
        <v>3023</v>
      </c>
      <c r="B4282" s="201" t="s">
        <v>3024</v>
      </c>
      <c r="C4282" s="201" t="s">
        <v>2330</v>
      </c>
      <c r="D4282" s="201" t="s">
        <v>2466</v>
      </c>
      <c r="E4282" s="201" t="s">
        <v>101</v>
      </c>
      <c r="F4282" s="201" t="s">
        <v>2390</v>
      </c>
    </row>
    <row r="4283" spans="1:6" ht="12" x14ac:dyDescent="0.25">
      <c r="A4283" s="201" t="s">
        <v>3023</v>
      </c>
      <c r="B4283" s="201" t="s">
        <v>3024</v>
      </c>
      <c r="C4283" s="201" t="s">
        <v>2330</v>
      </c>
      <c r="D4283" s="201" t="s">
        <v>2466</v>
      </c>
      <c r="E4283" s="201" t="s">
        <v>101</v>
      </c>
      <c r="F4283" s="201" t="s">
        <v>2354</v>
      </c>
    </row>
    <row r="4284" spans="1:6" ht="12" x14ac:dyDescent="0.25">
      <c r="A4284" s="201" t="s">
        <v>3023</v>
      </c>
      <c r="B4284" s="201" t="s">
        <v>3024</v>
      </c>
      <c r="C4284" s="201" t="s">
        <v>2330</v>
      </c>
      <c r="D4284" s="201" t="s">
        <v>2466</v>
      </c>
      <c r="E4284" s="201" t="s">
        <v>101</v>
      </c>
      <c r="F4284" s="201" t="s">
        <v>2396</v>
      </c>
    </row>
    <row r="4285" spans="1:6" ht="12" x14ac:dyDescent="0.25">
      <c r="A4285" s="201" t="s">
        <v>3023</v>
      </c>
      <c r="B4285" s="201" t="s">
        <v>3024</v>
      </c>
      <c r="C4285" s="201" t="s">
        <v>2330</v>
      </c>
      <c r="D4285" s="201" t="s">
        <v>2466</v>
      </c>
      <c r="E4285" s="201" t="s">
        <v>101</v>
      </c>
      <c r="F4285" s="201" t="s">
        <v>2346</v>
      </c>
    </row>
    <row r="4286" spans="1:6" ht="12" x14ac:dyDescent="0.25">
      <c r="A4286" s="201" t="s">
        <v>3023</v>
      </c>
      <c r="B4286" s="201" t="s">
        <v>3024</v>
      </c>
      <c r="C4286" s="201" t="s">
        <v>2330</v>
      </c>
      <c r="D4286" s="201" t="s">
        <v>2466</v>
      </c>
      <c r="E4286" s="201" t="s">
        <v>101</v>
      </c>
      <c r="F4286" s="201" t="s">
        <v>2466</v>
      </c>
    </row>
    <row r="4287" spans="1:6" ht="12" x14ac:dyDescent="0.25">
      <c r="A4287" s="201" t="s">
        <v>3023</v>
      </c>
      <c r="B4287" s="201" t="s">
        <v>3024</v>
      </c>
      <c r="C4287" s="201" t="s">
        <v>2330</v>
      </c>
      <c r="D4287" s="201" t="s">
        <v>2466</v>
      </c>
      <c r="E4287" s="201" t="s">
        <v>101</v>
      </c>
      <c r="F4287" s="201" t="s">
        <v>2357</v>
      </c>
    </row>
    <row r="4288" spans="1:6" ht="12" x14ac:dyDescent="0.25">
      <c r="A4288" s="201" t="s">
        <v>3023</v>
      </c>
      <c r="B4288" s="201" t="s">
        <v>3024</v>
      </c>
      <c r="C4288" s="201" t="s">
        <v>2330</v>
      </c>
      <c r="D4288" s="201" t="s">
        <v>2466</v>
      </c>
      <c r="E4288" s="201" t="s">
        <v>101</v>
      </c>
      <c r="F4288" s="201" t="s">
        <v>2378</v>
      </c>
    </row>
    <row r="4289" spans="1:6" ht="12" x14ac:dyDescent="0.25">
      <c r="A4289" s="201" t="s">
        <v>3023</v>
      </c>
      <c r="B4289" s="201" t="s">
        <v>3024</v>
      </c>
      <c r="C4289" s="201" t="s">
        <v>2330</v>
      </c>
      <c r="D4289" s="201" t="s">
        <v>2466</v>
      </c>
      <c r="E4289" s="201" t="s">
        <v>101</v>
      </c>
      <c r="F4289" s="201" t="s">
        <v>2407</v>
      </c>
    </row>
    <row r="4290" spans="1:6" ht="12" x14ac:dyDescent="0.25">
      <c r="A4290" s="201" t="s">
        <v>3023</v>
      </c>
      <c r="B4290" s="201" t="s">
        <v>3024</v>
      </c>
      <c r="C4290" s="201" t="s">
        <v>2330</v>
      </c>
      <c r="D4290" s="201" t="s">
        <v>2466</v>
      </c>
      <c r="E4290" s="201" t="s">
        <v>101</v>
      </c>
      <c r="F4290" s="201" t="s">
        <v>2386</v>
      </c>
    </row>
    <row r="4291" spans="1:6" ht="12" x14ac:dyDescent="0.25">
      <c r="A4291" s="201" t="s">
        <v>3023</v>
      </c>
      <c r="B4291" s="201" t="s">
        <v>3024</v>
      </c>
      <c r="C4291" s="201" t="s">
        <v>2330</v>
      </c>
      <c r="D4291" s="201" t="s">
        <v>2466</v>
      </c>
      <c r="E4291" s="201" t="s">
        <v>101</v>
      </c>
      <c r="F4291" s="201" t="s">
        <v>2367</v>
      </c>
    </row>
    <row r="4292" spans="1:6" ht="12" x14ac:dyDescent="0.25">
      <c r="A4292" s="201" t="s">
        <v>3023</v>
      </c>
      <c r="B4292" s="201" t="s">
        <v>3024</v>
      </c>
      <c r="C4292" s="201" t="s">
        <v>2330</v>
      </c>
      <c r="D4292" s="201" t="s">
        <v>2466</v>
      </c>
      <c r="E4292" s="201" t="s">
        <v>101</v>
      </c>
      <c r="F4292" s="201" t="s">
        <v>2345</v>
      </c>
    </row>
    <row r="4293" spans="1:6" ht="12" x14ac:dyDescent="0.25">
      <c r="A4293" s="201" t="s">
        <v>3023</v>
      </c>
      <c r="B4293" s="201" t="s">
        <v>3024</v>
      </c>
      <c r="C4293" s="201" t="s">
        <v>2330</v>
      </c>
      <c r="D4293" s="201" t="s">
        <v>2466</v>
      </c>
      <c r="E4293" s="201" t="s">
        <v>101</v>
      </c>
      <c r="F4293" s="201" t="s">
        <v>2394</v>
      </c>
    </row>
    <row r="4294" spans="1:6" ht="12" x14ac:dyDescent="0.25">
      <c r="A4294" s="201" t="s">
        <v>3023</v>
      </c>
      <c r="B4294" s="201" t="s">
        <v>3024</v>
      </c>
      <c r="C4294" s="201" t="s">
        <v>2330</v>
      </c>
      <c r="D4294" s="201" t="s">
        <v>2466</v>
      </c>
      <c r="E4294" s="201" t="s">
        <v>101</v>
      </c>
      <c r="F4294" s="201" t="s">
        <v>2349</v>
      </c>
    </row>
    <row r="4295" spans="1:6" ht="12" x14ac:dyDescent="0.25">
      <c r="A4295" s="201" t="s">
        <v>3023</v>
      </c>
      <c r="B4295" s="201" t="s">
        <v>3024</v>
      </c>
      <c r="C4295" s="201" t="s">
        <v>2330</v>
      </c>
      <c r="D4295" s="201" t="s">
        <v>2466</v>
      </c>
      <c r="E4295" s="201" t="s">
        <v>101</v>
      </c>
      <c r="F4295" s="201" t="s">
        <v>2344</v>
      </c>
    </row>
    <row r="4296" spans="1:6" ht="12" x14ac:dyDescent="0.25">
      <c r="A4296" s="201" t="s">
        <v>3023</v>
      </c>
      <c r="B4296" s="201" t="s">
        <v>3024</v>
      </c>
      <c r="C4296" s="201" t="s">
        <v>2330</v>
      </c>
      <c r="D4296" s="201" t="s">
        <v>2466</v>
      </c>
      <c r="E4296" s="201" t="s">
        <v>101</v>
      </c>
      <c r="F4296" s="201" t="s">
        <v>2350</v>
      </c>
    </row>
    <row r="4297" spans="1:6" ht="12" x14ac:dyDescent="0.25">
      <c r="A4297" s="201" t="s">
        <v>3023</v>
      </c>
      <c r="B4297" s="201" t="s">
        <v>3024</v>
      </c>
      <c r="C4297" s="201" t="s">
        <v>2330</v>
      </c>
      <c r="D4297" s="201" t="s">
        <v>2466</v>
      </c>
      <c r="E4297" s="201" t="s">
        <v>101</v>
      </c>
      <c r="F4297" s="201" t="s">
        <v>2387</v>
      </c>
    </row>
    <row r="4298" spans="1:6" ht="12" x14ac:dyDescent="0.25">
      <c r="A4298" s="201" t="s">
        <v>3023</v>
      </c>
      <c r="B4298" s="201" t="s">
        <v>3024</v>
      </c>
      <c r="C4298" s="201" t="s">
        <v>2330</v>
      </c>
      <c r="D4298" s="201" t="s">
        <v>2466</v>
      </c>
      <c r="E4298" s="201" t="s">
        <v>101</v>
      </c>
      <c r="F4298" s="201" t="s">
        <v>2358</v>
      </c>
    </row>
    <row r="4299" spans="1:6" ht="12" x14ac:dyDescent="0.25">
      <c r="A4299" s="201" t="s">
        <v>3023</v>
      </c>
      <c r="B4299" s="201" t="s">
        <v>3024</v>
      </c>
      <c r="C4299" s="201" t="s">
        <v>2330</v>
      </c>
      <c r="D4299" s="201" t="s">
        <v>2466</v>
      </c>
      <c r="E4299" s="201" t="s">
        <v>101</v>
      </c>
      <c r="F4299" s="201" t="s">
        <v>2405</v>
      </c>
    </row>
    <row r="4300" spans="1:6" ht="12" x14ac:dyDescent="0.25">
      <c r="A4300" s="201" t="s">
        <v>3023</v>
      </c>
      <c r="B4300" s="201" t="s">
        <v>3024</v>
      </c>
      <c r="C4300" s="201" t="s">
        <v>2330</v>
      </c>
      <c r="D4300" s="201" t="s">
        <v>2466</v>
      </c>
      <c r="E4300" s="201" t="s">
        <v>101</v>
      </c>
      <c r="F4300" s="201" t="s">
        <v>2502</v>
      </c>
    </row>
    <row r="4301" spans="1:6" ht="12" x14ac:dyDescent="0.25">
      <c r="A4301" s="201" t="s">
        <v>3023</v>
      </c>
      <c r="B4301" s="201" t="s">
        <v>3024</v>
      </c>
      <c r="C4301" s="201" t="s">
        <v>2330</v>
      </c>
      <c r="D4301" s="201" t="s">
        <v>2466</v>
      </c>
      <c r="E4301" s="201" t="s">
        <v>101</v>
      </c>
      <c r="F4301" s="201" t="s">
        <v>2353</v>
      </c>
    </row>
    <row r="4302" spans="1:6" ht="12" x14ac:dyDescent="0.25">
      <c r="A4302" s="201" t="s">
        <v>3023</v>
      </c>
      <c r="B4302" s="201" t="s">
        <v>3024</v>
      </c>
      <c r="C4302" s="201" t="s">
        <v>2330</v>
      </c>
      <c r="D4302" s="201" t="s">
        <v>2466</v>
      </c>
      <c r="E4302" s="201" t="s">
        <v>101</v>
      </c>
      <c r="F4302" s="201" t="s">
        <v>2347</v>
      </c>
    </row>
    <row r="4303" spans="1:6" ht="12" x14ac:dyDescent="0.25">
      <c r="A4303" s="201" t="s">
        <v>3023</v>
      </c>
      <c r="B4303" s="201" t="s">
        <v>3024</v>
      </c>
      <c r="C4303" s="201" t="s">
        <v>2330</v>
      </c>
      <c r="D4303" s="201" t="s">
        <v>2466</v>
      </c>
      <c r="E4303" s="201" t="s">
        <v>101</v>
      </c>
      <c r="F4303" s="201" t="s">
        <v>2388</v>
      </c>
    </row>
    <row r="4304" spans="1:6" ht="12" x14ac:dyDescent="0.25">
      <c r="A4304" s="201" t="s">
        <v>3023</v>
      </c>
      <c r="B4304" s="201" t="s">
        <v>3024</v>
      </c>
      <c r="C4304" s="201" t="s">
        <v>2330</v>
      </c>
      <c r="D4304" s="201" t="s">
        <v>2466</v>
      </c>
      <c r="E4304" s="201" t="s">
        <v>101</v>
      </c>
      <c r="F4304" s="201" t="s">
        <v>2355</v>
      </c>
    </row>
    <row r="4305" spans="1:6" ht="12" x14ac:dyDescent="0.25">
      <c r="A4305" s="201" t="s">
        <v>3025</v>
      </c>
      <c r="B4305" s="201" t="s">
        <v>3026</v>
      </c>
      <c r="C4305" s="201" t="s">
        <v>2525</v>
      </c>
      <c r="D4305" s="201" t="s">
        <v>2466</v>
      </c>
      <c r="E4305" s="201" t="s">
        <v>113</v>
      </c>
    </row>
    <row r="4306" spans="1:6" ht="12" x14ac:dyDescent="0.25">
      <c r="A4306" s="201" t="s">
        <v>3025</v>
      </c>
      <c r="B4306" s="201" t="s">
        <v>3026</v>
      </c>
      <c r="C4306" s="201" t="s">
        <v>2525</v>
      </c>
      <c r="D4306" s="201" t="s">
        <v>2466</v>
      </c>
      <c r="E4306" s="201" t="s">
        <v>113</v>
      </c>
      <c r="F4306" s="201" t="s">
        <v>2422</v>
      </c>
    </row>
    <row r="4307" spans="1:6" ht="12" x14ac:dyDescent="0.25">
      <c r="A4307" s="201" t="s">
        <v>3027</v>
      </c>
      <c r="B4307" s="201" t="s">
        <v>3028</v>
      </c>
      <c r="C4307" s="201" t="s">
        <v>2284</v>
      </c>
      <c r="D4307" s="201" t="s">
        <v>2466</v>
      </c>
      <c r="E4307" s="201" t="s">
        <v>109</v>
      </c>
      <c r="F4307" s="201" t="s">
        <v>2344</v>
      </c>
    </row>
    <row r="4308" spans="1:6" ht="12" x14ac:dyDescent="0.25">
      <c r="A4308" s="201" t="s">
        <v>3027</v>
      </c>
      <c r="B4308" s="201" t="s">
        <v>3028</v>
      </c>
      <c r="C4308" s="201" t="s">
        <v>2284</v>
      </c>
      <c r="D4308" s="201" t="s">
        <v>2466</v>
      </c>
      <c r="E4308" s="201" t="s">
        <v>109</v>
      </c>
    </row>
    <row r="4309" spans="1:6" ht="12" x14ac:dyDescent="0.25">
      <c r="A4309" s="201" t="s">
        <v>3027</v>
      </c>
      <c r="B4309" s="201" t="s">
        <v>3028</v>
      </c>
      <c r="C4309" s="201" t="s">
        <v>2284</v>
      </c>
      <c r="D4309" s="201" t="s">
        <v>2466</v>
      </c>
      <c r="E4309" s="201" t="s">
        <v>109</v>
      </c>
      <c r="F4309" s="201" t="s">
        <v>2422</v>
      </c>
    </row>
    <row r="4310" spans="1:6" ht="12" x14ac:dyDescent="0.25">
      <c r="A4310" s="201" t="s">
        <v>3027</v>
      </c>
      <c r="B4310" s="201" t="s">
        <v>3028</v>
      </c>
      <c r="C4310" s="201" t="s">
        <v>2284</v>
      </c>
      <c r="D4310" s="201" t="s">
        <v>2466</v>
      </c>
      <c r="E4310" s="201" t="s">
        <v>109</v>
      </c>
      <c r="F4310" s="201" t="s">
        <v>2367</v>
      </c>
    </row>
    <row r="4311" spans="1:6" ht="12" x14ac:dyDescent="0.25">
      <c r="A4311" s="201" t="s">
        <v>3029</v>
      </c>
      <c r="B4311" s="201" t="s">
        <v>3030</v>
      </c>
      <c r="C4311" s="201" t="s">
        <v>2590</v>
      </c>
      <c r="D4311" s="201" t="s">
        <v>2466</v>
      </c>
      <c r="E4311" s="201" t="s">
        <v>113</v>
      </c>
      <c r="F4311" s="201" t="s">
        <v>2365</v>
      </c>
    </row>
    <row r="4312" spans="1:6" ht="12" x14ac:dyDescent="0.25">
      <c r="A4312" s="201" t="s">
        <v>3029</v>
      </c>
      <c r="B4312" s="201" t="s">
        <v>3030</v>
      </c>
      <c r="C4312" s="201" t="s">
        <v>2590</v>
      </c>
      <c r="D4312" s="201" t="s">
        <v>2466</v>
      </c>
      <c r="E4312" s="201" t="s">
        <v>113</v>
      </c>
      <c r="F4312" s="201" t="s">
        <v>2344</v>
      </c>
    </row>
    <row r="4313" spans="1:6" ht="12" x14ac:dyDescent="0.25">
      <c r="A4313" s="201" t="s">
        <v>3029</v>
      </c>
      <c r="B4313" s="201" t="s">
        <v>3030</v>
      </c>
      <c r="C4313" s="201" t="s">
        <v>2590</v>
      </c>
      <c r="D4313" s="201" t="s">
        <v>2466</v>
      </c>
      <c r="E4313" s="201" t="s">
        <v>113</v>
      </c>
      <c r="F4313" s="201" t="s">
        <v>2466</v>
      </c>
    </row>
    <row r="4314" spans="1:6" ht="12" x14ac:dyDescent="0.25">
      <c r="A4314" s="201" t="s">
        <v>3029</v>
      </c>
      <c r="B4314" s="201" t="s">
        <v>3030</v>
      </c>
      <c r="C4314" s="201" t="s">
        <v>2590</v>
      </c>
      <c r="D4314" s="201" t="s">
        <v>2466</v>
      </c>
      <c r="E4314" s="201" t="s">
        <v>113</v>
      </c>
    </row>
    <row r="4315" spans="1:6" ht="12" x14ac:dyDescent="0.25">
      <c r="A4315" s="201" t="s">
        <v>3031</v>
      </c>
      <c r="B4315" s="201" t="s">
        <v>3032</v>
      </c>
      <c r="C4315" s="201" t="s">
        <v>3033</v>
      </c>
      <c r="D4315" s="201" t="s">
        <v>2466</v>
      </c>
      <c r="E4315" s="201" t="s">
        <v>109</v>
      </c>
      <c r="F4315" s="201" t="s">
        <v>2345</v>
      </c>
    </row>
    <row r="4316" spans="1:6" ht="12" x14ac:dyDescent="0.25">
      <c r="A4316" s="201" t="s">
        <v>3031</v>
      </c>
      <c r="B4316" s="201" t="s">
        <v>3032</v>
      </c>
      <c r="C4316" s="201" t="s">
        <v>3033</v>
      </c>
      <c r="D4316" s="201" t="s">
        <v>2466</v>
      </c>
      <c r="E4316" s="201" t="s">
        <v>109</v>
      </c>
      <c r="F4316" s="201" t="s">
        <v>2466</v>
      </c>
    </row>
    <row r="4317" spans="1:6" ht="12" x14ac:dyDescent="0.25">
      <c r="A4317" s="201" t="s">
        <v>3031</v>
      </c>
      <c r="B4317" s="201" t="s">
        <v>3032</v>
      </c>
      <c r="C4317" s="201" t="s">
        <v>3033</v>
      </c>
      <c r="D4317" s="201" t="s">
        <v>2466</v>
      </c>
      <c r="E4317" s="201" t="s">
        <v>109</v>
      </c>
      <c r="F4317" s="201" t="s">
        <v>2344</v>
      </c>
    </row>
    <row r="4318" spans="1:6" ht="12" x14ac:dyDescent="0.25">
      <c r="A4318" s="201" t="s">
        <v>3031</v>
      </c>
      <c r="B4318" s="201" t="s">
        <v>3032</v>
      </c>
      <c r="C4318" s="201" t="s">
        <v>3033</v>
      </c>
      <c r="D4318" s="201" t="s">
        <v>2466</v>
      </c>
      <c r="E4318" s="201" t="s">
        <v>109</v>
      </c>
      <c r="F4318" s="201" t="s">
        <v>2502</v>
      </c>
    </row>
    <row r="4319" spans="1:6" ht="12" x14ac:dyDescent="0.25">
      <c r="A4319" s="201" t="s">
        <v>3031</v>
      </c>
      <c r="B4319" s="201" t="s">
        <v>3032</v>
      </c>
      <c r="C4319" s="201" t="s">
        <v>3033</v>
      </c>
      <c r="D4319" s="201" t="s">
        <v>2466</v>
      </c>
      <c r="E4319" s="201" t="s">
        <v>109</v>
      </c>
    </row>
    <row r="4320" spans="1:6" ht="12" x14ac:dyDescent="0.25">
      <c r="A4320" s="201" t="s">
        <v>3031</v>
      </c>
      <c r="B4320" s="201" t="s">
        <v>3032</v>
      </c>
      <c r="C4320" s="201" t="s">
        <v>3033</v>
      </c>
      <c r="D4320" s="201" t="s">
        <v>2466</v>
      </c>
      <c r="E4320" s="201" t="s">
        <v>109</v>
      </c>
      <c r="F4320" s="201" t="s">
        <v>2405</v>
      </c>
    </row>
    <row r="4321" spans="1:6" ht="12" x14ac:dyDescent="0.25">
      <c r="A4321" s="201" t="s">
        <v>2244</v>
      </c>
      <c r="B4321" s="201" t="s">
        <v>3034</v>
      </c>
      <c r="C4321" s="201" t="s">
        <v>2436</v>
      </c>
      <c r="D4321" s="201" t="s">
        <v>2466</v>
      </c>
      <c r="E4321" s="201" t="s">
        <v>112</v>
      </c>
      <c r="F4321" s="201" t="s">
        <v>2367</v>
      </c>
    </row>
    <row r="4322" spans="1:6" ht="12" x14ac:dyDescent="0.25">
      <c r="A4322" s="201" t="s">
        <v>2244</v>
      </c>
      <c r="B4322" s="201" t="s">
        <v>3034</v>
      </c>
      <c r="C4322" s="201" t="s">
        <v>2436</v>
      </c>
      <c r="D4322" s="201" t="s">
        <v>2466</v>
      </c>
      <c r="E4322" s="201" t="s">
        <v>112</v>
      </c>
      <c r="F4322" s="201" t="s">
        <v>2466</v>
      </c>
    </row>
    <row r="4323" spans="1:6" ht="12" x14ac:dyDescent="0.25">
      <c r="A4323" s="201" t="s">
        <v>2244</v>
      </c>
      <c r="B4323" s="201" t="s">
        <v>3034</v>
      </c>
      <c r="C4323" s="201" t="s">
        <v>2436</v>
      </c>
      <c r="D4323" s="201" t="s">
        <v>2466</v>
      </c>
      <c r="E4323" s="201" t="s">
        <v>112</v>
      </c>
      <c r="F4323" s="201" t="s">
        <v>2396</v>
      </c>
    </row>
    <row r="4324" spans="1:6" ht="12" x14ac:dyDescent="0.25">
      <c r="A4324" s="201" t="s">
        <v>2244</v>
      </c>
      <c r="B4324" s="201" t="s">
        <v>3034</v>
      </c>
      <c r="C4324" s="201" t="s">
        <v>2436</v>
      </c>
      <c r="D4324" s="201" t="s">
        <v>2466</v>
      </c>
      <c r="E4324" s="201" t="s">
        <v>112</v>
      </c>
      <c r="F4324" s="201" t="s">
        <v>2364</v>
      </c>
    </row>
    <row r="4325" spans="1:6" ht="12" x14ac:dyDescent="0.25">
      <c r="A4325" s="201" t="s">
        <v>2244</v>
      </c>
      <c r="B4325" s="201" t="s">
        <v>3034</v>
      </c>
      <c r="C4325" s="201" t="s">
        <v>2436</v>
      </c>
      <c r="D4325" s="201" t="s">
        <v>2466</v>
      </c>
      <c r="E4325" s="201" t="s">
        <v>112</v>
      </c>
    </row>
    <row r="4326" spans="1:6" ht="12" x14ac:dyDescent="0.25">
      <c r="A4326" s="201" t="s">
        <v>2244</v>
      </c>
      <c r="B4326" s="201" t="s">
        <v>3034</v>
      </c>
      <c r="C4326" s="201" t="s">
        <v>2436</v>
      </c>
      <c r="D4326" s="201" t="s">
        <v>2466</v>
      </c>
      <c r="E4326" s="201" t="s">
        <v>112</v>
      </c>
      <c r="F4326" s="201" t="s">
        <v>2365</v>
      </c>
    </row>
    <row r="4327" spans="1:6" ht="12" x14ac:dyDescent="0.25">
      <c r="A4327" s="201" t="s">
        <v>2244</v>
      </c>
      <c r="B4327" s="201" t="s">
        <v>3034</v>
      </c>
      <c r="C4327" s="201" t="s">
        <v>2436</v>
      </c>
      <c r="D4327" s="201" t="s">
        <v>2466</v>
      </c>
      <c r="E4327" s="201" t="s">
        <v>112</v>
      </c>
      <c r="F4327" s="201" t="s">
        <v>2352</v>
      </c>
    </row>
    <row r="4328" spans="1:6" ht="12" x14ac:dyDescent="0.25">
      <c r="A4328" s="201" t="s">
        <v>2245</v>
      </c>
      <c r="B4328" s="201" t="s">
        <v>3035</v>
      </c>
      <c r="C4328" s="201" t="s">
        <v>2436</v>
      </c>
      <c r="D4328" s="201" t="s">
        <v>2466</v>
      </c>
      <c r="E4328" s="201" t="s">
        <v>112</v>
      </c>
      <c r="F4328" s="201" t="s">
        <v>2345</v>
      </c>
    </row>
    <row r="4329" spans="1:6" ht="12" x14ac:dyDescent="0.25">
      <c r="A4329" s="201" t="s">
        <v>2245</v>
      </c>
      <c r="B4329" s="201" t="s">
        <v>3035</v>
      </c>
      <c r="C4329" s="201" t="s">
        <v>2436</v>
      </c>
      <c r="D4329" s="201" t="s">
        <v>2466</v>
      </c>
      <c r="E4329" s="201" t="s">
        <v>112</v>
      </c>
      <c r="F4329" s="201" t="s">
        <v>2355</v>
      </c>
    </row>
    <row r="4330" spans="1:6" ht="12" x14ac:dyDescent="0.25">
      <c r="A4330" s="201" t="s">
        <v>2245</v>
      </c>
      <c r="B4330" s="201" t="s">
        <v>3035</v>
      </c>
      <c r="C4330" s="201" t="s">
        <v>2436</v>
      </c>
      <c r="D4330" s="201" t="s">
        <v>2466</v>
      </c>
      <c r="E4330" s="201" t="s">
        <v>112</v>
      </c>
      <c r="F4330" s="201" t="s">
        <v>2364</v>
      </c>
    </row>
    <row r="4331" spans="1:6" ht="12" x14ac:dyDescent="0.25">
      <c r="A4331" s="201" t="s">
        <v>2245</v>
      </c>
      <c r="B4331" s="201" t="s">
        <v>3035</v>
      </c>
      <c r="C4331" s="201" t="s">
        <v>2436</v>
      </c>
      <c r="D4331" s="201" t="s">
        <v>2466</v>
      </c>
      <c r="E4331" s="201" t="s">
        <v>112</v>
      </c>
      <c r="F4331" s="201" t="s">
        <v>2365</v>
      </c>
    </row>
    <row r="4332" spans="1:6" ht="12" x14ac:dyDescent="0.25">
      <c r="A4332" s="201" t="s">
        <v>2245</v>
      </c>
      <c r="B4332" s="201" t="s">
        <v>3035</v>
      </c>
      <c r="C4332" s="201" t="s">
        <v>2436</v>
      </c>
      <c r="D4332" s="201" t="s">
        <v>2466</v>
      </c>
      <c r="E4332" s="201" t="s">
        <v>112</v>
      </c>
      <c r="F4332" s="201" t="s">
        <v>2466</v>
      </c>
    </row>
    <row r="4333" spans="1:6" ht="12" x14ac:dyDescent="0.25">
      <c r="A4333" s="201" t="s">
        <v>2245</v>
      </c>
      <c r="B4333" s="201" t="s">
        <v>3035</v>
      </c>
      <c r="C4333" s="201" t="s">
        <v>2436</v>
      </c>
      <c r="D4333" s="201" t="s">
        <v>2466</v>
      </c>
      <c r="E4333" s="201" t="s">
        <v>112</v>
      </c>
    </row>
    <row r="4334" spans="1:6" ht="12" x14ac:dyDescent="0.25">
      <c r="A4334" s="201" t="s">
        <v>3036</v>
      </c>
      <c r="B4334" s="201" t="s">
        <v>3037</v>
      </c>
      <c r="C4334" s="201" t="s">
        <v>2613</v>
      </c>
      <c r="D4334" s="201" t="s">
        <v>2466</v>
      </c>
      <c r="E4334" s="201" t="s">
        <v>105</v>
      </c>
      <c r="F4334" s="201" t="s">
        <v>2422</v>
      </c>
    </row>
    <row r="4335" spans="1:6" ht="12" x14ac:dyDescent="0.25">
      <c r="A4335" s="201" t="s">
        <v>3036</v>
      </c>
      <c r="B4335" s="201" t="s">
        <v>3037</v>
      </c>
      <c r="C4335" s="201" t="s">
        <v>2613</v>
      </c>
      <c r="D4335" s="201" t="s">
        <v>2466</v>
      </c>
      <c r="E4335" s="201" t="s">
        <v>105</v>
      </c>
      <c r="F4335" s="201" t="s">
        <v>2390</v>
      </c>
    </row>
    <row r="4336" spans="1:6" ht="12" x14ac:dyDescent="0.25">
      <c r="A4336" s="201" t="s">
        <v>3036</v>
      </c>
      <c r="B4336" s="201" t="s">
        <v>3037</v>
      </c>
      <c r="C4336" s="201" t="s">
        <v>2613</v>
      </c>
      <c r="D4336" s="201" t="s">
        <v>2466</v>
      </c>
      <c r="E4336" s="201" t="s">
        <v>105</v>
      </c>
      <c r="F4336" s="201" t="s">
        <v>2466</v>
      </c>
    </row>
    <row r="4337" spans="1:6" ht="12" x14ac:dyDescent="0.25">
      <c r="A4337" s="201" t="s">
        <v>3036</v>
      </c>
      <c r="B4337" s="201" t="s">
        <v>3037</v>
      </c>
      <c r="C4337" s="201" t="s">
        <v>2613</v>
      </c>
      <c r="D4337" s="201" t="s">
        <v>2466</v>
      </c>
      <c r="E4337" s="201" t="s">
        <v>105</v>
      </c>
      <c r="F4337" s="201" t="s">
        <v>2365</v>
      </c>
    </row>
    <row r="4338" spans="1:6" ht="12" x14ac:dyDescent="0.25">
      <c r="A4338" s="201" t="s">
        <v>3036</v>
      </c>
      <c r="B4338" s="201" t="s">
        <v>3037</v>
      </c>
      <c r="C4338" s="201" t="s">
        <v>2613</v>
      </c>
      <c r="D4338" s="201" t="s">
        <v>2466</v>
      </c>
      <c r="E4338" s="201" t="s">
        <v>105</v>
      </c>
      <c r="F4338" s="201" t="s">
        <v>2394</v>
      </c>
    </row>
    <row r="4339" spans="1:6" ht="12" x14ac:dyDescent="0.25">
      <c r="A4339" s="201" t="s">
        <v>3036</v>
      </c>
      <c r="B4339" s="201" t="s">
        <v>3037</v>
      </c>
      <c r="C4339" s="201" t="s">
        <v>2613</v>
      </c>
      <c r="D4339" s="201" t="s">
        <v>2466</v>
      </c>
      <c r="E4339" s="201" t="s">
        <v>105</v>
      </c>
      <c r="F4339" s="201" t="s">
        <v>2407</v>
      </c>
    </row>
    <row r="4340" spans="1:6" ht="12" x14ac:dyDescent="0.25">
      <c r="A4340" s="201" t="s">
        <v>3036</v>
      </c>
      <c r="B4340" s="201" t="s">
        <v>3037</v>
      </c>
      <c r="C4340" s="201" t="s">
        <v>2613</v>
      </c>
      <c r="D4340" s="201" t="s">
        <v>2466</v>
      </c>
      <c r="E4340" s="201" t="s">
        <v>105</v>
      </c>
    </row>
    <row r="4341" spans="1:6" ht="12" x14ac:dyDescent="0.25">
      <c r="A4341" s="201" t="s">
        <v>3038</v>
      </c>
      <c r="B4341" s="201" t="s">
        <v>3039</v>
      </c>
      <c r="C4341" s="201" t="s">
        <v>2613</v>
      </c>
      <c r="D4341" s="201" t="s">
        <v>2466</v>
      </c>
      <c r="E4341" s="201" t="s">
        <v>109</v>
      </c>
      <c r="F4341" s="201" t="s">
        <v>2367</v>
      </c>
    </row>
    <row r="4342" spans="1:6" ht="12" x14ac:dyDescent="0.25">
      <c r="A4342" s="201" t="s">
        <v>3038</v>
      </c>
      <c r="B4342" s="201" t="s">
        <v>3039</v>
      </c>
      <c r="C4342" s="201" t="s">
        <v>2613</v>
      </c>
      <c r="D4342" s="201" t="s">
        <v>2466</v>
      </c>
      <c r="E4342" s="201" t="s">
        <v>109</v>
      </c>
      <c r="F4342" s="201" t="s">
        <v>2345</v>
      </c>
    </row>
    <row r="4343" spans="1:6" ht="12" x14ac:dyDescent="0.25">
      <c r="A4343" s="201" t="s">
        <v>3038</v>
      </c>
      <c r="B4343" s="201" t="s">
        <v>3039</v>
      </c>
      <c r="C4343" s="201" t="s">
        <v>2613</v>
      </c>
      <c r="D4343" s="201" t="s">
        <v>2466</v>
      </c>
      <c r="E4343" s="201" t="s">
        <v>109</v>
      </c>
      <c r="F4343" s="201" t="s">
        <v>2343</v>
      </c>
    </row>
    <row r="4344" spans="1:6" ht="12" x14ac:dyDescent="0.25">
      <c r="A4344" s="201" t="s">
        <v>3038</v>
      </c>
      <c r="B4344" s="201" t="s">
        <v>3039</v>
      </c>
      <c r="C4344" s="201" t="s">
        <v>2613</v>
      </c>
      <c r="D4344" s="201" t="s">
        <v>2466</v>
      </c>
      <c r="E4344" s="201" t="s">
        <v>109</v>
      </c>
      <c r="F4344" s="201" t="s">
        <v>2466</v>
      </c>
    </row>
    <row r="4345" spans="1:6" ht="12" x14ac:dyDescent="0.25">
      <c r="A4345" s="201" t="s">
        <v>3038</v>
      </c>
      <c r="B4345" s="201" t="s">
        <v>3039</v>
      </c>
      <c r="C4345" s="201" t="s">
        <v>2613</v>
      </c>
      <c r="D4345" s="201" t="s">
        <v>2466</v>
      </c>
      <c r="E4345" s="201" t="s">
        <v>109</v>
      </c>
      <c r="F4345" s="201" t="s">
        <v>2502</v>
      </c>
    </row>
    <row r="4346" spans="1:6" ht="12" x14ac:dyDescent="0.25">
      <c r="A4346" s="201" t="s">
        <v>3040</v>
      </c>
      <c r="B4346" s="201" t="s">
        <v>3041</v>
      </c>
      <c r="C4346" s="201" t="s">
        <v>2613</v>
      </c>
      <c r="D4346" s="201" t="s">
        <v>2341</v>
      </c>
      <c r="E4346" s="201" t="s">
        <v>106</v>
      </c>
      <c r="F4346" s="201" t="s">
        <v>2350</v>
      </c>
    </row>
    <row r="4347" spans="1:6" ht="12" x14ac:dyDescent="0.25">
      <c r="A4347" s="201" t="s">
        <v>3040</v>
      </c>
      <c r="B4347" s="201" t="s">
        <v>3041</v>
      </c>
      <c r="C4347" s="201" t="s">
        <v>2613</v>
      </c>
      <c r="D4347" s="201" t="s">
        <v>2341</v>
      </c>
      <c r="E4347" s="201" t="s">
        <v>106</v>
      </c>
      <c r="F4347" s="201" t="s">
        <v>2341</v>
      </c>
    </row>
    <row r="4348" spans="1:6" ht="12" x14ac:dyDescent="0.25">
      <c r="A4348" s="201" t="s">
        <v>3040</v>
      </c>
      <c r="B4348" s="201" t="s">
        <v>3041</v>
      </c>
      <c r="C4348" s="201" t="s">
        <v>2613</v>
      </c>
      <c r="D4348" s="201" t="s">
        <v>2341</v>
      </c>
      <c r="E4348" s="201" t="s">
        <v>106</v>
      </c>
    </row>
    <row r="4349" spans="1:6" ht="12" x14ac:dyDescent="0.25">
      <c r="A4349" s="201" t="s">
        <v>3040</v>
      </c>
      <c r="B4349" s="201" t="s">
        <v>3041</v>
      </c>
      <c r="C4349" s="201" t="s">
        <v>2613</v>
      </c>
      <c r="D4349" s="201" t="s">
        <v>2341</v>
      </c>
      <c r="E4349" s="201" t="s">
        <v>106</v>
      </c>
      <c r="F4349" s="201" t="s">
        <v>2345</v>
      </c>
    </row>
    <row r="4350" spans="1:6" ht="12" x14ac:dyDescent="0.25">
      <c r="A4350" s="201" t="s">
        <v>3042</v>
      </c>
      <c r="B4350" s="201" t="s">
        <v>3043</v>
      </c>
      <c r="C4350" s="201" t="s">
        <v>2439</v>
      </c>
      <c r="D4350" s="201" t="s">
        <v>2466</v>
      </c>
      <c r="E4350" s="201" t="s">
        <v>109</v>
      </c>
      <c r="F4350" s="201" t="s">
        <v>2407</v>
      </c>
    </row>
    <row r="4351" spans="1:6" ht="12" x14ac:dyDescent="0.25">
      <c r="A4351" s="201" t="s">
        <v>3042</v>
      </c>
      <c r="B4351" s="201" t="s">
        <v>3043</v>
      </c>
      <c r="C4351" s="201" t="s">
        <v>2439</v>
      </c>
      <c r="D4351" s="201" t="s">
        <v>2466</v>
      </c>
      <c r="E4351" s="201" t="s">
        <v>109</v>
      </c>
      <c r="F4351" s="201" t="s">
        <v>2422</v>
      </c>
    </row>
    <row r="4352" spans="1:6" ht="12" x14ac:dyDescent="0.25">
      <c r="A4352" s="201" t="s">
        <v>3042</v>
      </c>
      <c r="B4352" s="201" t="s">
        <v>3043</v>
      </c>
      <c r="C4352" s="201" t="s">
        <v>2439</v>
      </c>
      <c r="D4352" s="201" t="s">
        <v>2466</v>
      </c>
      <c r="E4352" s="201" t="s">
        <v>109</v>
      </c>
    </row>
    <row r="4353" spans="1:6" ht="12" x14ac:dyDescent="0.25">
      <c r="A4353" s="201" t="s">
        <v>3042</v>
      </c>
      <c r="B4353" s="201" t="s">
        <v>3043</v>
      </c>
      <c r="C4353" s="201" t="s">
        <v>2439</v>
      </c>
      <c r="D4353" s="201" t="s">
        <v>2466</v>
      </c>
      <c r="E4353" s="201" t="s">
        <v>109</v>
      </c>
      <c r="F4353" s="201" t="s">
        <v>2390</v>
      </c>
    </row>
    <row r="4354" spans="1:6" ht="12" x14ac:dyDescent="0.25">
      <c r="A4354" s="201" t="s">
        <v>3042</v>
      </c>
      <c r="B4354" s="201" t="s">
        <v>3043</v>
      </c>
      <c r="C4354" s="201" t="s">
        <v>2439</v>
      </c>
      <c r="D4354" s="201" t="s">
        <v>2466</v>
      </c>
      <c r="E4354" s="201" t="s">
        <v>109</v>
      </c>
      <c r="F4354" s="201" t="s">
        <v>2344</v>
      </c>
    </row>
    <row r="4355" spans="1:6" ht="12" x14ac:dyDescent="0.25">
      <c r="A4355" s="201" t="s">
        <v>3042</v>
      </c>
      <c r="B4355" s="201" t="s">
        <v>3043</v>
      </c>
      <c r="C4355" s="201" t="s">
        <v>2439</v>
      </c>
      <c r="D4355" s="201" t="s">
        <v>2466</v>
      </c>
      <c r="E4355" s="201" t="s">
        <v>109</v>
      </c>
      <c r="F4355" s="201" t="s">
        <v>2394</v>
      </c>
    </row>
    <row r="4356" spans="1:6" ht="12" x14ac:dyDescent="0.25">
      <c r="A4356" s="201" t="s">
        <v>3042</v>
      </c>
      <c r="B4356" s="201" t="s">
        <v>3043</v>
      </c>
      <c r="C4356" s="201" t="s">
        <v>2439</v>
      </c>
      <c r="D4356" s="201" t="s">
        <v>2466</v>
      </c>
      <c r="E4356" s="201" t="s">
        <v>109</v>
      </c>
      <c r="F4356" s="201" t="s">
        <v>2365</v>
      </c>
    </row>
    <row r="4357" spans="1:6" ht="12" x14ac:dyDescent="0.25">
      <c r="A4357" s="201" t="s">
        <v>3042</v>
      </c>
      <c r="B4357" s="201" t="s">
        <v>3043</v>
      </c>
      <c r="C4357" s="201" t="s">
        <v>2439</v>
      </c>
      <c r="D4357" s="201" t="s">
        <v>2466</v>
      </c>
      <c r="E4357" s="201" t="s">
        <v>109</v>
      </c>
      <c r="F4357" s="201" t="s">
        <v>2466</v>
      </c>
    </row>
    <row r="4358" spans="1:6" ht="12" x14ac:dyDescent="0.25">
      <c r="A4358" s="201" t="s">
        <v>3044</v>
      </c>
      <c r="B4358" s="201" t="s">
        <v>3045</v>
      </c>
      <c r="C4358" s="201" t="s">
        <v>2436</v>
      </c>
      <c r="D4358" s="201" t="s">
        <v>2466</v>
      </c>
      <c r="E4358" s="201" t="s">
        <v>112</v>
      </c>
    </row>
    <row r="4359" spans="1:6" ht="12" x14ac:dyDescent="0.25">
      <c r="A4359" s="201" t="s">
        <v>3044</v>
      </c>
      <c r="B4359" s="201" t="s">
        <v>3045</v>
      </c>
      <c r="C4359" s="201" t="s">
        <v>2436</v>
      </c>
      <c r="D4359" s="201" t="s">
        <v>2466</v>
      </c>
      <c r="E4359" s="201" t="s">
        <v>112</v>
      </c>
      <c r="F4359" s="201" t="s">
        <v>2364</v>
      </c>
    </row>
    <row r="4360" spans="1:6" ht="12" x14ac:dyDescent="0.25">
      <c r="A4360" s="201" t="s">
        <v>3044</v>
      </c>
      <c r="B4360" s="201" t="s">
        <v>3045</v>
      </c>
      <c r="C4360" s="201" t="s">
        <v>2436</v>
      </c>
      <c r="D4360" s="201" t="s">
        <v>2466</v>
      </c>
      <c r="E4360" s="201" t="s">
        <v>112</v>
      </c>
      <c r="F4360" s="201" t="s">
        <v>2345</v>
      </c>
    </row>
    <row r="4361" spans="1:6" ht="12" x14ac:dyDescent="0.25">
      <c r="A4361" s="201" t="s">
        <v>3044</v>
      </c>
      <c r="B4361" s="201" t="s">
        <v>3045</v>
      </c>
      <c r="C4361" s="201" t="s">
        <v>2436</v>
      </c>
      <c r="D4361" s="201" t="s">
        <v>2466</v>
      </c>
      <c r="E4361" s="201" t="s">
        <v>112</v>
      </c>
      <c r="F4361" s="201" t="s">
        <v>2341</v>
      </c>
    </row>
    <row r="4362" spans="1:6" ht="12" x14ac:dyDescent="0.25">
      <c r="A4362" s="201" t="s">
        <v>3044</v>
      </c>
      <c r="B4362" s="201" t="s">
        <v>3045</v>
      </c>
      <c r="C4362" s="201" t="s">
        <v>2436</v>
      </c>
      <c r="D4362" s="201" t="s">
        <v>2466</v>
      </c>
      <c r="E4362" s="201" t="s">
        <v>112</v>
      </c>
      <c r="F4362" s="201" t="s">
        <v>2390</v>
      </c>
    </row>
    <row r="4363" spans="1:6" ht="12" x14ac:dyDescent="0.25">
      <c r="A4363" s="201" t="s">
        <v>3044</v>
      </c>
      <c r="B4363" s="201" t="s">
        <v>3045</v>
      </c>
      <c r="C4363" s="201" t="s">
        <v>2436</v>
      </c>
      <c r="D4363" s="201" t="s">
        <v>2466</v>
      </c>
      <c r="E4363" s="201" t="s">
        <v>112</v>
      </c>
      <c r="F4363" s="201" t="s">
        <v>2365</v>
      </c>
    </row>
    <row r="4364" spans="1:6" ht="12" x14ac:dyDescent="0.25">
      <c r="A4364" s="201" t="s">
        <v>3044</v>
      </c>
      <c r="B4364" s="201" t="s">
        <v>3045</v>
      </c>
      <c r="C4364" s="201" t="s">
        <v>2436</v>
      </c>
      <c r="D4364" s="201" t="s">
        <v>2466</v>
      </c>
      <c r="E4364" s="201" t="s">
        <v>112</v>
      </c>
      <c r="F4364" s="201" t="s">
        <v>2396</v>
      </c>
    </row>
    <row r="4365" spans="1:6" ht="12" x14ac:dyDescent="0.25">
      <c r="A4365" s="201" t="s">
        <v>3044</v>
      </c>
      <c r="B4365" s="201" t="s">
        <v>3045</v>
      </c>
      <c r="C4365" s="201" t="s">
        <v>2436</v>
      </c>
      <c r="D4365" s="201" t="s">
        <v>2466</v>
      </c>
      <c r="E4365" s="201" t="s">
        <v>112</v>
      </c>
      <c r="F4365" s="201" t="s">
        <v>2443</v>
      </c>
    </row>
    <row r="4366" spans="1:6" ht="12" x14ac:dyDescent="0.25">
      <c r="A4366" s="201" t="s">
        <v>3044</v>
      </c>
      <c r="B4366" s="201" t="s">
        <v>3045</v>
      </c>
      <c r="C4366" s="201" t="s">
        <v>2436</v>
      </c>
      <c r="D4366" s="201" t="s">
        <v>2466</v>
      </c>
      <c r="E4366" s="201" t="s">
        <v>112</v>
      </c>
      <c r="F4366" s="201" t="s">
        <v>2405</v>
      </c>
    </row>
    <row r="4367" spans="1:6" ht="12" x14ac:dyDescent="0.25">
      <c r="A4367" s="201" t="s">
        <v>2246</v>
      </c>
      <c r="B4367" s="201" t="s">
        <v>3046</v>
      </c>
      <c r="C4367" s="201" t="s">
        <v>2436</v>
      </c>
      <c r="D4367" s="201" t="s">
        <v>2466</v>
      </c>
      <c r="E4367" s="201" t="s">
        <v>112</v>
      </c>
      <c r="F4367" s="201" t="s">
        <v>2367</v>
      </c>
    </row>
    <row r="4368" spans="1:6" ht="12" x14ac:dyDescent="0.25">
      <c r="A4368" s="201" t="s">
        <v>2246</v>
      </c>
      <c r="B4368" s="201" t="s">
        <v>3046</v>
      </c>
      <c r="C4368" s="201" t="s">
        <v>2436</v>
      </c>
      <c r="D4368" s="201" t="s">
        <v>2466</v>
      </c>
      <c r="E4368" s="201" t="s">
        <v>112</v>
      </c>
      <c r="F4368" s="201" t="s">
        <v>2466</v>
      </c>
    </row>
    <row r="4369" spans="1:6" ht="12" x14ac:dyDescent="0.25">
      <c r="A4369" s="201" t="s">
        <v>2246</v>
      </c>
      <c r="B4369" s="201" t="s">
        <v>3046</v>
      </c>
      <c r="C4369" s="201" t="s">
        <v>2436</v>
      </c>
      <c r="D4369" s="201" t="s">
        <v>2466</v>
      </c>
      <c r="E4369" s="201" t="s">
        <v>112</v>
      </c>
      <c r="F4369" s="201" t="s">
        <v>2390</v>
      </c>
    </row>
    <row r="4370" spans="1:6" ht="12" x14ac:dyDescent="0.25">
      <c r="A4370" s="201" t="s">
        <v>2246</v>
      </c>
      <c r="B4370" s="201" t="s">
        <v>3046</v>
      </c>
      <c r="C4370" s="201" t="s">
        <v>2436</v>
      </c>
      <c r="D4370" s="201" t="s">
        <v>2466</v>
      </c>
      <c r="E4370" s="201" t="s">
        <v>112</v>
      </c>
    </row>
    <row r="4371" spans="1:6" ht="12" x14ac:dyDescent="0.25">
      <c r="A4371" s="201" t="s">
        <v>2246</v>
      </c>
      <c r="B4371" s="201" t="s">
        <v>3046</v>
      </c>
      <c r="C4371" s="201" t="s">
        <v>2436</v>
      </c>
      <c r="D4371" s="201" t="s">
        <v>2466</v>
      </c>
      <c r="E4371" s="201" t="s">
        <v>112</v>
      </c>
      <c r="F4371" s="201" t="s">
        <v>2345</v>
      </c>
    </row>
    <row r="4372" spans="1:6" ht="12" x14ac:dyDescent="0.25">
      <c r="A4372" s="201" t="s">
        <v>2246</v>
      </c>
      <c r="B4372" s="201" t="s">
        <v>3046</v>
      </c>
      <c r="C4372" s="201" t="s">
        <v>2436</v>
      </c>
      <c r="D4372" s="201" t="s">
        <v>2466</v>
      </c>
      <c r="E4372" s="201" t="s">
        <v>112</v>
      </c>
      <c r="F4372" s="201" t="s">
        <v>2352</v>
      </c>
    </row>
    <row r="4373" spans="1:6" ht="12" x14ac:dyDescent="0.25">
      <c r="A4373" s="201" t="s">
        <v>2246</v>
      </c>
      <c r="B4373" s="201" t="s">
        <v>3046</v>
      </c>
      <c r="C4373" s="201" t="s">
        <v>2436</v>
      </c>
      <c r="D4373" s="201" t="s">
        <v>2466</v>
      </c>
      <c r="E4373" s="201" t="s">
        <v>112</v>
      </c>
      <c r="F4373" s="201" t="s">
        <v>2365</v>
      </c>
    </row>
    <row r="4374" spans="1:6" ht="12" x14ac:dyDescent="0.25">
      <c r="A4374" s="201" t="s">
        <v>2246</v>
      </c>
      <c r="B4374" s="201" t="s">
        <v>3046</v>
      </c>
      <c r="C4374" s="201" t="s">
        <v>2436</v>
      </c>
      <c r="D4374" s="201" t="s">
        <v>2466</v>
      </c>
      <c r="E4374" s="201" t="s">
        <v>112</v>
      </c>
      <c r="F4374" s="201" t="s">
        <v>2443</v>
      </c>
    </row>
    <row r="4375" spans="1:6" ht="12" x14ac:dyDescent="0.25">
      <c r="A4375" s="201" t="s">
        <v>3047</v>
      </c>
      <c r="B4375" s="201" t="s">
        <v>3048</v>
      </c>
      <c r="C4375" s="201" t="s">
        <v>2439</v>
      </c>
      <c r="D4375" s="201" t="s">
        <v>2466</v>
      </c>
      <c r="E4375" s="201" t="s">
        <v>105</v>
      </c>
      <c r="F4375" s="201" t="s">
        <v>2422</v>
      </c>
    </row>
    <row r="4376" spans="1:6" ht="12" x14ac:dyDescent="0.25">
      <c r="A4376" s="201" t="s">
        <v>3047</v>
      </c>
      <c r="B4376" s="201" t="s">
        <v>3048</v>
      </c>
      <c r="C4376" s="201" t="s">
        <v>2439</v>
      </c>
      <c r="D4376" s="201" t="s">
        <v>2466</v>
      </c>
      <c r="E4376" s="201" t="s">
        <v>105</v>
      </c>
      <c r="F4376" s="201" t="s">
        <v>2394</v>
      </c>
    </row>
    <row r="4377" spans="1:6" ht="12" x14ac:dyDescent="0.25">
      <c r="A4377" s="201" t="s">
        <v>3047</v>
      </c>
      <c r="B4377" s="201" t="s">
        <v>3048</v>
      </c>
      <c r="C4377" s="201" t="s">
        <v>2439</v>
      </c>
      <c r="D4377" s="201" t="s">
        <v>2466</v>
      </c>
      <c r="E4377" s="201" t="s">
        <v>105</v>
      </c>
      <c r="F4377" s="201" t="s">
        <v>2365</v>
      </c>
    </row>
    <row r="4378" spans="1:6" ht="12" x14ac:dyDescent="0.25">
      <c r="A4378" s="201" t="s">
        <v>3047</v>
      </c>
      <c r="B4378" s="201" t="s">
        <v>3048</v>
      </c>
      <c r="C4378" s="201" t="s">
        <v>2439</v>
      </c>
      <c r="D4378" s="201" t="s">
        <v>2466</v>
      </c>
      <c r="E4378" s="201" t="s">
        <v>105</v>
      </c>
      <c r="F4378" s="201" t="s">
        <v>2466</v>
      </c>
    </row>
    <row r="4379" spans="1:6" ht="12" x14ac:dyDescent="0.25">
      <c r="A4379" s="201" t="s">
        <v>3047</v>
      </c>
      <c r="B4379" s="201" t="s">
        <v>3048</v>
      </c>
      <c r="C4379" s="201" t="s">
        <v>2439</v>
      </c>
      <c r="D4379" s="201" t="s">
        <v>2466</v>
      </c>
      <c r="E4379" s="201" t="s">
        <v>105</v>
      </c>
      <c r="F4379" s="201" t="s">
        <v>2367</v>
      </c>
    </row>
    <row r="4380" spans="1:6" ht="12" x14ac:dyDescent="0.25">
      <c r="A4380" s="201" t="s">
        <v>3047</v>
      </c>
      <c r="B4380" s="201" t="s">
        <v>3048</v>
      </c>
      <c r="C4380" s="201" t="s">
        <v>2439</v>
      </c>
      <c r="D4380" s="201" t="s">
        <v>2466</v>
      </c>
      <c r="E4380" s="201" t="s">
        <v>105</v>
      </c>
      <c r="F4380" s="201" t="s">
        <v>2405</v>
      </c>
    </row>
    <row r="4381" spans="1:6" ht="12" x14ac:dyDescent="0.25">
      <c r="A4381" s="201" t="s">
        <v>3047</v>
      </c>
      <c r="B4381" s="201" t="s">
        <v>3048</v>
      </c>
      <c r="C4381" s="201" t="s">
        <v>2439</v>
      </c>
      <c r="D4381" s="201" t="s">
        <v>2466</v>
      </c>
      <c r="E4381" s="201" t="s">
        <v>105</v>
      </c>
    </row>
    <row r="4382" spans="1:6" ht="12" x14ac:dyDescent="0.25">
      <c r="A4382" s="201" t="s">
        <v>3047</v>
      </c>
      <c r="B4382" s="201" t="s">
        <v>3048</v>
      </c>
      <c r="C4382" s="201" t="s">
        <v>2439</v>
      </c>
      <c r="D4382" s="201" t="s">
        <v>2466</v>
      </c>
      <c r="E4382" s="201" t="s">
        <v>105</v>
      </c>
      <c r="F4382" s="201" t="s">
        <v>2343</v>
      </c>
    </row>
    <row r="4383" spans="1:6" ht="12" x14ac:dyDescent="0.25">
      <c r="A4383" s="201" t="s">
        <v>2247</v>
      </c>
      <c r="B4383" s="201" t="s">
        <v>3049</v>
      </c>
      <c r="C4383" s="201" t="s">
        <v>2436</v>
      </c>
      <c r="D4383" s="201" t="s">
        <v>2466</v>
      </c>
      <c r="E4383" s="201" t="s">
        <v>112</v>
      </c>
      <c r="F4383" s="201" t="s">
        <v>2390</v>
      </c>
    </row>
    <row r="4384" spans="1:6" ht="12" x14ac:dyDescent="0.25">
      <c r="A4384" s="201" t="s">
        <v>2247</v>
      </c>
      <c r="B4384" s="201" t="s">
        <v>3049</v>
      </c>
      <c r="C4384" s="201" t="s">
        <v>2436</v>
      </c>
      <c r="D4384" s="201" t="s">
        <v>2466</v>
      </c>
      <c r="E4384" s="201" t="s">
        <v>112</v>
      </c>
      <c r="F4384" s="201" t="s">
        <v>2466</v>
      </c>
    </row>
    <row r="4385" spans="1:6" ht="12" x14ac:dyDescent="0.25">
      <c r="A4385" s="201" t="s">
        <v>2247</v>
      </c>
      <c r="B4385" s="201" t="s">
        <v>3049</v>
      </c>
      <c r="C4385" s="201" t="s">
        <v>2436</v>
      </c>
      <c r="D4385" s="201" t="s">
        <v>2466</v>
      </c>
      <c r="E4385" s="201" t="s">
        <v>112</v>
      </c>
      <c r="F4385" s="201" t="s">
        <v>2365</v>
      </c>
    </row>
    <row r="4386" spans="1:6" ht="12" x14ac:dyDescent="0.25">
      <c r="A4386" s="201" t="s">
        <v>2247</v>
      </c>
      <c r="B4386" s="201" t="s">
        <v>3049</v>
      </c>
      <c r="C4386" s="201" t="s">
        <v>2436</v>
      </c>
      <c r="D4386" s="201" t="s">
        <v>2466</v>
      </c>
      <c r="E4386" s="201" t="s">
        <v>112</v>
      </c>
      <c r="F4386" s="201" t="s">
        <v>2345</v>
      </c>
    </row>
    <row r="4387" spans="1:6" ht="12" x14ac:dyDescent="0.25">
      <c r="A4387" s="201" t="s">
        <v>2247</v>
      </c>
      <c r="B4387" s="201" t="s">
        <v>3049</v>
      </c>
      <c r="C4387" s="201" t="s">
        <v>2436</v>
      </c>
      <c r="D4387" s="201" t="s">
        <v>2466</v>
      </c>
      <c r="E4387" s="201" t="s">
        <v>112</v>
      </c>
    </row>
    <row r="4388" spans="1:6" ht="12" x14ac:dyDescent="0.25">
      <c r="A4388" s="201" t="s">
        <v>3050</v>
      </c>
      <c r="B4388" s="201" t="s">
        <v>3051</v>
      </c>
      <c r="C4388" s="201" t="s">
        <v>2613</v>
      </c>
      <c r="D4388" s="201" t="s">
        <v>2466</v>
      </c>
      <c r="E4388" s="201" t="s">
        <v>109</v>
      </c>
      <c r="F4388" s="201" t="s">
        <v>2407</v>
      </c>
    </row>
    <row r="4389" spans="1:6" ht="12" x14ac:dyDescent="0.25">
      <c r="A4389" s="201" t="s">
        <v>3050</v>
      </c>
      <c r="B4389" s="201" t="s">
        <v>3051</v>
      </c>
      <c r="C4389" s="201" t="s">
        <v>2613</v>
      </c>
      <c r="D4389" s="201" t="s">
        <v>2466</v>
      </c>
      <c r="E4389" s="201" t="s">
        <v>109</v>
      </c>
      <c r="F4389" s="201" t="s">
        <v>2422</v>
      </c>
    </row>
    <row r="4390" spans="1:6" ht="12" x14ac:dyDescent="0.25">
      <c r="A4390" s="201" t="s">
        <v>3050</v>
      </c>
      <c r="B4390" s="201" t="s">
        <v>3051</v>
      </c>
      <c r="C4390" s="201" t="s">
        <v>2613</v>
      </c>
      <c r="D4390" s="201" t="s">
        <v>2466</v>
      </c>
      <c r="E4390" s="201" t="s">
        <v>109</v>
      </c>
      <c r="F4390" s="201" t="s">
        <v>2390</v>
      </c>
    </row>
    <row r="4391" spans="1:6" ht="12" x14ac:dyDescent="0.25">
      <c r="A4391" s="201" t="s">
        <v>3050</v>
      </c>
      <c r="B4391" s="201" t="s">
        <v>3051</v>
      </c>
      <c r="C4391" s="201" t="s">
        <v>2613</v>
      </c>
      <c r="D4391" s="201" t="s">
        <v>2466</v>
      </c>
      <c r="E4391" s="201" t="s">
        <v>109</v>
      </c>
      <c r="F4391" s="201" t="s">
        <v>2344</v>
      </c>
    </row>
    <row r="4392" spans="1:6" ht="12" x14ac:dyDescent="0.25">
      <c r="A4392" s="201" t="s">
        <v>3050</v>
      </c>
      <c r="B4392" s="201" t="s">
        <v>3051</v>
      </c>
      <c r="C4392" s="201" t="s">
        <v>2613</v>
      </c>
      <c r="D4392" s="201" t="s">
        <v>2466</v>
      </c>
      <c r="E4392" s="201" t="s">
        <v>109</v>
      </c>
      <c r="F4392" s="201" t="s">
        <v>2365</v>
      </c>
    </row>
    <row r="4393" spans="1:6" ht="12" x14ac:dyDescent="0.25">
      <c r="A4393" s="201" t="s">
        <v>3050</v>
      </c>
      <c r="B4393" s="201" t="s">
        <v>3051</v>
      </c>
      <c r="C4393" s="201" t="s">
        <v>2613</v>
      </c>
      <c r="D4393" s="201" t="s">
        <v>2466</v>
      </c>
      <c r="E4393" s="201" t="s">
        <v>109</v>
      </c>
    </row>
    <row r="4394" spans="1:6" ht="12" x14ac:dyDescent="0.25">
      <c r="A4394" s="201" t="s">
        <v>3050</v>
      </c>
      <c r="B4394" s="201" t="s">
        <v>3051</v>
      </c>
      <c r="C4394" s="201" t="s">
        <v>2613</v>
      </c>
      <c r="D4394" s="201" t="s">
        <v>2466</v>
      </c>
      <c r="E4394" s="201" t="s">
        <v>109</v>
      </c>
      <c r="F4394" s="201" t="s">
        <v>2443</v>
      </c>
    </row>
    <row r="4395" spans="1:6" ht="12" x14ac:dyDescent="0.25">
      <c r="A4395" s="201" t="s">
        <v>3050</v>
      </c>
      <c r="B4395" s="201" t="s">
        <v>3051</v>
      </c>
      <c r="C4395" s="201" t="s">
        <v>2613</v>
      </c>
      <c r="D4395" s="201" t="s">
        <v>2466</v>
      </c>
      <c r="E4395" s="201" t="s">
        <v>109</v>
      </c>
      <c r="F4395" s="201" t="s">
        <v>2466</v>
      </c>
    </row>
    <row r="4396" spans="1:6" ht="12" x14ac:dyDescent="0.25">
      <c r="A4396" s="201" t="s">
        <v>3052</v>
      </c>
      <c r="B4396" s="201" t="s">
        <v>3053</v>
      </c>
      <c r="C4396" s="201" t="s">
        <v>2525</v>
      </c>
      <c r="D4396" s="201" t="s">
        <v>2341</v>
      </c>
      <c r="E4396" s="201" t="s">
        <v>113</v>
      </c>
    </row>
    <row r="4397" spans="1:6" ht="12" x14ac:dyDescent="0.25">
      <c r="A4397" s="201" t="s">
        <v>3052</v>
      </c>
      <c r="B4397" s="201" t="s">
        <v>3053</v>
      </c>
      <c r="C4397" s="201" t="s">
        <v>2525</v>
      </c>
      <c r="D4397" s="201" t="s">
        <v>2341</v>
      </c>
      <c r="E4397" s="201" t="s">
        <v>113</v>
      </c>
      <c r="F4397" s="201" t="s">
        <v>2394</v>
      </c>
    </row>
    <row r="4398" spans="1:6" ht="12" x14ac:dyDescent="0.25">
      <c r="A4398" s="201" t="s">
        <v>3052</v>
      </c>
      <c r="B4398" s="201" t="s">
        <v>3053</v>
      </c>
      <c r="C4398" s="201" t="s">
        <v>2525</v>
      </c>
      <c r="D4398" s="201" t="s">
        <v>2341</v>
      </c>
      <c r="E4398" s="201" t="s">
        <v>113</v>
      </c>
      <c r="F4398" s="201" t="s">
        <v>2341</v>
      </c>
    </row>
    <row r="4399" spans="1:6" ht="12" x14ac:dyDescent="0.25">
      <c r="A4399" s="201" t="s">
        <v>3052</v>
      </c>
      <c r="B4399" s="201" t="s">
        <v>3053</v>
      </c>
      <c r="C4399" s="201" t="s">
        <v>2525</v>
      </c>
      <c r="D4399" s="201" t="s">
        <v>2341</v>
      </c>
      <c r="E4399" s="201" t="s">
        <v>113</v>
      </c>
      <c r="F4399" s="201" t="s">
        <v>2422</v>
      </c>
    </row>
    <row r="4400" spans="1:6" ht="12" x14ac:dyDescent="0.25">
      <c r="A4400" s="201" t="s">
        <v>3052</v>
      </c>
      <c r="B4400" s="201" t="s">
        <v>3053</v>
      </c>
      <c r="C4400" s="201" t="s">
        <v>2525</v>
      </c>
      <c r="D4400" s="201" t="s">
        <v>2341</v>
      </c>
      <c r="E4400" s="201" t="s">
        <v>113</v>
      </c>
      <c r="F4400" s="201" t="s">
        <v>2346</v>
      </c>
    </row>
    <row r="4401" spans="1:6" ht="12" x14ac:dyDescent="0.25">
      <c r="A4401" s="201" t="s">
        <v>3052</v>
      </c>
      <c r="B4401" s="201" t="s">
        <v>3053</v>
      </c>
      <c r="C4401" s="201" t="s">
        <v>2525</v>
      </c>
      <c r="D4401" s="201" t="s">
        <v>2341</v>
      </c>
      <c r="E4401" s="201" t="s">
        <v>113</v>
      </c>
      <c r="F4401" s="201" t="s">
        <v>2365</v>
      </c>
    </row>
    <row r="4402" spans="1:6" ht="12" x14ac:dyDescent="0.25">
      <c r="A4402" s="201" t="s">
        <v>3052</v>
      </c>
      <c r="B4402" s="201" t="s">
        <v>3053</v>
      </c>
      <c r="C4402" s="201" t="s">
        <v>2525</v>
      </c>
      <c r="D4402" s="201" t="s">
        <v>2341</v>
      </c>
      <c r="E4402" s="201" t="s">
        <v>113</v>
      </c>
      <c r="F4402" s="201" t="s">
        <v>2342</v>
      </c>
    </row>
    <row r="4403" spans="1:6" ht="12" x14ac:dyDescent="0.25">
      <c r="A4403" s="201" t="s">
        <v>3054</v>
      </c>
      <c r="B4403" s="201" t="s">
        <v>3055</v>
      </c>
      <c r="C4403" s="201" t="s">
        <v>2439</v>
      </c>
      <c r="D4403" s="201" t="s">
        <v>2466</v>
      </c>
      <c r="E4403" s="201" t="s">
        <v>109</v>
      </c>
      <c r="F4403" s="201" t="s">
        <v>2365</v>
      </c>
    </row>
    <row r="4404" spans="1:6" ht="12" x14ac:dyDescent="0.25">
      <c r="A4404" s="201" t="s">
        <v>3054</v>
      </c>
      <c r="B4404" s="201" t="s">
        <v>3055</v>
      </c>
      <c r="C4404" s="201" t="s">
        <v>2439</v>
      </c>
      <c r="D4404" s="201" t="s">
        <v>2466</v>
      </c>
      <c r="E4404" s="201" t="s">
        <v>109</v>
      </c>
      <c r="F4404" s="201" t="s">
        <v>2443</v>
      </c>
    </row>
    <row r="4405" spans="1:6" ht="12" x14ac:dyDescent="0.25">
      <c r="A4405" s="201" t="s">
        <v>3054</v>
      </c>
      <c r="B4405" s="201" t="s">
        <v>3055</v>
      </c>
      <c r="C4405" s="201" t="s">
        <v>2439</v>
      </c>
      <c r="D4405" s="201" t="s">
        <v>2466</v>
      </c>
      <c r="E4405" s="201" t="s">
        <v>109</v>
      </c>
      <c r="F4405" s="201" t="s">
        <v>2355</v>
      </c>
    </row>
    <row r="4406" spans="1:6" ht="12" x14ac:dyDescent="0.25">
      <c r="A4406" s="201" t="s">
        <v>3054</v>
      </c>
      <c r="B4406" s="201" t="s">
        <v>3055</v>
      </c>
      <c r="C4406" s="201" t="s">
        <v>2439</v>
      </c>
      <c r="D4406" s="201" t="s">
        <v>2466</v>
      </c>
      <c r="E4406" s="201" t="s">
        <v>109</v>
      </c>
      <c r="F4406" s="201" t="s">
        <v>2344</v>
      </c>
    </row>
    <row r="4407" spans="1:6" ht="12" x14ac:dyDescent="0.25">
      <c r="A4407" s="201" t="s">
        <v>3054</v>
      </c>
      <c r="B4407" s="201" t="s">
        <v>3055</v>
      </c>
      <c r="C4407" s="201" t="s">
        <v>2439</v>
      </c>
      <c r="D4407" s="201" t="s">
        <v>2466</v>
      </c>
      <c r="E4407" s="201" t="s">
        <v>109</v>
      </c>
      <c r="F4407" s="201" t="s">
        <v>2347</v>
      </c>
    </row>
    <row r="4408" spans="1:6" ht="12" x14ac:dyDescent="0.25">
      <c r="A4408" s="201" t="s">
        <v>3054</v>
      </c>
      <c r="B4408" s="201" t="s">
        <v>3055</v>
      </c>
      <c r="C4408" s="201" t="s">
        <v>2439</v>
      </c>
      <c r="D4408" s="201" t="s">
        <v>2466</v>
      </c>
      <c r="E4408" s="201" t="s">
        <v>109</v>
      </c>
      <c r="F4408" s="201" t="s">
        <v>2422</v>
      </c>
    </row>
    <row r="4409" spans="1:6" ht="12" x14ac:dyDescent="0.25">
      <c r="A4409" s="201" t="s">
        <v>3054</v>
      </c>
      <c r="B4409" s="201" t="s">
        <v>3055</v>
      </c>
      <c r="C4409" s="201" t="s">
        <v>2439</v>
      </c>
      <c r="D4409" s="201" t="s">
        <v>2466</v>
      </c>
      <c r="E4409" s="201" t="s">
        <v>109</v>
      </c>
      <c r="F4409" s="201" t="s">
        <v>2466</v>
      </c>
    </row>
    <row r="4410" spans="1:6" ht="12" x14ac:dyDescent="0.25">
      <c r="A4410" s="201" t="s">
        <v>3054</v>
      </c>
      <c r="B4410" s="201" t="s">
        <v>3055</v>
      </c>
      <c r="C4410" s="201" t="s">
        <v>2439</v>
      </c>
      <c r="D4410" s="201" t="s">
        <v>2466</v>
      </c>
      <c r="E4410" s="201" t="s">
        <v>109</v>
      </c>
      <c r="F4410" s="201" t="s">
        <v>2394</v>
      </c>
    </row>
    <row r="4411" spans="1:6" ht="12" x14ac:dyDescent="0.25">
      <c r="A4411" s="201" t="s">
        <v>3054</v>
      </c>
      <c r="B4411" s="201" t="s">
        <v>3055</v>
      </c>
      <c r="C4411" s="201" t="s">
        <v>2439</v>
      </c>
      <c r="D4411" s="201" t="s">
        <v>2466</v>
      </c>
      <c r="E4411" s="201" t="s">
        <v>109</v>
      </c>
      <c r="F4411" s="201" t="s">
        <v>2352</v>
      </c>
    </row>
    <row r="4412" spans="1:6" ht="12" x14ac:dyDescent="0.25">
      <c r="A4412" s="201" t="s">
        <v>3054</v>
      </c>
      <c r="B4412" s="201" t="s">
        <v>3055</v>
      </c>
      <c r="C4412" s="201" t="s">
        <v>2439</v>
      </c>
      <c r="D4412" s="201" t="s">
        <v>2466</v>
      </c>
      <c r="E4412" s="201" t="s">
        <v>109</v>
      </c>
    </row>
    <row r="4413" spans="1:6" ht="12" x14ac:dyDescent="0.25">
      <c r="A4413" s="201" t="s">
        <v>3054</v>
      </c>
      <c r="B4413" s="201" t="s">
        <v>3055</v>
      </c>
      <c r="C4413" s="201" t="s">
        <v>2439</v>
      </c>
      <c r="D4413" s="201" t="s">
        <v>2466</v>
      </c>
      <c r="E4413" s="201" t="s">
        <v>109</v>
      </c>
      <c r="F4413" s="201" t="s">
        <v>2407</v>
      </c>
    </row>
    <row r="4414" spans="1:6" ht="12" x14ac:dyDescent="0.25">
      <c r="A4414" s="201" t="s">
        <v>3056</v>
      </c>
      <c r="B4414" s="201" t="s">
        <v>3057</v>
      </c>
      <c r="C4414" s="201" t="s">
        <v>2613</v>
      </c>
      <c r="D4414" s="201" t="s">
        <v>2341</v>
      </c>
      <c r="E4414" s="201" t="s">
        <v>109</v>
      </c>
    </row>
    <row r="4415" spans="1:6" ht="12" x14ac:dyDescent="0.25">
      <c r="A4415" s="201" t="s">
        <v>3056</v>
      </c>
      <c r="B4415" s="201" t="s">
        <v>3057</v>
      </c>
      <c r="C4415" s="201" t="s">
        <v>2613</v>
      </c>
      <c r="D4415" s="201" t="s">
        <v>2341</v>
      </c>
      <c r="E4415" s="201" t="s">
        <v>109</v>
      </c>
      <c r="F4415" s="201" t="s">
        <v>2341</v>
      </c>
    </row>
    <row r="4416" spans="1:6" ht="12" x14ac:dyDescent="0.25">
      <c r="A4416" s="201" t="s">
        <v>3056</v>
      </c>
      <c r="B4416" s="201" t="s">
        <v>3057</v>
      </c>
      <c r="C4416" s="201" t="s">
        <v>2613</v>
      </c>
      <c r="D4416" s="201" t="s">
        <v>2341</v>
      </c>
      <c r="E4416" s="201" t="s">
        <v>109</v>
      </c>
      <c r="F4416" s="201" t="s">
        <v>2344</v>
      </c>
    </row>
    <row r="4417" spans="1:6" ht="12" x14ac:dyDescent="0.25">
      <c r="A4417" s="201" t="s">
        <v>3056</v>
      </c>
      <c r="B4417" s="201" t="s">
        <v>3057</v>
      </c>
      <c r="C4417" s="201" t="s">
        <v>2613</v>
      </c>
      <c r="D4417" s="201" t="s">
        <v>2341</v>
      </c>
      <c r="E4417" s="201" t="s">
        <v>109</v>
      </c>
      <c r="F4417" s="201" t="s">
        <v>2350</v>
      </c>
    </row>
    <row r="4418" spans="1:6" ht="12" x14ac:dyDescent="0.25">
      <c r="A4418" s="201" t="s">
        <v>3056</v>
      </c>
      <c r="B4418" s="201" t="s">
        <v>3057</v>
      </c>
      <c r="C4418" s="201" t="s">
        <v>2613</v>
      </c>
      <c r="D4418" s="201" t="s">
        <v>2341</v>
      </c>
      <c r="E4418" s="201" t="s">
        <v>109</v>
      </c>
      <c r="F4418" s="201" t="s">
        <v>2342</v>
      </c>
    </row>
    <row r="4419" spans="1:6" ht="12" x14ac:dyDescent="0.25">
      <c r="A4419" s="207" t="s">
        <v>3056</v>
      </c>
      <c r="B4419" s="200" t="s">
        <v>3057</v>
      </c>
      <c r="C4419" s="200" t="s">
        <v>2613</v>
      </c>
      <c r="D4419" s="200" t="s">
        <v>2341</v>
      </c>
      <c r="E4419" s="200" t="s">
        <v>109</v>
      </c>
      <c r="F4419" s="200" t="s">
        <v>2344</v>
      </c>
    </row>
    <row r="4420" spans="1:6" ht="12" x14ac:dyDescent="0.25">
      <c r="A4420" s="207" t="s">
        <v>3056</v>
      </c>
      <c r="B4420" s="200" t="s">
        <v>3057</v>
      </c>
      <c r="C4420" s="200" t="s">
        <v>2613</v>
      </c>
      <c r="D4420" s="200" t="s">
        <v>2341</v>
      </c>
      <c r="E4420" s="200" t="s">
        <v>109</v>
      </c>
      <c r="F4420" s="200" t="s">
        <v>2350</v>
      </c>
    </row>
    <row r="4421" spans="1:6" ht="12" x14ac:dyDescent="0.25">
      <c r="A4421" s="207" t="s">
        <v>3056</v>
      </c>
      <c r="B4421" s="200" t="s">
        <v>3057</v>
      </c>
      <c r="C4421" s="200" t="s">
        <v>2613</v>
      </c>
      <c r="D4421" s="200" t="s">
        <v>2341</v>
      </c>
      <c r="E4421" s="200" t="s">
        <v>109</v>
      </c>
      <c r="F4421" s="200" t="s">
        <v>2342</v>
      </c>
    </row>
    <row r="4422" spans="1:6" ht="12" x14ac:dyDescent="0.25">
      <c r="A4422" s="201" t="s">
        <v>3058</v>
      </c>
      <c r="B4422" s="201" t="s">
        <v>3059</v>
      </c>
      <c r="C4422" s="201" t="s">
        <v>2284</v>
      </c>
      <c r="D4422" s="201" t="s">
        <v>2466</v>
      </c>
      <c r="E4422" s="201" t="s">
        <v>109</v>
      </c>
    </row>
    <row r="4423" spans="1:6" ht="12" x14ac:dyDescent="0.25">
      <c r="A4423" s="201" t="s">
        <v>3058</v>
      </c>
      <c r="B4423" s="201" t="s">
        <v>3059</v>
      </c>
      <c r="C4423" s="201" t="s">
        <v>2284</v>
      </c>
      <c r="D4423" s="201" t="s">
        <v>2466</v>
      </c>
      <c r="E4423" s="201" t="s">
        <v>109</v>
      </c>
      <c r="F4423" s="201" t="s">
        <v>2422</v>
      </c>
    </row>
    <row r="4424" spans="1:6" ht="12" x14ac:dyDescent="0.25">
      <c r="A4424" s="201" t="s">
        <v>3058</v>
      </c>
      <c r="B4424" s="201" t="s">
        <v>3059</v>
      </c>
      <c r="C4424" s="201" t="s">
        <v>2284</v>
      </c>
      <c r="D4424" s="201" t="s">
        <v>2466</v>
      </c>
      <c r="E4424" s="201" t="s">
        <v>109</v>
      </c>
      <c r="F4424" s="201" t="s">
        <v>2344</v>
      </c>
    </row>
    <row r="4425" spans="1:6" ht="12" x14ac:dyDescent="0.25">
      <c r="A4425" s="201" t="s">
        <v>3058</v>
      </c>
      <c r="B4425" s="201" t="s">
        <v>3059</v>
      </c>
      <c r="C4425" s="201" t="s">
        <v>2284</v>
      </c>
      <c r="D4425" s="201" t="s">
        <v>2466</v>
      </c>
      <c r="E4425" s="201" t="s">
        <v>109</v>
      </c>
      <c r="F4425" s="201" t="s">
        <v>2440</v>
      </c>
    </row>
    <row r="4426" spans="1:6" ht="12" x14ac:dyDescent="0.25">
      <c r="A4426" s="201" t="s">
        <v>3058</v>
      </c>
      <c r="B4426" s="201" t="s">
        <v>3059</v>
      </c>
      <c r="C4426" s="201" t="s">
        <v>2284</v>
      </c>
      <c r="D4426" s="201" t="s">
        <v>2466</v>
      </c>
      <c r="E4426" s="201" t="s">
        <v>109</v>
      </c>
      <c r="F4426" s="201" t="s">
        <v>2365</v>
      </c>
    </row>
    <row r="4427" spans="1:6" ht="12" x14ac:dyDescent="0.25">
      <c r="A4427" s="201" t="s">
        <v>3060</v>
      </c>
      <c r="B4427" s="201" t="s">
        <v>3061</v>
      </c>
      <c r="C4427" s="201" t="s">
        <v>3062</v>
      </c>
      <c r="D4427" s="201" t="s">
        <v>2466</v>
      </c>
      <c r="E4427" s="201" t="s">
        <v>103</v>
      </c>
      <c r="F4427" s="201" t="s">
        <v>2387</v>
      </c>
    </row>
    <row r="4428" spans="1:6" ht="12" x14ac:dyDescent="0.25">
      <c r="A4428" s="201" t="s">
        <v>3060</v>
      </c>
      <c r="B4428" s="201" t="s">
        <v>3061</v>
      </c>
      <c r="C4428" s="201" t="s">
        <v>3062</v>
      </c>
      <c r="D4428" s="201" t="s">
        <v>2466</v>
      </c>
      <c r="E4428" s="201" t="s">
        <v>103</v>
      </c>
    </row>
    <row r="4429" spans="1:6" ht="12" x14ac:dyDescent="0.25">
      <c r="A4429" s="201" t="s">
        <v>3060</v>
      </c>
      <c r="B4429" s="201" t="s">
        <v>3061</v>
      </c>
      <c r="C4429" s="201" t="s">
        <v>3062</v>
      </c>
      <c r="D4429" s="201" t="s">
        <v>2466</v>
      </c>
      <c r="E4429" s="201" t="s">
        <v>103</v>
      </c>
      <c r="F4429" s="201" t="s">
        <v>2466</v>
      </c>
    </row>
    <row r="4430" spans="1:6" ht="12" x14ac:dyDescent="0.25">
      <c r="A4430" s="201" t="s">
        <v>3060</v>
      </c>
      <c r="B4430" s="201" t="s">
        <v>3061</v>
      </c>
      <c r="C4430" s="201" t="s">
        <v>3062</v>
      </c>
      <c r="D4430" s="201" t="s">
        <v>2466</v>
      </c>
      <c r="E4430" s="201" t="s">
        <v>103</v>
      </c>
      <c r="F4430" s="201" t="s">
        <v>2345</v>
      </c>
    </row>
    <row r="4431" spans="1:6" ht="12" x14ac:dyDescent="0.25">
      <c r="A4431" s="201" t="s">
        <v>3063</v>
      </c>
      <c r="B4431" s="201" t="s">
        <v>3064</v>
      </c>
      <c r="C4431" s="201" t="s">
        <v>2439</v>
      </c>
      <c r="D4431" s="201" t="s">
        <v>2466</v>
      </c>
      <c r="E4431" s="201" t="s">
        <v>109</v>
      </c>
      <c r="F4431" s="201" t="s">
        <v>2466</v>
      </c>
    </row>
    <row r="4432" spans="1:6" ht="12" x14ac:dyDescent="0.25">
      <c r="A4432" s="201" t="s">
        <v>3063</v>
      </c>
      <c r="B4432" s="201" t="s">
        <v>3064</v>
      </c>
      <c r="C4432" s="201" t="s">
        <v>2439</v>
      </c>
      <c r="D4432" s="201" t="s">
        <v>2466</v>
      </c>
      <c r="E4432" s="201" t="s">
        <v>109</v>
      </c>
      <c r="F4432" s="201" t="s">
        <v>2394</v>
      </c>
    </row>
    <row r="4433" spans="1:6" ht="12" x14ac:dyDescent="0.25">
      <c r="A4433" s="201" t="s">
        <v>3063</v>
      </c>
      <c r="B4433" s="201" t="s">
        <v>3064</v>
      </c>
      <c r="C4433" s="201" t="s">
        <v>2439</v>
      </c>
      <c r="D4433" s="201" t="s">
        <v>2466</v>
      </c>
      <c r="E4433" s="201" t="s">
        <v>109</v>
      </c>
    </row>
    <row r="4434" spans="1:6" ht="12" x14ac:dyDescent="0.25">
      <c r="A4434" s="201" t="s">
        <v>3063</v>
      </c>
      <c r="B4434" s="201" t="s">
        <v>3064</v>
      </c>
      <c r="C4434" s="201" t="s">
        <v>2439</v>
      </c>
      <c r="D4434" s="201" t="s">
        <v>2466</v>
      </c>
      <c r="E4434" s="201" t="s">
        <v>109</v>
      </c>
      <c r="F4434" s="201" t="s">
        <v>2352</v>
      </c>
    </row>
    <row r="4435" spans="1:6" ht="12" x14ac:dyDescent="0.25">
      <c r="A4435" s="201" t="s">
        <v>3063</v>
      </c>
      <c r="B4435" s="201" t="s">
        <v>3064</v>
      </c>
      <c r="C4435" s="201" t="s">
        <v>2439</v>
      </c>
      <c r="D4435" s="201" t="s">
        <v>2466</v>
      </c>
      <c r="E4435" s="201" t="s">
        <v>109</v>
      </c>
      <c r="F4435" s="201" t="s">
        <v>2407</v>
      </c>
    </row>
    <row r="4436" spans="1:6" ht="12" x14ac:dyDescent="0.25">
      <c r="A4436" s="201" t="s">
        <v>3063</v>
      </c>
      <c r="B4436" s="201" t="s">
        <v>3064</v>
      </c>
      <c r="C4436" s="201" t="s">
        <v>2439</v>
      </c>
      <c r="D4436" s="201" t="s">
        <v>2466</v>
      </c>
      <c r="E4436" s="201" t="s">
        <v>109</v>
      </c>
      <c r="F4436" s="201" t="s">
        <v>2422</v>
      </c>
    </row>
    <row r="4437" spans="1:6" ht="12" x14ac:dyDescent="0.25">
      <c r="A4437" s="201" t="s">
        <v>3063</v>
      </c>
      <c r="B4437" s="201" t="s">
        <v>3064</v>
      </c>
      <c r="C4437" s="201" t="s">
        <v>2439</v>
      </c>
      <c r="D4437" s="201" t="s">
        <v>2466</v>
      </c>
      <c r="E4437" s="201" t="s">
        <v>109</v>
      </c>
      <c r="F4437" s="201" t="s">
        <v>2365</v>
      </c>
    </row>
    <row r="4438" spans="1:6" ht="12" x14ac:dyDescent="0.25">
      <c r="A4438" s="201" t="s">
        <v>3063</v>
      </c>
      <c r="B4438" s="201" t="s">
        <v>3064</v>
      </c>
      <c r="C4438" s="201" t="s">
        <v>2439</v>
      </c>
      <c r="D4438" s="201" t="s">
        <v>2466</v>
      </c>
      <c r="E4438" s="201" t="s">
        <v>109</v>
      </c>
      <c r="F4438" s="201" t="s">
        <v>2367</v>
      </c>
    </row>
    <row r="4439" spans="1:6" ht="12" x14ac:dyDescent="0.25">
      <c r="A4439" s="201" t="s">
        <v>3063</v>
      </c>
      <c r="B4439" s="201" t="s">
        <v>3064</v>
      </c>
      <c r="C4439" s="201" t="s">
        <v>2439</v>
      </c>
      <c r="D4439" s="201" t="s">
        <v>2466</v>
      </c>
      <c r="E4439" s="201" t="s">
        <v>109</v>
      </c>
      <c r="F4439" s="201" t="s">
        <v>2344</v>
      </c>
    </row>
    <row r="4440" spans="1:6" ht="12" x14ac:dyDescent="0.25">
      <c r="A4440" s="201" t="s">
        <v>3065</v>
      </c>
      <c r="B4440" s="201" t="s">
        <v>3066</v>
      </c>
      <c r="C4440" s="201" t="s">
        <v>2436</v>
      </c>
      <c r="D4440" s="201" t="s">
        <v>2466</v>
      </c>
      <c r="E4440" s="201" t="s">
        <v>112</v>
      </c>
      <c r="F4440" s="201" t="s">
        <v>2365</v>
      </c>
    </row>
    <row r="4441" spans="1:6" ht="12" x14ac:dyDescent="0.25">
      <c r="A4441" s="201" t="s">
        <v>3065</v>
      </c>
      <c r="B4441" s="201" t="s">
        <v>3066</v>
      </c>
      <c r="C4441" s="201" t="s">
        <v>2436</v>
      </c>
      <c r="D4441" s="201" t="s">
        <v>2466</v>
      </c>
      <c r="E4441" s="201" t="s">
        <v>112</v>
      </c>
      <c r="F4441" s="201" t="s">
        <v>2466</v>
      </c>
    </row>
    <row r="4442" spans="1:6" ht="12" x14ac:dyDescent="0.25">
      <c r="A4442" s="201" t="s">
        <v>3065</v>
      </c>
      <c r="B4442" s="201" t="s">
        <v>3066</v>
      </c>
      <c r="C4442" s="201" t="s">
        <v>2436</v>
      </c>
      <c r="D4442" s="201" t="s">
        <v>2466</v>
      </c>
      <c r="E4442" s="201" t="s">
        <v>112</v>
      </c>
      <c r="F4442" s="201" t="s">
        <v>2367</v>
      </c>
    </row>
    <row r="4443" spans="1:6" ht="12" x14ac:dyDescent="0.25">
      <c r="A4443" s="201" t="s">
        <v>3065</v>
      </c>
      <c r="B4443" s="201" t="s">
        <v>3066</v>
      </c>
      <c r="C4443" s="201" t="s">
        <v>2436</v>
      </c>
      <c r="D4443" s="201" t="s">
        <v>2466</v>
      </c>
      <c r="E4443" s="201" t="s">
        <v>112</v>
      </c>
    </row>
    <row r="4444" spans="1:6" ht="12" x14ac:dyDescent="0.25">
      <c r="A4444" s="201" t="s">
        <v>3065</v>
      </c>
      <c r="B4444" s="201" t="s">
        <v>3066</v>
      </c>
      <c r="C4444" s="201" t="s">
        <v>2436</v>
      </c>
      <c r="D4444" s="201" t="s">
        <v>2466</v>
      </c>
      <c r="E4444" s="201" t="s">
        <v>112</v>
      </c>
      <c r="F4444" s="201" t="s">
        <v>2396</v>
      </c>
    </row>
    <row r="4445" spans="1:6" ht="12" x14ac:dyDescent="0.25">
      <c r="A4445" s="201" t="s">
        <v>3067</v>
      </c>
      <c r="B4445" s="201" t="s">
        <v>3068</v>
      </c>
      <c r="C4445" s="201" t="s">
        <v>2436</v>
      </c>
      <c r="D4445" s="201" t="s">
        <v>2466</v>
      </c>
      <c r="E4445" s="201" t="s">
        <v>112</v>
      </c>
      <c r="F4445" s="201" t="s">
        <v>2466</v>
      </c>
    </row>
    <row r="4446" spans="1:6" ht="12" x14ac:dyDescent="0.25">
      <c r="A4446" s="201" t="s">
        <v>3067</v>
      </c>
      <c r="B4446" s="201" t="s">
        <v>3068</v>
      </c>
      <c r="C4446" s="201" t="s">
        <v>2436</v>
      </c>
      <c r="D4446" s="201" t="s">
        <v>2466</v>
      </c>
      <c r="E4446" s="201" t="s">
        <v>112</v>
      </c>
      <c r="F4446" s="201" t="s">
        <v>2367</v>
      </c>
    </row>
    <row r="4447" spans="1:6" ht="12" x14ac:dyDescent="0.25">
      <c r="A4447" s="201" t="s">
        <v>3067</v>
      </c>
      <c r="B4447" s="201" t="s">
        <v>3068</v>
      </c>
      <c r="C4447" s="201" t="s">
        <v>2436</v>
      </c>
      <c r="D4447" s="201" t="s">
        <v>2466</v>
      </c>
      <c r="E4447" s="201" t="s">
        <v>112</v>
      </c>
    </row>
    <row r="4448" spans="1:6" ht="12" x14ac:dyDescent="0.25">
      <c r="A4448" s="201" t="s">
        <v>3067</v>
      </c>
      <c r="B4448" s="201" t="s">
        <v>3068</v>
      </c>
      <c r="C4448" s="201" t="s">
        <v>2436</v>
      </c>
      <c r="D4448" s="201" t="s">
        <v>2466</v>
      </c>
      <c r="E4448" s="201" t="s">
        <v>112</v>
      </c>
      <c r="F4448" s="201" t="s">
        <v>2396</v>
      </c>
    </row>
    <row r="4449" spans="1:6" ht="12" x14ac:dyDescent="0.25">
      <c r="A4449" s="201" t="s">
        <v>3067</v>
      </c>
      <c r="B4449" s="201" t="s">
        <v>3068</v>
      </c>
      <c r="C4449" s="201" t="s">
        <v>2436</v>
      </c>
      <c r="D4449" s="201" t="s">
        <v>2466</v>
      </c>
      <c r="E4449" s="201" t="s">
        <v>112</v>
      </c>
      <c r="F4449" s="201" t="s">
        <v>2365</v>
      </c>
    </row>
    <row r="4450" spans="1:6" ht="12" x14ac:dyDescent="0.25">
      <c r="A4450" s="201" t="s">
        <v>2324</v>
      </c>
      <c r="B4450" s="201" t="s">
        <v>3069</v>
      </c>
      <c r="C4450" s="201" t="s">
        <v>2321</v>
      </c>
      <c r="D4450" s="201" t="s">
        <v>2341</v>
      </c>
      <c r="E4450" s="201" t="s">
        <v>98</v>
      </c>
      <c r="F4450" s="201" t="s">
        <v>2378</v>
      </c>
    </row>
    <row r="4451" spans="1:6" ht="12" x14ac:dyDescent="0.25">
      <c r="A4451" s="201" t="s">
        <v>2324</v>
      </c>
      <c r="B4451" s="201" t="s">
        <v>3069</v>
      </c>
      <c r="C4451" s="201" t="s">
        <v>2321</v>
      </c>
      <c r="D4451" s="201" t="s">
        <v>2341</v>
      </c>
      <c r="E4451" s="201" t="s">
        <v>98</v>
      </c>
      <c r="F4451" s="201" t="s">
        <v>2360</v>
      </c>
    </row>
    <row r="4452" spans="1:6" ht="12" x14ac:dyDescent="0.25">
      <c r="A4452" s="201" t="s">
        <v>2324</v>
      </c>
      <c r="B4452" s="201" t="s">
        <v>3069</v>
      </c>
      <c r="C4452" s="201" t="s">
        <v>2321</v>
      </c>
      <c r="D4452" s="201" t="s">
        <v>2341</v>
      </c>
      <c r="E4452" s="201" t="s">
        <v>98</v>
      </c>
      <c r="F4452" s="201" t="s">
        <v>2357</v>
      </c>
    </row>
    <row r="4453" spans="1:6" ht="12" x14ac:dyDescent="0.25">
      <c r="A4453" s="201" t="s">
        <v>2324</v>
      </c>
      <c r="B4453" s="201" t="s">
        <v>3069</v>
      </c>
      <c r="C4453" s="201" t="s">
        <v>2321</v>
      </c>
      <c r="D4453" s="201" t="s">
        <v>2341</v>
      </c>
      <c r="E4453" s="201" t="s">
        <v>98</v>
      </c>
      <c r="F4453" s="201" t="s">
        <v>2341</v>
      </c>
    </row>
    <row r="4454" spans="1:6" ht="12" x14ac:dyDescent="0.25">
      <c r="A4454" s="201" t="s">
        <v>2324</v>
      </c>
      <c r="B4454" s="201" t="s">
        <v>3069</v>
      </c>
      <c r="C4454" s="201" t="s">
        <v>2321</v>
      </c>
      <c r="D4454" s="201" t="s">
        <v>2341</v>
      </c>
      <c r="E4454" s="201" t="s">
        <v>98</v>
      </c>
      <c r="F4454" s="201" t="s">
        <v>2348</v>
      </c>
    </row>
    <row r="4455" spans="1:6" ht="12" x14ac:dyDescent="0.25">
      <c r="A4455" s="201" t="s">
        <v>2324</v>
      </c>
      <c r="B4455" s="201" t="s">
        <v>3069</v>
      </c>
      <c r="C4455" s="201" t="s">
        <v>2321</v>
      </c>
      <c r="D4455" s="201" t="s">
        <v>2341</v>
      </c>
      <c r="E4455" s="201" t="s">
        <v>98</v>
      </c>
    </row>
    <row r="4456" spans="1:6" ht="12" x14ac:dyDescent="0.25">
      <c r="A4456" s="201" t="s">
        <v>3070</v>
      </c>
      <c r="B4456" s="201" t="s">
        <v>3071</v>
      </c>
      <c r="C4456" s="201" t="s">
        <v>2613</v>
      </c>
      <c r="D4456" s="201" t="s">
        <v>2466</v>
      </c>
      <c r="E4456" s="201" t="s">
        <v>109</v>
      </c>
      <c r="F4456" s="201" t="s">
        <v>2407</v>
      </c>
    </row>
    <row r="4457" spans="1:6" ht="12" x14ac:dyDescent="0.25">
      <c r="A4457" s="201" t="s">
        <v>3070</v>
      </c>
      <c r="B4457" s="201" t="s">
        <v>3071</v>
      </c>
      <c r="C4457" s="201" t="s">
        <v>2613</v>
      </c>
      <c r="D4457" s="201" t="s">
        <v>2466</v>
      </c>
      <c r="E4457" s="201" t="s">
        <v>109</v>
      </c>
      <c r="F4457" s="201" t="s">
        <v>2355</v>
      </c>
    </row>
    <row r="4458" spans="1:6" ht="12" x14ac:dyDescent="0.25">
      <c r="A4458" s="201" t="s">
        <v>3070</v>
      </c>
      <c r="B4458" s="201" t="s">
        <v>3071</v>
      </c>
      <c r="C4458" s="201" t="s">
        <v>2613</v>
      </c>
      <c r="D4458" s="201" t="s">
        <v>2466</v>
      </c>
      <c r="E4458" s="201" t="s">
        <v>109</v>
      </c>
      <c r="F4458" s="201" t="s">
        <v>2387</v>
      </c>
    </row>
    <row r="4459" spans="1:6" ht="12" x14ac:dyDescent="0.25">
      <c r="A4459" s="201" t="s">
        <v>3070</v>
      </c>
      <c r="B4459" s="201" t="s">
        <v>3071</v>
      </c>
      <c r="C4459" s="201" t="s">
        <v>2613</v>
      </c>
      <c r="D4459" s="201" t="s">
        <v>2466</v>
      </c>
      <c r="E4459" s="201" t="s">
        <v>109</v>
      </c>
      <c r="F4459" s="201" t="s">
        <v>2394</v>
      </c>
    </row>
    <row r="4460" spans="1:6" ht="12" x14ac:dyDescent="0.25">
      <c r="A4460" s="201" t="s">
        <v>3070</v>
      </c>
      <c r="B4460" s="201" t="s">
        <v>3071</v>
      </c>
      <c r="C4460" s="201" t="s">
        <v>2613</v>
      </c>
      <c r="D4460" s="201" t="s">
        <v>2466</v>
      </c>
      <c r="E4460" s="201" t="s">
        <v>109</v>
      </c>
      <c r="F4460" s="201" t="s">
        <v>2422</v>
      </c>
    </row>
    <row r="4461" spans="1:6" ht="12" x14ac:dyDescent="0.25">
      <c r="A4461" s="201" t="s">
        <v>3070</v>
      </c>
      <c r="B4461" s="201" t="s">
        <v>3071</v>
      </c>
      <c r="C4461" s="201" t="s">
        <v>2613</v>
      </c>
      <c r="D4461" s="201" t="s">
        <v>2466</v>
      </c>
      <c r="E4461" s="201" t="s">
        <v>109</v>
      </c>
      <c r="F4461" s="201" t="s">
        <v>2347</v>
      </c>
    </row>
    <row r="4462" spans="1:6" ht="12" x14ac:dyDescent="0.25">
      <c r="A4462" s="201" t="s">
        <v>3070</v>
      </c>
      <c r="B4462" s="201" t="s">
        <v>3071</v>
      </c>
      <c r="C4462" s="201" t="s">
        <v>2613</v>
      </c>
      <c r="D4462" s="201" t="s">
        <v>2466</v>
      </c>
      <c r="E4462" s="201" t="s">
        <v>109</v>
      </c>
      <c r="F4462" s="201" t="s">
        <v>2365</v>
      </c>
    </row>
    <row r="4463" spans="1:6" ht="12" x14ac:dyDescent="0.25">
      <c r="A4463" s="201" t="s">
        <v>3070</v>
      </c>
      <c r="B4463" s="201" t="s">
        <v>3071</v>
      </c>
      <c r="C4463" s="201" t="s">
        <v>2613</v>
      </c>
      <c r="D4463" s="201" t="s">
        <v>2466</v>
      </c>
      <c r="E4463" s="201" t="s">
        <v>109</v>
      </c>
    </row>
    <row r="4464" spans="1:6" ht="12" x14ac:dyDescent="0.25">
      <c r="A4464" s="201" t="s">
        <v>3070</v>
      </c>
      <c r="B4464" s="201" t="s">
        <v>3071</v>
      </c>
      <c r="C4464" s="201" t="s">
        <v>2613</v>
      </c>
      <c r="D4464" s="201" t="s">
        <v>2466</v>
      </c>
      <c r="E4464" s="201" t="s">
        <v>109</v>
      </c>
      <c r="F4464" s="201" t="s">
        <v>2466</v>
      </c>
    </row>
    <row r="4465" spans="1:6" ht="12" x14ac:dyDescent="0.25">
      <c r="A4465" s="201" t="s">
        <v>3070</v>
      </c>
      <c r="B4465" s="201" t="s">
        <v>3071</v>
      </c>
      <c r="C4465" s="201" t="s">
        <v>2613</v>
      </c>
      <c r="D4465" s="201" t="s">
        <v>2466</v>
      </c>
      <c r="E4465" s="201" t="s">
        <v>109</v>
      </c>
      <c r="F4465" s="201" t="s">
        <v>2367</v>
      </c>
    </row>
    <row r="4466" spans="1:6" ht="12" x14ac:dyDescent="0.25">
      <c r="A4466" s="201" t="s">
        <v>2325</v>
      </c>
      <c r="B4466" s="201" t="s">
        <v>3072</v>
      </c>
      <c r="C4466" s="201" t="s">
        <v>2321</v>
      </c>
      <c r="D4466" s="201" t="s">
        <v>2466</v>
      </c>
      <c r="E4466" s="201" t="s">
        <v>98</v>
      </c>
      <c r="F4466" s="201" t="s">
        <v>2407</v>
      </c>
    </row>
    <row r="4467" spans="1:6" ht="12" x14ac:dyDescent="0.25">
      <c r="A4467" s="201" t="s">
        <v>2325</v>
      </c>
      <c r="B4467" s="201" t="s">
        <v>3072</v>
      </c>
      <c r="C4467" s="201" t="s">
        <v>2321</v>
      </c>
      <c r="D4467" s="201" t="s">
        <v>2466</v>
      </c>
      <c r="E4467" s="201" t="s">
        <v>98</v>
      </c>
      <c r="F4467" s="201" t="s">
        <v>2365</v>
      </c>
    </row>
    <row r="4468" spans="1:6" ht="12" x14ac:dyDescent="0.25">
      <c r="A4468" s="201" t="s">
        <v>2325</v>
      </c>
      <c r="B4468" s="201" t="s">
        <v>3072</v>
      </c>
      <c r="C4468" s="201" t="s">
        <v>2321</v>
      </c>
      <c r="D4468" s="201" t="s">
        <v>2466</v>
      </c>
      <c r="E4468" s="201" t="s">
        <v>98</v>
      </c>
    </row>
    <row r="4469" spans="1:6" ht="12" x14ac:dyDescent="0.25">
      <c r="A4469" s="201" t="s">
        <v>2325</v>
      </c>
      <c r="B4469" s="201" t="s">
        <v>3072</v>
      </c>
      <c r="C4469" s="201" t="s">
        <v>2321</v>
      </c>
      <c r="D4469" s="201" t="s">
        <v>2466</v>
      </c>
      <c r="E4469" s="201" t="s">
        <v>98</v>
      </c>
      <c r="F4469" s="201" t="s">
        <v>2348</v>
      </c>
    </row>
    <row r="4470" spans="1:6" ht="12" x14ac:dyDescent="0.25">
      <c r="A4470" s="201" t="s">
        <v>2325</v>
      </c>
      <c r="B4470" s="201" t="s">
        <v>3072</v>
      </c>
      <c r="C4470" s="201" t="s">
        <v>2321</v>
      </c>
      <c r="D4470" s="201" t="s">
        <v>2466</v>
      </c>
      <c r="E4470" s="201" t="s">
        <v>98</v>
      </c>
      <c r="F4470" s="201" t="s">
        <v>2386</v>
      </c>
    </row>
    <row r="4471" spans="1:6" ht="12" x14ac:dyDescent="0.25">
      <c r="A4471" s="201" t="s">
        <v>2325</v>
      </c>
      <c r="B4471" s="201" t="s">
        <v>3072</v>
      </c>
      <c r="C4471" s="201" t="s">
        <v>2321</v>
      </c>
      <c r="D4471" s="201" t="s">
        <v>2466</v>
      </c>
      <c r="E4471" s="201" t="s">
        <v>98</v>
      </c>
      <c r="F4471" s="201" t="s">
        <v>2466</v>
      </c>
    </row>
    <row r="4472" spans="1:6" ht="12" x14ac:dyDescent="0.25">
      <c r="A4472" s="201" t="s">
        <v>2325</v>
      </c>
      <c r="B4472" s="201" t="s">
        <v>3072</v>
      </c>
      <c r="C4472" s="201" t="s">
        <v>2321</v>
      </c>
      <c r="D4472" s="201" t="s">
        <v>2466</v>
      </c>
      <c r="E4472" s="201" t="s">
        <v>98</v>
      </c>
      <c r="F4472" s="201" t="s">
        <v>2347</v>
      </c>
    </row>
    <row r="4473" spans="1:6" ht="12" x14ac:dyDescent="0.25">
      <c r="A4473" s="201" t="s">
        <v>3073</v>
      </c>
      <c r="B4473" s="201" t="s">
        <v>3074</v>
      </c>
      <c r="C4473" s="201" t="s">
        <v>2439</v>
      </c>
      <c r="D4473" s="201" t="s">
        <v>2466</v>
      </c>
      <c r="E4473" s="201" t="s">
        <v>109</v>
      </c>
      <c r="F4473" s="201" t="s">
        <v>2405</v>
      </c>
    </row>
    <row r="4474" spans="1:6" ht="12" x14ac:dyDescent="0.25">
      <c r="A4474" s="201" t="s">
        <v>3073</v>
      </c>
      <c r="B4474" s="201" t="s">
        <v>3074</v>
      </c>
      <c r="C4474" s="201" t="s">
        <v>2439</v>
      </c>
      <c r="D4474" s="201" t="s">
        <v>2466</v>
      </c>
      <c r="E4474" s="201" t="s">
        <v>109</v>
      </c>
      <c r="F4474" s="201" t="s">
        <v>2367</v>
      </c>
    </row>
    <row r="4475" spans="1:6" ht="12" x14ac:dyDescent="0.25">
      <c r="A4475" s="201" t="s">
        <v>3073</v>
      </c>
      <c r="B4475" s="201" t="s">
        <v>3074</v>
      </c>
      <c r="C4475" s="201" t="s">
        <v>2439</v>
      </c>
      <c r="D4475" s="201" t="s">
        <v>2466</v>
      </c>
      <c r="E4475" s="201" t="s">
        <v>109</v>
      </c>
      <c r="F4475" s="201" t="s">
        <v>2365</v>
      </c>
    </row>
    <row r="4476" spans="1:6" ht="12" x14ac:dyDescent="0.25">
      <c r="A4476" s="201" t="s">
        <v>3073</v>
      </c>
      <c r="B4476" s="201" t="s">
        <v>3074</v>
      </c>
      <c r="C4476" s="201" t="s">
        <v>2439</v>
      </c>
      <c r="D4476" s="201" t="s">
        <v>2466</v>
      </c>
      <c r="E4476" s="201" t="s">
        <v>109</v>
      </c>
      <c r="F4476" s="201" t="s">
        <v>2394</v>
      </c>
    </row>
    <row r="4477" spans="1:6" ht="12" x14ac:dyDescent="0.25">
      <c r="A4477" s="201" t="s">
        <v>3073</v>
      </c>
      <c r="B4477" s="201" t="s">
        <v>3074</v>
      </c>
      <c r="C4477" s="201" t="s">
        <v>2439</v>
      </c>
      <c r="D4477" s="201" t="s">
        <v>2466</v>
      </c>
      <c r="E4477" s="201" t="s">
        <v>109</v>
      </c>
    </row>
    <row r="4478" spans="1:6" ht="12" x14ac:dyDescent="0.25">
      <c r="A4478" s="201" t="s">
        <v>3073</v>
      </c>
      <c r="B4478" s="201" t="s">
        <v>3074</v>
      </c>
      <c r="C4478" s="201" t="s">
        <v>2439</v>
      </c>
      <c r="D4478" s="201" t="s">
        <v>2466</v>
      </c>
      <c r="E4478" s="201" t="s">
        <v>109</v>
      </c>
      <c r="F4478" s="201" t="s">
        <v>2422</v>
      </c>
    </row>
    <row r="4479" spans="1:6" ht="12" x14ac:dyDescent="0.25">
      <c r="A4479" s="201" t="s">
        <v>3073</v>
      </c>
      <c r="B4479" s="201" t="s">
        <v>3074</v>
      </c>
      <c r="C4479" s="201" t="s">
        <v>2439</v>
      </c>
      <c r="D4479" s="201" t="s">
        <v>2466</v>
      </c>
      <c r="E4479" s="201" t="s">
        <v>109</v>
      </c>
      <c r="F4479" s="201" t="s">
        <v>2466</v>
      </c>
    </row>
    <row r="4480" spans="1:6" ht="12" x14ac:dyDescent="0.25">
      <c r="A4480" s="201" t="s">
        <v>3073</v>
      </c>
      <c r="B4480" s="201" t="s">
        <v>3074</v>
      </c>
      <c r="C4480" s="201" t="s">
        <v>2439</v>
      </c>
      <c r="D4480" s="201" t="s">
        <v>2466</v>
      </c>
      <c r="E4480" s="201" t="s">
        <v>109</v>
      </c>
      <c r="F4480" s="201" t="s">
        <v>2458</v>
      </c>
    </row>
    <row r="4481" spans="1:6" ht="12" x14ac:dyDescent="0.25">
      <c r="A4481" s="201" t="s">
        <v>1182</v>
      </c>
      <c r="B4481" s="201" t="s">
        <v>3075</v>
      </c>
      <c r="C4481" s="201" t="s">
        <v>2613</v>
      </c>
      <c r="D4481" s="201" t="s">
        <v>2466</v>
      </c>
      <c r="E4481" s="201" t="s">
        <v>105</v>
      </c>
      <c r="F4481" s="201" t="s">
        <v>2390</v>
      </c>
    </row>
    <row r="4482" spans="1:6" ht="12" x14ac:dyDescent="0.25">
      <c r="A4482" s="201" t="s">
        <v>1182</v>
      </c>
      <c r="B4482" s="201" t="s">
        <v>3075</v>
      </c>
      <c r="C4482" s="201" t="s">
        <v>2613</v>
      </c>
      <c r="D4482" s="201" t="s">
        <v>2466</v>
      </c>
      <c r="E4482" s="201" t="s">
        <v>105</v>
      </c>
    </row>
    <row r="4483" spans="1:6" ht="12" x14ac:dyDescent="0.25">
      <c r="A4483" s="201" t="s">
        <v>1182</v>
      </c>
      <c r="B4483" s="201" t="s">
        <v>3075</v>
      </c>
      <c r="C4483" s="201" t="s">
        <v>2613</v>
      </c>
      <c r="D4483" s="201" t="s">
        <v>2466</v>
      </c>
      <c r="E4483" s="201" t="s">
        <v>105</v>
      </c>
      <c r="F4483" s="201" t="s">
        <v>2422</v>
      </c>
    </row>
    <row r="4484" spans="1:6" ht="12" x14ac:dyDescent="0.25">
      <c r="A4484" s="201" t="s">
        <v>3076</v>
      </c>
      <c r="B4484" s="201" t="s">
        <v>3077</v>
      </c>
      <c r="C4484" s="201" t="s">
        <v>2613</v>
      </c>
      <c r="D4484" s="201" t="s">
        <v>2341</v>
      </c>
      <c r="E4484" s="201" t="s">
        <v>109</v>
      </c>
      <c r="F4484" s="201" t="s">
        <v>2387</v>
      </c>
    </row>
    <row r="4485" spans="1:6" ht="12" x14ac:dyDescent="0.25">
      <c r="A4485" s="201" t="s">
        <v>3076</v>
      </c>
      <c r="B4485" s="201" t="s">
        <v>3077</v>
      </c>
      <c r="C4485" s="201" t="s">
        <v>2613</v>
      </c>
      <c r="D4485" s="201" t="s">
        <v>2341</v>
      </c>
      <c r="E4485" s="201" t="s">
        <v>109</v>
      </c>
      <c r="F4485" s="201" t="s">
        <v>2407</v>
      </c>
    </row>
    <row r="4486" spans="1:6" ht="12" x14ac:dyDescent="0.25">
      <c r="A4486" s="201" t="s">
        <v>3076</v>
      </c>
      <c r="B4486" s="201" t="s">
        <v>3077</v>
      </c>
      <c r="C4486" s="201" t="s">
        <v>2613</v>
      </c>
      <c r="D4486" s="201" t="s">
        <v>2341</v>
      </c>
      <c r="E4486" s="201" t="s">
        <v>109</v>
      </c>
      <c r="F4486" s="201" t="s">
        <v>2347</v>
      </c>
    </row>
    <row r="4487" spans="1:6" ht="12" x14ac:dyDescent="0.25">
      <c r="A4487" s="201" t="s">
        <v>3076</v>
      </c>
      <c r="B4487" s="201" t="s">
        <v>3077</v>
      </c>
      <c r="C4487" s="201" t="s">
        <v>2613</v>
      </c>
      <c r="D4487" s="201" t="s">
        <v>2341</v>
      </c>
      <c r="E4487" s="201" t="s">
        <v>109</v>
      </c>
      <c r="F4487" s="201" t="s">
        <v>2350</v>
      </c>
    </row>
    <row r="4488" spans="1:6" ht="12" x14ac:dyDescent="0.25">
      <c r="A4488" s="201" t="s">
        <v>3076</v>
      </c>
      <c r="B4488" s="201" t="s">
        <v>3077</v>
      </c>
      <c r="C4488" s="201" t="s">
        <v>2613</v>
      </c>
      <c r="D4488" s="201" t="s">
        <v>2341</v>
      </c>
      <c r="E4488" s="201" t="s">
        <v>109</v>
      </c>
      <c r="F4488" s="201" t="s">
        <v>2341</v>
      </c>
    </row>
    <row r="4489" spans="1:6" ht="12" x14ac:dyDescent="0.25">
      <c r="A4489" s="201" t="s">
        <v>3076</v>
      </c>
      <c r="B4489" s="201" t="s">
        <v>3077</v>
      </c>
      <c r="C4489" s="201" t="s">
        <v>2613</v>
      </c>
      <c r="D4489" s="201" t="s">
        <v>2341</v>
      </c>
      <c r="E4489" s="201" t="s">
        <v>109</v>
      </c>
      <c r="F4489" s="201" t="s">
        <v>2344</v>
      </c>
    </row>
    <row r="4490" spans="1:6" ht="12" x14ac:dyDescent="0.25">
      <c r="A4490" s="201" t="s">
        <v>3076</v>
      </c>
      <c r="B4490" s="201" t="s">
        <v>3077</v>
      </c>
      <c r="C4490" s="201" t="s">
        <v>2613</v>
      </c>
      <c r="D4490" s="201" t="s">
        <v>2341</v>
      </c>
      <c r="E4490" s="201" t="s">
        <v>109</v>
      </c>
    </row>
    <row r="4491" spans="1:6" ht="12" x14ac:dyDescent="0.25">
      <c r="A4491" s="201" t="s">
        <v>1183</v>
      </c>
      <c r="B4491" s="201" t="s">
        <v>3078</v>
      </c>
      <c r="C4491" s="201" t="s">
        <v>2613</v>
      </c>
      <c r="D4491" s="201" t="s">
        <v>2466</v>
      </c>
      <c r="E4491" s="201" t="s">
        <v>113</v>
      </c>
      <c r="F4491" s="201" t="s">
        <v>2375</v>
      </c>
    </row>
    <row r="4492" spans="1:6" ht="12" x14ac:dyDescent="0.25">
      <c r="A4492" s="201" t="s">
        <v>1183</v>
      </c>
      <c r="B4492" s="201" t="s">
        <v>3078</v>
      </c>
      <c r="C4492" s="201" t="s">
        <v>2613</v>
      </c>
      <c r="D4492" s="201" t="s">
        <v>2466</v>
      </c>
      <c r="E4492" s="201" t="s">
        <v>113</v>
      </c>
      <c r="F4492" s="201" t="s">
        <v>2365</v>
      </c>
    </row>
    <row r="4493" spans="1:6" ht="12" x14ac:dyDescent="0.25">
      <c r="A4493" s="201" t="s">
        <v>1183</v>
      </c>
      <c r="B4493" s="201" t="s">
        <v>3078</v>
      </c>
      <c r="C4493" s="201" t="s">
        <v>2613</v>
      </c>
      <c r="D4493" s="201" t="s">
        <v>2466</v>
      </c>
      <c r="E4493" s="201" t="s">
        <v>113</v>
      </c>
      <c r="F4493" s="201" t="s">
        <v>2466</v>
      </c>
    </row>
    <row r="4494" spans="1:6" ht="12" x14ac:dyDescent="0.25">
      <c r="A4494" s="201" t="s">
        <v>1183</v>
      </c>
      <c r="B4494" s="201" t="s">
        <v>3078</v>
      </c>
      <c r="C4494" s="201" t="s">
        <v>2613</v>
      </c>
      <c r="D4494" s="201" t="s">
        <v>2466</v>
      </c>
      <c r="E4494" s="201" t="s">
        <v>113</v>
      </c>
      <c r="F4494" s="201" t="s">
        <v>2422</v>
      </c>
    </row>
    <row r="4495" spans="1:6" ht="12" x14ac:dyDescent="0.25">
      <c r="A4495" s="201" t="s">
        <v>1183</v>
      </c>
      <c r="B4495" s="201" t="s">
        <v>3078</v>
      </c>
      <c r="C4495" s="201" t="s">
        <v>2613</v>
      </c>
      <c r="D4495" s="201" t="s">
        <v>2466</v>
      </c>
      <c r="E4495" s="201" t="s">
        <v>113</v>
      </c>
      <c r="F4495" s="201" t="s">
        <v>2394</v>
      </c>
    </row>
    <row r="4496" spans="1:6" ht="12" x14ac:dyDescent="0.25">
      <c r="A4496" s="201" t="s">
        <v>1183</v>
      </c>
      <c r="B4496" s="201" t="s">
        <v>3078</v>
      </c>
      <c r="C4496" s="201" t="s">
        <v>2613</v>
      </c>
      <c r="D4496" s="201" t="s">
        <v>2466</v>
      </c>
      <c r="E4496" s="201" t="s">
        <v>113</v>
      </c>
    </row>
    <row r="4497" spans="1:6" ht="12" x14ac:dyDescent="0.25">
      <c r="A4497" s="201" t="s">
        <v>1183</v>
      </c>
      <c r="B4497" s="201" t="s">
        <v>3078</v>
      </c>
      <c r="C4497" s="201" t="s">
        <v>2613</v>
      </c>
      <c r="D4497" s="201" t="s">
        <v>2466</v>
      </c>
      <c r="E4497" s="201" t="s">
        <v>113</v>
      </c>
      <c r="F4497" s="201" t="s">
        <v>2344</v>
      </c>
    </row>
    <row r="4498" spans="1:6" ht="12" x14ac:dyDescent="0.25">
      <c r="A4498" s="201" t="s">
        <v>3079</v>
      </c>
      <c r="B4498" s="201" t="s">
        <v>3080</v>
      </c>
      <c r="C4498" s="201" t="s">
        <v>2436</v>
      </c>
      <c r="D4498" s="201" t="s">
        <v>2466</v>
      </c>
      <c r="E4498" s="201" t="s">
        <v>112</v>
      </c>
    </row>
    <row r="4499" spans="1:6" ht="12" x14ac:dyDescent="0.25">
      <c r="A4499" s="201" t="s">
        <v>3079</v>
      </c>
      <c r="B4499" s="201" t="s">
        <v>3080</v>
      </c>
      <c r="C4499" s="201" t="s">
        <v>2436</v>
      </c>
      <c r="D4499" s="201" t="s">
        <v>2466</v>
      </c>
      <c r="E4499" s="201" t="s">
        <v>112</v>
      </c>
      <c r="F4499" s="201" t="s">
        <v>2365</v>
      </c>
    </row>
    <row r="4500" spans="1:6" ht="12" x14ac:dyDescent="0.25">
      <c r="A4500" s="201" t="s">
        <v>3079</v>
      </c>
      <c r="B4500" s="201" t="s">
        <v>3080</v>
      </c>
      <c r="C4500" s="201" t="s">
        <v>2436</v>
      </c>
      <c r="D4500" s="201" t="s">
        <v>2466</v>
      </c>
      <c r="E4500" s="201" t="s">
        <v>112</v>
      </c>
      <c r="F4500" s="201" t="s">
        <v>2367</v>
      </c>
    </row>
    <row r="4501" spans="1:6" ht="12" x14ac:dyDescent="0.25">
      <c r="A4501" s="201" t="s">
        <v>3079</v>
      </c>
      <c r="B4501" s="201" t="s">
        <v>3080</v>
      </c>
      <c r="C4501" s="201" t="s">
        <v>2436</v>
      </c>
      <c r="D4501" s="201" t="s">
        <v>2466</v>
      </c>
      <c r="E4501" s="201" t="s">
        <v>112</v>
      </c>
      <c r="F4501" s="201" t="s">
        <v>2390</v>
      </c>
    </row>
    <row r="4502" spans="1:6" ht="12" x14ac:dyDescent="0.25">
      <c r="A4502" s="201" t="s">
        <v>3079</v>
      </c>
      <c r="B4502" s="201" t="s">
        <v>3080</v>
      </c>
      <c r="C4502" s="201" t="s">
        <v>2436</v>
      </c>
      <c r="D4502" s="201" t="s">
        <v>2466</v>
      </c>
      <c r="E4502" s="201" t="s">
        <v>112</v>
      </c>
      <c r="F4502" s="201" t="s">
        <v>2466</v>
      </c>
    </row>
    <row r="4503" spans="1:6" ht="12" x14ac:dyDescent="0.25">
      <c r="A4503" s="201" t="s">
        <v>3081</v>
      </c>
      <c r="B4503" s="201" t="s">
        <v>3082</v>
      </c>
      <c r="C4503" s="201" t="s">
        <v>2613</v>
      </c>
      <c r="D4503" s="201" t="s">
        <v>2341</v>
      </c>
      <c r="E4503" s="201" t="s">
        <v>109</v>
      </c>
      <c r="F4503" s="201" t="s">
        <v>2387</v>
      </c>
    </row>
    <row r="4504" spans="1:6" ht="12" x14ac:dyDescent="0.25">
      <c r="A4504" s="201" t="s">
        <v>3081</v>
      </c>
      <c r="B4504" s="201" t="s">
        <v>3082</v>
      </c>
      <c r="C4504" s="201" t="s">
        <v>2613</v>
      </c>
      <c r="D4504" s="201" t="s">
        <v>2341</v>
      </c>
      <c r="E4504" s="201" t="s">
        <v>109</v>
      </c>
      <c r="F4504" s="201" t="s">
        <v>2394</v>
      </c>
    </row>
    <row r="4505" spans="1:6" ht="12" x14ac:dyDescent="0.25">
      <c r="A4505" s="201" t="s">
        <v>3081</v>
      </c>
      <c r="B4505" s="201" t="s">
        <v>3082</v>
      </c>
      <c r="C4505" s="201" t="s">
        <v>2613</v>
      </c>
      <c r="D4505" s="201" t="s">
        <v>2341</v>
      </c>
      <c r="E4505" s="201" t="s">
        <v>109</v>
      </c>
      <c r="F4505" s="201" t="s">
        <v>2341</v>
      </c>
    </row>
    <row r="4506" spans="1:6" ht="12" x14ac:dyDescent="0.25">
      <c r="A4506" s="201" t="s">
        <v>3081</v>
      </c>
      <c r="B4506" s="201" t="s">
        <v>3082</v>
      </c>
      <c r="C4506" s="201" t="s">
        <v>2613</v>
      </c>
      <c r="D4506" s="201" t="s">
        <v>2341</v>
      </c>
      <c r="E4506" s="201" t="s">
        <v>109</v>
      </c>
      <c r="F4506" s="201" t="s">
        <v>2350</v>
      </c>
    </row>
    <row r="4507" spans="1:6" ht="12" x14ac:dyDescent="0.25">
      <c r="A4507" s="201" t="s">
        <v>3081</v>
      </c>
      <c r="B4507" s="201" t="s">
        <v>3082</v>
      </c>
      <c r="C4507" s="201" t="s">
        <v>2613</v>
      </c>
      <c r="D4507" s="201" t="s">
        <v>2341</v>
      </c>
      <c r="E4507" s="201" t="s">
        <v>109</v>
      </c>
      <c r="F4507" s="201" t="s">
        <v>2353</v>
      </c>
    </row>
    <row r="4508" spans="1:6" ht="12" x14ac:dyDescent="0.25">
      <c r="A4508" s="201" t="s">
        <v>3081</v>
      </c>
      <c r="B4508" s="201" t="s">
        <v>3082</v>
      </c>
      <c r="C4508" s="201" t="s">
        <v>2613</v>
      </c>
      <c r="D4508" s="201" t="s">
        <v>2341</v>
      </c>
      <c r="E4508" s="201" t="s">
        <v>109</v>
      </c>
    </row>
    <row r="4509" spans="1:6" ht="12" x14ac:dyDescent="0.25">
      <c r="A4509" s="201" t="s">
        <v>3083</v>
      </c>
      <c r="B4509" s="201" t="s">
        <v>3084</v>
      </c>
      <c r="C4509" s="201" t="s">
        <v>2613</v>
      </c>
      <c r="D4509" s="201" t="s">
        <v>2341</v>
      </c>
      <c r="E4509" s="201" t="s">
        <v>106</v>
      </c>
      <c r="F4509" s="201" t="s">
        <v>2355</v>
      </c>
    </row>
    <row r="4510" spans="1:6" ht="12" x14ac:dyDescent="0.25">
      <c r="A4510" s="201" t="s">
        <v>3083</v>
      </c>
      <c r="B4510" s="201" t="s">
        <v>3084</v>
      </c>
      <c r="C4510" s="201" t="s">
        <v>2613</v>
      </c>
      <c r="D4510" s="201" t="s">
        <v>2341</v>
      </c>
      <c r="E4510" s="201" t="s">
        <v>106</v>
      </c>
      <c r="F4510" s="201" t="s">
        <v>2342</v>
      </c>
    </row>
    <row r="4511" spans="1:6" ht="12" x14ac:dyDescent="0.25">
      <c r="A4511" s="201" t="s">
        <v>3083</v>
      </c>
      <c r="B4511" s="201" t="s">
        <v>3084</v>
      </c>
      <c r="C4511" s="201" t="s">
        <v>2613</v>
      </c>
      <c r="D4511" s="201" t="s">
        <v>2341</v>
      </c>
      <c r="E4511" s="201" t="s">
        <v>106</v>
      </c>
      <c r="F4511" s="201" t="s">
        <v>2346</v>
      </c>
    </row>
    <row r="4512" spans="1:6" ht="12" x14ac:dyDescent="0.25">
      <c r="A4512" s="201" t="s">
        <v>3083</v>
      </c>
      <c r="B4512" s="201" t="s">
        <v>3084</v>
      </c>
      <c r="C4512" s="201" t="s">
        <v>2613</v>
      </c>
      <c r="D4512" s="201" t="s">
        <v>2341</v>
      </c>
      <c r="E4512" s="201" t="s">
        <v>106</v>
      </c>
    </row>
    <row r="4513" spans="1:6" ht="12" x14ac:dyDescent="0.25">
      <c r="A4513" s="201" t="s">
        <v>3083</v>
      </c>
      <c r="B4513" s="201" t="s">
        <v>3084</v>
      </c>
      <c r="C4513" s="201" t="s">
        <v>2613</v>
      </c>
      <c r="D4513" s="201" t="s">
        <v>2341</v>
      </c>
      <c r="E4513" s="201" t="s">
        <v>106</v>
      </c>
      <c r="F4513" s="201" t="s">
        <v>2347</v>
      </c>
    </row>
    <row r="4514" spans="1:6" ht="12" x14ac:dyDescent="0.25">
      <c r="A4514" s="201" t="s">
        <v>3083</v>
      </c>
      <c r="B4514" s="201" t="s">
        <v>3084</v>
      </c>
      <c r="C4514" s="201" t="s">
        <v>2613</v>
      </c>
      <c r="D4514" s="201" t="s">
        <v>2341</v>
      </c>
      <c r="E4514" s="201" t="s">
        <v>106</v>
      </c>
      <c r="F4514" s="201" t="s">
        <v>2350</v>
      </c>
    </row>
    <row r="4515" spans="1:6" ht="12" x14ac:dyDescent="0.25">
      <c r="A4515" s="201" t="s">
        <v>3083</v>
      </c>
      <c r="B4515" s="201" t="s">
        <v>3084</v>
      </c>
      <c r="C4515" s="201" t="s">
        <v>2613</v>
      </c>
      <c r="D4515" s="201" t="s">
        <v>2341</v>
      </c>
      <c r="E4515" s="201" t="s">
        <v>106</v>
      </c>
      <c r="F4515" s="201" t="s">
        <v>2367</v>
      </c>
    </row>
    <row r="4516" spans="1:6" ht="12" x14ac:dyDescent="0.25">
      <c r="A4516" s="201" t="s">
        <v>638</v>
      </c>
      <c r="B4516" s="201" t="s">
        <v>3085</v>
      </c>
      <c r="C4516" s="201" t="s">
        <v>2439</v>
      </c>
      <c r="D4516" s="201" t="s">
        <v>2466</v>
      </c>
      <c r="E4516" s="201" t="s">
        <v>109</v>
      </c>
      <c r="F4516" s="201" t="s">
        <v>2390</v>
      </c>
    </row>
    <row r="4517" spans="1:6" ht="12" x14ac:dyDescent="0.25">
      <c r="A4517" s="201" t="s">
        <v>638</v>
      </c>
      <c r="B4517" s="201" t="s">
        <v>3085</v>
      </c>
      <c r="C4517" s="201" t="s">
        <v>2439</v>
      </c>
      <c r="D4517" s="201" t="s">
        <v>2466</v>
      </c>
      <c r="E4517" s="201" t="s">
        <v>109</v>
      </c>
    </row>
    <row r="4518" spans="1:6" ht="12" x14ac:dyDescent="0.25">
      <c r="A4518" s="201" t="s">
        <v>638</v>
      </c>
      <c r="B4518" s="201" t="s">
        <v>3085</v>
      </c>
      <c r="C4518" s="201" t="s">
        <v>2439</v>
      </c>
      <c r="D4518" s="201" t="s">
        <v>2466</v>
      </c>
      <c r="E4518" s="201" t="s">
        <v>109</v>
      </c>
      <c r="F4518" s="201" t="s">
        <v>2466</v>
      </c>
    </row>
    <row r="4519" spans="1:6" ht="12" x14ac:dyDescent="0.25">
      <c r="A4519" s="201" t="s">
        <v>638</v>
      </c>
      <c r="B4519" s="201" t="s">
        <v>3085</v>
      </c>
      <c r="C4519" s="201" t="s">
        <v>2439</v>
      </c>
      <c r="D4519" s="201" t="s">
        <v>2466</v>
      </c>
      <c r="E4519" s="201" t="s">
        <v>109</v>
      </c>
      <c r="F4519" s="201" t="s">
        <v>2422</v>
      </c>
    </row>
    <row r="4520" spans="1:6" ht="12" x14ac:dyDescent="0.25">
      <c r="A4520" s="201" t="s">
        <v>638</v>
      </c>
      <c r="B4520" s="201" t="s">
        <v>3085</v>
      </c>
      <c r="C4520" s="201" t="s">
        <v>2439</v>
      </c>
      <c r="D4520" s="201" t="s">
        <v>2466</v>
      </c>
      <c r="E4520" s="201" t="s">
        <v>109</v>
      </c>
      <c r="F4520" s="201" t="s">
        <v>2367</v>
      </c>
    </row>
    <row r="4521" spans="1:6" ht="12" x14ac:dyDescent="0.25">
      <c r="A4521" s="201" t="s">
        <v>638</v>
      </c>
      <c r="B4521" s="201" t="s">
        <v>3085</v>
      </c>
      <c r="C4521" s="201" t="s">
        <v>2439</v>
      </c>
      <c r="D4521" s="201" t="s">
        <v>2466</v>
      </c>
      <c r="E4521" s="201" t="s">
        <v>109</v>
      </c>
      <c r="F4521" s="201" t="s">
        <v>2443</v>
      </c>
    </row>
    <row r="4522" spans="1:6" ht="12" x14ac:dyDescent="0.25">
      <c r="A4522" s="201" t="s">
        <v>638</v>
      </c>
      <c r="B4522" s="201" t="s">
        <v>3085</v>
      </c>
      <c r="C4522" s="201" t="s">
        <v>2439</v>
      </c>
      <c r="D4522" s="201" t="s">
        <v>2466</v>
      </c>
      <c r="E4522" s="201" t="s">
        <v>109</v>
      </c>
      <c r="F4522" s="201" t="s">
        <v>2407</v>
      </c>
    </row>
    <row r="4523" spans="1:6" ht="12" x14ac:dyDescent="0.25">
      <c r="A4523" s="201" t="s">
        <v>638</v>
      </c>
      <c r="B4523" s="201" t="s">
        <v>3085</v>
      </c>
      <c r="C4523" s="201" t="s">
        <v>2439</v>
      </c>
      <c r="D4523" s="201" t="s">
        <v>2466</v>
      </c>
      <c r="E4523" s="201" t="s">
        <v>109</v>
      </c>
      <c r="F4523" s="201" t="s">
        <v>2355</v>
      </c>
    </row>
    <row r="4524" spans="1:6" ht="12" x14ac:dyDescent="0.25">
      <c r="A4524" s="201" t="s">
        <v>2250</v>
      </c>
      <c r="B4524" s="201" t="s">
        <v>3086</v>
      </c>
      <c r="C4524" s="201" t="s">
        <v>2613</v>
      </c>
      <c r="D4524" s="201" t="s">
        <v>2466</v>
      </c>
      <c r="E4524" s="201" t="s">
        <v>109</v>
      </c>
    </row>
    <row r="4525" spans="1:6" ht="12" x14ac:dyDescent="0.25">
      <c r="A4525" s="201" t="s">
        <v>2250</v>
      </c>
      <c r="B4525" s="201" t="s">
        <v>3086</v>
      </c>
      <c r="C4525" s="201" t="s">
        <v>2613</v>
      </c>
      <c r="D4525" s="201" t="s">
        <v>2466</v>
      </c>
      <c r="E4525" s="201" t="s">
        <v>109</v>
      </c>
      <c r="F4525" s="201" t="s">
        <v>2344</v>
      </c>
    </row>
    <row r="4526" spans="1:6" ht="12" x14ac:dyDescent="0.25">
      <c r="A4526" s="201" t="s">
        <v>2250</v>
      </c>
      <c r="B4526" s="201" t="s">
        <v>3086</v>
      </c>
      <c r="C4526" s="201" t="s">
        <v>2613</v>
      </c>
      <c r="D4526" s="201" t="s">
        <v>2466</v>
      </c>
      <c r="E4526" s="201" t="s">
        <v>109</v>
      </c>
      <c r="F4526" s="201" t="s">
        <v>2466</v>
      </c>
    </row>
    <row r="4527" spans="1:6" ht="12" x14ac:dyDescent="0.25">
      <c r="A4527" s="201" t="s">
        <v>2250</v>
      </c>
      <c r="B4527" s="201" t="s">
        <v>3086</v>
      </c>
      <c r="C4527" s="201" t="s">
        <v>2613</v>
      </c>
      <c r="D4527" s="201" t="s">
        <v>2466</v>
      </c>
      <c r="E4527" s="201" t="s">
        <v>109</v>
      </c>
      <c r="F4527" s="201" t="s">
        <v>2347</v>
      </c>
    </row>
    <row r="4528" spans="1:6" ht="12" x14ac:dyDescent="0.25">
      <c r="A4528" s="201" t="s">
        <v>3087</v>
      </c>
      <c r="B4528" s="201" t="s">
        <v>3088</v>
      </c>
      <c r="C4528" s="201" t="s">
        <v>2613</v>
      </c>
      <c r="D4528" s="201" t="s">
        <v>2466</v>
      </c>
      <c r="E4528" s="201" t="s">
        <v>109</v>
      </c>
      <c r="F4528" s="201" t="s">
        <v>2443</v>
      </c>
    </row>
    <row r="4529" spans="1:6" ht="12" x14ac:dyDescent="0.25">
      <c r="A4529" s="201" t="s">
        <v>3087</v>
      </c>
      <c r="B4529" s="201" t="s">
        <v>3088</v>
      </c>
      <c r="C4529" s="201" t="s">
        <v>2613</v>
      </c>
      <c r="D4529" s="201" t="s">
        <v>2466</v>
      </c>
      <c r="E4529" s="201" t="s">
        <v>109</v>
      </c>
      <c r="F4529" s="201" t="s">
        <v>2422</v>
      </c>
    </row>
    <row r="4530" spans="1:6" ht="12" x14ac:dyDescent="0.25">
      <c r="A4530" s="201" t="s">
        <v>3087</v>
      </c>
      <c r="B4530" s="201" t="s">
        <v>3088</v>
      </c>
      <c r="C4530" s="201" t="s">
        <v>2613</v>
      </c>
      <c r="D4530" s="201" t="s">
        <v>2466</v>
      </c>
      <c r="E4530" s="201" t="s">
        <v>109</v>
      </c>
    </row>
    <row r="4531" spans="1:6" ht="12" x14ac:dyDescent="0.25">
      <c r="A4531" s="201" t="s">
        <v>3087</v>
      </c>
      <c r="B4531" s="201" t="s">
        <v>3088</v>
      </c>
      <c r="C4531" s="201" t="s">
        <v>2613</v>
      </c>
      <c r="D4531" s="201" t="s">
        <v>2466</v>
      </c>
      <c r="E4531" s="201" t="s">
        <v>109</v>
      </c>
      <c r="F4531" s="201" t="s">
        <v>2344</v>
      </c>
    </row>
    <row r="4532" spans="1:6" ht="12" x14ac:dyDescent="0.25">
      <c r="A4532" s="201" t="s">
        <v>3087</v>
      </c>
      <c r="B4532" s="201" t="s">
        <v>3088</v>
      </c>
      <c r="C4532" s="201" t="s">
        <v>2613</v>
      </c>
      <c r="D4532" s="201" t="s">
        <v>2466</v>
      </c>
      <c r="E4532" s="201" t="s">
        <v>109</v>
      </c>
      <c r="F4532" s="201" t="s">
        <v>2466</v>
      </c>
    </row>
    <row r="4533" spans="1:6" ht="12" x14ac:dyDescent="0.25">
      <c r="A4533" s="201" t="s">
        <v>3087</v>
      </c>
      <c r="B4533" s="201" t="s">
        <v>3088</v>
      </c>
      <c r="C4533" s="201" t="s">
        <v>2613</v>
      </c>
      <c r="D4533" s="201" t="s">
        <v>2466</v>
      </c>
      <c r="E4533" s="201" t="s">
        <v>109</v>
      </c>
      <c r="F4533" s="201" t="s">
        <v>2367</v>
      </c>
    </row>
    <row r="4534" spans="1:6" ht="12" x14ac:dyDescent="0.25">
      <c r="A4534" s="201" t="s">
        <v>3087</v>
      </c>
      <c r="B4534" s="201" t="s">
        <v>3088</v>
      </c>
      <c r="C4534" s="201" t="s">
        <v>2613</v>
      </c>
      <c r="D4534" s="201" t="s">
        <v>2466</v>
      </c>
      <c r="E4534" s="201" t="s">
        <v>109</v>
      </c>
      <c r="F4534" s="201" t="s">
        <v>2405</v>
      </c>
    </row>
    <row r="4535" spans="1:6" ht="12" x14ac:dyDescent="0.25">
      <c r="A4535" s="201" t="s">
        <v>2251</v>
      </c>
      <c r="B4535" s="201" t="s">
        <v>3089</v>
      </c>
      <c r="C4535" s="201" t="s">
        <v>2436</v>
      </c>
      <c r="D4535" s="201" t="s">
        <v>2466</v>
      </c>
      <c r="E4535" s="201" t="s">
        <v>112</v>
      </c>
      <c r="F4535" s="201" t="s">
        <v>2396</v>
      </c>
    </row>
    <row r="4536" spans="1:6" ht="12" x14ac:dyDescent="0.25">
      <c r="A4536" s="201" t="s">
        <v>2251</v>
      </c>
      <c r="B4536" s="201" t="s">
        <v>3089</v>
      </c>
      <c r="C4536" s="201" t="s">
        <v>2436</v>
      </c>
      <c r="D4536" s="201" t="s">
        <v>2466</v>
      </c>
      <c r="E4536" s="201" t="s">
        <v>112</v>
      </c>
      <c r="F4536" s="201" t="s">
        <v>2364</v>
      </c>
    </row>
    <row r="4537" spans="1:6" ht="12" x14ac:dyDescent="0.25">
      <c r="A4537" s="201" t="s">
        <v>2251</v>
      </c>
      <c r="B4537" s="201" t="s">
        <v>3089</v>
      </c>
      <c r="C4537" s="201" t="s">
        <v>2436</v>
      </c>
      <c r="D4537" s="201" t="s">
        <v>2466</v>
      </c>
      <c r="E4537" s="201" t="s">
        <v>112</v>
      </c>
    </row>
    <row r="4538" spans="1:6" ht="12" x14ac:dyDescent="0.25">
      <c r="A4538" s="201" t="s">
        <v>2251</v>
      </c>
      <c r="B4538" s="201" t="s">
        <v>3089</v>
      </c>
      <c r="C4538" s="201" t="s">
        <v>2436</v>
      </c>
      <c r="D4538" s="201" t="s">
        <v>2466</v>
      </c>
      <c r="E4538" s="201" t="s">
        <v>112</v>
      </c>
      <c r="F4538" s="201" t="s">
        <v>2466</v>
      </c>
    </row>
    <row r="4539" spans="1:6" ht="12" x14ac:dyDescent="0.25">
      <c r="A4539" s="201" t="s">
        <v>2251</v>
      </c>
      <c r="B4539" s="201" t="s">
        <v>3089</v>
      </c>
      <c r="C4539" s="201" t="s">
        <v>2436</v>
      </c>
      <c r="D4539" s="201" t="s">
        <v>2466</v>
      </c>
      <c r="E4539" s="201" t="s">
        <v>112</v>
      </c>
      <c r="F4539" s="201" t="s">
        <v>2345</v>
      </c>
    </row>
    <row r="4540" spans="1:6" ht="12" x14ac:dyDescent="0.25">
      <c r="A4540" s="201" t="s">
        <v>2251</v>
      </c>
      <c r="B4540" s="201" t="s">
        <v>3089</v>
      </c>
      <c r="C4540" s="201" t="s">
        <v>2436</v>
      </c>
      <c r="D4540" s="201" t="s">
        <v>2466</v>
      </c>
      <c r="E4540" s="201" t="s">
        <v>112</v>
      </c>
      <c r="F4540" s="201" t="s">
        <v>2367</v>
      </c>
    </row>
    <row r="4541" spans="1:6" ht="12" x14ac:dyDescent="0.25">
      <c r="A4541" s="201" t="s">
        <v>3090</v>
      </c>
      <c r="B4541" s="201" t="s">
        <v>3091</v>
      </c>
      <c r="C4541" s="201" t="s">
        <v>2613</v>
      </c>
      <c r="D4541" s="201" t="s">
        <v>2341</v>
      </c>
      <c r="E4541" s="201" t="s">
        <v>109</v>
      </c>
      <c r="F4541" s="201" t="s">
        <v>2344</v>
      </c>
    </row>
    <row r="4542" spans="1:6" ht="12" x14ac:dyDescent="0.25">
      <c r="A4542" s="201" t="s">
        <v>3090</v>
      </c>
      <c r="B4542" s="201" t="s">
        <v>3091</v>
      </c>
      <c r="C4542" s="201" t="s">
        <v>2613</v>
      </c>
      <c r="D4542" s="201" t="s">
        <v>2341</v>
      </c>
      <c r="E4542" s="201" t="s">
        <v>109</v>
      </c>
      <c r="F4542" s="201" t="s">
        <v>2341</v>
      </c>
    </row>
    <row r="4543" spans="1:6" ht="12" x14ac:dyDescent="0.25">
      <c r="A4543" s="201" t="s">
        <v>3090</v>
      </c>
      <c r="B4543" s="201" t="s">
        <v>3091</v>
      </c>
      <c r="C4543" s="201" t="s">
        <v>2613</v>
      </c>
      <c r="D4543" s="201" t="s">
        <v>2341</v>
      </c>
      <c r="E4543" s="201" t="s">
        <v>109</v>
      </c>
    </row>
    <row r="4544" spans="1:6" ht="12" x14ac:dyDescent="0.25">
      <c r="A4544" s="201" t="s">
        <v>3090</v>
      </c>
      <c r="B4544" s="201" t="s">
        <v>3091</v>
      </c>
      <c r="C4544" s="201" t="s">
        <v>2613</v>
      </c>
      <c r="D4544" s="201" t="s">
        <v>2341</v>
      </c>
      <c r="E4544" s="201" t="s">
        <v>109</v>
      </c>
      <c r="F4544" s="201" t="s">
        <v>2502</v>
      </c>
    </row>
    <row r="4545" spans="1:6" ht="12" x14ac:dyDescent="0.25">
      <c r="A4545" s="201" t="s">
        <v>3090</v>
      </c>
      <c r="B4545" s="201" t="s">
        <v>3091</v>
      </c>
      <c r="C4545" s="201" t="s">
        <v>2613</v>
      </c>
      <c r="D4545" s="201" t="s">
        <v>2341</v>
      </c>
      <c r="E4545" s="201" t="s">
        <v>109</v>
      </c>
      <c r="F4545" s="201" t="s">
        <v>2345</v>
      </c>
    </row>
    <row r="4546" spans="1:6" ht="12" x14ac:dyDescent="0.25">
      <c r="A4546" s="201" t="s">
        <v>3090</v>
      </c>
      <c r="B4546" s="201" t="s">
        <v>3091</v>
      </c>
      <c r="C4546" s="201" t="s">
        <v>2613</v>
      </c>
      <c r="D4546" s="201" t="s">
        <v>2341</v>
      </c>
      <c r="E4546" s="201" t="s">
        <v>109</v>
      </c>
      <c r="F4546" s="201" t="s">
        <v>2350</v>
      </c>
    </row>
    <row r="4547" spans="1:6" ht="12" x14ac:dyDescent="0.25">
      <c r="A4547" s="201" t="s">
        <v>3092</v>
      </c>
      <c r="B4547" s="201" t="s">
        <v>3093</v>
      </c>
      <c r="C4547" s="201" t="s">
        <v>2613</v>
      </c>
      <c r="D4547" s="201" t="s">
        <v>2466</v>
      </c>
      <c r="E4547" s="201" t="s">
        <v>109</v>
      </c>
      <c r="F4547" s="201" t="s">
        <v>2387</v>
      </c>
    </row>
    <row r="4548" spans="1:6" ht="12" x14ac:dyDescent="0.25">
      <c r="A4548" s="201" t="s">
        <v>3092</v>
      </c>
      <c r="B4548" s="201" t="s">
        <v>3093</v>
      </c>
      <c r="C4548" s="201" t="s">
        <v>2613</v>
      </c>
      <c r="D4548" s="201" t="s">
        <v>2466</v>
      </c>
      <c r="E4548" s="201" t="s">
        <v>109</v>
      </c>
    </row>
    <row r="4549" spans="1:6" ht="12" x14ac:dyDescent="0.25">
      <c r="A4549" s="201" t="s">
        <v>3092</v>
      </c>
      <c r="B4549" s="201" t="s">
        <v>3093</v>
      </c>
      <c r="C4549" s="201" t="s">
        <v>2613</v>
      </c>
      <c r="D4549" s="201" t="s">
        <v>2466</v>
      </c>
      <c r="E4549" s="201" t="s">
        <v>109</v>
      </c>
      <c r="F4549" s="201" t="s">
        <v>2466</v>
      </c>
    </row>
    <row r="4550" spans="1:6" ht="12" x14ac:dyDescent="0.25">
      <c r="A4550" s="201" t="s">
        <v>3092</v>
      </c>
      <c r="B4550" s="201" t="s">
        <v>3093</v>
      </c>
      <c r="C4550" s="201" t="s">
        <v>2613</v>
      </c>
      <c r="D4550" s="201" t="s">
        <v>2466</v>
      </c>
      <c r="E4550" s="201" t="s">
        <v>109</v>
      </c>
      <c r="F4550" s="201" t="s">
        <v>2344</v>
      </c>
    </row>
    <row r="4551" spans="1:6" ht="12" x14ac:dyDescent="0.25">
      <c r="A4551" s="201" t="s">
        <v>3094</v>
      </c>
      <c r="B4551" s="201" t="s">
        <v>3095</v>
      </c>
      <c r="C4551" s="201" t="s">
        <v>2613</v>
      </c>
      <c r="D4551" s="201" t="s">
        <v>2466</v>
      </c>
      <c r="E4551" s="201" t="s">
        <v>109</v>
      </c>
      <c r="F4551" s="201" t="s">
        <v>2422</v>
      </c>
    </row>
    <row r="4552" spans="1:6" ht="12" x14ac:dyDescent="0.25">
      <c r="A4552" s="201" t="s">
        <v>3094</v>
      </c>
      <c r="B4552" s="201" t="s">
        <v>3095</v>
      </c>
      <c r="C4552" s="201" t="s">
        <v>2613</v>
      </c>
      <c r="D4552" s="201" t="s">
        <v>2466</v>
      </c>
      <c r="E4552" s="201" t="s">
        <v>109</v>
      </c>
      <c r="F4552" s="201" t="s">
        <v>2466</v>
      </c>
    </row>
    <row r="4553" spans="1:6" ht="12" x14ac:dyDescent="0.25">
      <c r="A4553" s="201" t="s">
        <v>3094</v>
      </c>
      <c r="B4553" s="201" t="s">
        <v>3095</v>
      </c>
      <c r="C4553" s="201" t="s">
        <v>2613</v>
      </c>
      <c r="D4553" s="201" t="s">
        <v>2466</v>
      </c>
      <c r="E4553" s="201" t="s">
        <v>109</v>
      </c>
      <c r="F4553" s="201" t="s">
        <v>2344</v>
      </c>
    </row>
    <row r="4554" spans="1:6" ht="12" x14ac:dyDescent="0.25">
      <c r="A4554" s="201" t="s">
        <v>3094</v>
      </c>
      <c r="B4554" s="201" t="s">
        <v>3095</v>
      </c>
      <c r="C4554" s="201" t="s">
        <v>2613</v>
      </c>
      <c r="D4554" s="201" t="s">
        <v>2466</v>
      </c>
      <c r="E4554" s="201" t="s">
        <v>109</v>
      </c>
    </row>
    <row r="4555" spans="1:6" ht="12" x14ac:dyDescent="0.25">
      <c r="A4555" s="201" t="s">
        <v>3096</v>
      </c>
      <c r="B4555" s="201" t="s">
        <v>3097</v>
      </c>
      <c r="C4555" s="201" t="s">
        <v>2436</v>
      </c>
      <c r="D4555" s="201" t="s">
        <v>2466</v>
      </c>
      <c r="E4555" s="201" t="s">
        <v>112</v>
      </c>
      <c r="F4555" s="201" t="s">
        <v>2443</v>
      </c>
    </row>
    <row r="4556" spans="1:6" ht="12" x14ac:dyDescent="0.25">
      <c r="A4556" s="201" t="s">
        <v>3096</v>
      </c>
      <c r="B4556" s="201" t="s">
        <v>3097</v>
      </c>
      <c r="C4556" s="201" t="s">
        <v>2436</v>
      </c>
      <c r="D4556" s="201" t="s">
        <v>2466</v>
      </c>
      <c r="E4556" s="201" t="s">
        <v>112</v>
      </c>
      <c r="F4556" s="201" t="s">
        <v>2345</v>
      </c>
    </row>
    <row r="4557" spans="1:6" ht="12" x14ac:dyDescent="0.25">
      <c r="A4557" s="201" t="s">
        <v>3096</v>
      </c>
      <c r="B4557" s="201" t="s">
        <v>3097</v>
      </c>
      <c r="C4557" s="201" t="s">
        <v>2436</v>
      </c>
      <c r="D4557" s="201" t="s">
        <v>2466</v>
      </c>
      <c r="E4557" s="201" t="s">
        <v>112</v>
      </c>
      <c r="F4557" s="201" t="s">
        <v>2466</v>
      </c>
    </row>
    <row r="4558" spans="1:6" ht="12" x14ac:dyDescent="0.25">
      <c r="A4558" s="201" t="s">
        <v>3096</v>
      </c>
      <c r="B4558" s="201" t="s">
        <v>3097</v>
      </c>
      <c r="C4558" s="201" t="s">
        <v>2436</v>
      </c>
      <c r="D4558" s="201" t="s">
        <v>2466</v>
      </c>
      <c r="E4558" s="201" t="s">
        <v>112</v>
      </c>
      <c r="F4558" s="201" t="s">
        <v>2407</v>
      </c>
    </row>
    <row r="4559" spans="1:6" ht="12" x14ac:dyDescent="0.25">
      <c r="A4559" s="201" t="s">
        <v>3096</v>
      </c>
      <c r="B4559" s="201" t="s">
        <v>3097</v>
      </c>
      <c r="C4559" s="201" t="s">
        <v>2436</v>
      </c>
      <c r="D4559" s="201" t="s">
        <v>2466</v>
      </c>
      <c r="E4559" s="201" t="s">
        <v>112</v>
      </c>
    </row>
    <row r="4560" spans="1:6" ht="12" x14ac:dyDescent="0.25">
      <c r="A4560" s="201" t="s">
        <v>2252</v>
      </c>
      <c r="B4560" s="201" t="s">
        <v>3098</v>
      </c>
      <c r="C4560" s="201" t="s">
        <v>2525</v>
      </c>
      <c r="D4560" s="201" t="s">
        <v>2466</v>
      </c>
      <c r="E4560" s="201" t="s">
        <v>113</v>
      </c>
      <c r="F4560" s="201" t="s">
        <v>2466</v>
      </c>
    </row>
    <row r="4561" spans="1:6" ht="12" x14ac:dyDescent="0.25">
      <c r="A4561" s="201" t="s">
        <v>2252</v>
      </c>
      <c r="B4561" s="201" t="s">
        <v>3098</v>
      </c>
      <c r="C4561" s="201" t="s">
        <v>2525</v>
      </c>
      <c r="D4561" s="201" t="s">
        <v>2466</v>
      </c>
      <c r="E4561" s="201" t="s">
        <v>113</v>
      </c>
      <c r="F4561" s="201" t="s">
        <v>2405</v>
      </c>
    </row>
    <row r="4562" spans="1:6" ht="12" x14ac:dyDescent="0.25">
      <c r="A4562" s="201" t="s">
        <v>2252</v>
      </c>
      <c r="B4562" s="201" t="s">
        <v>3098</v>
      </c>
      <c r="C4562" s="201" t="s">
        <v>2525</v>
      </c>
      <c r="D4562" s="201" t="s">
        <v>2466</v>
      </c>
      <c r="E4562" s="201" t="s">
        <v>113</v>
      </c>
      <c r="F4562" s="201" t="s">
        <v>2365</v>
      </c>
    </row>
    <row r="4563" spans="1:6" ht="12" x14ac:dyDescent="0.25">
      <c r="A4563" s="201" t="s">
        <v>2252</v>
      </c>
      <c r="B4563" s="201" t="s">
        <v>3098</v>
      </c>
      <c r="C4563" s="201" t="s">
        <v>2525</v>
      </c>
      <c r="D4563" s="201" t="s">
        <v>2466</v>
      </c>
      <c r="E4563" s="201" t="s">
        <v>113</v>
      </c>
    </row>
    <row r="4564" spans="1:6" ht="12" x14ac:dyDescent="0.25">
      <c r="A4564" s="201" t="s">
        <v>2252</v>
      </c>
      <c r="B4564" s="201" t="s">
        <v>3098</v>
      </c>
      <c r="C4564" s="201" t="s">
        <v>2525</v>
      </c>
      <c r="D4564" s="201" t="s">
        <v>2466</v>
      </c>
      <c r="E4564" s="201" t="s">
        <v>113</v>
      </c>
      <c r="F4564" s="201" t="s">
        <v>2347</v>
      </c>
    </row>
    <row r="4565" spans="1:6" ht="12" x14ac:dyDescent="0.25">
      <c r="A4565" s="201" t="s">
        <v>2252</v>
      </c>
      <c r="B4565" s="201" t="s">
        <v>3098</v>
      </c>
      <c r="C4565" s="201" t="s">
        <v>2525</v>
      </c>
      <c r="D4565" s="201" t="s">
        <v>2466</v>
      </c>
      <c r="E4565" s="201" t="s">
        <v>113</v>
      </c>
      <c r="F4565" s="201" t="s">
        <v>2394</v>
      </c>
    </row>
    <row r="4566" spans="1:6" ht="12" x14ac:dyDescent="0.25">
      <c r="A4566" s="201" t="s">
        <v>3099</v>
      </c>
      <c r="B4566" s="201" t="s">
        <v>3100</v>
      </c>
      <c r="C4566" s="201" t="s">
        <v>2613</v>
      </c>
      <c r="D4566" s="201" t="s">
        <v>2466</v>
      </c>
      <c r="E4566" s="201" t="s">
        <v>109</v>
      </c>
      <c r="F4566" s="201" t="s">
        <v>2466</v>
      </c>
    </row>
    <row r="4567" spans="1:6" ht="12" x14ac:dyDescent="0.25">
      <c r="A4567" s="201" t="s">
        <v>3099</v>
      </c>
      <c r="B4567" s="201" t="s">
        <v>3100</v>
      </c>
      <c r="C4567" s="201" t="s">
        <v>2613</v>
      </c>
      <c r="D4567" s="201" t="s">
        <v>2466</v>
      </c>
      <c r="E4567" s="201" t="s">
        <v>109</v>
      </c>
      <c r="F4567" s="201" t="s">
        <v>2443</v>
      </c>
    </row>
    <row r="4568" spans="1:6" ht="12" x14ac:dyDescent="0.25">
      <c r="A4568" s="201" t="s">
        <v>3099</v>
      </c>
      <c r="B4568" s="201" t="s">
        <v>3100</v>
      </c>
      <c r="C4568" s="201" t="s">
        <v>2613</v>
      </c>
      <c r="D4568" s="201" t="s">
        <v>2466</v>
      </c>
      <c r="E4568" s="201" t="s">
        <v>109</v>
      </c>
      <c r="F4568" s="201" t="s">
        <v>2365</v>
      </c>
    </row>
    <row r="4569" spans="1:6" ht="12" x14ac:dyDescent="0.25">
      <c r="A4569" s="201" t="s">
        <v>3099</v>
      </c>
      <c r="B4569" s="201" t="s">
        <v>3100</v>
      </c>
      <c r="C4569" s="201" t="s">
        <v>2613</v>
      </c>
      <c r="D4569" s="201" t="s">
        <v>2466</v>
      </c>
      <c r="E4569" s="201" t="s">
        <v>109</v>
      </c>
      <c r="F4569" s="201" t="s">
        <v>2344</v>
      </c>
    </row>
    <row r="4570" spans="1:6" ht="12" x14ac:dyDescent="0.25">
      <c r="A4570" s="201" t="s">
        <v>3099</v>
      </c>
      <c r="B4570" s="201" t="s">
        <v>3100</v>
      </c>
      <c r="C4570" s="201" t="s">
        <v>2613</v>
      </c>
      <c r="D4570" s="201" t="s">
        <v>2466</v>
      </c>
      <c r="E4570" s="201" t="s">
        <v>109</v>
      </c>
      <c r="F4570" s="201" t="s">
        <v>2387</v>
      </c>
    </row>
    <row r="4571" spans="1:6" ht="12" x14ac:dyDescent="0.25">
      <c r="A4571" s="201" t="s">
        <v>3099</v>
      </c>
      <c r="B4571" s="201" t="s">
        <v>3100</v>
      </c>
      <c r="C4571" s="201" t="s">
        <v>2613</v>
      </c>
      <c r="D4571" s="201" t="s">
        <v>2466</v>
      </c>
      <c r="E4571" s="201" t="s">
        <v>109</v>
      </c>
      <c r="F4571" s="201" t="s">
        <v>2396</v>
      </c>
    </row>
    <row r="4572" spans="1:6" ht="12" x14ac:dyDescent="0.25">
      <c r="A4572" s="201" t="s">
        <v>3099</v>
      </c>
      <c r="B4572" s="201" t="s">
        <v>3100</v>
      </c>
      <c r="C4572" s="201" t="s">
        <v>2613</v>
      </c>
      <c r="D4572" s="201" t="s">
        <v>2466</v>
      </c>
      <c r="E4572" s="201" t="s">
        <v>109</v>
      </c>
      <c r="F4572" s="201" t="s">
        <v>2367</v>
      </c>
    </row>
    <row r="4573" spans="1:6" ht="12" x14ac:dyDescent="0.25">
      <c r="A4573" s="201" t="s">
        <v>3099</v>
      </c>
      <c r="B4573" s="201" t="s">
        <v>3100</v>
      </c>
      <c r="C4573" s="201" t="s">
        <v>2613</v>
      </c>
      <c r="D4573" s="201" t="s">
        <v>2466</v>
      </c>
      <c r="E4573" s="201" t="s">
        <v>109</v>
      </c>
      <c r="F4573" s="201" t="s">
        <v>2347</v>
      </c>
    </row>
    <row r="4574" spans="1:6" ht="12" x14ac:dyDescent="0.25">
      <c r="A4574" s="201" t="s">
        <v>3099</v>
      </c>
      <c r="B4574" s="201" t="s">
        <v>3100</v>
      </c>
      <c r="C4574" s="201" t="s">
        <v>2613</v>
      </c>
      <c r="D4574" s="201" t="s">
        <v>2466</v>
      </c>
      <c r="E4574" s="201" t="s">
        <v>109</v>
      </c>
    </row>
    <row r="4575" spans="1:6" ht="12" x14ac:dyDescent="0.25">
      <c r="A4575" s="201" t="s">
        <v>758</v>
      </c>
      <c r="B4575" s="201" t="s">
        <v>3101</v>
      </c>
      <c r="C4575" s="201" t="s">
        <v>2613</v>
      </c>
      <c r="D4575" s="201" t="s">
        <v>2341</v>
      </c>
      <c r="E4575" s="201" t="s">
        <v>109</v>
      </c>
      <c r="F4575" s="201" t="s">
        <v>2365</v>
      </c>
    </row>
    <row r="4576" spans="1:6" ht="12" x14ac:dyDescent="0.25">
      <c r="A4576" s="201" t="s">
        <v>758</v>
      </c>
      <c r="B4576" s="201" t="s">
        <v>3101</v>
      </c>
      <c r="C4576" s="201" t="s">
        <v>2613</v>
      </c>
      <c r="D4576" s="201" t="s">
        <v>2341</v>
      </c>
      <c r="E4576" s="201" t="s">
        <v>109</v>
      </c>
    </row>
    <row r="4577" spans="1:6" ht="12" x14ac:dyDescent="0.25">
      <c r="A4577" s="201" t="s">
        <v>758</v>
      </c>
      <c r="B4577" s="201" t="s">
        <v>3101</v>
      </c>
      <c r="C4577" s="201" t="s">
        <v>2613</v>
      </c>
      <c r="D4577" s="201" t="s">
        <v>2341</v>
      </c>
      <c r="E4577" s="201" t="s">
        <v>109</v>
      </c>
      <c r="F4577" s="201" t="s">
        <v>2344</v>
      </c>
    </row>
    <row r="4578" spans="1:6" ht="12" x14ac:dyDescent="0.25">
      <c r="A4578" s="201" t="s">
        <v>758</v>
      </c>
      <c r="B4578" s="201" t="s">
        <v>3101</v>
      </c>
      <c r="C4578" s="201" t="s">
        <v>2613</v>
      </c>
      <c r="D4578" s="201" t="s">
        <v>2341</v>
      </c>
      <c r="E4578" s="201" t="s">
        <v>109</v>
      </c>
      <c r="F4578" s="201" t="s">
        <v>2341</v>
      </c>
    </row>
    <row r="4579" spans="1:6" ht="12" x14ac:dyDescent="0.25">
      <c r="A4579" s="201" t="s">
        <v>758</v>
      </c>
      <c r="B4579" s="201" t="s">
        <v>3101</v>
      </c>
      <c r="C4579" s="201" t="s">
        <v>2613</v>
      </c>
      <c r="D4579" s="201" t="s">
        <v>2341</v>
      </c>
      <c r="E4579" s="201" t="s">
        <v>109</v>
      </c>
      <c r="F4579" s="201" t="s">
        <v>2350</v>
      </c>
    </row>
    <row r="4580" spans="1:6" ht="12" x14ac:dyDescent="0.25">
      <c r="A4580" s="201" t="s">
        <v>3102</v>
      </c>
      <c r="B4580" s="201" t="s">
        <v>3103</v>
      </c>
      <c r="C4580" s="201" t="s">
        <v>2613</v>
      </c>
      <c r="D4580" s="201" t="s">
        <v>2466</v>
      </c>
      <c r="E4580" s="201" t="s">
        <v>109</v>
      </c>
      <c r="F4580" s="201" t="s">
        <v>2365</v>
      </c>
    </row>
    <row r="4581" spans="1:6" ht="12" x14ac:dyDescent="0.25">
      <c r="A4581" s="201" t="s">
        <v>3102</v>
      </c>
      <c r="B4581" s="201" t="s">
        <v>3103</v>
      </c>
      <c r="C4581" s="201" t="s">
        <v>2613</v>
      </c>
      <c r="D4581" s="201" t="s">
        <v>2466</v>
      </c>
      <c r="E4581" s="201" t="s">
        <v>109</v>
      </c>
      <c r="F4581" s="201" t="s">
        <v>2466</v>
      </c>
    </row>
    <row r="4582" spans="1:6" ht="12" x14ac:dyDescent="0.25">
      <c r="A4582" s="201" t="s">
        <v>3102</v>
      </c>
      <c r="B4582" s="201" t="s">
        <v>3103</v>
      </c>
      <c r="C4582" s="201" t="s">
        <v>2613</v>
      </c>
      <c r="D4582" s="201" t="s">
        <v>2466</v>
      </c>
      <c r="E4582" s="201" t="s">
        <v>109</v>
      </c>
      <c r="F4582" s="201" t="s">
        <v>2422</v>
      </c>
    </row>
    <row r="4583" spans="1:6" ht="12" x14ac:dyDescent="0.25">
      <c r="A4583" s="201" t="s">
        <v>3102</v>
      </c>
      <c r="B4583" s="201" t="s">
        <v>3103</v>
      </c>
      <c r="C4583" s="201" t="s">
        <v>2613</v>
      </c>
      <c r="D4583" s="201" t="s">
        <v>2466</v>
      </c>
      <c r="E4583" s="201" t="s">
        <v>109</v>
      </c>
    </row>
    <row r="4584" spans="1:6" ht="12" x14ac:dyDescent="0.25">
      <c r="A4584" s="201" t="s">
        <v>3102</v>
      </c>
      <c r="B4584" s="201" t="s">
        <v>3103</v>
      </c>
      <c r="C4584" s="201" t="s">
        <v>2613</v>
      </c>
      <c r="D4584" s="201" t="s">
        <v>2466</v>
      </c>
      <c r="E4584" s="201" t="s">
        <v>109</v>
      </c>
      <c r="F4584" s="201" t="s">
        <v>2394</v>
      </c>
    </row>
    <row r="4585" spans="1:6" ht="12" x14ac:dyDescent="0.25">
      <c r="A4585" s="201" t="s">
        <v>760</v>
      </c>
      <c r="B4585" s="201" t="s">
        <v>3104</v>
      </c>
      <c r="C4585" s="201" t="s">
        <v>2613</v>
      </c>
      <c r="D4585" s="201" t="s">
        <v>2466</v>
      </c>
      <c r="E4585" s="201" t="s">
        <v>109</v>
      </c>
      <c r="F4585" s="201" t="s">
        <v>2466</v>
      </c>
    </row>
    <row r="4586" spans="1:6" ht="12" x14ac:dyDescent="0.25">
      <c r="A4586" s="201" t="s">
        <v>760</v>
      </c>
      <c r="B4586" s="201" t="s">
        <v>3104</v>
      </c>
      <c r="C4586" s="201" t="s">
        <v>2613</v>
      </c>
      <c r="D4586" s="201" t="s">
        <v>2466</v>
      </c>
      <c r="E4586" s="201" t="s">
        <v>109</v>
      </c>
      <c r="F4586" s="201" t="s">
        <v>2443</v>
      </c>
    </row>
    <row r="4587" spans="1:6" ht="12" x14ac:dyDescent="0.25">
      <c r="A4587" s="201" t="s">
        <v>760</v>
      </c>
      <c r="B4587" s="201" t="s">
        <v>3104</v>
      </c>
      <c r="C4587" s="201" t="s">
        <v>2613</v>
      </c>
      <c r="D4587" s="201" t="s">
        <v>2466</v>
      </c>
      <c r="E4587" s="201" t="s">
        <v>109</v>
      </c>
      <c r="F4587" s="201" t="s">
        <v>2352</v>
      </c>
    </row>
    <row r="4588" spans="1:6" ht="12" x14ac:dyDescent="0.25">
      <c r="A4588" s="201" t="s">
        <v>760</v>
      </c>
      <c r="B4588" s="201" t="s">
        <v>3104</v>
      </c>
      <c r="C4588" s="201" t="s">
        <v>2613</v>
      </c>
      <c r="D4588" s="201" t="s">
        <v>2466</v>
      </c>
      <c r="E4588" s="201" t="s">
        <v>109</v>
      </c>
      <c r="F4588" s="201" t="s">
        <v>2344</v>
      </c>
    </row>
    <row r="4589" spans="1:6" ht="12" x14ac:dyDescent="0.25">
      <c r="A4589" s="201" t="s">
        <v>760</v>
      </c>
      <c r="B4589" s="201" t="s">
        <v>3104</v>
      </c>
      <c r="C4589" s="201" t="s">
        <v>2613</v>
      </c>
      <c r="D4589" s="201" t="s">
        <v>2466</v>
      </c>
      <c r="E4589" s="201" t="s">
        <v>109</v>
      </c>
      <c r="F4589" s="201" t="s">
        <v>2347</v>
      </c>
    </row>
    <row r="4590" spans="1:6" ht="12" x14ac:dyDescent="0.25">
      <c r="A4590" s="201" t="s">
        <v>760</v>
      </c>
      <c r="B4590" s="201" t="s">
        <v>3104</v>
      </c>
      <c r="C4590" s="201" t="s">
        <v>2613</v>
      </c>
      <c r="D4590" s="201" t="s">
        <v>2466</v>
      </c>
      <c r="E4590" s="201" t="s">
        <v>109</v>
      </c>
      <c r="F4590" s="201" t="s">
        <v>2407</v>
      </c>
    </row>
    <row r="4591" spans="1:6" ht="12" x14ac:dyDescent="0.25">
      <c r="A4591" s="201" t="s">
        <v>760</v>
      </c>
      <c r="B4591" s="201" t="s">
        <v>3104</v>
      </c>
      <c r="C4591" s="201" t="s">
        <v>2613</v>
      </c>
      <c r="D4591" s="201" t="s">
        <v>2466</v>
      </c>
      <c r="E4591" s="201" t="s">
        <v>109</v>
      </c>
    </row>
    <row r="4592" spans="1:6" ht="12" x14ac:dyDescent="0.25">
      <c r="A4592" s="201" t="s">
        <v>760</v>
      </c>
      <c r="B4592" s="201" t="s">
        <v>3104</v>
      </c>
      <c r="C4592" s="201" t="s">
        <v>2613</v>
      </c>
      <c r="D4592" s="201" t="s">
        <v>2466</v>
      </c>
      <c r="E4592" s="201" t="s">
        <v>109</v>
      </c>
      <c r="F4592" s="201" t="s">
        <v>2386</v>
      </c>
    </row>
    <row r="4593" spans="1:6" ht="12" x14ac:dyDescent="0.25">
      <c r="A4593" s="201" t="s">
        <v>760</v>
      </c>
      <c r="B4593" s="201" t="s">
        <v>3104</v>
      </c>
      <c r="C4593" s="201" t="s">
        <v>2613</v>
      </c>
      <c r="D4593" s="201" t="s">
        <v>2466</v>
      </c>
      <c r="E4593" s="201" t="s">
        <v>109</v>
      </c>
      <c r="F4593" s="201" t="s">
        <v>2365</v>
      </c>
    </row>
    <row r="4594" spans="1:6" ht="12" x14ac:dyDescent="0.25">
      <c r="A4594" s="201" t="s">
        <v>760</v>
      </c>
      <c r="B4594" s="201" t="s">
        <v>3104</v>
      </c>
      <c r="C4594" s="201" t="s">
        <v>2613</v>
      </c>
      <c r="D4594" s="201" t="s">
        <v>2466</v>
      </c>
      <c r="E4594" s="201" t="s">
        <v>109</v>
      </c>
      <c r="F4594" s="201" t="s">
        <v>2440</v>
      </c>
    </row>
    <row r="4595" spans="1:6" ht="12" x14ac:dyDescent="0.25">
      <c r="A4595" s="201" t="s">
        <v>760</v>
      </c>
      <c r="B4595" s="201" t="s">
        <v>3104</v>
      </c>
      <c r="C4595" s="201" t="s">
        <v>2613</v>
      </c>
      <c r="D4595" s="201" t="s">
        <v>2466</v>
      </c>
      <c r="E4595" s="201" t="s">
        <v>109</v>
      </c>
      <c r="F4595" s="201" t="s">
        <v>2422</v>
      </c>
    </row>
    <row r="4596" spans="1:6" ht="12" x14ac:dyDescent="0.25">
      <c r="A4596" s="201" t="s">
        <v>3105</v>
      </c>
      <c r="B4596" s="201" t="s">
        <v>3106</v>
      </c>
      <c r="C4596" s="201" t="s">
        <v>2613</v>
      </c>
      <c r="D4596" s="201" t="s">
        <v>2466</v>
      </c>
      <c r="E4596" s="201" t="s">
        <v>109</v>
      </c>
      <c r="F4596" s="201" t="s">
        <v>2407</v>
      </c>
    </row>
    <row r="4597" spans="1:6" ht="12" x14ac:dyDescent="0.25">
      <c r="A4597" s="201" t="s">
        <v>3105</v>
      </c>
      <c r="B4597" s="201" t="s">
        <v>3106</v>
      </c>
      <c r="C4597" s="201" t="s">
        <v>2613</v>
      </c>
      <c r="D4597" s="201" t="s">
        <v>2466</v>
      </c>
      <c r="E4597" s="201" t="s">
        <v>109</v>
      </c>
      <c r="F4597" s="201" t="s">
        <v>2466</v>
      </c>
    </row>
    <row r="4598" spans="1:6" ht="12" x14ac:dyDescent="0.25">
      <c r="A4598" s="201" t="s">
        <v>3105</v>
      </c>
      <c r="B4598" s="201" t="s">
        <v>3106</v>
      </c>
      <c r="C4598" s="201" t="s">
        <v>2613</v>
      </c>
      <c r="D4598" s="201" t="s">
        <v>2466</v>
      </c>
      <c r="E4598" s="201" t="s">
        <v>109</v>
      </c>
      <c r="F4598" s="201" t="s">
        <v>2422</v>
      </c>
    </row>
    <row r="4599" spans="1:6" ht="12" x14ac:dyDescent="0.25">
      <c r="A4599" s="201" t="s">
        <v>3105</v>
      </c>
      <c r="B4599" s="201" t="s">
        <v>3106</v>
      </c>
      <c r="C4599" s="201" t="s">
        <v>2613</v>
      </c>
      <c r="D4599" s="201" t="s">
        <v>2466</v>
      </c>
      <c r="E4599" s="201" t="s">
        <v>109</v>
      </c>
      <c r="F4599" s="201" t="s">
        <v>2365</v>
      </c>
    </row>
    <row r="4600" spans="1:6" ht="12" x14ac:dyDescent="0.25">
      <c r="A4600" s="201" t="s">
        <v>3105</v>
      </c>
      <c r="B4600" s="201" t="s">
        <v>3106</v>
      </c>
      <c r="C4600" s="201" t="s">
        <v>2613</v>
      </c>
      <c r="D4600" s="201" t="s">
        <v>2466</v>
      </c>
      <c r="E4600" s="201" t="s">
        <v>109</v>
      </c>
      <c r="F4600" s="201" t="s">
        <v>2405</v>
      </c>
    </row>
    <row r="4601" spans="1:6" ht="12" x14ac:dyDescent="0.25">
      <c r="A4601" s="201" t="s">
        <v>3105</v>
      </c>
      <c r="B4601" s="201" t="s">
        <v>3106</v>
      </c>
      <c r="C4601" s="201" t="s">
        <v>2613</v>
      </c>
      <c r="D4601" s="201" t="s">
        <v>2466</v>
      </c>
      <c r="E4601" s="201" t="s">
        <v>109</v>
      </c>
      <c r="F4601" s="201" t="s">
        <v>2344</v>
      </c>
    </row>
    <row r="4602" spans="1:6" ht="12" x14ac:dyDescent="0.25">
      <c r="A4602" s="201" t="s">
        <v>3105</v>
      </c>
      <c r="B4602" s="201" t="s">
        <v>3106</v>
      </c>
      <c r="C4602" s="201" t="s">
        <v>2613</v>
      </c>
      <c r="D4602" s="201" t="s">
        <v>2466</v>
      </c>
      <c r="E4602" s="201" t="s">
        <v>109</v>
      </c>
      <c r="F4602" s="201" t="s">
        <v>2440</v>
      </c>
    </row>
    <row r="4603" spans="1:6" ht="12" x14ac:dyDescent="0.25">
      <c r="A4603" s="201" t="s">
        <v>3105</v>
      </c>
      <c r="B4603" s="201" t="s">
        <v>3106</v>
      </c>
      <c r="C4603" s="201" t="s">
        <v>2613</v>
      </c>
      <c r="D4603" s="201" t="s">
        <v>2466</v>
      </c>
      <c r="E4603" s="201" t="s">
        <v>109</v>
      </c>
    </row>
    <row r="4604" spans="1:6" ht="12" x14ac:dyDescent="0.25">
      <c r="A4604" s="201" t="s">
        <v>3105</v>
      </c>
      <c r="B4604" s="201" t="s">
        <v>3106</v>
      </c>
      <c r="C4604" s="201" t="s">
        <v>2613</v>
      </c>
      <c r="D4604" s="201" t="s">
        <v>2466</v>
      </c>
      <c r="E4604" s="201" t="s">
        <v>109</v>
      </c>
      <c r="F4604" s="201" t="s">
        <v>2347</v>
      </c>
    </row>
    <row r="4605" spans="1:6" ht="12" x14ac:dyDescent="0.25">
      <c r="A4605" s="201" t="s">
        <v>3105</v>
      </c>
      <c r="B4605" s="201" t="s">
        <v>3106</v>
      </c>
      <c r="C4605" s="201" t="s">
        <v>2613</v>
      </c>
      <c r="D4605" s="201" t="s">
        <v>2466</v>
      </c>
      <c r="E4605" s="201" t="s">
        <v>109</v>
      </c>
      <c r="F4605" s="201" t="s">
        <v>2443</v>
      </c>
    </row>
    <row r="4606" spans="1:6" ht="12" x14ac:dyDescent="0.25">
      <c r="A4606" s="201" t="s">
        <v>732</v>
      </c>
      <c r="B4606" s="201" t="s">
        <v>3107</v>
      </c>
      <c r="C4606" s="201" t="s">
        <v>2327</v>
      </c>
      <c r="D4606" s="201" t="s">
        <v>2466</v>
      </c>
      <c r="E4606" s="201" t="s">
        <v>103</v>
      </c>
      <c r="F4606" s="201" t="s">
        <v>2375</v>
      </c>
    </row>
    <row r="4607" spans="1:6" ht="12" x14ac:dyDescent="0.25">
      <c r="A4607" s="201" t="s">
        <v>732</v>
      </c>
      <c r="B4607" s="201" t="s">
        <v>3107</v>
      </c>
      <c r="C4607" s="201" t="s">
        <v>2327</v>
      </c>
      <c r="D4607" s="201" t="s">
        <v>2466</v>
      </c>
      <c r="E4607" s="201" t="s">
        <v>103</v>
      </c>
      <c r="F4607" s="201" t="s">
        <v>2388</v>
      </c>
    </row>
    <row r="4608" spans="1:6" ht="12" x14ac:dyDescent="0.25">
      <c r="A4608" s="201" t="s">
        <v>732</v>
      </c>
      <c r="B4608" s="201" t="s">
        <v>3107</v>
      </c>
      <c r="C4608" s="201" t="s">
        <v>2327</v>
      </c>
      <c r="D4608" s="201" t="s">
        <v>2466</v>
      </c>
      <c r="E4608" s="201" t="s">
        <v>103</v>
      </c>
      <c r="F4608" s="201" t="s">
        <v>2351</v>
      </c>
    </row>
    <row r="4609" spans="1:6" ht="12" x14ac:dyDescent="0.25">
      <c r="A4609" s="201" t="s">
        <v>732</v>
      </c>
      <c r="B4609" s="201" t="s">
        <v>3107</v>
      </c>
      <c r="C4609" s="201" t="s">
        <v>2327</v>
      </c>
      <c r="D4609" s="201" t="s">
        <v>2466</v>
      </c>
      <c r="E4609" s="201" t="s">
        <v>103</v>
      </c>
      <c r="F4609" s="201" t="s">
        <v>2378</v>
      </c>
    </row>
    <row r="4610" spans="1:6" ht="12" x14ac:dyDescent="0.25">
      <c r="A4610" s="201" t="s">
        <v>732</v>
      </c>
      <c r="B4610" s="201" t="s">
        <v>3107</v>
      </c>
      <c r="C4610" s="201" t="s">
        <v>2327</v>
      </c>
      <c r="D4610" s="201" t="s">
        <v>2466</v>
      </c>
      <c r="E4610" s="201" t="s">
        <v>103</v>
      </c>
      <c r="F4610" s="201" t="s">
        <v>2372</v>
      </c>
    </row>
    <row r="4611" spans="1:6" ht="12" x14ac:dyDescent="0.25">
      <c r="A4611" s="201" t="s">
        <v>732</v>
      </c>
      <c r="B4611" s="201" t="s">
        <v>3107</v>
      </c>
      <c r="C4611" s="201" t="s">
        <v>2327</v>
      </c>
      <c r="D4611" s="201" t="s">
        <v>2466</v>
      </c>
      <c r="E4611" s="201" t="s">
        <v>103</v>
      </c>
      <c r="F4611" s="201" t="s">
        <v>2355</v>
      </c>
    </row>
    <row r="4612" spans="1:6" ht="12" x14ac:dyDescent="0.25">
      <c r="A4612" s="201" t="s">
        <v>732</v>
      </c>
      <c r="B4612" s="201" t="s">
        <v>3107</v>
      </c>
      <c r="C4612" s="201" t="s">
        <v>2327</v>
      </c>
      <c r="D4612" s="201" t="s">
        <v>2466</v>
      </c>
      <c r="E4612" s="201" t="s">
        <v>103</v>
      </c>
      <c r="F4612" s="201" t="s">
        <v>2345</v>
      </c>
    </row>
    <row r="4613" spans="1:6" ht="12" x14ac:dyDescent="0.25">
      <c r="A4613" s="201" t="s">
        <v>732</v>
      </c>
      <c r="B4613" s="201" t="s">
        <v>3107</v>
      </c>
      <c r="C4613" s="201" t="s">
        <v>2327</v>
      </c>
      <c r="D4613" s="201" t="s">
        <v>2466</v>
      </c>
      <c r="E4613" s="201" t="s">
        <v>103</v>
      </c>
      <c r="F4613" s="201" t="s">
        <v>2365</v>
      </c>
    </row>
    <row r="4614" spans="1:6" ht="12" x14ac:dyDescent="0.25">
      <c r="A4614" s="201" t="s">
        <v>732</v>
      </c>
      <c r="B4614" s="201" t="s">
        <v>3107</v>
      </c>
      <c r="C4614" s="201" t="s">
        <v>2327</v>
      </c>
      <c r="D4614" s="201" t="s">
        <v>2466</v>
      </c>
      <c r="E4614" s="201" t="s">
        <v>103</v>
      </c>
      <c r="F4614" s="201" t="s">
        <v>2430</v>
      </c>
    </row>
    <row r="4615" spans="1:6" ht="12" x14ac:dyDescent="0.25">
      <c r="A4615" s="201" t="s">
        <v>732</v>
      </c>
      <c r="B4615" s="201" t="s">
        <v>3107</v>
      </c>
      <c r="C4615" s="201" t="s">
        <v>2327</v>
      </c>
      <c r="D4615" s="201" t="s">
        <v>2466</v>
      </c>
      <c r="E4615" s="201" t="s">
        <v>103</v>
      </c>
      <c r="F4615" s="201" t="s">
        <v>2349</v>
      </c>
    </row>
    <row r="4616" spans="1:6" ht="12" x14ac:dyDescent="0.25">
      <c r="A4616" s="201" t="s">
        <v>732</v>
      </c>
      <c r="B4616" s="201" t="s">
        <v>3107</v>
      </c>
      <c r="C4616" s="201" t="s">
        <v>2327</v>
      </c>
      <c r="D4616" s="201" t="s">
        <v>2466</v>
      </c>
      <c r="E4616" s="201" t="s">
        <v>103</v>
      </c>
      <c r="F4616" s="201" t="s">
        <v>2352</v>
      </c>
    </row>
    <row r="4617" spans="1:6" ht="12" x14ac:dyDescent="0.25">
      <c r="A4617" s="201" t="s">
        <v>732</v>
      </c>
      <c r="B4617" s="201" t="s">
        <v>3107</v>
      </c>
      <c r="C4617" s="201" t="s">
        <v>2327</v>
      </c>
      <c r="D4617" s="201" t="s">
        <v>2466</v>
      </c>
      <c r="E4617" s="201" t="s">
        <v>103</v>
      </c>
      <c r="F4617" s="201" t="s">
        <v>2383</v>
      </c>
    </row>
    <row r="4618" spans="1:6" ht="12" x14ac:dyDescent="0.25">
      <c r="A4618" s="201" t="s">
        <v>732</v>
      </c>
      <c r="B4618" s="201" t="s">
        <v>3107</v>
      </c>
      <c r="C4618" s="201" t="s">
        <v>2327</v>
      </c>
      <c r="D4618" s="201" t="s">
        <v>2466</v>
      </c>
      <c r="E4618" s="201" t="s">
        <v>103</v>
      </c>
      <c r="F4618" s="201" t="s">
        <v>2386</v>
      </c>
    </row>
    <row r="4619" spans="1:6" ht="12" x14ac:dyDescent="0.25">
      <c r="A4619" s="201" t="s">
        <v>732</v>
      </c>
      <c r="B4619" s="201" t="s">
        <v>3107</v>
      </c>
      <c r="C4619" s="201" t="s">
        <v>2327</v>
      </c>
      <c r="D4619" s="201" t="s">
        <v>2466</v>
      </c>
      <c r="E4619" s="201" t="s">
        <v>103</v>
      </c>
      <c r="F4619" s="201" t="s">
        <v>2403</v>
      </c>
    </row>
    <row r="4620" spans="1:6" ht="12" x14ac:dyDescent="0.25">
      <c r="A4620" s="201" t="s">
        <v>732</v>
      </c>
      <c r="B4620" s="201" t="s">
        <v>3107</v>
      </c>
      <c r="C4620" s="201" t="s">
        <v>2327</v>
      </c>
      <c r="D4620" s="201" t="s">
        <v>2466</v>
      </c>
      <c r="E4620" s="201" t="s">
        <v>103</v>
      </c>
      <c r="F4620" s="201" t="s">
        <v>2358</v>
      </c>
    </row>
    <row r="4621" spans="1:6" ht="12" x14ac:dyDescent="0.25">
      <c r="A4621" s="201" t="s">
        <v>732</v>
      </c>
      <c r="B4621" s="201" t="s">
        <v>3107</v>
      </c>
      <c r="C4621" s="201" t="s">
        <v>2327</v>
      </c>
      <c r="D4621" s="201" t="s">
        <v>2466</v>
      </c>
      <c r="E4621" s="201" t="s">
        <v>103</v>
      </c>
      <c r="F4621" s="201" t="s">
        <v>2391</v>
      </c>
    </row>
    <row r="4622" spans="1:6" ht="12" x14ac:dyDescent="0.25">
      <c r="A4622" s="201" t="s">
        <v>732</v>
      </c>
      <c r="B4622" s="201" t="s">
        <v>3107</v>
      </c>
      <c r="C4622" s="201" t="s">
        <v>2327</v>
      </c>
      <c r="D4622" s="201" t="s">
        <v>2466</v>
      </c>
      <c r="E4622" s="201" t="s">
        <v>103</v>
      </c>
      <c r="F4622" s="201" t="s">
        <v>2367</v>
      </c>
    </row>
    <row r="4623" spans="1:6" ht="12" x14ac:dyDescent="0.25">
      <c r="A4623" s="201" t="s">
        <v>732</v>
      </c>
      <c r="B4623" s="201" t="s">
        <v>3107</v>
      </c>
      <c r="C4623" s="201" t="s">
        <v>2327</v>
      </c>
      <c r="D4623" s="201" t="s">
        <v>2466</v>
      </c>
      <c r="E4623" s="201" t="s">
        <v>103</v>
      </c>
      <c r="F4623" s="201" t="s">
        <v>2392</v>
      </c>
    </row>
    <row r="4624" spans="1:6" ht="12" x14ac:dyDescent="0.25">
      <c r="A4624" s="201" t="s">
        <v>732</v>
      </c>
      <c r="B4624" s="201" t="s">
        <v>3107</v>
      </c>
      <c r="C4624" s="201" t="s">
        <v>2327</v>
      </c>
      <c r="D4624" s="201" t="s">
        <v>2466</v>
      </c>
      <c r="E4624" s="201" t="s">
        <v>103</v>
      </c>
    </row>
    <row r="4625" spans="1:6" ht="12" x14ac:dyDescent="0.25">
      <c r="A4625" s="201" t="s">
        <v>732</v>
      </c>
      <c r="B4625" s="201" t="s">
        <v>3107</v>
      </c>
      <c r="C4625" s="201" t="s">
        <v>2327</v>
      </c>
      <c r="D4625" s="201" t="s">
        <v>2466</v>
      </c>
      <c r="E4625" s="201" t="s">
        <v>103</v>
      </c>
      <c r="F4625" s="201" t="s">
        <v>2344</v>
      </c>
    </row>
    <row r="4626" spans="1:6" ht="12" x14ac:dyDescent="0.25">
      <c r="A4626" s="201" t="s">
        <v>732</v>
      </c>
      <c r="B4626" s="201" t="s">
        <v>3107</v>
      </c>
      <c r="C4626" s="201" t="s">
        <v>2327</v>
      </c>
      <c r="D4626" s="201" t="s">
        <v>2466</v>
      </c>
      <c r="E4626" s="201" t="s">
        <v>103</v>
      </c>
      <c r="F4626" s="201" t="s">
        <v>2348</v>
      </c>
    </row>
    <row r="4627" spans="1:6" ht="12" x14ac:dyDescent="0.25">
      <c r="A4627" s="201" t="s">
        <v>732</v>
      </c>
      <c r="B4627" s="201" t="s">
        <v>3107</v>
      </c>
      <c r="C4627" s="201" t="s">
        <v>2327</v>
      </c>
      <c r="D4627" s="201" t="s">
        <v>2466</v>
      </c>
      <c r="E4627" s="201" t="s">
        <v>103</v>
      </c>
      <c r="F4627" s="201" t="s">
        <v>2422</v>
      </c>
    </row>
    <row r="4628" spans="1:6" ht="12" x14ac:dyDescent="0.25">
      <c r="A4628" s="201" t="s">
        <v>732</v>
      </c>
      <c r="B4628" s="201" t="s">
        <v>3107</v>
      </c>
      <c r="C4628" s="201" t="s">
        <v>2327</v>
      </c>
      <c r="D4628" s="201" t="s">
        <v>2466</v>
      </c>
      <c r="E4628" s="201" t="s">
        <v>103</v>
      </c>
      <c r="F4628" s="201" t="s">
        <v>2347</v>
      </c>
    </row>
    <row r="4629" spans="1:6" ht="12" x14ac:dyDescent="0.25">
      <c r="A4629" s="201" t="s">
        <v>732</v>
      </c>
      <c r="B4629" s="201" t="s">
        <v>3107</v>
      </c>
      <c r="C4629" s="201" t="s">
        <v>2327</v>
      </c>
      <c r="D4629" s="201" t="s">
        <v>2466</v>
      </c>
      <c r="E4629" s="201" t="s">
        <v>103</v>
      </c>
      <c r="F4629" s="201" t="s">
        <v>2402</v>
      </c>
    </row>
    <row r="4630" spans="1:6" ht="12" x14ac:dyDescent="0.25">
      <c r="A4630" s="201" t="s">
        <v>732</v>
      </c>
      <c r="B4630" s="201" t="s">
        <v>3107</v>
      </c>
      <c r="C4630" s="201" t="s">
        <v>2327</v>
      </c>
      <c r="D4630" s="201" t="s">
        <v>2466</v>
      </c>
      <c r="E4630" s="201" t="s">
        <v>103</v>
      </c>
      <c r="F4630" s="201" t="s">
        <v>2354</v>
      </c>
    </row>
    <row r="4631" spans="1:6" ht="12" x14ac:dyDescent="0.25">
      <c r="A4631" s="201" t="s">
        <v>3108</v>
      </c>
      <c r="B4631" s="201" t="s">
        <v>3109</v>
      </c>
      <c r="C4631" s="201" t="s">
        <v>2439</v>
      </c>
      <c r="D4631" s="201" t="s">
        <v>2466</v>
      </c>
      <c r="E4631" s="201" t="s">
        <v>112</v>
      </c>
    </row>
    <row r="4632" spans="1:6" ht="12" x14ac:dyDescent="0.25">
      <c r="A4632" s="201" t="s">
        <v>3108</v>
      </c>
      <c r="B4632" s="201" t="s">
        <v>3109</v>
      </c>
      <c r="C4632" s="201" t="s">
        <v>2439</v>
      </c>
      <c r="D4632" s="201" t="s">
        <v>2466</v>
      </c>
      <c r="E4632" s="201" t="s">
        <v>112</v>
      </c>
      <c r="F4632" s="201" t="s">
        <v>2422</v>
      </c>
    </row>
    <row r="4633" spans="1:6" ht="12" x14ac:dyDescent="0.25">
      <c r="A4633" s="201" t="s">
        <v>3108</v>
      </c>
      <c r="B4633" s="201" t="s">
        <v>3109</v>
      </c>
      <c r="C4633" s="201" t="s">
        <v>2439</v>
      </c>
      <c r="D4633" s="201" t="s">
        <v>2466</v>
      </c>
      <c r="E4633" s="201" t="s">
        <v>112</v>
      </c>
      <c r="F4633" s="201" t="s">
        <v>2443</v>
      </c>
    </row>
    <row r="4634" spans="1:6" ht="12" x14ac:dyDescent="0.25">
      <c r="A4634" s="201" t="s">
        <v>3108</v>
      </c>
      <c r="B4634" s="201" t="s">
        <v>3109</v>
      </c>
      <c r="C4634" s="201" t="s">
        <v>2439</v>
      </c>
      <c r="D4634" s="201" t="s">
        <v>2466</v>
      </c>
      <c r="E4634" s="201" t="s">
        <v>112</v>
      </c>
      <c r="F4634" s="201" t="s">
        <v>2407</v>
      </c>
    </row>
    <row r="4635" spans="1:6" ht="12" x14ac:dyDescent="0.25">
      <c r="A4635" s="201" t="s">
        <v>3108</v>
      </c>
      <c r="B4635" s="201" t="s">
        <v>3109</v>
      </c>
      <c r="C4635" s="201" t="s">
        <v>2439</v>
      </c>
      <c r="D4635" s="201" t="s">
        <v>2466</v>
      </c>
      <c r="E4635" s="201" t="s">
        <v>112</v>
      </c>
      <c r="F4635" s="201" t="s">
        <v>2367</v>
      </c>
    </row>
    <row r="4636" spans="1:6" ht="12" x14ac:dyDescent="0.25">
      <c r="A4636" s="201" t="s">
        <v>3108</v>
      </c>
      <c r="B4636" s="201" t="s">
        <v>3109</v>
      </c>
      <c r="C4636" s="201" t="s">
        <v>2439</v>
      </c>
      <c r="D4636" s="201" t="s">
        <v>2466</v>
      </c>
      <c r="E4636" s="201" t="s">
        <v>112</v>
      </c>
      <c r="F4636" s="201" t="s">
        <v>2365</v>
      </c>
    </row>
    <row r="4637" spans="1:6" ht="12" x14ac:dyDescent="0.25">
      <c r="A4637" s="201" t="s">
        <v>3108</v>
      </c>
      <c r="B4637" s="201" t="s">
        <v>3109</v>
      </c>
      <c r="C4637" s="201" t="s">
        <v>2439</v>
      </c>
      <c r="D4637" s="201" t="s">
        <v>2466</v>
      </c>
      <c r="E4637" s="201" t="s">
        <v>112</v>
      </c>
      <c r="F4637" s="201" t="s">
        <v>2466</v>
      </c>
    </row>
    <row r="4638" spans="1:6" ht="12" x14ac:dyDescent="0.25">
      <c r="A4638" s="201" t="s">
        <v>3110</v>
      </c>
      <c r="B4638" s="201" t="s">
        <v>3111</v>
      </c>
      <c r="C4638" s="201" t="s">
        <v>2436</v>
      </c>
      <c r="D4638" s="201" t="s">
        <v>2341</v>
      </c>
      <c r="E4638" s="201" t="s">
        <v>112</v>
      </c>
    </row>
    <row r="4639" spans="1:6" ht="12" x14ac:dyDescent="0.25">
      <c r="A4639" s="201" t="s">
        <v>3110</v>
      </c>
      <c r="B4639" s="201" t="s">
        <v>3111</v>
      </c>
      <c r="C4639" s="201" t="s">
        <v>2436</v>
      </c>
      <c r="D4639" s="201" t="s">
        <v>2341</v>
      </c>
      <c r="E4639" s="201" t="s">
        <v>112</v>
      </c>
      <c r="F4639" s="201" t="s">
        <v>2353</v>
      </c>
    </row>
    <row r="4640" spans="1:6" ht="12" x14ac:dyDescent="0.25">
      <c r="A4640" s="201" t="s">
        <v>3110</v>
      </c>
      <c r="B4640" s="201" t="s">
        <v>3111</v>
      </c>
      <c r="C4640" s="201" t="s">
        <v>2436</v>
      </c>
      <c r="D4640" s="201" t="s">
        <v>2341</v>
      </c>
      <c r="E4640" s="201" t="s">
        <v>112</v>
      </c>
      <c r="F4640" s="201" t="s">
        <v>2365</v>
      </c>
    </row>
    <row r="4641" spans="1:6" ht="12" x14ac:dyDescent="0.25">
      <c r="A4641" s="201" t="s">
        <v>3110</v>
      </c>
      <c r="B4641" s="201" t="s">
        <v>3111</v>
      </c>
      <c r="C4641" s="201" t="s">
        <v>2436</v>
      </c>
      <c r="D4641" s="201" t="s">
        <v>2341</v>
      </c>
      <c r="E4641" s="201" t="s">
        <v>112</v>
      </c>
      <c r="F4641" s="201" t="s">
        <v>2341</v>
      </c>
    </row>
    <row r="4642" spans="1:6" ht="12" x14ac:dyDescent="0.25">
      <c r="A4642" s="201" t="s">
        <v>3110</v>
      </c>
      <c r="B4642" s="201" t="s">
        <v>3111</v>
      </c>
      <c r="C4642" s="201" t="s">
        <v>2436</v>
      </c>
      <c r="D4642" s="201" t="s">
        <v>2341</v>
      </c>
      <c r="E4642" s="201" t="s">
        <v>112</v>
      </c>
      <c r="F4642" s="201" t="s">
        <v>2364</v>
      </c>
    </row>
    <row r="4643" spans="1:6" ht="12" x14ac:dyDescent="0.25">
      <c r="A4643" s="201" t="s">
        <v>3112</v>
      </c>
      <c r="B4643" s="201" t="s">
        <v>3113</v>
      </c>
      <c r="C4643" s="201" t="s">
        <v>2436</v>
      </c>
      <c r="D4643" s="201" t="s">
        <v>2466</v>
      </c>
      <c r="E4643" s="201" t="s">
        <v>112</v>
      </c>
    </row>
    <row r="4644" spans="1:6" ht="12" x14ac:dyDescent="0.25">
      <c r="A4644" s="201" t="s">
        <v>3112</v>
      </c>
      <c r="B4644" s="201" t="s">
        <v>3113</v>
      </c>
      <c r="C4644" s="201" t="s">
        <v>2436</v>
      </c>
      <c r="D4644" s="201" t="s">
        <v>2466</v>
      </c>
      <c r="E4644" s="201" t="s">
        <v>112</v>
      </c>
      <c r="F4644" s="201" t="s">
        <v>2390</v>
      </c>
    </row>
    <row r="4645" spans="1:6" ht="12" x14ac:dyDescent="0.25">
      <c r="A4645" s="201" t="s">
        <v>3112</v>
      </c>
      <c r="B4645" s="201" t="s">
        <v>3113</v>
      </c>
      <c r="C4645" s="201" t="s">
        <v>2436</v>
      </c>
      <c r="D4645" s="201" t="s">
        <v>2466</v>
      </c>
      <c r="E4645" s="201" t="s">
        <v>112</v>
      </c>
      <c r="F4645" s="201" t="s">
        <v>2345</v>
      </c>
    </row>
    <row r="4646" spans="1:6" ht="12" x14ac:dyDescent="0.25">
      <c r="A4646" s="201" t="s">
        <v>3112</v>
      </c>
      <c r="B4646" s="201" t="s">
        <v>3113</v>
      </c>
      <c r="C4646" s="201" t="s">
        <v>2436</v>
      </c>
      <c r="D4646" s="201" t="s">
        <v>2466</v>
      </c>
      <c r="E4646" s="201" t="s">
        <v>112</v>
      </c>
      <c r="F4646" s="201" t="s">
        <v>2466</v>
      </c>
    </row>
    <row r="4647" spans="1:6" ht="12" x14ac:dyDescent="0.25">
      <c r="A4647" s="201" t="s">
        <v>3114</v>
      </c>
      <c r="B4647" s="201" t="s">
        <v>3115</v>
      </c>
      <c r="C4647" s="201" t="s">
        <v>2439</v>
      </c>
      <c r="D4647" s="201" t="s">
        <v>2466</v>
      </c>
      <c r="E4647" s="201" t="s">
        <v>109</v>
      </c>
      <c r="F4647" s="201" t="s">
        <v>2394</v>
      </c>
    </row>
    <row r="4648" spans="1:6" ht="12" x14ac:dyDescent="0.25">
      <c r="A4648" s="201" t="s">
        <v>3114</v>
      </c>
      <c r="B4648" s="201" t="s">
        <v>3115</v>
      </c>
      <c r="C4648" s="201" t="s">
        <v>2439</v>
      </c>
      <c r="D4648" s="201" t="s">
        <v>2466</v>
      </c>
      <c r="E4648" s="201" t="s">
        <v>109</v>
      </c>
    </row>
    <row r="4649" spans="1:6" ht="12" x14ac:dyDescent="0.25">
      <c r="A4649" s="201" t="s">
        <v>3114</v>
      </c>
      <c r="B4649" s="201" t="s">
        <v>3115</v>
      </c>
      <c r="C4649" s="201" t="s">
        <v>2439</v>
      </c>
      <c r="D4649" s="201" t="s">
        <v>2466</v>
      </c>
      <c r="E4649" s="201" t="s">
        <v>109</v>
      </c>
      <c r="F4649" s="201" t="s">
        <v>2367</v>
      </c>
    </row>
    <row r="4650" spans="1:6" ht="12" x14ac:dyDescent="0.25">
      <c r="A4650" s="201" t="s">
        <v>3114</v>
      </c>
      <c r="B4650" s="201" t="s">
        <v>3115</v>
      </c>
      <c r="C4650" s="201" t="s">
        <v>2439</v>
      </c>
      <c r="D4650" s="201" t="s">
        <v>2466</v>
      </c>
      <c r="E4650" s="201" t="s">
        <v>109</v>
      </c>
      <c r="F4650" s="201" t="s">
        <v>2466</v>
      </c>
    </row>
    <row r="4651" spans="1:6" ht="12" x14ac:dyDescent="0.25">
      <c r="A4651" s="201" t="s">
        <v>3114</v>
      </c>
      <c r="B4651" s="201" t="s">
        <v>3115</v>
      </c>
      <c r="C4651" s="201" t="s">
        <v>2439</v>
      </c>
      <c r="D4651" s="201" t="s">
        <v>2466</v>
      </c>
      <c r="E4651" s="201" t="s">
        <v>109</v>
      </c>
      <c r="F4651" s="201" t="s">
        <v>2365</v>
      </c>
    </row>
    <row r="4652" spans="1:6" ht="12" x14ac:dyDescent="0.25">
      <c r="A4652" s="201" t="s">
        <v>3114</v>
      </c>
      <c r="B4652" s="201" t="s">
        <v>3115</v>
      </c>
      <c r="C4652" s="201" t="s">
        <v>2439</v>
      </c>
      <c r="D4652" s="201" t="s">
        <v>2466</v>
      </c>
      <c r="E4652" s="201" t="s">
        <v>109</v>
      </c>
      <c r="F4652" s="201" t="s">
        <v>2422</v>
      </c>
    </row>
    <row r="4653" spans="1:6" ht="12" x14ac:dyDescent="0.25">
      <c r="A4653" s="201" t="s">
        <v>3114</v>
      </c>
      <c r="B4653" s="201" t="s">
        <v>3115</v>
      </c>
      <c r="C4653" s="201" t="s">
        <v>2439</v>
      </c>
      <c r="D4653" s="201" t="s">
        <v>2466</v>
      </c>
      <c r="E4653" s="201" t="s">
        <v>109</v>
      </c>
      <c r="F4653" s="201" t="s">
        <v>2343</v>
      </c>
    </row>
    <row r="4654" spans="1:6" ht="12" x14ac:dyDescent="0.25">
      <c r="A4654" s="201" t="s">
        <v>3116</v>
      </c>
      <c r="B4654" s="201" t="s">
        <v>3117</v>
      </c>
      <c r="C4654" s="201" t="s">
        <v>2436</v>
      </c>
      <c r="D4654" s="201" t="s">
        <v>2466</v>
      </c>
      <c r="E4654" s="201" t="s">
        <v>112</v>
      </c>
      <c r="F4654" s="201" t="s">
        <v>2396</v>
      </c>
    </row>
    <row r="4655" spans="1:6" ht="12" x14ac:dyDescent="0.25">
      <c r="A4655" s="201" t="s">
        <v>3116</v>
      </c>
      <c r="B4655" s="201" t="s">
        <v>3117</v>
      </c>
      <c r="C4655" s="201" t="s">
        <v>2436</v>
      </c>
      <c r="D4655" s="201" t="s">
        <v>2466</v>
      </c>
      <c r="E4655" s="201" t="s">
        <v>112</v>
      </c>
      <c r="F4655" s="201" t="s">
        <v>2466</v>
      </c>
    </row>
    <row r="4656" spans="1:6" ht="12" x14ac:dyDescent="0.25">
      <c r="A4656" s="201" t="s">
        <v>3116</v>
      </c>
      <c r="B4656" s="201" t="s">
        <v>3117</v>
      </c>
      <c r="C4656" s="201" t="s">
        <v>2436</v>
      </c>
      <c r="D4656" s="201" t="s">
        <v>2466</v>
      </c>
      <c r="E4656" s="201" t="s">
        <v>112</v>
      </c>
      <c r="F4656" s="201" t="s">
        <v>2367</v>
      </c>
    </row>
    <row r="4657" spans="1:6" ht="12" x14ac:dyDescent="0.25">
      <c r="A4657" s="201" t="s">
        <v>3116</v>
      </c>
      <c r="B4657" s="201" t="s">
        <v>3117</v>
      </c>
      <c r="C4657" s="201" t="s">
        <v>2436</v>
      </c>
      <c r="D4657" s="201" t="s">
        <v>2466</v>
      </c>
      <c r="E4657" s="201" t="s">
        <v>112</v>
      </c>
    </row>
    <row r="4658" spans="1:6" ht="12" x14ac:dyDescent="0.25">
      <c r="A4658" s="201" t="s">
        <v>3118</v>
      </c>
      <c r="B4658" s="201" t="s">
        <v>3119</v>
      </c>
      <c r="C4658" s="201" t="s">
        <v>2436</v>
      </c>
      <c r="D4658" s="201" t="s">
        <v>2466</v>
      </c>
      <c r="E4658" s="201" t="s">
        <v>112</v>
      </c>
    </row>
    <row r="4659" spans="1:6" ht="12" x14ac:dyDescent="0.25">
      <c r="A4659" s="201" t="s">
        <v>3118</v>
      </c>
      <c r="B4659" s="201" t="s">
        <v>3119</v>
      </c>
      <c r="C4659" s="201" t="s">
        <v>2436</v>
      </c>
      <c r="D4659" s="201" t="s">
        <v>2466</v>
      </c>
      <c r="E4659" s="201" t="s">
        <v>112</v>
      </c>
      <c r="F4659" s="201" t="s">
        <v>2396</v>
      </c>
    </row>
    <row r="4660" spans="1:6" ht="12" x14ac:dyDescent="0.25">
      <c r="A4660" s="201" t="s">
        <v>3118</v>
      </c>
      <c r="B4660" s="201" t="s">
        <v>3119</v>
      </c>
      <c r="C4660" s="201" t="s">
        <v>2436</v>
      </c>
      <c r="D4660" s="201" t="s">
        <v>2466</v>
      </c>
      <c r="E4660" s="201" t="s">
        <v>112</v>
      </c>
      <c r="F4660" s="201" t="s">
        <v>2466</v>
      </c>
    </row>
    <row r="4661" spans="1:6" ht="12" x14ac:dyDescent="0.25">
      <c r="A4661" s="201" t="s">
        <v>3120</v>
      </c>
      <c r="B4661" s="201" t="s">
        <v>3121</v>
      </c>
      <c r="C4661" s="201" t="s">
        <v>2436</v>
      </c>
      <c r="D4661" s="201" t="s">
        <v>2341</v>
      </c>
      <c r="E4661" s="201" t="s">
        <v>112</v>
      </c>
      <c r="F4661" s="201" t="s">
        <v>2364</v>
      </c>
    </row>
    <row r="4662" spans="1:6" ht="12" x14ac:dyDescent="0.25">
      <c r="A4662" s="201" t="s">
        <v>3120</v>
      </c>
      <c r="B4662" s="201" t="s">
        <v>3121</v>
      </c>
      <c r="C4662" s="201" t="s">
        <v>2436</v>
      </c>
      <c r="D4662" s="201" t="s">
        <v>2341</v>
      </c>
      <c r="E4662" s="201" t="s">
        <v>112</v>
      </c>
      <c r="F4662" s="201" t="s">
        <v>2357</v>
      </c>
    </row>
    <row r="4663" spans="1:6" ht="12" x14ac:dyDescent="0.25">
      <c r="A4663" s="201" t="s">
        <v>3120</v>
      </c>
      <c r="B4663" s="201" t="s">
        <v>3121</v>
      </c>
      <c r="C4663" s="201" t="s">
        <v>2436</v>
      </c>
      <c r="D4663" s="201" t="s">
        <v>2341</v>
      </c>
      <c r="E4663" s="201" t="s">
        <v>112</v>
      </c>
    </row>
    <row r="4664" spans="1:6" ht="12" x14ac:dyDescent="0.25">
      <c r="A4664" s="201" t="s">
        <v>3120</v>
      </c>
      <c r="B4664" s="201" t="s">
        <v>3121</v>
      </c>
      <c r="C4664" s="201" t="s">
        <v>2436</v>
      </c>
      <c r="D4664" s="201" t="s">
        <v>2341</v>
      </c>
      <c r="E4664" s="201" t="s">
        <v>112</v>
      </c>
      <c r="F4664" s="201" t="s">
        <v>2342</v>
      </c>
    </row>
    <row r="4665" spans="1:6" ht="12" x14ac:dyDescent="0.25">
      <c r="A4665" s="201" t="s">
        <v>3120</v>
      </c>
      <c r="B4665" s="201" t="s">
        <v>3121</v>
      </c>
      <c r="C4665" s="201" t="s">
        <v>2436</v>
      </c>
      <c r="D4665" s="201" t="s">
        <v>2341</v>
      </c>
      <c r="E4665" s="201" t="s">
        <v>112</v>
      </c>
      <c r="F4665" s="201" t="s">
        <v>2365</v>
      </c>
    </row>
    <row r="4666" spans="1:6" ht="12" x14ac:dyDescent="0.25">
      <c r="A4666" s="201" t="s">
        <v>3120</v>
      </c>
      <c r="B4666" s="201" t="s">
        <v>3121</v>
      </c>
      <c r="C4666" s="201" t="s">
        <v>2436</v>
      </c>
      <c r="D4666" s="201" t="s">
        <v>2341</v>
      </c>
      <c r="E4666" s="201" t="s">
        <v>112</v>
      </c>
      <c r="F4666" s="201" t="s">
        <v>2341</v>
      </c>
    </row>
    <row r="4667" spans="1:6" ht="12" x14ac:dyDescent="0.25">
      <c r="A4667" s="201" t="s">
        <v>3122</v>
      </c>
      <c r="B4667" s="201" t="s">
        <v>3123</v>
      </c>
      <c r="C4667" s="201" t="s">
        <v>2439</v>
      </c>
      <c r="D4667" s="201" t="s">
        <v>2466</v>
      </c>
      <c r="E4667" s="201" t="s">
        <v>105</v>
      </c>
      <c r="F4667" s="201" t="s">
        <v>2365</v>
      </c>
    </row>
    <row r="4668" spans="1:6" ht="12" x14ac:dyDescent="0.25">
      <c r="A4668" s="201" t="s">
        <v>3122</v>
      </c>
      <c r="B4668" s="201" t="s">
        <v>3123</v>
      </c>
      <c r="C4668" s="201" t="s">
        <v>2439</v>
      </c>
      <c r="D4668" s="201" t="s">
        <v>2466</v>
      </c>
      <c r="E4668" s="201" t="s">
        <v>105</v>
      </c>
      <c r="F4668" s="201" t="s">
        <v>2355</v>
      </c>
    </row>
    <row r="4669" spans="1:6" ht="12" x14ac:dyDescent="0.25">
      <c r="A4669" s="201" t="s">
        <v>3122</v>
      </c>
      <c r="B4669" s="201" t="s">
        <v>3123</v>
      </c>
      <c r="C4669" s="201" t="s">
        <v>2439</v>
      </c>
      <c r="D4669" s="201" t="s">
        <v>2466</v>
      </c>
      <c r="E4669" s="201" t="s">
        <v>105</v>
      </c>
    </row>
    <row r="4670" spans="1:6" ht="12" x14ac:dyDescent="0.25">
      <c r="A4670" s="201" t="s">
        <v>3122</v>
      </c>
      <c r="B4670" s="201" t="s">
        <v>3123</v>
      </c>
      <c r="C4670" s="201" t="s">
        <v>2439</v>
      </c>
      <c r="D4670" s="201" t="s">
        <v>2466</v>
      </c>
      <c r="E4670" s="201" t="s">
        <v>105</v>
      </c>
      <c r="F4670" s="201" t="s">
        <v>2422</v>
      </c>
    </row>
    <row r="4671" spans="1:6" ht="12" x14ac:dyDescent="0.25">
      <c r="A4671" s="201" t="s">
        <v>3122</v>
      </c>
      <c r="B4671" s="201" t="s">
        <v>3123</v>
      </c>
      <c r="C4671" s="201" t="s">
        <v>2439</v>
      </c>
      <c r="D4671" s="201" t="s">
        <v>2466</v>
      </c>
      <c r="E4671" s="201" t="s">
        <v>105</v>
      </c>
      <c r="F4671" s="201" t="s">
        <v>2443</v>
      </c>
    </row>
    <row r="4672" spans="1:6" ht="12" x14ac:dyDescent="0.25">
      <c r="A4672" s="201" t="s">
        <v>3122</v>
      </c>
      <c r="B4672" s="201" t="s">
        <v>3123</v>
      </c>
      <c r="C4672" s="201" t="s">
        <v>2439</v>
      </c>
      <c r="D4672" s="201" t="s">
        <v>2466</v>
      </c>
      <c r="E4672" s="201" t="s">
        <v>105</v>
      </c>
      <c r="F4672" s="201" t="s">
        <v>2394</v>
      </c>
    </row>
    <row r="4673" spans="1:6" ht="12" x14ac:dyDescent="0.25">
      <c r="A4673" s="201" t="s">
        <v>3122</v>
      </c>
      <c r="B4673" s="201" t="s">
        <v>3123</v>
      </c>
      <c r="C4673" s="201" t="s">
        <v>2439</v>
      </c>
      <c r="D4673" s="201" t="s">
        <v>2466</v>
      </c>
      <c r="E4673" s="201" t="s">
        <v>105</v>
      </c>
      <c r="F4673" s="201" t="s">
        <v>2407</v>
      </c>
    </row>
    <row r="4674" spans="1:6" ht="12" x14ac:dyDescent="0.25">
      <c r="A4674" s="201" t="s">
        <v>3122</v>
      </c>
      <c r="B4674" s="201" t="s">
        <v>3123</v>
      </c>
      <c r="C4674" s="201" t="s">
        <v>2439</v>
      </c>
      <c r="D4674" s="201" t="s">
        <v>2466</v>
      </c>
      <c r="E4674" s="201" t="s">
        <v>105</v>
      </c>
      <c r="F4674" s="201" t="s">
        <v>2466</v>
      </c>
    </row>
    <row r="4675" spans="1:6" ht="12" x14ac:dyDescent="0.25">
      <c r="A4675" s="201" t="s">
        <v>3124</v>
      </c>
      <c r="B4675" s="201" t="s">
        <v>3125</v>
      </c>
      <c r="C4675" s="201" t="s">
        <v>2613</v>
      </c>
      <c r="D4675" s="201" t="s">
        <v>2466</v>
      </c>
      <c r="E4675" s="201" t="s">
        <v>109</v>
      </c>
      <c r="F4675" s="201" t="s">
        <v>2365</v>
      </c>
    </row>
    <row r="4676" spans="1:6" ht="12" x14ac:dyDescent="0.25">
      <c r="A4676" s="201" t="s">
        <v>3124</v>
      </c>
      <c r="B4676" s="201" t="s">
        <v>3125</v>
      </c>
      <c r="C4676" s="201" t="s">
        <v>2613</v>
      </c>
      <c r="D4676" s="201" t="s">
        <v>2466</v>
      </c>
      <c r="E4676" s="201" t="s">
        <v>109</v>
      </c>
    </row>
    <row r="4677" spans="1:6" ht="12" x14ac:dyDescent="0.25">
      <c r="A4677" s="201" t="s">
        <v>3124</v>
      </c>
      <c r="B4677" s="201" t="s">
        <v>3125</v>
      </c>
      <c r="C4677" s="201" t="s">
        <v>2613</v>
      </c>
      <c r="D4677" s="201" t="s">
        <v>2466</v>
      </c>
      <c r="E4677" s="201" t="s">
        <v>109</v>
      </c>
      <c r="F4677" s="201" t="s">
        <v>2405</v>
      </c>
    </row>
    <row r="4678" spans="1:6" ht="12" x14ac:dyDescent="0.25">
      <c r="A4678" s="201" t="s">
        <v>3124</v>
      </c>
      <c r="B4678" s="201" t="s">
        <v>3125</v>
      </c>
      <c r="C4678" s="201" t="s">
        <v>2613</v>
      </c>
      <c r="D4678" s="201" t="s">
        <v>2466</v>
      </c>
      <c r="E4678" s="201" t="s">
        <v>109</v>
      </c>
      <c r="F4678" s="201" t="s">
        <v>2387</v>
      </c>
    </row>
    <row r="4679" spans="1:6" ht="12" x14ac:dyDescent="0.25">
      <c r="A4679" s="201" t="s">
        <v>3124</v>
      </c>
      <c r="B4679" s="201" t="s">
        <v>3125</v>
      </c>
      <c r="C4679" s="201" t="s">
        <v>2613</v>
      </c>
      <c r="D4679" s="201" t="s">
        <v>2466</v>
      </c>
      <c r="E4679" s="201" t="s">
        <v>109</v>
      </c>
      <c r="F4679" s="201" t="s">
        <v>2407</v>
      </c>
    </row>
    <row r="4680" spans="1:6" ht="12" x14ac:dyDescent="0.25">
      <c r="A4680" s="201" t="s">
        <v>3124</v>
      </c>
      <c r="B4680" s="201" t="s">
        <v>3125</v>
      </c>
      <c r="C4680" s="201" t="s">
        <v>2613</v>
      </c>
      <c r="D4680" s="201" t="s">
        <v>2466</v>
      </c>
      <c r="E4680" s="201" t="s">
        <v>109</v>
      </c>
      <c r="F4680" s="201" t="s">
        <v>2350</v>
      </c>
    </row>
    <row r="4681" spans="1:6" ht="12" x14ac:dyDescent="0.25">
      <c r="A4681" s="201" t="s">
        <v>3124</v>
      </c>
      <c r="B4681" s="201" t="s">
        <v>3125</v>
      </c>
      <c r="C4681" s="201" t="s">
        <v>2613</v>
      </c>
      <c r="D4681" s="201" t="s">
        <v>2466</v>
      </c>
      <c r="E4681" s="201" t="s">
        <v>109</v>
      </c>
      <c r="F4681" s="201" t="s">
        <v>2466</v>
      </c>
    </row>
    <row r="4682" spans="1:6" ht="12" x14ac:dyDescent="0.25">
      <c r="A4682" s="201" t="s">
        <v>3124</v>
      </c>
      <c r="B4682" s="201" t="s">
        <v>3125</v>
      </c>
      <c r="C4682" s="201" t="s">
        <v>2613</v>
      </c>
      <c r="D4682" s="201" t="s">
        <v>2466</v>
      </c>
      <c r="E4682" s="201" t="s">
        <v>109</v>
      </c>
      <c r="F4682" s="201" t="s">
        <v>2347</v>
      </c>
    </row>
    <row r="4683" spans="1:6" ht="12" x14ac:dyDescent="0.25">
      <c r="A4683" s="201" t="s">
        <v>3124</v>
      </c>
      <c r="B4683" s="201" t="s">
        <v>3125</v>
      </c>
      <c r="C4683" s="201" t="s">
        <v>2613</v>
      </c>
      <c r="D4683" s="201" t="s">
        <v>2466</v>
      </c>
      <c r="E4683" s="201" t="s">
        <v>109</v>
      </c>
      <c r="F4683" s="201" t="s">
        <v>2396</v>
      </c>
    </row>
    <row r="4684" spans="1:6" ht="12" x14ac:dyDescent="0.25">
      <c r="A4684" s="201" t="s">
        <v>3124</v>
      </c>
      <c r="B4684" s="201" t="s">
        <v>3125</v>
      </c>
      <c r="C4684" s="201" t="s">
        <v>2613</v>
      </c>
      <c r="D4684" s="201" t="s">
        <v>2466</v>
      </c>
      <c r="E4684" s="201" t="s">
        <v>109</v>
      </c>
      <c r="F4684" s="201" t="s">
        <v>2390</v>
      </c>
    </row>
    <row r="4685" spans="1:6" ht="12" x14ac:dyDescent="0.25">
      <c r="A4685" s="201" t="s">
        <v>3124</v>
      </c>
      <c r="B4685" s="201" t="s">
        <v>3125</v>
      </c>
      <c r="C4685" s="201" t="s">
        <v>2613</v>
      </c>
      <c r="D4685" s="201" t="s">
        <v>2466</v>
      </c>
      <c r="E4685" s="201" t="s">
        <v>109</v>
      </c>
      <c r="F4685" s="201" t="s">
        <v>2344</v>
      </c>
    </row>
    <row r="4686" spans="1:6" ht="12" x14ac:dyDescent="0.25">
      <c r="A4686" s="201" t="s">
        <v>3124</v>
      </c>
      <c r="B4686" s="201" t="s">
        <v>3125</v>
      </c>
      <c r="C4686" s="201" t="s">
        <v>2613</v>
      </c>
      <c r="D4686" s="201" t="s">
        <v>2466</v>
      </c>
      <c r="E4686" s="201" t="s">
        <v>109</v>
      </c>
      <c r="F4686" s="201" t="s">
        <v>2348</v>
      </c>
    </row>
    <row r="4687" spans="1:6" ht="12" x14ac:dyDescent="0.25">
      <c r="A4687" s="201" t="s">
        <v>3124</v>
      </c>
      <c r="B4687" s="201" t="s">
        <v>3125</v>
      </c>
      <c r="C4687" s="201" t="s">
        <v>2613</v>
      </c>
      <c r="D4687" s="201" t="s">
        <v>2466</v>
      </c>
      <c r="E4687" s="201" t="s">
        <v>109</v>
      </c>
      <c r="F4687" s="201" t="s">
        <v>2443</v>
      </c>
    </row>
    <row r="4688" spans="1:6" ht="12" x14ac:dyDescent="0.25">
      <c r="A4688" s="201" t="s">
        <v>2253</v>
      </c>
      <c r="B4688" s="201" t="s">
        <v>3126</v>
      </c>
      <c r="C4688" s="201" t="s">
        <v>2436</v>
      </c>
      <c r="D4688" s="201" t="s">
        <v>2341</v>
      </c>
      <c r="E4688" s="201" t="s">
        <v>105</v>
      </c>
      <c r="F4688" s="201" t="s">
        <v>2342</v>
      </c>
    </row>
    <row r="4689" spans="1:6" ht="12" x14ac:dyDescent="0.25">
      <c r="A4689" s="201" t="s">
        <v>2253</v>
      </c>
      <c r="B4689" s="201" t="s">
        <v>3126</v>
      </c>
      <c r="C4689" s="201" t="s">
        <v>2436</v>
      </c>
      <c r="D4689" s="201" t="s">
        <v>2341</v>
      </c>
      <c r="E4689" s="201" t="s">
        <v>105</v>
      </c>
      <c r="F4689" s="201" t="s">
        <v>2407</v>
      </c>
    </row>
    <row r="4690" spans="1:6" ht="12" x14ac:dyDescent="0.25">
      <c r="A4690" s="201" t="s">
        <v>2253</v>
      </c>
      <c r="B4690" s="201" t="s">
        <v>3126</v>
      </c>
      <c r="C4690" s="201" t="s">
        <v>2436</v>
      </c>
      <c r="D4690" s="201" t="s">
        <v>2341</v>
      </c>
      <c r="E4690" s="201" t="s">
        <v>105</v>
      </c>
      <c r="F4690" s="201" t="s">
        <v>2341</v>
      </c>
    </row>
    <row r="4691" spans="1:6" ht="12" x14ac:dyDescent="0.25">
      <c r="A4691" s="201" t="s">
        <v>2253</v>
      </c>
      <c r="B4691" s="201" t="s">
        <v>3126</v>
      </c>
      <c r="C4691" s="201" t="s">
        <v>2436</v>
      </c>
      <c r="D4691" s="201" t="s">
        <v>2341</v>
      </c>
      <c r="E4691" s="201" t="s">
        <v>105</v>
      </c>
      <c r="F4691" s="201" t="s">
        <v>2365</v>
      </c>
    </row>
    <row r="4692" spans="1:6" ht="12" x14ac:dyDescent="0.25">
      <c r="A4692" s="201" t="s">
        <v>2253</v>
      </c>
      <c r="B4692" s="201" t="s">
        <v>3126</v>
      </c>
      <c r="C4692" s="201" t="s">
        <v>2436</v>
      </c>
      <c r="D4692" s="201" t="s">
        <v>2341</v>
      </c>
      <c r="E4692" s="201" t="s">
        <v>105</v>
      </c>
    </row>
    <row r="4693" spans="1:6" ht="12" x14ac:dyDescent="0.25">
      <c r="A4693" s="201" t="s">
        <v>2254</v>
      </c>
      <c r="B4693" s="201" t="s">
        <v>3127</v>
      </c>
      <c r="C4693" s="201" t="s">
        <v>2436</v>
      </c>
      <c r="D4693" s="201" t="s">
        <v>2466</v>
      </c>
      <c r="E4693" s="201" t="s">
        <v>105</v>
      </c>
      <c r="F4693" s="201" t="s">
        <v>2364</v>
      </c>
    </row>
    <row r="4694" spans="1:6" ht="12" x14ac:dyDescent="0.25">
      <c r="A4694" s="201" t="s">
        <v>2254</v>
      </c>
      <c r="B4694" s="201" t="s">
        <v>3127</v>
      </c>
      <c r="C4694" s="201" t="s">
        <v>2436</v>
      </c>
      <c r="D4694" s="201" t="s">
        <v>2466</v>
      </c>
      <c r="E4694" s="201" t="s">
        <v>105</v>
      </c>
      <c r="F4694" s="201" t="s">
        <v>2345</v>
      </c>
    </row>
    <row r="4695" spans="1:6" ht="12" x14ac:dyDescent="0.25">
      <c r="A4695" s="201" t="s">
        <v>2254</v>
      </c>
      <c r="B4695" s="201" t="s">
        <v>3127</v>
      </c>
      <c r="C4695" s="201" t="s">
        <v>2436</v>
      </c>
      <c r="D4695" s="201" t="s">
        <v>2466</v>
      </c>
      <c r="E4695" s="201" t="s">
        <v>105</v>
      </c>
      <c r="F4695" s="201" t="s">
        <v>2365</v>
      </c>
    </row>
    <row r="4696" spans="1:6" ht="12" x14ac:dyDescent="0.25">
      <c r="A4696" s="201" t="s">
        <v>2254</v>
      </c>
      <c r="B4696" s="201" t="s">
        <v>3127</v>
      </c>
      <c r="C4696" s="201" t="s">
        <v>2436</v>
      </c>
      <c r="D4696" s="201" t="s">
        <v>2466</v>
      </c>
      <c r="E4696" s="201" t="s">
        <v>105</v>
      </c>
      <c r="F4696" s="201" t="s">
        <v>2396</v>
      </c>
    </row>
    <row r="4697" spans="1:6" ht="12" x14ac:dyDescent="0.25">
      <c r="A4697" s="201" t="s">
        <v>2254</v>
      </c>
      <c r="B4697" s="201" t="s">
        <v>3127</v>
      </c>
      <c r="C4697" s="201" t="s">
        <v>2436</v>
      </c>
      <c r="D4697" s="201" t="s">
        <v>2466</v>
      </c>
      <c r="E4697" s="201" t="s">
        <v>105</v>
      </c>
      <c r="F4697" s="201" t="s">
        <v>2466</v>
      </c>
    </row>
    <row r="4698" spans="1:6" ht="12" x14ac:dyDescent="0.25">
      <c r="A4698" s="201" t="s">
        <v>2254</v>
      </c>
      <c r="B4698" s="201" t="s">
        <v>3127</v>
      </c>
      <c r="C4698" s="201" t="s">
        <v>2436</v>
      </c>
      <c r="D4698" s="201" t="s">
        <v>2466</v>
      </c>
      <c r="E4698" s="201" t="s">
        <v>105</v>
      </c>
    </row>
    <row r="4699" spans="1:6" ht="12" x14ac:dyDescent="0.25">
      <c r="A4699" s="201" t="s">
        <v>3128</v>
      </c>
      <c r="B4699" s="201" t="s">
        <v>3129</v>
      </c>
      <c r="C4699" s="201" t="s">
        <v>2436</v>
      </c>
      <c r="D4699" s="201" t="s">
        <v>2466</v>
      </c>
      <c r="E4699" s="201" t="s">
        <v>105</v>
      </c>
      <c r="F4699" s="201" t="s">
        <v>2367</v>
      </c>
    </row>
    <row r="4700" spans="1:6" ht="12" x14ac:dyDescent="0.25">
      <c r="A4700" s="201" t="s">
        <v>3128</v>
      </c>
      <c r="B4700" s="201" t="s">
        <v>3129</v>
      </c>
      <c r="C4700" s="201" t="s">
        <v>2436</v>
      </c>
      <c r="D4700" s="201" t="s">
        <v>2466</v>
      </c>
      <c r="E4700" s="201" t="s">
        <v>105</v>
      </c>
      <c r="F4700" s="201" t="s">
        <v>2345</v>
      </c>
    </row>
    <row r="4701" spans="1:6" ht="12" x14ac:dyDescent="0.25">
      <c r="A4701" s="201" t="s">
        <v>3128</v>
      </c>
      <c r="B4701" s="201" t="s">
        <v>3129</v>
      </c>
      <c r="C4701" s="201" t="s">
        <v>2436</v>
      </c>
      <c r="D4701" s="201" t="s">
        <v>2466</v>
      </c>
      <c r="E4701" s="201" t="s">
        <v>105</v>
      </c>
      <c r="F4701" s="201" t="s">
        <v>2364</v>
      </c>
    </row>
    <row r="4702" spans="1:6" ht="12" x14ac:dyDescent="0.25">
      <c r="A4702" s="201" t="s">
        <v>3128</v>
      </c>
      <c r="B4702" s="201" t="s">
        <v>3129</v>
      </c>
      <c r="C4702" s="201" t="s">
        <v>2436</v>
      </c>
      <c r="D4702" s="201" t="s">
        <v>2466</v>
      </c>
      <c r="E4702" s="201" t="s">
        <v>105</v>
      </c>
      <c r="F4702" s="201" t="s">
        <v>2466</v>
      </c>
    </row>
    <row r="4703" spans="1:6" ht="12" x14ac:dyDescent="0.25">
      <c r="A4703" s="201" t="s">
        <v>3128</v>
      </c>
      <c r="B4703" s="201" t="s">
        <v>3129</v>
      </c>
      <c r="C4703" s="201" t="s">
        <v>2436</v>
      </c>
      <c r="D4703" s="201" t="s">
        <v>2466</v>
      </c>
      <c r="E4703" s="201" t="s">
        <v>105</v>
      </c>
    </row>
    <row r="4704" spans="1:6" ht="12" x14ac:dyDescent="0.25">
      <c r="A4704" s="201" t="s">
        <v>3128</v>
      </c>
      <c r="B4704" s="201" t="s">
        <v>3129</v>
      </c>
      <c r="C4704" s="201" t="s">
        <v>2436</v>
      </c>
      <c r="D4704" s="201" t="s">
        <v>2466</v>
      </c>
      <c r="E4704" s="201" t="s">
        <v>105</v>
      </c>
      <c r="F4704" s="201" t="s">
        <v>2365</v>
      </c>
    </row>
    <row r="4705" spans="1:6" ht="12" x14ac:dyDescent="0.25">
      <c r="A4705" s="201" t="s">
        <v>3128</v>
      </c>
      <c r="B4705" s="201" t="s">
        <v>3129</v>
      </c>
      <c r="C4705" s="201" t="s">
        <v>2436</v>
      </c>
      <c r="D4705" s="201" t="s">
        <v>2466</v>
      </c>
      <c r="E4705" s="201" t="s">
        <v>105</v>
      </c>
      <c r="F4705" s="201" t="s">
        <v>2396</v>
      </c>
    </row>
    <row r="4706" spans="1:6" ht="12" x14ac:dyDescent="0.25">
      <c r="A4706" s="201" t="s">
        <v>2255</v>
      </c>
      <c r="B4706" s="201" t="s">
        <v>3130</v>
      </c>
      <c r="C4706" s="201" t="s">
        <v>2436</v>
      </c>
      <c r="D4706" s="201" t="s">
        <v>2466</v>
      </c>
      <c r="E4706" s="201" t="s">
        <v>105</v>
      </c>
      <c r="F4706" s="201" t="s">
        <v>2365</v>
      </c>
    </row>
    <row r="4707" spans="1:6" ht="12" x14ac:dyDescent="0.25">
      <c r="A4707" s="201" t="s">
        <v>2255</v>
      </c>
      <c r="B4707" s="201" t="s">
        <v>3130</v>
      </c>
      <c r="C4707" s="201" t="s">
        <v>2436</v>
      </c>
      <c r="D4707" s="201" t="s">
        <v>2466</v>
      </c>
      <c r="E4707" s="201" t="s">
        <v>105</v>
      </c>
      <c r="F4707" s="201" t="s">
        <v>2466</v>
      </c>
    </row>
    <row r="4708" spans="1:6" ht="12" x14ac:dyDescent="0.25">
      <c r="A4708" s="201" t="s">
        <v>2255</v>
      </c>
      <c r="B4708" s="201" t="s">
        <v>3130</v>
      </c>
      <c r="C4708" s="201" t="s">
        <v>2436</v>
      </c>
      <c r="D4708" s="201" t="s">
        <v>2466</v>
      </c>
      <c r="E4708" s="201" t="s">
        <v>105</v>
      </c>
    </row>
    <row r="4709" spans="1:6" ht="12" x14ac:dyDescent="0.25">
      <c r="A4709" s="201" t="s">
        <v>2255</v>
      </c>
      <c r="B4709" s="201" t="s">
        <v>3130</v>
      </c>
      <c r="C4709" s="201" t="s">
        <v>2436</v>
      </c>
      <c r="D4709" s="201" t="s">
        <v>2466</v>
      </c>
      <c r="E4709" s="201" t="s">
        <v>105</v>
      </c>
      <c r="F4709" s="201" t="s">
        <v>2390</v>
      </c>
    </row>
    <row r="4710" spans="1:6" ht="12" x14ac:dyDescent="0.25">
      <c r="A4710" s="201" t="s">
        <v>2255</v>
      </c>
      <c r="B4710" s="201" t="s">
        <v>3130</v>
      </c>
      <c r="C4710" s="201" t="s">
        <v>2436</v>
      </c>
      <c r="D4710" s="201" t="s">
        <v>2466</v>
      </c>
      <c r="E4710" s="201" t="s">
        <v>105</v>
      </c>
      <c r="F4710" s="201" t="s">
        <v>2345</v>
      </c>
    </row>
    <row r="4711" spans="1:6" ht="12" x14ac:dyDescent="0.25">
      <c r="A4711" s="201" t="s">
        <v>3131</v>
      </c>
      <c r="B4711" s="201" t="s">
        <v>3132</v>
      </c>
      <c r="C4711" s="201" t="s">
        <v>2436</v>
      </c>
      <c r="D4711" s="201" t="s">
        <v>2466</v>
      </c>
      <c r="E4711" s="201" t="s">
        <v>105</v>
      </c>
      <c r="F4711" s="201" t="s">
        <v>2365</v>
      </c>
    </row>
    <row r="4712" spans="1:6" ht="12" x14ac:dyDescent="0.25">
      <c r="A4712" s="201" t="s">
        <v>3131</v>
      </c>
      <c r="B4712" s="201" t="s">
        <v>3132</v>
      </c>
      <c r="C4712" s="201" t="s">
        <v>2436</v>
      </c>
      <c r="D4712" s="201" t="s">
        <v>2466</v>
      </c>
      <c r="E4712" s="201" t="s">
        <v>105</v>
      </c>
      <c r="F4712" s="201" t="s">
        <v>2398</v>
      </c>
    </row>
    <row r="4713" spans="1:6" ht="12" x14ac:dyDescent="0.25">
      <c r="A4713" s="201" t="s">
        <v>3131</v>
      </c>
      <c r="B4713" s="201" t="s">
        <v>3132</v>
      </c>
      <c r="C4713" s="201" t="s">
        <v>2436</v>
      </c>
      <c r="D4713" s="201" t="s">
        <v>2466</v>
      </c>
      <c r="E4713" s="201" t="s">
        <v>105</v>
      </c>
      <c r="F4713" s="201" t="s">
        <v>2347</v>
      </c>
    </row>
    <row r="4714" spans="1:6" ht="12" x14ac:dyDescent="0.25">
      <c r="A4714" s="201" t="s">
        <v>3131</v>
      </c>
      <c r="B4714" s="201" t="s">
        <v>3132</v>
      </c>
      <c r="C4714" s="201" t="s">
        <v>2436</v>
      </c>
      <c r="D4714" s="201" t="s">
        <v>2466</v>
      </c>
      <c r="E4714" s="201" t="s">
        <v>105</v>
      </c>
      <c r="F4714" s="201" t="s">
        <v>2407</v>
      </c>
    </row>
    <row r="4715" spans="1:6" ht="12" x14ac:dyDescent="0.25">
      <c r="A4715" s="201" t="s">
        <v>3131</v>
      </c>
      <c r="B4715" s="201" t="s">
        <v>3132</v>
      </c>
      <c r="C4715" s="201" t="s">
        <v>2436</v>
      </c>
      <c r="D4715" s="201" t="s">
        <v>2466</v>
      </c>
      <c r="E4715" s="201" t="s">
        <v>105</v>
      </c>
      <c r="F4715" s="201" t="s">
        <v>2357</v>
      </c>
    </row>
    <row r="4716" spans="1:6" ht="12" x14ac:dyDescent="0.25">
      <c r="A4716" s="201" t="s">
        <v>3131</v>
      </c>
      <c r="B4716" s="201" t="s">
        <v>3132</v>
      </c>
      <c r="C4716" s="201" t="s">
        <v>2436</v>
      </c>
      <c r="D4716" s="201" t="s">
        <v>2466</v>
      </c>
      <c r="E4716" s="201" t="s">
        <v>105</v>
      </c>
      <c r="F4716" s="201" t="s">
        <v>2353</v>
      </c>
    </row>
    <row r="4717" spans="1:6" ht="12" x14ac:dyDescent="0.25">
      <c r="A4717" s="201" t="s">
        <v>3131</v>
      </c>
      <c r="B4717" s="201" t="s">
        <v>3132</v>
      </c>
      <c r="C4717" s="201" t="s">
        <v>2436</v>
      </c>
      <c r="D4717" s="201" t="s">
        <v>2466</v>
      </c>
      <c r="E4717" s="201" t="s">
        <v>105</v>
      </c>
      <c r="F4717" s="201" t="s">
        <v>2443</v>
      </c>
    </row>
    <row r="4718" spans="1:6" ht="12" x14ac:dyDescent="0.25">
      <c r="A4718" s="201" t="s">
        <v>3131</v>
      </c>
      <c r="B4718" s="201" t="s">
        <v>3132</v>
      </c>
      <c r="C4718" s="201" t="s">
        <v>2436</v>
      </c>
      <c r="D4718" s="201" t="s">
        <v>2466</v>
      </c>
      <c r="E4718" s="201" t="s">
        <v>105</v>
      </c>
      <c r="F4718" s="201" t="s">
        <v>2404</v>
      </c>
    </row>
    <row r="4719" spans="1:6" ht="12" x14ac:dyDescent="0.25">
      <c r="A4719" s="201" t="s">
        <v>3131</v>
      </c>
      <c r="B4719" s="201" t="s">
        <v>3132</v>
      </c>
      <c r="C4719" s="201" t="s">
        <v>2436</v>
      </c>
      <c r="D4719" s="201" t="s">
        <v>2466</v>
      </c>
      <c r="E4719" s="201" t="s">
        <v>105</v>
      </c>
      <c r="F4719" s="201" t="s">
        <v>2352</v>
      </c>
    </row>
    <row r="4720" spans="1:6" ht="12" x14ac:dyDescent="0.25">
      <c r="A4720" s="201" t="s">
        <v>3131</v>
      </c>
      <c r="B4720" s="201" t="s">
        <v>3132</v>
      </c>
      <c r="C4720" s="201" t="s">
        <v>2436</v>
      </c>
      <c r="D4720" s="201" t="s">
        <v>2466</v>
      </c>
      <c r="E4720" s="201" t="s">
        <v>105</v>
      </c>
      <c r="F4720" s="201" t="s">
        <v>2390</v>
      </c>
    </row>
    <row r="4721" spans="1:6" ht="12" x14ac:dyDescent="0.25">
      <c r="A4721" s="201" t="s">
        <v>3131</v>
      </c>
      <c r="B4721" s="201" t="s">
        <v>3132</v>
      </c>
      <c r="C4721" s="201" t="s">
        <v>2436</v>
      </c>
      <c r="D4721" s="201" t="s">
        <v>2466</v>
      </c>
      <c r="E4721" s="201" t="s">
        <v>105</v>
      </c>
      <c r="F4721" s="201" t="s">
        <v>2367</v>
      </c>
    </row>
    <row r="4722" spans="1:6" ht="12" x14ac:dyDescent="0.25">
      <c r="A4722" s="201" t="s">
        <v>3131</v>
      </c>
      <c r="B4722" s="201" t="s">
        <v>3132</v>
      </c>
      <c r="C4722" s="201" t="s">
        <v>2436</v>
      </c>
      <c r="D4722" s="201" t="s">
        <v>2466</v>
      </c>
      <c r="E4722" s="201" t="s">
        <v>105</v>
      </c>
      <c r="F4722" s="201" t="s">
        <v>2402</v>
      </c>
    </row>
    <row r="4723" spans="1:6" ht="12" x14ac:dyDescent="0.25">
      <c r="A4723" s="201" t="s">
        <v>3131</v>
      </c>
      <c r="B4723" s="201" t="s">
        <v>3132</v>
      </c>
      <c r="C4723" s="201" t="s">
        <v>2436</v>
      </c>
      <c r="D4723" s="201" t="s">
        <v>2466</v>
      </c>
      <c r="E4723" s="201" t="s">
        <v>105</v>
      </c>
      <c r="F4723" s="201" t="s">
        <v>2364</v>
      </c>
    </row>
    <row r="4724" spans="1:6" ht="12" x14ac:dyDescent="0.25">
      <c r="A4724" s="201" t="s">
        <v>3131</v>
      </c>
      <c r="B4724" s="201" t="s">
        <v>3132</v>
      </c>
      <c r="C4724" s="201" t="s">
        <v>2436</v>
      </c>
      <c r="D4724" s="201" t="s">
        <v>2466</v>
      </c>
      <c r="E4724" s="201" t="s">
        <v>105</v>
      </c>
      <c r="F4724" s="201" t="s">
        <v>2394</v>
      </c>
    </row>
    <row r="4725" spans="1:6" ht="12" x14ac:dyDescent="0.25">
      <c r="A4725" s="201" t="s">
        <v>3131</v>
      </c>
      <c r="B4725" s="201" t="s">
        <v>3132</v>
      </c>
      <c r="C4725" s="201" t="s">
        <v>2436</v>
      </c>
      <c r="D4725" s="201" t="s">
        <v>2466</v>
      </c>
      <c r="E4725" s="201" t="s">
        <v>105</v>
      </c>
      <c r="F4725" s="201" t="s">
        <v>2396</v>
      </c>
    </row>
    <row r="4726" spans="1:6" ht="12" x14ac:dyDescent="0.25">
      <c r="A4726" s="201" t="s">
        <v>3131</v>
      </c>
      <c r="B4726" s="201" t="s">
        <v>3132</v>
      </c>
      <c r="C4726" s="201" t="s">
        <v>2436</v>
      </c>
      <c r="D4726" s="201" t="s">
        <v>2466</v>
      </c>
      <c r="E4726" s="201" t="s">
        <v>105</v>
      </c>
      <c r="F4726" s="201" t="s">
        <v>2345</v>
      </c>
    </row>
    <row r="4727" spans="1:6" ht="12" x14ac:dyDescent="0.25">
      <c r="A4727" s="201" t="s">
        <v>3131</v>
      </c>
      <c r="B4727" s="201" t="s">
        <v>3132</v>
      </c>
      <c r="C4727" s="201" t="s">
        <v>2436</v>
      </c>
      <c r="D4727" s="201" t="s">
        <v>2466</v>
      </c>
      <c r="E4727" s="201" t="s">
        <v>105</v>
      </c>
      <c r="F4727" s="201" t="s">
        <v>2405</v>
      </c>
    </row>
    <row r="4728" spans="1:6" ht="12" x14ac:dyDescent="0.25">
      <c r="A4728" s="201" t="s">
        <v>3131</v>
      </c>
      <c r="B4728" s="201" t="s">
        <v>3132</v>
      </c>
      <c r="C4728" s="201" t="s">
        <v>2436</v>
      </c>
      <c r="D4728" s="201" t="s">
        <v>2466</v>
      </c>
      <c r="E4728" s="201" t="s">
        <v>105</v>
      </c>
      <c r="F4728" s="201" t="s">
        <v>2355</v>
      </c>
    </row>
    <row r="4729" spans="1:6" ht="12" x14ac:dyDescent="0.25">
      <c r="A4729" s="201" t="s">
        <v>3131</v>
      </c>
      <c r="B4729" s="201" t="s">
        <v>3132</v>
      </c>
      <c r="C4729" s="201" t="s">
        <v>2436</v>
      </c>
      <c r="D4729" s="201" t="s">
        <v>2466</v>
      </c>
      <c r="E4729" s="201" t="s">
        <v>105</v>
      </c>
      <c r="F4729" s="201" t="s">
        <v>2459</v>
      </c>
    </row>
    <row r="4730" spans="1:6" ht="12" x14ac:dyDescent="0.25">
      <c r="A4730" s="201" t="s">
        <v>3131</v>
      </c>
      <c r="B4730" s="201" t="s">
        <v>3132</v>
      </c>
      <c r="C4730" s="201" t="s">
        <v>2436</v>
      </c>
      <c r="D4730" s="201" t="s">
        <v>2466</v>
      </c>
      <c r="E4730" s="201" t="s">
        <v>105</v>
      </c>
      <c r="F4730" s="201" t="s">
        <v>2346</v>
      </c>
    </row>
    <row r="4731" spans="1:6" ht="12" x14ac:dyDescent="0.25">
      <c r="A4731" s="201" t="s">
        <v>3131</v>
      </c>
      <c r="B4731" s="201" t="s">
        <v>3132</v>
      </c>
      <c r="C4731" s="201" t="s">
        <v>2436</v>
      </c>
      <c r="D4731" s="201" t="s">
        <v>2466</v>
      </c>
      <c r="E4731" s="201" t="s">
        <v>105</v>
      </c>
      <c r="F4731" s="201" t="s">
        <v>2344</v>
      </c>
    </row>
    <row r="4732" spans="1:6" ht="12" x14ac:dyDescent="0.25">
      <c r="A4732" s="201" t="s">
        <v>334</v>
      </c>
      <c r="B4732" s="201" t="s">
        <v>3133</v>
      </c>
      <c r="C4732" s="201" t="s">
        <v>2436</v>
      </c>
      <c r="D4732" s="201" t="s">
        <v>2466</v>
      </c>
      <c r="E4732" s="201" t="s">
        <v>105</v>
      </c>
      <c r="F4732" s="201" t="s">
        <v>2405</v>
      </c>
    </row>
    <row r="4733" spans="1:6" ht="12" x14ac:dyDescent="0.25">
      <c r="A4733" s="201" t="s">
        <v>334</v>
      </c>
      <c r="B4733" s="201" t="s">
        <v>3133</v>
      </c>
      <c r="C4733" s="201" t="s">
        <v>2436</v>
      </c>
      <c r="D4733" s="201" t="s">
        <v>2466</v>
      </c>
      <c r="E4733" s="201" t="s">
        <v>105</v>
      </c>
      <c r="F4733" s="201" t="s">
        <v>2364</v>
      </c>
    </row>
    <row r="4734" spans="1:6" ht="12" x14ac:dyDescent="0.25">
      <c r="A4734" s="201" t="s">
        <v>334</v>
      </c>
      <c r="B4734" s="201" t="s">
        <v>3133</v>
      </c>
      <c r="C4734" s="201" t="s">
        <v>2436</v>
      </c>
      <c r="D4734" s="201" t="s">
        <v>2466</v>
      </c>
      <c r="E4734" s="201" t="s">
        <v>105</v>
      </c>
      <c r="F4734" s="201" t="s">
        <v>2367</v>
      </c>
    </row>
    <row r="4735" spans="1:6" ht="12" x14ac:dyDescent="0.25">
      <c r="A4735" s="201" t="s">
        <v>334</v>
      </c>
      <c r="B4735" s="201" t="s">
        <v>3133</v>
      </c>
      <c r="C4735" s="201" t="s">
        <v>2436</v>
      </c>
      <c r="D4735" s="201" t="s">
        <v>2466</v>
      </c>
      <c r="E4735" s="201" t="s">
        <v>105</v>
      </c>
      <c r="F4735" s="201" t="s">
        <v>2365</v>
      </c>
    </row>
    <row r="4736" spans="1:6" ht="12" x14ac:dyDescent="0.25">
      <c r="A4736" s="201" t="s">
        <v>334</v>
      </c>
      <c r="B4736" s="201" t="s">
        <v>3133</v>
      </c>
      <c r="C4736" s="201" t="s">
        <v>2436</v>
      </c>
      <c r="D4736" s="201" t="s">
        <v>2466</v>
      </c>
      <c r="E4736" s="201" t="s">
        <v>105</v>
      </c>
      <c r="F4736" s="201" t="s">
        <v>2396</v>
      </c>
    </row>
    <row r="4737" spans="1:6" ht="12" x14ac:dyDescent="0.25">
      <c r="A4737" s="201" t="s">
        <v>334</v>
      </c>
      <c r="B4737" s="201" t="s">
        <v>3133</v>
      </c>
      <c r="C4737" s="201" t="s">
        <v>2436</v>
      </c>
      <c r="D4737" s="201" t="s">
        <v>2466</v>
      </c>
      <c r="E4737" s="201" t="s">
        <v>105</v>
      </c>
      <c r="F4737" s="201" t="s">
        <v>2355</v>
      </c>
    </row>
    <row r="4738" spans="1:6" ht="12" x14ac:dyDescent="0.25">
      <c r="A4738" s="201" t="s">
        <v>334</v>
      </c>
      <c r="B4738" s="201" t="s">
        <v>3133</v>
      </c>
      <c r="C4738" s="201" t="s">
        <v>2436</v>
      </c>
      <c r="D4738" s="201" t="s">
        <v>2466</v>
      </c>
      <c r="E4738" s="201" t="s">
        <v>105</v>
      </c>
      <c r="F4738" s="201" t="s">
        <v>2345</v>
      </c>
    </row>
    <row r="4739" spans="1:6" ht="12" x14ac:dyDescent="0.25">
      <c r="A4739" s="201" t="s">
        <v>334</v>
      </c>
      <c r="B4739" s="201" t="s">
        <v>3133</v>
      </c>
      <c r="C4739" s="201" t="s">
        <v>2436</v>
      </c>
      <c r="D4739" s="201" t="s">
        <v>2466</v>
      </c>
      <c r="E4739" s="201" t="s">
        <v>105</v>
      </c>
      <c r="F4739" s="201" t="s">
        <v>2407</v>
      </c>
    </row>
    <row r="4740" spans="1:6" ht="12" x14ac:dyDescent="0.25">
      <c r="A4740" s="201" t="s">
        <v>334</v>
      </c>
      <c r="B4740" s="201" t="s">
        <v>3133</v>
      </c>
      <c r="C4740" s="201" t="s">
        <v>2436</v>
      </c>
      <c r="D4740" s="201" t="s">
        <v>2466</v>
      </c>
      <c r="E4740" s="201" t="s">
        <v>105</v>
      </c>
      <c r="F4740" s="201" t="s">
        <v>2394</v>
      </c>
    </row>
    <row r="4741" spans="1:6" ht="12" x14ac:dyDescent="0.25">
      <c r="A4741" s="201" t="s">
        <v>334</v>
      </c>
      <c r="B4741" s="201" t="s">
        <v>3133</v>
      </c>
      <c r="C4741" s="201" t="s">
        <v>2436</v>
      </c>
      <c r="D4741" s="201" t="s">
        <v>2466</v>
      </c>
      <c r="E4741" s="201" t="s">
        <v>105</v>
      </c>
      <c r="F4741" s="201" t="s">
        <v>2443</v>
      </c>
    </row>
    <row r="4742" spans="1:6" ht="12" x14ac:dyDescent="0.25">
      <c r="A4742" s="201" t="s">
        <v>334</v>
      </c>
      <c r="B4742" s="201" t="s">
        <v>3133</v>
      </c>
      <c r="C4742" s="201" t="s">
        <v>2436</v>
      </c>
      <c r="D4742" s="201" t="s">
        <v>2466</v>
      </c>
      <c r="E4742" s="201" t="s">
        <v>105</v>
      </c>
      <c r="F4742" s="201" t="s">
        <v>2352</v>
      </c>
    </row>
    <row r="4743" spans="1:6" ht="12" x14ac:dyDescent="0.25">
      <c r="A4743" s="201" t="s">
        <v>334</v>
      </c>
      <c r="B4743" s="201" t="s">
        <v>3133</v>
      </c>
      <c r="C4743" s="201" t="s">
        <v>2436</v>
      </c>
      <c r="D4743" s="201" t="s">
        <v>2466</v>
      </c>
      <c r="E4743" s="201" t="s">
        <v>105</v>
      </c>
      <c r="F4743" s="201" t="s">
        <v>2390</v>
      </c>
    </row>
    <row r="4744" spans="1:6" ht="12" x14ac:dyDescent="0.25">
      <c r="A4744" s="201" t="s">
        <v>334</v>
      </c>
      <c r="B4744" s="201" t="s">
        <v>3133</v>
      </c>
      <c r="C4744" s="201" t="s">
        <v>2436</v>
      </c>
      <c r="D4744" s="201" t="s">
        <v>2466</v>
      </c>
      <c r="E4744" s="201" t="s">
        <v>105</v>
      </c>
      <c r="F4744" s="201" t="s">
        <v>2357</v>
      </c>
    </row>
    <row r="4745" spans="1:6" ht="12" x14ac:dyDescent="0.25">
      <c r="A4745" s="201" t="s">
        <v>334</v>
      </c>
      <c r="B4745" s="201" t="s">
        <v>3133</v>
      </c>
      <c r="C4745" s="201" t="s">
        <v>2436</v>
      </c>
      <c r="D4745" s="201" t="s">
        <v>2466</v>
      </c>
      <c r="E4745" s="201" t="s">
        <v>105</v>
      </c>
      <c r="F4745" s="201" t="s">
        <v>2347</v>
      </c>
    </row>
    <row r="4746" spans="1:6" ht="12" x14ac:dyDescent="0.25">
      <c r="A4746" s="201" t="s">
        <v>3134</v>
      </c>
      <c r="B4746" s="201" t="s">
        <v>3135</v>
      </c>
      <c r="C4746" s="201" t="s">
        <v>2436</v>
      </c>
      <c r="D4746" s="201" t="s">
        <v>2466</v>
      </c>
      <c r="E4746" s="201" t="s">
        <v>105</v>
      </c>
      <c r="F4746" s="201" t="s">
        <v>2367</v>
      </c>
    </row>
    <row r="4747" spans="1:6" ht="12" x14ac:dyDescent="0.25">
      <c r="A4747" s="201" t="s">
        <v>3134</v>
      </c>
      <c r="B4747" s="201" t="s">
        <v>3135</v>
      </c>
      <c r="C4747" s="201" t="s">
        <v>2436</v>
      </c>
      <c r="D4747" s="201" t="s">
        <v>2466</v>
      </c>
      <c r="E4747" s="201" t="s">
        <v>105</v>
      </c>
      <c r="F4747" s="201" t="s">
        <v>2365</v>
      </c>
    </row>
    <row r="4748" spans="1:6" ht="12" x14ac:dyDescent="0.25">
      <c r="A4748" s="201" t="s">
        <v>3134</v>
      </c>
      <c r="B4748" s="201" t="s">
        <v>3135</v>
      </c>
      <c r="C4748" s="201" t="s">
        <v>2436</v>
      </c>
      <c r="D4748" s="201" t="s">
        <v>2466</v>
      </c>
      <c r="E4748" s="201" t="s">
        <v>105</v>
      </c>
      <c r="F4748" s="201" t="s">
        <v>2347</v>
      </c>
    </row>
    <row r="4749" spans="1:6" ht="12" x14ac:dyDescent="0.25">
      <c r="A4749" s="201" t="s">
        <v>3134</v>
      </c>
      <c r="B4749" s="201" t="s">
        <v>3135</v>
      </c>
      <c r="C4749" s="201" t="s">
        <v>2436</v>
      </c>
      <c r="D4749" s="201" t="s">
        <v>2466</v>
      </c>
      <c r="E4749" s="201" t="s">
        <v>105</v>
      </c>
      <c r="F4749" s="201" t="s">
        <v>2353</v>
      </c>
    </row>
    <row r="4750" spans="1:6" ht="12" x14ac:dyDescent="0.25">
      <c r="A4750" s="201" t="s">
        <v>3134</v>
      </c>
      <c r="B4750" s="201" t="s">
        <v>3135</v>
      </c>
      <c r="C4750" s="201" t="s">
        <v>2436</v>
      </c>
      <c r="D4750" s="201" t="s">
        <v>2466</v>
      </c>
      <c r="E4750" s="201" t="s">
        <v>105</v>
      </c>
      <c r="F4750" s="201" t="s">
        <v>2443</v>
      </c>
    </row>
    <row r="4751" spans="1:6" ht="12" x14ac:dyDescent="0.25">
      <c r="A4751" s="201" t="s">
        <v>3134</v>
      </c>
      <c r="B4751" s="201" t="s">
        <v>3135</v>
      </c>
      <c r="C4751" s="201" t="s">
        <v>2436</v>
      </c>
      <c r="D4751" s="201" t="s">
        <v>2466</v>
      </c>
      <c r="E4751" s="201" t="s">
        <v>105</v>
      </c>
      <c r="F4751" s="201" t="s">
        <v>2405</v>
      </c>
    </row>
    <row r="4752" spans="1:6" ht="12" x14ac:dyDescent="0.25">
      <c r="A4752" s="201" t="s">
        <v>3134</v>
      </c>
      <c r="B4752" s="201" t="s">
        <v>3135</v>
      </c>
      <c r="C4752" s="201" t="s">
        <v>2436</v>
      </c>
      <c r="D4752" s="201" t="s">
        <v>2466</v>
      </c>
      <c r="E4752" s="201" t="s">
        <v>105</v>
      </c>
      <c r="F4752" s="201" t="s">
        <v>2407</v>
      </c>
    </row>
    <row r="4753" spans="1:6" ht="12" x14ac:dyDescent="0.25">
      <c r="A4753" s="201" t="s">
        <v>3134</v>
      </c>
      <c r="B4753" s="201" t="s">
        <v>3135</v>
      </c>
      <c r="C4753" s="201" t="s">
        <v>2436</v>
      </c>
      <c r="D4753" s="201" t="s">
        <v>2466</v>
      </c>
      <c r="E4753" s="201" t="s">
        <v>105</v>
      </c>
      <c r="F4753" s="201" t="s">
        <v>2364</v>
      </c>
    </row>
    <row r="4754" spans="1:6" ht="12" x14ac:dyDescent="0.25">
      <c r="A4754" s="201" t="s">
        <v>3134</v>
      </c>
      <c r="B4754" s="201" t="s">
        <v>3135</v>
      </c>
      <c r="C4754" s="201" t="s">
        <v>2436</v>
      </c>
      <c r="D4754" s="201" t="s">
        <v>2466</v>
      </c>
      <c r="E4754" s="201" t="s">
        <v>105</v>
      </c>
      <c r="F4754" s="201" t="s">
        <v>2355</v>
      </c>
    </row>
    <row r="4755" spans="1:6" ht="12" x14ac:dyDescent="0.25">
      <c r="A4755" s="201" t="s">
        <v>3134</v>
      </c>
      <c r="B4755" s="201" t="s">
        <v>3135</v>
      </c>
      <c r="C4755" s="201" t="s">
        <v>2436</v>
      </c>
      <c r="D4755" s="201" t="s">
        <v>2466</v>
      </c>
      <c r="E4755" s="201" t="s">
        <v>105</v>
      </c>
      <c r="F4755" s="201" t="s">
        <v>2396</v>
      </c>
    </row>
    <row r="4756" spans="1:6" ht="12" x14ac:dyDescent="0.25">
      <c r="A4756" s="201" t="s">
        <v>3134</v>
      </c>
      <c r="B4756" s="201" t="s">
        <v>3135</v>
      </c>
      <c r="C4756" s="201" t="s">
        <v>2436</v>
      </c>
      <c r="D4756" s="201" t="s">
        <v>2466</v>
      </c>
      <c r="E4756" s="201" t="s">
        <v>105</v>
      </c>
      <c r="F4756" s="201" t="s">
        <v>2342</v>
      </c>
    </row>
    <row r="4757" spans="1:6" ht="12" x14ac:dyDescent="0.25">
      <c r="A4757" s="201" t="s">
        <v>3134</v>
      </c>
      <c r="B4757" s="201" t="s">
        <v>3135</v>
      </c>
      <c r="C4757" s="201" t="s">
        <v>2436</v>
      </c>
      <c r="D4757" s="201" t="s">
        <v>2466</v>
      </c>
      <c r="E4757" s="201" t="s">
        <v>105</v>
      </c>
      <c r="F4757" s="201" t="s">
        <v>2390</v>
      </c>
    </row>
    <row r="4758" spans="1:6" ht="12" x14ac:dyDescent="0.25">
      <c r="A4758" s="201" t="s">
        <v>336</v>
      </c>
      <c r="B4758" s="201" t="s">
        <v>3136</v>
      </c>
      <c r="C4758" s="201" t="s">
        <v>2436</v>
      </c>
      <c r="D4758" s="201" t="s">
        <v>2466</v>
      </c>
      <c r="E4758" s="201" t="s">
        <v>105</v>
      </c>
      <c r="F4758" s="201" t="s">
        <v>2342</v>
      </c>
    </row>
    <row r="4759" spans="1:6" ht="12" x14ac:dyDescent="0.25">
      <c r="A4759" s="201" t="s">
        <v>336</v>
      </c>
      <c r="B4759" s="201" t="s">
        <v>3136</v>
      </c>
      <c r="C4759" s="201" t="s">
        <v>2436</v>
      </c>
      <c r="D4759" s="201" t="s">
        <v>2466</v>
      </c>
      <c r="E4759" s="201" t="s">
        <v>105</v>
      </c>
      <c r="F4759" s="201" t="s">
        <v>2394</v>
      </c>
    </row>
    <row r="4760" spans="1:6" ht="12" x14ac:dyDescent="0.25">
      <c r="A4760" s="201" t="s">
        <v>336</v>
      </c>
      <c r="B4760" s="201" t="s">
        <v>3136</v>
      </c>
      <c r="C4760" s="201" t="s">
        <v>2436</v>
      </c>
      <c r="D4760" s="201" t="s">
        <v>2466</v>
      </c>
      <c r="E4760" s="201" t="s">
        <v>105</v>
      </c>
      <c r="F4760" s="201" t="s">
        <v>2390</v>
      </c>
    </row>
    <row r="4761" spans="1:6" ht="12" x14ac:dyDescent="0.25">
      <c r="A4761" s="201" t="s">
        <v>336</v>
      </c>
      <c r="B4761" s="201" t="s">
        <v>3136</v>
      </c>
      <c r="C4761" s="201" t="s">
        <v>2436</v>
      </c>
      <c r="D4761" s="201" t="s">
        <v>2466</v>
      </c>
      <c r="E4761" s="201" t="s">
        <v>105</v>
      </c>
      <c r="F4761" s="201" t="s">
        <v>2405</v>
      </c>
    </row>
    <row r="4762" spans="1:6" ht="12" x14ac:dyDescent="0.25">
      <c r="A4762" s="201" t="s">
        <v>336</v>
      </c>
      <c r="B4762" s="201" t="s">
        <v>3136</v>
      </c>
      <c r="C4762" s="201" t="s">
        <v>2436</v>
      </c>
      <c r="D4762" s="201" t="s">
        <v>2466</v>
      </c>
      <c r="E4762" s="201" t="s">
        <v>105</v>
      </c>
      <c r="F4762" s="201" t="s">
        <v>2364</v>
      </c>
    </row>
    <row r="4763" spans="1:6" ht="12" x14ac:dyDescent="0.25">
      <c r="A4763" s="201" t="s">
        <v>336</v>
      </c>
      <c r="B4763" s="201" t="s">
        <v>3136</v>
      </c>
      <c r="C4763" s="201" t="s">
        <v>2436</v>
      </c>
      <c r="D4763" s="201" t="s">
        <v>2466</v>
      </c>
      <c r="E4763" s="201" t="s">
        <v>105</v>
      </c>
      <c r="F4763" s="201" t="s">
        <v>2352</v>
      </c>
    </row>
    <row r="4764" spans="1:6" ht="12" x14ac:dyDescent="0.25">
      <c r="A4764" s="201" t="s">
        <v>336</v>
      </c>
      <c r="B4764" s="201" t="s">
        <v>3136</v>
      </c>
      <c r="C4764" s="201" t="s">
        <v>2436</v>
      </c>
      <c r="D4764" s="201" t="s">
        <v>2466</v>
      </c>
      <c r="E4764" s="201" t="s">
        <v>105</v>
      </c>
      <c r="F4764" s="201" t="s">
        <v>2365</v>
      </c>
    </row>
    <row r="4765" spans="1:6" ht="12" x14ac:dyDescent="0.25">
      <c r="A4765" s="201" t="s">
        <v>336</v>
      </c>
      <c r="B4765" s="201" t="s">
        <v>3136</v>
      </c>
      <c r="C4765" s="201" t="s">
        <v>2436</v>
      </c>
      <c r="D4765" s="201" t="s">
        <v>2466</v>
      </c>
      <c r="E4765" s="201" t="s">
        <v>105</v>
      </c>
      <c r="F4765" s="201" t="s">
        <v>2345</v>
      </c>
    </row>
    <row r="4766" spans="1:6" ht="12" x14ac:dyDescent="0.25">
      <c r="A4766" s="201" t="s">
        <v>336</v>
      </c>
      <c r="B4766" s="201" t="s">
        <v>3136</v>
      </c>
      <c r="C4766" s="201" t="s">
        <v>2436</v>
      </c>
      <c r="D4766" s="201" t="s">
        <v>2466</v>
      </c>
      <c r="E4766" s="201" t="s">
        <v>105</v>
      </c>
      <c r="F4766" s="201" t="s">
        <v>2346</v>
      </c>
    </row>
    <row r="4767" spans="1:6" ht="12" x14ac:dyDescent="0.25">
      <c r="A4767" s="201" t="s">
        <v>336</v>
      </c>
      <c r="B4767" s="201" t="s">
        <v>3136</v>
      </c>
      <c r="C4767" s="201" t="s">
        <v>2436</v>
      </c>
      <c r="D4767" s="201" t="s">
        <v>2466</v>
      </c>
      <c r="E4767" s="201" t="s">
        <v>105</v>
      </c>
      <c r="F4767" s="201" t="s">
        <v>2396</v>
      </c>
    </row>
    <row r="4768" spans="1:6" ht="12" x14ac:dyDescent="0.25">
      <c r="A4768" s="201" t="s">
        <v>336</v>
      </c>
      <c r="B4768" s="201" t="s">
        <v>3136</v>
      </c>
      <c r="C4768" s="201" t="s">
        <v>2436</v>
      </c>
      <c r="D4768" s="201" t="s">
        <v>2466</v>
      </c>
      <c r="E4768" s="201" t="s">
        <v>105</v>
      </c>
      <c r="F4768" s="201" t="s">
        <v>2367</v>
      </c>
    </row>
    <row r="4769" spans="1:6" ht="12" x14ac:dyDescent="0.25">
      <c r="A4769" s="201" t="s">
        <v>336</v>
      </c>
      <c r="B4769" s="201" t="s">
        <v>3136</v>
      </c>
      <c r="C4769" s="201" t="s">
        <v>2436</v>
      </c>
      <c r="D4769" s="201" t="s">
        <v>2466</v>
      </c>
      <c r="E4769" s="201" t="s">
        <v>105</v>
      </c>
      <c r="F4769" s="201" t="s">
        <v>2443</v>
      </c>
    </row>
    <row r="4770" spans="1:6" ht="12" x14ac:dyDescent="0.25">
      <c r="A4770" s="201" t="s">
        <v>336</v>
      </c>
      <c r="B4770" s="201" t="s">
        <v>3136</v>
      </c>
      <c r="C4770" s="201" t="s">
        <v>2436</v>
      </c>
      <c r="D4770" s="201" t="s">
        <v>2466</v>
      </c>
      <c r="E4770" s="201" t="s">
        <v>105</v>
      </c>
      <c r="F4770" s="201" t="s">
        <v>2355</v>
      </c>
    </row>
    <row r="4771" spans="1:6" ht="12" x14ac:dyDescent="0.25">
      <c r="A4771" s="201" t="s">
        <v>336</v>
      </c>
      <c r="B4771" s="201" t="s">
        <v>3136</v>
      </c>
      <c r="C4771" s="201" t="s">
        <v>2436</v>
      </c>
      <c r="D4771" s="201" t="s">
        <v>2466</v>
      </c>
      <c r="E4771" s="201" t="s">
        <v>105</v>
      </c>
      <c r="F4771" s="201" t="s">
        <v>2407</v>
      </c>
    </row>
    <row r="4772" spans="1:6" ht="12" x14ac:dyDescent="0.25">
      <c r="A4772" s="201" t="s">
        <v>3137</v>
      </c>
      <c r="B4772" s="201" t="s">
        <v>3138</v>
      </c>
      <c r="C4772" s="201" t="s">
        <v>2774</v>
      </c>
      <c r="D4772" s="201" t="s">
        <v>2466</v>
      </c>
      <c r="E4772" s="201" t="s">
        <v>105</v>
      </c>
      <c r="F4772" s="201" t="s">
        <v>2396</v>
      </c>
    </row>
    <row r="4773" spans="1:6" ht="12" x14ac:dyDescent="0.25">
      <c r="A4773" s="201" t="s">
        <v>3137</v>
      </c>
      <c r="B4773" s="201" t="s">
        <v>3138</v>
      </c>
      <c r="C4773" s="201" t="s">
        <v>2774</v>
      </c>
      <c r="D4773" s="201" t="s">
        <v>2466</v>
      </c>
      <c r="E4773" s="201" t="s">
        <v>105</v>
      </c>
      <c r="F4773" s="201" t="s">
        <v>2346</v>
      </c>
    </row>
    <row r="4774" spans="1:6" ht="12" x14ac:dyDescent="0.25">
      <c r="A4774" s="201" t="s">
        <v>3137</v>
      </c>
      <c r="B4774" s="201" t="s">
        <v>3138</v>
      </c>
      <c r="C4774" s="201" t="s">
        <v>2774</v>
      </c>
      <c r="D4774" s="201" t="s">
        <v>2466</v>
      </c>
      <c r="E4774" s="201" t="s">
        <v>105</v>
      </c>
      <c r="F4774" s="201" t="s">
        <v>2347</v>
      </c>
    </row>
    <row r="4775" spans="1:6" ht="12" x14ac:dyDescent="0.25">
      <c r="A4775" s="201" t="s">
        <v>3137</v>
      </c>
      <c r="B4775" s="201" t="s">
        <v>3138</v>
      </c>
      <c r="C4775" s="201" t="s">
        <v>2774</v>
      </c>
      <c r="D4775" s="201" t="s">
        <v>2466</v>
      </c>
      <c r="E4775" s="201" t="s">
        <v>105</v>
      </c>
      <c r="F4775" s="201" t="s">
        <v>2355</v>
      </c>
    </row>
    <row r="4776" spans="1:6" ht="12" x14ac:dyDescent="0.25">
      <c r="A4776" s="201" t="s">
        <v>3137</v>
      </c>
      <c r="B4776" s="201" t="s">
        <v>3138</v>
      </c>
      <c r="C4776" s="201" t="s">
        <v>2774</v>
      </c>
      <c r="D4776" s="201" t="s">
        <v>2466</v>
      </c>
      <c r="E4776" s="201" t="s">
        <v>105</v>
      </c>
      <c r="F4776" s="201" t="s">
        <v>2405</v>
      </c>
    </row>
    <row r="4777" spans="1:6" ht="12" x14ac:dyDescent="0.25">
      <c r="A4777" s="201" t="s">
        <v>3137</v>
      </c>
      <c r="B4777" s="201" t="s">
        <v>3138</v>
      </c>
      <c r="C4777" s="201" t="s">
        <v>2774</v>
      </c>
      <c r="D4777" s="201" t="s">
        <v>2466</v>
      </c>
      <c r="E4777" s="201" t="s">
        <v>105</v>
      </c>
      <c r="F4777" s="201" t="s">
        <v>2365</v>
      </c>
    </row>
    <row r="4778" spans="1:6" ht="12" x14ac:dyDescent="0.25">
      <c r="A4778" s="201" t="s">
        <v>3137</v>
      </c>
      <c r="B4778" s="201" t="s">
        <v>3138</v>
      </c>
      <c r="C4778" s="201" t="s">
        <v>2774</v>
      </c>
      <c r="D4778" s="201" t="s">
        <v>2466</v>
      </c>
      <c r="E4778" s="201" t="s">
        <v>105</v>
      </c>
      <c r="F4778" s="201" t="s">
        <v>2352</v>
      </c>
    </row>
    <row r="4779" spans="1:6" ht="12" x14ac:dyDescent="0.25">
      <c r="A4779" s="201" t="s">
        <v>3137</v>
      </c>
      <c r="B4779" s="201" t="s">
        <v>3138</v>
      </c>
      <c r="C4779" s="201" t="s">
        <v>2774</v>
      </c>
      <c r="D4779" s="201" t="s">
        <v>2466</v>
      </c>
      <c r="E4779" s="201" t="s">
        <v>105</v>
      </c>
      <c r="F4779" s="201" t="s">
        <v>2390</v>
      </c>
    </row>
    <row r="4780" spans="1:6" ht="12" x14ac:dyDescent="0.25">
      <c r="A4780" s="201" t="s">
        <v>3137</v>
      </c>
      <c r="B4780" s="201" t="s">
        <v>3138</v>
      </c>
      <c r="C4780" s="201" t="s">
        <v>2774</v>
      </c>
      <c r="D4780" s="201" t="s">
        <v>2466</v>
      </c>
      <c r="E4780" s="201" t="s">
        <v>105</v>
      </c>
      <c r="F4780" s="201" t="s">
        <v>2443</v>
      </c>
    </row>
    <row r="4781" spans="1:6" ht="12" x14ac:dyDescent="0.25">
      <c r="A4781" s="201" t="s">
        <v>3137</v>
      </c>
      <c r="B4781" s="201" t="s">
        <v>3138</v>
      </c>
      <c r="C4781" s="201" t="s">
        <v>2774</v>
      </c>
      <c r="D4781" s="201" t="s">
        <v>2466</v>
      </c>
      <c r="E4781" s="201" t="s">
        <v>105</v>
      </c>
      <c r="F4781" s="201" t="s">
        <v>2407</v>
      </c>
    </row>
    <row r="4782" spans="1:6" ht="12" x14ac:dyDescent="0.25">
      <c r="A4782" s="201" t="s">
        <v>3137</v>
      </c>
      <c r="B4782" s="201" t="s">
        <v>3138</v>
      </c>
      <c r="C4782" s="201" t="s">
        <v>2774</v>
      </c>
      <c r="D4782" s="201" t="s">
        <v>2466</v>
      </c>
      <c r="E4782" s="201" t="s">
        <v>105</v>
      </c>
      <c r="F4782" s="201" t="s">
        <v>2422</v>
      </c>
    </row>
    <row r="4783" spans="1:6" ht="12" x14ac:dyDescent="0.25">
      <c r="A4783" s="201" t="s">
        <v>3137</v>
      </c>
      <c r="B4783" s="201" t="s">
        <v>3138</v>
      </c>
      <c r="C4783" s="201" t="s">
        <v>2774</v>
      </c>
      <c r="D4783" s="201" t="s">
        <v>2466</v>
      </c>
      <c r="E4783" s="201" t="s">
        <v>105</v>
      </c>
      <c r="F4783" s="201" t="s">
        <v>2367</v>
      </c>
    </row>
    <row r="4784" spans="1:6" ht="12" x14ac:dyDescent="0.25">
      <c r="A4784" s="201" t="s">
        <v>3139</v>
      </c>
      <c r="B4784" s="201" t="s">
        <v>3140</v>
      </c>
      <c r="C4784" s="201" t="s">
        <v>2774</v>
      </c>
      <c r="D4784" s="201" t="s">
        <v>2466</v>
      </c>
      <c r="E4784" s="201" t="s">
        <v>105</v>
      </c>
      <c r="F4784" s="201" t="s">
        <v>2407</v>
      </c>
    </row>
    <row r="4785" spans="1:6" ht="12" x14ac:dyDescent="0.25">
      <c r="A4785" s="201" t="s">
        <v>3139</v>
      </c>
      <c r="B4785" s="201" t="s">
        <v>3140</v>
      </c>
      <c r="C4785" s="201" t="s">
        <v>2774</v>
      </c>
      <c r="D4785" s="201" t="s">
        <v>2466</v>
      </c>
      <c r="E4785" s="201" t="s">
        <v>105</v>
      </c>
      <c r="F4785" s="201" t="s">
        <v>2390</v>
      </c>
    </row>
    <row r="4786" spans="1:6" ht="12" x14ac:dyDescent="0.25">
      <c r="A4786" s="201" t="s">
        <v>3139</v>
      </c>
      <c r="B4786" s="201" t="s">
        <v>3140</v>
      </c>
      <c r="C4786" s="201" t="s">
        <v>2774</v>
      </c>
      <c r="D4786" s="201" t="s">
        <v>2466</v>
      </c>
      <c r="E4786" s="201" t="s">
        <v>105</v>
      </c>
      <c r="F4786" s="201" t="s">
        <v>2422</v>
      </c>
    </row>
    <row r="4787" spans="1:6" ht="12" x14ac:dyDescent="0.25">
      <c r="A4787" s="201" t="s">
        <v>3139</v>
      </c>
      <c r="B4787" s="201" t="s">
        <v>3140</v>
      </c>
      <c r="C4787" s="201" t="s">
        <v>2774</v>
      </c>
      <c r="D4787" s="201" t="s">
        <v>2466</v>
      </c>
      <c r="E4787" s="201" t="s">
        <v>105</v>
      </c>
      <c r="F4787" s="201" t="s">
        <v>2443</v>
      </c>
    </row>
    <row r="4788" spans="1:6" ht="12" x14ac:dyDescent="0.25">
      <c r="A4788" s="201" t="s">
        <v>3139</v>
      </c>
      <c r="B4788" s="201" t="s">
        <v>3140</v>
      </c>
      <c r="C4788" s="201" t="s">
        <v>2774</v>
      </c>
      <c r="D4788" s="201" t="s">
        <v>2466</v>
      </c>
      <c r="E4788" s="201" t="s">
        <v>105</v>
      </c>
      <c r="F4788" s="201" t="s">
        <v>2355</v>
      </c>
    </row>
    <row r="4789" spans="1:6" ht="12" x14ac:dyDescent="0.25">
      <c r="A4789" s="201" t="s">
        <v>3139</v>
      </c>
      <c r="B4789" s="201" t="s">
        <v>3140</v>
      </c>
      <c r="C4789" s="201" t="s">
        <v>2774</v>
      </c>
      <c r="D4789" s="201" t="s">
        <v>2466</v>
      </c>
      <c r="E4789" s="201" t="s">
        <v>105</v>
      </c>
      <c r="F4789" s="201" t="s">
        <v>2352</v>
      </c>
    </row>
    <row r="4790" spans="1:6" ht="12" x14ac:dyDescent="0.25">
      <c r="A4790" s="201" t="s">
        <v>3139</v>
      </c>
      <c r="B4790" s="201" t="s">
        <v>3140</v>
      </c>
      <c r="C4790" s="201" t="s">
        <v>2774</v>
      </c>
      <c r="D4790" s="201" t="s">
        <v>2466</v>
      </c>
      <c r="E4790" s="201" t="s">
        <v>105</v>
      </c>
      <c r="F4790" s="201" t="s">
        <v>2347</v>
      </c>
    </row>
    <row r="4791" spans="1:6" ht="12" x14ac:dyDescent="0.25">
      <c r="A4791" s="201" t="s">
        <v>3139</v>
      </c>
      <c r="B4791" s="201" t="s">
        <v>3140</v>
      </c>
      <c r="C4791" s="201" t="s">
        <v>2774</v>
      </c>
      <c r="D4791" s="201" t="s">
        <v>2466</v>
      </c>
      <c r="E4791" s="201" t="s">
        <v>105</v>
      </c>
      <c r="F4791" s="201" t="s">
        <v>2405</v>
      </c>
    </row>
    <row r="4792" spans="1:6" ht="12" x14ac:dyDescent="0.25">
      <c r="A4792" s="201" t="s">
        <v>3139</v>
      </c>
      <c r="B4792" s="201" t="s">
        <v>3140</v>
      </c>
      <c r="C4792" s="201" t="s">
        <v>2774</v>
      </c>
      <c r="D4792" s="201" t="s">
        <v>2466</v>
      </c>
      <c r="E4792" s="201" t="s">
        <v>105</v>
      </c>
      <c r="F4792" s="201" t="s">
        <v>2367</v>
      </c>
    </row>
    <row r="4793" spans="1:6" ht="12" x14ac:dyDescent="0.25">
      <c r="A4793" s="201" t="s">
        <v>3139</v>
      </c>
      <c r="B4793" s="201" t="s">
        <v>3140</v>
      </c>
      <c r="C4793" s="201" t="s">
        <v>2774</v>
      </c>
      <c r="D4793" s="201" t="s">
        <v>2466</v>
      </c>
      <c r="E4793" s="201" t="s">
        <v>105</v>
      </c>
      <c r="F4793" s="201" t="s">
        <v>2396</v>
      </c>
    </row>
    <row r="4794" spans="1:6" ht="12" x14ac:dyDescent="0.25">
      <c r="A4794" s="201" t="s">
        <v>3139</v>
      </c>
      <c r="B4794" s="201" t="s">
        <v>3140</v>
      </c>
      <c r="C4794" s="201" t="s">
        <v>2774</v>
      </c>
      <c r="D4794" s="201" t="s">
        <v>2466</v>
      </c>
      <c r="E4794" s="201" t="s">
        <v>105</v>
      </c>
      <c r="F4794" s="201" t="s">
        <v>2345</v>
      </c>
    </row>
    <row r="4795" spans="1:6" ht="12" x14ac:dyDescent="0.25">
      <c r="A4795" s="201" t="s">
        <v>3139</v>
      </c>
      <c r="B4795" s="201" t="s">
        <v>3140</v>
      </c>
      <c r="C4795" s="201" t="s">
        <v>2774</v>
      </c>
      <c r="D4795" s="201" t="s">
        <v>2466</v>
      </c>
      <c r="E4795" s="201" t="s">
        <v>105</v>
      </c>
      <c r="F4795" s="201" t="s">
        <v>2365</v>
      </c>
    </row>
    <row r="4796" spans="1:6" ht="12" x14ac:dyDescent="0.25">
      <c r="A4796" s="201" t="s">
        <v>3141</v>
      </c>
      <c r="B4796" s="201" t="s">
        <v>3142</v>
      </c>
      <c r="C4796" s="201" t="s">
        <v>2774</v>
      </c>
      <c r="D4796" s="201" t="s">
        <v>2466</v>
      </c>
      <c r="E4796" s="201" t="s">
        <v>105</v>
      </c>
      <c r="F4796" s="201" t="s">
        <v>2396</v>
      </c>
    </row>
    <row r="4797" spans="1:6" ht="12" x14ac:dyDescent="0.25">
      <c r="A4797" s="201" t="s">
        <v>3141</v>
      </c>
      <c r="B4797" s="201" t="s">
        <v>3142</v>
      </c>
      <c r="C4797" s="201" t="s">
        <v>2774</v>
      </c>
      <c r="D4797" s="201" t="s">
        <v>2466</v>
      </c>
      <c r="E4797" s="201" t="s">
        <v>105</v>
      </c>
      <c r="F4797" s="201" t="s">
        <v>2357</v>
      </c>
    </row>
    <row r="4798" spans="1:6" ht="12" x14ac:dyDescent="0.25">
      <c r="A4798" s="201" t="s">
        <v>3141</v>
      </c>
      <c r="B4798" s="201" t="s">
        <v>3142</v>
      </c>
      <c r="C4798" s="201" t="s">
        <v>2774</v>
      </c>
      <c r="D4798" s="201" t="s">
        <v>2466</v>
      </c>
      <c r="E4798" s="201" t="s">
        <v>105</v>
      </c>
      <c r="F4798" s="201" t="s">
        <v>2367</v>
      </c>
    </row>
    <row r="4799" spans="1:6" ht="12" x14ac:dyDescent="0.25">
      <c r="A4799" s="201" t="s">
        <v>3141</v>
      </c>
      <c r="B4799" s="201" t="s">
        <v>3142</v>
      </c>
      <c r="C4799" s="201" t="s">
        <v>2774</v>
      </c>
      <c r="D4799" s="201" t="s">
        <v>2466</v>
      </c>
      <c r="E4799" s="201" t="s">
        <v>105</v>
      </c>
      <c r="F4799" s="201" t="s">
        <v>2443</v>
      </c>
    </row>
    <row r="4800" spans="1:6" ht="12" x14ac:dyDescent="0.25">
      <c r="A4800" s="201" t="s">
        <v>3141</v>
      </c>
      <c r="B4800" s="201" t="s">
        <v>3142</v>
      </c>
      <c r="C4800" s="201" t="s">
        <v>2774</v>
      </c>
      <c r="D4800" s="201" t="s">
        <v>2466</v>
      </c>
      <c r="E4800" s="201" t="s">
        <v>105</v>
      </c>
      <c r="F4800" s="201" t="s">
        <v>2353</v>
      </c>
    </row>
    <row r="4801" spans="1:6" ht="12" x14ac:dyDescent="0.25">
      <c r="A4801" s="201" t="s">
        <v>3141</v>
      </c>
      <c r="B4801" s="201" t="s">
        <v>3142</v>
      </c>
      <c r="C4801" s="201" t="s">
        <v>2774</v>
      </c>
      <c r="D4801" s="201" t="s">
        <v>2466</v>
      </c>
      <c r="E4801" s="201" t="s">
        <v>105</v>
      </c>
      <c r="F4801" s="201" t="s">
        <v>2352</v>
      </c>
    </row>
    <row r="4802" spans="1:6" ht="12" x14ac:dyDescent="0.25">
      <c r="A4802" s="201" t="s">
        <v>3141</v>
      </c>
      <c r="B4802" s="201" t="s">
        <v>3142</v>
      </c>
      <c r="C4802" s="201" t="s">
        <v>2774</v>
      </c>
      <c r="D4802" s="201" t="s">
        <v>2466</v>
      </c>
      <c r="E4802" s="201" t="s">
        <v>105</v>
      </c>
      <c r="F4802" s="201" t="s">
        <v>2390</v>
      </c>
    </row>
    <row r="4803" spans="1:6" ht="12" x14ac:dyDescent="0.25">
      <c r="A4803" s="201" t="s">
        <v>3141</v>
      </c>
      <c r="B4803" s="201" t="s">
        <v>3142</v>
      </c>
      <c r="C4803" s="201" t="s">
        <v>2774</v>
      </c>
      <c r="D4803" s="201" t="s">
        <v>2466</v>
      </c>
      <c r="E4803" s="201" t="s">
        <v>105</v>
      </c>
      <c r="F4803" s="201" t="s">
        <v>2344</v>
      </c>
    </row>
    <row r="4804" spans="1:6" ht="12" x14ac:dyDescent="0.25">
      <c r="A4804" s="201" t="s">
        <v>3141</v>
      </c>
      <c r="B4804" s="201" t="s">
        <v>3142</v>
      </c>
      <c r="C4804" s="201" t="s">
        <v>2774</v>
      </c>
      <c r="D4804" s="201" t="s">
        <v>2466</v>
      </c>
      <c r="E4804" s="201" t="s">
        <v>105</v>
      </c>
      <c r="F4804" s="201" t="s">
        <v>2355</v>
      </c>
    </row>
    <row r="4805" spans="1:6" ht="12" x14ac:dyDescent="0.25">
      <c r="A4805" s="201" t="s">
        <v>3141</v>
      </c>
      <c r="B4805" s="201" t="s">
        <v>3142</v>
      </c>
      <c r="C4805" s="201" t="s">
        <v>2774</v>
      </c>
      <c r="D4805" s="201" t="s">
        <v>2466</v>
      </c>
      <c r="E4805" s="201" t="s">
        <v>105</v>
      </c>
      <c r="F4805" s="201" t="s">
        <v>2365</v>
      </c>
    </row>
    <row r="4806" spans="1:6" ht="12" x14ac:dyDescent="0.25">
      <c r="A4806" s="201" t="s">
        <v>3141</v>
      </c>
      <c r="B4806" s="201" t="s">
        <v>3142</v>
      </c>
      <c r="C4806" s="201" t="s">
        <v>2774</v>
      </c>
      <c r="D4806" s="201" t="s">
        <v>2466</v>
      </c>
      <c r="E4806" s="201" t="s">
        <v>105</v>
      </c>
      <c r="F4806" s="201" t="s">
        <v>2347</v>
      </c>
    </row>
    <row r="4807" spans="1:6" ht="12" x14ac:dyDescent="0.25">
      <c r="A4807" s="201" t="s">
        <v>3141</v>
      </c>
      <c r="B4807" s="201" t="s">
        <v>3142</v>
      </c>
      <c r="C4807" s="201" t="s">
        <v>2774</v>
      </c>
      <c r="D4807" s="201" t="s">
        <v>2466</v>
      </c>
      <c r="E4807" s="201" t="s">
        <v>105</v>
      </c>
      <c r="F4807" s="201" t="s">
        <v>2405</v>
      </c>
    </row>
    <row r="4808" spans="1:6" ht="12" x14ac:dyDescent="0.25">
      <c r="A4808" s="201" t="s">
        <v>3141</v>
      </c>
      <c r="B4808" s="201" t="s">
        <v>3142</v>
      </c>
      <c r="C4808" s="201" t="s">
        <v>2774</v>
      </c>
      <c r="D4808" s="201" t="s">
        <v>2466</v>
      </c>
      <c r="E4808" s="201" t="s">
        <v>105</v>
      </c>
      <c r="F4808" s="201" t="s">
        <v>2407</v>
      </c>
    </row>
    <row r="4809" spans="1:6" ht="12" x14ac:dyDescent="0.25">
      <c r="A4809" s="201" t="s">
        <v>338</v>
      </c>
      <c r="B4809" s="201" t="s">
        <v>3143</v>
      </c>
      <c r="C4809" s="201" t="s">
        <v>2436</v>
      </c>
      <c r="D4809" s="201" t="s">
        <v>2466</v>
      </c>
      <c r="E4809" s="201" t="s">
        <v>105</v>
      </c>
      <c r="F4809" s="201" t="s">
        <v>2443</v>
      </c>
    </row>
    <row r="4810" spans="1:6" ht="12" x14ac:dyDescent="0.25">
      <c r="A4810" s="201" t="s">
        <v>338</v>
      </c>
      <c r="B4810" s="201" t="s">
        <v>3143</v>
      </c>
      <c r="C4810" s="201" t="s">
        <v>2436</v>
      </c>
      <c r="D4810" s="201" t="s">
        <v>2466</v>
      </c>
      <c r="E4810" s="201" t="s">
        <v>105</v>
      </c>
      <c r="F4810" s="201" t="s">
        <v>2355</v>
      </c>
    </row>
    <row r="4811" spans="1:6" ht="12" x14ac:dyDescent="0.25">
      <c r="A4811" s="201" t="s">
        <v>338</v>
      </c>
      <c r="B4811" s="201" t="s">
        <v>3143</v>
      </c>
      <c r="C4811" s="201" t="s">
        <v>2436</v>
      </c>
      <c r="D4811" s="201" t="s">
        <v>2466</v>
      </c>
      <c r="E4811" s="201" t="s">
        <v>105</v>
      </c>
      <c r="F4811" s="201" t="s">
        <v>2365</v>
      </c>
    </row>
    <row r="4812" spans="1:6" ht="12" x14ac:dyDescent="0.25">
      <c r="A4812" s="201" t="s">
        <v>338</v>
      </c>
      <c r="B4812" s="201" t="s">
        <v>3143</v>
      </c>
      <c r="C4812" s="201" t="s">
        <v>2436</v>
      </c>
      <c r="D4812" s="201" t="s">
        <v>2466</v>
      </c>
      <c r="E4812" s="201" t="s">
        <v>105</v>
      </c>
      <c r="F4812" s="201" t="s">
        <v>2367</v>
      </c>
    </row>
    <row r="4813" spans="1:6" ht="12" x14ac:dyDescent="0.25">
      <c r="A4813" s="201" t="s">
        <v>338</v>
      </c>
      <c r="B4813" s="201" t="s">
        <v>3143</v>
      </c>
      <c r="C4813" s="201" t="s">
        <v>2436</v>
      </c>
      <c r="D4813" s="201" t="s">
        <v>2466</v>
      </c>
      <c r="E4813" s="201" t="s">
        <v>105</v>
      </c>
      <c r="F4813" s="201" t="s">
        <v>2405</v>
      </c>
    </row>
    <row r="4814" spans="1:6" ht="12" x14ac:dyDescent="0.25">
      <c r="A4814" s="201" t="s">
        <v>338</v>
      </c>
      <c r="B4814" s="201" t="s">
        <v>3143</v>
      </c>
      <c r="C4814" s="201" t="s">
        <v>2436</v>
      </c>
      <c r="D4814" s="201" t="s">
        <v>2466</v>
      </c>
      <c r="E4814" s="201" t="s">
        <v>105</v>
      </c>
      <c r="F4814" s="201" t="s">
        <v>2343</v>
      </c>
    </row>
    <row r="4815" spans="1:6" ht="12" x14ac:dyDescent="0.25">
      <c r="A4815" s="201" t="s">
        <v>338</v>
      </c>
      <c r="B4815" s="201" t="s">
        <v>3143</v>
      </c>
      <c r="C4815" s="201" t="s">
        <v>2436</v>
      </c>
      <c r="D4815" s="201" t="s">
        <v>2466</v>
      </c>
      <c r="E4815" s="201" t="s">
        <v>105</v>
      </c>
      <c r="F4815" s="201" t="s">
        <v>2390</v>
      </c>
    </row>
    <row r="4816" spans="1:6" ht="12" x14ac:dyDescent="0.25">
      <c r="A4816" s="201" t="s">
        <v>338</v>
      </c>
      <c r="B4816" s="201" t="s">
        <v>3143</v>
      </c>
      <c r="C4816" s="201" t="s">
        <v>2436</v>
      </c>
      <c r="D4816" s="201" t="s">
        <v>2466</v>
      </c>
      <c r="E4816" s="201" t="s">
        <v>105</v>
      </c>
      <c r="F4816" s="201" t="s">
        <v>2407</v>
      </c>
    </row>
    <row r="4817" spans="1:6" ht="12" x14ac:dyDescent="0.25">
      <c r="A4817" s="201" t="s">
        <v>338</v>
      </c>
      <c r="B4817" s="201" t="s">
        <v>3143</v>
      </c>
      <c r="C4817" s="201" t="s">
        <v>2436</v>
      </c>
      <c r="D4817" s="201" t="s">
        <v>2466</v>
      </c>
      <c r="E4817" s="201" t="s">
        <v>105</v>
      </c>
      <c r="F4817" s="201" t="s">
        <v>2345</v>
      </c>
    </row>
    <row r="4818" spans="1:6" ht="12" x14ac:dyDescent="0.25">
      <c r="A4818" s="201" t="s">
        <v>338</v>
      </c>
      <c r="B4818" s="201" t="s">
        <v>3143</v>
      </c>
      <c r="C4818" s="201" t="s">
        <v>2436</v>
      </c>
      <c r="D4818" s="201" t="s">
        <v>2466</v>
      </c>
      <c r="E4818" s="201" t="s">
        <v>105</v>
      </c>
      <c r="F4818" s="201" t="s">
        <v>2352</v>
      </c>
    </row>
    <row r="4819" spans="1:6" ht="12" x14ac:dyDescent="0.25">
      <c r="A4819" s="201" t="s">
        <v>338</v>
      </c>
      <c r="B4819" s="201" t="s">
        <v>3143</v>
      </c>
      <c r="C4819" s="201" t="s">
        <v>2436</v>
      </c>
      <c r="D4819" s="201" t="s">
        <v>2466</v>
      </c>
      <c r="E4819" s="201" t="s">
        <v>105</v>
      </c>
      <c r="F4819" s="201" t="s">
        <v>2347</v>
      </c>
    </row>
    <row r="4820" spans="1:6" ht="12" x14ac:dyDescent="0.25">
      <c r="A4820" s="201" t="s">
        <v>338</v>
      </c>
      <c r="B4820" s="201" t="s">
        <v>3143</v>
      </c>
      <c r="C4820" s="201" t="s">
        <v>2436</v>
      </c>
      <c r="D4820" s="201" t="s">
        <v>2466</v>
      </c>
      <c r="E4820" s="201" t="s">
        <v>105</v>
      </c>
      <c r="F4820" s="201" t="s">
        <v>2396</v>
      </c>
    </row>
    <row r="4821" spans="1:6" ht="12" x14ac:dyDescent="0.25">
      <c r="A4821" s="201" t="s">
        <v>3144</v>
      </c>
      <c r="B4821" s="201" t="s">
        <v>3145</v>
      </c>
      <c r="C4821" s="201" t="s">
        <v>2590</v>
      </c>
      <c r="D4821" s="201" t="s">
        <v>2466</v>
      </c>
      <c r="E4821" s="201" t="s">
        <v>105</v>
      </c>
      <c r="F4821" s="201" t="s">
        <v>2390</v>
      </c>
    </row>
    <row r="4822" spans="1:6" ht="12" x14ac:dyDescent="0.25">
      <c r="A4822" s="201" t="s">
        <v>3144</v>
      </c>
      <c r="B4822" s="201" t="s">
        <v>3145</v>
      </c>
      <c r="C4822" s="201" t="s">
        <v>2590</v>
      </c>
      <c r="D4822" s="201" t="s">
        <v>2466</v>
      </c>
      <c r="E4822" s="201" t="s">
        <v>105</v>
      </c>
      <c r="F4822" s="201" t="s">
        <v>2367</v>
      </c>
    </row>
    <row r="4823" spans="1:6" ht="12" x14ac:dyDescent="0.25">
      <c r="A4823" s="201" t="s">
        <v>3144</v>
      </c>
      <c r="B4823" s="201" t="s">
        <v>3145</v>
      </c>
      <c r="C4823" s="201" t="s">
        <v>2590</v>
      </c>
      <c r="D4823" s="201" t="s">
        <v>2466</v>
      </c>
      <c r="E4823" s="201" t="s">
        <v>105</v>
      </c>
      <c r="F4823" s="201" t="s">
        <v>2443</v>
      </c>
    </row>
    <row r="4824" spans="1:6" ht="12" x14ac:dyDescent="0.25">
      <c r="A4824" s="201" t="s">
        <v>3144</v>
      </c>
      <c r="B4824" s="201" t="s">
        <v>3145</v>
      </c>
      <c r="C4824" s="201" t="s">
        <v>2590</v>
      </c>
      <c r="D4824" s="201" t="s">
        <v>2466</v>
      </c>
      <c r="E4824" s="201" t="s">
        <v>105</v>
      </c>
      <c r="F4824" s="201" t="s">
        <v>2407</v>
      </c>
    </row>
    <row r="4825" spans="1:6" ht="12" x14ac:dyDescent="0.25">
      <c r="A4825" s="201" t="s">
        <v>3144</v>
      </c>
      <c r="B4825" s="201" t="s">
        <v>3145</v>
      </c>
      <c r="C4825" s="201" t="s">
        <v>2590</v>
      </c>
      <c r="D4825" s="201" t="s">
        <v>2466</v>
      </c>
      <c r="E4825" s="201" t="s">
        <v>105</v>
      </c>
    </row>
    <row r="4826" spans="1:6" ht="12" x14ac:dyDescent="0.25">
      <c r="A4826" s="201" t="s">
        <v>3144</v>
      </c>
      <c r="B4826" s="201" t="s">
        <v>3145</v>
      </c>
      <c r="C4826" s="201" t="s">
        <v>2590</v>
      </c>
      <c r="D4826" s="201" t="s">
        <v>2466</v>
      </c>
      <c r="E4826" s="201" t="s">
        <v>105</v>
      </c>
      <c r="F4826" s="201" t="s">
        <v>2405</v>
      </c>
    </row>
    <row r="4827" spans="1:6" ht="12" x14ac:dyDescent="0.25">
      <c r="A4827" s="201" t="s">
        <v>3144</v>
      </c>
      <c r="B4827" s="201" t="s">
        <v>3145</v>
      </c>
      <c r="C4827" s="201" t="s">
        <v>2590</v>
      </c>
      <c r="D4827" s="201" t="s">
        <v>2466</v>
      </c>
      <c r="E4827" s="201" t="s">
        <v>105</v>
      </c>
      <c r="F4827" s="201" t="s">
        <v>2396</v>
      </c>
    </row>
    <row r="4828" spans="1:6" ht="12" x14ac:dyDescent="0.25">
      <c r="A4828" s="201" t="s">
        <v>3144</v>
      </c>
      <c r="B4828" s="201" t="s">
        <v>3145</v>
      </c>
      <c r="C4828" s="201" t="s">
        <v>2590</v>
      </c>
      <c r="D4828" s="201" t="s">
        <v>2466</v>
      </c>
      <c r="E4828" s="201" t="s">
        <v>105</v>
      </c>
      <c r="F4828" s="201" t="s">
        <v>2352</v>
      </c>
    </row>
    <row r="4829" spans="1:6" ht="12" x14ac:dyDescent="0.25">
      <c r="A4829" s="201" t="s">
        <v>3144</v>
      </c>
      <c r="B4829" s="201" t="s">
        <v>3145</v>
      </c>
      <c r="C4829" s="201" t="s">
        <v>2590</v>
      </c>
      <c r="D4829" s="201" t="s">
        <v>2466</v>
      </c>
      <c r="E4829" s="201" t="s">
        <v>105</v>
      </c>
      <c r="F4829" s="201" t="s">
        <v>2365</v>
      </c>
    </row>
    <row r="4830" spans="1:6" ht="12" x14ac:dyDescent="0.25">
      <c r="A4830" s="201" t="s">
        <v>3144</v>
      </c>
      <c r="B4830" s="201" t="s">
        <v>3145</v>
      </c>
      <c r="C4830" s="201" t="s">
        <v>2590</v>
      </c>
      <c r="D4830" s="201" t="s">
        <v>2466</v>
      </c>
      <c r="E4830" s="201" t="s">
        <v>105</v>
      </c>
      <c r="F4830" s="201" t="s">
        <v>2355</v>
      </c>
    </row>
    <row r="4831" spans="1:6" ht="12" x14ac:dyDescent="0.25">
      <c r="A4831" s="201" t="s">
        <v>3146</v>
      </c>
      <c r="B4831" s="201" t="s">
        <v>3147</v>
      </c>
      <c r="C4831" s="201" t="s">
        <v>2436</v>
      </c>
      <c r="D4831" s="201" t="s">
        <v>2466</v>
      </c>
      <c r="E4831" s="201" t="s">
        <v>105</v>
      </c>
      <c r="F4831" s="201" t="s">
        <v>2390</v>
      </c>
    </row>
    <row r="4832" spans="1:6" ht="12" x14ac:dyDescent="0.25">
      <c r="A4832" s="201" t="s">
        <v>3146</v>
      </c>
      <c r="B4832" s="201" t="s">
        <v>3147</v>
      </c>
      <c r="C4832" s="201" t="s">
        <v>2436</v>
      </c>
      <c r="D4832" s="201" t="s">
        <v>2466</v>
      </c>
      <c r="E4832" s="201" t="s">
        <v>105</v>
      </c>
      <c r="F4832" s="201" t="s">
        <v>2405</v>
      </c>
    </row>
    <row r="4833" spans="1:6" ht="12" x14ac:dyDescent="0.25">
      <c r="A4833" s="201" t="s">
        <v>3146</v>
      </c>
      <c r="B4833" s="201" t="s">
        <v>3147</v>
      </c>
      <c r="C4833" s="201" t="s">
        <v>2436</v>
      </c>
      <c r="D4833" s="201" t="s">
        <v>2466</v>
      </c>
      <c r="E4833" s="201" t="s">
        <v>105</v>
      </c>
      <c r="F4833" s="201" t="s">
        <v>2352</v>
      </c>
    </row>
    <row r="4834" spans="1:6" ht="12" x14ac:dyDescent="0.25">
      <c r="A4834" s="201" t="s">
        <v>3146</v>
      </c>
      <c r="B4834" s="201" t="s">
        <v>3147</v>
      </c>
      <c r="C4834" s="201" t="s">
        <v>2436</v>
      </c>
      <c r="D4834" s="201" t="s">
        <v>2466</v>
      </c>
      <c r="E4834" s="201" t="s">
        <v>105</v>
      </c>
      <c r="F4834" s="201" t="s">
        <v>2364</v>
      </c>
    </row>
    <row r="4835" spans="1:6" ht="12" x14ac:dyDescent="0.25">
      <c r="A4835" s="201" t="s">
        <v>3146</v>
      </c>
      <c r="B4835" s="201" t="s">
        <v>3147</v>
      </c>
      <c r="C4835" s="201" t="s">
        <v>2436</v>
      </c>
      <c r="D4835" s="201" t="s">
        <v>2466</v>
      </c>
      <c r="E4835" s="201" t="s">
        <v>105</v>
      </c>
      <c r="F4835" s="201" t="s">
        <v>2365</v>
      </c>
    </row>
    <row r="4836" spans="1:6" ht="12" x14ac:dyDescent="0.25">
      <c r="A4836" s="201" t="s">
        <v>3146</v>
      </c>
      <c r="B4836" s="201" t="s">
        <v>3147</v>
      </c>
      <c r="C4836" s="201" t="s">
        <v>2436</v>
      </c>
      <c r="D4836" s="201" t="s">
        <v>2466</v>
      </c>
      <c r="E4836" s="201" t="s">
        <v>105</v>
      </c>
      <c r="F4836" s="201" t="s">
        <v>2355</v>
      </c>
    </row>
    <row r="4837" spans="1:6" ht="12" x14ac:dyDescent="0.25">
      <c r="A4837" s="201" t="s">
        <v>3146</v>
      </c>
      <c r="B4837" s="201" t="s">
        <v>3147</v>
      </c>
      <c r="C4837" s="201" t="s">
        <v>2436</v>
      </c>
      <c r="D4837" s="201" t="s">
        <v>2466</v>
      </c>
      <c r="E4837" s="201" t="s">
        <v>105</v>
      </c>
      <c r="F4837" s="201" t="s">
        <v>2396</v>
      </c>
    </row>
    <row r="4838" spans="1:6" ht="12" x14ac:dyDescent="0.25">
      <c r="A4838" s="201" t="s">
        <v>3146</v>
      </c>
      <c r="B4838" s="201" t="s">
        <v>3147</v>
      </c>
      <c r="C4838" s="201" t="s">
        <v>2436</v>
      </c>
      <c r="D4838" s="201" t="s">
        <v>2466</v>
      </c>
      <c r="E4838" s="201" t="s">
        <v>105</v>
      </c>
      <c r="F4838" s="201" t="s">
        <v>2367</v>
      </c>
    </row>
    <row r="4839" spans="1:6" ht="12" x14ac:dyDescent="0.25">
      <c r="A4839" s="201" t="s">
        <v>3146</v>
      </c>
      <c r="B4839" s="201" t="s">
        <v>3147</v>
      </c>
      <c r="C4839" s="201" t="s">
        <v>2436</v>
      </c>
      <c r="D4839" s="201" t="s">
        <v>2466</v>
      </c>
      <c r="E4839" s="201" t="s">
        <v>105</v>
      </c>
      <c r="F4839" s="201" t="s">
        <v>2347</v>
      </c>
    </row>
    <row r="4840" spans="1:6" ht="12" x14ac:dyDescent="0.25">
      <c r="A4840" s="201" t="s">
        <v>3146</v>
      </c>
      <c r="B4840" s="201" t="s">
        <v>3147</v>
      </c>
      <c r="C4840" s="201" t="s">
        <v>2436</v>
      </c>
      <c r="D4840" s="201" t="s">
        <v>2466</v>
      </c>
      <c r="E4840" s="201" t="s">
        <v>105</v>
      </c>
      <c r="F4840" s="201" t="s">
        <v>2443</v>
      </c>
    </row>
    <row r="4841" spans="1:6" ht="12" x14ac:dyDescent="0.25">
      <c r="A4841" s="201" t="s">
        <v>3146</v>
      </c>
      <c r="B4841" s="201" t="s">
        <v>3147</v>
      </c>
      <c r="C4841" s="201" t="s">
        <v>2436</v>
      </c>
      <c r="D4841" s="201" t="s">
        <v>2466</v>
      </c>
      <c r="E4841" s="201" t="s">
        <v>105</v>
      </c>
      <c r="F4841" s="201" t="s">
        <v>2407</v>
      </c>
    </row>
    <row r="4842" spans="1:6" ht="12" x14ac:dyDescent="0.25">
      <c r="A4842" s="201" t="s">
        <v>3148</v>
      </c>
      <c r="B4842" s="201" t="s">
        <v>3149</v>
      </c>
      <c r="C4842" s="201" t="s">
        <v>2451</v>
      </c>
      <c r="D4842" s="201" t="s">
        <v>2466</v>
      </c>
      <c r="E4842" s="201" t="s">
        <v>105</v>
      </c>
      <c r="F4842" s="201" t="s">
        <v>2355</v>
      </c>
    </row>
    <row r="4843" spans="1:6" ht="12" x14ac:dyDescent="0.25">
      <c r="A4843" s="201" t="s">
        <v>3148</v>
      </c>
      <c r="B4843" s="201" t="s">
        <v>3149</v>
      </c>
      <c r="C4843" s="201" t="s">
        <v>2451</v>
      </c>
      <c r="D4843" s="201" t="s">
        <v>2466</v>
      </c>
      <c r="E4843" s="201" t="s">
        <v>105</v>
      </c>
      <c r="F4843" s="201" t="s">
        <v>2364</v>
      </c>
    </row>
    <row r="4844" spans="1:6" ht="12" x14ac:dyDescent="0.25">
      <c r="A4844" s="201" t="s">
        <v>3148</v>
      </c>
      <c r="B4844" s="201" t="s">
        <v>3149</v>
      </c>
      <c r="C4844" s="201" t="s">
        <v>2451</v>
      </c>
      <c r="D4844" s="201" t="s">
        <v>2466</v>
      </c>
      <c r="E4844" s="201" t="s">
        <v>105</v>
      </c>
      <c r="F4844" s="201" t="s">
        <v>2390</v>
      </c>
    </row>
    <row r="4845" spans="1:6" ht="12" x14ac:dyDescent="0.25">
      <c r="A4845" s="201" t="s">
        <v>3148</v>
      </c>
      <c r="B4845" s="201" t="s">
        <v>3149</v>
      </c>
      <c r="C4845" s="201" t="s">
        <v>2451</v>
      </c>
      <c r="D4845" s="201" t="s">
        <v>2466</v>
      </c>
      <c r="E4845" s="201" t="s">
        <v>105</v>
      </c>
      <c r="F4845" s="201" t="s">
        <v>2367</v>
      </c>
    </row>
    <row r="4846" spans="1:6" ht="12" x14ac:dyDescent="0.25">
      <c r="A4846" s="201" t="s">
        <v>3148</v>
      </c>
      <c r="B4846" s="201" t="s">
        <v>3149</v>
      </c>
      <c r="C4846" s="201" t="s">
        <v>2451</v>
      </c>
      <c r="D4846" s="201" t="s">
        <v>2466</v>
      </c>
      <c r="E4846" s="201" t="s">
        <v>105</v>
      </c>
      <c r="F4846" s="201" t="s">
        <v>2407</v>
      </c>
    </row>
    <row r="4847" spans="1:6" ht="12" x14ac:dyDescent="0.25">
      <c r="A4847" s="201" t="s">
        <v>3148</v>
      </c>
      <c r="B4847" s="201" t="s">
        <v>3149</v>
      </c>
      <c r="C4847" s="201" t="s">
        <v>2451</v>
      </c>
      <c r="D4847" s="201" t="s">
        <v>2466</v>
      </c>
      <c r="E4847" s="201" t="s">
        <v>105</v>
      </c>
      <c r="F4847" s="201" t="s">
        <v>2386</v>
      </c>
    </row>
    <row r="4848" spans="1:6" ht="12" x14ac:dyDescent="0.25">
      <c r="A4848" s="201" t="s">
        <v>3148</v>
      </c>
      <c r="B4848" s="201" t="s">
        <v>3149</v>
      </c>
      <c r="C4848" s="201" t="s">
        <v>2451</v>
      </c>
      <c r="D4848" s="201" t="s">
        <v>2466</v>
      </c>
      <c r="E4848" s="201" t="s">
        <v>105</v>
      </c>
      <c r="F4848" s="201" t="s">
        <v>2396</v>
      </c>
    </row>
    <row r="4849" spans="1:6" ht="12" x14ac:dyDescent="0.25">
      <c r="A4849" s="201" t="s">
        <v>3148</v>
      </c>
      <c r="B4849" s="201" t="s">
        <v>3149</v>
      </c>
      <c r="C4849" s="201" t="s">
        <v>2451</v>
      </c>
      <c r="D4849" s="201" t="s">
        <v>2466</v>
      </c>
      <c r="E4849" s="201" t="s">
        <v>105</v>
      </c>
      <c r="F4849" s="201" t="s">
        <v>2365</v>
      </c>
    </row>
    <row r="4850" spans="1:6" ht="12" x14ac:dyDescent="0.25">
      <c r="A4850" s="201" t="s">
        <v>3148</v>
      </c>
      <c r="B4850" s="201" t="s">
        <v>3149</v>
      </c>
      <c r="C4850" s="201" t="s">
        <v>2451</v>
      </c>
      <c r="D4850" s="201" t="s">
        <v>2466</v>
      </c>
      <c r="E4850" s="201" t="s">
        <v>105</v>
      </c>
      <c r="F4850" s="201" t="s">
        <v>2405</v>
      </c>
    </row>
    <row r="4851" spans="1:6" ht="12" x14ac:dyDescent="0.25">
      <c r="A4851" s="201" t="s">
        <v>3148</v>
      </c>
      <c r="B4851" s="201" t="s">
        <v>3149</v>
      </c>
      <c r="C4851" s="201" t="s">
        <v>2451</v>
      </c>
      <c r="D4851" s="201" t="s">
        <v>2466</v>
      </c>
      <c r="E4851" s="201" t="s">
        <v>105</v>
      </c>
      <c r="F4851" s="201" t="s">
        <v>2443</v>
      </c>
    </row>
    <row r="4852" spans="1:6" ht="12" x14ac:dyDescent="0.25">
      <c r="A4852" s="201" t="s">
        <v>3148</v>
      </c>
      <c r="B4852" s="201" t="s">
        <v>3149</v>
      </c>
      <c r="C4852" s="201" t="s">
        <v>2451</v>
      </c>
      <c r="D4852" s="201" t="s">
        <v>2466</v>
      </c>
      <c r="E4852" s="201" t="s">
        <v>105</v>
      </c>
    </row>
    <row r="4853" spans="1:6" ht="12" x14ac:dyDescent="0.25">
      <c r="A4853" s="201" t="s">
        <v>3150</v>
      </c>
      <c r="B4853" s="201" t="s">
        <v>3151</v>
      </c>
      <c r="C4853" s="201" t="s">
        <v>2698</v>
      </c>
      <c r="D4853" s="201" t="s">
        <v>2466</v>
      </c>
      <c r="E4853" s="201" t="s">
        <v>105</v>
      </c>
      <c r="F4853" s="201" t="s">
        <v>2346</v>
      </c>
    </row>
    <row r="4854" spans="1:6" ht="12" x14ac:dyDescent="0.25">
      <c r="A4854" s="201" t="s">
        <v>3150</v>
      </c>
      <c r="B4854" s="201" t="s">
        <v>3151</v>
      </c>
      <c r="C4854" s="201" t="s">
        <v>2698</v>
      </c>
      <c r="D4854" s="201" t="s">
        <v>2466</v>
      </c>
      <c r="E4854" s="201" t="s">
        <v>105</v>
      </c>
      <c r="F4854" s="201" t="s">
        <v>2365</v>
      </c>
    </row>
    <row r="4855" spans="1:6" ht="12" x14ac:dyDescent="0.25">
      <c r="A4855" s="201" t="s">
        <v>3150</v>
      </c>
      <c r="B4855" s="201" t="s">
        <v>3151</v>
      </c>
      <c r="C4855" s="201" t="s">
        <v>2698</v>
      </c>
      <c r="D4855" s="201" t="s">
        <v>2466</v>
      </c>
      <c r="E4855" s="201" t="s">
        <v>105</v>
      </c>
    </row>
    <row r="4856" spans="1:6" ht="12" x14ac:dyDescent="0.25">
      <c r="A4856" s="201" t="s">
        <v>3150</v>
      </c>
      <c r="B4856" s="201" t="s">
        <v>3151</v>
      </c>
      <c r="C4856" s="201" t="s">
        <v>2698</v>
      </c>
      <c r="D4856" s="201" t="s">
        <v>2466</v>
      </c>
      <c r="E4856" s="201" t="s">
        <v>105</v>
      </c>
      <c r="F4856" s="201" t="s">
        <v>2407</v>
      </c>
    </row>
    <row r="4857" spans="1:6" ht="12" x14ac:dyDescent="0.25">
      <c r="A4857" s="201" t="s">
        <v>3150</v>
      </c>
      <c r="B4857" s="201" t="s">
        <v>3151</v>
      </c>
      <c r="C4857" s="201" t="s">
        <v>2698</v>
      </c>
      <c r="D4857" s="201" t="s">
        <v>2466</v>
      </c>
      <c r="E4857" s="201" t="s">
        <v>105</v>
      </c>
      <c r="F4857" s="201" t="s">
        <v>2390</v>
      </c>
    </row>
    <row r="4858" spans="1:6" ht="12" x14ac:dyDescent="0.25">
      <c r="A4858" s="201" t="s">
        <v>3150</v>
      </c>
      <c r="B4858" s="201" t="s">
        <v>3151</v>
      </c>
      <c r="C4858" s="201" t="s">
        <v>2698</v>
      </c>
      <c r="D4858" s="201" t="s">
        <v>2466</v>
      </c>
      <c r="E4858" s="201" t="s">
        <v>105</v>
      </c>
      <c r="F4858" s="201" t="s">
        <v>2364</v>
      </c>
    </row>
    <row r="4859" spans="1:6" ht="12" x14ac:dyDescent="0.25">
      <c r="A4859" s="201" t="s">
        <v>3150</v>
      </c>
      <c r="B4859" s="201" t="s">
        <v>3151</v>
      </c>
      <c r="C4859" s="201" t="s">
        <v>2698</v>
      </c>
      <c r="D4859" s="201" t="s">
        <v>2466</v>
      </c>
      <c r="E4859" s="201" t="s">
        <v>105</v>
      </c>
      <c r="F4859" s="201" t="s">
        <v>2367</v>
      </c>
    </row>
    <row r="4860" spans="1:6" ht="12" x14ac:dyDescent="0.25">
      <c r="A4860" s="201" t="s">
        <v>3150</v>
      </c>
      <c r="B4860" s="201" t="s">
        <v>3151</v>
      </c>
      <c r="C4860" s="201" t="s">
        <v>2698</v>
      </c>
      <c r="D4860" s="201" t="s">
        <v>2466</v>
      </c>
      <c r="E4860" s="201" t="s">
        <v>105</v>
      </c>
      <c r="F4860" s="201" t="s">
        <v>2443</v>
      </c>
    </row>
    <row r="4861" spans="1:6" ht="12" x14ac:dyDescent="0.25">
      <c r="A4861" s="201" t="s">
        <v>3150</v>
      </c>
      <c r="B4861" s="201" t="s">
        <v>3151</v>
      </c>
      <c r="C4861" s="201" t="s">
        <v>2698</v>
      </c>
      <c r="D4861" s="201" t="s">
        <v>2466</v>
      </c>
      <c r="E4861" s="201" t="s">
        <v>105</v>
      </c>
      <c r="F4861" s="201" t="s">
        <v>2355</v>
      </c>
    </row>
    <row r="4862" spans="1:6" ht="12" x14ac:dyDescent="0.25">
      <c r="A4862" s="201" t="s">
        <v>3152</v>
      </c>
      <c r="B4862" s="201" t="s">
        <v>3153</v>
      </c>
      <c r="C4862" s="201" t="s">
        <v>2806</v>
      </c>
      <c r="D4862" s="201" t="s">
        <v>2466</v>
      </c>
      <c r="E4862" s="201" t="s">
        <v>105</v>
      </c>
      <c r="F4862" s="201" t="s">
        <v>2367</v>
      </c>
    </row>
    <row r="4863" spans="1:6" ht="12" x14ac:dyDescent="0.25">
      <c r="A4863" s="201" t="s">
        <v>3152</v>
      </c>
      <c r="B4863" s="201" t="s">
        <v>3153</v>
      </c>
      <c r="C4863" s="201" t="s">
        <v>2806</v>
      </c>
      <c r="D4863" s="201" t="s">
        <v>2466</v>
      </c>
      <c r="E4863" s="201" t="s">
        <v>105</v>
      </c>
      <c r="F4863" s="201" t="s">
        <v>2390</v>
      </c>
    </row>
    <row r="4864" spans="1:6" ht="12" x14ac:dyDescent="0.25">
      <c r="A4864" s="201" t="s">
        <v>3152</v>
      </c>
      <c r="B4864" s="201" t="s">
        <v>3153</v>
      </c>
      <c r="C4864" s="201" t="s">
        <v>2806</v>
      </c>
      <c r="D4864" s="201" t="s">
        <v>2466</v>
      </c>
      <c r="E4864" s="201" t="s">
        <v>105</v>
      </c>
      <c r="F4864" s="201" t="s">
        <v>2386</v>
      </c>
    </row>
    <row r="4865" spans="1:6" ht="12" x14ac:dyDescent="0.25">
      <c r="A4865" s="201" t="s">
        <v>3152</v>
      </c>
      <c r="B4865" s="201" t="s">
        <v>3153</v>
      </c>
      <c r="C4865" s="201" t="s">
        <v>2806</v>
      </c>
      <c r="D4865" s="201" t="s">
        <v>2466</v>
      </c>
      <c r="E4865" s="201" t="s">
        <v>105</v>
      </c>
      <c r="F4865" s="201" t="s">
        <v>2345</v>
      </c>
    </row>
    <row r="4866" spans="1:6" ht="12" x14ac:dyDescent="0.25">
      <c r="A4866" s="201" t="s">
        <v>3154</v>
      </c>
      <c r="B4866" s="201" t="s">
        <v>3155</v>
      </c>
      <c r="C4866" s="201" t="s">
        <v>2774</v>
      </c>
      <c r="D4866" s="201" t="s">
        <v>2466</v>
      </c>
      <c r="E4866" s="201" t="s">
        <v>105</v>
      </c>
      <c r="F4866" s="201" t="s">
        <v>2355</v>
      </c>
    </row>
    <row r="4867" spans="1:6" ht="12" x14ac:dyDescent="0.25">
      <c r="A4867" s="201" t="s">
        <v>3154</v>
      </c>
      <c r="B4867" s="201" t="s">
        <v>3155</v>
      </c>
      <c r="C4867" s="201" t="s">
        <v>2774</v>
      </c>
      <c r="D4867" s="201" t="s">
        <v>2466</v>
      </c>
      <c r="E4867" s="201" t="s">
        <v>105</v>
      </c>
      <c r="F4867" s="201" t="s">
        <v>2390</v>
      </c>
    </row>
    <row r="4868" spans="1:6" ht="12" x14ac:dyDescent="0.25">
      <c r="A4868" s="201" t="s">
        <v>3154</v>
      </c>
      <c r="B4868" s="201" t="s">
        <v>3155</v>
      </c>
      <c r="C4868" s="201" t="s">
        <v>2774</v>
      </c>
      <c r="D4868" s="201" t="s">
        <v>2466</v>
      </c>
      <c r="E4868" s="201" t="s">
        <v>105</v>
      </c>
      <c r="F4868" s="201" t="s">
        <v>2345</v>
      </c>
    </row>
    <row r="4869" spans="1:6" ht="12" x14ac:dyDescent="0.25">
      <c r="A4869" s="201" t="s">
        <v>3154</v>
      </c>
      <c r="B4869" s="201" t="s">
        <v>3155</v>
      </c>
      <c r="C4869" s="201" t="s">
        <v>2774</v>
      </c>
      <c r="D4869" s="201" t="s">
        <v>2466</v>
      </c>
      <c r="E4869" s="201" t="s">
        <v>105</v>
      </c>
      <c r="F4869" s="201" t="s">
        <v>2407</v>
      </c>
    </row>
    <row r="4870" spans="1:6" ht="12" x14ac:dyDescent="0.25">
      <c r="A4870" s="201" t="s">
        <v>3154</v>
      </c>
      <c r="B4870" s="201" t="s">
        <v>3155</v>
      </c>
      <c r="C4870" s="201" t="s">
        <v>2774</v>
      </c>
      <c r="D4870" s="201" t="s">
        <v>2466</v>
      </c>
      <c r="E4870" s="201" t="s">
        <v>105</v>
      </c>
      <c r="F4870" s="201" t="s">
        <v>2443</v>
      </c>
    </row>
    <row r="4871" spans="1:6" ht="12" x14ac:dyDescent="0.25">
      <c r="A4871" s="201" t="s">
        <v>3154</v>
      </c>
      <c r="B4871" s="201" t="s">
        <v>3155</v>
      </c>
      <c r="C4871" s="201" t="s">
        <v>2774</v>
      </c>
      <c r="D4871" s="201" t="s">
        <v>2466</v>
      </c>
      <c r="E4871" s="201" t="s">
        <v>105</v>
      </c>
      <c r="F4871" s="201" t="s">
        <v>2365</v>
      </c>
    </row>
    <row r="4872" spans="1:6" ht="12" x14ac:dyDescent="0.25">
      <c r="A4872" s="201" t="s">
        <v>3154</v>
      </c>
      <c r="B4872" s="201" t="s">
        <v>3155</v>
      </c>
      <c r="C4872" s="201" t="s">
        <v>2774</v>
      </c>
      <c r="D4872" s="201" t="s">
        <v>2466</v>
      </c>
      <c r="E4872" s="201" t="s">
        <v>105</v>
      </c>
      <c r="F4872" s="201" t="s">
        <v>2405</v>
      </c>
    </row>
    <row r="4873" spans="1:6" ht="12" x14ac:dyDescent="0.25">
      <c r="A4873" s="201" t="s">
        <v>3154</v>
      </c>
      <c r="B4873" s="201" t="s">
        <v>3155</v>
      </c>
      <c r="C4873" s="201" t="s">
        <v>2774</v>
      </c>
      <c r="D4873" s="201" t="s">
        <v>2466</v>
      </c>
      <c r="E4873" s="201" t="s">
        <v>105</v>
      </c>
      <c r="F4873" s="201" t="s">
        <v>2364</v>
      </c>
    </row>
    <row r="4874" spans="1:6" ht="12" x14ac:dyDescent="0.25">
      <c r="A4874" s="201" t="s">
        <v>3154</v>
      </c>
      <c r="B4874" s="201" t="s">
        <v>3155</v>
      </c>
      <c r="C4874" s="201" t="s">
        <v>2774</v>
      </c>
      <c r="D4874" s="201" t="s">
        <v>2466</v>
      </c>
      <c r="E4874" s="201" t="s">
        <v>105</v>
      </c>
      <c r="F4874" s="201" t="s">
        <v>2367</v>
      </c>
    </row>
    <row r="4875" spans="1:6" ht="12" x14ac:dyDescent="0.25">
      <c r="A4875" s="201" t="s">
        <v>3154</v>
      </c>
      <c r="B4875" s="201" t="s">
        <v>3155</v>
      </c>
      <c r="C4875" s="201" t="s">
        <v>2774</v>
      </c>
      <c r="D4875" s="201" t="s">
        <v>2466</v>
      </c>
      <c r="E4875" s="201" t="s">
        <v>105</v>
      </c>
      <c r="F4875" s="201" t="s">
        <v>2352</v>
      </c>
    </row>
    <row r="4876" spans="1:6" ht="12" x14ac:dyDescent="0.25">
      <c r="A4876" s="201" t="s">
        <v>3154</v>
      </c>
      <c r="B4876" s="201" t="s">
        <v>3155</v>
      </c>
      <c r="C4876" s="201" t="s">
        <v>2774</v>
      </c>
      <c r="D4876" s="201" t="s">
        <v>2466</v>
      </c>
      <c r="E4876" s="201" t="s">
        <v>105</v>
      </c>
      <c r="F4876" s="201" t="s">
        <v>2396</v>
      </c>
    </row>
    <row r="4877" spans="1:6" ht="12" x14ac:dyDescent="0.25">
      <c r="A4877" s="201" t="s">
        <v>3154</v>
      </c>
      <c r="B4877" s="201" t="s">
        <v>3155</v>
      </c>
      <c r="C4877" s="201" t="s">
        <v>2774</v>
      </c>
      <c r="D4877" s="201" t="s">
        <v>2466</v>
      </c>
      <c r="E4877" s="201" t="s">
        <v>105</v>
      </c>
      <c r="F4877" s="201" t="s">
        <v>2342</v>
      </c>
    </row>
    <row r="4878" spans="1:6" ht="12" x14ac:dyDescent="0.25">
      <c r="A4878" s="201" t="s">
        <v>3156</v>
      </c>
      <c r="B4878" s="201" t="s">
        <v>3157</v>
      </c>
      <c r="C4878" s="201" t="s">
        <v>3158</v>
      </c>
      <c r="D4878" s="201" t="s">
        <v>2466</v>
      </c>
      <c r="E4878" s="201" t="s">
        <v>105</v>
      </c>
      <c r="F4878" s="201" t="s">
        <v>2347</v>
      </c>
    </row>
    <row r="4879" spans="1:6" ht="12" x14ac:dyDescent="0.25">
      <c r="A4879" s="201" t="s">
        <v>3156</v>
      </c>
      <c r="B4879" s="201" t="s">
        <v>3157</v>
      </c>
      <c r="C4879" s="201" t="s">
        <v>3158</v>
      </c>
      <c r="D4879" s="201" t="s">
        <v>2466</v>
      </c>
      <c r="E4879" s="201" t="s">
        <v>105</v>
      </c>
      <c r="F4879" s="201" t="s">
        <v>2348</v>
      </c>
    </row>
    <row r="4880" spans="1:6" ht="12" x14ac:dyDescent="0.25">
      <c r="A4880" s="201" t="s">
        <v>3156</v>
      </c>
      <c r="B4880" s="201" t="s">
        <v>3157</v>
      </c>
      <c r="C4880" s="201" t="s">
        <v>3158</v>
      </c>
      <c r="D4880" s="201" t="s">
        <v>2466</v>
      </c>
      <c r="E4880" s="201" t="s">
        <v>105</v>
      </c>
    </row>
    <row r="4881" spans="1:6" ht="12" x14ac:dyDescent="0.25">
      <c r="A4881" s="201" t="s">
        <v>3156</v>
      </c>
      <c r="B4881" s="201" t="s">
        <v>3157</v>
      </c>
      <c r="C4881" s="201" t="s">
        <v>3158</v>
      </c>
      <c r="D4881" s="201" t="s">
        <v>2466</v>
      </c>
      <c r="E4881" s="201" t="s">
        <v>105</v>
      </c>
      <c r="F4881" s="201" t="s">
        <v>2390</v>
      </c>
    </row>
    <row r="4882" spans="1:6" ht="12" x14ac:dyDescent="0.25">
      <c r="A4882" s="201" t="s">
        <v>3156</v>
      </c>
      <c r="B4882" s="201" t="s">
        <v>3157</v>
      </c>
      <c r="C4882" s="201" t="s">
        <v>3158</v>
      </c>
      <c r="D4882" s="201" t="s">
        <v>2466</v>
      </c>
      <c r="E4882" s="201" t="s">
        <v>105</v>
      </c>
      <c r="F4882" s="201" t="s">
        <v>2367</v>
      </c>
    </row>
    <row r="4883" spans="1:6" ht="12" x14ac:dyDescent="0.25">
      <c r="A4883" s="201" t="s">
        <v>3156</v>
      </c>
      <c r="B4883" s="201" t="s">
        <v>3157</v>
      </c>
      <c r="C4883" s="201" t="s">
        <v>3158</v>
      </c>
      <c r="D4883" s="201" t="s">
        <v>2466</v>
      </c>
      <c r="E4883" s="201" t="s">
        <v>105</v>
      </c>
      <c r="F4883" s="201" t="s">
        <v>2364</v>
      </c>
    </row>
    <row r="4884" spans="1:6" ht="12" x14ac:dyDescent="0.25">
      <c r="A4884" s="201" t="s">
        <v>2326</v>
      </c>
      <c r="B4884" s="201" t="s">
        <v>3159</v>
      </c>
      <c r="C4884" s="201" t="s">
        <v>2321</v>
      </c>
      <c r="D4884" s="201" t="s">
        <v>2466</v>
      </c>
      <c r="E4884" s="201" t="s">
        <v>98</v>
      </c>
      <c r="F4884" s="201" t="s">
        <v>2348</v>
      </c>
    </row>
    <row r="4885" spans="1:6" ht="12" x14ac:dyDescent="0.25">
      <c r="A4885" s="201" t="s">
        <v>2326</v>
      </c>
      <c r="B4885" s="201" t="s">
        <v>3159</v>
      </c>
      <c r="C4885" s="201" t="s">
        <v>2321</v>
      </c>
      <c r="D4885" s="201" t="s">
        <v>2466</v>
      </c>
      <c r="E4885" s="201" t="s">
        <v>98</v>
      </c>
      <c r="F4885" s="201" t="s">
        <v>2466</v>
      </c>
    </row>
    <row r="4886" spans="1:6" ht="12" x14ac:dyDescent="0.25">
      <c r="A4886" s="201" t="s">
        <v>2326</v>
      </c>
      <c r="B4886" s="201" t="s">
        <v>3159</v>
      </c>
      <c r="C4886" s="201" t="s">
        <v>2321</v>
      </c>
      <c r="D4886" s="201" t="s">
        <v>2466</v>
      </c>
      <c r="E4886" s="201" t="s">
        <v>98</v>
      </c>
      <c r="F4886" s="201" t="s">
        <v>2345</v>
      </c>
    </row>
    <row r="4887" spans="1:6" ht="12" x14ac:dyDescent="0.25">
      <c r="A4887" s="201" t="s">
        <v>2326</v>
      </c>
      <c r="B4887" s="201" t="s">
        <v>3159</v>
      </c>
      <c r="C4887" s="201" t="s">
        <v>2321</v>
      </c>
      <c r="D4887" s="201" t="s">
        <v>2466</v>
      </c>
      <c r="E4887" s="201" t="s">
        <v>98</v>
      </c>
    </row>
    <row r="4888" spans="1:6" ht="12" x14ac:dyDescent="0.25">
      <c r="A4888" s="201" t="s">
        <v>2326</v>
      </c>
      <c r="B4888" s="201" t="s">
        <v>3159</v>
      </c>
      <c r="C4888" s="201" t="s">
        <v>2321</v>
      </c>
      <c r="D4888" s="201" t="s">
        <v>2466</v>
      </c>
      <c r="E4888" s="201" t="s">
        <v>98</v>
      </c>
      <c r="F4888" s="201" t="s">
        <v>2407</v>
      </c>
    </row>
    <row r="4889" spans="1:6" ht="12" x14ac:dyDescent="0.25">
      <c r="A4889" s="201" t="s">
        <v>2326</v>
      </c>
      <c r="B4889" s="201" t="s">
        <v>3159</v>
      </c>
      <c r="C4889" s="201" t="s">
        <v>2321</v>
      </c>
      <c r="D4889" s="201" t="s">
        <v>2466</v>
      </c>
      <c r="E4889" s="201" t="s">
        <v>98</v>
      </c>
      <c r="F4889" s="201" t="s">
        <v>2360</v>
      </c>
    </row>
    <row r="4890" spans="1:6" ht="12" x14ac:dyDescent="0.25">
      <c r="A4890" s="201" t="s">
        <v>530</v>
      </c>
      <c r="B4890" s="201" t="s">
        <v>3160</v>
      </c>
      <c r="C4890" s="201" t="s">
        <v>2774</v>
      </c>
      <c r="D4890" s="201" t="s">
        <v>2341</v>
      </c>
      <c r="E4890" s="201" t="s">
        <v>105</v>
      </c>
      <c r="F4890" s="201" t="s">
        <v>2357</v>
      </c>
    </row>
    <row r="4891" spans="1:6" ht="12" x14ac:dyDescent="0.25">
      <c r="A4891" s="201" t="s">
        <v>530</v>
      </c>
      <c r="B4891" s="201" t="s">
        <v>3160</v>
      </c>
      <c r="C4891" s="201" t="s">
        <v>2774</v>
      </c>
      <c r="D4891" s="201" t="s">
        <v>2341</v>
      </c>
      <c r="E4891" s="201" t="s">
        <v>105</v>
      </c>
      <c r="F4891" s="201" t="s">
        <v>2386</v>
      </c>
    </row>
    <row r="4892" spans="1:6" ht="12" x14ac:dyDescent="0.25">
      <c r="A4892" s="201" t="s">
        <v>530</v>
      </c>
      <c r="B4892" s="201" t="s">
        <v>3160</v>
      </c>
      <c r="C4892" s="201" t="s">
        <v>2774</v>
      </c>
      <c r="D4892" s="201" t="s">
        <v>2341</v>
      </c>
      <c r="E4892" s="201" t="s">
        <v>105</v>
      </c>
      <c r="F4892" s="201" t="s">
        <v>2350</v>
      </c>
    </row>
    <row r="4893" spans="1:6" ht="12" x14ac:dyDescent="0.25">
      <c r="A4893" s="201" t="s">
        <v>530</v>
      </c>
      <c r="B4893" s="201" t="s">
        <v>3160</v>
      </c>
      <c r="C4893" s="201" t="s">
        <v>2774</v>
      </c>
      <c r="D4893" s="201" t="s">
        <v>2341</v>
      </c>
      <c r="E4893" s="201" t="s">
        <v>105</v>
      </c>
      <c r="F4893" s="201" t="s">
        <v>2353</v>
      </c>
    </row>
    <row r="4894" spans="1:6" ht="12" x14ac:dyDescent="0.25">
      <c r="A4894" s="201" t="s">
        <v>530</v>
      </c>
      <c r="B4894" s="201" t="s">
        <v>3160</v>
      </c>
      <c r="C4894" s="201" t="s">
        <v>2774</v>
      </c>
      <c r="D4894" s="201" t="s">
        <v>2341</v>
      </c>
      <c r="E4894" s="201" t="s">
        <v>105</v>
      </c>
      <c r="F4894" s="201" t="s">
        <v>2373</v>
      </c>
    </row>
    <row r="4895" spans="1:6" ht="12" x14ac:dyDescent="0.25">
      <c r="A4895" s="201" t="s">
        <v>530</v>
      </c>
      <c r="B4895" s="201" t="s">
        <v>3160</v>
      </c>
      <c r="C4895" s="201" t="s">
        <v>2774</v>
      </c>
      <c r="D4895" s="201" t="s">
        <v>2341</v>
      </c>
      <c r="E4895" s="201" t="s">
        <v>105</v>
      </c>
      <c r="F4895" s="201" t="s">
        <v>2342</v>
      </c>
    </row>
    <row r="4896" spans="1:6" ht="12" x14ac:dyDescent="0.25">
      <c r="A4896" s="201" t="s">
        <v>530</v>
      </c>
      <c r="B4896" s="201" t="s">
        <v>3160</v>
      </c>
      <c r="C4896" s="201" t="s">
        <v>2774</v>
      </c>
      <c r="D4896" s="201" t="s">
        <v>2341</v>
      </c>
      <c r="E4896" s="201" t="s">
        <v>105</v>
      </c>
      <c r="F4896" s="201" t="s">
        <v>2374</v>
      </c>
    </row>
    <row r="4897" spans="1:6" ht="12" x14ac:dyDescent="0.25">
      <c r="A4897" s="201" t="s">
        <v>530</v>
      </c>
      <c r="B4897" s="201" t="s">
        <v>3160</v>
      </c>
      <c r="C4897" s="201" t="s">
        <v>2774</v>
      </c>
      <c r="D4897" s="201" t="s">
        <v>2341</v>
      </c>
      <c r="E4897" s="201" t="s">
        <v>105</v>
      </c>
      <c r="F4897" s="201" t="s">
        <v>2346</v>
      </c>
    </row>
    <row r="4898" spans="1:6" ht="12" x14ac:dyDescent="0.25">
      <c r="A4898" s="201" t="s">
        <v>530</v>
      </c>
      <c r="B4898" s="201" t="s">
        <v>3160</v>
      </c>
      <c r="C4898" s="201" t="s">
        <v>2774</v>
      </c>
      <c r="D4898" s="201" t="s">
        <v>2341</v>
      </c>
      <c r="E4898" s="201" t="s">
        <v>105</v>
      </c>
      <c r="F4898" s="201" t="s">
        <v>2396</v>
      </c>
    </row>
    <row r="4899" spans="1:6" ht="12" x14ac:dyDescent="0.25">
      <c r="A4899" s="201" t="s">
        <v>530</v>
      </c>
      <c r="B4899" s="201" t="s">
        <v>3160</v>
      </c>
      <c r="C4899" s="201" t="s">
        <v>2774</v>
      </c>
      <c r="D4899" s="201" t="s">
        <v>2341</v>
      </c>
      <c r="E4899" s="201" t="s">
        <v>105</v>
      </c>
      <c r="F4899" s="201" t="s">
        <v>2367</v>
      </c>
    </row>
    <row r="4900" spans="1:6" ht="12" x14ac:dyDescent="0.25">
      <c r="A4900" s="201" t="s">
        <v>530</v>
      </c>
      <c r="B4900" s="201" t="s">
        <v>3160</v>
      </c>
      <c r="C4900" s="201" t="s">
        <v>2774</v>
      </c>
      <c r="D4900" s="201" t="s">
        <v>2341</v>
      </c>
      <c r="E4900" s="201" t="s">
        <v>105</v>
      </c>
      <c r="F4900" s="201" t="s">
        <v>2394</v>
      </c>
    </row>
    <row r="4901" spans="1:6" ht="12" x14ac:dyDescent="0.25">
      <c r="A4901" s="201" t="s">
        <v>2256</v>
      </c>
      <c r="B4901" s="201" t="s">
        <v>3161</v>
      </c>
      <c r="C4901" s="201" t="s">
        <v>2439</v>
      </c>
      <c r="D4901" s="201" t="s">
        <v>2341</v>
      </c>
      <c r="E4901" s="201" t="s">
        <v>109</v>
      </c>
      <c r="F4901" s="201" t="s">
        <v>2346</v>
      </c>
    </row>
    <row r="4902" spans="1:6" ht="12" x14ac:dyDescent="0.25">
      <c r="A4902" s="201" t="s">
        <v>2256</v>
      </c>
      <c r="B4902" s="201" t="s">
        <v>3161</v>
      </c>
      <c r="C4902" s="201" t="s">
        <v>2439</v>
      </c>
      <c r="D4902" s="201" t="s">
        <v>2341</v>
      </c>
      <c r="E4902" s="201" t="s">
        <v>109</v>
      </c>
    </row>
    <row r="4903" spans="1:6" ht="12" x14ac:dyDescent="0.25">
      <c r="A4903" s="201" t="s">
        <v>2256</v>
      </c>
      <c r="B4903" s="201" t="s">
        <v>3161</v>
      </c>
      <c r="C4903" s="201" t="s">
        <v>2439</v>
      </c>
      <c r="D4903" s="201" t="s">
        <v>2341</v>
      </c>
      <c r="E4903" s="201" t="s">
        <v>109</v>
      </c>
      <c r="F4903" s="201" t="s">
        <v>2367</v>
      </c>
    </row>
    <row r="4904" spans="1:6" ht="12" x14ac:dyDescent="0.25">
      <c r="A4904" s="201" t="s">
        <v>2256</v>
      </c>
      <c r="B4904" s="201" t="s">
        <v>3161</v>
      </c>
      <c r="C4904" s="201" t="s">
        <v>2439</v>
      </c>
      <c r="D4904" s="201" t="s">
        <v>2341</v>
      </c>
      <c r="E4904" s="201" t="s">
        <v>109</v>
      </c>
      <c r="F4904" s="201" t="s">
        <v>2422</v>
      </c>
    </row>
    <row r="4905" spans="1:6" ht="12" x14ac:dyDescent="0.25">
      <c r="A4905" s="201" t="s">
        <v>2256</v>
      </c>
      <c r="B4905" s="201" t="s">
        <v>3161</v>
      </c>
      <c r="C4905" s="201" t="s">
        <v>2439</v>
      </c>
      <c r="D4905" s="201" t="s">
        <v>2341</v>
      </c>
      <c r="E4905" s="201" t="s">
        <v>109</v>
      </c>
      <c r="F4905" s="201" t="s">
        <v>2365</v>
      </c>
    </row>
    <row r="4906" spans="1:6" ht="12" x14ac:dyDescent="0.25">
      <c r="A4906" s="201" t="s">
        <v>2256</v>
      </c>
      <c r="B4906" s="201" t="s">
        <v>3161</v>
      </c>
      <c r="C4906" s="201" t="s">
        <v>2439</v>
      </c>
      <c r="D4906" s="201" t="s">
        <v>2341</v>
      </c>
      <c r="E4906" s="201" t="s">
        <v>109</v>
      </c>
      <c r="F4906" s="201" t="s">
        <v>2341</v>
      </c>
    </row>
    <row r="4907" spans="1:6" ht="12" x14ac:dyDescent="0.25">
      <c r="A4907" s="201" t="s">
        <v>2256</v>
      </c>
      <c r="B4907" s="201" t="s">
        <v>3161</v>
      </c>
      <c r="C4907" s="201" t="s">
        <v>2439</v>
      </c>
      <c r="D4907" s="201" t="s">
        <v>2341</v>
      </c>
      <c r="E4907" s="201" t="s">
        <v>109</v>
      </c>
      <c r="F4907" s="201" t="s">
        <v>2342</v>
      </c>
    </row>
    <row r="4908" spans="1:6" ht="12" x14ac:dyDescent="0.25">
      <c r="A4908" s="201" t="s">
        <v>3162</v>
      </c>
      <c r="B4908" s="201" t="s">
        <v>3163</v>
      </c>
      <c r="C4908" s="201" t="s">
        <v>2436</v>
      </c>
      <c r="D4908" s="201" t="s">
        <v>2341</v>
      </c>
      <c r="E4908" s="201" t="s">
        <v>105</v>
      </c>
      <c r="F4908" s="201" t="s">
        <v>2346</v>
      </c>
    </row>
    <row r="4909" spans="1:6" ht="12" x14ac:dyDescent="0.25">
      <c r="A4909" s="201" t="s">
        <v>3162</v>
      </c>
      <c r="B4909" s="201" t="s">
        <v>3163</v>
      </c>
      <c r="C4909" s="201" t="s">
        <v>2436</v>
      </c>
      <c r="D4909" s="201" t="s">
        <v>2341</v>
      </c>
      <c r="E4909" s="201" t="s">
        <v>105</v>
      </c>
    </row>
    <row r="4910" spans="1:6" ht="12" x14ac:dyDescent="0.25">
      <c r="A4910" s="201" t="s">
        <v>3162</v>
      </c>
      <c r="B4910" s="201" t="s">
        <v>3163</v>
      </c>
      <c r="C4910" s="201" t="s">
        <v>2436</v>
      </c>
      <c r="D4910" s="201" t="s">
        <v>2341</v>
      </c>
      <c r="E4910" s="201" t="s">
        <v>105</v>
      </c>
      <c r="F4910" s="201" t="s">
        <v>2343</v>
      </c>
    </row>
    <row r="4911" spans="1:6" ht="12" x14ac:dyDescent="0.25">
      <c r="A4911" s="201" t="s">
        <v>3162</v>
      </c>
      <c r="B4911" s="201" t="s">
        <v>3163</v>
      </c>
      <c r="C4911" s="201" t="s">
        <v>2436</v>
      </c>
      <c r="D4911" s="201" t="s">
        <v>2341</v>
      </c>
      <c r="E4911" s="201" t="s">
        <v>105</v>
      </c>
      <c r="F4911" s="201" t="s">
        <v>2407</v>
      </c>
    </row>
    <row r="4912" spans="1:6" ht="12" x14ac:dyDescent="0.25">
      <c r="A4912" s="201" t="s">
        <v>3162</v>
      </c>
      <c r="B4912" s="201" t="s">
        <v>3163</v>
      </c>
      <c r="C4912" s="201" t="s">
        <v>2436</v>
      </c>
      <c r="D4912" s="201" t="s">
        <v>2341</v>
      </c>
      <c r="E4912" s="201" t="s">
        <v>105</v>
      </c>
      <c r="F4912" s="201" t="s">
        <v>2342</v>
      </c>
    </row>
    <row r="4913" spans="1:6" ht="12" x14ac:dyDescent="0.25">
      <c r="A4913" s="201" t="s">
        <v>3162</v>
      </c>
      <c r="B4913" s="201" t="s">
        <v>3163</v>
      </c>
      <c r="C4913" s="201" t="s">
        <v>2436</v>
      </c>
      <c r="D4913" s="201" t="s">
        <v>2341</v>
      </c>
      <c r="E4913" s="201" t="s">
        <v>105</v>
      </c>
      <c r="F4913" s="201" t="s">
        <v>2364</v>
      </c>
    </row>
    <row r="4914" spans="1:6" ht="12" x14ac:dyDescent="0.25">
      <c r="A4914" s="201" t="s">
        <v>3162</v>
      </c>
      <c r="B4914" s="201" t="s">
        <v>3163</v>
      </c>
      <c r="C4914" s="201" t="s">
        <v>2436</v>
      </c>
      <c r="D4914" s="201" t="s">
        <v>2341</v>
      </c>
      <c r="E4914" s="201" t="s">
        <v>105</v>
      </c>
      <c r="F4914" s="201" t="s">
        <v>2367</v>
      </c>
    </row>
    <row r="4915" spans="1:6" ht="12" x14ac:dyDescent="0.25">
      <c r="A4915" s="201" t="s">
        <v>3162</v>
      </c>
      <c r="B4915" s="201" t="s">
        <v>3163</v>
      </c>
      <c r="C4915" s="201" t="s">
        <v>2436</v>
      </c>
      <c r="D4915" s="201" t="s">
        <v>2341</v>
      </c>
      <c r="E4915" s="201" t="s">
        <v>105</v>
      </c>
      <c r="F4915" s="201" t="s">
        <v>2394</v>
      </c>
    </row>
    <row r="4916" spans="1:6" ht="12" x14ac:dyDescent="0.25">
      <c r="A4916" s="201" t="s">
        <v>3162</v>
      </c>
      <c r="B4916" s="201" t="s">
        <v>3163</v>
      </c>
      <c r="C4916" s="201" t="s">
        <v>2436</v>
      </c>
      <c r="D4916" s="201" t="s">
        <v>2341</v>
      </c>
      <c r="E4916" s="201" t="s">
        <v>105</v>
      </c>
      <c r="F4916" s="201" t="s">
        <v>2373</v>
      </c>
    </row>
    <row r="4917" spans="1:6" ht="12" x14ac:dyDescent="0.25">
      <c r="A4917" s="201" t="s">
        <v>3162</v>
      </c>
      <c r="B4917" s="201" t="s">
        <v>3163</v>
      </c>
      <c r="C4917" s="201" t="s">
        <v>2436</v>
      </c>
      <c r="D4917" s="201" t="s">
        <v>2341</v>
      </c>
      <c r="E4917" s="201" t="s">
        <v>105</v>
      </c>
      <c r="F4917" s="201" t="s">
        <v>2422</v>
      </c>
    </row>
    <row r="4918" spans="1:6" ht="12" x14ac:dyDescent="0.25">
      <c r="A4918" s="201" t="s">
        <v>3162</v>
      </c>
      <c r="B4918" s="201" t="s">
        <v>3163</v>
      </c>
      <c r="C4918" s="201" t="s">
        <v>2436</v>
      </c>
      <c r="D4918" s="201" t="s">
        <v>2341</v>
      </c>
      <c r="E4918" s="201" t="s">
        <v>105</v>
      </c>
      <c r="F4918" s="201" t="s">
        <v>2357</v>
      </c>
    </row>
    <row r="4919" spans="1:6" ht="12" x14ac:dyDescent="0.25">
      <c r="A4919" s="201" t="s">
        <v>3162</v>
      </c>
      <c r="B4919" s="201" t="s">
        <v>3163</v>
      </c>
      <c r="C4919" s="201" t="s">
        <v>2436</v>
      </c>
      <c r="D4919" s="201" t="s">
        <v>2341</v>
      </c>
      <c r="E4919" s="201" t="s">
        <v>105</v>
      </c>
      <c r="F4919" s="201" t="s">
        <v>2353</v>
      </c>
    </row>
    <row r="4920" spans="1:6" ht="12" x14ac:dyDescent="0.25">
      <c r="A4920" s="201" t="s">
        <v>3162</v>
      </c>
      <c r="B4920" s="201" t="s">
        <v>3163</v>
      </c>
      <c r="C4920" s="201" t="s">
        <v>2436</v>
      </c>
      <c r="D4920" s="201" t="s">
        <v>2341</v>
      </c>
      <c r="E4920" s="201" t="s">
        <v>105</v>
      </c>
      <c r="F4920" s="201" t="s">
        <v>2365</v>
      </c>
    </row>
    <row r="4921" spans="1:6" ht="12" x14ac:dyDescent="0.25">
      <c r="A4921" s="201" t="s">
        <v>3162</v>
      </c>
      <c r="B4921" s="201" t="s">
        <v>3163</v>
      </c>
      <c r="C4921" s="201" t="s">
        <v>2436</v>
      </c>
      <c r="D4921" s="201" t="s">
        <v>2341</v>
      </c>
      <c r="E4921" s="201" t="s">
        <v>105</v>
      </c>
      <c r="F4921" s="201" t="s">
        <v>2345</v>
      </c>
    </row>
    <row r="4922" spans="1:6" ht="12" x14ac:dyDescent="0.25">
      <c r="A4922" s="201" t="s">
        <v>3162</v>
      </c>
      <c r="B4922" s="201" t="s">
        <v>3163</v>
      </c>
      <c r="C4922" s="201" t="s">
        <v>2436</v>
      </c>
      <c r="D4922" s="201" t="s">
        <v>2341</v>
      </c>
      <c r="E4922" s="201" t="s">
        <v>105</v>
      </c>
      <c r="F4922" s="201" t="s">
        <v>2405</v>
      </c>
    </row>
    <row r="4923" spans="1:6" ht="12" x14ac:dyDescent="0.25">
      <c r="A4923" s="201" t="s">
        <v>3164</v>
      </c>
      <c r="B4923" s="201" t="s">
        <v>3165</v>
      </c>
      <c r="C4923" s="201" t="s">
        <v>3166</v>
      </c>
      <c r="D4923" s="201" t="s">
        <v>2341</v>
      </c>
      <c r="E4923" s="201" t="s">
        <v>105</v>
      </c>
      <c r="F4923" s="201" t="s">
        <v>2342</v>
      </c>
    </row>
    <row r="4924" spans="1:6" ht="12" x14ac:dyDescent="0.25">
      <c r="A4924" s="201" t="s">
        <v>3164</v>
      </c>
      <c r="B4924" s="201" t="s">
        <v>3165</v>
      </c>
      <c r="C4924" s="201" t="s">
        <v>3166</v>
      </c>
      <c r="D4924" s="201" t="s">
        <v>2341</v>
      </c>
      <c r="E4924" s="201" t="s">
        <v>105</v>
      </c>
      <c r="F4924" s="201" t="s">
        <v>2353</v>
      </c>
    </row>
    <row r="4925" spans="1:6" ht="12" x14ac:dyDescent="0.25">
      <c r="A4925" s="201" t="s">
        <v>3164</v>
      </c>
      <c r="B4925" s="201" t="s">
        <v>3165</v>
      </c>
      <c r="C4925" s="201" t="s">
        <v>3166</v>
      </c>
      <c r="D4925" s="201" t="s">
        <v>2341</v>
      </c>
      <c r="E4925" s="201" t="s">
        <v>105</v>
      </c>
      <c r="F4925" s="201" t="s">
        <v>2357</v>
      </c>
    </row>
    <row r="4926" spans="1:6" ht="12" x14ac:dyDescent="0.25">
      <c r="A4926" s="201" t="s">
        <v>3164</v>
      </c>
      <c r="B4926" s="201" t="s">
        <v>3165</v>
      </c>
      <c r="C4926" s="201" t="s">
        <v>3166</v>
      </c>
      <c r="D4926" s="201" t="s">
        <v>2341</v>
      </c>
      <c r="E4926" s="201" t="s">
        <v>105</v>
      </c>
      <c r="F4926" s="201" t="s">
        <v>2367</v>
      </c>
    </row>
    <row r="4927" spans="1:6" ht="12" x14ac:dyDescent="0.25">
      <c r="A4927" s="201" t="s">
        <v>3164</v>
      </c>
      <c r="B4927" s="201" t="s">
        <v>3165</v>
      </c>
      <c r="C4927" s="201" t="s">
        <v>3166</v>
      </c>
      <c r="D4927" s="201" t="s">
        <v>2341</v>
      </c>
      <c r="E4927" s="201" t="s">
        <v>105</v>
      </c>
      <c r="F4927" s="201" t="s">
        <v>2346</v>
      </c>
    </row>
    <row r="4928" spans="1:6" ht="12" x14ac:dyDescent="0.25">
      <c r="A4928" s="201" t="s">
        <v>531</v>
      </c>
      <c r="B4928" s="201" t="s">
        <v>3167</v>
      </c>
      <c r="C4928" s="201" t="s">
        <v>2774</v>
      </c>
      <c r="D4928" s="201" t="s">
        <v>2341</v>
      </c>
      <c r="E4928" s="201" t="s">
        <v>105</v>
      </c>
      <c r="F4928" s="201" t="s">
        <v>2353</v>
      </c>
    </row>
    <row r="4929" spans="1:6" ht="12" x14ac:dyDescent="0.25">
      <c r="A4929" s="201" t="s">
        <v>531</v>
      </c>
      <c r="B4929" s="201" t="s">
        <v>3167</v>
      </c>
      <c r="C4929" s="201" t="s">
        <v>2774</v>
      </c>
      <c r="D4929" s="201" t="s">
        <v>2341</v>
      </c>
      <c r="E4929" s="201" t="s">
        <v>105</v>
      </c>
      <c r="F4929" s="201" t="s">
        <v>2367</v>
      </c>
    </row>
    <row r="4930" spans="1:6" ht="12" x14ac:dyDescent="0.25">
      <c r="A4930" s="201" t="s">
        <v>531</v>
      </c>
      <c r="B4930" s="201" t="s">
        <v>3167</v>
      </c>
      <c r="C4930" s="201" t="s">
        <v>2774</v>
      </c>
      <c r="D4930" s="201" t="s">
        <v>2341</v>
      </c>
      <c r="E4930" s="201" t="s">
        <v>105</v>
      </c>
      <c r="F4930" s="201" t="s">
        <v>2422</v>
      </c>
    </row>
    <row r="4931" spans="1:6" ht="12" x14ac:dyDescent="0.25">
      <c r="A4931" s="201" t="s">
        <v>531</v>
      </c>
      <c r="B4931" s="201" t="s">
        <v>3167</v>
      </c>
      <c r="C4931" s="201" t="s">
        <v>2774</v>
      </c>
      <c r="D4931" s="201" t="s">
        <v>2341</v>
      </c>
      <c r="E4931" s="201" t="s">
        <v>105</v>
      </c>
      <c r="F4931" s="201" t="s">
        <v>2342</v>
      </c>
    </row>
    <row r="4932" spans="1:6" ht="12" x14ac:dyDescent="0.25">
      <c r="A4932" s="201" t="s">
        <v>531</v>
      </c>
      <c r="B4932" s="201" t="s">
        <v>3167</v>
      </c>
      <c r="C4932" s="201" t="s">
        <v>2774</v>
      </c>
      <c r="D4932" s="201" t="s">
        <v>2341</v>
      </c>
      <c r="E4932" s="201" t="s">
        <v>105</v>
      </c>
      <c r="F4932" s="201" t="s">
        <v>2344</v>
      </c>
    </row>
    <row r="4933" spans="1:6" ht="12" x14ac:dyDescent="0.25">
      <c r="A4933" s="201" t="s">
        <v>531</v>
      </c>
      <c r="B4933" s="201" t="s">
        <v>3167</v>
      </c>
      <c r="C4933" s="201" t="s">
        <v>2774</v>
      </c>
      <c r="D4933" s="201" t="s">
        <v>2341</v>
      </c>
      <c r="E4933" s="201" t="s">
        <v>105</v>
      </c>
      <c r="F4933" s="201" t="s">
        <v>2365</v>
      </c>
    </row>
    <row r="4934" spans="1:6" ht="12" x14ac:dyDescent="0.25">
      <c r="A4934" s="201" t="s">
        <v>531</v>
      </c>
      <c r="B4934" s="201" t="s">
        <v>3167</v>
      </c>
      <c r="C4934" s="201" t="s">
        <v>2774</v>
      </c>
      <c r="D4934" s="201" t="s">
        <v>2341</v>
      </c>
      <c r="E4934" s="201" t="s">
        <v>105</v>
      </c>
      <c r="F4934" s="201" t="s">
        <v>2346</v>
      </c>
    </row>
    <row r="4935" spans="1:6" ht="12" x14ac:dyDescent="0.25">
      <c r="A4935" s="201" t="s">
        <v>531</v>
      </c>
      <c r="B4935" s="201" t="s">
        <v>3167</v>
      </c>
      <c r="C4935" s="201" t="s">
        <v>2774</v>
      </c>
      <c r="D4935" s="201" t="s">
        <v>2341</v>
      </c>
      <c r="E4935" s="201" t="s">
        <v>105</v>
      </c>
      <c r="F4935" s="201" t="s">
        <v>2357</v>
      </c>
    </row>
    <row r="4936" spans="1:6" ht="12" x14ac:dyDescent="0.25">
      <c r="A4936" s="201" t="s">
        <v>531</v>
      </c>
      <c r="B4936" s="201" t="s">
        <v>3167</v>
      </c>
      <c r="C4936" s="201" t="s">
        <v>2774</v>
      </c>
      <c r="D4936" s="201" t="s">
        <v>2341</v>
      </c>
      <c r="E4936" s="201" t="s">
        <v>105</v>
      </c>
      <c r="F4936" s="201" t="s">
        <v>2364</v>
      </c>
    </row>
    <row r="4937" spans="1:6" ht="12" x14ac:dyDescent="0.25">
      <c r="A4937" s="201" t="s">
        <v>3168</v>
      </c>
      <c r="B4937" s="201" t="s">
        <v>3169</v>
      </c>
      <c r="C4937" s="201" t="s">
        <v>2774</v>
      </c>
      <c r="D4937" s="201" t="s">
        <v>2341</v>
      </c>
      <c r="E4937" s="201" t="s">
        <v>105</v>
      </c>
      <c r="F4937" s="201" t="s">
        <v>2367</v>
      </c>
    </row>
    <row r="4938" spans="1:6" ht="12" x14ac:dyDescent="0.25">
      <c r="A4938" s="201" t="s">
        <v>3168</v>
      </c>
      <c r="B4938" s="201" t="s">
        <v>3169</v>
      </c>
      <c r="C4938" s="201" t="s">
        <v>2774</v>
      </c>
      <c r="D4938" s="201" t="s">
        <v>2341</v>
      </c>
      <c r="E4938" s="201" t="s">
        <v>105</v>
      </c>
      <c r="F4938" s="201" t="s">
        <v>2365</v>
      </c>
    </row>
    <row r="4939" spans="1:6" ht="12" x14ac:dyDescent="0.25">
      <c r="A4939" s="201" t="s">
        <v>3168</v>
      </c>
      <c r="B4939" s="201" t="s">
        <v>3169</v>
      </c>
      <c r="C4939" s="201" t="s">
        <v>2774</v>
      </c>
      <c r="D4939" s="201" t="s">
        <v>2341</v>
      </c>
      <c r="E4939" s="201" t="s">
        <v>105</v>
      </c>
      <c r="F4939" s="201" t="s">
        <v>2345</v>
      </c>
    </row>
    <row r="4940" spans="1:6" ht="12" x14ac:dyDescent="0.25">
      <c r="A4940" s="201" t="s">
        <v>3168</v>
      </c>
      <c r="B4940" s="201" t="s">
        <v>3169</v>
      </c>
      <c r="C4940" s="201" t="s">
        <v>2774</v>
      </c>
      <c r="D4940" s="201" t="s">
        <v>2341</v>
      </c>
      <c r="E4940" s="201" t="s">
        <v>105</v>
      </c>
      <c r="F4940" s="201" t="s">
        <v>2353</v>
      </c>
    </row>
    <row r="4941" spans="1:6" ht="12" x14ac:dyDescent="0.25">
      <c r="A4941" s="201" t="s">
        <v>3168</v>
      </c>
      <c r="B4941" s="201" t="s">
        <v>3169</v>
      </c>
      <c r="C4941" s="201" t="s">
        <v>2774</v>
      </c>
      <c r="D4941" s="201" t="s">
        <v>2341</v>
      </c>
      <c r="E4941" s="201" t="s">
        <v>105</v>
      </c>
      <c r="F4941" s="201" t="s">
        <v>2357</v>
      </c>
    </row>
    <row r="4942" spans="1:6" ht="12" x14ac:dyDescent="0.25">
      <c r="A4942" s="201" t="s">
        <v>3168</v>
      </c>
      <c r="B4942" s="201" t="s">
        <v>3169</v>
      </c>
      <c r="C4942" s="201" t="s">
        <v>2774</v>
      </c>
      <c r="D4942" s="201" t="s">
        <v>2341</v>
      </c>
      <c r="E4942" s="201" t="s">
        <v>105</v>
      </c>
    </row>
    <row r="4943" spans="1:6" ht="12" x14ac:dyDescent="0.25">
      <c r="A4943" s="201" t="s">
        <v>3168</v>
      </c>
      <c r="B4943" s="201" t="s">
        <v>3169</v>
      </c>
      <c r="C4943" s="201" t="s">
        <v>2774</v>
      </c>
      <c r="D4943" s="201" t="s">
        <v>2341</v>
      </c>
      <c r="E4943" s="201" t="s">
        <v>105</v>
      </c>
      <c r="F4943" s="201" t="s">
        <v>2422</v>
      </c>
    </row>
    <row r="4944" spans="1:6" ht="12" x14ac:dyDescent="0.25">
      <c r="A4944" s="201" t="s">
        <v>3168</v>
      </c>
      <c r="B4944" s="201" t="s">
        <v>3169</v>
      </c>
      <c r="C4944" s="201" t="s">
        <v>2774</v>
      </c>
      <c r="D4944" s="201" t="s">
        <v>2341</v>
      </c>
      <c r="E4944" s="201" t="s">
        <v>105</v>
      </c>
      <c r="F4944" s="201" t="s">
        <v>2343</v>
      </c>
    </row>
    <row r="4945" spans="1:6" ht="12" x14ac:dyDescent="0.25">
      <c r="A4945" s="201" t="s">
        <v>3170</v>
      </c>
      <c r="B4945" s="201" t="s">
        <v>3171</v>
      </c>
      <c r="C4945" s="201" t="s">
        <v>2774</v>
      </c>
      <c r="D4945" s="201" t="s">
        <v>2341</v>
      </c>
      <c r="E4945" s="201" t="s">
        <v>105</v>
      </c>
      <c r="F4945" s="201" t="s">
        <v>2357</v>
      </c>
    </row>
    <row r="4946" spans="1:6" ht="12" x14ac:dyDescent="0.25">
      <c r="A4946" s="201" t="s">
        <v>3170</v>
      </c>
      <c r="B4946" s="201" t="s">
        <v>3171</v>
      </c>
      <c r="C4946" s="201" t="s">
        <v>2774</v>
      </c>
      <c r="D4946" s="201" t="s">
        <v>2341</v>
      </c>
      <c r="E4946" s="201" t="s">
        <v>105</v>
      </c>
      <c r="F4946" s="201" t="s">
        <v>2342</v>
      </c>
    </row>
    <row r="4947" spans="1:6" ht="12" x14ac:dyDescent="0.25">
      <c r="A4947" s="201" t="s">
        <v>3170</v>
      </c>
      <c r="B4947" s="201" t="s">
        <v>3171</v>
      </c>
      <c r="C4947" s="201" t="s">
        <v>2774</v>
      </c>
      <c r="D4947" s="201" t="s">
        <v>2341</v>
      </c>
      <c r="E4947" s="201" t="s">
        <v>105</v>
      </c>
      <c r="F4947" s="201" t="s">
        <v>2345</v>
      </c>
    </row>
    <row r="4948" spans="1:6" ht="12" x14ac:dyDescent="0.25">
      <c r="A4948" s="201" t="s">
        <v>3170</v>
      </c>
      <c r="B4948" s="201" t="s">
        <v>3171</v>
      </c>
      <c r="C4948" s="201" t="s">
        <v>2774</v>
      </c>
      <c r="D4948" s="201" t="s">
        <v>2341</v>
      </c>
      <c r="E4948" s="201" t="s">
        <v>105</v>
      </c>
      <c r="F4948" s="201" t="s">
        <v>2367</v>
      </c>
    </row>
    <row r="4949" spans="1:6" ht="12" x14ac:dyDescent="0.25">
      <c r="A4949" s="201" t="s">
        <v>3170</v>
      </c>
      <c r="B4949" s="201" t="s">
        <v>3171</v>
      </c>
      <c r="C4949" s="201" t="s">
        <v>2774</v>
      </c>
      <c r="D4949" s="201" t="s">
        <v>2341</v>
      </c>
      <c r="E4949" s="201" t="s">
        <v>105</v>
      </c>
    </row>
    <row r="4950" spans="1:6" ht="12" x14ac:dyDescent="0.25">
      <c r="A4950" s="201" t="s">
        <v>3170</v>
      </c>
      <c r="B4950" s="201" t="s">
        <v>3171</v>
      </c>
      <c r="C4950" s="201" t="s">
        <v>2774</v>
      </c>
      <c r="D4950" s="201" t="s">
        <v>2341</v>
      </c>
      <c r="E4950" s="201" t="s">
        <v>105</v>
      </c>
      <c r="F4950" s="201" t="s">
        <v>2346</v>
      </c>
    </row>
    <row r="4951" spans="1:6" ht="12" x14ac:dyDescent="0.25">
      <c r="A4951" s="201" t="s">
        <v>2257</v>
      </c>
      <c r="B4951" s="201" t="s">
        <v>3172</v>
      </c>
      <c r="C4951" s="201" t="s">
        <v>2439</v>
      </c>
      <c r="D4951" s="201" t="s">
        <v>2341</v>
      </c>
      <c r="E4951" s="201" t="s">
        <v>109</v>
      </c>
      <c r="F4951" s="201" t="s">
        <v>2342</v>
      </c>
    </row>
    <row r="4952" spans="1:6" ht="12" x14ac:dyDescent="0.25">
      <c r="A4952" s="201" t="s">
        <v>2257</v>
      </c>
      <c r="B4952" s="201" t="s">
        <v>3172</v>
      </c>
      <c r="C4952" s="201" t="s">
        <v>2439</v>
      </c>
      <c r="D4952" s="201" t="s">
        <v>2341</v>
      </c>
      <c r="E4952" s="201" t="s">
        <v>109</v>
      </c>
      <c r="F4952" s="201" t="s">
        <v>2341</v>
      </c>
    </row>
    <row r="4953" spans="1:6" ht="12" x14ac:dyDescent="0.25">
      <c r="A4953" s="201" t="s">
        <v>2257</v>
      </c>
      <c r="B4953" s="201" t="s">
        <v>3172</v>
      </c>
      <c r="C4953" s="201" t="s">
        <v>2439</v>
      </c>
      <c r="D4953" s="201" t="s">
        <v>2341</v>
      </c>
      <c r="E4953" s="201" t="s">
        <v>109</v>
      </c>
    </row>
    <row r="4954" spans="1:6" ht="12" x14ac:dyDescent="0.25">
      <c r="A4954" s="201" t="s">
        <v>2257</v>
      </c>
      <c r="B4954" s="201" t="s">
        <v>3172</v>
      </c>
      <c r="C4954" s="201" t="s">
        <v>2439</v>
      </c>
      <c r="D4954" s="201" t="s">
        <v>2341</v>
      </c>
      <c r="E4954" s="201" t="s">
        <v>109</v>
      </c>
      <c r="F4954" s="201" t="s">
        <v>2346</v>
      </c>
    </row>
    <row r="4955" spans="1:6" ht="12" x14ac:dyDescent="0.25">
      <c r="A4955" s="201" t="s">
        <v>2257</v>
      </c>
      <c r="B4955" s="201" t="s">
        <v>3172</v>
      </c>
      <c r="C4955" s="201" t="s">
        <v>2439</v>
      </c>
      <c r="D4955" s="201" t="s">
        <v>2341</v>
      </c>
      <c r="E4955" s="201" t="s">
        <v>109</v>
      </c>
      <c r="F4955" s="201" t="s">
        <v>2367</v>
      </c>
    </row>
    <row r="4956" spans="1:6" ht="12" x14ac:dyDescent="0.25">
      <c r="A4956" s="201" t="s">
        <v>2257</v>
      </c>
      <c r="B4956" s="201" t="s">
        <v>3172</v>
      </c>
      <c r="C4956" s="201" t="s">
        <v>2439</v>
      </c>
      <c r="D4956" s="201" t="s">
        <v>2341</v>
      </c>
      <c r="E4956" s="201" t="s">
        <v>109</v>
      </c>
      <c r="F4956" s="201" t="s">
        <v>2422</v>
      </c>
    </row>
    <row r="4957" spans="1:6" ht="12" x14ac:dyDescent="0.25">
      <c r="A4957" s="201" t="s">
        <v>2257</v>
      </c>
      <c r="B4957" s="201" t="s">
        <v>3172</v>
      </c>
      <c r="C4957" s="201" t="s">
        <v>2439</v>
      </c>
      <c r="D4957" s="201" t="s">
        <v>2341</v>
      </c>
      <c r="E4957" s="201" t="s">
        <v>109</v>
      </c>
      <c r="F4957" s="201" t="s">
        <v>2365</v>
      </c>
    </row>
    <row r="4958" spans="1:6" ht="12" x14ac:dyDescent="0.25">
      <c r="A4958" s="201" t="s">
        <v>3173</v>
      </c>
      <c r="B4958" s="201" t="s">
        <v>3174</v>
      </c>
      <c r="C4958" s="201" t="s">
        <v>2436</v>
      </c>
      <c r="D4958" s="201" t="s">
        <v>2341</v>
      </c>
      <c r="E4958" s="201" t="s">
        <v>105</v>
      </c>
      <c r="F4958" s="201" t="s">
        <v>2346</v>
      </c>
    </row>
    <row r="4959" spans="1:6" ht="12" x14ac:dyDescent="0.25">
      <c r="A4959" s="201" t="s">
        <v>3173</v>
      </c>
      <c r="B4959" s="201" t="s">
        <v>3174</v>
      </c>
      <c r="C4959" s="201" t="s">
        <v>2436</v>
      </c>
      <c r="D4959" s="201" t="s">
        <v>2341</v>
      </c>
      <c r="E4959" s="201" t="s">
        <v>105</v>
      </c>
      <c r="F4959" s="201" t="s">
        <v>2367</v>
      </c>
    </row>
    <row r="4960" spans="1:6" ht="12" x14ac:dyDescent="0.25">
      <c r="A4960" s="201" t="s">
        <v>3173</v>
      </c>
      <c r="B4960" s="201" t="s">
        <v>3174</v>
      </c>
      <c r="C4960" s="201" t="s">
        <v>2436</v>
      </c>
      <c r="D4960" s="201" t="s">
        <v>2341</v>
      </c>
      <c r="E4960" s="201" t="s">
        <v>105</v>
      </c>
      <c r="F4960" s="201" t="s">
        <v>2365</v>
      </c>
    </row>
    <row r="4961" spans="1:6" ht="12" x14ac:dyDescent="0.25">
      <c r="A4961" s="201" t="s">
        <v>3173</v>
      </c>
      <c r="B4961" s="201" t="s">
        <v>3174</v>
      </c>
      <c r="C4961" s="201" t="s">
        <v>2436</v>
      </c>
      <c r="D4961" s="201" t="s">
        <v>2341</v>
      </c>
      <c r="E4961" s="201" t="s">
        <v>105</v>
      </c>
      <c r="F4961" s="201" t="s">
        <v>2350</v>
      </c>
    </row>
    <row r="4962" spans="1:6" ht="12" x14ac:dyDescent="0.25">
      <c r="A4962" s="201" t="s">
        <v>3173</v>
      </c>
      <c r="B4962" s="201" t="s">
        <v>3174</v>
      </c>
      <c r="C4962" s="201" t="s">
        <v>2436</v>
      </c>
      <c r="D4962" s="201" t="s">
        <v>2341</v>
      </c>
      <c r="E4962" s="201" t="s">
        <v>105</v>
      </c>
      <c r="F4962" s="201" t="s">
        <v>2357</v>
      </c>
    </row>
    <row r="4963" spans="1:6" ht="12" x14ac:dyDescent="0.25">
      <c r="A4963" s="201" t="s">
        <v>3173</v>
      </c>
      <c r="B4963" s="201" t="s">
        <v>3174</v>
      </c>
      <c r="C4963" s="201" t="s">
        <v>2436</v>
      </c>
      <c r="D4963" s="201" t="s">
        <v>2341</v>
      </c>
      <c r="E4963" s="201" t="s">
        <v>105</v>
      </c>
      <c r="F4963" s="201" t="s">
        <v>2353</v>
      </c>
    </row>
    <row r="4964" spans="1:6" ht="12" x14ac:dyDescent="0.25">
      <c r="A4964" s="201" t="s">
        <v>3173</v>
      </c>
      <c r="B4964" s="201" t="s">
        <v>3174</v>
      </c>
      <c r="C4964" s="201" t="s">
        <v>2436</v>
      </c>
      <c r="D4964" s="201" t="s">
        <v>2341</v>
      </c>
      <c r="E4964" s="201" t="s">
        <v>105</v>
      </c>
      <c r="F4964" s="201" t="s">
        <v>2342</v>
      </c>
    </row>
    <row r="4965" spans="1:6" ht="12" x14ac:dyDescent="0.25">
      <c r="A4965" s="201" t="s">
        <v>3173</v>
      </c>
      <c r="B4965" s="201" t="s">
        <v>3174</v>
      </c>
      <c r="C4965" s="201" t="s">
        <v>2436</v>
      </c>
      <c r="D4965" s="201" t="s">
        <v>2341</v>
      </c>
      <c r="E4965" s="201" t="s">
        <v>105</v>
      </c>
      <c r="F4965" s="201" t="s">
        <v>2364</v>
      </c>
    </row>
    <row r="4966" spans="1:6" ht="12" x14ac:dyDescent="0.25">
      <c r="A4966" s="201" t="s">
        <v>3175</v>
      </c>
      <c r="B4966" s="201" t="s">
        <v>3176</v>
      </c>
      <c r="C4966" s="201" t="s">
        <v>2436</v>
      </c>
      <c r="D4966" s="201" t="s">
        <v>2341</v>
      </c>
      <c r="E4966" s="201" t="s">
        <v>105</v>
      </c>
      <c r="F4966" s="201" t="s">
        <v>2342</v>
      </c>
    </row>
    <row r="4967" spans="1:6" ht="12" x14ac:dyDescent="0.25">
      <c r="A4967" s="201" t="s">
        <v>3175</v>
      </c>
      <c r="B4967" s="201" t="s">
        <v>3176</v>
      </c>
      <c r="C4967" s="201" t="s">
        <v>2436</v>
      </c>
      <c r="D4967" s="201" t="s">
        <v>2341</v>
      </c>
      <c r="E4967" s="201" t="s">
        <v>105</v>
      </c>
      <c r="F4967" s="201" t="s">
        <v>2357</v>
      </c>
    </row>
    <row r="4968" spans="1:6" ht="12" x14ac:dyDescent="0.25">
      <c r="A4968" s="201" t="s">
        <v>3175</v>
      </c>
      <c r="B4968" s="201" t="s">
        <v>3176</v>
      </c>
      <c r="C4968" s="201" t="s">
        <v>2436</v>
      </c>
      <c r="D4968" s="201" t="s">
        <v>2341</v>
      </c>
      <c r="E4968" s="201" t="s">
        <v>105</v>
      </c>
      <c r="F4968" s="201" t="s">
        <v>2367</v>
      </c>
    </row>
    <row r="4969" spans="1:6" ht="12" x14ac:dyDescent="0.25">
      <c r="A4969" s="201" t="s">
        <v>3175</v>
      </c>
      <c r="B4969" s="201" t="s">
        <v>3176</v>
      </c>
      <c r="C4969" s="201" t="s">
        <v>2436</v>
      </c>
      <c r="D4969" s="201" t="s">
        <v>2341</v>
      </c>
      <c r="E4969" s="201" t="s">
        <v>105</v>
      </c>
      <c r="F4969" s="201" t="s">
        <v>2345</v>
      </c>
    </row>
    <row r="4970" spans="1:6" ht="12" x14ac:dyDescent="0.25">
      <c r="A4970" s="201" t="s">
        <v>3175</v>
      </c>
      <c r="B4970" s="201" t="s">
        <v>3176</v>
      </c>
      <c r="C4970" s="201" t="s">
        <v>2436</v>
      </c>
      <c r="D4970" s="201" t="s">
        <v>2341</v>
      </c>
      <c r="E4970" s="201" t="s">
        <v>105</v>
      </c>
      <c r="F4970" s="201" t="s">
        <v>2353</v>
      </c>
    </row>
    <row r="4971" spans="1:6" ht="12" x14ac:dyDescent="0.25">
      <c r="A4971" s="201" t="s">
        <v>3175</v>
      </c>
      <c r="B4971" s="201" t="s">
        <v>3176</v>
      </c>
      <c r="C4971" s="201" t="s">
        <v>2436</v>
      </c>
      <c r="D4971" s="201" t="s">
        <v>2341</v>
      </c>
      <c r="E4971" s="201" t="s">
        <v>105</v>
      </c>
    </row>
    <row r="4972" spans="1:6" ht="12.75" customHeight="1" x14ac:dyDescent="0.25">
      <c r="A4972" s="201" t="s">
        <v>3175</v>
      </c>
      <c r="B4972" s="201" t="s">
        <v>3176</v>
      </c>
      <c r="C4972" s="201" t="s">
        <v>2436</v>
      </c>
      <c r="D4972" s="201" t="s">
        <v>2341</v>
      </c>
      <c r="E4972" s="201" t="s">
        <v>105</v>
      </c>
      <c r="F4972" s="201" t="s">
        <v>2346</v>
      </c>
    </row>
    <row r="4973" spans="1:6" ht="12.75" customHeight="1" x14ac:dyDescent="0.25">
      <c r="A4973" s="201" t="s">
        <v>3175</v>
      </c>
      <c r="B4973" s="201" t="s">
        <v>3176</v>
      </c>
      <c r="C4973" s="201" t="s">
        <v>2436</v>
      </c>
      <c r="D4973" s="201" t="s">
        <v>2341</v>
      </c>
      <c r="E4973" s="201" t="s">
        <v>105</v>
      </c>
      <c r="F4973" s="201" t="s">
        <v>2364</v>
      </c>
    </row>
    <row r="4974" spans="1:6" ht="12.75" customHeight="1" x14ac:dyDescent="0.25">
      <c r="A4974" s="201" t="s">
        <v>3177</v>
      </c>
      <c r="B4974" s="201" t="s">
        <v>3178</v>
      </c>
      <c r="C4974" s="201" t="s">
        <v>2590</v>
      </c>
      <c r="D4974" s="201" t="s">
        <v>2341</v>
      </c>
      <c r="E4974" s="201" t="s">
        <v>105</v>
      </c>
      <c r="F4974" s="201" t="s">
        <v>2346</v>
      </c>
    </row>
    <row r="4975" spans="1:6" ht="12.75" customHeight="1" x14ac:dyDescent="0.25">
      <c r="A4975" s="201" t="s">
        <v>3177</v>
      </c>
      <c r="B4975" s="201" t="s">
        <v>3178</v>
      </c>
      <c r="C4975" s="201" t="s">
        <v>2590</v>
      </c>
      <c r="D4975" s="201" t="s">
        <v>2341</v>
      </c>
      <c r="E4975" s="201" t="s">
        <v>105</v>
      </c>
      <c r="F4975" s="201" t="s">
        <v>2357</v>
      </c>
    </row>
    <row r="4976" spans="1:6" ht="12.75" customHeight="1" x14ac:dyDescent="0.25">
      <c r="A4976" s="201" t="s">
        <v>3177</v>
      </c>
      <c r="B4976" s="201" t="s">
        <v>3178</v>
      </c>
      <c r="C4976" s="201" t="s">
        <v>2590</v>
      </c>
      <c r="D4976" s="201" t="s">
        <v>2341</v>
      </c>
      <c r="E4976" s="201" t="s">
        <v>105</v>
      </c>
      <c r="F4976" s="201" t="s">
        <v>2394</v>
      </c>
    </row>
    <row r="4977" spans="1:6" ht="12.75" customHeight="1" x14ac:dyDescent="0.25">
      <c r="A4977" s="201" t="s">
        <v>3177</v>
      </c>
      <c r="B4977" s="201" t="s">
        <v>3178</v>
      </c>
      <c r="C4977" s="201" t="s">
        <v>2590</v>
      </c>
      <c r="D4977" s="201" t="s">
        <v>2341</v>
      </c>
      <c r="E4977" s="201" t="s">
        <v>105</v>
      </c>
      <c r="F4977" s="201" t="s">
        <v>2367</v>
      </c>
    </row>
    <row r="4978" spans="1:6" ht="12.75" customHeight="1" x14ac:dyDescent="0.25">
      <c r="A4978" s="201" t="s">
        <v>3177</v>
      </c>
      <c r="B4978" s="201" t="s">
        <v>3178</v>
      </c>
      <c r="C4978" s="201" t="s">
        <v>2590</v>
      </c>
      <c r="D4978" s="201" t="s">
        <v>2341</v>
      </c>
      <c r="E4978" s="201" t="s">
        <v>105</v>
      </c>
      <c r="F4978" s="201" t="s">
        <v>2365</v>
      </c>
    </row>
    <row r="4979" spans="1:6" ht="12.75" customHeight="1" x14ac:dyDescent="0.25">
      <c r="A4979" s="201" t="s">
        <v>3177</v>
      </c>
      <c r="B4979" s="201" t="s">
        <v>3178</v>
      </c>
      <c r="C4979" s="201" t="s">
        <v>2590</v>
      </c>
      <c r="D4979" s="201" t="s">
        <v>2341</v>
      </c>
      <c r="E4979" s="201" t="s">
        <v>105</v>
      </c>
      <c r="F4979" s="201" t="s">
        <v>2353</v>
      </c>
    </row>
    <row r="4980" spans="1:6" ht="12.75" customHeight="1" x14ac:dyDescent="0.25">
      <c r="A4980" s="201" t="s">
        <v>3179</v>
      </c>
      <c r="B4980" s="201" t="s">
        <v>3180</v>
      </c>
      <c r="C4980" s="201" t="s">
        <v>2436</v>
      </c>
      <c r="D4980" s="201" t="s">
        <v>2341</v>
      </c>
      <c r="E4980" s="201" t="s">
        <v>105</v>
      </c>
      <c r="F4980" s="201" t="s">
        <v>2346</v>
      </c>
    </row>
    <row r="4981" spans="1:6" ht="12.75" customHeight="1" x14ac:dyDescent="0.25">
      <c r="A4981" s="201" t="s">
        <v>3179</v>
      </c>
      <c r="B4981" s="201" t="s">
        <v>3180</v>
      </c>
      <c r="C4981" s="201" t="s">
        <v>2436</v>
      </c>
      <c r="D4981" s="201" t="s">
        <v>2341</v>
      </c>
      <c r="E4981" s="201" t="s">
        <v>105</v>
      </c>
      <c r="F4981" s="201" t="s">
        <v>2396</v>
      </c>
    </row>
    <row r="4982" spans="1:6" ht="12.75" customHeight="1" x14ac:dyDescent="0.25">
      <c r="A4982" s="201" t="s">
        <v>3179</v>
      </c>
      <c r="B4982" s="201" t="s">
        <v>3180</v>
      </c>
      <c r="C4982" s="201" t="s">
        <v>2436</v>
      </c>
      <c r="D4982" s="201" t="s">
        <v>2341</v>
      </c>
      <c r="E4982" s="201" t="s">
        <v>105</v>
      </c>
      <c r="F4982" s="201" t="s">
        <v>2353</v>
      </c>
    </row>
    <row r="4983" spans="1:6" ht="12.75" customHeight="1" x14ac:dyDescent="0.25">
      <c r="A4983" s="201" t="s">
        <v>3179</v>
      </c>
      <c r="B4983" s="201" t="s">
        <v>3180</v>
      </c>
      <c r="C4983" s="201" t="s">
        <v>2436</v>
      </c>
      <c r="D4983" s="201" t="s">
        <v>2341</v>
      </c>
      <c r="E4983" s="201" t="s">
        <v>105</v>
      </c>
      <c r="F4983" s="201" t="s">
        <v>2365</v>
      </c>
    </row>
    <row r="4984" spans="1:6" ht="12.75" customHeight="1" x14ac:dyDescent="0.25">
      <c r="A4984" s="201" t="s">
        <v>3179</v>
      </c>
      <c r="B4984" s="201" t="s">
        <v>3180</v>
      </c>
      <c r="C4984" s="201" t="s">
        <v>2436</v>
      </c>
      <c r="D4984" s="201" t="s">
        <v>2341</v>
      </c>
      <c r="E4984" s="201" t="s">
        <v>105</v>
      </c>
      <c r="F4984" s="201" t="s">
        <v>2357</v>
      </c>
    </row>
    <row r="4985" spans="1:6" ht="12.75" customHeight="1" x14ac:dyDescent="0.25">
      <c r="A4985" s="201" t="s">
        <v>3179</v>
      </c>
      <c r="B4985" s="201" t="s">
        <v>3180</v>
      </c>
      <c r="C4985" s="201" t="s">
        <v>2436</v>
      </c>
      <c r="D4985" s="201" t="s">
        <v>2341</v>
      </c>
      <c r="E4985" s="201" t="s">
        <v>105</v>
      </c>
      <c r="F4985" s="201" t="s">
        <v>2342</v>
      </c>
    </row>
    <row r="4986" spans="1:6" ht="12.75" customHeight="1" x14ac:dyDescent="0.25">
      <c r="A4986" s="201" t="s">
        <v>3179</v>
      </c>
      <c r="B4986" s="201" t="s">
        <v>3180</v>
      </c>
      <c r="C4986" s="201" t="s">
        <v>2436</v>
      </c>
      <c r="D4986" s="201" t="s">
        <v>2341</v>
      </c>
      <c r="E4986" s="201" t="s">
        <v>105</v>
      </c>
      <c r="F4986" s="201" t="s">
        <v>2364</v>
      </c>
    </row>
    <row r="4987" spans="1:6" ht="12.75" customHeight="1" x14ac:dyDescent="0.25">
      <c r="A4987" s="201" t="s">
        <v>3181</v>
      </c>
      <c r="B4987" s="201" t="s">
        <v>3182</v>
      </c>
      <c r="C4987" s="201" t="s">
        <v>2451</v>
      </c>
      <c r="D4987" s="201" t="s">
        <v>2341</v>
      </c>
      <c r="E4987" s="201" t="s">
        <v>105</v>
      </c>
      <c r="F4987" s="201" t="s">
        <v>2342</v>
      </c>
    </row>
    <row r="4988" spans="1:6" ht="12.75" customHeight="1" x14ac:dyDescent="0.25">
      <c r="A4988" s="201" t="s">
        <v>3181</v>
      </c>
      <c r="B4988" s="201" t="s">
        <v>3182</v>
      </c>
      <c r="C4988" s="201" t="s">
        <v>2451</v>
      </c>
      <c r="D4988" s="201" t="s">
        <v>2341</v>
      </c>
      <c r="E4988" s="201" t="s">
        <v>105</v>
      </c>
      <c r="F4988" s="201" t="s">
        <v>2353</v>
      </c>
    </row>
    <row r="4989" spans="1:6" ht="12.75" customHeight="1" x14ac:dyDescent="0.25">
      <c r="A4989" s="201" t="s">
        <v>3181</v>
      </c>
      <c r="B4989" s="201" t="s">
        <v>3182</v>
      </c>
      <c r="C4989" s="201" t="s">
        <v>2451</v>
      </c>
      <c r="D4989" s="201" t="s">
        <v>2341</v>
      </c>
      <c r="E4989" s="201" t="s">
        <v>105</v>
      </c>
      <c r="F4989" s="201" t="s">
        <v>2367</v>
      </c>
    </row>
    <row r="4990" spans="1:6" ht="12.75" customHeight="1" x14ac:dyDescent="0.25">
      <c r="A4990" s="201" t="s">
        <v>3181</v>
      </c>
      <c r="B4990" s="201" t="s">
        <v>3182</v>
      </c>
      <c r="C4990" s="201" t="s">
        <v>2451</v>
      </c>
      <c r="D4990" s="201" t="s">
        <v>2341</v>
      </c>
      <c r="E4990" s="201" t="s">
        <v>105</v>
      </c>
      <c r="F4990" s="201" t="s">
        <v>2346</v>
      </c>
    </row>
    <row r="4991" spans="1:6" ht="12.75" customHeight="1" x14ac:dyDescent="0.25">
      <c r="A4991" s="201" t="s">
        <v>504</v>
      </c>
      <c r="B4991" s="201" t="s">
        <v>3183</v>
      </c>
      <c r="C4991" s="201" t="s">
        <v>2295</v>
      </c>
      <c r="D4991" s="201" t="s">
        <v>2466</v>
      </c>
      <c r="E4991" s="201" t="s">
        <v>105</v>
      </c>
      <c r="F4991" s="201" t="s">
        <v>2342</v>
      </c>
    </row>
    <row r="4992" spans="1:6" ht="12.75" customHeight="1" x14ac:dyDescent="0.25">
      <c r="A4992" s="201" t="s">
        <v>504</v>
      </c>
      <c r="B4992" s="201" t="s">
        <v>3183</v>
      </c>
      <c r="C4992" s="201" t="s">
        <v>2295</v>
      </c>
      <c r="D4992" s="201" t="s">
        <v>2466</v>
      </c>
      <c r="E4992" s="201" t="s">
        <v>105</v>
      </c>
      <c r="F4992" s="201" t="s">
        <v>2440</v>
      </c>
    </row>
    <row r="4993" spans="1:6" ht="12.75" customHeight="1" x14ac:dyDescent="0.25">
      <c r="A4993" s="201" t="s">
        <v>504</v>
      </c>
      <c r="B4993" s="201" t="s">
        <v>3183</v>
      </c>
      <c r="C4993" s="201" t="s">
        <v>2295</v>
      </c>
      <c r="D4993" s="201" t="s">
        <v>2466</v>
      </c>
      <c r="E4993" s="201" t="s">
        <v>105</v>
      </c>
      <c r="F4993" s="201" t="s">
        <v>2443</v>
      </c>
    </row>
    <row r="4994" spans="1:6" ht="12.75" customHeight="1" x14ac:dyDescent="0.25">
      <c r="A4994" s="201" t="s">
        <v>504</v>
      </c>
      <c r="B4994" s="201" t="s">
        <v>3183</v>
      </c>
      <c r="C4994" s="201" t="s">
        <v>2295</v>
      </c>
      <c r="D4994" s="201" t="s">
        <v>2466</v>
      </c>
      <c r="E4994" s="201" t="s">
        <v>105</v>
      </c>
    </row>
    <row r="4995" spans="1:6" ht="12.75" customHeight="1" x14ac:dyDescent="0.25">
      <c r="A4995" s="201" t="s">
        <v>504</v>
      </c>
      <c r="B4995" s="201" t="s">
        <v>3183</v>
      </c>
      <c r="C4995" s="201" t="s">
        <v>2295</v>
      </c>
      <c r="D4995" s="201" t="s">
        <v>2466</v>
      </c>
      <c r="E4995" s="201" t="s">
        <v>105</v>
      </c>
      <c r="F4995" s="201" t="s">
        <v>2372</v>
      </c>
    </row>
    <row r="4996" spans="1:6" ht="12.75" customHeight="1" x14ac:dyDescent="0.25">
      <c r="A4996" s="201" t="s">
        <v>504</v>
      </c>
      <c r="B4996" s="201" t="s">
        <v>3183</v>
      </c>
      <c r="C4996" s="201" t="s">
        <v>2295</v>
      </c>
      <c r="D4996" s="201" t="s">
        <v>2466</v>
      </c>
      <c r="E4996" s="201" t="s">
        <v>105</v>
      </c>
      <c r="F4996" s="201" t="s">
        <v>2347</v>
      </c>
    </row>
    <row r="4997" spans="1:6" ht="12.75" customHeight="1" x14ac:dyDescent="0.25">
      <c r="A4997" s="201" t="s">
        <v>504</v>
      </c>
      <c r="B4997" s="201" t="s">
        <v>3183</v>
      </c>
      <c r="C4997" s="201" t="s">
        <v>2295</v>
      </c>
      <c r="D4997" s="201" t="s">
        <v>2466</v>
      </c>
      <c r="E4997" s="201" t="s">
        <v>105</v>
      </c>
      <c r="F4997" s="201" t="s">
        <v>2350</v>
      </c>
    </row>
    <row r="4998" spans="1:6" ht="12.75" customHeight="1" x14ac:dyDescent="0.25">
      <c r="A4998" s="201" t="s">
        <v>504</v>
      </c>
      <c r="B4998" s="201" t="s">
        <v>3183</v>
      </c>
      <c r="C4998" s="201" t="s">
        <v>2295</v>
      </c>
      <c r="D4998" s="201" t="s">
        <v>2466</v>
      </c>
      <c r="E4998" s="201" t="s">
        <v>105</v>
      </c>
      <c r="F4998" s="201" t="s">
        <v>2345</v>
      </c>
    </row>
    <row r="4999" spans="1:6" ht="12.75" customHeight="1" x14ac:dyDescent="0.25">
      <c r="A4999" s="201" t="s">
        <v>504</v>
      </c>
      <c r="B4999" s="201" t="s">
        <v>3183</v>
      </c>
      <c r="C4999" s="201" t="s">
        <v>2295</v>
      </c>
      <c r="D4999" s="201" t="s">
        <v>2466</v>
      </c>
      <c r="E4999" s="201" t="s">
        <v>105</v>
      </c>
      <c r="F4999" s="201" t="s">
        <v>2375</v>
      </c>
    </row>
    <row r="5000" spans="1:6" ht="12.75" customHeight="1" x14ac:dyDescent="0.25">
      <c r="A5000" s="201" t="s">
        <v>504</v>
      </c>
      <c r="B5000" s="201" t="s">
        <v>3183</v>
      </c>
      <c r="C5000" s="201" t="s">
        <v>2295</v>
      </c>
      <c r="D5000" s="201" t="s">
        <v>2466</v>
      </c>
      <c r="E5000" s="201" t="s">
        <v>105</v>
      </c>
      <c r="F5000" s="201" t="s">
        <v>2367</v>
      </c>
    </row>
    <row r="5001" spans="1:6" ht="12.75" customHeight="1" x14ac:dyDescent="0.25">
      <c r="A5001" s="201" t="s">
        <v>504</v>
      </c>
      <c r="B5001" s="201" t="s">
        <v>3183</v>
      </c>
      <c r="C5001" s="201" t="s">
        <v>2295</v>
      </c>
      <c r="D5001" s="201" t="s">
        <v>2466</v>
      </c>
      <c r="E5001" s="201" t="s">
        <v>105</v>
      </c>
      <c r="F5001" s="201" t="s">
        <v>2383</v>
      </c>
    </row>
    <row r="5002" spans="1:6" ht="12.75" customHeight="1" x14ac:dyDescent="0.25">
      <c r="A5002" s="201" t="s">
        <v>504</v>
      </c>
      <c r="B5002" s="201" t="s">
        <v>3183</v>
      </c>
      <c r="C5002" s="201" t="s">
        <v>2295</v>
      </c>
      <c r="D5002" s="201" t="s">
        <v>2466</v>
      </c>
      <c r="E5002" s="201" t="s">
        <v>105</v>
      </c>
      <c r="F5002" s="201" t="s">
        <v>2348</v>
      </c>
    </row>
    <row r="5003" spans="1:6" ht="12.75" customHeight="1" x14ac:dyDescent="0.25">
      <c r="A5003" s="201" t="s">
        <v>504</v>
      </c>
      <c r="B5003" s="201" t="s">
        <v>3183</v>
      </c>
      <c r="C5003" s="201" t="s">
        <v>2295</v>
      </c>
      <c r="D5003" s="201" t="s">
        <v>2466</v>
      </c>
      <c r="E5003" s="201" t="s">
        <v>105</v>
      </c>
      <c r="F5003" s="201" t="s">
        <v>2352</v>
      </c>
    </row>
    <row r="5004" spans="1:6" ht="12.75" customHeight="1" x14ac:dyDescent="0.25">
      <c r="A5004" s="201" t="s">
        <v>504</v>
      </c>
      <c r="B5004" s="201" t="s">
        <v>3183</v>
      </c>
      <c r="C5004" s="201" t="s">
        <v>2295</v>
      </c>
      <c r="D5004" s="201" t="s">
        <v>2466</v>
      </c>
      <c r="E5004" s="201" t="s">
        <v>105</v>
      </c>
      <c r="F5004" s="201" t="s">
        <v>2390</v>
      </c>
    </row>
    <row r="5005" spans="1:6" ht="12.75" customHeight="1" x14ac:dyDescent="0.25">
      <c r="A5005" s="201" t="s">
        <v>504</v>
      </c>
      <c r="B5005" s="201" t="s">
        <v>3183</v>
      </c>
      <c r="C5005" s="201" t="s">
        <v>2295</v>
      </c>
      <c r="D5005" s="201" t="s">
        <v>2466</v>
      </c>
      <c r="E5005" s="201" t="s">
        <v>105</v>
      </c>
      <c r="F5005" s="201" t="s">
        <v>2343</v>
      </c>
    </row>
    <row r="5006" spans="1:6" ht="12.75" customHeight="1" x14ac:dyDescent="0.25">
      <c r="A5006" s="201" t="s">
        <v>504</v>
      </c>
      <c r="B5006" s="201" t="s">
        <v>3183</v>
      </c>
      <c r="C5006" s="201" t="s">
        <v>2295</v>
      </c>
      <c r="D5006" s="201" t="s">
        <v>2466</v>
      </c>
      <c r="E5006" s="201" t="s">
        <v>105</v>
      </c>
      <c r="F5006" s="201" t="s">
        <v>2378</v>
      </c>
    </row>
    <row r="5007" spans="1:6" ht="12.75" customHeight="1" x14ac:dyDescent="0.25">
      <c r="A5007" s="201" t="s">
        <v>504</v>
      </c>
      <c r="B5007" s="201" t="s">
        <v>3183</v>
      </c>
      <c r="C5007" s="201" t="s">
        <v>2295</v>
      </c>
      <c r="D5007" s="201" t="s">
        <v>2466</v>
      </c>
      <c r="E5007" s="201" t="s">
        <v>105</v>
      </c>
      <c r="F5007" s="201" t="s">
        <v>2365</v>
      </c>
    </row>
    <row r="5008" spans="1:6" ht="12.75" customHeight="1" x14ac:dyDescent="0.25">
      <c r="A5008" s="201" t="s">
        <v>504</v>
      </c>
      <c r="B5008" s="201" t="s">
        <v>3183</v>
      </c>
      <c r="C5008" s="201" t="s">
        <v>2295</v>
      </c>
      <c r="D5008" s="201" t="s">
        <v>2466</v>
      </c>
      <c r="E5008" s="201" t="s">
        <v>105</v>
      </c>
      <c r="F5008" s="201" t="s">
        <v>2364</v>
      </c>
    </row>
    <row r="5009" spans="1:6" ht="12.75" customHeight="1" x14ac:dyDescent="0.25">
      <c r="A5009" s="201" t="s">
        <v>504</v>
      </c>
      <c r="B5009" s="201" t="s">
        <v>3183</v>
      </c>
      <c r="C5009" s="201" t="s">
        <v>2295</v>
      </c>
      <c r="D5009" s="201" t="s">
        <v>2466</v>
      </c>
      <c r="E5009" s="201" t="s">
        <v>105</v>
      </c>
      <c r="F5009" s="201" t="s">
        <v>2392</v>
      </c>
    </row>
    <row r="5010" spans="1:6" ht="12.75" customHeight="1" x14ac:dyDescent="0.25">
      <c r="A5010" s="201" t="s">
        <v>504</v>
      </c>
      <c r="B5010" s="201" t="s">
        <v>3183</v>
      </c>
      <c r="C5010" s="201" t="s">
        <v>2295</v>
      </c>
      <c r="D5010" s="201" t="s">
        <v>2466</v>
      </c>
      <c r="E5010" s="201" t="s">
        <v>105</v>
      </c>
      <c r="F5010" s="201" t="s">
        <v>2387</v>
      </c>
    </row>
    <row r="5011" spans="1:6" ht="12.75" customHeight="1" x14ac:dyDescent="0.25">
      <c r="A5011" s="201" t="s">
        <v>504</v>
      </c>
      <c r="B5011" s="201" t="s">
        <v>3183</v>
      </c>
      <c r="C5011" s="201" t="s">
        <v>2295</v>
      </c>
      <c r="D5011" s="201" t="s">
        <v>2466</v>
      </c>
      <c r="E5011" s="201" t="s">
        <v>105</v>
      </c>
      <c r="F5011" s="201" t="s">
        <v>2373</v>
      </c>
    </row>
    <row r="5012" spans="1:6" ht="12.75" customHeight="1" x14ac:dyDescent="0.25">
      <c r="A5012" s="201" t="s">
        <v>504</v>
      </c>
      <c r="B5012" s="201" t="s">
        <v>3183</v>
      </c>
      <c r="C5012" s="201" t="s">
        <v>2295</v>
      </c>
      <c r="D5012" s="201" t="s">
        <v>2466</v>
      </c>
      <c r="E5012" s="201" t="s">
        <v>105</v>
      </c>
      <c r="F5012" s="201" t="s">
        <v>2358</v>
      </c>
    </row>
    <row r="5013" spans="1:6" ht="12.75" customHeight="1" x14ac:dyDescent="0.25">
      <c r="A5013" s="201" t="s">
        <v>504</v>
      </c>
      <c r="B5013" s="201" t="s">
        <v>3183</v>
      </c>
      <c r="C5013" s="201" t="s">
        <v>2295</v>
      </c>
      <c r="D5013" s="201" t="s">
        <v>2466</v>
      </c>
      <c r="E5013" s="201" t="s">
        <v>105</v>
      </c>
      <c r="F5013" s="201" t="s">
        <v>2357</v>
      </c>
    </row>
    <row r="5014" spans="1:6" ht="12.75" customHeight="1" x14ac:dyDescent="0.25">
      <c r="A5014" s="201" t="s">
        <v>504</v>
      </c>
      <c r="B5014" s="201" t="s">
        <v>3183</v>
      </c>
      <c r="C5014" s="201" t="s">
        <v>2295</v>
      </c>
      <c r="D5014" s="201" t="s">
        <v>2466</v>
      </c>
      <c r="E5014" s="201" t="s">
        <v>105</v>
      </c>
      <c r="F5014" s="201" t="s">
        <v>2353</v>
      </c>
    </row>
    <row r="5015" spans="1:6" ht="12.75" customHeight="1" x14ac:dyDescent="0.25">
      <c r="A5015" s="201" t="s">
        <v>504</v>
      </c>
      <c r="B5015" s="201" t="s">
        <v>3183</v>
      </c>
      <c r="C5015" s="201" t="s">
        <v>2295</v>
      </c>
      <c r="D5015" s="201" t="s">
        <v>2466</v>
      </c>
      <c r="E5015" s="201" t="s">
        <v>105</v>
      </c>
      <c r="F5015" s="201" t="s">
        <v>2354</v>
      </c>
    </row>
    <row r="5016" spans="1:6" ht="12.75" customHeight="1" x14ac:dyDescent="0.25">
      <c r="A5016" s="201" t="s">
        <v>504</v>
      </c>
      <c r="B5016" s="201" t="s">
        <v>3183</v>
      </c>
      <c r="C5016" s="201" t="s">
        <v>2295</v>
      </c>
      <c r="D5016" s="201" t="s">
        <v>2466</v>
      </c>
      <c r="E5016" s="201" t="s">
        <v>105</v>
      </c>
      <c r="F5016" s="201" t="s">
        <v>2394</v>
      </c>
    </row>
    <row r="5017" spans="1:6" ht="12.75" customHeight="1" x14ac:dyDescent="0.25">
      <c r="A5017" s="201" t="s">
        <v>504</v>
      </c>
      <c r="B5017" s="201" t="s">
        <v>3183</v>
      </c>
      <c r="C5017" s="201" t="s">
        <v>2295</v>
      </c>
      <c r="D5017" s="201" t="s">
        <v>2466</v>
      </c>
      <c r="E5017" s="201" t="s">
        <v>105</v>
      </c>
      <c r="F5017" s="201" t="s">
        <v>2346</v>
      </c>
    </row>
    <row r="5018" spans="1:6" ht="12.75" customHeight="1" x14ac:dyDescent="0.25">
      <c r="A5018" s="201" t="s">
        <v>504</v>
      </c>
      <c r="B5018" s="201" t="s">
        <v>3183</v>
      </c>
      <c r="C5018" s="201" t="s">
        <v>2295</v>
      </c>
      <c r="D5018" s="201" t="s">
        <v>2466</v>
      </c>
      <c r="E5018" s="201" t="s">
        <v>105</v>
      </c>
      <c r="F5018" s="201" t="s">
        <v>2349</v>
      </c>
    </row>
    <row r="5019" spans="1:6" ht="12.75" customHeight="1" x14ac:dyDescent="0.25">
      <c r="A5019" s="201" t="s">
        <v>504</v>
      </c>
      <c r="B5019" s="201" t="s">
        <v>3183</v>
      </c>
      <c r="C5019" s="201" t="s">
        <v>2295</v>
      </c>
      <c r="D5019" s="201" t="s">
        <v>2466</v>
      </c>
      <c r="E5019" s="201" t="s">
        <v>105</v>
      </c>
      <c r="F5019" s="201" t="s">
        <v>2388</v>
      </c>
    </row>
    <row r="5020" spans="1:6" ht="12.75" customHeight="1" x14ac:dyDescent="0.25">
      <c r="A5020" s="201" t="s">
        <v>507</v>
      </c>
      <c r="B5020" s="201" t="s">
        <v>3184</v>
      </c>
      <c r="C5020" s="201" t="s">
        <v>2295</v>
      </c>
      <c r="D5020" s="201" t="s">
        <v>2466</v>
      </c>
      <c r="E5020" s="201" t="s">
        <v>105</v>
      </c>
      <c r="F5020" s="201" t="s">
        <v>2430</v>
      </c>
    </row>
    <row r="5021" spans="1:6" ht="12.75" customHeight="1" x14ac:dyDescent="0.25">
      <c r="A5021" s="201" t="s">
        <v>507</v>
      </c>
      <c r="B5021" s="201" t="s">
        <v>3184</v>
      </c>
      <c r="C5021" s="201" t="s">
        <v>2295</v>
      </c>
      <c r="D5021" s="201" t="s">
        <v>2466</v>
      </c>
      <c r="E5021" s="201" t="s">
        <v>105</v>
      </c>
      <c r="F5021" s="201" t="s">
        <v>2459</v>
      </c>
    </row>
    <row r="5022" spans="1:6" ht="12.75" customHeight="1" x14ac:dyDescent="0.25">
      <c r="A5022" s="201" t="s">
        <v>507</v>
      </c>
      <c r="B5022" s="201" t="s">
        <v>3184</v>
      </c>
      <c r="C5022" s="201" t="s">
        <v>2295</v>
      </c>
      <c r="D5022" s="201" t="s">
        <v>2466</v>
      </c>
      <c r="E5022" s="201" t="s">
        <v>105</v>
      </c>
      <c r="F5022" s="201" t="s">
        <v>2357</v>
      </c>
    </row>
    <row r="5023" spans="1:6" ht="12.75" customHeight="1" x14ac:dyDescent="0.25">
      <c r="A5023" s="201" t="s">
        <v>507</v>
      </c>
      <c r="B5023" s="201" t="s">
        <v>3184</v>
      </c>
      <c r="C5023" s="201" t="s">
        <v>2295</v>
      </c>
      <c r="D5023" s="201" t="s">
        <v>2466</v>
      </c>
      <c r="E5023" s="201" t="s">
        <v>105</v>
      </c>
      <c r="F5023" s="201" t="s">
        <v>2349</v>
      </c>
    </row>
    <row r="5024" spans="1:6" ht="12.75" customHeight="1" x14ac:dyDescent="0.25">
      <c r="A5024" s="201" t="s">
        <v>507</v>
      </c>
      <c r="B5024" s="201" t="s">
        <v>3184</v>
      </c>
      <c r="C5024" s="201" t="s">
        <v>2295</v>
      </c>
      <c r="D5024" s="201" t="s">
        <v>2466</v>
      </c>
      <c r="E5024" s="201" t="s">
        <v>105</v>
      </c>
      <c r="F5024" s="201" t="s">
        <v>2443</v>
      </c>
    </row>
    <row r="5025" spans="1:6" ht="12.75" customHeight="1" x14ac:dyDescent="0.25">
      <c r="A5025" s="201" t="s">
        <v>507</v>
      </c>
      <c r="B5025" s="201" t="s">
        <v>3184</v>
      </c>
      <c r="C5025" s="201" t="s">
        <v>2295</v>
      </c>
      <c r="D5025" s="201" t="s">
        <v>2466</v>
      </c>
      <c r="E5025" s="201" t="s">
        <v>105</v>
      </c>
      <c r="F5025" s="201" t="s">
        <v>2364</v>
      </c>
    </row>
    <row r="5026" spans="1:6" ht="12.75" customHeight="1" x14ac:dyDescent="0.25">
      <c r="A5026" s="201" t="s">
        <v>507</v>
      </c>
      <c r="B5026" s="201" t="s">
        <v>3184</v>
      </c>
      <c r="C5026" s="201" t="s">
        <v>2295</v>
      </c>
      <c r="D5026" s="201" t="s">
        <v>2466</v>
      </c>
      <c r="E5026" s="201" t="s">
        <v>105</v>
      </c>
      <c r="F5026" s="201" t="s">
        <v>2422</v>
      </c>
    </row>
    <row r="5027" spans="1:6" ht="12.75" customHeight="1" x14ac:dyDescent="0.25">
      <c r="A5027" s="201" t="s">
        <v>507</v>
      </c>
      <c r="B5027" s="201" t="s">
        <v>3184</v>
      </c>
      <c r="C5027" s="201" t="s">
        <v>2295</v>
      </c>
      <c r="D5027" s="201" t="s">
        <v>2466</v>
      </c>
      <c r="E5027" s="201" t="s">
        <v>105</v>
      </c>
      <c r="F5027" s="201" t="s">
        <v>2354</v>
      </c>
    </row>
    <row r="5028" spans="1:6" ht="12.75" customHeight="1" x14ac:dyDescent="0.25">
      <c r="A5028" s="201" t="s">
        <v>507</v>
      </c>
      <c r="B5028" s="201" t="s">
        <v>3184</v>
      </c>
      <c r="C5028" s="201" t="s">
        <v>2295</v>
      </c>
      <c r="D5028" s="201" t="s">
        <v>2466</v>
      </c>
      <c r="E5028" s="201" t="s">
        <v>105</v>
      </c>
      <c r="F5028" s="201" t="s">
        <v>2386</v>
      </c>
    </row>
    <row r="5029" spans="1:6" ht="12.75" customHeight="1" x14ac:dyDescent="0.25">
      <c r="A5029" s="201" t="s">
        <v>507</v>
      </c>
      <c r="B5029" s="201" t="s">
        <v>3184</v>
      </c>
      <c r="C5029" s="201" t="s">
        <v>2295</v>
      </c>
      <c r="D5029" s="201" t="s">
        <v>2466</v>
      </c>
      <c r="E5029" s="201" t="s">
        <v>105</v>
      </c>
      <c r="F5029" s="201" t="s">
        <v>2347</v>
      </c>
    </row>
    <row r="5030" spans="1:6" ht="12.75" customHeight="1" x14ac:dyDescent="0.25">
      <c r="A5030" s="201" t="s">
        <v>507</v>
      </c>
      <c r="B5030" s="201" t="s">
        <v>3184</v>
      </c>
      <c r="C5030" s="201" t="s">
        <v>2295</v>
      </c>
      <c r="D5030" s="201" t="s">
        <v>2466</v>
      </c>
      <c r="E5030" s="201" t="s">
        <v>105</v>
      </c>
      <c r="F5030" s="201" t="s">
        <v>2387</v>
      </c>
    </row>
    <row r="5031" spans="1:6" ht="12.75" customHeight="1" x14ac:dyDescent="0.25">
      <c r="A5031" s="201" t="s">
        <v>507</v>
      </c>
      <c r="B5031" s="201" t="s">
        <v>3184</v>
      </c>
      <c r="C5031" s="201" t="s">
        <v>2295</v>
      </c>
      <c r="D5031" s="201" t="s">
        <v>2466</v>
      </c>
      <c r="E5031" s="201" t="s">
        <v>105</v>
      </c>
      <c r="F5031" s="201" t="s">
        <v>2353</v>
      </c>
    </row>
    <row r="5032" spans="1:6" ht="12.75" customHeight="1" x14ac:dyDescent="0.25">
      <c r="A5032" s="201" t="s">
        <v>507</v>
      </c>
      <c r="B5032" s="201" t="s">
        <v>3184</v>
      </c>
      <c r="C5032" s="201" t="s">
        <v>2295</v>
      </c>
      <c r="D5032" s="201" t="s">
        <v>2466</v>
      </c>
      <c r="E5032" s="201" t="s">
        <v>105</v>
      </c>
      <c r="F5032" s="201" t="s">
        <v>2350</v>
      </c>
    </row>
    <row r="5033" spans="1:6" ht="12.75" customHeight="1" x14ac:dyDescent="0.25">
      <c r="A5033" s="201" t="s">
        <v>507</v>
      </c>
      <c r="B5033" s="201" t="s">
        <v>3184</v>
      </c>
      <c r="C5033" s="201" t="s">
        <v>2295</v>
      </c>
      <c r="D5033" s="201" t="s">
        <v>2466</v>
      </c>
      <c r="E5033" s="201" t="s">
        <v>105</v>
      </c>
      <c r="F5033" s="201" t="s">
        <v>2375</v>
      </c>
    </row>
    <row r="5034" spans="1:6" ht="12.75" customHeight="1" x14ac:dyDescent="0.25">
      <c r="A5034" s="201" t="s">
        <v>507</v>
      </c>
      <c r="B5034" s="201" t="s">
        <v>3184</v>
      </c>
      <c r="C5034" s="201" t="s">
        <v>2295</v>
      </c>
      <c r="D5034" s="201" t="s">
        <v>2466</v>
      </c>
      <c r="E5034" s="201" t="s">
        <v>105</v>
      </c>
      <c r="F5034" s="201" t="s">
        <v>2346</v>
      </c>
    </row>
    <row r="5035" spans="1:6" ht="12.75" customHeight="1" x14ac:dyDescent="0.25">
      <c r="A5035" s="201" t="s">
        <v>507</v>
      </c>
      <c r="B5035" s="201" t="s">
        <v>3184</v>
      </c>
      <c r="C5035" s="201" t="s">
        <v>2295</v>
      </c>
      <c r="D5035" s="201" t="s">
        <v>2466</v>
      </c>
      <c r="E5035" s="201" t="s">
        <v>105</v>
      </c>
      <c r="F5035" s="201" t="s">
        <v>2352</v>
      </c>
    </row>
    <row r="5036" spans="1:6" ht="12.75" customHeight="1" x14ac:dyDescent="0.25">
      <c r="A5036" s="201" t="s">
        <v>507</v>
      </c>
      <c r="B5036" s="201" t="s">
        <v>3184</v>
      </c>
      <c r="C5036" s="201" t="s">
        <v>2295</v>
      </c>
      <c r="D5036" s="201" t="s">
        <v>2466</v>
      </c>
      <c r="E5036" s="201" t="s">
        <v>105</v>
      </c>
      <c r="F5036" s="201" t="s">
        <v>2394</v>
      </c>
    </row>
    <row r="5037" spans="1:6" ht="12.75" customHeight="1" x14ac:dyDescent="0.25">
      <c r="A5037" s="201" t="s">
        <v>507</v>
      </c>
      <c r="B5037" s="201" t="s">
        <v>3184</v>
      </c>
      <c r="C5037" s="201" t="s">
        <v>2295</v>
      </c>
      <c r="D5037" s="201" t="s">
        <v>2466</v>
      </c>
      <c r="E5037" s="201" t="s">
        <v>105</v>
      </c>
    </row>
    <row r="5038" spans="1:6" ht="12.75" customHeight="1" x14ac:dyDescent="0.25">
      <c r="A5038" s="201" t="s">
        <v>507</v>
      </c>
      <c r="B5038" s="201" t="s">
        <v>3184</v>
      </c>
      <c r="C5038" s="201" t="s">
        <v>2295</v>
      </c>
      <c r="D5038" s="201" t="s">
        <v>2466</v>
      </c>
      <c r="E5038" s="201" t="s">
        <v>105</v>
      </c>
      <c r="F5038" s="201" t="s">
        <v>2407</v>
      </c>
    </row>
    <row r="5039" spans="1:6" ht="12.75" customHeight="1" x14ac:dyDescent="0.25">
      <c r="A5039" s="201" t="s">
        <v>507</v>
      </c>
      <c r="B5039" s="201" t="s">
        <v>3184</v>
      </c>
      <c r="C5039" s="201" t="s">
        <v>2295</v>
      </c>
      <c r="D5039" s="201" t="s">
        <v>2466</v>
      </c>
      <c r="E5039" s="201" t="s">
        <v>105</v>
      </c>
      <c r="F5039" s="201" t="s">
        <v>2378</v>
      </c>
    </row>
    <row r="5040" spans="1:6" ht="12.75" customHeight="1" x14ac:dyDescent="0.25">
      <c r="A5040" s="201" t="s">
        <v>507</v>
      </c>
      <c r="B5040" s="201" t="s">
        <v>3184</v>
      </c>
      <c r="C5040" s="201" t="s">
        <v>2295</v>
      </c>
      <c r="D5040" s="201" t="s">
        <v>2466</v>
      </c>
      <c r="E5040" s="201" t="s">
        <v>105</v>
      </c>
      <c r="F5040" s="201" t="s">
        <v>2388</v>
      </c>
    </row>
    <row r="5041" spans="1:6" ht="12.75" customHeight="1" x14ac:dyDescent="0.25">
      <c r="A5041" s="201" t="s">
        <v>507</v>
      </c>
      <c r="B5041" s="201" t="s">
        <v>3184</v>
      </c>
      <c r="C5041" s="201" t="s">
        <v>2295</v>
      </c>
      <c r="D5041" s="201" t="s">
        <v>2466</v>
      </c>
      <c r="E5041" s="201" t="s">
        <v>105</v>
      </c>
      <c r="F5041" s="201" t="s">
        <v>2343</v>
      </c>
    </row>
    <row r="5042" spans="1:6" ht="12.75" customHeight="1" x14ac:dyDescent="0.25">
      <c r="A5042" s="201" t="s">
        <v>507</v>
      </c>
      <c r="B5042" s="201" t="s">
        <v>3184</v>
      </c>
      <c r="C5042" s="201" t="s">
        <v>2295</v>
      </c>
      <c r="D5042" s="201" t="s">
        <v>2466</v>
      </c>
      <c r="E5042" s="201" t="s">
        <v>105</v>
      </c>
      <c r="F5042" s="201" t="s">
        <v>2391</v>
      </c>
    </row>
    <row r="5043" spans="1:6" ht="12.75" customHeight="1" x14ac:dyDescent="0.25">
      <c r="A5043" s="201" t="s">
        <v>507</v>
      </c>
      <c r="B5043" s="201" t="s">
        <v>3184</v>
      </c>
      <c r="C5043" s="201" t="s">
        <v>2295</v>
      </c>
      <c r="D5043" s="201" t="s">
        <v>2466</v>
      </c>
      <c r="E5043" s="201" t="s">
        <v>105</v>
      </c>
      <c r="F5043" s="201" t="s">
        <v>2372</v>
      </c>
    </row>
    <row r="5044" spans="1:6" ht="12.75" customHeight="1" x14ac:dyDescent="0.25">
      <c r="A5044" s="201" t="s">
        <v>507</v>
      </c>
      <c r="B5044" s="201" t="s">
        <v>3184</v>
      </c>
      <c r="C5044" s="201" t="s">
        <v>2295</v>
      </c>
      <c r="D5044" s="201" t="s">
        <v>2466</v>
      </c>
      <c r="E5044" s="201" t="s">
        <v>105</v>
      </c>
      <c r="F5044" s="201" t="s">
        <v>2358</v>
      </c>
    </row>
    <row r="5045" spans="1:6" ht="12.75" customHeight="1" x14ac:dyDescent="0.25">
      <c r="A5045" s="201" t="s">
        <v>507</v>
      </c>
      <c r="B5045" s="201" t="s">
        <v>3184</v>
      </c>
      <c r="C5045" s="201" t="s">
        <v>2295</v>
      </c>
      <c r="D5045" s="201" t="s">
        <v>2466</v>
      </c>
      <c r="E5045" s="201" t="s">
        <v>105</v>
      </c>
      <c r="F5045" s="201" t="s">
        <v>2402</v>
      </c>
    </row>
    <row r="5046" spans="1:6" ht="12.75" customHeight="1" x14ac:dyDescent="0.25">
      <c r="A5046" s="201" t="s">
        <v>507</v>
      </c>
      <c r="B5046" s="201" t="s">
        <v>3184</v>
      </c>
      <c r="C5046" s="201" t="s">
        <v>2295</v>
      </c>
      <c r="D5046" s="201" t="s">
        <v>2466</v>
      </c>
      <c r="E5046" s="201" t="s">
        <v>105</v>
      </c>
      <c r="F5046" s="201" t="s">
        <v>2440</v>
      </c>
    </row>
    <row r="5047" spans="1:6" ht="12.75" customHeight="1" x14ac:dyDescent="0.25">
      <c r="A5047" s="201" t="s">
        <v>507</v>
      </c>
      <c r="B5047" s="201" t="s">
        <v>3184</v>
      </c>
      <c r="C5047" s="201" t="s">
        <v>2295</v>
      </c>
      <c r="D5047" s="201" t="s">
        <v>2466</v>
      </c>
      <c r="E5047" s="201" t="s">
        <v>105</v>
      </c>
      <c r="F5047" s="201" t="s">
        <v>2365</v>
      </c>
    </row>
    <row r="5048" spans="1:6" ht="12.75" customHeight="1" x14ac:dyDescent="0.25">
      <c r="A5048" s="201" t="s">
        <v>507</v>
      </c>
      <c r="B5048" s="201" t="s">
        <v>3184</v>
      </c>
      <c r="C5048" s="201" t="s">
        <v>2295</v>
      </c>
      <c r="D5048" s="201" t="s">
        <v>2466</v>
      </c>
      <c r="E5048" s="201" t="s">
        <v>105</v>
      </c>
      <c r="F5048" s="201" t="s">
        <v>2351</v>
      </c>
    </row>
    <row r="5049" spans="1:6" ht="12.75" customHeight="1" x14ac:dyDescent="0.25">
      <c r="A5049" s="201" t="s">
        <v>507</v>
      </c>
      <c r="B5049" s="201" t="s">
        <v>3184</v>
      </c>
      <c r="C5049" s="201" t="s">
        <v>2295</v>
      </c>
      <c r="D5049" s="201" t="s">
        <v>2466</v>
      </c>
      <c r="E5049" s="201" t="s">
        <v>105</v>
      </c>
      <c r="F5049" s="201" t="s">
        <v>2345</v>
      </c>
    </row>
    <row r="5050" spans="1:6" ht="12.75" customHeight="1" x14ac:dyDescent="0.25">
      <c r="A5050" s="201" t="s">
        <v>507</v>
      </c>
      <c r="B5050" s="201" t="s">
        <v>3184</v>
      </c>
      <c r="C5050" s="201" t="s">
        <v>2295</v>
      </c>
      <c r="D5050" s="201" t="s">
        <v>2466</v>
      </c>
      <c r="E5050" s="201" t="s">
        <v>105</v>
      </c>
      <c r="F5050" s="201" t="s">
        <v>2348</v>
      </c>
    </row>
    <row r="5051" spans="1:6" ht="12.75" customHeight="1" x14ac:dyDescent="0.25">
      <c r="A5051" s="201" t="s">
        <v>507</v>
      </c>
      <c r="B5051" s="201" t="s">
        <v>3184</v>
      </c>
      <c r="C5051" s="201" t="s">
        <v>2295</v>
      </c>
      <c r="D5051" s="201" t="s">
        <v>2466</v>
      </c>
      <c r="E5051" s="201" t="s">
        <v>105</v>
      </c>
      <c r="F5051" s="201" t="s">
        <v>2367</v>
      </c>
    </row>
    <row r="5052" spans="1:6" ht="12.75" customHeight="1" x14ac:dyDescent="0.25">
      <c r="A5052" s="201" t="s">
        <v>507</v>
      </c>
      <c r="B5052" s="201" t="s">
        <v>3184</v>
      </c>
      <c r="C5052" s="201" t="s">
        <v>2295</v>
      </c>
      <c r="D5052" s="201" t="s">
        <v>2466</v>
      </c>
      <c r="E5052" s="201" t="s">
        <v>105</v>
      </c>
      <c r="F5052" s="201" t="s">
        <v>2392</v>
      </c>
    </row>
    <row r="5053" spans="1:6" ht="12.75" customHeight="1" x14ac:dyDescent="0.25">
      <c r="A5053" s="201" t="s">
        <v>507</v>
      </c>
      <c r="B5053" s="201" t="s">
        <v>3184</v>
      </c>
      <c r="C5053" s="201" t="s">
        <v>2295</v>
      </c>
      <c r="D5053" s="201" t="s">
        <v>2466</v>
      </c>
      <c r="E5053" s="201" t="s">
        <v>105</v>
      </c>
      <c r="F5053" s="201" t="s">
        <v>2373</v>
      </c>
    </row>
    <row r="5054" spans="1:6" ht="12.75" customHeight="1" x14ac:dyDescent="0.25">
      <c r="A5054" s="201" t="s">
        <v>507</v>
      </c>
      <c r="B5054" s="201" t="s">
        <v>3184</v>
      </c>
      <c r="C5054" s="201" t="s">
        <v>2295</v>
      </c>
      <c r="D5054" s="201" t="s">
        <v>2466</v>
      </c>
      <c r="E5054" s="201" t="s">
        <v>105</v>
      </c>
      <c r="F5054" s="201" t="s">
        <v>2355</v>
      </c>
    </row>
    <row r="5055" spans="1:6" ht="12.75" customHeight="1" x14ac:dyDescent="0.25">
      <c r="A5055" s="201" t="s">
        <v>507</v>
      </c>
      <c r="B5055" s="201" t="s">
        <v>3184</v>
      </c>
      <c r="C5055" s="201" t="s">
        <v>2295</v>
      </c>
      <c r="D5055" s="201" t="s">
        <v>2466</v>
      </c>
      <c r="E5055" s="201" t="s">
        <v>105</v>
      </c>
      <c r="F5055" s="201" t="s">
        <v>2344</v>
      </c>
    </row>
    <row r="5056" spans="1:6" ht="12.75" customHeight="1" x14ac:dyDescent="0.25">
      <c r="A5056" s="201" t="s">
        <v>507</v>
      </c>
      <c r="B5056" s="201" t="s">
        <v>3184</v>
      </c>
      <c r="C5056" s="201" t="s">
        <v>2295</v>
      </c>
      <c r="D5056" s="201" t="s">
        <v>2466</v>
      </c>
      <c r="E5056" s="201" t="s">
        <v>105</v>
      </c>
      <c r="F5056" s="201" t="s">
        <v>2390</v>
      </c>
    </row>
    <row r="5057" spans="1:6" ht="12.75" customHeight="1" x14ac:dyDescent="0.25">
      <c r="A5057" s="201" t="s">
        <v>507</v>
      </c>
      <c r="B5057" s="201" t="s">
        <v>3184</v>
      </c>
      <c r="C5057" s="201" t="s">
        <v>2295</v>
      </c>
      <c r="D5057" s="201" t="s">
        <v>2466</v>
      </c>
      <c r="E5057" s="201" t="s">
        <v>105</v>
      </c>
      <c r="F5057" s="201" t="s">
        <v>2404</v>
      </c>
    </row>
    <row r="5058" spans="1:6" ht="12.75" customHeight="1" x14ac:dyDescent="0.25">
      <c r="A5058" s="201" t="s">
        <v>507</v>
      </c>
      <c r="B5058" s="201" t="s">
        <v>3184</v>
      </c>
      <c r="C5058" s="201" t="s">
        <v>2295</v>
      </c>
      <c r="D5058" s="201" t="s">
        <v>2466</v>
      </c>
      <c r="E5058" s="201" t="s">
        <v>105</v>
      </c>
      <c r="F5058" s="201" t="s">
        <v>2342</v>
      </c>
    </row>
    <row r="5059" spans="1:6" ht="12.75" customHeight="1" x14ac:dyDescent="0.25">
      <c r="A5059" s="201" t="s">
        <v>507</v>
      </c>
      <c r="B5059" s="201" t="s">
        <v>3184</v>
      </c>
      <c r="C5059" s="201" t="s">
        <v>2295</v>
      </c>
      <c r="D5059" s="201" t="s">
        <v>2466</v>
      </c>
      <c r="E5059" s="201" t="s">
        <v>105</v>
      </c>
      <c r="F5059" s="201" t="s">
        <v>2398</v>
      </c>
    </row>
    <row r="5060" spans="1:6" ht="12.75" customHeight="1" x14ac:dyDescent="0.25">
      <c r="A5060" s="201" t="s">
        <v>507</v>
      </c>
      <c r="B5060" s="201" t="s">
        <v>3184</v>
      </c>
      <c r="C5060" s="201" t="s">
        <v>2295</v>
      </c>
      <c r="D5060" s="201" t="s">
        <v>2466</v>
      </c>
      <c r="E5060" s="201" t="s">
        <v>105</v>
      </c>
      <c r="F5060" s="201" t="s">
        <v>2396</v>
      </c>
    </row>
    <row r="5061" spans="1:6" ht="12.75" customHeight="1" x14ac:dyDescent="0.25">
      <c r="A5061" s="201" t="s">
        <v>507</v>
      </c>
      <c r="B5061" s="201" t="s">
        <v>3184</v>
      </c>
      <c r="C5061" s="201" t="s">
        <v>2295</v>
      </c>
      <c r="D5061" s="201" t="s">
        <v>2466</v>
      </c>
      <c r="E5061" s="201" t="s">
        <v>105</v>
      </c>
      <c r="F5061" s="201" t="s">
        <v>2405</v>
      </c>
    </row>
    <row r="5062" spans="1:6" ht="12.75" customHeight="1" x14ac:dyDescent="0.25">
      <c r="A5062" s="201" t="s">
        <v>507</v>
      </c>
      <c r="B5062" s="201" t="s">
        <v>3184</v>
      </c>
      <c r="C5062" s="201" t="s">
        <v>2295</v>
      </c>
      <c r="D5062" s="201" t="s">
        <v>2466</v>
      </c>
      <c r="E5062" s="201" t="s">
        <v>105</v>
      </c>
      <c r="F5062" s="201" t="s">
        <v>2383</v>
      </c>
    </row>
    <row r="5063" spans="1:6" ht="12.75" customHeight="1" x14ac:dyDescent="0.25">
      <c r="A5063" s="201" t="s">
        <v>646</v>
      </c>
      <c r="B5063" s="201" t="s">
        <v>3185</v>
      </c>
      <c r="C5063" s="201" t="s">
        <v>2698</v>
      </c>
      <c r="D5063" s="201" t="s">
        <v>2341</v>
      </c>
      <c r="E5063" s="201" t="s">
        <v>105</v>
      </c>
      <c r="F5063" s="201" t="s">
        <v>2342</v>
      </c>
    </row>
    <row r="5064" spans="1:6" ht="12.75" customHeight="1" x14ac:dyDescent="0.25">
      <c r="A5064" s="201" t="s">
        <v>646</v>
      </c>
      <c r="B5064" s="201" t="s">
        <v>3185</v>
      </c>
      <c r="C5064" s="201" t="s">
        <v>2698</v>
      </c>
      <c r="D5064" s="201" t="s">
        <v>2341</v>
      </c>
      <c r="E5064" s="201" t="s">
        <v>105</v>
      </c>
      <c r="F5064" s="201" t="s">
        <v>2347</v>
      </c>
    </row>
    <row r="5065" spans="1:6" ht="12.75" customHeight="1" x14ac:dyDescent="0.25">
      <c r="A5065" s="201" t="s">
        <v>646</v>
      </c>
      <c r="B5065" s="201" t="s">
        <v>3185</v>
      </c>
      <c r="C5065" s="201" t="s">
        <v>2698</v>
      </c>
      <c r="D5065" s="201" t="s">
        <v>2341</v>
      </c>
      <c r="E5065" s="201" t="s">
        <v>105</v>
      </c>
      <c r="F5065" s="201" t="s">
        <v>2396</v>
      </c>
    </row>
    <row r="5066" spans="1:6" ht="12.75" customHeight="1" x14ac:dyDescent="0.25">
      <c r="A5066" s="201" t="s">
        <v>646</v>
      </c>
      <c r="B5066" s="201" t="s">
        <v>3185</v>
      </c>
      <c r="C5066" s="201" t="s">
        <v>2698</v>
      </c>
      <c r="D5066" s="201" t="s">
        <v>2341</v>
      </c>
      <c r="E5066" s="201" t="s">
        <v>105</v>
      </c>
      <c r="F5066" s="201" t="s">
        <v>2357</v>
      </c>
    </row>
    <row r="5067" spans="1:6" ht="12.75" customHeight="1" x14ac:dyDescent="0.25">
      <c r="A5067" s="201" t="s">
        <v>646</v>
      </c>
      <c r="B5067" s="201" t="s">
        <v>3185</v>
      </c>
      <c r="C5067" s="201" t="s">
        <v>2698</v>
      </c>
      <c r="D5067" s="201" t="s">
        <v>2341</v>
      </c>
      <c r="E5067" s="201" t="s">
        <v>105</v>
      </c>
      <c r="F5067" s="201" t="s">
        <v>2365</v>
      </c>
    </row>
    <row r="5068" spans="1:6" ht="12.75" customHeight="1" x14ac:dyDescent="0.25">
      <c r="A5068" s="201" t="s">
        <v>646</v>
      </c>
      <c r="B5068" s="201" t="s">
        <v>3185</v>
      </c>
      <c r="C5068" s="201" t="s">
        <v>2698</v>
      </c>
      <c r="D5068" s="201" t="s">
        <v>2341</v>
      </c>
      <c r="E5068" s="201" t="s">
        <v>105</v>
      </c>
      <c r="F5068" s="201" t="s">
        <v>2353</v>
      </c>
    </row>
    <row r="5069" spans="1:6" ht="12.75" customHeight="1" x14ac:dyDescent="0.25">
      <c r="A5069" s="201" t="s">
        <v>646</v>
      </c>
      <c r="B5069" s="201" t="s">
        <v>3185</v>
      </c>
      <c r="C5069" s="201" t="s">
        <v>2698</v>
      </c>
      <c r="D5069" s="201" t="s">
        <v>2341</v>
      </c>
      <c r="E5069" s="201" t="s">
        <v>105</v>
      </c>
      <c r="F5069" s="201" t="s">
        <v>2398</v>
      </c>
    </row>
    <row r="5070" spans="1:6" ht="12.75" customHeight="1" x14ac:dyDescent="0.25">
      <c r="A5070" s="201" t="s">
        <v>3186</v>
      </c>
      <c r="B5070" s="201" t="s">
        <v>3187</v>
      </c>
      <c r="C5070" s="201" t="s">
        <v>2806</v>
      </c>
      <c r="D5070" s="201" t="s">
        <v>2341</v>
      </c>
      <c r="E5070" s="201" t="s">
        <v>105</v>
      </c>
      <c r="F5070" s="201" t="s">
        <v>2353</v>
      </c>
    </row>
    <row r="5071" spans="1:6" ht="12.75" customHeight="1" x14ac:dyDescent="0.25">
      <c r="A5071" s="201" t="s">
        <v>3186</v>
      </c>
      <c r="B5071" s="201" t="s">
        <v>3187</v>
      </c>
      <c r="C5071" s="201" t="s">
        <v>2806</v>
      </c>
      <c r="D5071" s="201" t="s">
        <v>2341</v>
      </c>
      <c r="E5071" s="201" t="s">
        <v>105</v>
      </c>
      <c r="F5071" s="201" t="s">
        <v>2341</v>
      </c>
    </row>
    <row r="5072" spans="1:6" ht="12.75" customHeight="1" x14ac:dyDescent="0.25">
      <c r="A5072" s="201" t="s">
        <v>3186</v>
      </c>
      <c r="B5072" s="201" t="s">
        <v>3187</v>
      </c>
      <c r="C5072" s="201" t="s">
        <v>2806</v>
      </c>
      <c r="D5072" s="201" t="s">
        <v>2341</v>
      </c>
      <c r="E5072" s="201" t="s">
        <v>105</v>
      </c>
      <c r="F5072" s="201" t="s">
        <v>2357</v>
      </c>
    </row>
    <row r="5073" spans="1:6" ht="12.75" customHeight="1" x14ac:dyDescent="0.25">
      <c r="A5073" s="201" t="s">
        <v>3186</v>
      </c>
      <c r="B5073" s="201" t="s">
        <v>3187</v>
      </c>
      <c r="C5073" s="201" t="s">
        <v>2806</v>
      </c>
      <c r="D5073" s="201" t="s">
        <v>2341</v>
      </c>
      <c r="E5073" s="201" t="s">
        <v>105</v>
      </c>
      <c r="F5073" s="201" t="s">
        <v>2407</v>
      </c>
    </row>
    <row r="5074" spans="1:6" ht="12.75" customHeight="1" x14ac:dyDescent="0.25">
      <c r="A5074" s="201" t="s">
        <v>3186</v>
      </c>
      <c r="B5074" s="201" t="s">
        <v>3187</v>
      </c>
      <c r="C5074" s="201" t="s">
        <v>2806</v>
      </c>
      <c r="D5074" s="201" t="s">
        <v>2341</v>
      </c>
      <c r="E5074" s="201" t="s">
        <v>105</v>
      </c>
      <c r="F5074" s="201" t="s">
        <v>2367</v>
      </c>
    </row>
    <row r="5075" spans="1:6" ht="12.75" customHeight="1" x14ac:dyDescent="0.25">
      <c r="A5075" s="201" t="s">
        <v>3186</v>
      </c>
      <c r="B5075" s="201" t="s">
        <v>3187</v>
      </c>
      <c r="C5075" s="201" t="s">
        <v>2806</v>
      </c>
      <c r="D5075" s="201" t="s">
        <v>2341</v>
      </c>
      <c r="E5075" s="201" t="s">
        <v>105</v>
      </c>
      <c r="F5075" s="201" t="s">
        <v>2342</v>
      </c>
    </row>
    <row r="5076" spans="1:6" ht="12.75" customHeight="1" x14ac:dyDescent="0.25">
      <c r="A5076" s="201" t="s">
        <v>3186</v>
      </c>
      <c r="B5076" s="201" t="s">
        <v>3187</v>
      </c>
      <c r="C5076" s="201" t="s">
        <v>2806</v>
      </c>
      <c r="D5076" s="201" t="s">
        <v>2341</v>
      </c>
      <c r="E5076" s="201" t="s">
        <v>105</v>
      </c>
      <c r="F5076" s="201" t="s">
        <v>2345</v>
      </c>
    </row>
    <row r="5077" spans="1:6" ht="12.75" customHeight="1" x14ac:dyDescent="0.25">
      <c r="A5077" s="201" t="s">
        <v>532</v>
      </c>
      <c r="B5077" s="201" t="s">
        <v>3188</v>
      </c>
      <c r="C5077" s="201" t="s">
        <v>2774</v>
      </c>
      <c r="D5077" s="201" t="s">
        <v>2341</v>
      </c>
      <c r="E5077" s="201" t="s">
        <v>105</v>
      </c>
      <c r="F5077" s="201" t="s">
        <v>2346</v>
      </c>
    </row>
    <row r="5078" spans="1:6" ht="12.75" customHeight="1" x14ac:dyDescent="0.25">
      <c r="A5078" s="201" t="s">
        <v>532</v>
      </c>
      <c r="B5078" s="201" t="s">
        <v>3188</v>
      </c>
      <c r="C5078" s="201" t="s">
        <v>2774</v>
      </c>
      <c r="D5078" s="201" t="s">
        <v>2341</v>
      </c>
      <c r="E5078" s="201" t="s">
        <v>105</v>
      </c>
      <c r="F5078" s="201" t="s">
        <v>2342</v>
      </c>
    </row>
    <row r="5079" spans="1:6" ht="12.75" customHeight="1" x14ac:dyDescent="0.25">
      <c r="A5079" s="201" t="s">
        <v>532</v>
      </c>
      <c r="B5079" s="201" t="s">
        <v>3188</v>
      </c>
      <c r="C5079" s="201" t="s">
        <v>2774</v>
      </c>
      <c r="D5079" s="201" t="s">
        <v>2341</v>
      </c>
      <c r="E5079" s="201" t="s">
        <v>105</v>
      </c>
      <c r="F5079" s="201" t="s">
        <v>2365</v>
      </c>
    </row>
    <row r="5080" spans="1:6" ht="12.75" customHeight="1" x14ac:dyDescent="0.25">
      <c r="A5080" s="201" t="s">
        <v>532</v>
      </c>
      <c r="B5080" s="201" t="s">
        <v>3188</v>
      </c>
      <c r="C5080" s="201" t="s">
        <v>2774</v>
      </c>
      <c r="D5080" s="201" t="s">
        <v>2341</v>
      </c>
      <c r="E5080" s="201" t="s">
        <v>105</v>
      </c>
      <c r="F5080" s="201" t="s">
        <v>2364</v>
      </c>
    </row>
    <row r="5081" spans="1:6" ht="12.75" customHeight="1" x14ac:dyDescent="0.25">
      <c r="A5081" s="201" t="s">
        <v>532</v>
      </c>
      <c r="B5081" s="201" t="s">
        <v>3188</v>
      </c>
      <c r="C5081" s="201" t="s">
        <v>2774</v>
      </c>
      <c r="D5081" s="201" t="s">
        <v>2341</v>
      </c>
      <c r="E5081" s="201" t="s">
        <v>105</v>
      </c>
      <c r="F5081" s="201" t="s">
        <v>2367</v>
      </c>
    </row>
    <row r="5082" spans="1:6" ht="12.75" customHeight="1" x14ac:dyDescent="0.25">
      <c r="A5082" s="201" t="s">
        <v>532</v>
      </c>
      <c r="B5082" s="201" t="s">
        <v>3188</v>
      </c>
      <c r="C5082" s="201" t="s">
        <v>2774</v>
      </c>
      <c r="D5082" s="201" t="s">
        <v>2341</v>
      </c>
      <c r="E5082" s="201" t="s">
        <v>105</v>
      </c>
      <c r="F5082" s="201" t="s">
        <v>2357</v>
      </c>
    </row>
    <row r="5083" spans="1:6" ht="12.75" customHeight="1" x14ac:dyDescent="0.25">
      <c r="A5083" s="201" t="s">
        <v>3189</v>
      </c>
      <c r="B5083" s="201" t="s">
        <v>3190</v>
      </c>
      <c r="C5083" s="201" t="s">
        <v>2613</v>
      </c>
      <c r="D5083" s="201" t="s">
        <v>2341</v>
      </c>
      <c r="E5083" s="201" t="s">
        <v>106</v>
      </c>
      <c r="F5083" s="201" t="s">
        <v>2341</v>
      </c>
    </row>
    <row r="5084" spans="1:6" ht="12.75" customHeight="1" x14ac:dyDescent="0.25">
      <c r="A5084" s="201" t="s">
        <v>3189</v>
      </c>
      <c r="B5084" s="201" t="s">
        <v>3190</v>
      </c>
      <c r="C5084" s="201" t="s">
        <v>2613</v>
      </c>
      <c r="D5084" s="201" t="s">
        <v>2341</v>
      </c>
      <c r="E5084" s="201" t="s">
        <v>106</v>
      </c>
      <c r="F5084" s="201" t="s">
        <v>2350</v>
      </c>
    </row>
    <row r="5085" spans="1:6" ht="12.75" customHeight="1" x14ac:dyDescent="0.25">
      <c r="A5085" s="201" t="s">
        <v>3189</v>
      </c>
      <c r="B5085" s="201" t="s">
        <v>3190</v>
      </c>
      <c r="C5085" s="201" t="s">
        <v>2613</v>
      </c>
      <c r="D5085" s="201" t="s">
        <v>2341</v>
      </c>
      <c r="E5085" s="201" t="s">
        <v>106</v>
      </c>
      <c r="F5085" s="201" t="s">
        <v>2344</v>
      </c>
    </row>
    <row r="5086" spans="1:6" ht="12.75" customHeight="1" x14ac:dyDescent="0.25">
      <c r="A5086" s="201" t="s">
        <v>3189</v>
      </c>
      <c r="B5086" s="201" t="s">
        <v>3190</v>
      </c>
      <c r="C5086" s="201" t="s">
        <v>2613</v>
      </c>
      <c r="D5086" s="201" t="s">
        <v>2341</v>
      </c>
      <c r="E5086" s="201" t="s">
        <v>106</v>
      </c>
    </row>
    <row r="5087" spans="1:6" ht="12.75" customHeight="1" x14ac:dyDescent="0.25">
      <c r="A5087" s="201" t="s">
        <v>3189</v>
      </c>
      <c r="B5087" s="201" t="s">
        <v>3190</v>
      </c>
      <c r="C5087" s="201" t="s">
        <v>2613</v>
      </c>
      <c r="D5087" s="201" t="s">
        <v>2341</v>
      </c>
      <c r="E5087" s="201" t="s">
        <v>106</v>
      </c>
      <c r="F5087" s="201" t="s">
        <v>2342</v>
      </c>
    </row>
    <row r="5088" spans="1:6" ht="12.75" customHeight="1" x14ac:dyDescent="0.25">
      <c r="A5088" s="201" t="s">
        <v>3189</v>
      </c>
      <c r="B5088" s="201" t="s">
        <v>3190</v>
      </c>
      <c r="C5088" s="201" t="s">
        <v>2613</v>
      </c>
      <c r="D5088" s="201" t="s">
        <v>2341</v>
      </c>
      <c r="E5088" s="201" t="s">
        <v>106</v>
      </c>
      <c r="F5088" s="201" t="s">
        <v>2357</v>
      </c>
    </row>
    <row r="5089" spans="1:6" ht="12.75" customHeight="1" x14ac:dyDescent="0.25">
      <c r="A5089" s="201" t="s">
        <v>3191</v>
      </c>
      <c r="B5089" s="201" t="s">
        <v>3192</v>
      </c>
      <c r="C5089" s="201" t="s">
        <v>2525</v>
      </c>
      <c r="D5089" s="201" t="s">
        <v>2466</v>
      </c>
      <c r="E5089" s="201" t="s">
        <v>113</v>
      </c>
    </row>
    <row r="5090" spans="1:6" ht="12.75" customHeight="1" x14ac:dyDescent="0.25">
      <c r="A5090" s="201" t="s">
        <v>3191</v>
      </c>
      <c r="B5090" s="201" t="s">
        <v>3192</v>
      </c>
      <c r="C5090" s="201" t="s">
        <v>2525</v>
      </c>
      <c r="D5090" s="201" t="s">
        <v>2466</v>
      </c>
      <c r="E5090" s="201" t="s">
        <v>113</v>
      </c>
      <c r="F5090" s="201" t="s">
        <v>2352</v>
      </c>
    </row>
    <row r="5091" spans="1:6" ht="12.75" customHeight="1" x14ac:dyDescent="0.25">
      <c r="A5091" s="201" t="s">
        <v>3191</v>
      </c>
      <c r="B5091" s="201" t="s">
        <v>3192</v>
      </c>
      <c r="C5091" s="201" t="s">
        <v>2525</v>
      </c>
      <c r="D5091" s="201" t="s">
        <v>2466</v>
      </c>
      <c r="E5091" s="201" t="s">
        <v>113</v>
      </c>
      <c r="F5091" s="201" t="s">
        <v>2394</v>
      </c>
    </row>
    <row r="5092" spans="1:6" ht="12.75" customHeight="1" x14ac:dyDescent="0.25">
      <c r="A5092" s="201" t="s">
        <v>3191</v>
      </c>
      <c r="B5092" s="201" t="s">
        <v>3192</v>
      </c>
      <c r="C5092" s="201" t="s">
        <v>2525</v>
      </c>
      <c r="D5092" s="201" t="s">
        <v>2466</v>
      </c>
      <c r="E5092" s="201" t="s">
        <v>113</v>
      </c>
      <c r="F5092" s="201" t="s">
        <v>2365</v>
      </c>
    </row>
    <row r="5093" spans="1:6" ht="12.75" customHeight="1" x14ac:dyDescent="0.25">
      <c r="A5093" s="201" t="s">
        <v>3191</v>
      </c>
      <c r="B5093" s="201" t="s">
        <v>3192</v>
      </c>
      <c r="C5093" s="201" t="s">
        <v>2525</v>
      </c>
      <c r="D5093" s="201" t="s">
        <v>2466</v>
      </c>
      <c r="E5093" s="201" t="s">
        <v>113</v>
      </c>
      <c r="F5093" s="201" t="s">
        <v>2466</v>
      </c>
    </row>
    <row r="5094" spans="1:6" ht="12.75" customHeight="1" x14ac:dyDescent="0.25">
      <c r="A5094" s="201" t="s">
        <v>3191</v>
      </c>
      <c r="B5094" s="201" t="s">
        <v>3192</v>
      </c>
      <c r="C5094" s="201" t="s">
        <v>2525</v>
      </c>
      <c r="D5094" s="201" t="s">
        <v>2466</v>
      </c>
      <c r="E5094" s="201" t="s">
        <v>113</v>
      </c>
      <c r="F5094" s="201" t="s">
        <v>2407</v>
      </c>
    </row>
    <row r="5095" spans="1:6" ht="12.75" customHeight="1" x14ac:dyDescent="0.25">
      <c r="A5095" s="201" t="s">
        <v>3191</v>
      </c>
      <c r="B5095" s="201" t="s">
        <v>3192</v>
      </c>
      <c r="C5095" s="201" t="s">
        <v>2525</v>
      </c>
      <c r="D5095" s="201" t="s">
        <v>2466</v>
      </c>
      <c r="E5095" s="201" t="s">
        <v>113</v>
      </c>
      <c r="F5095" s="201" t="s">
        <v>2347</v>
      </c>
    </row>
    <row r="5096" spans="1:6" ht="12.75" customHeight="1" x14ac:dyDescent="0.25">
      <c r="A5096" s="201" t="s">
        <v>3193</v>
      </c>
      <c r="B5096" s="201" t="s">
        <v>3194</v>
      </c>
      <c r="C5096" s="201" t="s">
        <v>3062</v>
      </c>
      <c r="D5096" s="201" t="s">
        <v>2466</v>
      </c>
      <c r="E5096" s="201" t="s">
        <v>101</v>
      </c>
      <c r="F5096" s="201" t="s">
        <v>2350</v>
      </c>
    </row>
    <row r="5097" spans="1:6" ht="12.75" customHeight="1" x14ac:dyDescent="0.25">
      <c r="A5097" s="201" t="s">
        <v>3193</v>
      </c>
      <c r="B5097" s="201" t="s">
        <v>3194</v>
      </c>
      <c r="C5097" s="201" t="s">
        <v>3062</v>
      </c>
      <c r="D5097" s="201" t="s">
        <v>2466</v>
      </c>
      <c r="E5097" s="201" t="s">
        <v>101</v>
      </c>
      <c r="F5097" s="201" t="s">
        <v>2345</v>
      </c>
    </row>
    <row r="5098" spans="1:6" ht="12.75" customHeight="1" x14ac:dyDescent="0.25">
      <c r="A5098" s="201" t="s">
        <v>3195</v>
      </c>
      <c r="B5098" s="201" t="s">
        <v>3196</v>
      </c>
      <c r="C5098" s="201" t="s">
        <v>2590</v>
      </c>
      <c r="D5098" s="201" t="s">
        <v>2466</v>
      </c>
      <c r="E5098" s="201" t="s">
        <v>112</v>
      </c>
    </row>
    <row r="5099" spans="1:6" ht="12.75" customHeight="1" x14ac:dyDescent="0.25">
      <c r="A5099" s="201" t="s">
        <v>3195</v>
      </c>
      <c r="B5099" s="201" t="s">
        <v>3196</v>
      </c>
      <c r="C5099" s="201" t="s">
        <v>2590</v>
      </c>
      <c r="D5099" s="201" t="s">
        <v>2466</v>
      </c>
      <c r="E5099" s="201" t="s">
        <v>112</v>
      </c>
      <c r="F5099" s="201" t="s">
        <v>2466</v>
      </c>
    </row>
    <row r="5100" spans="1:6" ht="12.75" customHeight="1" x14ac:dyDescent="0.25">
      <c r="A5100" s="201" t="s">
        <v>3195</v>
      </c>
      <c r="B5100" s="201" t="s">
        <v>3196</v>
      </c>
      <c r="C5100" s="201" t="s">
        <v>2590</v>
      </c>
      <c r="D5100" s="201" t="s">
        <v>2466</v>
      </c>
      <c r="E5100" s="201" t="s">
        <v>112</v>
      </c>
      <c r="F5100" s="201" t="s">
        <v>2365</v>
      </c>
    </row>
    <row r="5101" spans="1:6" ht="12.75" customHeight="1" x14ac:dyDescent="0.25">
      <c r="A5101" s="201" t="s">
        <v>3195</v>
      </c>
      <c r="B5101" s="201" t="s">
        <v>3196</v>
      </c>
      <c r="C5101" s="201" t="s">
        <v>2590</v>
      </c>
      <c r="D5101" s="201" t="s">
        <v>2466</v>
      </c>
      <c r="E5101" s="201" t="s">
        <v>112</v>
      </c>
      <c r="F5101" s="201" t="s">
        <v>2407</v>
      </c>
    </row>
    <row r="5102" spans="1:6" ht="12.75" customHeight="1" x14ac:dyDescent="0.25">
      <c r="A5102" s="201" t="s">
        <v>3195</v>
      </c>
      <c r="B5102" s="201" t="s">
        <v>3196</v>
      </c>
      <c r="C5102" s="201" t="s">
        <v>2590</v>
      </c>
      <c r="D5102" s="201" t="s">
        <v>2466</v>
      </c>
      <c r="E5102" s="201" t="s">
        <v>112</v>
      </c>
      <c r="F5102" s="201" t="s">
        <v>2443</v>
      </c>
    </row>
    <row r="5103" spans="1:6" ht="12.75" customHeight="1" x14ac:dyDescent="0.25">
      <c r="A5103" s="201" t="s">
        <v>3195</v>
      </c>
      <c r="B5103" s="201" t="s">
        <v>3196</v>
      </c>
      <c r="C5103" s="201" t="s">
        <v>2590</v>
      </c>
      <c r="D5103" s="201" t="s">
        <v>2466</v>
      </c>
      <c r="E5103" s="201" t="s">
        <v>112</v>
      </c>
      <c r="F5103" s="201" t="s">
        <v>2355</v>
      </c>
    </row>
    <row r="5104" spans="1:6" ht="12.75" customHeight="1" x14ac:dyDescent="0.25">
      <c r="A5104" s="201" t="s">
        <v>3197</v>
      </c>
      <c r="B5104" s="201" t="s">
        <v>3198</v>
      </c>
      <c r="C5104" s="201" t="s">
        <v>2525</v>
      </c>
      <c r="D5104" s="201" t="s">
        <v>2466</v>
      </c>
      <c r="E5104" s="201" t="s">
        <v>109</v>
      </c>
    </row>
    <row r="5105" spans="1:6" ht="12.75" customHeight="1" x14ac:dyDescent="0.25">
      <c r="A5105" s="201" t="s">
        <v>3197</v>
      </c>
      <c r="B5105" s="201" t="s">
        <v>3198</v>
      </c>
      <c r="C5105" s="201" t="s">
        <v>2525</v>
      </c>
      <c r="D5105" s="201" t="s">
        <v>2466</v>
      </c>
      <c r="E5105" s="201" t="s">
        <v>109</v>
      </c>
      <c r="F5105" s="201" t="s">
        <v>2422</v>
      </c>
    </row>
    <row r="5106" spans="1:6" ht="12.75" customHeight="1" x14ac:dyDescent="0.25">
      <c r="A5106" s="201" t="s">
        <v>3197</v>
      </c>
      <c r="B5106" s="201" t="s">
        <v>3198</v>
      </c>
      <c r="C5106" s="201" t="s">
        <v>2525</v>
      </c>
      <c r="D5106" s="201" t="s">
        <v>2466</v>
      </c>
      <c r="E5106" s="201" t="s">
        <v>109</v>
      </c>
      <c r="F5106" s="201" t="s">
        <v>2365</v>
      </c>
    </row>
    <row r="5107" spans="1:6" ht="12.75" customHeight="1" x14ac:dyDescent="0.25">
      <c r="A5107" s="201" t="s">
        <v>3197</v>
      </c>
      <c r="B5107" s="201" t="s">
        <v>3198</v>
      </c>
      <c r="C5107" s="201" t="s">
        <v>2525</v>
      </c>
      <c r="D5107" s="201" t="s">
        <v>2466</v>
      </c>
      <c r="E5107" s="201" t="s">
        <v>109</v>
      </c>
      <c r="F5107" s="201" t="s">
        <v>2407</v>
      </c>
    </row>
    <row r="5108" spans="1:6" ht="12.75" customHeight="1" x14ac:dyDescent="0.25">
      <c r="A5108" s="201" t="s">
        <v>3197</v>
      </c>
      <c r="B5108" s="201" t="s">
        <v>3198</v>
      </c>
      <c r="C5108" s="201" t="s">
        <v>2525</v>
      </c>
      <c r="D5108" s="201" t="s">
        <v>2466</v>
      </c>
      <c r="E5108" s="201" t="s">
        <v>109</v>
      </c>
      <c r="F5108" s="201" t="s">
        <v>2390</v>
      </c>
    </row>
    <row r="5109" spans="1:6" ht="12.75" customHeight="1" x14ac:dyDescent="0.25">
      <c r="A5109" s="201" t="s">
        <v>3199</v>
      </c>
      <c r="B5109" s="201" t="s">
        <v>3200</v>
      </c>
      <c r="C5109" s="201" t="s">
        <v>2597</v>
      </c>
      <c r="D5109" s="201" t="s">
        <v>2466</v>
      </c>
      <c r="E5109" s="201" t="s">
        <v>98</v>
      </c>
      <c r="F5109" s="201" t="s">
        <v>2394</v>
      </c>
    </row>
    <row r="5110" spans="1:6" ht="12.75" customHeight="1" x14ac:dyDescent="0.25">
      <c r="A5110" s="201" t="s">
        <v>3199</v>
      </c>
      <c r="B5110" s="201" t="s">
        <v>3200</v>
      </c>
      <c r="C5110" s="201" t="s">
        <v>2597</v>
      </c>
      <c r="D5110" s="201" t="s">
        <v>2466</v>
      </c>
      <c r="E5110" s="201" t="s">
        <v>98</v>
      </c>
      <c r="F5110" s="201" t="s">
        <v>2343</v>
      </c>
    </row>
    <row r="5111" spans="1:6" ht="12.75" customHeight="1" x14ac:dyDescent="0.25">
      <c r="A5111" s="201" t="s">
        <v>3199</v>
      </c>
      <c r="B5111" s="201" t="s">
        <v>3200</v>
      </c>
      <c r="C5111" s="201" t="s">
        <v>2597</v>
      </c>
      <c r="D5111" s="201" t="s">
        <v>2466</v>
      </c>
      <c r="E5111" s="201" t="s">
        <v>98</v>
      </c>
    </row>
    <row r="5112" spans="1:6" ht="12.75" customHeight="1" x14ac:dyDescent="0.25">
      <c r="A5112" s="201" t="s">
        <v>3199</v>
      </c>
      <c r="B5112" s="201" t="s">
        <v>3200</v>
      </c>
      <c r="C5112" s="201" t="s">
        <v>2597</v>
      </c>
      <c r="D5112" s="201" t="s">
        <v>2466</v>
      </c>
      <c r="E5112" s="201" t="s">
        <v>98</v>
      </c>
      <c r="F5112" s="201" t="s">
        <v>2352</v>
      </c>
    </row>
    <row r="5113" spans="1:6" ht="12.75" customHeight="1" x14ac:dyDescent="0.25">
      <c r="A5113" s="201" t="s">
        <v>3199</v>
      </c>
      <c r="B5113" s="201" t="s">
        <v>3200</v>
      </c>
      <c r="C5113" s="201" t="s">
        <v>2597</v>
      </c>
      <c r="D5113" s="201" t="s">
        <v>2466</v>
      </c>
      <c r="E5113" s="201" t="s">
        <v>98</v>
      </c>
      <c r="F5113" s="201" t="s">
        <v>2405</v>
      </c>
    </row>
    <row r="5114" spans="1:6" ht="12.75" customHeight="1" x14ac:dyDescent="0.25">
      <c r="A5114" s="201" t="s">
        <v>3199</v>
      </c>
      <c r="B5114" s="201" t="s">
        <v>3200</v>
      </c>
      <c r="C5114" s="201" t="s">
        <v>2597</v>
      </c>
      <c r="D5114" s="201" t="s">
        <v>2466</v>
      </c>
      <c r="E5114" s="201" t="s">
        <v>98</v>
      </c>
      <c r="F5114" s="201" t="s">
        <v>2347</v>
      </c>
    </row>
    <row r="5115" spans="1:6" ht="12.75" customHeight="1" x14ac:dyDescent="0.25">
      <c r="A5115" s="201" t="s">
        <v>3199</v>
      </c>
      <c r="B5115" s="201" t="s">
        <v>3200</v>
      </c>
      <c r="C5115" s="201" t="s">
        <v>2597</v>
      </c>
      <c r="D5115" s="201" t="s">
        <v>2466</v>
      </c>
      <c r="E5115" s="201" t="s">
        <v>98</v>
      </c>
      <c r="F5115" s="201" t="s">
        <v>2387</v>
      </c>
    </row>
    <row r="5116" spans="1:6" ht="12.75" customHeight="1" x14ac:dyDescent="0.25">
      <c r="A5116" s="201" t="s">
        <v>3199</v>
      </c>
      <c r="B5116" s="201" t="s">
        <v>3200</v>
      </c>
      <c r="C5116" s="201" t="s">
        <v>2597</v>
      </c>
      <c r="D5116" s="201" t="s">
        <v>2466</v>
      </c>
      <c r="E5116" s="201" t="s">
        <v>98</v>
      </c>
      <c r="F5116" s="201" t="s">
        <v>2422</v>
      </c>
    </row>
    <row r="5117" spans="1:6" ht="12.75" customHeight="1" x14ac:dyDescent="0.25">
      <c r="A5117" s="201" t="s">
        <v>3199</v>
      </c>
      <c r="B5117" s="201" t="s">
        <v>3200</v>
      </c>
      <c r="C5117" s="201" t="s">
        <v>2597</v>
      </c>
      <c r="D5117" s="201" t="s">
        <v>2466</v>
      </c>
      <c r="E5117" s="201" t="s">
        <v>98</v>
      </c>
      <c r="F5117" s="201" t="s">
        <v>2365</v>
      </c>
    </row>
    <row r="5118" spans="1:6" ht="12.75" customHeight="1" x14ac:dyDescent="0.25">
      <c r="A5118" s="207" t="s">
        <v>513</v>
      </c>
      <c r="B5118" s="200" t="s">
        <v>3201</v>
      </c>
      <c r="C5118" s="200" t="s">
        <v>2295</v>
      </c>
      <c r="D5118" s="200" t="s">
        <v>2466</v>
      </c>
      <c r="E5118" s="200" t="s">
        <v>105</v>
      </c>
      <c r="F5118" s="200" t="s">
        <v>2405</v>
      </c>
    </row>
    <row r="5119" spans="1:6" ht="12.75" customHeight="1" x14ac:dyDescent="0.25">
      <c r="A5119" s="207" t="s">
        <v>513</v>
      </c>
      <c r="B5119" s="200" t="s">
        <v>3201</v>
      </c>
      <c r="C5119" s="200" t="s">
        <v>2295</v>
      </c>
      <c r="D5119" s="200" t="s">
        <v>2466</v>
      </c>
      <c r="E5119" s="200" t="s">
        <v>105</v>
      </c>
      <c r="F5119" s="200" t="s">
        <v>2443</v>
      </c>
    </row>
    <row r="5120" spans="1:6" ht="12.75" customHeight="1" x14ac:dyDescent="0.25">
      <c r="A5120" s="207" t="s">
        <v>513</v>
      </c>
      <c r="B5120" s="200" t="s">
        <v>3201</v>
      </c>
      <c r="C5120" s="200" t="s">
        <v>2295</v>
      </c>
      <c r="D5120" s="200" t="s">
        <v>2466</v>
      </c>
      <c r="E5120" s="200" t="s">
        <v>105</v>
      </c>
      <c r="F5120" s="200" t="s">
        <v>2365</v>
      </c>
    </row>
    <row r="5121" spans="1:6" ht="12.75" customHeight="1" x14ac:dyDescent="0.25">
      <c r="A5121" s="207" t="s">
        <v>513</v>
      </c>
      <c r="B5121" s="200" t="s">
        <v>3201</v>
      </c>
      <c r="C5121" s="200" t="s">
        <v>2295</v>
      </c>
      <c r="D5121" s="200" t="s">
        <v>2466</v>
      </c>
      <c r="E5121" s="200" t="s">
        <v>105</v>
      </c>
      <c r="F5121" s="200" t="s">
        <v>2387</v>
      </c>
    </row>
    <row r="5122" spans="1:6" ht="12.75" customHeight="1" x14ac:dyDescent="0.25">
      <c r="A5122" s="207" t="s">
        <v>513</v>
      </c>
      <c r="B5122" s="200" t="s">
        <v>3201</v>
      </c>
      <c r="C5122" s="200" t="s">
        <v>2295</v>
      </c>
      <c r="D5122" s="200" t="s">
        <v>2466</v>
      </c>
      <c r="E5122" s="200" t="s">
        <v>105</v>
      </c>
      <c r="F5122" s="200" t="s">
        <v>2378</v>
      </c>
    </row>
    <row r="5123" spans="1:6" ht="12.75" customHeight="1" x14ac:dyDescent="0.25">
      <c r="A5123" s="207" t="s">
        <v>513</v>
      </c>
      <c r="B5123" s="200" t="s">
        <v>3201</v>
      </c>
      <c r="C5123" s="200" t="s">
        <v>2295</v>
      </c>
      <c r="D5123" s="200" t="s">
        <v>2466</v>
      </c>
      <c r="E5123" s="200" t="s">
        <v>105</v>
      </c>
      <c r="F5123" s="200" t="s">
        <v>2364</v>
      </c>
    </row>
    <row r="5124" spans="1:6" ht="12.75" customHeight="1" x14ac:dyDescent="0.25">
      <c r="A5124" s="207" t="s">
        <v>513</v>
      </c>
      <c r="B5124" s="200" t="s">
        <v>3201</v>
      </c>
      <c r="C5124" s="200" t="s">
        <v>2295</v>
      </c>
      <c r="D5124" s="200" t="s">
        <v>2466</v>
      </c>
      <c r="E5124" s="200" t="s">
        <v>105</v>
      </c>
      <c r="F5124" s="200" t="s">
        <v>2342</v>
      </c>
    </row>
    <row r="5125" spans="1:6" ht="12.75" customHeight="1" x14ac:dyDescent="0.25">
      <c r="A5125" s="207" t="s">
        <v>513</v>
      </c>
      <c r="B5125" s="200" t="s">
        <v>3201</v>
      </c>
      <c r="C5125" s="200" t="s">
        <v>2295</v>
      </c>
      <c r="D5125" s="200" t="s">
        <v>2466</v>
      </c>
      <c r="E5125" s="200" t="s">
        <v>105</v>
      </c>
      <c r="F5125" s="200" t="s">
        <v>2407</v>
      </c>
    </row>
    <row r="5126" spans="1:6" ht="12.75" customHeight="1" x14ac:dyDescent="0.25">
      <c r="A5126" s="207" t="s">
        <v>513</v>
      </c>
      <c r="B5126" s="200" t="s">
        <v>3201</v>
      </c>
      <c r="C5126" s="200" t="s">
        <v>2295</v>
      </c>
      <c r="D5126" s="200" t="s">
        <v>2466</v>
      </c>
      <c r="E5126" s="200" t="s">
        <v>105</v>
      </c>
      <c r="F5126" s="200" t="s">
        <v>2367</v>
      </c>
    </row>
    <row r="5127" spans="1:6" ht="12.75" customHeight="1" x14ac:dyDescent="0.25">
      <c r="A5127" s="207" t="s">
        <v>513</v>
      </c>
      <c r="B5127" s="200" t="s">
        <v>3201</v>
      </c>
      <c r="C5127" s="200" t="s">
        <v>2295</v>
      </c>
      <c r="D5127" s="200" t="s">
        <v>2466</v>
      </c>
      <c r="E5127" s="200" t="s">
        <v>105</v>
      </c>
      <c r="F5127" s="200" t="s">
        <v>2355</v>
      </c>
    </row>
    <row r="5128" spans="1:6" ht="12.75" customHeight="1" x14ac:dyDescent="0.25">
      <c r="A5128" s="207" t="s">
        <v>513</v>
      </c>
      <c r="B5128" s="200" t="s">
        <v>3201</v>
      </c>
      <c r="C5128" s="200" t="s">
        <v>2295</v>
      </c>
      <c r="D5128" s="200" t="s">
        <v>2466</v>
      </c>
      <c r="E5128" s="200" t="s">
        <v>105</v>
      </c>
      <c r="F5128" s="200" t="s">
        <v>2440</v>
      </c>
    </row>
    <row r="5129" spans="1:6" ht="12.75" customHeight="1" x14ac:dyDescent="0.25">
      <c r="A5129" s="207" t="s">
        <v>513</v>
      </c>
      <c r="B5129" s="200" t="s">
        <v>3201</v>
      </c>
      <c r="C5129" s="200" t="s">
        <v>2295</v>
      </c>
      <c r="D5129" s="200" t="s">
        <v>2466</v>
      </c>
      <c r="E5129" s="200" t="s">
        <v>105</v>
      </c>
      <c r="F5129" s="200" t="s">
        <v>2343</v>
      </c>
    </row>
    <row r="5130" spans="1:6" ht="12.75" customHeight="1" x14ac:dyDescent="0.25">
      <c r="A5130" s="207" t="s">
        <v>513</v>
      </c>
      <c r="B5130" s="200" t="s">
        <v>3201</v>
      </c>
      <c r="C5130" s="200" t="s">
        <v>2295</v>
      </c>
      <c r="D5130" s="200" t="s">
        <v>2466</v>
      </c>
      <c r="E5130" s="200" t="s">
        <v>105</v>
      </c>
      <c r="F5130" s="200" t="s">
        <v>2396</v>
      </c>
    </row>
    <row r="5131" spans="1:6" ht="12.75" customHeight="1" x14ac:dyDescent="0.25">
      <c r="A5131" s="207" t="s">
        <v>513</v>
      </c>
      <c r="B5131" s="200" t="s">
        <v>3201</v>
      </c>
      <c r="C5131" s="200" t="s">
        <v>2295</v>
      </c>
      <c r="D5131" s="200" t="s">
        <v>2466</v>
      </c>
      <c r="E5131" s="200" t="s">
        <v>105</v>
      </c>
      <c r="F5131" s="200" t="s">
        <v>2349</v>
      </c>
    </row>
    <row r="5132" spans="1:6" ht="12.75" customHeight="1" x14ac:dyDescent="0.25">
      <c r="A5132" s="207" t="s">
        <v>513</v>
      </c>
      <c r="B5132" s="200" t="s">
        <v>3201</v>
      </c>
      <c r="C5132" s="200" t="s">
        <v>2295</v>
      </c>
      <c r="D5132" s="200" t="s">
        <v>2466</v>
      </c>
      <c r="E5132" s="200" t="s">
        <v>105</v>
      </c>
      <c r="F5132" s="200" t="s">
        <v>2352</v>
      </c>
    </row>
    <row r="5133" spans="1:6" ht="12.75" customHeight="1" x14ac:dyDescent="0.25">
      <c r="A5133" s="207" t="s">
        <v>513</v>
      </c>
      <c r="B5133" s="200" t="s">
        <v>3201</v>
      </c>
      <c r="C5133" s="200" t="s">
        <v>2295</v>
      </c>
      <c r="D5133" s="200" t="s">
        <v>2466</v>
      </c>
      <c r="E5133" s="200" t="s">
        <v>105</v>
      </c>
      <c r="F5133" s="200" t="s">
        <v>2390</v>
      </c>
    </row>
    <row r="5134" spans="1:6" ht="12.75" customHeight="1" x14ac:dyDescent="0.25">
      <c r="A5134" s="207" t="s">
        <v>513</v>
      </c>
      <c r="B5134" s="200" t="s">
        <v>3201</v>
      </c>
      <c r="C5134" s="200" t="s">
        <v>2295</v>
      </c>
      <c r="D5134" s="200" t="s">
        <v>2466</v>
      </c>
      <c r="E5134" s="200" t="s">
        <v>105</v>
      </c>
      <c r="F5134" s="200" t="s">
        <v>2459</v>
      </c>
    </row>
    <row r="5135" spans="1:6" ht="12.75" customHeight="1" x14ac:dyDescent="0.25">
      <c r="A5135" s="207" t="s">
        <v>513</v>
      </c>
      <c r="B5135" s="200" t="s">
        <v>3201</v>
      </c>
      <c r="C5135" s="200" t="s">
        <v>2295</v>
      </c>
      <c r="D5135" s="200" t="s">
        <v>2466</v>
      </c>
      <c r="E5135" s="200" t="s">
        <v>105</v>
      </c>
      <c r="F5135" s="200" t="s">
        <v>2372</v>
      </c>
    </row>
    <row r="5136" spans="1:6" ht="12.75" customHeight="1" x14ac:dyDescent="0.25">
      <c r="A5136" s="207" t="s">
        <v>513</v>
      </c>
      <c r="B5136" s="200" t="s">
        <v>3201</v>
      </c>
      <c r="C5136" s="200" t="s">
        <v>2295</v>
      </c>
      <c r="D5136" s="200" t="s">
        <v>2466</v>
      </c>
      <c r="E5136" s="200" t="s">
        <v>105</v>
      </c>
      <c r="F5136" s="200" t="s">
        <v>2347</v>
      </c>
    </row>
    <row r="5137" spans="1:6" ht="12.75" customHeight="1" x14ac:dyDescent="0.25">
      <c r="A5137" s="207" t="s">
        <v>513</v>
      </c>
      <c r="B5137" s="200" t="s">
        <v>3201</v>
      </c>
      <c r="C5137" s="200" t="s">
        <v>2295</v>
      </c>
      <c r="D5137" s="200" t="s">
        <v>2466</v>
      </c>
      <c r="E5137" s="200" t="s">
        <v>105</v>
      </c>
      <c r="F5137" s="200" t="s">
        <v>2398</v>
      </c>
    </row>
    <row r="5138" spans="1:6" ht="12.75" customHeight="1" x14ac:dyDescent="0.25">
      <c r="A5138" s="207" t="s">
        <v>630</v>
      </c>
      <c r="B5138" s="200" t="s">
        <v>3202</v>
      </c>
      <c r="C5138" s="200" t="s">
        <v>2439</v>
      </c>
      <c r="D5138" s="200" t="s">
        <v>2341</v>
      </c>
      <c r="E5138" s="200" t="s">
        <v>105</v>
      </c>
      <c r="F5138" s="200" t="s">
        <v>2353</v>
      </c>
    </row>
    <row r="5139" spans="1:6" ht="12.75" customHeight="1" x14ac:dyDescent="0.25">
      <c r="A5139" s="207" t="s">
        <v>524</v>
      </c>
      <c r="B5139" s="200" t="s">
        <v>3203</v>
      </c>
      <c r="C5139" s="200" t="s">
        <v>2774</v>
      </c>
      <c r="D5139" s="200" t="s">
        <v>2466</v>
      </c>
      <c r="E5139" s="200" t="s">
        <v>105</v>
      </c>
      <c r="F5139" s="200" t="s">
        <v>2405</v>
      </c>
    </row>
    <row r="5140" spans="1:6" ht="12.75" customHeight="1" x14ac:dyDescent="0.25">
      <c r="A5140" s="207" t="s">
        <v>589</v>
      </c>
      <c r="B5140" s="200" t="s">
        <v>3204</v>
      </c>
      <c r="C5140" s="200" t="s">
        <v>3166</v>
      </c>
      <c r="D5140" s="200" t="s">
        <v>2341</v>
      </c>
      <c r="E5140" s="200" t="s">
        <v>105</v>
      </c>
      <c r="F5140" s="200" t="s">
        <v>2342</v>
      </c>
    </row>
    <row r="5141" spans="1:6" ht="12.75" customHeight="1" x14ac:dyDescent="0.25">
      <c r="A5141" s="207" t="s">
        <v>529</v>
      </c>
      <c r="B5141" s="200" t="s">
        <v>3205</v>
      </c>
      <c r="C5141" s="200" t="s">
        <v>2774</v>
      </c>
      <c r="D5141" s="200" t="s">
        <v>2341</v>
      </c>
      <c r="E5141" s="200" t="s">
        <v>105</v>
      </c>
      <c r="F5141" s="200" t="s">
        <v>2342</v>
      </c>
    </row>
    <row r="5142" spans="1:6" ht="12.75" customHeight="1" x14ac:dyDescent="0.25">
      <c r="A5142" s="207" t="s">
        <v>527</v>
      </c>
      <c r="B5142" s="200" t="s">
        <v>3206</v>
      </c>
      <c r="C5142" s="200" t="s">
        <v>2774</v>
      </c>
      <c r="D5142" s="200" t="s">
        <v>2341</v>
      </c>
      <c r="E5142" s="200" t="s">
        <v>105</v>
      </c>
      <c r="F5142" s="200" t="s">
        <v>2357</v>
      </c>
    </row>
    <row r="5143" spans="1:6" ht="12.75" customHeight="1" x14ac:dyDescent="0.25">
      <c r="A5143" s="207" t="s">
        <v>526</v>
      </c>
      <c r="B5143" s="200" t="s">
        <v>3207</v>
      </c>
      <c r="C5143" s="200" t="s">
        <v>2774</v>
      </c>
      <c r="D5143" s="200" t="s">
        <v>2466</v>
      </c>
      <c r="E5143" s="200" t="s">
        <v>105</v>
      </c>
      <c r="F5143" s="200" t="s">
        <v>2364</v>
      </c>
    </row>
    <row r="5144" spans="1:6" ht="12.75" customHeight="1" x14ac:dyDescent="0.25">
      <c r="A5144" s="207">
        <v>2279</v>
      </c>
      <c r="B5144" s="200" t="s">
        <v>3208</v>
      </c>
      <c r="C5144" s="200" t="s">
        <v>2590</v>
      </c>
      <c r="D5144" s="200" t="s">
        <v>2341</v>
      </c>
      <c r="E5144" s="200" t="s">
        <v>109</v>
      </c>
      <c r="F5144" s="200" t="s">
        <v>2357</v>
      </c>
    </row>
    <row r="5145" spans="1:6" ht="12.75" customHeight="1" x14ac:dyDescent="0.25">
      <c r="A5145" s="207" t="s">
        <v>586</v>
      </c>
      <c r="B5145" s="200" t="s">
        <v>3209</v>
      </c>
      <c r="C5145" s="200" t="s">
        <v>2590</v>
      </c>
      <c r="D5145" s="200" t="s">
        <v>2466</v>
      </c>
      <c r="E5145" s="200" t="s">
        <v>113</v>
      </c>
      <c r="F5145" s="200" t="s">
        <v>2394</v>
      </c>
    </row>
    <row r="5146" spans="1:6" ht="12.75" customHeight="1" x14ac:dyDescent="0.25">
      <c r="A5146" s="207">
        <v>2178</v>
      </c>
      <c r="B5146" s="200" t="s">
        <v>3210</v>
      </c>
      <c r="C5146" s="200" t="s">
        <v>2774</v>
      </c>
      <c r="D5146" s="200" t="s">
        <v>2341</v>
      </c>
      <c r="E5146" s="200" t="s">
        <v>109</v>
      </c>
      <c r="F5146" s="200" t="s">
        <v>2374</v>
      </c>
    </row>
    <row r="5147" spans="1:6" ht="12.75" customHeight="1" x14ac:dyDescent="0.25">
      <c r="A5147" s="207" t="s">
        <v>529</v>
      </c>
      <c r="B5147" s="200" t="s">
        <v>3205</v>
      </c>
      <c r="C5147" s="200" t="s">
        <v>2774</v>
      </c>
      <c r="D5147" s="200" t="s">
        <v>2341</v>
      </c>
      <c r="E5147" s="200" t="s">
        <v>105</v>
      </c>
      <c r="F5147" s="200" t="s">
        <v>2367</v>
      </c>
    </row>
    <row r="5148" spans="1:6" ht="12.75" customHeight="1" x14ac:dyDescent="0.25">
      <c r="A5148" s="207" t="s">
        <v>588</v>
      </c>
      <c r="B5148" s="200" t="s">
        <v>3211</v>
      </c>
      <c r="C5148" s="200" t="s">
        <v>3166</v>
      </c>
      <c r="D5148" s="200" t="s">
        <v>2466</v>
      </c>
      <c r="E5148" s="200" t="s">
        <v>105</v>
      </c>
      <c r="F5148" s="200" t="s">
        <v>2390</v>
      </c>
    </row>
    <row r="5149" spans="1:6" ht="12.75" customHeight="1" x14ac:dyDescent="0.25">
      <c r="A5149" s="207">
        <v>2148</v>
      </c>
      <c r="B5149" s="200" t="s">
        <v>3212</v>
      </c>
      <c r="C5149" s="200" t="s">
        <v>2306</v>
      </c>
      <c r="D5149" s="200" t="s">
        <v>2341</v>
      </c>
      <c r="E5149" s="200" t="s">
        <v>106</v>
      </c>
      <c r="F5149" s="200" t="s">
        <v>2344</v>
      </c>
    </row>
    <row r="5150" spans="1:6" ht="12.75" customHeight="1" x14ac:dyDescent="0.25">
      <c r="A5150" s="207" t="s">
        <v>526</v>
      </c>
      <c r="B5150" s="200" t="s">
        <v>3207</v>
      </c>
      <c r="C5150" s="200" t="s">
        <v>2774</v>
      </c>
      <c r="D5150" s="200" t="s">
        <v>2466</v>
      </c>
      <c r="E5150" s="200" t="s">
        <v>105</v>
      </c>
      <c r="F5150" s="200" t="s">
        <v>2443</v>
      </c>
    </row>
    <row r="5151" spans="1:6" ht="12.75" customHeight="1" x14ac:dyDescent="0.25">
      <c r="A5151" s="207" t="s">
        <v>527</v>
      </c>
      <c r="B5151" s="200" t="s">
        <v>3206</v>
      </c>
      <c r="C5151" s="200" t="s">
        <v>2774</v>
      </c>
      <c r="D5151" s="200" t="s">
        <v>2341</v>
      </c>
      <c r="E5151" s="200" t="s">
        <v>105</v>
      </c>
      <c r="F5151" s="200" t="s">
        <v>2364</v>
      </c>
    </row>
    <row r="5152" spans="1:6" ht="12.75" customHeight="1" x14ac:dyDescent="0.25">
      <c r="A5152" s="207">
        <v>2279</v>
      </c>
      <c r="B5152" s="200" t="s">
        <v>3208</v>
      </c>
      <c r="C5152" s="200" t="s">
        <v>2590</v>
      </c>
      <c r="D5152" s="200" t="s">
        <v>2341</v>
      </c>
      <c r="E5152" s="200" t="s">
        <v>109</v>
      </c>
      <c r="F5152" s="200" t="s">
        <v>2342</v>
      </c>
    </row>
    <row r="5153" spans="1:6" ht="12.75" customHeight="1" x14ac:dyDescent="0.25">
      <c r="A5153" s="207">
        <v>2148</v>
      </c>
      <c r="B5153" s="200" t="s">
        <v>3212</v>
      </c>
      <c r="C5153" s="200" t="s">
        <v>2306</v>
      </c>
      <c r="D5153" s="200" t="s">
        <v>2341</v>
      </c>
      <c r="E5153" s="200" t="s">
        <v>106</v>
      </c>
      <c r="F5153" s="200" t="s">
        <v>2353</v>
      </c>
    </row>
    <row r="5154" spans="1:6" ht="12.75" customHeight="1" x14ac:dyDescent="0.25">
      <c r="A5154" s="207" t="s">
        <v>630</v>
      </c>
      <c r="B5154" s="200" t="s">
        <v>3202</v>
      </c>
      <c r="C5154" s="200" t="s">
        <v>2439</v>
      </c>
      <c r="D5154" s="200" t="s">
        <v>2341</v>
      </c>
      <c r="E5154" s="200" t="s">
        <v>105</v>
      </c>
      <c r="F5154" s="200" t="s">
        <v>2422</v>
      </c>
    </row>
    <row r="5155" spans="1:6" ht="12.75" customHeight="1" x14ac:dyDescent="0.25">
      <c r="A5155" s="207" t="s">
        <v>633</v>
      </c>
      <c r="B5155" s="200" t="s">
        <v>3213</v>
      </c>
      <c r="C5155" s="200" t="s">
        <v>2439</v>
      </c>
      <c r="D5155" s="200" t="s">
        <v>2466</v>
      </c>
      <c r="E5155" s="200" t="s">
        <v>105</v>
      </c>
      <c r="F5155" s="200" t="s">
        <v>2440</v>
      </c>
    </row>
    <row r="5156" spans="1:6" ht="12.75" customHeight="1" x14ac:dyDescent="0.25">
      <c r="A5156" s="207" t="s">
        <v>523</v>
      </c>
      <c r="B5156" s="200" t="s">
        <v>3214</v>
      </c>
      <c r="C5156" s="200" t="s">
        <v>2774</v>
      </c>
      <c r="D5156" s="200" t="s">
        <v>2466</v>
      </c>
      <c r="E5156" s="200" t="s">
        <v>105</v>
      </c>
      <c r="F5156" s="200" t="s">
        <v>2365</v>
      </c>
    </row>
    <row r="5157" spans="1:6" ht="12.75" customHeight="1" x14ac:dyDescent="0.25">
      <c r="A5157" s="207" t="s">
        <v>523</v>
      </c>
      <c r="B5157" s="200" t="s">
        <v>3214</v>
      </c>
      <c r="C5157" s="200" t="s">
        <v>2774</v>
      </c>
      <c r="D5157" s="200" t="s">
        <v>2466</v>
      </c>
      <c r="E5157" s="200" t="s">
        <v>105</v>
      </c>
      <c r="F5157" s="200" t="s">
        <v>2367</v>
      </c>
    </row>
    <row r="5158" spans="1:6" ht="12.75" customHeight="1" x14ac:dyDescent="0.25">
      <c r="A5158" s="207" t="s">
        <v>589</v>
      </c>
      <c r="B5158" s="200" t="s">
        <v>3204</v>
      </c>
      <c r="C5158" s="200" t="s">
        <v>3166</v>
      </c>
      <c r="D5158" s="200" t="s">
        <v>2341</v>
      </c>
      <c r="E5158" s="200" t="s">
        <v>105</v>
      </c>
      <c r="F5158" s="200" t="s">
        <v>2353</v>
      </c>
    </row>
    <row r="5159" spans="1:6" ht="12.75" customHeight="1" x14ac:dyDescent="0.25">
      <c r="A5159" s="207">
        <v>2178</v>
      </c>
      <c r="B5159" s="200" t="s">
        <v>3210</v>
      </c>
      <c r="C5159" s="200" t="s">
        <v>2774</v>
      </c>
      <c r="D5159" s="200" t="s">
        <v>2341</v>
      </c>
      <c r="E5159" s="200" t="s">
        <v>109</v>
      </c>
      <c r="F5159" s="200" t="s">
        <v>2342</v>
      </c>
    </row>
    <row r="5160" spans="1:6" ht="12.75" customHeight="1" x14ac:dyDescent="0.25">
      <c r="A5160" s="207">
        <v>2279</v>
      </c>
      <c r="B5160" s="200" t="s">
        <v>3208</v>
      </c>
      <c r="C5160" s="200" t="s">
        <v>2590</v>
      </c>
      <c r="D5160" s="200" t="s">
        <v>2341</v>
      </c>
      <c r="E5160" s="200" t="s">
        <v>109</v>
      </c>
      <c r="F5160" s="200" t="s">
        <v>2346</v>
      </c>
    </row>
    <row r="5161" spans="1:6" ht="12.75" customHeight="1" x14ac:dyDescent="0.25">
      <c r="A5161" s="207" t="s">
        <v>630</v>
      </c>
      <c r="B5161" s="200" t="s">
        <v>3202</v>
      </c>
      <c r="C5161" s="200" t="s">
        <v>2439</v>
      </c>
      <c r="D5161" s="200" t="s">
        <v>2341</v>
      </c>
      <c r="E5161" s="200" t="s">
        <v>105</v>
      </c>
      <c r="F5161" s="200" t="s">
        <v>2367</v>
      </c>
    </row>
    <row r="5162" spans="1:6" ht="12.75" customHeight="1" x14ac:dyDescent="0.25">
      <c r="A5162" s="207" t="s">
        <v>527</v>
      </c>
      <c r="B5162" s="200" t="s">
        <v>3206</v>
      </c>
      <c r="C5162" s="200" t="s">
        <v>2774</v>
      </c>
      <c r="D5162" s="200" t="s">
        <v>2341</v>
      </c>
      <c r="E5162" s="200" t="s">
        <v>105</v>
      </c>
      <c r="F5162" s="200" t="s">
        <v>2342</v>
      </c>
    </row>
    <row r="5163" spans="1:6" ht="12.75" customHeight="1" x14ac:dyDescent="0.25">
      <c r="A5163" s="207" t="s">
        <v>586</v>
      </c>
      <c r="B5163" s="200" t="s">
        <v>3209</v>
      </c>
      <c r="C5163" s="200" t="s">
        <v>2590</v>
      </c>
      <c r="D5163" s="200" t="s">
        <v>2466</v>
      </c>
      <c r="E5163" s="200" t="s">
        <v>113</v>
      </c>
      <c r="F5163" s="200" t="s">
        <v>2405</v>
      </c>
    </row>
    <row r="5164" spans="1:6" ht="12.75" customHeight="1" x14ac:dyDescent="0.25">
      <c r="A5164" s="207" t="s">
        <v>526</v>
      </c>
      <c r="B5164" s="200" t="s">
        <v>3207</v>
      </c>
      <c r="C5164" s="200" t="s">
        <v>2774</v>
      </c>
      <c r="D5164" s="200" t="s">
        <v>2466</v>
      </c>
      <c r="E5164" s="200" t="s">
        <v>105</v>
      </c>
      <c r="F5164" s="200" t="s">
        <v>2405</v>
      </c>
    </row>
    <row r="5165" spans="1:6" ht="12.75" customHeight="1" x14ac:dyDescent="0.25">
      <c r="A5165" s="207" t="s">
        <v>631</v>
      </c>
      <c r="B5165" s="200" t="s">
        <v>3215</v>
      </c>
      <c r="C5165" s="200" t="s">
        <v>2439</v>
      </c>
      <c r="D5165" s="200" t="s">
        <v>2341</v>
      </c>
      <c r="E5165" s="200" t="s">
        <v>105</v>
      </c>
      <c r="F5165" s="200" t="s">
        <v>2367</v>
      </c>
    </row>
    <row r="5166" spans="1:6" ht="12.75" customHeight="1" x14ac:dyDescent="0.25">
      <c r="A5166" s="207">
        <v>2148</v>
      </c>
      <c r="B5166" s="200" t="s">
        <v>3212</v>
      </c>
      <c r="C5166" s="200" t="s">
        <v>2306</v>
      </c>
      <c r="D5166" s="200" t="s">
        <v>2341</v>
      </c>
      <c r="E5166" s="200" t="s">
        <v>106</v>
      </c>
      <c r="F5166" s="200" t="s">
        <v>2347</v>
      </c>
    </row>
    <row r="5167" spans="1:6" ht="12.75" customHeight="1" x14ac:dyDescent="0.25">
      <c r="A5167" s="207">
        <v>2148</v>
      </c>
      <c r="B5167" s="200" t="s">
        <v>3212</v>
      </c>
      <c r="C5167" s="200" t="s">
        <v>2306</v>
      </c>
      <c r="D5167" s="200" t="s">
        <v>2341</v>
      </c>
      <c r="E5167" s="200" t="s">
        <v>106</v>
      </c>
      <c r="F5167" s="200" t="s">
        <v>2408</v>
      </c>
    </row>
    <row r="5168" spans="1:6" ht="12.75" customHeight="1" x14ac:dyDescent="0.25">
      <c r="A5168" s="207">
        <v>2279</v>
      </c>
      <c r="B5168" s="200" t="s">
        <v>3208</v>
      </c>
      <c r="C5168" s="200" t="s">
        <v>2590</v>
      </c>
      <c r="D5168" s="200" t="s">
        <v>2341</v>
      </c>
      <c r="E5168" s="200" t="s">
        <v>109</v>
      </c>
      <c r="F5168" s="200" t="s">
        <v>2374</v>
      </c>
    </row>
    <row r="5169" spans="1:6" ht="12.75" customHeight="1" x14ac:dyDescent="0.25">
      <c r="A5169" s="207" t="s">
        <v>524</v>
      </c>
      <c r="B5169" s="200" t="s">
        <v>3203</v>
      </c>
      <c r="C5169" s="200" t="s">
        <v>2774</v>
      </c>
      <c r="D5169" s="200" t="s">
        <v>2466</v>
      </c>
      <c r="E5169" s="200" t="s">
        <v>105</v>
      </c>
      <c r="F5169" s="200" t="s">
        <v>2367</v>
      </c>
    </row>
    <row r="5170" spans="1:6" ht="12.75" customHeight="1" x14ac:dyDescent="0.25">
      <c r="A5170" s="207" t="s">
        <v>633</v>
      </c>
      <c r="B5170" s="200" t="s">
        <v>3213</v>
      </c>
      <c r="C5170" s="200" t="s">
        <v>2439</v>
      </c>
      <c r="D5170" s="200" t="s">
        <v>2466</v>
      </c>
      <c r="E5170" s="200" t="s">
        <v>105</v>
      </c>
      <c r="F5170" s="200" t="s">
        <v>2407</v>
      </c>
    </row>
    <row r="5171" spans="1:6" ht="12.75" customHeight="1" x14ac:dyDescent="0.25">
      <c r="A5171" s="207" t="s">
        <v>588</v>
      </c>
      <c r="B5171" s="200" t="s">
        <v>3211</v>
      </c>
      <c r="C5171" s="200" t="s">
        <v>3166</v>
      </c>
      <c r="D5171" s="200" t="s">
        <v>2466</v>
      </c>
      <c r="E5171" s="200" t="s">
        <v>105</v>
      </c>
      <c r="F5171" s="200" t="s">
        <v>2367</v>
      </c>
    </row>
    <row r="5172" spans="1:6" ht="12.75" customHeight="1" x14ac:dyDescent="0.25">
      <c r="A5172" s="207">
        <v>2148</v>
      </c>
      <c r="B5172" s="200" t="s">
        <v>3212</v>
      </c>
      <c r="C5172" s="200" t="s">
        <v>2306</v>
      </c>
      <c r="D5172" s="200" t="s">
        <v>2341</v>
      </c>
      <c r="E5172" s="200" t="s">
        <v>106</v>
      </c>
      <c r="F5172" s="200" t="s">
        <v>2394</v>
      </c>
    </row>
    <row r="5173" spans="1:6" ht="12.75" customHeight="1" x14ac:dyDescent="0.25">
      <c r="A5173" s="207" t="s">
        <v>588</v>
      </c>
      <c r="B5173" s="200" t="s">
        <v>3211</v>
      </c>
      <c r="C5173" s="200" t="s">
        <v>3166</v>
      </c>
      <c r="D5173" s="200" t="s">
        <v>2466</v>
      </c>
      <c r="E5173" s="200" t="s">
        <v>105</v>
      </c>
      <c r="F5173" s="200" t="s">
        <v>2443</v>
      </c>
    </row>
    <row r="5174" spans="1:6" ht="12.75" customHeight="1" x14ac:dyDescent="0.25">
      <c r="A5174" s="207" t="s">
        <v>523</v>
      </c>
      <c r="B5174" s="200" t="s">
        <v>3214</v>
      </c>
      <c r="C5174" s="200" t="s">
        <v>2774</v>
      </c>
      <c r="D5174" s="200" t="s">
        <v>2466</v>
      </c>
      <c r="E5174" s="200" t="s">
        <v>105</v>
      </c>
      <c r="F5174" s="200" t="s">
        <v>2390</v>
      </c>
    </row>
    <row r="5175" spans="1:6" ht="12.75" customHeight="1" x14ac:dyDescent="0.25">
      <c r="A5175" s="207" t="s">
        <v>526</v>
      </c>
      <c r="B5175" s="200" t="s">
        <v>3207</v>
      </c>
      <c r="C5175" s="200" t="s">
        <v>2774</v>
      </c>
      <c r="D5175" s="200" t="s">
        <v>2466</v>
      </c>
      <c r="E5175" s="200" t="s">
        <v>105</v>
      </c>
      <c r="F5175" s="200" t="s">
        <v>2365</v>
      </c>
    </row>
    <row r="5176" spans="1:6" ht="12.75" customHeight="1" x14ac:dyDescent="0.25">
      <c r="A5176" s="207" t="s">
        <v>589</v>
      </c>
      <c r="B5176" s="200" t="s">
        <v>3204</v>
      </c>
      <c r="C5176" s="200" t="s">
        <v>3166</v>
      </c>
      <c r="D5176" s="200" t="s">
        <v>2341</v>
      </c>
      <c r="E5176" s="200" t="s">
        <v>105</v>
      </c>
      <c r="F5176" s="200" t="s">
        <v>2364</v>
      </c>
    </row>
    <row r="5177" spans="1:6" ht="12.75" customHeight="1" x14ac:dyDescent="0.25">
      <c r="A5177" s="207" t="s">
        <v>588</v>
      </c>
      <c r="B5177" s="200" t="s">
        <v>3211</v>
      </c>
      <c r="C5177" s="200" t="s">
        <v>3166</v>
      </c>
      <c r="D5177" s="200" t="s">
        <v>2466</v>
      </c>
      <c r="E5177" s="200" t="s">
        <v>105</v>
      </c>
      <c r="F5177" s="200" t="s">
        <v>2396</v>
      </c>
    </row>
    <row r="5178" spans="1:6" ht="12.75" customHeight="1" x14ac:dyDescent="0.25">
      <c r="A5178" s="207" t="s">
        <v>589</v>
      </c>
      <c r="B5178" s="200" t="s">
        <v>3204</v>
      </c>
      <c r="C5178" s="200" t="s">
        <v>3166</v>
      </c>
      <c r="D5178" s="200" t="s">
        <v>2341</v>
      </c>
      <c r="E5178" s="200" t="s">
        <v>105</v>
      </c>
      <c r="F5178" s="200" t="s">
        <v>2367</v>
      </c>
    </row>
    <row r="5179" spans="1:6" ht="12.75" customHeight="1" x14ac:dyDescent="0.25">
      <c r="A5179" s="207" t="s">
        <v>588</v>
      </c>
      <c r="B5179" s="200" t="s">
        <v>3211</v>
      </c>
      <c r="C5179" s="200" t="s">
        <v>3166</v>
      </c>
      <c r="D5179" s="200" t="s">
        <v>2466</v>
      </c>
      <c r="E5179" s="200" t="s">
        <v>105</v>
      </c>
      <c r="F5179" s="200" t="s">
        <v>2355</v>
      </c>
    </row>
    <row r="5180" spans="1:6" ht="12.75" customHeight="1" x14ac:dyDescent="0.25">
      <c r="A5180" s="207">
        <v>2148</v>
      </c>
      <c r="B5180" s="200" t="s">
        <v>3212</v>
      </c>
      <c r="C5180" s="200" t="s">
        <v>2306</v>
      </c>
      <c r="D5180" s="200" t="s">
        <v>2341</v>
      </c>
      <c r="E5180" s="200" t="s">
        <v>106</v>
      </c>
      <c r="F5180" s="200" t="s">
        <v>2342</v>
      </c>
    </row>
    <row r="5181" spans="1:6" ht="12.75" customHeight="1" x14ac:dyDescent="0.25">
      <c r="A5181" s="207" t="s">
        <v>526</v>
      </c>
      <c r="B5181" s="200" t="s">
        <v>3207</v>
      </c>
      <c r="C5181" s="200" t="s">
        <v>2774</v>
      </c>
      <c r="D5181" s="200" t="s">
        <v>2466</v>
      </c>
      <c r="E5181" s="200" t="s">
        <v>105</v>
      </c>
      <c r="F5181" s="200" t="s">
        <v>2367</v>
      </c>
    </row>
    <row r="5182" spans="1:6" ht="12.75" customHeight="1" x14ac:dyDescent="0.25">
      <c r="A5182" s="207" t="s">
        <v>631</v>
      </c>
      <c r="B5182" s="200" t="s">
        <v>3215</v>
      </c>
      <c r="C5182" s="200" t="s">
        <v>2439</v>
      </c>
      <c r="D5182" s="200" t="s">
        <v>2341</v>
      </c>
      <c r="E5182" s="200" t="s">
        <v>105</v>
      </c>
      <c r="F5182" s="200" t="s">
        <v>2342</v>
      </c>
    </row>
    <row r="5183" spans="1:6" ht="12.75" customHeight="1" x14ac:dyDescent="0.25">
      <c r="A5183" s="207" t="s">
        <v>524</v>
      </c>
      <c r="B5183" s="200" t="s">
        <v>3203</v>
      </c>
      <c r="C5183" s="200" t="s">
        <v>2774</v>
      </c>
      <c r="D5183" s="200" t="s">
        <v>2466</v>
      </c>
      <c r="E5183" s="200" t="s">
        <v>105</v>
      </c>
      <c r="F5183" s="200" t="s">
        <v>2355</v>
      </c>
    </row>
    <row r="5184" spans="1:6" ht="12.75" customHeight="1" x14ac:dyDescent="0.25">
      <c r="A5184" s="207" t="s">
        <v>589</v>
      </c>
      <c r="B5184" s="200" t="s">
        <v>3204</v>
      </c>
      <c r="C5184" s="200" t="s">
        <v>3166</v>
      </c>
      <c r="D5184" s="200" t="s">
        <v>2341</v>
      </c>
      <c r="E5184" s="200" t="s">
        <v>105</v>
      </c>
      <c r="F5184" s="200" t="s">
        <v>2357</v>
      </c>
    </row>
    <row r="5185" spans="1:6" ht="12.75" customHeight="1" x14ac:dyDescent="0.25">
      <c r="A5185" s="207" t="s">
        <v>526</v>
      </c>
      <c r="B5185" s="200" t="s">
        <v>3207</v>
      </c>
      <c r="C5185" s="200" t="s">
        <v>2774</v>
      </c>
      <c r="D5185" s="200" t="s">
        <v>2466</v>
      </c>
      <c r="E5185" s="200" t="s">
        <v>105</v>
      </c>
      <c r="F5185" s="200" t="s">
        <v>2396</v>
      </c>
    </row>
    <row r="5186" spans="1:6" ht="12.75" customHeight="1" x14ac:dyDescent="0.25">
      <c r="A5186" s="207">
        <v>2148</v>
      </c>
      <c r="B5186" s="200" t="s">
        <v>3212</v>
      </c>
      <c r="C5186" s="200" t="s">
        <v>2306</v>
      </c>
      <c r="D5186" s="200" t="s">
        <v>2341</v>
      </c>
      <c r="E5186" s="200" t="s">
        <v>106</v>
      </c>
      <c r="F5186" s="200" t="s">
        <v>2356</v>
      </c>
    </row>
    <row r="5187" spans="1:6" ht="12.75" customHeight="1" x14ac:dyDescent="0.25">
      <c r="A5187" s="207" t="s">
        <v>524</v>
      </c>
      <c r="B5187" s="200" t="s">
        <v>3203</v>
      </c>
      <c r="C5187" s="200" t="s">
        <v>2774</v>
      </c>
      <c r="D5187" s="200" t="s">
        <v>2466</v>
      </c>
      <c r="E5187" s="200" t="s">
        <v>105</v>
      </c>
      <c r="F5187" s="200" t="s">
        <v>2407</v>
      </c>
    </row>
    <row r="5188" spans="1:6" ht="12.75" customHeight="1" x14ac:dyDescent="0.25">
      <c r="A5188" s="207">
        <v>2148</v>
      </c>
      <c r="B5188" s="200" t="s">
        <v>3212</v>
      </c>
      <c r="C5188" s="200" t="s">
        <v>2306</v>
      </c>
      <c r="D5188" s="200" t="s">
        <v>2341</v>
      </c>
      <c r="E5188" s="200" t="s">
        <v>106</v>
      </c>
      <c r="F5188" s="200" t="s">
        <v>2422</v>
      </c>
    </row>
    <row r="5189" spans="1:6" ht="12.75" customHeight="1" x14ac:dyDescent="0.25">
      <c r="A5189" s="207">
        <v>2178</v>
      </c>
      <c r="B5189" s="200" t="s">
        <v>3210</v>
      </c>
      <c r="C5189" s="200" t="s">
        <v>2774</v>
      </c>
      <c r="D5189" s="200" t="s">
        <v>2341</v>
      </c>
      <c r="E5189" s="200" t="s">
        <v>109</v>
      </c>
      <c r="F5189" s="200" t="s">
        <v>2345</v>
      </c>
    </row>
    <row r="5190" spans="1:6" ht="12.75" customHeight="1" x14ac:dyDescent="0.25">
      <c r="A5190" s="207" t="s">
        <v>589</v>
      </c>
      <c r="B5190" s="200" t="s">
        <v>3204</v>
      </c>
      <c r="C5190" s="200" t="s">
        <v>3166</v>
      </c>
      <c r="D5190" s="200" t="s">
        <v>2341</v>
      </c>
      <c r="E5190" s="200" t="s">
        <v>105</v>
      </c>
      <c r="F5190" s="200" t="s">
        <v>2346</v>
      </c>
    </row>
    <row r="5191" spans="1:6" ht="12.75" customHeight="1" x14ac:dyDescent="0.25">
      <c r="A5191" s="207" t="s">
        <v>527</v>
      </c>
      <c r="B5191" s="200" t="s">
        <v>3206</v>
      </c>
      <c r="C5191" s="200" t="s">
        <v>2774</v>
      </c>
      <c r="D5191" s="200" t="s">
        <v>2341</v>
      </c>
      <c r="E5191" s="200" t="s">
        <v>105</v>
      </c>
      <c r="F5191" s="200" t="s">
        <v>2346</v>
      </c>
    </row>
    <row r="5192" spans="1:6" ht="12.75" customHeight="1" x14ac:dyDescent="0.25">
      <c r="A5192" s="207" t="s">
        <v>523</v>
      </c>
      <c r="B5192" s="200" t="s">
        <v>3214</v>
      </c>
      <c r="C5192" s="200" t="s">
        <v>2774</v>
      </c>
      <c r="D5192" s="200" t="s">
        <v>2466</v>
      </c>
      <c r="E5192" s="200" t="s">
        <v>105</v>
      </c>
      <c r="F5192" s="200" t="s">
        <v>2364</v>
      </c>
    </row>
    <row r="5193" spans="1:6" ht="12.75" customHeight="1" x14ac:dyDescent="0.25">
      <c r="A5193" s="207" t="s">
        <v>523</v>
      </c>
      <c r="B5193" s="200" t="s">
        <v>3214</v>
      </c>
      <c r="C5193" s="200" t="s">
        <v>2774</v>
      </c>
      <c r="D5193" s="200" t="s">
        <v>2466</v>
      </c>
      <c r="E5193" s="200" t="s">
        <v>105</v>
      </c>
      <c r="F5193" s="200" t="s">
        <v>2407</v>
      </c>
    </row>
    <row r="5194" spans="1:6" ht="12.75" customHeight="1" x14ac:dyDescent="0.25">
      <c r="A5194" s="207" t="s">
        <v>523</v>
      </c>
      <c r="B5194" s="200" t="s">
        <v>3214</v>
      </c>
      <c r="C5194" s="200" t="s">
        <v>2774</v>
      </c>
      <c r="D5194" s="200" t="s">
        <v>2466</v>
      </c>
      <c r="E5194" s="200" t="s">
        <v>105</v>
      </c>
      <c r="F5194" s="200" t="s">
        <v>2405</v>
      </c>
    </row>
    <row r="5195" spans="1:6" ht="12.75" customHeight="1" x14ac:dyDescent="0.25">
      <c r="A5195" s="207">
        <v>2148</v>
      </c>
      <c r="B5195" s="200" t="s">
        <v>3212</v>
      </c>
      <c r="C5195" s="200" t="s">
        <v>2306</v>
      </c>
      <c r="D5195" s="200" t="s">
        <v>2341</v>
      </c>
      <c r="E5195" s="200" t="s">
        <v>106</v>
      </c>
      <c r="F5195" s="200" t="s">
        <v>2350</v>
      </c>
    </row>
    <row r="5196" spans="1:6" ht="12.75" customHeight="1" x14ac:dyDescent="0.25">
      <c r="A5196" s="207" t="s">
        <v>526</v>
      </c>
      <c r="B5196" s="200" t="s">
        <v>3207</v>
      </c>
      <c r="C5196" s="200" t="s">
        <v>2774</v>
      </c>
      <c r="D5196" s="200" t="s">
        <v>2466</v>
      </c>
      <c r="E5196" s="200" t="s">
        <v>105</v>
      </c>
      <c r="F5196" s="200" t="s">
        <v>2407</v>
      </c>
    </row>
    <row r="5197" spans="1:6" ht="12.75" customHeight="1" x14ac:dyDescent="0.25">
      <c r="A5197" s="207" t="s">
        <v>527</v>
      </c>
      <c r="B5197" s="200" t="s">
        <v>3206</v>
      </c>
      <c r="C5197" s="200" t="s">
        <v>2774</v>
      </c>
      <c r="D5197" s="200" t="s">
        <v>2341</v>
      </c>
      <c r="E5197" s="200" t="s">
        <v>105</v>
      </c>
      <c r="F5197" s="200" t="s">
        <v>2365</v>
      </c>
    </row>
    <row r="5198" spans="1:6" ht="12.75" customHeight="1" x14ac:dyDescent="0.25">
      <c r="A5198" s="207" t="s">
        <v>631</v>
      </c>
      <c r="B5198" s="200" t="s">
        <v>3215</v>
      </c>
      <c r="C5198" s="200" t="s">
        <v>2439</v>
      </c>
      <c r="D5198" s="200" t="s">
        <v>2341</v>
      </c>
      <c r="E5198" s="200" t="s">
        <v>105</v>
      </c>
      <c r="F5198" s="200" t="s">
        <v>2346</v>
      </c>
    </row>
    <row r="5199" spans="1:6" ht="12.75" customHeight="1" x14ac:dyDescent="0.25">
      <c r="A5199" s="207" t="s">
        <v>522</v>
      </c>
      <c r="B5199" s="200" t="s">
        <v>3216</v>
      </c>
      <c r="C5199" s="200" t="s">
        <v>2774</v>
      </c>
      <c r="D5199" s="200" t="s">
        <v>2466</v>
      </c>
      <c r="E5199" s="200" t="s">
        <v>105</v>
      </c>
      <c r="F5199" s="200" t="s">
        <v>2390</v>
      </c>
    </row>
    <row r="5200" spans="1:6" ht="12.75" customHeight="1" x14ac:dyDescent="0.25">
      <c r="A5200" s="207" t="s">
        <v>527</v>
      </c>
      <c r="B5200" s="200" t="s">
        <v>3206</v>
      </c>
      <c r="C5200" s="200" t="s">
        <v>2774</v>
      </c>
      <c r="D5200" s="200" t="s">
        <v>2341</v>
      </c>
      <c r="E5200" s="200" t="s">
        <v>105</v>
      </c>
      <c r="F5200" s="200" t="s">
        <v>2353</v>
      </c>
    </row>
    <row r="5201" spans="1:6" ht="12.75" customHeight="1" x14ac:dyDescent="0.25">
      <c r="A5201" s="207" t="s">
        <v>527</v>
      </c>
      <c r="B5201" s="200" t="s">
        <v>3206</v>
      </c>
      <c r="C5201" s="200" t="s">
        <v>2774</v>
      </c>
      <c r="D5201" s="200" t="s">
        <v>2341</v>
      </c>
      <c r="E5201" s="200" t="s">
        <v>105</v>
      </c>
      <c r="F5201" s="200" t="s">
        <v>2394</v>
      </c>
    </row>
    <row r="5202" spans="1:6" ht="12.75" customHeight="1" x14ac:dyDescent="0.25">
      <c r="A5202" s="207" t="s">
        <v>529</v>
      </c>
      <c r="B5202" s="200" t="s">
        <v>3205</v>
      </c>
      <c r="C5202" s="200" t="s">
        <v>2774</v>
      </c>
      <c r="D5202" s="200" t="s">
        <v>2341</v>
      </c>
      <c r="E5202" s="200" t="s">
        <v>105</v>
      </c>
      <c r="F5202" s="200" t="s">
        <v>2365</v>
      </c>
    </row>
    <row r="5203" spans="1:6" ht="12.75" customHeight="1" x14ac:dyDescent="0.25">
      <c r="A5203" s="207" t="s">
        <v>526</v>
      </c>
      <c r="B5203" s="200" t="s">
        <v>3207</v>
      </c>
      <c r="C5203" s="200" t="s">
        <v>2774</v>
      </c>
      <c r="D5203" s="200" t="s">
        <v>2466</v>
      </c>
      <c r="E5203" s="200" t="s">
        <v>105</v>
      </c>
      <c r="F5203" s="200" t="s">
        <v>2390</v>
      </c>
    </row>
    <row r="5204" spans="1:6" ht="12.75" customHeight="1" x14ac:dyDescent="0.25">
      <c r="A5204" s="207" t="s">
        <v>588</v>
      </c>
      <c r="B5204" s="200" t="s">
        <v>3211</v>
      </c>
      <c r="C5204" s="200" t="s">
        <v>3166</v>
      </c>
      <c r="D5204" s="200" t="s">
        <v>2466</v>
      </c>
      <c r="E5204" s="200" t="s">
        <v>105</v>
      </c>
      <c r="F5204" s="200" t="s">
        <v>2405</v>
      </c>
    </row>
    <row r="5205" spans="1:6" ht="12.75" customHeight="1" x14ac:dyDescent="0.25">
      <c r="A5205" s="207" t="s">
        <v>527</v>
      </c>
      <c r="B5205" s="200" t="s">
        <v>3206</v>
      </c>
      <c r="C5205" s="200" t="s">
        <v>2774</v>
      </c>
      <c r="D5205" s="200" t="s">
        <v>2341</v>
      </c>
      <c r="E5205" s="200" t="s">
        <v>105</v>
      </c>
      <c r="F5205" s="200" t="s">
        <v>2373</v>
      </c>
    </row>
    <row r="5206" spans="1:6" ht="12.75" customHeight="1" x14ac:dyDescent="0.25">
      <c r="A5206" s="207">
        <v>2148</v>
      </c>
      <c r="B5206" s="200" t="s">
        <v>3212</v>
      </c>
      <c r="C5206" s="200" t="s">
        <v>2306</v>
      </c>
      <c r="D5206" s="200" t="s">
        <v>2341</v>
      </c>
      <c r="E5206" s="200" t="s">
        <v>106</v>
      </c>
      <c r="F5206" s="200" t="s">
        <v>2346</v>
      </c>
    </row>
    <row r="5207" spans="1:6" ht="12.75" customHeight="1" x14ac:dyDescent="0.25">
      <c r="A5207" s="207" t="s">
        <v>588</v>
      </c>
      <c r="B5207" s="200" t="s">
        <v>3211</v>
      </c>
      <c r="C5207" s="200" t="s">
        <v>3166</v>
      </c>
      <c r="D5207" s="200" t="s">
        <v>2466</v>
      </c>
      <c r="E5207" s="200" t="s">
        <v>105</v>
      </c>
      <c r="F5207" s="200" t="s">
        <v>2364</v>
      </c>
    </row>
    <row r="5208" spans="1:6" ht="12.75" customHeight="1" x14ac:dyDescent="0.25">
      <c r="A5208" s="207" t="s">
        <v>586</v>
      </c>
      <c r="B5208" s="200" t="s">
        <v>3209</v>
      </c>
      <c r="C5208" s="200" t="s">
        <v>2590</v>
      </c>
      <c r="D5208" s="200" t="s">
        <v>2466</v>
      </c>
      <c r="E5208" s="200" t="s">
        <v>113</v>
      </c>
      <c r="F5208" s="200" t="s">
        <v>2365</v>
      </c>
    </row>
    <row r="5209" spans="1:6" ht="12.75" customHeight="1" x14ac:dyDescent="0.25">
      <c r="A5209" s="207" t="s">
        <v>589</v>
      </c>
      <c r="B5209" s="200" t="s">
        <v>3204</v>
      </c>
      <c r="C5209" s="200" t="s">
        <v>3166</v>
      </c>
      <c r="D5209" s="200" t="s">
        <v>2341</v>
      </c>
      <c r="E5209" s="200" t="s">
        <v>105</v>
      </c>
      <c r="F5209" s="200" t="s">
        <v>2390</v>
      </c>
    </row>
    <row r="5210" spans="1:6" ht="12.75" customHeight="1" x14ac:dyDescent="0.25">
      <c r="A5210" s="207" t="s">
        <v>524</v>
      </c>
      <c r="B5210" s="200" t="s">
        <v>3203</v>
      </c>
      <c r="C5210" s="200" t="s">
        <v>2774</v>
      </c>
      <c r="D5210" s="200" t="s">
        <v>2466</v>
      </c>
      <c r="E5210" s="200" t="s">
        <v>105</v>
      </c>
      <c r="F5210" s="200" t="s">
        <v>2396</v>
      </c>
    </row>
    <row r="5211" spans="1:6" ht="12.75" customHeight="1" x14ac:dyDescent="0.25">
      <c r="A5211" s="207" t="s">
        <v>631</v>
      </c>
      <c r="B5211" s="200" t="s">
        <v>3215</v>
      </c>
      <c r="C5211" s="200" t="s">
        <v>2439</v>
      </c>
      <c r="D5211" s="200" t="s">
        <v>2341</v>
      </c>
      <c r="E5211" s="200" t="s">
        <v>105</v>
      </c>
      <c r="F5211" s="200" t="s">
        <v>2422</v>
      </c>
    </row>
    <row r="5212" spans="1:6" ht="12.75" customHeight="1" x14ac:dyDescent="0.25">
      <c r="A5212" s="207">
        <v>7082</v>
      </c>
      <c r="E5212" s="200" t="s">
        <v>112</v>
      </c>
    </row>
    <row r="5213" spans="1:6" ht="12.75" customHeight="1" x14ac:dyDescent="0.25">
      <c r="A5213" s="207">
        <v>2187</v>
      </c>
      <c r="B5213" s="200" t="s">
        <v>3217</v>
      </c>
      <c r="D5213" s="200" t="s">
        <v>2341</v>
      </c>
      <c r="E5213" s="200" t="s">
        <v>109</v>
      </c>
    </row>
    <row r="5214" spans="1:6" ht="12.75" customHeight="1" x14ac:dyDescent="0.25">
      <c r="A5214" s="207">
        <v>7083</v>
      </c>
      <c r="B5214" s="200" t="s">
        <v>3218</v>
      </c>
      <c r="D5214" s="200" t="s">
        <v>2466</v>
      </c>
      <c r="E5214" s="200" t="s">
        <v>109</v>
      </c>
    </row>
    <row r="5215" spans="1:6" ht="12.75" customHeight="1" x14ac:dyDescent="0.25">
      <c r="A5215" s="207">
        <v>5727</v>
      </c>
      <c r="B5215" s="200" t="s">
        <v>3219</v>
      </c>
      <c r="D5215" s="200" t="s">
        <v>2466</v>
      </c>
      <c r="E5215" s="200" t="s">
        <v>109</v>
      </c>
    </row>
    <row r="5216" spans="1:6" ht="12.75" customHeight="1" x14ac:dyDescent="0.25">
      <c r="A5216" s="207" t="s">
        <v>634</v>
      </c>
      <c r="B5216" s="200" t="s">
        <v>3220</v>
      </c>
      <c r="D5216" s="200" t="s">
        <v>2341</v>
      </c>
      <c r="E5216" s="200" t="s">
        <v>105</v>
      </c>
    </row>
    <row r="5217" spans="1:6" ht="12.75" customHeight="1" x14ac:dyDescent="0.25">
      <c r="A5217" s="207" t="s">
        <v>634</v>
      </c>
      <c r="B5217" s="200" t="s">
        <v>3220</v>
      </c>
      <c r="D5217" s="200" t="s">
        <v>2341</v>
      </c>
      <c r="E5217" s="200" t="s">
        <v>105</v>
      </c>
    </row>
    <row r="5218" spans="1:6" ht="12.75" customHeight="1" x14ac:dyDescent="0.25">
      <c r="A5218" s="207" t="s">
        <v>635</v>
      </c>
      <c r="B5218" s="200" t="s">
        <v>3221</v>
      </c>
      <c r="D5218" s="200" t="s">
        <v>2341</v>
      </c>
      <c r="E5218" s="200" t="s">
        <v>105</v>
      </c>
    </row>
    <row r="5219" spans="1:6" ht="12.75" customHeight="1" x14ac:dyDescent="0.25">
      <c r="A5219" s="207" t="s">
        <v>635</v>
      </c>
      <c r="B5219" s="200" t="s">
        <v>3221</v>
      </c>
      <c r="D5219" s="200" t="s">
        <v>2341</v>
      </c>
      <c r="E5219" s="200" t="s">
        <v>105</v>
      </c>
    </row>
    <row r="5220" spans="1:6" ht="12.75" customHeight="1" x14ac:dyDescent="0.25">
      <c r="A5220" s="207" t="s">
        <v>644</v>
      </c>
      <c r="B5220" s="200" t="s">
        <v>3222</v>
      </c>
      <c r="D5220" s="200" t="s">
        <v>2466</v>
      </c>
      <c r="E5220" s="200" t="s">
        <v>105</v>
      </c>
    </row>
    <row r="5221" spans="1:6" ht="12.75" customHeight="1" x14ac:dyDescent="0.25">
      <c r="A5221" s="207" t="s">
        <v>645</v>
      </c>
      <c r="B5221" s="200" t="s">
        <v>3223</v>
      </c>
      <c r="D5221" s="200" t="s">
        <v>2341</v>
      </c>
      <c r="E5221" s="200" t="s">
        <v>105</v>
      </c>
    </row>
    <row r="5222" spans="1:6" ht="12.75" customHeight="1" x14ac:dyDescent="0.25">
      <c r="A5222" s="207" t="s">
        <v>743</v>
      </c>
      <c r="B5222" s="200" t="s">
        <v>3224</v>
      </c>
      <c r="D5222" s="200" t="s">
        <v>2466</v>
      </c>
      <c r="E5222" s="200" t="s">
        <v>109</v>
      </c>
    </row>
    <row r="5223" spans="1:6" ht="12.75" customHeight="1" x14ac:dyDescent="0.25">
      <c r="A5223" s="207" t="s">
        <v>743</v>
      </c>
      <c r="B5223" s="200" t="s">
        <v>3224</v>
      </c>
      <c r="D5223" s="200" t="s">
        <v>2466</v>
      </c>
      <c r="E5223" s="200" t="s">
        <v>109</v>
      </c>
    </row>
    <row r="5224" spans="1:6" ht="12.75" customHeight="1" x14ac:dyDescent="0.25">
      <c r="A5224" s="207" t="s">
        <v>745</v>
      </c>
      <c r="B5224" s="200" t="s">
        <v>3225</v>
      </c>
      <c r="D5224" s="200" t="s">
        <v>2466</v>
      </c>
      <c r="E5224" s="200" t="s">
        <v>109</v>
      </c>
    </row>
    <row r="5225" spans="1:6" ht="12.75" customHeight="1" x14ac:dyDescent="0.25">
      <c r="A5225" s="207" t="s">
        <v>746</v>
      </c>
      <c r="B5225" s="200" t="s">
        <v>3226</v>
      </c>
      <c r="D5225" s="200" t="s">
        <v>2466</v>
      </c>
      <c r="E5225" s="200" t="s">
        <v>105</v>
      </c>
    </row>
    <row r="5226" spans="1:6" ht="12.75" customHeight="1" x14ac:dyDescent="0.25">
      <c r="A5226" s="207" t="s">
        <v>748</v>
      </c>
      <c r="B5226" s="200" t="s">
        <v>3227</v>
      </c>
      <c r="D5226" s="200" t="s">
        <v>2341</v>
      </c>
      <c r="E5226" s="200" t="s">
        <v>105</v>
      </c>
    </row>
    <row r="5227" spans="1:6" ht="12.75" customHeight="1" x14ac:dyDescent="0.25">
      <c r="A5227" s="207" t="s">
        <v>757</v>
      </c>
      <c r="B5227" s="200" t="s">
        <v>3228</v>
      </c>
      <c r="D5227" s="200" t="s">
        <v>2466</v>
      </c>
      <c r="E5227" s="200" t="s">
        <v>105</v>
      </c>
    </row>
    <row r="5228" spans="1:6" ht="12.75" customHeight="1" x14ac:dyDescent="0.25">
      <c r="A5228" s="207" t="s">
        <v>757</v>
      </c>
      <c r="B5228" s="200" t="s">
        <v>3228</v>
      </c>
      <c r="D5228" s="200" t="s">
        <v>2466</v>
      </c>
      <c r="E5228" s="200" t="s">
        <v>105</v>
      </c>
    </row>
    <row r="5229" spans="1:6" ht="12.75" customHeight="1" x14ac:dyDescent="0.25">
      <c r="A5229" s="207">
        <v>8253</v>
      </c>
      <c r="B5229" s="200" t="s">
        <v>3229</v>
      </c>
      <c r="D5229" s="200" t="s">
        <v>2466</v>
      </c>
      <c r="E5229" s="200" t="s">
        <v>109</v>
      </c>
    </row>
    <row r="5230" spans="1:6" ht="12.75" customHeight="1" x14ac:dyDescent="0.25">
      <c r="A5230" s="207">
        <v>2025</v>
      </c>
      <c r="B5230" s="200" t="s">
        <v>3230</v>
      </c>
      <c r="C5230" s="200" t="s">
        <v>2319</v>
      </c>
      <c r="D5230" s="200" t="s">
        <v>2341</v>
      </c>
      <c r="E5230" s="200" t="s">
        <v>101</v>
      </c>
      <c r="F5230" s="200" t="s">
        <v>2373</v>
      </c>
    </row>
    <row r="5231" spans="1:6" ht="12.75" customHeight="1" x14ac:dyDescent="0.25">
      <c r="A5231" s="207">
        <v>2025</v>
      </c>
      <c r="B5231" s="200" t="s">
        <v>3230</v>
      </c>
      <c r="C5231" s="200" t="s">
        <v>2319</v>
      </c>
      <c r="D5231" s="200" t="s">
        <v>2341</v>
      </c>
      <c r="E5231" s="200" t="s">
        <v>101</v>
      </c>
      <c r="F5231" s="200" t="s">
        <v>2363</v>
      </c>
    </row>
    <row r="5232" spans="1:6" ht="12.75" customHeight="1" x14ac:dyDescent="0.25">
      <c r="A5232" s="207" t="s">
        <v>930</v>
      </c>
      <c r="B5232" s="200" t="s">
        <v>3231</v>
      </c>
      <c r="C5232" s="200" t="s">
        <v>3232</v>
      </c>
      <c r="D5232" s="200" t="s">
        <v>2466</v>
      </c>
      <c r="E5232" s="200" t="s">
        <v>106</v>
      </c>
      <c r="F5232" s="200" t="s">
        <v>2350</v>
      </c>
    </row>
    <row r="5233" spans="1:6" ht="12.75" customHeight="1" x14ac:dyDescent="0.25">
      <c r="A5233" s="207" t="s">
        <v>1121</v>
      </c>
      <c r="B5233" s="200" t="s">
        <v>3233</v>
      </c>
      <c r="C5233" s="200" t="s">
        <v>2613</v>
      </c>
      <c r="D5233" s="200" t="s">
        <v>2466</v>
      </c>
      <c r="E5233" s="200" t="s">
        <v>105</v>
      </c>
      <c r="F5233" s="200" t="s">
        <v>2355</v>
      </c>
    </row>
    <row r="5234" spans="1:6" ht="12.75" customHeight="1" x14ac:dyDescent="0.25">
      <c r="A5234" s="207" t="s">
        <v>1121</v>
      </c>
      <c r="B5234" s="200" t="s">
        <v>3233</v>
      </c>
      <c r="C5234" s="200" t="s">
        <v>2613</v>
      </c>
      <c r="D5234" s="200" t="s">
        <v>2466</v>
      </c>
      <c r="E5234" s="200" t="s">
        <v>105</v>
      </c>
      <c r="F5234" s="200" t="s">
        <v>2407</v>
      </c>
    </row>
    <row r="5235" spans="1:6" ht="12.75" customHeight="1" x14ac:dyDescent="0.25">
      <c r="A5235" s="207" t="s">
        <v>1122</v>
      </c>
      <c r="B5235" s="200" t="s">
        <v>3234</v>
      </c>
      <c r="C5235" s="200" t="s">
        <v>2613</v>
      </c>
      <c r="D5235" s="200" t="s">
        <v>2466</v>
      </c>
      <c r="E5235" s="200" t="s">
        <v>105</v>
      </c>
      <c r="F5235" s="200" t="s">
        <v>2394</v>
      </c>
    </row>
    <row r="5236" spans="1:6" ht="12.75" customHeight="1" x14ac:dyDescent="0.25">
      <c r="A5236" s="207" t="s">
        <v>1119</v>
      </c>
      <c r="B5236" s="200" t="s">
        <v>3235</v>
      </c>
      <c r="C5236" s="200" t="s">
        <v>2613</v>
      </c>
      <c r="D5236" s="200" t="s">
        <v>2341</v>
      </c>
      <c r="E5236" s="200" t="s">
        <v>109</v>
      </c>
      <c r="F5236" s="200" t="s">
        <v>2365</v>
      </c>
    </row>
    <row r="5237" spans="1:6" ht="12.75" customHeight="1" x14ac:dyDescent="0.25">
      <c r="A5237" s="207" t="s">
        <v>1165</v>
      </c>
      <c r="B5237" s="200" t="s">
        <v>3236</v>
      </c>
      <c r="C5237" s="200" t="s">
        <v>2613</v>
      </c>
      <c r="D5237" s="200" t="s">
        <v>2466</v>
      </c>
      <c r="E5237" s="200" t="s">
        <v>105</v>
      </c>
      <c r="F5237" s="200" t="s">
        <v>2394</v>
      </c>
    </row>
    <row r="5238" spans="1:6" ht="12.75" customHeight="1" x14ac:dyDescent="0.25">
      <c r="A5238" s="207" t="s">
        <v>1165</v>
      </c>
      <c r="B5238" s="200" t="s">
        <v>3236</v>
      </c>
      <c r="C5238" s="200" t="s">
        <v>2613</v>
      </c>
      <c r="D5238" s="200" t="s">
        <v>2466</v>
      </c>
      <c r="E5238" s="200" t="s">
        <v>105</v>
      </c>
      <c r="F5238" s="200" t="s">
        <v>2346</v>
      </c>
    </row>
    <row r="5239" spans="1:6" ht="12.75" customHeight="1" x14ac:dyDescent="0.25">
      <c r="A5239" s="207" t="s">
        <v>866</v>
      </c>
      <c r="B5239" s="200" t="s">
        <v>3237</v>
      </c>
      <c r="C5239" s="200" t="s">
        <v>2439</v>
      </c>
      <c r="D5239" s="200" t="s">
        <v>2341</v>
      </c>
      <c r="E5239" s="200" t="s">
        <v>105</v>
      </c>
      <c r="F5239" s="200" t="s">
        <v>2440</v>
      </c>
    </row>
    <row r="5240" spans="1:6" ht="12.75" customHeight="1" x14ac:dyDescent="0.25">
      <c r="A5240" s="207" t="s">
        <v>1169</v>
      </c>
      <c r="B5240" s="200" t="s">
        <v>3238</v>
      </c>
      <c r="C5240" s="200" t="s">
        <v>2613</v>
      </c>
      <c r="D5240" s="200" t="s">
        <v>2466</v>
      </c>
      <c r="E5240" s="200" t="s">
        <v>112</v>
      </c>
      <c r="F5240" s="200" t="s">
        <v>2365</v>
      </c>
    </row>
    <row r="5241" spans="1:6" ht="12.75" customHeight="1" x14ac:dyDescent="0.25">
      <c r="A5241" s="207" t="s">
        <v>856</v>
      </c>
      <c r="B5241" s="200" t="s">
        <v>3239</v>
      </c>
      <c r="C5241" s="200" t="s">
        <v>2439</v>
      </c>
      <c r="D5241" s="200" t="s">
        <v>2341</v>
      </c>
      <c r="E5241" s="200" t="s">
        <v>105</v>
      </c>
      <c r="F5241" s="200" t="s">
        <v>2367</v>
      </c>
    </row>
    <row r="5242" spans="1:6" ht="12.75" customHeight="1" x14ac:dyDescent="0.25">
      <c r="A5242" s="207" t="s">
        <v>856</v>
      </c>
      <c r="B5242" s="200" t="s">
        <v>3239</v>
      </c>
      <c r="C5242" s="200" t="s">
        <v>2439</v>
      </c>
      <c r="D5242" s="200" t="s">
        <v>2341</v>
      </c>
      <c r="E5242" s="200" t="s">
        <v>105</v>
      </c>
      <c r="F5242" s="200" t="s">
        <v>2346</v>
      </c>
    </row>
    <row r="5243" spans="1:6" ht="12.75" customHeight="1" x14ac:dyDescent="0.25">
      <c r="A5243" s="207" t="s">
        <v>856</v>
      </c>
      <c r="B5243" s="200" t="s">
        <v>3239</v>
      </c>
      <c r="C5243" s="200" t="s">
        <v>2439</v>
      </c>
      <c r="D5243" s="200" t="s">
        <v>2341</v>
      </c>
      <c r="E5243" s="200" t="s">
        <v>105</v>
      </c>
      <c r="F5243" s="200" t="s">
        <v>2352</v>
      </c>
    </row>
    <row r="5244" spans="1:6" ht="12.75" customHeight="1" x14ac:dyDescent="0.25">
      <c r="A5244" s="207" t="s">
        <v>1135</v>
      </c>
      <c r="B5244" s="200" t="s">
        <v>3240</v>
      </c>
      <c r="C5244" s="200" t="s">
        <v>2613</v>
      </c>
      <c r="D5244" s="200" t="s">
        <v>2466</v>
      </c>
      <c r="E5244" s="200" t="s">
        <v>109</v>
      </c>
      <c r="F5244" s="200" t="s">
        <v>2367</v>
      </c>
    </row>
    <row r="5245" spans="1:6" ht="12.75" customHeight="1" x14ac:dyDescent="0.25">
      <c r="A5245" s="207" t="s">
        <v>1191</v>
      </c>
      <c r="B5245" s="200" t="s">
        <v>3241</v>
      </c>
      <c r="C5245" s="200" t="s">
        <v>2613</v>
      </c>
      <c r="D5245" s="200" t="s">
        <v>2466</v>
      </c>
      <c r="E5245" s="200" t="s">
        <v>112</v>
      </c>
      <c r="F5245" s="200" t="s">
        <v>2367</v>
      </c>
    </row>
    <row r="5246" spans="1:6" ht="12.75" customHeight="1" x14ac:dyDescent="0.25">
      <c r="A5246" s="207" t="s">
        <v>1191</v>
      </c>
      <c r="B5246" s="200" t="s">
        <v>3241</v>
      </c>
      <c r="C5246" s="200" t="s">
        <v>2613</v>
      </c>
      <c r="D5246" s="200" t="s">
        <v>2466</v>
      </c>
      <c r="E5246" s="200" t="s">
        <v>112</v>
      </c>
      <c r="F5246" s="200" t="s">
        <v>2345</v>
      </c>
    </row>
    <row r="5247" spans="1:6" ht="12.75" customHeight="1" x14ac:dyDescent="0.25">
      <c r="A5247" s="207" t="s">
        <v>1179</v>
      </c>
      <c r="B5247" s="200" t="s">
        <v>3242</v>
      </c>
      <c r="C5247" s="200" t="s">
        <v>2613</v>
      </c>
      <c r="D5247" s="200" t="s">
        <v>2466</v>
      </c>
      <c r="E5247" s="200" t="s">
        <v>112</v>
      </c>
      <c r="F5247" s="200" t="s">
        <v>2407</v>
      </c>
    </row>
    <row r="5248" spans="1:6" ht="12.75" customHeight="1" x14ac:dyDescent="0.25">
      <c r="A5248" s="207" t="s">
        <v>1085</v>
      </c>
      <c r="B5248" s="200" t="s">
        <v>3243</v>
      </c>
      <c r="C5248" s="200" t="s">
        <v>2613</v>
      </c>
      <c r="D5248" s="200" t="s">
        <v>2341</v>
      </c>
      <c r="E5248" s="200" t="s">
        <v>105</v>
      </c>
      <c r="F5248" s="200" t="s">
        <v>2346</v>
      </c>
    </row>
    <row r="5249" spans="1:6" ht="12.75" customHeight="1" x14ac:dyDescent="0.25">
      <c r="A5249" s="207" t="s">
        <v>1174</v>
      </c>
      <c r="B5249" s="200" t="s">
        <v>3244</v>
      </c>
      <c r="C5249" s="200" t="s">
        <v>2613</v>
      </c>
      <c r="D5249" s="200" t="s">
        <v>2466</v>
      </c>
      <c r="E5249" s="200" t="s">
        <v>112</v>
      </c>
      <c r="F5249" s="200" t="s">
        <v>2355</v>
      </c>
    </row>
    <row r="5250" spans="1:6" ht="12.75" customHeight="1" x14ac:dyDescent="0.25">
      <c r="A5250" s="207" t="s">
        <v>1174</v>
      </c>
      <c r="B5250" s="200" t="s">
        <v>3244</v>
      </c>
      <c r="C5250" s="200" t="s">
        <v>2613</v>
      </c>
      <c r="D5250" s="200" t="s">
        <v>2466</v>
      </c>
      <c r="E5250" s="200" t="s">
        <v>112</v>
      </c>
      <c r="F5250" s="200" t="s">
        <v>2365</v>
      </c>
    </row>
    <row r="5251" spans="1:6" ht="12.75" customHeight="1" x14ac:dyDescent="0.25">
      <c r="A5251" s="207" t="s">
        <v>1175</v>
      </c>
      <c r="B5251" s="200" t="s">
        <v>3245</v>
      </c>
      <c r="C5251" s="200" t="s">
        <v>2613</v>
      </c>
      <c r="D5251" s="200" t="s">
        <v>2466</v>
      </c>
      <c r="E5251" s="200" t="s">
        <v>112</v>
      </c>
      <c r="F5251" s="200" t="s">
        <v>2394</v>
      </c>
    </row>
    <row r="5252" spans="1:6" ht="12.75" customHeight="1" x14ac:dyDescent="0.25">
      <c r="A5252" s="207" t="s">
        <v>1175</v>
      </c>
      <c r="B5252" s="200" t="s">
        <v>3245</v>
      </c>
      <c r="C5252" s="200" t="s">
        <v>2613</v>
      </c>
      <c r="D5252" s="200" t="s">
        <v>2466</v>
      </c>
      <c r="E5252" s="200" t="s">
        <v>112</v>
      </c>
      <c r="F5252" s="200" t="s">
        <v>2365</v>
      </c>
    </row>
    <row r="5253" spans="1:6" ht="12.75" customHeight="1" x14ac:dyDescent="0.25">
      <c r="A5253" s="207" t="s">
        <v>860</v>
      </c>
      <c r="B5253" s="200" t="s">
        <v>3246</v>
      </c>
      <c r="C5253" s="200" t="s">
        <v>2439</v>
      </c>
      <c r="D5253" s="200" t="s">
        <v>2466</v>
      </c>
      <c r="E5253" s="200" t="s">
        <v>105</v>
      </c>
      <c r="F5253" s="200" t="s">
        <v>2443</v>
      </c>
    </row>
    <row r="5254" spans="1:6" ht="12.75" customHeight="1" x14ac:dyDescent="0.25">
      <c r="A5254" s="207" t="s">
        <v>1199</v>
      </c>
      <c r="B5254" s="200" t="s">
        <v>3247</v>
      </c>
      <c r="C5254" s="200" t="s">
        <v>2613</v>
      </c>
      <c r="D5254" s="200" t="s">
        <v>2466</v>
      </c>
      <c r="E5254" s="200" t="s">
        <v>112</v>
      </c>
      <c r="F5254" s="200" t="s">
        <v>2367</v>
      </c>
    </row>
    <row r="5255" spans="1:6" ht="12.75" customHeight="1" x14ac:dyDescent="0.25">
      <c r="A5255" s="207" t="s">
        <v>1213</v>
      </c>
      <c r="B5255" s="200" t="s">
        <v>3248</v>
      </c>
      <c r="C5255" s="200" t="s">
        <v>2613</v>
      </c>
      <c r="D5255" s="200" t="s">
        <v>2341</v>
      </c>
      <c r="E5255" s="200" t="s">
        <v>105</v>
      </c>
      <c r="F5255" s="200" t="s">
        <v>2365</v>
      </c>
    </row>
    <row r="5256" spans="1:6" ht="12.75" customHeight="1" x14ac:dyDescent="0.25">
      <c r="A5256" s="207" t="s">
        <v>1209</v>
      </c>
      <c r="B5256" s="200" t="s">
        <v>3249</v>
      </c>
      <c r="C5256" s="200" t="s">
        <v>2613</v>
      </c>
      <c r="D5256" s="200" t="s">
        <v>2341</v>
      </c>
      <c r="E5256" s="200" t="s">
        <v>112</v>
      </c>
      <c r="F5256" s="200" t="s">
        <v>2364</v>
      </c>
    </row>
    <row r="5257" spans="1:6" ht="12.75" customHeight="1" x14ac:dyDescent="0.25">
      <c r="A5257" s="207" t="s">
        <v>1209</v>
      </c>
      <c r="B5257" s="200" t="s">
        <v>3249</v>
      </c>
      <c r="C5257" s="200" t="s">
        <v>2613</v>
      </c>
      <c r="D5257" s="200" t="s">
        <v>2341</v>
      </c>
      <c r="E5257" s="200" t="s">
        <v>112</v>
      </c>
      <c r="F5257" s="200" t="s">
        <v>2357</v>
      </c>
    </row>
    <row r="5258" spans="1:6" ht="12.75" customHeight="1" x14ac:dyDescent="0.25">
      <c r="A5258" s="207" t="s">
        <v>881</v>
      </c>
      <c r="B5258" s="200" t="s">
        <v>3250</v>
      </c>
      <c r="C5258" s="200" t="s">
        <v>2439</v>
      </c>
      <c r="D5258" s="200" t="s">
        <v>2341</v>
      </c>
      <c r="E5258" s="200" t="s">
        <v>105</v>
      </c>
      <c r="F5258" s="200" t="s">
        <v>2365</v>
      </c>
    </row>
    <row r="5259" spans="1:6" ht="12.75" customHeight="1" x14ac:dyDescent="0.25">
      <c r="A5259" s="207" t="s">
        <v>885</v>
      </c>
      <c r="B5259" s="200" t="s">
        <v>3251</v>
      </c>
      <c r="C5259" s="200" t="s">
        <v>2439</v>
      </c>
      <c r="D5259" s="200" t="s">
        <v>2466</v>
      </c>
      <c r="E5259" s="200" t="s">
        <v>113</v>
      </c>
      <c r="F5259" s="200" t="s">
        <v>2394</v>
      </c>
    </row>
    <row r="5260" spans="1:6" ht="12.75" customHeight="1" x14ac:dyDescent="0.25">
      <c r="A5260" s="207" t="s">
        <v>851</v>
      </c>
      <c r="B5260" s="200" t="s">
        <v>3252</v>
      </c>
      <c r="C5260" s="200" t="s">
        <v>2439</v>
      </c>
      <c r="D5260" s="200" t="s">
        <v>2466</v>
      </c>
      <c r="E5260" s="200" t="s">
        <v>105</v>
      </c>
      <c r="F5260" s="200" t="s">
        <v>2422</v>
      </c>
    </row>
    <row r="5261" spans="1:6" ht="12.75" customHeight="1" x14ac:dyDescent="0.25">
      <c r="A5261" s="207" t="s">
        <v>835</v>
      </c>
      <c r="B5261" s="200" t="s">
        <v>3253</v>
      </c>
      <c r="C5261" s="200" t="s">
        <v>2439</v>
      </c>
      <c r="D5261" s="200" t="s">
        <v>2466</v>
      </c>
      <c r="E5261" s="200" t="s">
        <v>109</v>
      </c>
      <c r="F5261" s="200" t="s">
        <v>2346</v>
      </c>
    </row>
    <row r="5262" spans="1:6" ht="12.75" customHeight="1" x14ac:dyDescent="0.25">
      <c r="A5262" s="207" t="s">
        <v>853</v>
      </c>
      <c r="B5262" s="200" t="s">
        <v>3254</v>
      </c>
      <c r="C5262" s="200" t="s">
        <v>2439</v>
      </c>
      <c r="D5262" s="200" t="s">
        <v>2341</v>
      </c>
      <c r="E5262" s="200" t="s">
        <v>113</v>
      </c>
      <c r="F5262" s="200" t="s">
        <v>2346</v>
      </c>
    </row>
    <row r="5263" spans="1:6" ht="12.75" customHeight="1" x14ac:dyDescent="0.25">
      <c r="A5263" s="207" t="s">
        <v>1104</v>
      </c>
      <c r="B5263" s="200" t="s">
        <v>3255</v>
      </c>
      <c r="C5263" s="200" t="s">
        <v>2613</v>
      </c>
      <c r="D5263" s="200" t="s">
        <v>2341</v>
      </c>
      <c r="E5263" s="200" t="s">
        <v>109</v>
      </c>
      <c r="F5263" s="200" t="s">
        <v>2350</v>
      </c>
    </row>
    <row r="5264" spans="1:6" ht="12.75" customHeight="1" x14ac:dyDescent="0.25">
      <c r="A5264" s="207" t="s">
        <v>1104</v>
      </c>
      <c r="B5264" s="200" t="s">
        <v>3255</v>
      </c>
      <c r="C5264" s="200" t="s">
        <v>2613</v>
      </c>
      <c r="D5264" s="200" t="s">
        <v>2341</v>
      </c>
      <c r="E5264" s="200" t="s">
        <v>109</v>
      </c>
      <c r="F5264" s="200" t="s">
        <v>2353</v>
      </c>
    </row>
    <row r="5265" spans="1:6" ht="12.75" customHeight="1" x14ac:dyDescent="0.25">
      <c r="A5265" s="207" t="s">
        <v>1105</v>
      </c>
      <c r="B5265" s="200" t="s">
        <v>3256</v>
      </c>
      <c r="C5265" s="200" t="s">
        <v>2613</v>
      </c>
      <c r="D5265" s="200" t="s">
        <v>2466</v>
      </c>
      <c r="E5265" s="200" t="s">
        <v>109</v>
      </c>
      <c r="F5265" s="200" t="s">
        <v>2387</v>
      </c>
    </row>
    <row r="5266" spans="1:6" ht="12.75" customHeight="1" x14ac:dyDescent="0.25">
      <c r="A5266" s="207" t="s">
        <v>763</v>
      </c>
      <c r="B5266" s="200" t="s">
        <v>3257</v>
      </c>
      <c r="C5266" s="200" t="s">
        <v>2590</v>
      </c>
      <c r="D5266" s="200" t="s">
        <v>2341</v>
      </c>
      <c r="E5266" s="200" t="s">
        <v>113</v>
      </c>
      <c r="F5266" s="200" t="s">
        <v>2365</v>
      </c>
    </row>
    <row r="5267" spans="1:6" ht="12.75" customHeight="1" x14ac:dyDescent="0.25">
      <c r="A5267" s="207" t="s">
        <v>1148</v>
      </c>
      <c r="B5267" s="200" t="s">
        <v>3258</v>
      </c>
      <c r="C5267" s="200" t="s">
        <v>2613</v>
      </c>
      <c r="D5267" s="200" t="s">
        <v>2466</v>
      </c>
      <c r="E5267" s="200" t="s">
        <v>113</v>
      </c>
      <c r="F5267" s="200" t="s">
        <v>2344</v>
      </c>
    </row>
    <row r="5268" spans="1:6" ht="12.75" customHeight="1" x14ac:dyDescent="0.25">
      <c r="A5268" s="207" t="s">
        <v>761</v>
      </c>
      <c r="B5268" s="200" t="s">
        <v>3259</v>
      </c>
      <c r="C5268" s="200" t="s">
        <v>3158</v>
      </c>
      <c r="D5268" s="200" t="s">
        <v>2466</v>
      </c>
      <c r="E5268" s="200" t="s">
        <v>112</v>
      </c>
      <c r="F5268" s="200" t="s">
        <v>2344</v>
      </c>
    </row>
    <row r="5269" spans="1:6" ht="12.75" customHeight="1" x14ac:dyDescent="0.25">
      <c r="A5269" s="207" t="s">
        <v>1115</v>
      </c>
      <c r="B5269" s="200" t="s">
        <v>3260</v>
      </c>
      <c r="C5269" s="200" t="s">
        <v>2613</v>
      </c>
      <c r="D5269" s="200" t="s">
        <v>2466</v>
      </c>
      <c r="E5269" s="200" t="s">
        <v>109</v>
      </c>
      <c r="F5269" s="200" t="s">
        <v>2347</v>
      </c>
    </row>
    <row r="5270" spans="1:6" ht="12.75" customHeight="1" x14ac:dyDescent="0.25">
      <c r="A5270" s="207" t="s">
        <v>1163</v>
      </c>
      <c r="B5270" s="200" t="s">
        <v>3261</v>
      </c>
      <c r="C5270" s="200" t="s">
        <v>2613</v>
      </c>
      <c r="D5270" s="200" t="s">
        <v>2466</v>
      </c>
      <c r="E5270" s="200" t="s">
        <v>113</v>
      </c>
      <c r="F5270" s="200" t="s">
        <v>2443</v>
      </c>
    </row>
    <row r="5271" spans="1:6" ht="12.75" customHeight="1" x14ac:dyDescent="0.25">
      <c r="A5271" s="207" t="s">
        <v>764</v>
      </c>
      <c r="B5271" s="200" t="s">
        <v>3262</v>
      </c>
      <c r="C5271" s="200" t="s">
        <v>2590</v>
      </c>
      <c r="D5271" s="200" t="s">
        <v>2466</v>
      </c>
      <c r="E5271" s="200" t="s">
        <v>105</v>
      </c>
      <c r="F5271" s="200" t="s">
        <v>2390</v>
      </c>
    </row>
    <row r="5272" spans="1:6" ht="12.75" customHeight="1" x14ac:dyDescent="0.25">
      <c r="A5272" s="207" t="s">
        <v>957</v>
      </c>
      <c r="B5272" s="200" t="s">
        <v>3263</v>
      </c>
      <c r="C5272" s="200" t="s">
        <v>2317</v>
      </c>
      <c r="D5272" s="200" t="s">
        <v>2466</v>
      </c>
      <c r="E5272" s="200" t="s">
        <v>98</v>
      </c>
      <c r="F5272" s="200" t="s">
        <v>2343</v>
      </c>
    </row>
    <row r="5273" spans="1:6" ht="12.75" customHeight="1" x14ac:dyDescent="0.25">
      <c r="A5273" s="207" t="s">
        <v>1188</v>
      </c>
      <c r="B5273" s="200" t="s">
        <v>3264</v>
      </c>
      <c r="C5273" s="200" t="s">
        <v>2613</v>
      </c>
      <c r="D5273" s="200" t="s">
        <v>2466</v>
      </c>
      <c r="E5273" s="200" t="s">
        <v>109</v>
      </c>
      <c r="F5273" s="200" t="s">
        <v>2352</v>
      </c>
    </row>
    <row r="5274" spans="1:6" ht="12.75" customHeight="1" x14ac:dyDescent="0.25">
      <c r="A5274" s="207" t="s">
        <v>1202</v>
      </c>
      <c r="B5274" s="200" t="s">
        <v>3265</v>
      </c>
      <c r="C5274" s="200" t="s">
        <v>2613</v>
      </c>
      <c r="D5274" s="200" t="s">
        <v>2341</v>
      </c>
      <c r="E5274" s="200" t="s">
        <v>112</v>
      </c>
      <c r="F5274" s="200" t="s">
        <v>2357</v>
      </c>
    </row>
    <row r="5275" spans="1:6" ht="12.75" customHeight="1" x14ac:dyDescent="0.25">
      <c r="A5275" s="207" t="s">
        <v>1202</v>
      </c>
      <c r="B5275" s="200" t="s">
        <v>3265</v>
      </c>
      <c r="C5275" s="200" t="s">
        <v>2613</v>
      </c>
      <c r="D5275" s="200" t="s">
        <v>2341</v>
      </c>
      <c r="E5275" s="200" t="s">
        <v>112</v>
      </c>
      <c r="F5275" s="200" t="s">
        <v>2396</v>
      </c>
    </row>
    <row r="5276" spans="1:6" ht="12.75" customHeight="1" x14ac:dyDescent="0.25">
      <c r="A5276" s="207" t="s">
        <v>1172</v>
      </c>
      <c r="B5276" s="200" t="s">
        <v>3266</v>
      </c>
      <c r="C5276" s="200" t="s">
        <v>2613</v>
      </c>
      <c r="D5276" s="200" t="s">
        <v>2466</v>
      </c>
      <c r="E5276" s="200" t="s">
        <v>113</v>
      </c>
      <c r="F5276" s="200" t="s">
        <v>2396</v>
      </c>
    </row>
    <row r="5277" spans="1:6" ht="12.75" customHeight="1" x14ac:dyDescent="0.25">
      <c r="A5277" s="207" t="s">
        <v>849</v>
      </c>
      <c r="B5277" s="200" t="s">
        <v>3267</v>
      </c>
      <c r="C5277" s="200" t="s">
        <v>2439</v>
      </c>
      <c r="D5277" s="200" t="s">
        <v>2466</v>
      </c>
      <c r="E5277" s="200" t="s">
        <v>105</v>
      </c>
      <c r="F5277" s="200" t="s">
        <v>2422</v>
      </c>
    </row>
    <row r="5278" spans="1:6" ht="12.75" customHeight="1" x14ac:dyDescent="0.25">
      <c r="A5278" s="207" t="s">
        <v>1153</v>
      </c>
      <c r="B5278" s="200" t="s">
        <v>3268</v>
      </c>
      <c r="C5278" s="200" t="s">
        <v>2613</v>
      </c>
      <c r="D5278" s="200" t="s">
        <v>2341</v>
      </c>
      <c r="E5278" s="200" t="s">
        <v>105</v>
      </c>
      <c r="F5278" s="200" t="s">
        <v>2390</v>
      </c>
    </row>
    <row r="5279" spans="1:6" ht="12.75" customHeight="1" x14ac:dyDescent="0.25">
      <c r="A5279" s="207" t="s">
        <v>1164</v>
      </c>
      <c r="B5279" s="200" t="s">
        <v>3269</v>
      </c>
      <c r="C5279" s="200" t="s">
        <v>2613</v>
      </c>
      <c r="D5279" s="200" t="s">
        <v>2466</v>
      </c>
      <c r="E5279" s="200" t="s">
        <v>105</v>
      </c>
      <c r="F5279" s="200" t="s">
        <v>2367</v>
      </c>
    </row>
    <row r="5280" spans="1:6" ht="12.75" customHeight="1" x14ac:dyDescent="0.25">
      <c r="A5280" s="207" t="s">
        <v>1096</v>
      </c>
      <c r="B5280" s="200" t="s">
        <v>3270</v>
      </c>
      <c r="C5280" s="200" t="s">
        <v>2613</v>
      </c>
      <c r="D5280" s="200" t="s">
        <v>2466</v>
      </c>
      <c r="E5280" s="200" t="s">
        <v>105</v>
      </c>
      <c r="F5280" s="200" t="s">
        <v>2367</v>
      </c>
    </row>
    <row r="5281" spans="1:6" ht="12.75" customHeight="1" x14ac:dyDescent="0.25">
      <c r="A5281" s="207" t="s">
        <v>1103</v>
      </c>
      <c r="B5281" s="200" t="s">
        <v>3271</v>
      </c>
      <c r="C5281" s="200" t="s">
        <v>2613</v>
      </c>
      <c r="D5281" s="200" t="s">
        <v>2466</v>
      </c>
      <c r="E5281" s="200" t="s">
        <v>109</v>
      </c>
      <c r="F5281" s="200" t="s">
        <v>2440</v>
      </c>
    </row>
    <row r="5282" spans="1:6" ht="12.75" customHeight="1" x14ac:dyDescent="0.25">
      <c r="A5282" s="207" t="s">
        <v>858</v>
      </c>
      <c r="B5282" s="200" t="s">
        <v>3272</v>
      </c>
      <c r="C5282" s="200" t="s">
        <v>2439</v>
      </c>
      <c r="D5282" s="200" t="s">
        <v>2341</v>
      </c>
      <c r="E5282" s="200" t="s">
        <v>105</v>
      </c>
      <c r="F5282" s="200" t="s">
        <v>2365</v>
      </c>
    </row>
    <row r="5283" spans="1:6" ht="12.75" customHeight="1" x14ac:dyDescent="0.25">
      <c r="A5283" s="207" t="s">
        <v>1142</v>
      </c>
      <c r="B5283" s="200" t="s">
        <v>3273</v>
      </c>
      <c r="C5283" s="200" t="s">
        <v>2613</v>
      </c>
      <c r="D5283" s="200" t="s">
        <v>2466</v>
      </c>
      <c r="E5283" s="200" t="s">
        <v>109</v>
      </c>
      <c r="F5283" s="200" t="s">
        <v>2396</v>
      </c>
    </row>
    <row r="5284" spans="1:6" ht="12.75" customHeight="1" x14ac:dyDescent="0.25">
      <c r="A5284" s="207" t="s">
        <v>1142</v>
      </c>
      <c r="B5284" s="200" t="s">
        <v>3273</v>
      </c>
      <c r="C5284" s="200" t="s">
        <v>2613</v>
      </c>
      <c r="D5284" s="200" t="s">
        <v>2466</v>
      </c>
      <c r="E5284" s="200" t="s">
        <v>109</v>
      </c>
      <c r="F5284" s="200" t="s">
        <v>2364</v>
      </c>
    </row>
    <row r="5285" spans="1:6" ht="12.75" customHeight="1" x14ac:dyDescent="0.25">
      <c r="A5285" s="207" t="s">
        <v>864</v>
      </c>
      <c r="B5285" s="200" t="s">
        <v>3274</v>
      </c>
      <c r="C5285" s="200" t="s">
        <v>2439</v>
      </c>
      <c r="D5285" s="200" t="s">
        <v>2466</v>
      </c>
      <c r="E5285" s="200" t="s">
        <v>105</v>
      </c>
      <c r="F5285" s="200" t="s">
        <v>2396</v>
      </c>
    </row>
    <row r="5286" spans="1:6" ht="12.75" customHeight="1" x14ac:dyDescent="0.25">
      <c r="A5286" s="207" t="s">
        <v>869</v>
      </c>
      <c r="B5286" s="200" t="s">
        <v>3275</v>
      </c>
      <c r="C5286" s="200" t="s">
        <v>2439</v>
      </c>
      <c r="D5286" s="200" t="s">
        <v>2341</v>
      </c>
      <c r="E5286" s="200" t="s">
        <v>105</v>
      </c>
      <c r="F5286" s="200" t="s">
        <v>2440</v>
      </c>
    </row>
    <row r="5287" spans="1:6" ht="12.75" customHeight="1" x14ac:dyDescent="0.25">
      <c r="A5287" s="207" t="s">
        <v>869</v>
      </c>
      <c r="B5287" s="200" t="s">
        <v>3275</v>
      </c>
      <c r="C5287" s="200" t="s">
        <v>2439</v>
      </c>
      <c r="D5287" s="200" t="s">
        <v>2341</v>
      </c>
      <c r="E5287" s="200" t="s">
        <v>105</v>
      </c>
      <c r="F5287" s="200" t="s">
        <v>2342</v>
      </c>
    </row>
    <row r="5288" spans="1:6" ht="12.75" customHeight="1" x14ac:dyDescent="0.25">
      <c r="A5288" s="207" t="s">
        <v>867</v>
      </c>
      <c r="B5288" s="200" t="s">
        <v>3276</v>
      </c>
      <c r="C5288" s="200" t="s">
        <v>2439</v>
      </c>
      <c r="D5288" s="200" t="s">
        <v>2341</v>
      </c>
      <c r="E5288" s="200" t="s">
        <v>105</v>
      </c>
      <c r="F5288" s="200" t="s">
        <v>2357</v>
      </c>
    </row>
    <row r="5289" spans="1:6" ht="12.75" customHeight="1" x14ac:dyDescent="0.25">
      <c r="A5289" s="207" t="s">
        <v>1205</v>
      </c>
      <c r="B5289" s="200" t="s">
        <v>3277</v>
      </c>
      <c r="C5289" s="200" t="s">
        <v>2613</v>
      </c>
      <c r="D5289" s="200" t="s">
        <v>2341</v>
      </c>
      <c r="E5289" s="200" t="s">
        <v>112</v>
      </c>
      <c r="F5289" s="200" t="s">
        <v>2364</v>
      </c>
    </row>
    <row r="5290" spans="1:6" ht="12.75" customHeight="1" x14ac:dyDescent="0.25">
      <c r="A5290" s="207">
        <v>2036</v>
      </c>
      <c r="B5290" s="200" t="s">
        <v>3278</v>
      </c>
      <c r="C5290" s="200" t="s">
        <v>2410</v>
      </c>
      <c r="D5290" s="200" t="s">
        <v>2341</v>
      </c>
      <c r="E5290" s="200" t="s">
        <v>100</v>
      </c>
      <c r="F5290" s="200" t="s">
        <v>2396</v>
      </c>
    </row>
    <row r="5291" spans="1:6" ht="12.75" customHeight="1" x14ac:dyDescent="0.25">
      <c r="A5291" s="207" t="s">
        <v>875</v>
      </c>
      <c r="B5291" s="200" t="s">
        <v>3279</v>
      </c>
      <c r="C5291" s="200" t="s">
        <v>2439</v>
      </c>
      <c r="D5291" s="200" t="s">
        <v>2466</v>
      </c>
      <c r="E5291" s="200" t="s">
        <v>105</v>
      </c>
      <c r="F5291" s="200" t="s">
        <v>2365</v>
      </c>
    </row>
    <row r="5292" spans="1:6" ht="12.75" customHeight="1" x14ac:dyDescent="0.25">
      <c r="A5292" s="207" t="s">
        <v>766</v>
      </c>
      <c r="B5292" s="200" t="s">
        <v>3280</v>
      </c>
      <c r="C5292" s="200" t="s">
        <v>2590</v>
      </c>
      <c r="D5292" s="200" t="s">
        <v>2466</v>
      </c>
      <c r="E5292" s="200" t="s">
        <v>113</v>
      </c>
      <c r="F5292" s="200" t="s">
        <v>2365</v>
      </c>
    </row>
    <row r="5293" spans="1:6" ht="12.75" customHeight="1" x14ac:dyDescent="0.25">
      <c r="A5293" s="207" t="s">
        <v>898</v>
      </c>
      <c r="B5293" s="200" t="s">
        <v>3281</v>
      </c>
      <c r="C5293" s="200" t="s">
        <v>2525</v>
      </c>
      <c r="D5293" s="200" t="s">
        <v>2341</v>
      </c>
      <c r="E5293" s="200" t="s">
        <v>113</v>
      </c>
      <c r="F5293" s="200" t="s">
        <v>2357</v>
      </c>
    </row>
    <row r="5294" spans="1:6" ht="12.75" customHeight="1" x14ac:dyDescent="0.25">
      <c r="A5294" s="207" t="s">
        <v>1180</v>
      </c>
      <c r="B5294" s="200" t="s">
        <v>3282</v>
      </c>
      <c r="C5294" s="200" t="s">
        <v>2613</v>
      </c>
      <c r="D5294" s="200" t="s">
        <v>2466</v>
      </c>
      <c r="E5294" s="200" t="s">
        <v>112</v>
      </c>
      <c r="F5294" s="200" t="s">
        <v>2367</v>
      </c>
    </row>
    <row r="5295" spans="1:6" ht="12.75" customHeight="1" x14ac:dyDescent="0.25">
      <c r="A5295" s="207">
        <v>2025</v>
      </c>
      <c r="B5295" s="200" t="s">
        <v>3230</v>
      </c>
      <c r="C5295" s="200" t="s">
        <v>2319</v>
      </c>
      <c r="D5295" s="200" t="s">
        <v>2341</v>
      </c>
      <c r="E5295" s="200" t="s">
        <v>101</v>
      </c>
      <c r="F5295" s="200" t="s">
        <v>2349</v>
      </c>
    </row>
    <row r="5296" spans="1:6" ht="12.75" customHeight="1" x14ac:dyDescent="0.25">
      <c r="A5296" s="207" t="s">
        <v>1110</v>
      </c>
      <c r="B5296" s="200" t="s">
        <v>3283</v>
      </c>
      <c r="C5296" s="200" t="s">
        <v>2613</v>
      </c>
      <c r="D5296" s="200" t="s">
        <v>2466</v>
      </c>
      <c r="E5296" s="200" t="s">
        <v>109</v>
      </c>
      <c r="F5296" s="200" t="s">
        <v>2365</v>
      </c>
    </row>
    <row r="5297" spans="1:6" ht="12.75" customHeight="1" x14ac:dyDescent="0.25">
      <c r="A5297" s="207" t="s">
        <v>1149</v>
      </c>
      <c r="B5297" s="200" t="s">
        <v>3284</v>
      </c>
      <c r="C5297" s="200" t="s">
        <v>2613</v>
      </c>
      <c r="D5297" s="200" t="s">
        <v>2466</v>
      </c>
      <c r="E5297" s="200" t="s">
        <v>109</v>
      </c>
      <c r="F5297" s="200" t="s">
        <v>2422</v>
      </c>
    </row>
    <row r="5298" spans="1:6" ht="12.75" customHeight="1" x14ac:dyDescent="0.25">
      <c r="A5298" s="207" t="s">
        <v>1149</v>
      </c>
      <c r="B5298" s="200" t="s">
        <v>3284</v>
      </c>
      <c r="C5298" s="200" t="s">
        <v>2613</v>
      </c>
      <c r="D5298" s="200" t="s">
        <v>2466</v>
      </c>
      <c r="E5298" s="200" t="s">
        <v>109</v>
      </c>
      <c r="F5298" s="200" t="s">
        <v>2440</v>
      </c>
    </row>
    <row r="5299" spans="1:6" ht="12.75" customHeight="1" x14ac:dyDescent="0.25">
      <c r="A5299" s="207" t="s">
        <v>768</v>
      </c>
      <c r="B5299" s="200" t="s">
        <v>3285</v>
      </c>
      <c r="C5299" s="200" t="s">
        <v>2307</v>
      </c>
      <c r="D5299" s="200" t="s">
        <v>2466</v>
      </c>
      <c r="E5299" s="200" t="s">
        <v>98</v>
      </c>
      <c r="F5299" s="200" t="s">
        <v>2405</v>
      </c>
    </row>
    <row r="5300" spans="1:6" ht="12.75" customHeight="1" x14ac:dyDescent="0.25">
      <c r="A5300" s="207" t="s">
        <v>930</v>
      </c>
      <c r="B5300" s="200" t="s">
        <v>3231</v>
      </c>
      <c r="C5300" s="200" t="s">
        <v>3232</v>
      </c>
      <c r="D5300" s="200" t="s">
        <v>2466</v>
      </c>
      <c r="E5300" s="200" t="s">
        <v>106</v>
      </c>
      <c r="F5300" s="200" t="s">
        <v>2347</v>
      </c>
    </row>
    <row r="5301" spans="1:6" ht="12.75" customHeight="1" x14ac:dyDescent="0.25">
      <c r="A5301" s="207" t="s">
        <v>904</v>
      </c>
      <c r="B5301" s="200" t="s">
        <v>3286</v>
      </c>
      <c r="C5301" s="200" t="s">
        <v>2525</v>
      </c>
      <c r="D5301" s="200" t="s">
        <v>2466</v>
      </c>
      <c r="E5301" s="200" t="s">
        <v>105</v>
      </c>
      <c r="F5301" s="200" t="s">
        <v>2422</v>
      </c>
    </row>
    <row r="5302" spans="1:6" ht="12.75" customHeight="1" x14ac:dyDescent="0.25">
      <c r="A5302" s="207" t="s">
        <v>1119</v>
      </c>
      <c r="B5302" s="200" t="s">
        <v>3235</v>
      </c>
      <c r="C5302" s="200" t="s">
        <v>2613</v>
      </c>
      <c r="D5302" s="200" t="s">
        <v>2341</v>
      </c>
      <c r="E5302" s="200" t="s">
        <v>109</v>
      </c>
      <c r="F5302" s="200" t="s">
        <v>2367</v>
      </c>
    </row>
    <row r="5303" spans="1:6" ht="12.75" customHeight="1" x14ac:dyDescent="0.25">
      <c r="A5303" s="207" t="s">
        <v>1119</v>
      </c>
      <c r="B5303" s="200" t="s">
        <v>3235</v>
      </c>
      <c r="C5303" s="200" t="s">
        <v>2613</v>
      </c>
      <c r="D5303" s="200" t="s">
        <v>2341</v>
      </c>
      <c r="E5303" s="200" t="s">
        <v>109</v>
      </c>
      <c r="F5303" s="200" t="s">
        <v>2350</v>
      </c>
    </row>
    <row r="5304" spans="1:6" ht="12.75" customHeight="1" x14ac:dyDescent="0.25">
      <c r="A5304" s="207" t="s">
        <v>861</v>
      </c>
      <c r="B5304" s="200" t="s">
        <v>3287</v>
      </c>
      <c r="C5304" s="200" t="s">
        <v>2439</v>
      </c>
      <c r="D5304" s="200" t="s">
        <v>2341</v>
      </c>
      <c r="E5304" s="200" t="s">
        <v>105</v>
      </c>
      <c r="F5304" s="200" t="s">
        <v>2353</v>
      </c>
    </row>
    <row r="5305" spans="1:6" ht="12.75" customHeight="1" x14ac:dyDescent="0.25">
      <c r="A5305" s="207" t="s">
        <v>1165</v>
      </c>
      <c r="B5305" s="200" t="s">
        <v>3236</v>
      </c>
      <c r="C5305" s="200" t="s">
        <v>2613</v>
      </c>
      <c r="D5305" s="200" t="s">
        <v>2466</v>
      </c>
      <c r="E5305" s="200" t="s">
        <v>105</v>
      </c>
      <c r="F5305" s="200" t="s">
        <v>2365</v>
      </c>
    </row>
    <row r="5306" spans="1:6" ht="12.75" customHeight="1" x14ac:dyDescent="0.25">
      <c r="A5306" s="207" t="s">
        <v>1165</v>
      </c>
      <c r="B5306" s="200" t="s">
        <v>3236</v>
      </c>
      <c r="C5306" s="200" t="s">
        <v>2613</v>
      </c>
      <c r="D5306" s="200" t="s">
        <v>2466</v>
      </c>
      <c r="E5306" s="200" t="s">
        <v>105</v>
      </c>
      <c r="F5306" s="200" t="s">
        <v>2347</v>
      </c>
    </row>
    <row r="5307" spans="1:6" ht="12.75" customHeight="1" x14ac:dyDescent="0.25">
      <c r="A5307" s="207" t="s">
        <v>866</v>
      </c>
      <c r="B5307" s="200" t="s">
        <v>3237</v>
      </c>
      <c r="C5307" s="200" t="s">
        <v>2439</v>
      </c>
      <c r="D5307" s="200" t="s">
        <v>2341</v>
      </c>
      <c r="E5307" s="200" t="s">
        <v>105</v>
      </c>
      <c r="F5307" s="200" t="s">
        <v>2365</v>
      </c>
    </row>
    <row r="5308" spans="1:6" ht="12.75" customHeight="1" x14ac:dyDescent="0.25">
      <c r="A5308" s="207" t="s">
        <v>866</v>
      </c>
      <c r="B5308" s="200" t="s">
        <v>3237</v>
      </c>
      <c r="C5308" s="200" t="s">
        <v>2439</v>
      </c>
      <c r="D5308" s="200" t="s">
        <v>2341</v>
      </c>
      <c r="E5308" s="200" t="s">
        <v>105</v>
      </c>
      <c r="F5308" s="200" t="s">
        <v>2346</v>
      </c>
    </row>
    <row r="5309" spans="1:6" ht="12.75" customHeight="1" x14ac:dyDescent="0.25">
      <c r="A5309" s="207" t="s">
        <v>1169</v>
      </c>
      <c r="B5309" s="200" t="s">
        <v>3238</v>
      </c>
      <c r="C5309" s="200" t="s">
        <v>2613</v>
      </c>
      <c r="D5309" s="200" t="s">
        <v>2466</v>
      </c>
      <c r="E5309" s="200" t="s">
        <v>112</v>
      </c>
      <c r="F5309" s="200" t="s">
        <v>2367</v>
      </c>
    </row>
    <row r="5310" spans="1:6" ht="12.75" customHeight="1" x14ac:dyDescent="0.25">
      <c r="A5310" s="207" t="s">
        <v>1138</v>
      </c>
      <c r="B5310" s="200" t="s">
        <v>3288</v>
      </c>
      <c r="C5310" s="200" t="s">
        <v>2613</v>
      </c>
      <c r="D5310" s="200" t="s">
        <v>2466</v>
      </c>
      <c r="E5310" s="200" t="s">
        <v>109</v>
      </c>
      <c r="F5310" s="200" t="s">
        <v>2440</v>
      </c>
    </row>
    <row r="5311" spans="1:6" ht="12.75" customHeight="1" x14ac:dyDescent="0.25">
      <c r="A5311" s="207" t="s">
        <v>856</v>
      </c>
      <c r="B5311" s="200" t="s">
        <v>3239</v>
      </c>
      <c r="C5311" s="200" t="s">
        <v>2439</v>
      </c>
      <c r="D5311" s="200" t="s">
        <v>2341</v>
      </c>
      <c r="E5311" s="200" t="s">
        <v>105</v>
      </c>
      <c r="F5311" s="200" t="s">
        <v>2353</v>
      </c>
    </row>
    <row r="5312" spans="1:6" ht="12.75" customHeight="1" x14ac:dyDescent="0.25">
      <c r="A5312" s="207" t="s">
        <v>1193</v>
      </c>
      <c r="B5312" s="200" t="s">
        <v>3289</v>
      </c>
      <c r="C5312" s="200" t="s">
        <v>2613</v>
      </c>
      <c r="D5312" s="200" t="s">
        <v>2466</v>
      </c>
      <c r="E5312" s="200" t="s">
        <v>109</v>
      </c>
      <c r="F5312" s="200" t="s">
        <v>2347</v>
      </c>
    </row>
    <row r="5313" spans="1:6" ht="12.75" customHeight="1" x14ac:dyDescent="0.25">
      <c r="A5313" s="207" t="s">
        <v>1194</v>
      </c>
      <c r="B5313" s="200" t="s">
        <v>3290</v>
      </c>
      <c r="C5313" s="200" t="s">
        <v>2613</v>
      </c>
      <c r="D5313" s="200" t="s">
        <v>2466</v>
      </c>
      <c r="E5313" s="200" t="s">
        <v>109</v>
      </c>
      <c r="F5313" s="200" t="s">
        <v>2365</v>
      </c>
    </row>
    <row r="5314" spans="1:6" ht="12.75" customHeight="1" x14ac:dyDescent="0.25">
      <c r="A5314" s="207" t="s">
        <v>1191</v>
      </c>
      <c r="B5314" s="200" t="s">
        <v>3241</v>
      </c>
      <c r="C5314" s="200" t="s">
        <v>2613</v>
      </c>
      <c r="D5314" s="200" t="s">
        <v>2466</v>
      </c>
      <c r="E5314" s="200" t="s">
        <v>112</v>
      </c>
      <c r="F5314" s="200" t="s">
        <v>2364</v>
      </c>
    </row>
    <row r="5315" spans="1:6" ht="12.75" customHeight="1" x14ac:dyDescent="0.25">
      <c r="A5315" s="207" t="s">
        <v>1094</v>
      </c>
      <c r="B5315" s="200" t="s">
        <v>3291</v>
      </c>
      <c r="C5315" s="200" t="s">
        <v>2613</v>
      </c>
      <c r="D5315" s="200" t="s">
        <v>2341</v>
      </c>
      <c r="E5315" s="200" t="s">
        <v>105</v>
      </c>
      <c r="F5315" s="200" t="s">
        <v>2365</v>
      </c>
    </row>
    <row r="5316" spans="1:6" ht="12.75" customHeight="1" x14ac:dyDescent="0.25">
      <c r="A5316" s="207" t="s">
        <v>1174</v>
      </c>
      <c r="B5316" s="200" t="s">
        <v>3244</v>
      </c>
      <c r="C5316" s="200" t="s">
        <v>2613</v>
      </c>
      <c r="D5316" s="200" t="s">
        <v>2466</v>
      </c>
      <c r="E5316" s="200" t="s">
        <v>112</v>
      </c>
      <c r="F5316" s="200" t="s">
        <v>2367</v>
      </c>
    </row>
    <row r="5317" spans="1:6" ht="12.75" customHeight="1" x14ac:dyDescent="0.25">
      <c r="A5317" s="207" t="s">
        <v>860</v>
      </c>
      <c r="B5317" s="200" t="s">
        <v>3246</v>
      </c>
      <c r="C5317" s="200" t="s">
        <v>2439</v>
      </c>
      <c r="D5317" s="200" t="s">
        <v>2466</v>
      </c>
      <c r="E5317" s="200" t="s">
        <v>105</v>
      </c>
      <c r="F5317" s="200" t="s">
        <v>2365</v>
      </c>
    </row>
    <row r="5318" spans="1:6" ht="12.75" customHeight="1" x14ac:dyDescent="0.25">
      <c r="A5318" s="207" t="s">
        <v>860</v>
      </c>
      <c r="B5318" s="200" t="s">
        <v>3246</v>
      </c>
      <c r="C5318" s="200" t="s">
        <v>2439</v>
      </c>
      <c r="D5318" s="200" t="s">
        <v>2466</v>
      </c>
      <c r="E5318" s="200" t="s">
        <v>105</v>
      </c>
      <c r="F5318" s="200" t="s">
        <v>2390</v>
      </c>
    </row>
    <row r="5319" spans="1:6" ht="12.75" customHeight="1" x14ac:dyDescent="0.25">
      <c r="A5319" s="207" t="s">
        <v>1208</v>
      </c>
      <c r="B5319" s="200" t="s">
        <v>3292</v>
      </c>
      <c r="C5319" s="200" t="s">
        <v>2613</v>
      </c>
      <c r="D5319" s="200" t="s">
        <v>2466</v>
      </c>
      <c r="E5319" s="200" t="s">
        <v>112</v>
      </c>
      <c r="F5319" s="200" t="s">
        <v>2364</v>
      </c>
    </row>
    <row r="5320" spans="1:6" ht="12.75" customHeight="1" x14ac:dyDescent="0.25">
      <c r="A5320" s="207" t="s">
        <v>1199</v>
      </c>
      <c r="B5320" s="200" t="s">
        <v>3247</v>
      </c>
      <c r="C5320" s="200" t="s">
        <v>2613</v>
      </c>
      <c r="D5320" s="200" t="s">
        <v>2466</v>
      </c>
      <c r="E5320" s="200" t="s">
        <v>112</v>
      </c>
      <c r="F5320" s="200" t="s">
        <v>2396</v>
      </c>
    </row>
    <row r="5321" spans="1:6" ht="12.75" customHeight="1" x14ac:dyDescent="0.25">
      <c r="A5321" s="207" t="s">
        <v>1088</v>
      </c>
      <c r="B5321" s="200" t="s">
        <v>3293</v>
      </c>
      <c r="C5321" s="200" t="s">
        <v>2613</v>
      </c>
      <c r="D5321" s="200" t="s">
        <v>2341</v>
      </c>
      <c r="E5321" s="200" t="s">
        <v>113</v>
      </c>
      <c r="F5321" s="200" t="s">
        <v>2440</v>
      </c>
    </row>
    <row r="5322" spans="1:6" ht="12.75" customHeight="1" x14ac:dyDescent="0.25">
      <c r="A5322" s="207" t="s">
        <v>885</v>
      </c>
      <c r="B5322" s="200" t="s">
        <v>3251</v>
      </c>
      <c r="C5322" s="200" t="s">
        <v>2439</v>
      </c>
      <c r="D5322" s="200" t="s">
        <v>2466</v>
      </c>
      <c r="E5322" s="200" t="s">
        <v>113</v>
      </c>
      <c r="F5322" s="200" t="s">
        <v>2440</v>
      </c>
    </row>
    <row r="5323" spans="1:6" ht="12.75" customHeight="1" x14ac:dyDescent="0.25">
      <c r="A5323" s="207" t="s">
        <v>851</v>
      </c>
      <c r="B5323" s="200" t="s">
        <v>3252</v>
      </c>
      <c r="C5323" s="200" t="s">
        <v>2439</v>
      </c>
      <c r="D5323" s="200" t="s">
        <v>2466</v>
      </c>
      <c r="E5323" s="200" t="s">
        <v>105</v>
      </c>
      <c r="F5323" s="200" t="s">
        <v>2394</v>
      </c>
    </row>
    <row r="5324" spans="1:6" ht="12.75" customHeight="1" x14ac:dyDescent="0.25">
      <c r="A5324" s="207" t="s">
        <v>1102</v>
      </c>
      <c r="B5324" s="200" t="s">
        <v>3294</v>
      </c>
      <c r="C5324" s="200" t="s">
        <v>2613</v>
      </c>
      <c r="D5324" s="200" t="s">
        <v>2466</v>
      </c>
      <c r="E5324" s="200" t="s">
        <v>109</v>
      </c>
      <c r="F5324" s="200" t="s">
        <v>2440</v>
      </c>
    </row>
    <row r="5325" spans="1:6" ht="12.75" customHeight="1" x14ac:dyDescent="0.25">
      <c r="A5325" s="207" t="s">
        <v>1102</v>
      </c>
      <c r="B5325" s="200" t="s">
        <v>3294</v>
      </c>
      <c r="C5325" s="200" t="s">
        <v>2613</v>
      </c>
      <c r="D5325" s="200" t="s">
        <v>2466</v>
      </c>
      <c r="E5325" s="200" t="s">
        <v>109</v>
      </c>
      <c r="F5325" s="200" t="s">
        <v>2344</v>
      </c>
    </row>
    <row r="5326" spans="1:6" ht="12.75" customHeight="1" x14ac:dyDescent="0.25">
      <c r="A5326" s="207" t="s">
        <v>835</v>
      </c>
      <c r="B5326" s="200" t="s">
        <v>3253</v>
      </c>
      <c r="C5326" s="200" t="s">
        <v>2439</v>
      </c>
      <c r="D5326" s="200" t="s">
        <v>2466</v>
      </c>
      <c r="E5326" s="200" t="s">
        <v>109</v>
      </c>
      <c r="F5326" s="200" t="s">
        <v>2367</v>
      </c>
    </row>
    <row r="5327" spans="1:6" ht="12.75" customHeight="1" x14ac:dyDescent="0.25">
      <c r="A5327" s="207" t="s">
        <v>835</v>
      </c>
      <c r="B5327" s="200" t="s">
        <v>3253</v>
      </c>
      <c r="C5327" s="200" t="s">
        <v>2439</v>
      </c>
      <c r="D5327" s="200" t="s">
        <v>2466</v>
      </c>
      <c r="E5327" s="200" t="s">
        <v>109</v>
      </c>
      <c r="F5327" s="200" t="s">
        <v>2422</v>
      </c>
    </row>
    <row r="5328" spans="1:6" ht="12.75" customHeight="1" x14ac:dyDescent="0.25">
      <c r="A5328" s="207" t="s">
        <v>1104</v>
      </c>
      <c r="B5328" s="200" t="s">
        <v>3255</v>
      </c>
      <c r="C5328" s="200" t="s">
        <v>2613</v>
      </c>
      <c r="D5328" s="200" t="s">
        <v>2341</v>
      </c>
      <c r="E5328" s="200" t="s">
        <v>109</v>
      </c>
      <c r="F5328" s="200" t="s">
        <v>2344</v>
      </c>
    </row>
    <row r="5329" spans="1:6" ht="12.75" customHeight="1" x14ac:dyDescent="0.25">
      <c r="A5329" s="207" t="s">
        <v>1128</v>
      </c>
      <c r="B5329" s="200" t="s">
        <v>3295</v>
      </c>
      <c r="C5329" s="200" t="s">
        <v>2613</v>
      </c>
      <c r="D5329" s="200" t="s">
        <v>2466</v>
      </c>
      <c r="E5329" s="200" t="s">
        <v>113</v>
      </c>
      <c r="F5329" s="200" t="s">
        <v>2365</v>
      </c>
    </row>
    <row r="5330" spans="1:6" ht="12.75" customHeight="1" x14ac:dyDescent="0.25">
      <c r="A5330" s="207" t="s">
        <v>763</v>
      </c>
      <c r="B5330" s="200" t="s">
        <v>3257</v>
      </c>
      <c r="C5330" s="200" t="s">
        <v>2590</v>
      </c>
      <c r="D5330" s="200" t="s">
        <v>2341</v>
      </c>
      <c r="E5330" s="200" t="s">
        <v>113</v>
      </c>
      <c r="F5330" s="200" t="s">
        <v>2346</v>
      </c>
    </row>
    <row r="5331" spans="1:6" ht="12.75" customHeight="1" x14ac:dyDescent="0.25">
      <c r="A5331" s="207" t="s">
        <v>1155</v>
      </c>
      <c r="B5331" s="200" t="s">
        <v>3296</v>
      </c>
      <c r="C5331" s="200" t="s">
        <v>2613</v>
      </c>
      <c r="D5331" s="200" t="s">
        <v>2466</v>
      </c>
      <c r="E5331" s="200" t="s">
        <v>109</v>
      </c>
      <c r="F5331" s="200" t="s">
        <v>2405</v>
      </c>
    </row>
    <row r="5332" spans="1:6" ht="12.75" customHeight="1" x14ac:dyDescent="0.25">
      <c r="A5332" s="207" t="s">
        <v>761</v>
      </c>
      <c r="B5332" s="200" t="s">
        <v>3259</v>
      </c>
      <c r="C5332" s="200" t="s">
        <v>3158</v>
      </c>
      <c r="D5332" s="200" t="s">
        <v>2466</v>
      </c>
      <c r="E5332" s="200" t="s">
        <v>112</v>
      </c>
      <c r="F5332" s="200" t="s">
        <v>2345</v>
      </c>
    </row>
    <row r="5333" spans="1:6" ht="12.75" customHeight="1" x14ac:dyDescent="0.25">
      <c r="A5333" s="207" t="s">
        <v>1114</v>
      </c>
      <c r="B5333" s="200" t="s">
        <v>3297</v>
      </c>
      <c r="C5333" s="200" t="s">
        <v>2613</v>
      </c>
      <c r="D5333" s="200" t="s">
        <v>2466</v>
      </c>
      <c r="E5333" s="200" t="s">
        <v>3298</v>
      </c>
      <c r="F5333" s="200" t="s">
        <v>2347</v>
      </c>
    </row>
    <row r="5334" spans="1:6" ht="12.75" customHeight="1" x14ac:dyDescent="0.25">
      <c r="A5334" s="207" t="s">
        <v>1115</v>
      </c>
      <c r="B5334" s="200" t="s">
        <v>3260</v>
      </c>
      <c r="C5334" s="200" t="s">
        <v>2613</v>
      </c>
      <c r="D5334" s="200" t="s">
        <v>2466</v>
      </c>
      <c r="E5334" s="200" t="s">
        <v>109</v>
      </c>
      <c r="F5334" s="200" t="s">
        <v>2365</v>
      </c>
    </row>
    <row r="5335" spans="1:6" ht="12.75" customHeight="1" x14ac:dyDescent="0.25">
      <c r="A5335" s="207" t="s">
        <v>764</v>
      </c>
      <c r="B5335" s="200" t="s">
        <v>3262</v>
      </c>
      <c r="C5335" s="200" t="s">
        <v>2590</v>
      </c>
      <c r="D5335" s="200" t="s">
        <v>2466</v>
      </c>
      <c r="E5335" s="200" t="s">
        <v>105</v>
      </c>
      <c r="F5335" s="200" t="s">
        <v>2394</v>
      </c>
    </row>
    <row r="5336" spans="1:6" ht="12.75" customHeight="1" x14ac:dyDescent="0.25">
      <c r="A5336" s="207" t="s">
        <v>765</v>
      </c>
      <c r="B5336" s="200" t="s">
        <v>3299</v>
      </c>
      <c r="C5336" s="200" t="s">
        <v>2590</v>
      </c>
      <c r="D5336" s="200" t="s">
        <v>2341</v>
      </c>
      <c r="E5336" s="200" t="s">
        <v>105</v>
      </c>
      <c r="F5336" s="200" t="s">
        <v>2342</v>
      </c>
    </row>
    <row r="5337" spans="1:6" ht="12.75" customHeight="1" x14ac:dyDescent="0.25">
      <c r="A5337" s="207" t="s">
        <v>1090</v>
      </c>
      <c r="B5337" s="200" t="s">
        <v>3300</v>
      </c>
      <c r="C5337" s="200" t="s">
        <v>2613</v>
      </c>
      <c r="D5337" s="200" t="s">
        <v>2466</v>
      </c>
      <c r="E5337" s="200" t="s">
        <v>108</v>
      </c>
      <c r="F5337" s="200" t="s">
        <v>2344</v>
      </c>
    </row>
    <row r="5338" spans="1:6" ht="12.75" customHeight="1" x14ac:dyDescent="0.25">
      <c r="A5338" s="207" t="s">
        <v>1176</v>
      </c>
      <c r="B5338" s="200" t="s">
        <v>3301</v>
      </c>
      <c r="C5338" s="200" t="s">
        <v>2613</v>
      </c>
      <c r="D5338" s="200" t="s">
        <v>2466</v>
      </c>
      <c r="E5338" s="200" t="s">
        <v>112</v>
      </c>
      <c r="F5338" s="200" t="s">
        <v>2390</v>
      </c>
    </row>
    <row r="5339" spans="1:6" ht="12.75" customHeight="1" x14ac:dyDescent="0.25">
      <c r="A5339" s="207" t="s">
        <v>1096</v>
      </c>
      <c r="B5339" s="200" t="s">
        <v>3270</v>
      </c>
      <c r="C5339" s="200" t="s">
        <v>2613</v>
      </c>
      <c r="D5339" s="200" t="s">
        <v>2466</v>
      </c>
      <c r="E5339" s="200" t="s">
        <v>105</v>
      </c>
      <c r="F5339" s="200" t="s">
        <v>2352</v>
      </c>
    </row>
    <row r="5340" spans="1:6" ht="12.75" customHeight="1" x14ac:dyDescent="0.25">
      <c r="A5340" s="207" t="s">
        <v>1103</v>
      </c>
      <c r="B5340" s="200" t="s">
        <v>3271</v>
      </c>
      <c r="C5340" s="200" t="s">
        <v>2613</v>
      </c>
      <c r="D5340" s="200" t="s">
        <v>2466</v>
      </c>
      <c r="E5340" s="200" t="s">
        <v>109</v>
      </c>
      <c r="F5340" s="200" t="s">
        <v>2344</v>
      </c>
    </row>
    <row r="5341" spans="1:6" ht="12.75" customHeight="1" x14ac:dyDescent="0.25">
      <c r="A5341" s="207" t="s">
        <v>858</v>
      </c>
      <c r="B5341" s="200" t="s">
        <v>3272</v>
      </c>
      <c r="C5341" s="200" t="s">
        <v>2439</v>
      </c>
      <c r="D5341" s="200" t="s">
        <v>2341</v>
      </c>
      <c r="E5341" s="200" t="s">
        <v>105</v>
      </c>
      <c r="F5341" s="200" t="s">
        <v>2422</v>
      </c>
    </row>
    <row r="5342" spans="1:6" ht="12.75" customHeight="1" x14ac:dyDescent="0.25">
      <c r="A5342" s="207" t="s">
        <v>1142</v>
      </c>
      <c r="B5342" s="200" t="s">
        <v>3273</v>
      </c>
      <c r="C5342" s="200" t="s">
        <v>2613</v>
      </c>
      <c r="D5342" s="200" t="s">
        <v>2466</v>
      </c>
      <c r="E5342" s="200" t="s">
        <v>109</v>
      </c>
      <c r="F5342" s="200" t="s">
        <v>2367</v>
      </c>
    </row>
    <row r="5343" spans="1:6" ht="12.75" customHeight="1" x14ac:dyDescent="0.25">
      <c r="A5343" s="207" t="s">
        <v>1133</v>
      </c>
      <c r="B5343" s="200" t="s">
        <v>3302</v>
      </c>
      <c r="C5343" s="200" t="s">
        <v>2613</v>
      </c>
      <c r="D5343" s="200" t="s">
        <v>2466</v>
      </c>
      <c r="E5343" s="200" t="s">
        <v>109</v>
      </c>
      <c r="F5343" s="200" t="s">
        <v>2440</v>
      </c>
    </row>
    <row r="5344" spans="1:6" ht="12.75" customHeight="1" x14ac:dyDescent="0.25">
      <c r="A5344" s="207" t="s">
        <v>868</v>
      </c>
      <c r="B5344" s="200" t="s">
        <v>3303</v>
      </c>
      <c r="C5344" s="200" t="s">
        <v>2439</v>
      </c>
      <c r="D5344" s="200" t="s">
        <v>2341</v>
      </c>
      <c r="E5344" s="200" t="s">
        <v>105</v>
      </c>
      <c r="F5344" s="200" t="s">
        <v>2365</v>
      </c>
    </row>
    <row r="5345" spans="1:6" ht="12.75" customHeight="1" x14ac:dyDescent="0.25">
      <c r="A5345" s="207" t="s">
        <v>869</v>
      </c>
      <c r="B5345" s="200" t="s">
        <v>3275</v>
      </c>
      <c r="C5345" s="200" t="s">
        <v>2439</v>
      </c>
      <c r="D5345" s="200" t="s">
        <v>2341</v>
      </c>
      <c r="E5345" s="200" t="s">
        <v>105</v>
      </c>
      <c r="F5345" s="200" t="s">
        <v>2346</v>
      </c>
    </row>
    <row r="5346" spans="1:6" ht="12.75" customHeight="1" x14ac:dyDescent="0.25">
      <c r="A5346" s="207" t="s">
        <v>1206</v>
      </c>
      <c r="B5346" s="200" t="s">
        <v>3304</v>
      </c>
      <c r="C5346" s="200" t="s">
        <v>2613</v>
      </c>
      <c r="D5346" s="200" t="s">
        <v>2341</v>
      </c>
      <c r="E5346" s="200" t="s">
        <v>112</v>
      </c>
      <c r="F5346" s="200" t="s">
        <v>2365</v>
      </c>
    </row>
    <row r="5347" spans="1:6" ht="12.75" customHeight="1" x14ac:dyDescent="0.25">
      <c r="A5347" s="207" t="s">
        <v>1042</v>
      </c>
      <c r="B5347" s="200" t="s">
        <v>3305</v>
      </c>
      <c r="C5347" s="200" t="s">
        <v>2321</v>
      </c>
      <c r="D5347" s="200" t="s">
        <v>2458</v>
      </c>
      <c r="E5347" s="200" t="s">
        <v>98</v>
      </c>
      <c r="F5347" s="200" t="s">
        <v>2347</v>
      </c>
    </row>
    <row r="5348" spans="1:6" ht="12.75" customHeight="1" x14ac:dyDescent="0.25">
      <c r="A5348" s="207" t="s">
        <v>912</v>
      </c>
      <c r="B5348" s="200" t="s">
        <v>3306</v>
      </c>
      <c r="C5348" s="200" t="s">
        <v>2525</v>
      </c>
      <c r="D5348" s="200" t="s">
        <v>2466</v>
      </c>
      <c r="E5348" s="200" t="s">
        <v>113</v>
      </c>
      <c r="F5348" s="200" t="s">
        <v>2365</v>
      </c>
    </row>
    <row r="5349" spans="1:6" ht="12.75" customHeight="1" x14ac:dyDescent="0.25">
      <c r="A5349" s="207">
        <v>2036</v>
      </c>
      <c r="B5349" s="200" t="s">
        <v>3278</v>
      </c>
      <c r="C5349" s="200" t="s">
        <v>2410</v>
      </c>
      <c r="D5349" s="200" t="s">
        <v>2341</v>
      </c>
      <c r="E5349" s="200" t="s">
        <v>100</v>
      </c>
      <c r="F5349" s="200" t="s">
        <v>2368</v>
      </c>
    </row>
    <row r="5350" spans="1:6" ht="12.75" customHeight="1" x14ac:dyDescent="0.25">
      <c r="A5350" s="207" t="s">
        <v>875</v>
      </c>
      <c r="B5350" s="200" t="s">
        <v>3279</v>
      </c>
      <c r="C5350" s="200" t="s">
        <v>2439</v>
      </c>
      <c r="D5350" s="200" t="s">
        <v>2466</v>
      </c>
      <c r="E5350" s="200" t="s">
        <v>105</v>
      </c>
      <c r="F5350" s="200" t="s">
        <v>2353</v>
      </c>
    </row>
    <row r="5351" spans="1:6" ht="12.75" customHeight="1" x14ac:dyDescent="0.25">
      <c r="A5351" s="207">
        <v>2025</v>
      </c>
      <c r="B5351" s="200" t="s">
        <v>3230</v>
      </c>
      <c r="C5351" s="200" t="s">
        <v>2319</v>
      </c>
      <c r="D5351" s="200" t="s">
        <v>2341</v>
      </c>
      <c r="E5351" s="200" t="s">
        <v>101</v>
      </c>
      <c r="F5351" s="200" t="s">
        <v>2355</v>
      </c>
    </row>
    <row r="5352" spans="1:6" ht="12.75" customHeight="1" x14ac:dyDescent="0.25">
      <c r="A5352" s="207">
        <v>2025</v>
      </c>
      <c r="B5352" s="200" t="s">
        <v>3230</v>
      </c>
      <c r="C5352" s="200" t="s">
        <v>2319</v>
      </c>
      <c r="D5352" s="200" t="s">
        <v>2341</v>
      </c>
      <c r="E5352" s="200" t="s">
        <v>101</v>
      </c>
      <c r="F5352" s="200" t="s">
        <v>2369</v>
      </c>
    </row>
    <row r="5353" spans="1:6" ht="12.75" customHeight="1" x14ac:dyDescent="0.25">
      <c r="A5353" s="207">
        <v>2025</v>
      </c>
      <c r="B5353" s="200" t="s">
        <v>3230</v>
      </c>
      <c r="C5353" s="200" t="s">
        <v>2319</v>
      </c>
      <c r="D5353" s="200" t="s">
        <v>2341</v>
      </c>
      <c r="E5353" s="200" t="s">
        <v>101</v>
      </c>
      <c r="F5353" s="200" t="s">
        <v>2408</v>
      </c>
    </row>
    <row r="5354" spans="1:6" ht="12.75" customHeight="1" x14ac:dyDescent="0.25">
      <c r="A5354" s="207">
        <v>2025</v>
      </c>
      <c r="B5354" s="200" t="s">
        <v>3230</v>
      </c>
      <c r="C5354" s="200" t="s">
        <v>2319</v>
      </c>
      <c r="D5354" s="200" t="s">
        <v>2341</v>
      </c>
      <c r="E5354" s="200" t="s">
        <v>101</v>
      </c>
      <c r="F5354" s="200" t="s">
        <v>2358</v>
      </c>
    </row>
    <row r="5355" spans="1:6" ht="12.75" customHeight="1" x14ac:dyDescent="0.25">
      <c r="A5355" s="207" t="s">
        <v>1110</v>
      </c>
      <c r="B5355" s="200" t="s">
        <v>3283</v>
      </c>
      <c r="C5355" s="200" t="s">
        <v>2613</v>
      </c>
      <c r="D5355" s="200" t="s">
        <v>2466</v>
      </c>
      <c r="E5355" s="200" t="s">
        <v>109</v>
      </c>
      <c r="F5355" s="200" t="s">
        <v>2344</v>
      </c>
    </row>
    <row r="5356" spans="1:6" ht="12.75" customHeight="1" x14ac:dyDescent="0.25">
      <c r="A5356" s="207" t="s">
        <v>1121</v>
      </c>
      <c r="B5356" s="200" t="s">
        <v>3233</v>
      </c>
      <c r="C5356" s="200" t="s">
        <v>2613</v>
      </c>
      <c r="D5356" s="200" t="s">
        <v>2466</v>
      </c>
      <c r="E5356" s="200" t="s">
        <v>105</v>
      </c>
      <c r="F5356" s="200" t="s">
        <v>2365</v>
      </c>
    </row>
    <row r="5357" spans="1:6" ht="12.75" customHeight="1" x14ac:dyDescent="0.25">
      <c r="A5357" s="207" t="s">
        <v>904</v>
      </c>
      <c r="B5357" s="200" t="s">
        <v>3286</v>
      </c>
      <c r="C5357" s="200" t="s">
        <v>2525</v>
      </c>
      <c r="D5357" s="200" t="s">
        <v>2466</v>
      </c>
      <c r="E5357" s="200" t="s">
        <v>105</v>
      </c>
      <c r="F5357" s="200" t="s">
        <v>2390</v>
      </c>
    </row>
    <row r="5358" spans="1:6" ht="12.75" customHeight="1" x14ac:dyDescent="0.25">
      <c r="A5358" s="207" t="s">
        <v>861</v>
      </c>
      <c r="B5358" s="200" t="s">
        <v>3287</v>
      </c>
      <c r="C5358" s="200" t="s">
        <v>2439</v>
      </c>
      <c r="D5358" s="200" t="s">
        <v>2341</v>
      </c>
      <c r="E5358" s="200" t="s">
        <v>105</v>
      </c>
      <c r="F5358" s="200" t="s">
        <v>2440</v>
      </c>
    </row>
    <row r="5359" spans="1:6" ht="12.75" customHeight="1" x14ac:dyDescent="0.25">
      <c r="A5359" s="207" t="s">
        <v>1167</v>
      </c>
      <c r="B5359" s="200" t="s">
        <v>3307</v>
      </c>
      <c r="C5359" s="200" t="s">
        <v>2613</v>
      </c>
      <c r="D5359" s="200" t="s">
        <v>2466</v>
      </c>
      <c r="E5359" s="200" t="s">
        <v>113</v>
      </c>
      <c r="F5359" s="200" t="s">
        <v>2367</v>
      </c>
    </row>
    <row r="5360" spans="1:6" ht="12.75" customHeight="1" x14ac:dyDescent="0.25">
      <c r="A5360" s="207" t="s">
        <v>1167</v>
      </c>
      <c r="B5360" s="200" t="s">
        <v>3307</v>
      </c>
      <c r="C5360" s="200" t="s">
        <v>2613</v>
      </c>
      <c r="D5360" s="200" t="s">
        <v>2466</v>
      </c>
      <c r="E5360" s="200" t="s">
        <v>113</v>
      </c>
      <c r="F5360" s="200" t="s">
        <v>2390</v>
      </c>
    </row>
    <row r="5361" spans="1:6" ht="12.75" customHeight="1" x14ac:dyDescent="0.25">
      <c r="A5361" s="207" t="s">
        <v>1135</v>
      </c>
      <c r="B5361" s="200" t="s">
        <v>3240</v>
      </c>
      <c r="C5361" s="200" t="s">
        <v>2613</v>
      </c>
      <c r="D5361" s="200" t="s">
        <v>2466</v>
      </c>
      <c r="E5361" s="200" t="s">
        <v>109</v>
      </c>
      <c r="F5361" s="200" t="s">
        <v>2347</v>
      </c>
    </row>
    <row r="5362" spans="1:6" ht="12.75" customHeight="1" x14ac:dyDescent="0.25">
      <c r="A5362" s="207" t="s">
        <v>1191</v>
      </c>
      <c r="B5362" s="200" t="s">
        <v>3241</v>
      </c>
      <c r="C5362" s="200" t="s">
        <v>2613</v>
      </c>
      <c r="D5362" s="200" t="s">
        <v>2466</v>
      </c>
      <c r="E5362" s="200" t="s">
        <v>112</v>
      </c>
      <c r="F5362" s="200" t="s">
        <v>2396</v>
      </c>
    </row>
    <row r="5363" spans="1:6" ht="12.75" customHeight="1" x14ac:dyDescent="0.25">
      <c r="A5363" s="207" t="s">
        <v>1097</v>
      </c>
      <c r="B5363" s="200" t="s">
        <v>3308</v>
      </c>
      <c r="C5363" s="200" t="s">
        <v>2613</v>
      </c>
      <c r="D5363" s="200" t="s">
        <v>2341</v>
      </c>
      <c r="E5363" s="200" t="s">
        <v>105</v>
      </c>
      <c r="F5363" s="200" t="s">
        <v>2353</v>
      </c>
    </row>
    <row r="5364" spans="1:6" ht="12.75" customHeight="1" x14ac:dyDescent="0.25">
      <c r="A5364" s="207" t="s">
        <v>1175</v>
      </c>
      <c r="B5364" s="200" t="s">
        <v>3245</v>
      </c>
      <c r="C5364" s="200" t="s">
        <v>2613</v>
      </c>
      <c r="D5364" s="200" t="s">
        <v>2466</v>
      </c>
      <c r="E5364" s="200" t="s">
        <v>112</v>
      </c>
      <c r="F5364" s="200" t="s">
        <v>2390</v>
      </c>
    </row>
    <row r="5365" spans="1:6" ht="12.75" customHeight="1" x14ac:dyDescent="0.25">
      <c r="A5365" s="207" t="s">
        <v>860</v>
      </c>
      <c r="B5365" s="200" t="s">
        <v>3246</v>
      </c>
      <c r="C5365" s="200" t="s">
        <v>2439</v>
      </c>
      <c r="D5365" s="200" t="s">
        <v>2466</v>
      </c>
      <c r="E5365" s="200" t="s">
        <v>105</v>
      </c>
      <c r="F5365" s="200" t="s">
        <v>2440</v>
      </c>
    </row>
    <row r="5366" spans="1:6" ht="12.75" customHeight="1" x14ac:dyDescent="0.25">
      <c r="A5366" s="207" t="s">
        <v>1199</v>
      </c>
      <c r="B5366" s="200" t="s">
        <v>3247</v>
      </c>
      <c r="C5366" s="200" t="s">
        <v>2613</v>
      </c>
      <c r="D5366" s="200" t="s">
        <v>2466</v>
      </c>
      <c r="E5366" s="200" t="s">
        <v>112</v>
      </c>
      <c r="F5366" s="200" t="s">
        <v>2405</v>
      </c>
    </row>
    <row r="5367" spans="1:6" ht="12.75" customHeight="1" x14ac:dyDescent="0.25">
      <c r="A5367" s="207" t="s">
        <v>881</v>
      </c>
      <c r="B5367" s="200" t="s">
        <v>3250</v>
      </c>
      <c r="C5367" s="200" t="s">
        <v>2439</v>
      </c>
      <c r="D5367" s="200" t="s">
        <v>2341</v>
      </c>
      <c r="E5367" s="200" t="s">
        <v>105</v>
      </c>
      <c r="F5367" s="200" t="s">
        <v>2440</v>
      </c>
    </row>
    <row r="5368" spans="1:6" ht="12.75" customHeight="1" x14ac:dyDescent="0.25">
      <c r="A5368" s="207" t="s">
        <v>881</v>
      </c>
      <c r="B5368" s="200" t="s">
        <v>3250</v>
      </c>
      <c r="C5368" s="200" t="s">
        <v>2439</v>
      </c>
      <c r="D5368" s="200" t="s">
        <v>2341</v>
      </c>
      <c r="E5368" s="200" t="s">
        <v>105</v>
      </c>
      <c r="F5368" s="200" t="s">
        <v>2342</v>
      </c>
    </row>
    <row r="5369" spans="1:6" ht="12.75" customHeight="1" x14ac:dyDescent="0.25">
      <c r="A5369" s="207" t="s">
        <v>897</v>
      </c>
      <c r="B5369" s="200" t="s">
        <v>3309</v>
      </c>
      <c r="C5369" s="200" t="s">
        <v>2525</v>
      </c>
      <c r="D5369" s="200" t="s">
        <v>2341</v>
      </c>
      <c r="E5369" s="200" t="s">
        <v>113</v>
      </c>
      <c r="F5369" s="200" t="s">
        <v>2365</v>
      </c>
    </row>
    <row r="5370" spans="1:6" ht="12.75" customHeight="1" x14ac:dyDescent="0.25">
      <c r="A5370" s="207" t="s">
        <v>897</v>
      </c>
      <c r="B5370" s="200" t="s">
        <v>3309</v>
      </c>
      <c r="C5370" s="200" t="s">
        <v>2525</v>
      </c>
      <c r="D5370" s="200" t="s">
        <v>2341</v>
      </c>
      <c r="E5370" s="200" t="s">
        <v>113</v>
      </c>
      <c r="F5370" s="200" t="s">
        <v>2390</v>
      </c>
    </row>
    <row r="5371" spans="1:6" ht="12.75" customHeight="1" x14ac:dyDescent="0.25">
      <c r="A5371" s="207" t="s">
        <v>897</v>
      </c>
      <c r="B5371" s="200" t="s">
        <v>3309</v>
      </c>
      <c r="C5371" s="200" t="s">
        <v>2525</v>
      </c>
      <c r="D5371" s="200" t="s">
        <v>2341</v>
      </c>
      <c r="E5371" s="200" t="s">
        <v>113</v>
      </c>
      <c r="F5371" s="200" t="s">
        <v>2344</v>
      </c>
    </row>
    <row r="5372" spans="1:6" ht="12.75" customHeight="1" x14ac:dyDescent="0.25">
      <c r="A5372" s="207" t="s">
        <v>1128</v>
      </c>
      <c r="B5372" s="200" t="s">
        <v>3295</v>
      </c>
      <c r="C5372" s="200" t="s">
        <v>2613</v>
      </c>
      <c r="D5372" s="200" t="s">
        <v>2466</v>
      </c>
      <c r="E5372" s="200" t="s">
        <v>113</v>
      </c>
      <c r="F5372" s="200" t="s">
        <v>2344</v>
      </c>
    </row>
    <row r="5373" spans="1:6" ht="12.75" customHeight="1" x14ac:dyDescent="0.25">
      <c r="A5373" s="207" t="s">
        <v>1105</v>
      </c>
      <c r="B5373" s="200" t="s">
        <v>3256</v>
      </c>
      <c r="C5373" s="200" t="s">
        <v>2613</v>
      </c>
      <c r="D5373" s="200" t="s">
        <v>2466</v>
      </c>
      <c r="E5373" s="200" t="s">
        <v>109</v>
      </c>
      <c r="F5373" s="200" t="s">
        <v>2344</v>
      </c>
    </row>
    <row r="5374" spans="1:6" ht="12.75" customHeight="1" x14ac:dyDescent="0.25">
      <c r="A5374" s="207" t="s">
        <v>1105</v>
      </c>
      <c r="B5374" s="200" t="s">
        <v>3256</v>
      </c>
      <c r="C5374" s="200" t="s">
        <v>2613</v>
      </c>
      <c r="D5374" s="200" t="s">
        <v>2466</v>
      </c>
      <c r="E5374" s="200" t="s">
        <v>109</v>
      </c>
      <c r="F5374" s="200" t="s">
        <v>2357</v>
      </c>
    </row>
    <row r="5375" spans="1:6" ht="12.75" customHeight="1" x14ac:dyDescent="0.25">
      <c r="A5375" s="207" t="s">
        <v>1155</v>
      </c>
      <c r="B5375" s="200" t="s">
        <v>3296</v>
      </c>
      <c r="C5375" s="200" t="s">
        <v>2613</v>
      </c>
      <c r="D5375" s="200" t="s">
        <v>2466</v>
      </c>
      <c r="E5375" s="200" t="s">
        <v>109</v>
      </c>
      <c r="F5375" s="200" t="s">
        <v>2443</v>
      </c>
    </row>
    <row r="5376" spans="1:6" ht="12.75" customHeight="1" x14ac:dyDescent="0.25">
      <c r="A5376" s="207" t="s">
        <v>1148</v>
      </c>
      <c r="B5376" s="200" t="s">
        <v>3258</v>
      </c>
      <c r="C5376" s="200" t="s">
        <v>2613</v>
      </c>
      <c r="D5376" s="200" t="s">
        <v>2466</v>
      </c>
      <c r="E5376" s="200" t="s">
        <v>113</v>
      </c>
      <c r="F5376" s="200" t="s">
        <v>2430</v>
      </c>
    </row>
    <row r="5377" spans="1:6" ht="12.75" customHeight="1" x14ac:dyDescent="0.25">
      <c r="A5377" s="207" t="s">
        <v>1148</v>
      </c>
      <c r="B5377" s="200" t="s">
        <v>3258</v>
      </c>
      <c r="C5377" s="200" t="s">
        <v>2613</v>
      </c>
      <c r="D5377" s="200" t="s">
        <v>2466</v>
      </c>
      <c r="E5377" s="200" t="s">
        <v>113</v>
      </c>
      <c r="F5377" s="200" t="s">
        <v>2347</v>
      </c>
    </row>
    <row r="5378" spans="1:6" ht="12.75" customHeight="1" x14ac:dyDescent="0.25">
      <c r="A5378" s="207" t="s">
        <v>761</v>
      </c>
      <c r="B5378" s="200" t="s">
        <v>3259</v>
      </c>
      <c r="C5378" s="200" t="s">
        <v>3158</v>
      </c>
      <c r="D5378" s="200" t="s">
        <v>2466</v>
      </c>
      <c r="E5378" s="200" t="s">
        <v>112</v>
      </c>
      <c r="F5378" s="200" t="s">
        <v>2364</v>
      </c>
    </row>
    <row r="5379" spans="1:6" ht="12.75" customHeight="1" x14ac:dyDescent="0.25">
      <c r="A5379" s="207" t="s">
        <v>1114</v>
      </c>
      <c r="B5379" s="200" t="s">
        <v>3297</v>
      </c>
      <c r="C5379" s="200" t="s">
        <v>2613</v>
      </c>
      <c r="D5379" s="200" t="s">
        <v>2466</v>
      </c>
      <c r="E5379" s="200" t="s">
        <v>3298</v>
      </c>
      <c r="F5379" s="200" t="s">
        <v>2344</v>
      </c>
    </row>
    <row r="5380" spans="1:6" ht="12.75" customHeight="1" x14ac:dyDescent="0.25">
      <c r="A5380" s="207" t="s">
        <v>1161</v>
      </c>
      <c r="B5380" s="200" t="s">
        <v>3310</v>
      </c>
      <c r="C5380" s="200" t="s">
        <v>2613</v>
      </c>
      <c r="D5380" s="200" t="s">
        <v>2341</v>
      </c>
      <c r="E5380" s="200" t="s">
        <v>112</v>
      </c>
      <c r="F5380" s="200" t="s">
        <v>2353</v>
      </c>
    </row>
    <row r="5381" spans="1:6" ht="12.75" customHeight="1" x14ac:dyDescent="0.25">
      <c r="A5381" s="207" t="s">
        <v>1163</v>
      </c>
      <c r="B5381" s="200" t="s">
        <v>3261</v>
      </c>
      <c r="C5381" s="200" t="s">
        <v>2613</v>
      </c>
      <c r="D5381" s="200" t="s">
        <v>2466</v>
      </c>
      <c r="E5381" s="200" t="s">
        <v>113</v>
      </c>
      <c r="F5381" s="200" t="s">
        <v>2364</v>
      </c>
    </row>
    <row r="5382" spans="1:6" ht="12.75" customHeight="1" x14ac:dyDescent="0.25">
      <c r="A5382" s="207" t="s">
        <v>1163</v>
      </c>
      <c r="B5382" s="200" t="s">
        <v>3261</v>
      </c>
      <c r="C5382" s="200" t="s">
        <v>2613</v>
      </c>
      <c r="D5382" s="200" t="s">
        <v>2466</v>
      </c>
      <c r="E5382" s="200" t="s">
        <v>113</v>
      </c>
      <c r="F5382" s="200" t="s">
        <v>2365</v>
      </c>
    </row>
    <row r="5383" spans="1:6" ht="12.75" customHeight="1" x14ac:dyDescent="0.25">
      <c r="A5383" s="207" t="s">
        <v>764</v>
      </c>
      <c r="B5383" s="200" t="s">
        <v>3262</v>
      </c>
      <c r="C5383" s="200" t="s">
        <v>2590</v>
      </c>
      <c r="D5383" s="200" t="s">
        <v>2466</v>
      </c>
      <c r="E5383" s="200" t="s">
        <v>105</v>
      </c>
      <c r="F5383" s="200" t="s">
        <v>2367</v>
      </c>
    </row>
    <row r="5384" spans="1:6" ht="12.75" customHeight="1" x14ac:dyDescent="0.25">
      <c r="A5384" s="207" t="s">
        <v>765</v>
      </c>
      <c r="B5384" s="200" t="s">
        <v>3299</v>
      </c>
      <c r="C5384" s="200" t="s">
        <v>2590</v>
      </c>
      <c r="D5384" s="200" t="s">
        <v>2341</v>
      </c>
      <c r="E5384" s="200" t="s">
        <v>105</v>
      </c>
      <c r="F5384" s="200" t="s">
        <v>2346</v>
      </c>
    </row>
    <row r="5385" spans="1:6" ht="12.75" customHeight="1" x14ac:dyDescent="0.25">
      <c r="A5385" s="207" t="s">
        <v>987</v>
      </c>
      <c r="B5385" s="200" t="s">
        <v>3311</v>
      </c>
      <c r="C5385" s="200" t="s">
        <v>2317</v>
      </c>
      <c r="D5385" s="200" t="s">
        <v>2341</v>
      </c>
      <c r="E5385" s="200" t="s">
        <v>98</v>
      </c>
      <c r="F5385" s="200" t="s">
        <v>2354</v>
      </c>
    </row>
    <row r="5386" spans="1:6" ht="12.75" customHeight="1" x14ac:dyDescent="0.25">
      <c r="A5386" s="207" t="s">
        <v>957</v>
      </c>
      <c r="B5386" s="200" t="s">
        <v>3263</v>
      </c>
      <c r="C5386" s="200" t="s">
        <v>2317</v>
      </c>
      <c r="D5386" s="200" t="s">
        <v>2466</v>
      </c>
      <c r="E5386" s="200" t="s">
        <v>98</v>
      </c>
      <c r="F5386" s="200" t="s">
        <v>2345</v>
      </c>
    </row>
    <row r="5387" spans="1:6" ht="12.75" customHeight="1" x14ac:dyDescent="0.25">
      <c r="A5387" s="207" t="s">
        <v>957</v>
      </c>
      <c r="B5387" s="200" t="s">
        <v>3263</v>
      </c>
      <c r="C5387" s="200" t="s">
        <v>2317</v>
      </c>
      <c r="D5387" s="200" t="s">
        <v>2466</v>
      </c>
      <c r="E5387" s="200" t="s">
        <v>98</v>
      </c>
      <c r="F5387" s="200" t="s">
        <v>2354</v>
      </c>
    </row>
    <row r="5388" spans="1:6" ht="12.75" customHeight="1" x14ac:dyDescent="0.25">
      <c r="A5388" s="207" t="s">
        <v>1202</v>
      </c>
      <c r="B5388" s="200" t="s">
        <v>3265</v>
      </c>
      <c r="C5388" s="200" t="s">
        <v>2613</v>
      </c>
      <c r="D5388" s="200" t="s">
        <v>2341</v>
      </c>
      <c r="E5388" s="200" t="s">
        <v>112</v>
      </c>
      <c r="F5388" s="200" t="s">
        <v>2365</v>
      </c>
    </row>
    <row r="5389" spans="1:6" ht="12.75" customHeight="1" x14ac:dyDescent="0.25">
      <c r="A5389" s="207" t="s">
        <v>1172</v>
      </c>
      <c r="B5389" s="200" t="s">
        <v>3266</v>
      </c>
      <c r="C5389" s="200" t="s">
        <v>2613</v>
      </c>
      <c r="D5389" s="200" t="s">
        <v>2466</v>
      </c>
      <c r="E5389" s="200" t="s">
        <v>113</v>
      </c>
      <c r="F5389" s="200" t="s">
        <v>2355</v>
      </c>
    </row>
    <row r="5390" spans="1:6" ht="12.75" customHeight="1" x14ac:dyDescent="0.25">
      <c r="A5390" s="207" t="s">
        <v>1197</v>
      </c>
      <c r="B5390" s="200" t="s">
        <v>3312</v>
      </c>
      <c r="C5390" s="200" t="s">
        <v>2613</v>
      </c>
      <c r="D5390" s="200" t="s">
        <v>2466</v>
      </c>
      <c r="E5390" s="200" t="s">
        <v>112</v>
      </c>
      <c r="F5390" s="200" t="s">
        <v>2346</v>
      </c>
    </row>
    <row r="5391" spans="1:6" ht="12.75" customHeight="1" x14ac:dyDescent="0.25">
      <c r="A5391" s="207" t="s">
        <v>849</v>
      </c>
      <c r="B5391" s="200" t="s">
        <v>3267</v>
      </c>
      <c r="C5391" s="200" t="s">
        <v>2439</v>
      </c>
      <c r="D5391" s="200" t="s">
        <v>2466</v>
      </c>
      <c r="E5391" s="200" t="s">
        <v>105</v>
      </c>
      <c r="F5391" s="200" t="s">
        <v>2394</v>
      </c>
    </row>
    <row r="5392" spans="1:6" ht="12.75" customHeight="1" x14ac:dyDescent="0.25">
      <c r="A5392" s="207" t="s">
        <v>1132</v>
      </c>
      <c r="B5392" s="200" t="s">
        <v>3313</v>
      </c>
      <c r="C5392" s="200" t="s">
        <v>2613</v>
      </c>
      <c r="D5392" s="200" t="s">
        <v>2466</v>
      </c>
      <c r="E5392" s="200" t="s">
        <v>109</v>
      </c>
      <c r="F5392" s="200" t="s">
        <v>2440</v>
      </c>
    </row>
    <row r="5393" spans="1:6" ht="12.75" customHeight="1" x14ac:dyDescent="0.25">
      <c r="A5393" s="207" t="s">
        <v>1132</v>
      </c>
      <c r="B5393" s="200" t="s">
        <v>3313</v>
      </c>
      <c r="C5393" s="200" t="s">
        <v>2613</v>
      </c>
      <c r="D5393" s="200" t="s">
        <v>2466</v>
      </c>
      <c r="E5393" s="200" t="s">
        <v>109</v>
      </c>
      <c r="F5393" s="200" t="s">
        <v>2365</v>
      </c>
    </row>
    <row r="5394" spans="1:6" ht="12.75" customHeight="1" x14ac:dyDescent="0.25">
      <c r="A5394" s="207" t="s">
        <v>1132</v>
      </c>
      <c r="B5394" s="200" t="s">
        <v>3313</v>
      </c>
      <c r="C5394" s="200" t="s">
        <v>2613</v>
      </c>
      <c r="D5394" s="200" t="s">
        <v>2466</v>
      </c>
      <c r="E5394" s="200" t="s">
        <v>109</v>
      </c>
      <c r="F5394" s="200" t="s">
        <v>2347</v>
      </c>
    </row>
    <row r="5395" spans="1:6" ht="12.75" customHeight="1" x14ac:dyDescent="0.25">
      <c r="A5395" s="207" t="s">
        <v>1153</v>
      </c>
      <c r="B5395" s="200" t="s">
        <v>3268</v>
      </c>
      <c r="C5395" s="200" t="s">
        <v>2613</v>
      </c>
      <c r="D5395" s="200" t="s">
        <v>2341</v>
      </c>
      <c r="E5395" s="200" t="s">
        <v>105</v>
      </c>
      <c r="F5395" s="200" t="s">
        <v>2367</v>
      </c>
    </row>
    <row r="5396" spans="1:6" ht="12.75" customHeight="1" x14ac:dyDescent="0.25">
      <c r="A5396" s="207" t="s">
        <v>1164</v>
      </c>
      <c r="B5396" s="200" t="s">
        <v>3269</v>
      </c>
      <c r="C5396" s="200" t="s">
        <v>2613</v>
      </c>
      <c r="D5396" s="200" t="s">
        <v>2466</v>
      </c>
      <c r="E5396" s="200" t="s">
        <v>105</v>
      </c>
      <c r="F5396" s="200" t="s">
        <v>2390</v>
      </c>
    </row>
    <row r="5397" spans="1:6" ht="12.75" customHeight="1" x14ac:dyDescent="0.25">
      <c r="A5397" s="207" t="s">
        <v>1164</v>
      </c>
      <c r="B5397" s="200" t="s">
        <v>3269</v>
      </c>
      <c r="C5397" s="200" t="s">
        <v>2613</v>
      </c>
      <c r="D5397" s="200" t="s">
        <v>2466</v>
      </c>
      <c r="E5397" s="200" t="s">
        <v>105</v>
      </c>
      <c r="F5397" s="200" t="s">
        <v>2365</v>
      </c>
    </row>
    <row r="5398" spans="1:6" ht="12.75" customHeight="1" x14ac:dyDescent="0.25">
      <c r="A5398" s="207" t="s">
        <v>1210</v>
      </c>
      <c r="B5398" s="200" t="s">
        <v>3314</v>
      </c>
      <c r="C5398" s="200" t="s">
        <v>2613</v>
      </c>
      <c r="D5398" s="200" t="s">
        <v>2341</v>
      </c>
      <c r="E5398" s="200" t="s">
        <v>112</v>
      </c>
      <c r="F5398" s="200" t="s">
        <v>2342</v>
      </c>
    </row>
    <row r="5399" spans="1:6" ht="12.75" customHeight="1" x14ac:dyDescent="0.25">
      <c r="A5399" s="207" t="s">
        <v>1117</v>
      </c>
      <c r="B5399" s="200" t="s">
        <v>3315</v>
      </c>
      <c r="C5399" s="200" t="s">
        <v>2613</v>
      </c>
      <c r="D5399" s="200" t="s">
        <v>2466</v>
      </c>
      <c r="E5399" s="200" t="s">
        <v>113</v>
      </c>
      <c r="F5399" s="200" t="s">
        <v>2394</v>
      </c>
    </row>
    <row r="5400" spans="1:6" ht="12.75" customHeight="1" x14ac:dyDescent="0.25">
      <c r="A5400" s="207" t="s">
        <v>1117</v>
      </c>
      <c r="B5400" s="200" t="s">
        <v>3315</v>
      </c>
      <c r="C5400" s="200" t="s">
        <v>2613</v>
      </c>
      <c r="D5400" s="200" t="s">
        <v>2466</v>
      </c>
      <c r="E5400" s="200" t="s">
        <v>113</v>
      </c>
      <c r="F5400" s="200" t="s">
        <v>2345</v>
      </c>
    </row>
    <row r="5401" spans="1:6" ht="12.75" customHeight="1" x14ac:dyDescent="0.25">
      <c r="A5401" s="207" t="s">
        <v>901</v>
      </c>
      <c r="B5401" s="200" t="s">
        <v>3316</v>
      </c>
      <c r="C5401" s="200" t="s">
        <v>2525</v>
      </c>
      <c r="D5401" s="200" t="s">
        <v>2466</v>
      </c>
      <c r="E5401" s="200" t="s">
        <v>113</v>
      </c>
      <c r="F5401" s="200" t="s">
        <v>2365</v>
      </c>
    </row>
    <row r="5402" spans="1:6" ht="12.75" customHeight="1" x14ac:dyDescent="0.25">
      <c r="A5402" s="207" t="s">
        <v>858</v>
      </c>
      <c r="B5402" s="200" t="s">
        <v>3272</v>
      </c>
      <c r="C5402" s="200" t="s">
        <v>2439</v>
      </c>
      <c r="D5402" s="200" t="s">
        <v>2341</v>
      </c>
      <c r="E5402" s="200" t="s">
        <v>105</v>
      </c>
      <c r="F5402" s="200" t="s">
        <v>2367</v>
      </c>
    </row>
    <row r="5403" spans="1:6" ht="12.75" customHeight="1" x14ac:dyDescent="0.25">
      <c r="A5403" s="207" t="s">
        <v>858</v>
      </c>
      <c r="B5403" s="200" t="s">
        <v>3272</v>
      </c>
      <c r="C5403" s="200" t="s">
        <v>2439</v>
      </c>
      <c r="D5403" s="200" t="s">
        <v>2341</v>
      </c>
      <c r="E5403" s="200" t="s">
        <v>105</v>
      </c>
      <c r="F5403" s="200" t="s">
        <v>2352</v>
      </c>
    </row>
    <row r="5404" spans="1:6" ht="12.75" customHeight="1" x14ac:dyDescent="0.25">
      <c r="A5404" s="207" t="s">
        <v>868</v>
      </c>
      <c r="B5404" s="200" t="s">
        <v>3303</v>
      </c>
      <c r="C5404" s="200" t="s">
        <v>2439</v>
      </c>
      <c r="D5404" s="200" t="s">
        <v>2341</v>
      </c>
      <c r="E5404" s="200" t="s">
        <v>105</v>
      </c>
      <c r="F5404" s="200" t="s">
        <v>2367</v>
      </c>
    </row>
    <row r="5405" spans="1:6" ht="12.75" customHeight="1" x14ac:dyDescent="0.25">
      <c r="A5405" s="207" t="s">
        <v>868</v>
      </c>
      <c r="B5405" s="200" t="s">
        <v>3303</v>
      </c>
      <c r="C5405" s="200" t="s">
        <v>2439</v>
      </c>
      <c r="D5405" s="200" t="s">
        <v>2341</v>
      </c>
      <c r="E5405" s="200" t="s">
        <v>105</v>
      </c>
      <c r="F5405" s="200" t="s">
        <v>2357</v>
      </c>
    </row>
    <row r="5406" spans="1:6" ht="12.75" customHeight="1" x14ac:dyDescent="0.25">
      <c r="A5406" s="207" t="s">
        <v>1184</v>
      </c>
      <c r="B5406" s="200" t="s">
        <v>3317</v>
      </c>
      <c r="C5406" s="200" t="s">
        <v>2613</v>
      </c>
      <c r="D5406" s="200" t="s">
        <v>2466</v>
      </c>
      <c r="E5406" s="200" t="s">
        <v>112</v>
      </c>
      <c r="F5406" s="200" t="s">
        <v>2365</v>
      </c>
    </row>
    <row r="5407" spans="1:6" ht="12.75" customHeight="1" x14ac:dyDescent="0.25">
      <c r="A5407" s="207" t="s">
        <v>1211</v>
      </c>
      <c r="B5407" s="200" t="s">
        <v>3318</v>
      </c>
      <c r="C5407" s="200" t="s">
        <v>2613</v>
      </c>
      <c r="D5407" s="200" t="s">
        <v>2341</v>
      </c>
      <c r="E5407" s="200" t="s">
        <v>105</v>
      </c>
      <c r="F5407" s="200" t="s">
        <v>2365</v>
      </c>
    </row>
    <row r="5408" spans="1:6" ht="12.75" customHeight="1" x14ac:dyDescent="0.25">
      <c r="A5408" s="207">
        <v>2036</v>
      </c>
      <c r="B5408" s="200" t="s">
        <v>3278</v>
      </c>
      <c r="C5408" s="200" t="s">
        <v>2410</v>
      </c>
      <c r="D5408" s="200" t="s">
        <v>2341</v>
      </c>
      <c r="E5408" s="200" t="s">
        <v>100</v>
      </c>
      <c r="F5408" s="200" t="s">
        <v>2379</v>
      </c>
    </row>
    <row r="5409" spans="1:6" ht="12.75" customHeight="1" x14ac:dyDescent="0.25">
      <c r="A5409" s="207" t="s">
        <v>1083</v>
      </c>
      <c r="B5409" s="200" t="s">
        <v>3319</v>
      </c>
      <c r="C5409" s="200" t="s">
        <v>2613</v>
      </c>
      <c r="D5409" s="200" t="s">
        <v>2466</v>
      </c>
      <c r="E5409" s="200" t="s">
        <v>113</v>
      </c>
      <c r="F5409" s="200" t="s">
        <v>2347</v>
      </c>
    </row>
    <row r="5410" spans="1:6" ht="12.75" customHeight="1" x14ac:dyDescent="0.25">
      <c r="A5410" s="207" t="s">
        <v>1083</v>
      </c>
      <c r="B5410" s="200" t="s">
        <v>3319</v>
      </c>
      <c r="C5410" s="200" t="s">
        <v>2613</v>
      </c>
      <c r="D5410" s="200" t="s">
        <v>2466</v>
      </c>
      <c r="E5410" s="200" t="s">
        <v>113</v>
      </c>
      <c r="F5410" s="200" t="s">
        <v>2345</v>
      </c>
    </row>
    <row r="5411" spans="1:6" ht="12.75" customHeight="1" x14ac:dyDescent="0.25">
      <c r="A5411" s="207">
        <v>2025</v>
      </c>
      <c r="B5411" s="200" t="s">
        <v>3230</v>
      </c>
      <c r="C5411" s="200" t="s">
        <v>2319</v>
      </c>
      <c r="D5411" s="200" t="s">
        <v>2341</v>
      </c>
      <c r="E5411" s="200" t="s">
        <v>101</v>
      </c>
      <c r="F5411" s="200" t="s">
        <v>2378</v>
      </c>
    </row>
    <row r="5412" spans="1:6" ht="12.75" customHeight="1" x14ac:dyDescent="0.25">
      <c r="A5412" s="207">
        <v>2025</v>
      </c>
      <c r="B5412" s="200" t="s">
        <v>3230</v>
      </c>
      <c r="C5412" s="200" t="s">
        <v>2319</v>
      </c>
      <c r="D5412" s="200" t="s">
        <v>2341</v>
      </c>
      <c r="E5412" s="200" t="s">
        <v>101</v>
      </c>
      <c r="F5412" s="200" t="s">
        <v>2357</v>
      </c>
    </row>
    <row r="5413" spans="1:6" ht="12.75" customHeight="1" x14ac:dyDescent="0.25">
      <c r="A5413" s="207">
        <v>2025</v>
      </c>
      <c r="B5413" s="200" t="s">
        <v>3230</v>
      </c>
      <c r="C5413" s="200" t="s">
        <v>2319</v>
      </c>
      <c r="D5413" s="200" t="s">
        <v>2341</v>
      </c>
      <c r="E5413" s="200" t="s">
        <v>101</v>
      </c>
      <c r="F5413" s="200" t="s">
        <v>2353</v>
      </c>
    </row>
    <row r="5414" spans="1:6" ht="12.75" customHeight="1" x14ac:dyDescent="0.25">
      <c r="A5414" s="207">
        <v>2025</v>
      </c>
      <c r="B5414" s="200" t="s">
        <v>3230</v>
      </c>
      <c r="C5414" s="200" t="s">
        <v>2319</v>
      </c>
      <c r="D5414" s="200" t="s">
        <v>2341</v>
      </c>
      <c r="E5414" s="200" t="s">
        <v>101</v>
      </c>
      <c r="F5414" s="200" t="s">
        <v>2350</v>
      </c>
    </row>
    <row r="5415" spans="1:6" ht="12.75" customHeight="1" x14ac:dyDescent="0.25">
      <c r="A5415" s="207">
        <v>2025</v>
      </c>
      <c r="B5415" s="200" t="s">
        <v>3230</v>
      </c>
      <c r="C5415" s="200" t="s">
        <v>2319</v>
      </c>
      <c r="D5415" s="200" t="s">
        <v>2341</v>
      </c>
      <c r="E5415" s="200" t="s">
        <v>101</v>
      </c>
      <c r="F5415" s="200" t="s">
        <v>2354</v>
      </c>
    </row>
    <row r="5416" spans="1:6" ht="12.75" customHeight="1" x14ac:dyDescent="0.25">
      <c r="A5416" s="207">
        <v>2025</v>
      </c>
      <c r="B5416" s="200" t="s">
        <v>3230</v>
      </c>
      <c r="C5416" s="200" t="s">
        <v>2319</v>
      </c>
      <c r="D5416" s="200" t="s">
        <v>2341</v>
      </c>
      <c r="E5416" s="200" t="s">
        <v>101</v>
      </c>
      <c r="F5416" s="200" t="s">
        <v>2352</v>
      </c>
    </row>
    <row r="5417" spans="1:6" ht="12.75" customHeight="1" x14ac:dyDescent="0.25">
      <c r="A5417" s="207" t="s">
        <v>1149</v>
      </c>
      <c r="B5417" s="200" t="s">
        <v>3284</v>
      </c>
      <c r="C5417" s="200" t="s">
        <v>2613</v>
      </c>
      <c r="D5417" s="200" t="s">
        <v>2466</v>
      </c>
      <c r="E5417" s="200" t="s">
        <v>109</v>
      </c>
      <c r="F5417" s="200" t="s">
        <v>2365</v>
      </c>
    </row>
    <row r="5418" spans="1:6" ht="12.75" customHeight="1" x14ac:dyDescent="0.25">
      <c r="A5418" s="207" t="s">
        <v>1171</v>
      </c>
      <c r="B5418" s="200" t="s">
        <v>3320</v>
      </c>
      <c r="C5418" s="200" t="s">
        <v>2613</v>
      </c>
      <c r="D5418" s="200" t="s">
        <v>2466</v>
      </c>
      <c r="E5418" s="200" t="s">
        <v>112</v>
      </c>
      <c r="F5418" s="200" t="s">
        <v>2390</v>
      </c>
    </row>
    <row r="5419" spans="1:6" ht="12.75" customHeight="1" x14ac:dyDescent="0.25">
      <c r="A5419" s="207" t="s">
        <v>930</v>
      </c>
      <c r="B5419" s="200" t="s">
        <v>3231</v>
      </c>
      <c r="C5419" s="200" t="s">
        <v>3232</v>
      </c>
      <c r="D5419" s="200" t="s">
        <v>2466</v>
      </c>
      <c r="E5419" s="200" t="s">
        <v>106</v>
      </c>
      <c r="F5419" s="200" t="s">
        <v>2440</v>
      </c>
    </row>
    <row r="5420" spans="1:6" ht="12.75" customHeight="1" x14ac:dyDescent="0.25">
      <c r="A5420" s="207" t="s">
        <v>1121</v>
      </c>
      <c r="B5420" s="200" t="s">
        <v>3233</v>
      </c>
      <c r="C5420" s="200" t="s">
        <v>2613</v>
      </c>
      <c r="D5420" s="200" t="s">
        <v>2466</v>
      </c>
      <c r="E5420" s="200" t="s">
        <v>105</v>
      </c>
      <c r="F5420" s="200" t="s">
        <v>2345</v>
      </c>
    </row>
    <row r="5421" spans="1:6" ht="12.75" customHeight="1" x14ac:dyDescent="0.25">
      <c r="A5421" s="207" t="s">
        <v>1122</v>
      </c>
      <c r="B5421" s="200" t="s">
        <v>3234</v>
      </c>
      <c r="C5421" s="200" t="s">
        <v>2613</v>
      </c>
      <c r="D5421" s="200" t="s">
        <v>2466</v>
      </c>
      <c r="E5421" s="200" t="s">
        <v>105</v>
      </c>
      <c r="F5421" s="200" t="s">
        <v>2422</v>
      </c>
    </row>
    <row r="5422" spans="1:6" ht="12.75" customHeight="1" x14ac:dyDescent="0.25">
      <c r="A5422" s="207" t="s">
        <v>1122</v>
      </c>
      <c r="B5422" s="200" t="s">
        <v>3234</v>
      </c>
      <c r="C5422" s="200" t="s">
        <v>2613</v>
      </c>
      <c r="D5422" s="200" t="s">
        <v>2466</v>
      </c>
      <c r="E5422" s="200" t="s">
        <v>105</v>
      </c>
      <c r="F5422" s="200" t="s">
        <v>2440</v>
      </c>
    </row>
    <row r="5423" spans="1:6" ht="12.75" customHeight="1" x14ac:dyDescent="0.25">
      <c r="A5423" s="207" t="s">
        <v>904</v>
      </c>
      <c r="B5423" s="200" t="s">
        <v>3286</v>
      </c>
      <c r="C5423" s="200" t="s">
        <v>2525</v>
      </c>
      <c r="D5423" s="200" t="s">
        <v>2466</v>
      </c>
      <c r="E5423" s="200" t="s">
        <v>105</v>
      </c>
      <c r="F5423" s="200" t="s">
        <v>2407</v>
      </c>
    </row>
    <row r="5424" spans="1:6" ht="12.75" customHeight="1" x14ac:dyDescent="0.25">
      <c r="A5424" s="207" t="s">
        <v>1119</v>
      </c>
      <c r="B5424" s="200" t="s">
        <v>3235</v>
      </c>
      <c r="C5424" s="200" t="s">
        <v>2613</v>
      </c>
      <c r="D5424" s="200" t="s">
        <v>2341</v>
      </c>
      <c r="E5424" s="200" t="s">
        <v>109</v>
      </c>
      <c r="F5424" s="200" t="s">
        <v>2352</v>
      </c>
    </row>
    <row r="5425" spans="1:6" ht="12.75" customHeight="1" x14ac:dyDescent="0.25">
      <c r="A5425" s="207" t="s">
        <v>861</v>
      </c>
      <c r="B5425" s="200" t="s">
        <v>3287</v>
      </c>
      <c r="C5425" s="200" t="s">
        <v>2439</v>
      </c>
      <c r="D5425" s="200" t="s">
        <v>2341</v>
      </c>
      <c r="E5425" s="200" t="s">
        <v>105</v>
      </c>
      <c r="F5425" s="200" t="s">
        <v>2367</v>
      </c>
    </row>
    <row r="5426" spans="1:6" ht="12.75" customHeight="1" x14ac:dyDescent="0.25">
      <c r="A5426" s="207" t="s">
        <v>861</v>
      </c>
      <c r="B5426" s="200" t="s">
        <v>3287</v>
      </c>
      <c r="C5426" s="200" t="s">
        <v>2439</v>
      </c>
      <c r="D5426" s="200" t="s">
        <v>2341</v>
      </c>
      <c r="E5426" s="200" t="s">
        <v>105</v>
      </c>
      <c r="F5426" s="200" t="s">
        <v>2346</v>
      </c>
    </row>
    <row r="5427" spans="1:6" ht="12.75" customHeight="1" x14ac:dyDescent="0.25">
      <c r="A5427" s="207" t="s">
        <v>1165</v>
      </c>
      <c r="B5427" s="200" t="s">
        <v>3236</v>
      </c>
      <c r="C5427" s="200" t="s">
        <v>2613</v>
      </c>
      <c r="D5427" s="200" t="s">
        <v>2466</v>
      </c>
      <c r="E5427" s="200" t="s">
        <v>105</v>
      </c>
      <c r="F5427" s="200" t="s">
        <v>2396</v>
      </c>
    </row>
    <row r="5428" spans="1:6" ht="12.75" customHeight="1" x14ac:dyDescent="0.25">
      <c r="A5428" s="207" t="s">
        <v>1165</v>
      </c>
      <c r="B5428" s="200" t="s">
        <v>3236</v>
      </c>
      <c r="C5428" s="200" t="s">
        <v>2613</v>
      </c>
      <c r="D5428" s="200" t="s">
        <v>2466</v>
      </c>
      <c r="E5428" s="200" t="s">
        <v>105</v>
      </c>
      <c r="F5428" s="200" t="s">
        <v>2443</v>
      </c>
    </row>
    <row r="5429" spans="1:6" ht="12.75" customHeight="1" x14ac:dyDescent="0.25">
      <c r="A5429" s="207" t="s">
        <v>856</v>
      </c>
      <c r="B5429" s="200" t="s">
        <v>3239</v>
      </c>
      <c r="C5429" s="200" t="s">
        <v>2439</v>
      </c>
      <c r="D5429" s="200" t="s">
        <v>2341</v>
      </c>
      <c r="E5429" s="200" t="s">
        <v>105</v>
      </c>
      <c r="F5429" s="200" t="s">
        <v>2345</v>
      </c>
    </row>
    <row r="5430" spans="1:6" ht="12.75" customHeight="1" x14ac:dyDescent="0.25">
      <c r="A5430" s="207" t="s">
        <v>956</v>
      </c>
      <c r="B5430" s="200" t="s">
        <v>3321</v>
      </c>
      <c r="C5430" s="200" t="s">
        <v>3322</v>
      </c>
      <c r="D5430" s="200" t="s">
        <v>2458</v>
      </c>
      <c r="E5430" s="200" t="s">
        <v>98</v>
      </c>
      <c r="F5430" s="200" t="s">
        <v>2386</v>
      </c>
    </row>
    <row r="5431" spans="1:6" ht="12.75" customHeight="1" x14ac:dyDescent="0.25">
      <c r="A5431" s="207" t="s">
        <v>1097</v>
      </c>
      <c r="B5431" s="200" t="s">
        <v>3308</v>
      </c>
      <c r="C5431" s="200" t="s">
        <v>2613</v>
      </c>
      <c r="D5431" s="200" t="s">
        <v>2341</v>
      </c>
      <c r="E5431" s="200" t="s">
        <v>105</v>
      </c>
      <c r="F5431" s="200" t="s">
        <v>2364</v>
      </c>
    </row>
    <row r="5432" spans="1:6" ht="12.75" customHeight="1" x14ac:dyDescent="0.25">
      <c r="A5432" s="207" t="s">
        <v>1094</v>
      </c>
      <c r="B5432" s="200" t="s">
        <v>3291</v>
      </c>
      <c r="C5432" s="200" t="s">
        <v>2613</v>
      </c>
      <c r="D5432" s="200" t="s">
        <v>2341</v>
      </c>
      <c r="E5432" s="200" t="s">
        <v>105</v>
      </c>
      <c r="F5432" s="200" t="s">
        <v>2364</v>
      </c>
    </row>
    <row r="5433" spans="1:6" ht="12.75" customHeight="1" x14ac:dyDescent="0.25">
      <c r="A5433" s="207" t="s">
        <v>1092</v>
      </c>
      <c r="B5433" s="200" t="s">
        <v>3323</v>
      </c>
      <c r="C5433" s="200" t="s">
        <v>2613</v>
      </c>
      <c r="D5433" s="200" t="s">
        <v>2466</v>
      </c>
      <c r="E5433" s="200" t="s">
        <v>105</v>
      </c>
      <c r="F5433" s="200" t="s">
        <v>2364</v>
      </c>
    </row>
    <row r="5434" spans="1:6" ht="12.75" customHeight="1" x14ac:dyDescent="0.25">
      <c r="A5434" s="207" t="s">
        <v>1208</v>
      </c>
      <c r="B5434" s="200" t="s">
        <v>3292</v>
      </c>
      <c r="C5434" s="200" t="s">
        <v>2613</v>
      </c>
      <c r="D5434" s="200" t="s">
        <v>2466</v>
      </c>
      <c r="E5434" s="200" t="s">
        <v>112</v>
      </c>
      <c r="F5434" s="200" t="s">
        <v>2365</v>
      </c>
    </row>
    <row r="5435" spans="1:6" ht="12.75" customHeight="1" x14ac:dyDescent="0.25">
      <c r="A5435" s="207" t="s">
        <v>1208</v>
      </c>
      <c r="B5435" s="200" t="s">
        <v>3292</v>
      </c>
      <c r="C5435" s="200" t="s">
        <v>2613</v>
      </c>
      <c r="D5435" s="200" t="s">
        <v>2466</v>
      </c>
      <c r="E5435" s="200" t="s">
        <v>112</v>
      </c>
      <c r="F5435" s="200" t="s">
        <v>2396</v>
      </c>
    </row>
    <row r="5436" spans="1:6" ht="12.75" customHeight="1" x14ac:dyDescent="0.25">
      <c r="A5436" s="207" t="s">
        <v>1199</v>
      </c>
      <c r="B5436" s="200" t="s">
        <v>3247</v>
      </c>
      <c r="C5436" s="200" t="s">
        <v>2613</v>
      </c>
      <c r="D5436" s="200" t="s">
        <v>2466</v>
      </c>
      <c r="E5436" s="200" t="s">
        <v>112</v>
      </c>
      <c r="F5436" s="200" t="s">
        <v>2364</v>
      </c>
    </row>
    <row r="5437" spans="1:6" ht="12.75" customHeight="1" x14ac:dyDescent="0.25">
      <c r="A5437" s="207" t="s">
        <v>1045</v>
      </c>
      <c r="B5437" s="200" t="s">
        <v>3324</v>
      </c>
      <c r="C5437" s="200" t="s">
        <v>2321</v>
      </c>
      <c r="D5437" s="200" t="s">
        <v>2458</v>
      </c>
      <c r="E5437" s="200" t="s">
        <v>98</v>
      </c>
      <c r="F5437" s="200" t="s">
        <v>2390</v>
      </c>
    </row>
    <row r="5438" spans="1:6" ht="12.75" customHeight="1" x14ac:dyDescent="0.25">
      <c r="A5438" s="207" t="s">
        <v>897</v>
      </c>
      <c r="B5438" s="200" t="s">
        <v>3309</v>
      </c>
      <c r="C5438" s="200" t="s">
        <v>2525</v>
      </c>
      <c r="D5438" s="200" t="s">
        <v>2341</v>
      </c>
      <c r="E5438" s="200" t="s">
        <v>113</v>
      </c>
      <c r="F5438" s="200" t="s">
        <v>2407</v>
      </c>
    </row>
    <row r="5439" spans="1:6" ht="12.75" customHeight="1" x14ac:dyDescent="0.25">
      <c r="A5439" s="207" t="s">
        <v>851</v>
      </c>
      <c r="B5439" s="200" t="s">
        <v>3252</v>
      </c>
      <c r="C5439" s="200" t="s">
        <v>2439</v>
      </c>
      <c r="D5439" s="200" t="s">
        <v>2466</v>
      </c>
      <c r="E5439" s="200" t="s">
        <v>105</v>
      </c>
      <c r="F5439" s="200" t="s">
        <v>2407</v>
      </c>
    </row>
    <row r="5440" spans="1:6" ht="12.75" customHeight="1" x14ac:dyDescent="0.25">
      <c r="A5440" s="207" t="s">
        <v>1104</v>
      </c>
      <c r="B5440" s="200" t="s">
        <v>3255</v>
      </c>
      <c r="C5440" s="200" t="s">
        <v>2613</v>
      </c>
      <c r="D5440" s="200" t="s">
        <v>2341</v>
      </c>
      <c r="E5440" s="200" t="s">
        <v>109</v>
      </c>
      <c r="F5440" s="200" t="s">
        <v>2367</v>
      </c>
    </row>
    <row r="5441" spans="1:6" ht="12.75" customHeight="1" x14ac:dyDescent="0.25">
      <c r="A5441" s="207" t="s">
        <v>1128</v>
      </c>
      <c r="B5441" s="200" t="s">
        <v>3295</v>
      </c>
      <c r="C5441" s="200" t="s">
        <v>2613</v>
      </c>
      <c r="D5441" s="200" t="s">
        <v>2466</v>
      </c>
      <c r="E5441" s="200" t="s">
        <v>113</v>
      </c>
      <c r="F5441" s="200" t="s">
        <v>2396</v>
      </c>
    </row>
    <row r="5442" spans="1:6" ht="12.75" customHeight="1" x14ac:dyDescent="0.25">
      <c r="A5442" s="207" t="s">
        <v>1157</v>
      </c>
      <c r="B5442" s="200" t="s">
        <v>3325</v>
      </c>
      <c r="C5442" s="200" t="s">
        <v>2613</v>
      </c>
      <c r="D5442" s="200" t="s">
        <v>2466</v>
      </c>
      <c r="E5442" s="200" t="s">
        <v>105</v>
      </c>
      <c r="F5442" s="200" t="s">
        <v>2422</v>
      </c>
    </row>
    <row r="5443" spans="1:6" ht="12.75" customHeight="1" x14ac:dyDescent="0.25">
      <c r="A5443" s="207" t="s">
        <v>1157</v>
      </c>
      <c r="B5443" s="200" t="s">
        <v>3325</v>
      </c>
      <c r="C5443" s="200" t="s">
        <v>2613</v>
      </c>
      <c r="D5443" s="200" t="s">
        <v>2466</v>
      </c>
      <c r="E5443" s="200" t="s">
        <v>105</v>
      </c>
      <c r="F5443" s="200" t="s">
        <v>2407</v>
      </c>
    </row>
    <row r="5444" spans="1:6" ht="12.75" customHeight="1" x14ac:dyDescent="0.25">
      <c r="A5444" s="207" t="s">
        <v>1148</v>
      </c>
      <c r="B5444" s="200" t="s">
        <v>3258</v>
      </c>
      <c r="C5444" s="200" t="s">
        <v>2613</v>
      </c>
      <c r="D5444" s="200" t="s">
        <v>2466</v>
      </c>
      <c r="E5444" s="200" t="s">
        <v>113</v>
      </c>
      <c r="F5444" s="200" t="s">
        <v>2365</v>
      </c>
    </row>
    <row r="5445" spans="1:6" ht="12.75" customHeight="1" x14ac:dyDescent="0.25">
      <c r="A5445" s="207" t="s">
        <v>1161</v>
      </c>
      <c r="B5445" s="200" t="s">
        <v>3310</v>
      </c>
      <c r="C5445" s="200" t="s">
        <v>2613</v>
      </c>
      <c r="D5445" s="200" t="s">
        <v>2341</v>
      </c>
      <c r="E5445" s="200" t="s">
        <v>112</v>
      </c>
      <c r="F5445" s="200" t="s">
        <v>2367</v>
      </c>
    </row>
    <row r="5446" spans="1:6" ht="12.75" customHeight="1" x14ac:dyDescent="0.25">
      <c r="A5446" s="207" t="s">
        <v>1163</v>
      </c>
      <c r="B5446" s="200" t="s">
        <v>3261</v>
      </c>
      <c r="C5446" s="200" t="s">
        <v>2613</v>
      </c>
      <c r="D5446" s="200" t="s">
        <v>2466</v>
      </c>
      <c r="E5446" s="200" t="s">
        <v>113</v>
      </c>
      <c r="F5446" s="200" t="s">
        <v>2440</v>
      </c>
    </row>
    <row r="5447" spans="1:6" ht="12.75" customHeight="1" x14ac:dyDescent="0.25">
      <c r="A5447" s="207" t="s">
        <v>987</v>
      </c>
      <c r="B5447" s="200" t="s">
        <v>3311</v>
      </c>
      <c r="C5447" s="200" t="s">
        <v>2317</v>
      </c>
      <c r="D5447" s="200" t="s">
        <v>2341</v>
      </c>
      <c r="E5447" s="200" t="s">
        <v>98</v>
      </c>
      <c r="F5447" s="200" t="s">
        <v>2386</v>
      </c>
    </row>
    <row r="5448" spans="1:6" ht="12.75" customHeight="1" x14ac:dyDescent="0.25">
      <c r="A5448" s="207" t="s">
        <v>1153</v>
      </c>
      <c r="B5448" s="200" t="s">
        <v>3268</v>
      </c>
      <c r="C5448" s="200" t="s">
        <v>2613</v>
      </c>
      <c r="D5448" s="200" t="s">
        <v>2341</v>
      </c>
      <c r="E5448" s="200" t="s">
        <v>105</v>
      </c>
      <c r="F5448" s="200" t="s">
        <v>2394</v>
      </c>
    </row>
    <row r="5449" spans="1:6" ht="12.75" customHeight="1" x14ac:dyDescent="0.25">
      <c r="A5449" s="207" t="s">
        <v>1159</v>
      </c>
      <c r="B5449" s="200" t="s">
        <v>3326</v>
      </c>
      <c r="C5449" s="200" t="s">
        <v>2613</v>
      </c>
      <c r="D5449" s="200" t="s">
        <v>2466</v>
      </c>
      <c r="E5449" s="200" t="s">
        <v>105</v>
      </c>
      <c r="F5449" s="200" t="s">
        <v>2422</v>
      </c>
    </row>
    <row r="5450" spans="1:6" ht="12.75" customHeight="1" x14ac:dyDescent="0.25">
      <c r="A5450" s="207" t="s">
        <v>1117</v>
      </c>
      <c r="B5450" s="200" t="s">
        <v>3315</v>
      </c>
      <c r="C5450" s="200" t="s">
        <v>2613</v>
      </c>
      <c r="D5450" s="200" t="s">
        <v>2466</v>
      </c>
      <c r="E5450" s="200" t="s">
        <v>113</v>
      </c>
      <c r="F5450" s="200" t="s">
        <v>2365</v>
      </c>
    </row>
    <row r="5451" spans="1:6" ht="12.75" customHeight="1" x14ac:dyDescent="0.25">
      <c r="A5451" s="207" t="s">
        <v>858</v>
      </c>
      <c r="B5451" s="200" t="s">
        <v>3272</v>
      </c>
      <c r="C5451" s="200" t="s">
        <v>2439</v>
      </c>
      <c r="D5451" s="200" t="s">
        <v>2341</v>
      </c>
      <c r="E5451" s="200" t="s">
        <v>105</v>
      </c>
      <c r="F5451" s="200" t="s">
        <v>2394</v>
      </c>
    </row>
    <row r="5452" spans="1:6" ht="12.75" customHeight="1" x14ac:dyDescent="0.25">
      <c r="A5452" s="207" t="s">
        <v>1040</v>
      </c>
      <c r="B5452" s="200" t="s">
        <v>3327</v>
      </c>
      <c r="C5452" s="200" t="s">
        <v>2321</v>
      </c>
      <c r="D5452" s="200" t="s">
        <v>2466</v>
      </c>
      <c r="E5452" s="200" t="s">
        <v>98</v>
      </c>
      <c r="F5452" s="200" t="s">
        <v>2345</v>
      </c>
    </row>
    <row r="5453" spans="1:6" ht="12.75" customHeight="1" x14ac:dyDescent="0.25">
      <c r="A5453" s="207" t="s">
        <v>1184</v>
      </c>
      <c r="B5453" s="200" t="s">
        <v>3317</v>
      </c>
      <c r="C5453" s="200" t="s">
        <v>2613</v>
      </c>
      <c r="D5453" s="200" t="s">
        <v>2466</v>
      </c>
      <c r="E5453" s="200" t="s">
        <v>112</v>
      </c>
      <c r="F5453" s="200" t="s">
        <v>2367</v>
      </c>
    </row>
    <row r="5454" spans="1:6" ht="12.75" customHeight="1" x14ac:dyDescent="0.25">
      <c r="A5454" s="207" t="s">
        <v>1205</v>
      </c>
      <c r="B5454" s="200" t="s">
        <v>3277</v>
      </c>
      <c r="C5454" s="200" t="s">
        <v>2613</v>
      </c>
      <c r="D5454" s="200" t="s">
        <v>2341</v>
      </c>
      <c r="E5454" s="200" t="s">
        <v>112</v>
      </c>
      <c r="F5454" s="200" t="s">
        <v>2342</v>
      </c>
    </row>
    <row r="5455" spans="1:6" ht="12.75" customHeight="1" x14ac:dyDescent="0.25">
      <c r="A5455" s="207" t="s">
        <v>1189</v>
      </c>
      <c r="B5455" s="200" t="s">
        <v>3328</v>
      </c>
      <c r="C5455" s="200" t="s">
        <v>2613</v>
      </c>
      <c r="D5455" s="200" t="s">
        <v>2466</v>
      </c>
      <c r="E5455" s="200" t="s">
        <v>112</v>
      </c>
      <c r="F5455" s="200" t="s">
        <v>2367</v>
      </c>
    </row>
    <row r="5456" spans="1:6" ht="12.75" customHeight="1" x14ac:dyDescent="0.25">
      <c r="A5456" s="207" t="s">
        <v>872</v>
      </c>
      <c r="B5456" s="200" t="s">
        <v>3329</v>
      </c>
      <c r="C5456" s="200" t="s">
        <v>2439</v>
      </c>
      <c r="D5456" s="200" t="s">
        <v>2341</v>
      </c>
      <c r="E5456" s="200" t="s">
        <v>105</v>
      </c>
      <c r="F5456" s="200" t="s">
        <v>2357</v>
      </c>
    </row>
    <row r="5457" spans="1:6" ht="12.75" customHeight="1" x14ac:dyDescent="0.25">
      <c r="A5457" s="207" t="s">
        <v>955</v>
      </c>
      <c r="B5457" s="200" t="s">
        <v>3330</v>
      </c>
      <c r="C5457" s="200" t="s">
        <v>3322</v>
      </c>
      <c r="D5457" s="200" t="s">
        <v>2341</v>
      </c>
      <c r="E5457" s="200" t="s">
        <v>106</v>
      </c>
      <c r="F5457" s="200" t="s">
        <v>2350</v>
      </c>
    </row>
    <row r="5458" spans="1:6" ht="12.75" customHeight="1" x14ac:dyDescent="0.25">
      <c r="A5458" s="207" t="s">
        <v>857</v>
      </c>
      <c r="B5458" s="200" t="s">
        <v>3331</v>
      </c>
      <c r="C5458" s="200" t="s">
        <v>2439</v>
      </c>
      <c r="D5458" s="200" t="s">
        <v>2341</v>
      </c>
      <c r="E5458" s="200" t="s">
        <v>105</v>
      </c>
      <c r="F5458" s="200" t="s">
        <v>2422</v>
      </c>
    </row>
    <row r="5459" spans="1:6" ht="12.75" customHeight="1" x14ac:dyDescent="0.25">
      <c r="A5459" s="207" t="s">
        <v>898</v>
      </c>
      <c r="B5459" s="200" t="s">
        <v>3281</v>
      </c>
      <c r="C5459" s="200" t="s">
        <v>2525</v>
      </c>
      <c r="D5459" s="200" t="s">
        <v>2341</v>
      </c>
      <c r="E5459" s="200" t="s">
        <v>113</v>
      </c>
      <c r="F5459" s="200" t="s">
        <v>2367</v>
      </c>
    </row>
    <row r="5460" spans="1:6" ht="12.75" customHeight="1" x14ac:dyDescent="0.25">
      <c r="A5460" s="207" t="s">
        <v>898</v>
      </c>
      <c r="B5460" s="200" t="s">
        <v>3281</v>
      </c>
      <c r="C5460" s="200" t="s">
        <v>2525</v>
      </c>
      <c r="D5460" s="200" t="s">
        <v>2341</v>
      </c>
      <c r="E5460" s="200" t="s">
        <v>113</v>
      </c>
      <c r="F5460" s="200" t="s">
        <v>2394</v>
      </c>
    </row>
    <row r="5461" spans="1:6" ht="12.75" customHeight="1" x14ac:dyDescent="0.25">
      <c r="A5461" s="207" t="s">
        <v>898</v>
      </c>
      <c r="B5461" s="200" t="s">
        <v>3281</v>
      </c>
      <c r="C5461" s="200" t="s">
        <v>2525</v>
      </c>
      <c r="D5461" s="200" t="s">
        <v>2341</v>
      </c>
      <c r="E5461" s="200" t="s">
        <v>113</v>
      </c>
      <c r="F5461" s="200" t="s">
        <v>2350</v>
      </c>
    </row>
    <row r="5462" spans="1:6" ht="12.75" customHeight="1" x14ac:dyDescent="0.25">
      <c r="A5462" s="207" t="s">
        <v>1108</v>
      </c>
      <c r="B5462" s="200" t="s">
        <v>3332</v>
      </c>
      <c r="C5462" s="200" t="s">
        <v>2613</v>
      </c>
      <c r="D5462" s="200" t="s">
        <v>2466</v>
      </c>
      <c r="E5462" s="200" t="s">
        <v>109</v>
      </c>
      <c r="F5462" s="200" t="s">
        <v>2387</v>
      </c>
    </row>
    <row r="5463" spans="1:6" ht="12.75" customHeight="1" x14ac:dyDescent="0.25">
      <c r="A5463" s="207" t="s">
        <v>1108</v>
      </c>
      <c r="B5463" s="200" t="s">
        <v>3332</v>
      </c>
      <c r="C5463" s="200" t="s">
        <v>2613</v>
      </c>
      <c r="D5463" s="200" t="s">
        <v>2466</v>
      </c>
      <c r="E5463" s="200" t="s">
        <v>109</v>
      </c>
      <c r="F5463" s="200" t="s">
        <v>2347</v>
      </c>
    </row>
    <row r="5464" spans="1:6" ht="12.75" customHeight="1" x14ac:dyDescent="0.25">
      <c r="A5464" s="207" t="s">
        <v>1083</v>
      </c>
      <c r="B5464" s="200" t="s">
        <v>3319</v>
      </c>
      <c r="C5464" s="200" t="s">
        <v>2613</v>
      </c>
      <c r="D5464" s="200" t="s">
        <v>2466</v>
      </c>
      <c r="E5464" s="200" t="s">
        <v>113</v>
      </c>
      <c r="F5464" s="200" t="s">
        <v>2355</v>
      </c>
    </row>
    <row r="5465" spans="1:6" ht="12.75" customHeight="1" x14ac:dyDescent="0.25">
      <c r="A5465" s="207">
        <v>2025</v>
      </c>
      <c r="B5465" s="200" t="s">
        <v>3230</v>
      </c>
      <c r="C5465" s="200" t="s">
        <v>2319</v>
      </c>
      <c r="D5465" s="200" t="s">
        <v>2341</v>
      </c>
      <c r="E5465" s="200" t="s">
        <v>101</v>
      </c>
      <c r="F5465" s="200" t="s">
        <v>2346</v>
      </c>
    </row>
    <row r="5466" spans="1:6" ht="12.75" customHeight="1" x14ac:dyDescent="0.25">
      <c r="A5466" s="207" t="s">
        <v>1110</v>
      </c>
      <c r="B5466" s="200" t="s">
        <v>3283</v>
      </c>
      <c r="C5466" s="200" t="s">
        <v>2613</v>
      </c>
      <c r="D5466" s="200" t="s">
        <v>2466</v>
      </c>
      <c r="E5466" s="200" t="s">
        <v>109</v>
      </c>
      <c r="F5466" s="200" t="s">
        <v>2355</v>
      </c>
    </row>
    <row r="5467" spans="1:6" ht="12.75" customHeight="1" x14ac:dyDescent="0.25">
      <c r="A5467" s="207" t="s">
        <v>1149</v>
      </c>
      <c r="B5467" s="200" t="s">
        <v>3284</v>
      </c>
      <c r="C5467" s="200" t="s">
        <v>2613</v>
      </c>
      <c r="D5467" s="200" t="s">
        <v>2466</v>
      </c>
      <c r="E5467" s="200" t="s">
        <v>109</v>
      </c>
      <c r="F5467" s="200" t="s">
        <v>2394</v>
      </c>
    </row>
    <row r="5468" spans="1:6" ht="12.75" customHeight="1" x14ac:dyDescent="0.25">
      <c r="A5468" s="207" t="s">
        <v>768</v>
      </c>
      <c r="B5468" s="200" t="s">
        <v>3285</v>
      </c>
      <c r="C5468" s="200" t="s">
        <v>2307</v>
      </c>
      <c r="D5468" s="200" t="s">
        <v>2466</v>
      </c>
      <c r="E5468" s="200" t="s">
        <v>98</v>
      </c>
      <c r="F5468" s="200" t="s">
        <v>2394</v>
      </c>
    </row>
    <row r="5469" spans="1:6" ht="12.75" customHeight="1" x14ac:dyDescent="0.25">
      <c r="A5469" s="207" t="s">
        <v>900</v>
      </c>
      <c r="B5469" s="200" t="s">
        <v>3333</v>
      </c>
      <c r="C5469" s="200" t="s">
        <v>2525</v>
      </c>
      <c r="D5469" s="200" t="s">
        <v>2466</v>
      </c>
      <c r="E5469" s="200" t="s">
        <v>106</v>
      </c>
      <c r="F5469" s="200" t="s">
        <v>2355</v>
      </c>
    </row>
    <row r="5470" spans="1:6" ht="12.75" customHeight="1" x14ac:dyDescent="0.25">
      <c r="A5470" s="207" t="s">
        <v>904</v>
      </c>
      <c r="B5470" s="200" t="s">
        <v>3286</v>
      </c>
      <c r="C5470" s="200" t="s">
        <v>2525</v>
      </c>
      <c r="D5470" s="200" t="s">
        <v>2466</v>
      </c>
      <c r="E5470" s="200" t="s">
        <v>105</v>
      </c>
      <c r="F5470" s="200" t="s">
        <v>2394</v>
      </c>
    </row>
    <row r="5471" spans="1:6" ht="12.75" customHeight="1" x14ac:dyDescent="0.25">
      <c r="A5471" s="207" t="s">
        <v>1119</v>
      </c>
      <c r="B5471" s="200" t="s">
        <v>3235</v>
      </c>
      <c r="C5471" s="200" t="s">
        <v>2613</v>
      </c>
      <c r="D5471" s="200" t="s">
        <v>2341</v>
      </c>
      <c r="E5471" s="200" t="s">
        <v>109</v>
      </c>
      <c r="F5471" s="200" t="s">
        <v>2422</v>
      </c>
    </row>
    <row r="5472" spans="1:6" ht="12.75" customHeight="1" x14ac:dyDescent="0.25">
      <c r="A5472" s="207" t="s">
        <v>1167</v>
      </c>
      <c r="B5472" s="200" t="s">
        <v>3307</v>
      </c>
      <c r="C5472" s="200" t="s">
        <v>2613</v>
      </c>
      <c r="D5472" s="200" t="s">
        <v>2466</v>
      </c>
      <c r="E5472" s="200" t="s">
        <v>113</v>
      </c>
      <c r="F5472" s="200" t="s">
        <v>2365</v>
      </c>
    </row>
    <row r="5473" spans="1:6" ht="12.75" customHeight="1" x14ac:dyDescent="0.25">
      <c r="A5473" s="207" t="s">
        <v>1167</v>
      </c>
      <c r="B5473" s="200" t="s">
        <v>3307</v>
      </c>
      <c r="C5473" s="200" t="s">
        <v>2613</v>
      </c>
      <c r="D5473" s="200" t="s">
        <v>2466</v>
      </c>
      <c r="E5473" s="200" t="s">
        <v>113</v>
      </c>
      <c r="F5473" s="200" t="s">
        <v>2364</v>
      </c>
    </row>
    <row r="5474" spans="1:6" ht="12.75" customHeight="1" x14ac:dyDescent="0.25">
      <c r="A5474" s="207" t="s">
        <v>1169</v>
      </c>
      <c r="B5474" s="200" t="s">
        <v>3238</v>
      </c>
      <c r="C5474" s="200" t="s">
        <v>2613</v>
      </c>
      <c r="D5474" s="200" t="s">
        <v>2466</v>
      </c>
      <c r="E5474" s="200" t="s">
        <v>112</v>
      </c>
      <c r="F5474" s="200" t="s">
        <v>2355</v>
      </c>
    </row>
    <row r="5475" spans="1:6" ht="12.75" customHeight="1" x14ac:dyDescent="0.25">
      <c r="A5475" s="207" t="s">
        <v>1138</v>
      </c>
      <c r="B5475" s="200" t="s">
        <v>3288</v>
      </c>
      <c r="C5475" s="200" t="s">
        <v>2613</v>
      </c>
      <c r="D5475" s="200" t="s">
        <v>2466</v>
      </c>
      <c r="E5475" s="200" t="s">
        <v>109</v>
      </c>
      <c r="F5475" s="200" t="s">
        <v>2390</v>
      </c>
    </row>
    <row r="5476" spans="1:6" ht="12.75" customHeight="1" x14ac:dyDescent="0.25">
      <c r="A5476" s="207" t="s">
        <v>1140</v>
      </c>
      <c r="B5476" s="200" t="s">
        <v>3334</v>
      </c>
      <c r="C5476" s="200" t="s">
        <v>2613</v>
      </c>
      <c r="D5476" s="200" t="s">
        <v>2466</v>
      </c>
      <c r="E5476" s="200" t="s">
        <v>106</v>
      </c>
      <c r="F5476" s="200" t="s">
        <v>2347</v>
      </c>
    </row>
    <row r="5477" spans="1:6" ht="12.75" customHeight="1" x14ac:dyDescent="0.25">
      <c r="A5477" s="207" t="s">
        <v>1135</v>
      </c>
      <c r="B5477" s="200" t="s">
        <v>3240</v>
      </c>
      <c r="C5477" s="200" t="s">
        <v>2613</v>
      </c>
      <c r="D5477" s="200" t="s">
        <v>2466</v>
      </c>
      <c r="E5477" s="200" t="s">
        <v>109</v>
      </c>
      <c r="F5477" s="200" t="s">
        <v>2440</v>
      </c>
    </row>
    <row r="5478" spans="1:6" ht="12.75" customHeight="1" x14ac:dyDescent="0.25">
      <c r="A5478" s="207" t="s">
        <v>1186</v>
      </c>
      <c r="B5478" s="200" t="s">
        <v>3335</v>
      </c>
      <c r="C5478" s="200" t="s">
        <v>2613</v>
      </c>
      <c r="D5478" s="200" t="s">
        <v>2466</v>
      </c>
      <c r="E5478" s="200" t="s">
        <v>109</v>
      </c>
      <c r="F5478" s="200" t="s">
        <v>2396</v>
      </c>
    </row>
    <row r="5479" spans="1:6" ht="12.75" customHeight="1" x14ac:dyDescent="0.25">
      <c r="A5479" s="207" t="s">
        <v>1195</v>
      </c>
      <c r="B5479" s="200" t="s">
        <v>3336</v>
      </c>
      <c r="C5479" s="200" t="s">
        <v>2613</v>
      </c>
      <c r="D5479" s="200" t="s">
        <v>2341</v>
      </c>
      <c r="E5479" s="200" t="s">
        <v>112</v>
      </c>
      <c r="F5479" s="200" t="s">
        <v>2365</v>
      </c>
    </row>
    <row r="5480" spans="1:6" ht="12.75" customHeight="1" x14ac:dyDescent="0.25">
      <c r="A5480" s="207" t="s">
        <v>1179</v>
      </c>
      <c r="B5480" s="200" t="s">
        <v>3242</v>
      </c>
      <c r="C5480" s="200" t="s">
        <v>2613</v>
      </c>
      <c r="D5480" s="200" t="s">
        <v>2466</v>
      </c>
      <c r="E5480" s="200" t="s">
        <v>112</v>
      </c>
      <c r="F5480" s="200" t="s">
        <v>2394</v>
      </c>
    </row>
    <row r="5481" spans="1:6" ht="12.75" customHeight="1" x14ac:dyDescent="0.25">
      <c r="A5481" s="207" t="s">
        <v>1085</v>
      </c>
      <c r="B5481" s="200" t="s">
        <v>3243</v>
      </c>
      <c r="C5481" s="200" t="s">
        <v>2613</v>
      </c>
      <c r="D5481" s="200" t="s">
        <v>2341</v>
      </c>
      <c r="E5481" s="200" t="s">
        <v>105</v>
      </c>
      <c r="F5481" s="200" t="s">
        <v>2367</v>
      </c>
    </row>
    <row r="5482" spans="1:6" ht="12.75" customHeight="1" x14ac:dyDescent="0.25">
      <c r="A5482" s="207" t="s">
        <v>1095</v>
      </c>
      <c r="B5482" s="200" t="s">
        <v>3337</v>
      </c>
      <c r="C5482" s="200" t="s">
        <v>2613</v>
      </c>
      <c r="D5482" s="200" t="s">
        <v>2341</v>
      </c>
      <c r="E5482" s="200" t="s">
        <v>105</v>
      </c>
      <c r="F5482" s="200" t="s">
        <v>2365</v>
      </c>
    </row>
    <row r="5483" spans="1:6" ht="12.75" customHeight="1" x14ac:dyDescent="0.25">
      <c r="A5483" s="207" t="s">
        <v>1092</v>
      </c>
      <c r="B5483" s="200" t="s">
        <v>3323</v>
      </c>
      <c r="C5483" s="200" t="s">
        <v>2613</v>
      </c>
      <c r="D5483" s="200" t="s">
        <v>2466</v>
      </c>
      <c r="E5483" s="200" t="s">
        <v>105</v>
      </c>
      <c r="F5483" s="200" t="s">
        <v>2396</v>
      </c>
    </row>
    <row r="5484" spans="1:6" ht="12.75" customHeight="1" x14ac:dyDescent="0.25">
      <c r="A5484" s="207" t="s">
        <v>1092</v>
      </c>
      <c r="B5484" s="200" t="s">
        <v>3323</v>
      </c>
      <c r="C5484" s="200" t="s">
        <v>2613</v>
      </c>
      <c r="D5484" s="200" t="s">
        <v>2466</v>
      </c>
      <c r="E5484" s="200" t="s">
        <v>105</v>
      </c>
      <c r="F5484" s="200" t="s">
        <v>2367</v>
      </c>
    </row>
    <row r="5485" spans="1:6" ht="12.75" customHeight="1" x14ac:dyDescent="0.25">
      <c r="A5485" s="207" t="s">
        <v>1175</v>
      </c>
      <c r="B5485" s="200" t="s">
        <v>3245</v>
      </c>
      <c r="C5485" s="200" t="s">
        <v>2613</v>
      </c>
      <c r="D5485" s="200" t="s">
        <v>2466</v>
      </c>
      <c r="E5485" s="200" t="s">
        <v>112</v>
      </c>
      <c r="F5485" s="200" t="s">
        <v>2367</v>
      </c>
    </row>
    <row r="5486" spans="1:6" ht="12.75" customHeight="1" x14ac:dyDescent="0.25">
      <c r="A5486" s="207" t="s">
        <v>1208</v>
      </c>
      <c r="B5486" s="200" t="s">
        <v>3292</v>
      </c>
      <c r="C5486" s="200" t="s">
        <v>2613</v>
      </c>
      <c r="D5486" s="200" t="s">
        <v>2466</v>
      </c>
      <c r="E5486" s="200" t="s">
        <v>112</v>
      </c>
      <c r="F5486" s="200" t="s">
        <v>2367</v>
      </c>
    </row>
    <row r="5487" spans="1:6" ht="12.75" customHeight="1" x14ac:dyDescent="0.25">
      <c r="A5487" s="207" t="s">
        <v>1199</v>
      </c>
      <c r="B5487" s="200" t="s">
        <v>3247</v>
      </c>
      <c r="C5487" s="200" t="s">
        <v>2613</v>
      </c>
      <c r="D5487" s="200" t="s">
        <v>2466</v>
      </c>
      <c r="E5487" s="200" t="s">
        <v>112</v>
      </c>
      <c r="F5487" s="200" t="s">
        <v>2345</v>
      </c>
    </row>
    <row r="5488" spans="1:6" ht="12.75" customHeight="1" x14ac:dyDescent="0.25">
      <c r="A5488" s="207" t="s">
        <v>1213</v>
      </c>
      <c r="B5488" s="200" t="s">
        <v>3248</v>
      </c>
      <c r="C5488" s="200" t="s">
        <v>2613</v>
      </c>
      <c r="D5488" s="200" t="s">
        <v>2341</v>
      </c>
      <c r="E5488" s="200" t="s">
        <v>105</v>
      </c>
      <c r="F5488" s="200" t="s">
        <v>2357</v>
      </c>
    </row>
    <row r="5489" spans="1:6" ht="12.75" customHeight="1" x14ac:dyDescent="0.25">
      <c r="A5489" s="207" t="s">
        <v>881</v>
      </c>
      <c r="B5489" s="200" t="s">
        <v>3250</v>
      </c>
      <c r="C5489" s="200" t="s">
        <v>2439</v>
      </c>
      <c r="D5489" s="200" t="s">
        <v>2341</v>
      </c>
      <c r="E5489" s="200" t="s">
        <v>105</v>
      </c>
      <c r="F5489" s="200" t="s">
        <v>2367</v>
      </c>
    </row>
    <row r="5490" spans="1:6" ht="12.75" customHeight="1" x14ac:dyDescent="0.25">
      <c r="A5490" s="207" t="s">
        <v>897</v>
      </c>
      <c r="B5490" s="200" t="s">
        <v>3309</v>
      </c>
      <c r="C5490" s="200" t="s">
        <v>2525</v>
      </c>
      <c r="D5490" s="200" t="s">
        <v>2341</v>
      </c>
      <c r="E5490" s="200" t="s">
        <v>113</v>
      </c>
      <c r="F5490" s="200" t="s">
        <v>2353</v>
      </c>
    </row>
    <row r="5491" spans="1:6" ht="12.75" customHeight="1" x14ac:dyDescent="0.25">
      <c r="A5491" s="207" t="s">
        <v>851</v>
      </c>
      <c r="B5491" s="200" t="s">
        <v>3252</v>
      </c>
      <c r="C5491" s="200" t="s">
        <v>2439</v>
      </c>
      <c r="D5491" s="200" t="s">
        <v>2466</v>
      </c>
      <c r="E5491" s="200" t="s">
        <v>105</v>
      </c>
      <c r="F5491" s="200" t="s">
        <v>2365</v>
      </c>
    </row>
    <row r="5492" spans="1:6" ht="12.75" customHeight="1" x14ac:dyDescent="0.25">
      <c r="A5492" s="207" t="s">
        <v>1102</v>
      </c>
      <c r="B5492" s="200" t="s">
        <v>3294</v>
      </c>
      <c r="C5492" s="200" t="s">
        <v>2613</v>
      </c>
      <c r="D5492" s="200" t="s">
        <v>2466</v>
      </c>
      <c r="E5492" s="200" t="s">
        <v>109</v>
      </c>
      <c r="F5492" s="200" t="s">
        <v>2347</v>
      </c>
    </row>
    <row r="5493" spans="1:6" ht="12.75" customHeight="1" x14ac:dyDescent="0.25">
      <c r="A5493" s="207" t="s">
        <v>1102</v>
      </c>
      <c r="B5493" s="200" t="s">
        <v>3294</v>
      </c>
      <c r="C5493" s="200" t="s">
        <v>2613</v>
      </c>
      <c r="D5493" s="200" t="s">
        <v>2466</v>
      </c>
      <c r="E5493" s="200" t="s">
        <v>109</v>
      </c>
      <c r="F5493" s="200" t="s">
        <v>2367</v>
      </c>
    </row>
    <row r="5494" spans="1:6" ht="12.75" customHeight="1" x14ac:dyDescent="0.25">
      <c r="A5494" s="207" t="s">
        <v>835</v>
      </c>
      <c r="B5494" s="200" t="s">
        <v>3253</v>
      </c>
      <c r="C5494" s="200" t="s">
        <v>2439</v>
      </c>
      <c r="D5494" s="200" t="s">
        <v>2466</v>
      </c>
      <c r="E5494" s="200" t="s">
        <v>109</v>
      </c>
      <c r="F5494" s="200" t="s">
        <v>2405</v>
      </c>
    </row>
    <row r="5495" spans="1:6" ht="12.75" customHeight="1" x14ac:dyDescent="0.25">
      <c r="A5495" s="207" t="s">
        <v>853</v>
      </c>
      <c r="B5495" s="200" t="s">
        <v>3254</v>
      </c>
      <c r="C5495" s="200" t="s">
        <v>2439</v>
      </c>
      <c r="D5495" s="200" t="s">
        <v>2341</v>
      </c>
      <c r="E5495" s="200" t="s">
        <v>113</v>
      </c>
      <c r="F5495" s="200" t="s">
        <v>2365</v>
      </c>
    </row>
    <row r="5496" spans="1:6" ht="12.75" customHeight="1" x14ac:dyDescent="0.25">
      <c r="A5496" s="207" t="s">
        <v>853</v>
      </c>
      <c r="B5496" s="200" t="s">
        <v>3254</v>
      </c>
      <c r="C5496" s="200" t="s">
        <v>2439</v>
      </c>
      <c r="D5496" s="200" t="s">
        <v>2341</v>
      </c>
      <c r="E5496" s="200" t="s">
        <v>113</v>
      </c>
      <c r="F5496" s="200" t="s">
        <v>2367</v>
      </c>
    </row>
    <row r="5497" spans="1:6" ht="12.75" customHeight="1" x14ac:dyDescent="0.25">
      <c r="A5497" s="207" t="s">
        <v>853</v>
      </c>
      <c r="B5497" s="200" t="s">
        <v>3254</v>
      </c>
      <c r="C5497" s="200" t="s">
        <v>2439</v>
      </c>
      <c r="D5497" s="200" t="s">
        <v>2341</v>
      </c>
      <c r="E5497" s="200" t="s">
        <v>113</v>
      </c>
      <c r="F5497" s="200" t="s">
        <v>2422</v>
      </c>
    </row>
    <row r="5498" spans="1:6" ht="12.75" customHeight="1" x14ac:dyDescent="0.25">
      <c r="A5498" s="207" t="s">
        <v>1181</v>
      </c>
      <c r="B5498" s="200" t="s">
        <v>3338</v>
      </c>
      <c r="C5498" s="200" t="s">
        <v>2613</v>
      </c>
      <c r="D5498" s="200" t="s">
        <v>2458</v>
      </c>
      <c r="E5498" s="200" t="s">
        <v>106</v>
      </c>
      <c r="F5498" s="200" t="s">
        <v>2344</v>
      </c>
    </row>
    <row r="5499" spans="1:6" ht="12.75" customHeight="1" x14ac:dyDescent="0.25">
      <c r="A5499" s="207" t="s">
        <v>1113</v>
      </c>
      <c r="B5499" s="200" t="s">
        <v>3339</v>
      </c>
      <c r="C5499" s="200" t="s">
        <v>2613</v>
      </c>
      <c r="D5499" s="200" t="s">
        <v>2466</v>
      </c>
      <c r="E5499" s="200" t="s">
        <v>109</v>
      </c>
      <c r="F5499" s="200" t="s">
        <v>2350</v>
      </c>
    </row>
    <row r="5500" spans="1:6" ht="12.75" customHeight="1" x14ac:dyDescent="0.25">
      <c r="A5500" s="207" t="s">
        <v>1128</v>
      </c>
      <c r="B5500" s="200" t="s">
        <v>3295</v>
      </c>
      <c r="C5500" s="200" t="s">
        <v>2613</v>
      </c>
      <c r="D5500" s="200" t="s">
        <v>2466</v>
      </c>
      <c r="E5500" s="200" t="s">
        <v>113</v>
      </c>
      <c r="F5500" s="200" t="s">
        <v>2387</v>
      </c>
    </row>
    <row r="5501" spans="1:6" ht="12.75" customHeight="1" x14ac:dyDescent="0.25">
      <c r="A5501" s="207" t="s">
        <v>1155</v>
      </c>
      <c r="B5501" s="200" t="s">
        <v>3296</v>
      </c>
      <c r="C5501" s="200" t="s">
        <v>2613</v>
      </c>
      <c r="D5501" s="200" t="s">
        <v>2466</v>
      </c>
      <c r="E5501" s="200" t="s">
        <v>109</v>
      </c>
      <c r="F5501" s="200" t="s">
        <v>2387</v>
      </c>
    </row>
    <row r="5502" spans="1:6" ht="12.75" customHeight="1" x14ac:dyDescent="0.25">
      <c r="A5502" s="207" t="s">
        <v>1115</v>
      </c>
      <c r="B5502" s="200" t="s">
        <v>3260</v>
      </c>
      <c r="C5502" s="200" t="s">
        <v>2613</v>
      </c>
      <c r="D5502" s="200" t="s">
        <v>2466</v>
      </c>
      <c r="E5502" s="200" t="s">
        <v>109</v>
      </c>
      <c r="F5502" s="200" t="s">
        <v>2407</v>
      </c>
    </row>
    <row r="5503" spans="1:6" ht="12.75" customHeight="1" x14ac:dyDescent="0.25">
      <c r="A5503" s="207" t="s">
        <v>1161</v>
      </c>
      <c r="B5503" s="200" t="s">
        <v>3310</v>
      </c>
      <c r="C5503" s="200" t="s">
        <v>2613</v>
      </c>
      <c r="D5503" s="200" t="s">
        <v>2341</v>
      </c>
      <c r="E5503" s="200" t="s">
        <v>112</v>
      </c>
      <c r="F5503" s="200" t="s">
        <v>2364</v>
      </c>
    </row>
    <row r="5504" spans="1:6" ht="12.75" customHeight="1" x14ac:dyDescent="0.25">
      <c r="A5504" s="207" t="s">
        <v>764</v>
      </c>
      <c r="B5504" s="200" t="s">
        <v>3262</v>
      </c>
      <c r="C5504" s="200" t="s">
        <v>2590</v>
      </c>
      <c r="D5504" s="200" t="s">
        <v>2466</v>
      </c>
      <c r="E5504" s="200" t="s">
        <v>105</v>
      </c>
      <c r="F5504" s="200" t="s">
        <v>2405</v>
      </c>
    </row>
    <row r="5505" spans="1:6" ht="12.75" customHeight="1" x14ac:dyDescent="0.25">
      <c r="A5505" s="207" t="s">
        <v>764</v>
      </c>
      <c r="B5505" s="200" t="s">
        <v>3262</v>
      </c>
      <c r="C5505" s="200" t="s">
        <v>2590</v>
      </c>
      <c r="D5505" s="200" t="s">
        <v>2466</v>
      </c>
      <c r="E5505" s="200" t="s">
        <v>105</v>
      </c>
      <c r="F5505" s="200" t="s">
        <v>2407</v>
      </c>
    </row>
    <row r="5506" spans="1:6" ht="12.75" customHeight="1" x14ac:dyDescent="0.25">
      <c r="A5506" s="207" t="s">
        <v>767</v>
      </c>
      <c r="B5506" s="200" t="s">
        <v>3340</v>
      </c>
      <c r="C5506" s="200" t="s">
        <v>2590</v>
      </c>
      <c r="D5506" s="200" t="s">
        <v>2341</v>
      </c>
      <c r="E5506" s="200" t="s">
        <v>113</v>
      </c>
      <c r="F5506" s="200" t="s">
        <v>2390</v>
      </c>
    </row>
    <row r="5507" spans="1:6" ht="12.75" customHeight="1" x14ac:dyDescent="0.25">
      <c r="A5507" s="207" t="s">
        <v>957</v>
      </c>
      <c r="B5507" s="200" t="s">
        <v>3263</v>
      </c>
      <c r="C5507" s="200" t="s">
        <v>2317</v>
      </c>
      <c r="D5507" s="200" t="s">
        <v>2466</v>
      </c>
      <c r="E5507" s="200" t="s">
        <v>98</v>
      </c>
      <c r="F5507" s="200" t="s">
        <v>2390</v>
      </c>
    </row>
    <row r="5508" spans="1:6" ht="12.75" customHeight="1" x14ac:dyDescent="0.25">
      <c r="A5508" s="207" t="s">
        <v>1188</v>
      </c>
      <c r="B5508" s="200" t="s">
        <v>3264</v>
      </c>
      <c r="C5508" s="200" t="s">
        <v>2613</v>
      </c>
      <c r="D5508" s="200" t="s">
        <v>2466</v>
      </c>
      <c r="E5508" s="200" t="s">
        <v>109</v>
      </c>
      <c r="F5508" s="200" t="s">
        <v>2440</v>
      </c>
    </row>
    <row r="5509" spans="1:6" ht="12.75" customHeight="1" x14ac:dyDescent="0.25">
      <c r="A5509" s="207" t="s">
        <v>878</v>
      </c>
      <c r="B5509" s="200" t="s">
        <v>3341</v>
      </c>
      <c r="C5509" s="200" t="s">
        <v>2439</v>
      </c>
      <c r="D5509" s="200" t="s">
        <v>2341</v>
      </c>
      <c r="E5509" s="200" t="s">
        <v>105</v>
      </c>
      <c r="F5509" s="200" t="s">
        <v>2365</v>
      </c>
    </row>
    <row r="5510" spans="1:6" ht="12.75" customHeight="1" x14ac:dyDescent="0.25">
      <c r="A5510" s="207" t="s">
        <v>1172</v>
      </c>
      <c r="B5510" s="200" t="s">
        <v>3266</v>
      </c>
      <c r="C5510" s="200" t="s">
        <v>2613</v>
      </c>
      <c r="D5510" s="200" t="s">
        <v>2466</v>
      </c>
      <c r="E5510" s="200" t="s">
        <v>113</v>
      </c>
      <c r="F5510" s="200" t="s">
        <v>2364</v>
      </c>
    </row>
    <row r="5511" spans="1:6" ht="12.75" customHeight="1" x14ac:dyDescent="0.25">
      <c r="A5511" s="207" t="s">
        <v>849</v>
      </c>
      <c r="B5511" s="200" t="s">
        <v>3267</v>
      </c>
      <c r="C5511" s="200" t="s">
        <v>2439</v>
      </c>
      <c r="D5511" s="200" t="s">
        <v>2466</v>
      </c>
      <c r="E5511" s="200" t="s">
        <v>105</v>
      </c>
      <c r="F5511" s="200" t="s">
        <v>2367</v>
      </c>
    </row>
    <row r="5512" spans="1:6" ht="12.75" customHeight="1" x14ac:dyDescent="0.25">
      <c r="A5512" s="207" t="s">
        <v>1132</v>
      </c>
      <c r="B5512" s="200" t="s">
        <v>3313</v>
      </c>
      <c r="C5512" s="200" t="s">
        <v>2613</v>
      </c>
      <c r="D5512" s="200" t="s">
        <v>2466</v>
      </c>
      <c r="E5512" s="200" t="s">
        <v>109</v>
      </c>
      <c r="F5512" s="200" t="s">
        <v>2396</v>
      </c>
    </row>
    <row r="5513" spans="1:6" ht="12.75" customHeight="1" x14ac:dyDescent="0.25">
      <c r="A5513" s="207" t="s">
        <v>1159</v>
      </c>
      <c r="B5513" s="200" t="s">
        <v>3326</v>
      </c>
      <c r="C5513" s="200" t="s">
        <v>2613</v>
      </c>
      <c r="D5513" s="200" t="s">
        <v>2466</v>
      </c>
      <c r="E5513" s="200" t="s">
        <v>105</v>
      </c>
      <c r="F5513" s="200" t="s">
        <v>2394</v>
      </c>
    </row>
    <row r="5514" spans="1:6" ht="12.75" customHeight="1" x14ac:dyDescent="0.25">
      <c r="A5514" s="207" t="s">
        <v>1159</v>
      </c>
      <c r="B5514" s="200" t="s">
        <v>3326</v>
      </c>
      <c r="C5514" s="200" t="s">
        <v>2613</v>
      </c>
      <c r="D5514" s="200" t="s">
        <v>2466</v>
      </c>
      <c r="E5514" s="200" t="s">
        <v>105</v>
      </c>
      <c r="F5514" s="200" t="s">
        <v>2345</v>
      </c>
    </row>
    <row r="5515" spans="1:6" ht="12.75" customHeight="1" x14ac:dyDescent="0.25">
      <c r="A5515" s="207" t="s">
        <v>1164</v>
      </c>
      <c r="B5515" s="200" t="s">
        <v>3269</v>
      </c>
      <c r="C5515" s="200" t="s">
        <v>2613</v>
      </c>
      <c r="D5515" s="200" t="s">
        <v>2466</v>
      </c>
      <c r="E5515" s="200" t="s">
        <v>105</v>
      </c>
      <c r="F5515" s="200" t="s">
        <v>2394</v>
      </c>
    </row>
    <row r="5516" spans="1:6" ht="12.75" customHeight="1" x14ac:dyDescent="0.25">
      <c r="A5516" s="207" t="s">
        <v>1176</v>
      </c>
      <c r="B5516" s="200" t="s">
        <v>3301</v>
      </c>
      <c r="C5516" s="200" t="s">
        <v>2613</v>
      </c>
      <c r="D5516" s="200" t="s">
        <v>2466</v>
      </c>
      <c r="E5516" s="200" t="s">
        <v>112</v>
      </c>
      <c r="F5516" s="200" t="s">
        <v>2394</v>
      </c>
    </row>
    <row r="5517" spans="1:6" ht="12.75" customHeight="1" x14ac:dyDescent="0.25">
      <c r="A5517" s="207" t="s">
        <v>1210</v>
      </c>
      <c r="B5517" s="200" t="s">
        <v>3314</v>
      </c>
      <c r="C5517" s="200" t="s">
        <v>2613</v>
      </c>
      <c r="D5517" s="200" t="s">
        <v>2341</v>
      </c>
      <c r="E5517" s="200" t="s">
        <v>112</v>
      </c>
      <c r="F5517" s="200" t="s">
        <v>2367</v>
      </c>
    </row>
    <row r="5518" spans="1:6" ht="12.75" customHeight="1" x14ac:dyDescent="0.25">
      <c r="A5518" s="207" t="s">
        <v>1210</v>
      </c>
      <c r="B5518" s="200" t="s">
        <v>3314</v>
      </c>
      <c r="C5518" s="200" t="s">
        <v>2613</v>
      </c>
      <c r="D5518" s="200" t="s">
        <v>2341</v>
      </c>
      <c r="E5518" s="200" t="s">
        <v>112</v>
      </c>
      <c r="F5518" s="200" t="s">
        <v>2364</v>
      </c>
    </row>
    <row r="5519" spans="1:6" ht="12.75" customHeight="1" x14ac:dyDescent="0.25">
      <c r="A5519" s="207" t="s">
        <v>1117</v>
      </c>
      <c r="B5519" s="200" t="s">
        <v>3315</v>
      </c>
      <c r="C5519" s="200" t="s">
        <v>2613</v>
      </c>
      <c r="D5519" s="200" t="s">
        <v>2466</v>
      </c>
      <c r="E5519" s="200" t="s">
        <v>113</v>
      </c>
      <c r="F5519" s="200" t="s">
        <v>2405</v>
      </c>
    </row>
    <row r="5520" spans="1:6" ht="12.75" customHeight="1" x14ac:dyDescent="0.25">
      <c r="A5520" s="207" t="s">
        <v>1117</v>
      </c>
      <c r="B5520" s="200" t="s">
        <v>3315</v>
      </c>
      <c r="C5520" s="200" t="s">
        <v>2613</v>
      </c>
      <c r="D5520" s="200" t="s">
        <v>2466</v>
      </c>
      <c r="E5520" s="200" t="s">
        <v>113</v>
      </c>
      <c r="F5520" s="200" t="s">
        <v>2386</v>
      </c>
    </row>
    <row r="5521" spans="1:6" ht="12.75" customHeight="1" x14ac:dyDescent="0.25">
      <c r="A5521" s="207" t="s">
        <v>1142</v>
      </c>
      <c r="B5521" s="200" t="s">
        <v>3273</v>
      </c>
      <c r="C5521" s="200" t="s">
        <v>2613</v>
      </c>
      <c r="D5521" s="200" t="s">
        <v>2466</v>
      </c>
      <c r="E5521" s="200" t="s">
        <v>109</v>
      </c>
      <c r="F5521" s="200" t="s">
        <v>2440</v>
      </c>
    </row>
    <row r="5522" spans="1:6" ht="12.75" customHeight="1" x14ac:dyDescent="0.25">
      <c r="A5522" s="207" t="s">
        <v>1040</v>
      </c>
      <c r="B5522" s="200" t="s">
        <v>3327</v>
      </c>
      <c r="C5522" s="200" t="s">
        <v>2321</v>
      </c>
      <c r="D5522" s="200" t="s">
        <v>2466</v>
      </c>
      <c r="E5522" s="200" t="s">
        <v>98</v>
      </c>
      <c r="F5522" s="200" t="s">
        <v>2360</v>
      </c>
    </row>
    <row r="5523" spans="1:6" ht="12.75" customHeight="1" x14ac:dyDescent="0.25">
      <c r="A5523" s="207" t="s">
        <v>868</v>
      </c>
      <c r="B5523" s="200" t="s">
        <v>3303</v>
      </c>
      <c r="C5523" s="200" t="s">
        <v>2439</v>
      </c>
      <c r="D5523" s="200" t="s">
        <v>2341</v>
      </c>
      <c r="E5523" s="200" t="s">
        <v>105</v>
      </c>
      <c r="F5523" s="200" t="s">
        <v>2440</v>
      </c>
    </row>
    <row r="5524" spans="1:6" ht="12.75" customHeight="1" x14ac:dyDescent="0.25">
      <c r="A5524" s="207" t="s">
        <v>868</v>
      </c>
      <c r="B5524" s="200" t="s">
        <v>3303</v>
      </c>
      <c r="C5524" s="200" t="s">
        <v>2439</v>
      </c>
      <c r="D5524" s="200" t="s">
        <v>2341</v>
      </c>
      <c r="E5524" s="200" t="s">
        <v>105</v>
      </c>
      <c r="F5524" s="200" t="s">
        <v>2342</v>
      </c>
    </row>
    <row r="5525" spans="1:6" ht="12.75" customHeight="1" x14ac:dyDescent="0.25">
      <c r="A5525" s="207" t="s">
        <v>1042</v>
      </c>
      <c r="B5525" s="200" t="s">
        <v>3305</v>
      </c>
      <c r="C5525" s="200" t="s">
        <v>2321</v>
      </c>
      <c r="D5525" s="200" t="s">
        <v>2458</v>
      </c>
      <c r="E5525" s="200" t="s">
        <v>98</v>
      </c>
      <c r="F5525" s="200" t="s">
        <v>2350</v>
      </c>
    </row>
    <row r="5526" spans="1:6" ht="12.75" customHeight="1" x14ac:dyDescent="0.25">
      <c r="A5526" s="207" t="s">
        <v>1184</v>
      </c>
      <c r="B5526" s="200" t="s">
        <v>3317</v>
      </c>
      <c r="C5526" s="200" t="s">
        <v>2613</v>
      </c>
      <c r="D5526" s="200" t="s">
        <v>2466</v>
      </c>
      <c r="E5526" s="200" t="s">
        <v>112</v>
      </c>
      <c r="F5526" s="200" t="s">
        <v>2443</v>
      </c>
    </row>
    <row r="5527" spans="1:6" ht="12.75" customHeight="1" x14ac:dyDescent="0.25">
      <c r="A5527" s="207" t="s">
        <v>912</v>
      </c>
      <c r="B5527" s="200" t="s">
        <v>3306</v>
      </c>
      <c r="C5527" s="200" t="s">
        <v>2525</v>
      </c>
      <c r="D5527" s="200" t="s">
        <v>2466</v>
      </c>
      <c r="E5527" s="200" t="s">
        <v>113</v>
      </c>
      <c r="F5527" s="200" t="s">
        <v>2394</v>
      </c>
    </row>
    <row r="5528" spans="1:6" ht="12.75" customHeight="1" x14ac:dyDescent="0.25">
      <c r="A5528" s="207" t="s">
        <v>898</v>
      </c>
      <c r="B5528" s="200" t="s">
        <v>3281</v>
      </c>
      <c r="C5528" s="200" t="s">
        <v>2525</v>
      </c>
      <c r="D5528" s="200" t="s">
        <v>2341</v>
      </c>
      <c r="E5528" s="200" t="s">
        <v>113</v>
      </c>
      <c r="F5528" s="200" t="s">
        <v>2365</v>
      </c>
    </row>
    <row r="5529" spans="1:6" ht="12.75" customHeight="1" x14ac:dyDescent="0.25">
      <c r="A5529" s="207" t="s">
        <v>1108</v>
      </c>
      <c r="B5529" s="200" t="s">
        <v>3332</v>
      </c>
      <c r="C5529" s="200" t="s">
        <v>2613</v>
      </c>
      <c r="D5529" s="200" t="s">
        <v>2466</v>
      </c>
      <c r="E5529" s="200" t="s">
        <v>109</v>
      </c>
      <c r="F5529" s="200" t="s">
        <v>2367</v>
      </c>
    </row>
    <row r="5530" spans="1:6" ht="12.75" customHeight="1" x14ac:dyDescent="0.25">
      <c r="A5530" s="207" t="s">
        <v>1083</v>
      </c>
      <c r="B5530" s="200" t="s">
        <v>3319</v>
      </c>
      <c r="C5530" s="200" t="s">
        <v>2613</v>
      </c>
      <c r="D5530" s="200" t="s">
        <v>2466</v>
      </c>
      <c r="E5530" s="200" t="s">
        <v>113</v>
      </c>
      <c r="F5530" s="200" t="s">
        <v>2387</v>
      </c>
    </row>
    <row r="5531" spans="1:6" ht="12.75" customHeight="1" x14ac:dyDescent="0.25">
      <c r="A5531" s="207" t="s">
        <v>1083</v>
      </c>
      <c r="B5531" s="200" t="s">
        <v>3319</v>
      </c>
      <c r="C5531" s="200" t="s">
        <v>2613</v>
      </c>
      <c r="D5531" s="200" t="s">
        <v>2466</v>
      </c>
      <c r="E5531" s="200" t="s">
        <v>113</v>
      </c>
      <c r="F5531" s="200" t="s">
        <v>2394</v>
      </c>
    </row>
    <row r="5532" spans="1:6" ht="12.75" customHeight="1" x14ac:dyDescent="0.25">
      <c r="A5532" s="207">
        <v>2025</v>
      </c>
      <c r="B5532" s="200" t="s">
        <v>3230</v>
      </c>
      <c r="C5532" s="200" t="s">
        <v>2319</v>
      </c>
      <c r="D5532" s="200" t="s">
        <v>2341</v>
      </c>
      <c r="E5532" s="200" t="s">
        <v>101</v>
      </c>
      <c r="F5532" s="200" t="s">
        <v>2362</v>
      </c>
    </row>
    <row r="5533" spans="1:6" ht="12.75" customHeight="1" x14ac:dyDescent="0.25">
      <c r="A5533" s="207">
        <v>2025</v>
      </c>
      <c r="B5533" s="200" t="s">
        <v>3230</v>
      </c>
      <c r="C5533" s="200" t="s">
        <v>2319</v>
      </c>
      <c r="D5533" s="200" t="s">
        <v>2341</v>
      </c>
      <c r="E5533" s="200" t="s">
        <v>101</v>
      </c>
      <c r="F5533" s="200" t="s">
        <v>2394</v>
      </c>
    </row>
    <row r="5534" spans="1:6" ht="12.75" customHeight="1" x14ac:dyDescent="0.25">
      <c r="A5534" s="207">
        <v>2025</v>
      </c>
      <c r="B5534" s="200" t="s">
        <v>3230</v>
      </c>
      <c r="C5534" s="200" t="s">
        <v>2319</v>
      </c>
      <c r="D5534" s="200" t="s">
        <v>2341</v>
      </c>
      <c r="E5534" s="200" t="s">
        <v>101</v>
      </c>
      <c r="F5534" s="200" t="s">
        <v>2345</v>
      </c>
    </row>
    <row r="5535" spans="1:6" ht="12.75" customHeight="1" x14ac:dyDescent="0.25">
      <c r="A5535" s="207">
        <v>2025</v>
      </c>
      <c r="B5535" s="200" t="s">
        <v>3230</v>
      </c>
      <c r="C5535" s="200" t="s">
        <v>2319</v>
      </c>
      <c r="D5535" s="200" t="s">
        <v>2341</v>
      </c>
      <c r="E5535" s="200" t="s">
        <v>101</v>
      </c>
      <c r="F5535" s="200" t="s">
        <v>2366</v>
      </c>
    </row>
    <row r="5536" spans="1:6" ht="12.75" customHeight="1" x14ac:dyDescent="0.25">
      <c r="A5536" s="207">
        <v>2025</v>
      </c>
      <c r="B5536" s="200" t="s">
        <v>3230</v>
      </c>
      <c r="C5536" s="200" t="s">
        <v>2319</v>
      </c>
      <c r="D5536" s="200" t="s">
        <v>2341</v>
      </c>
      <c r="E5536" s="200" t="s">
        <v>101</v>
      </c>
      <c r="F5536" s="200" t="s">
        <v>2356</v>
      </c>
    </row>
    <row r="5537" spans="1:6" ht="12.75" customHeight="1" x14ac:dyDescent="0.25">
      <c r="A5537" s="207" t="s">
        <v>1110</v>
      </c>
      <c r="B5537" s="200" t="s">
        <v>3283</v>
      </c>
      <c r="C5537" s="200" t="s">
        <v>2613</v>
      </c>
      <c r="D5537" s="200" t="s">
        <v>2466</v>
      </c>
      <c r="E5537" s="200" t="s">
        <v>109</v>
      </c>
      <c r="F5537" s="200" t="s">
        <v>2394</v>
      </c>
    </row>
    <row r="5538" spans="1:6" ht="12.75" customHeight="1" x14ac:dyDescent="0.25">
      <c r="A5538" s="207" t="s">
        <v>900</v>
      </c>
      <c r="B5538" s="200" t="s">
        <v>3333</v>
      </c>
      <c r="C5538" s="200" t="s">
        <v>2525</v>
      </c>
      <c r="D5538" s="200" t="s">
        <v>2466</v>
      </c>
      <c r="E5538" s="200" t="s">
        <v>106</v>
      </c>
      <c r="F5538" s="200" t="s">
        <v>2344</v>
      </c>
    </row>
    <row r="5539" spans="1:6" ht="12.75" customHeight="1" x14ac:dyDescent="0.25">
      <c r="A5539" s="207" t="s">
        <v>1121</v>
      </c>
      <c r="B5539" s="200" t="s">
        <v>3233</v>
      </c>
      <c r="C5539" s="200" t="s">
        <v>2613</v>
      </c>
      <c r="D5539" s="200" t="s">
        <v>2466</v>
      </c>
      <c r="E5539" s="200" t="s">
        <v>105</v>
      </c>
      <c r="F5539" s="200" t="s">
        <v>2394</v>
      </c>
    </row>
    <row r="5540" spans="1:6" ht="12.75" customHeight="1" x14ac:dyDescent="0.25">
      <c r="A5540" s="207" t="s">
        <v>1122</v>
      </c>
      <c r="B5540" s="200" t="s">
        <v>3234</v>
      </c>
      <c r="C5540" s="200" t="s">
        <v>2613</v>
      </c>
      <c r="D5540" s="200" t="s">
        <v>2466</v>
      </c>
      <c r="E5540" s="200" t="s">
        <v>105</v>
      </c>
      <c r="F5540" s="200" t="s">
        <v>2365</v>
      </c>
    </row>
    <row r="5541" spans="1:6" ht="12.75" customHeight="1" x14ac:dyDescent="0.25">
      <c r="A5541" s="207" t="s">
        <v>904</v>
      </c>
      <c r="B5541" s="200" t="s">
        <v>3286</v>
      </c>
      <c r="C5541" s="200" t="s">
        <v>2525</v>
      </c>
      <c r="D5541" s="200" t="s">
        <v>2466</v>
      </c>
      <c r="E5541" s="200" t="s">
        <v>105</v>
      </c>
      <c r="F5541" s="200" t="s">
        <v>2365</v>
      </c>
    </row>
    <row r="5542" spans="1:6" ht="12.75" customHeight="1" x14ac:dyDescent="0.25">
      <c r="A5542" s="207" t="s">
        <v>904</v>
      </c>
      <c r="B5542" s="200" t="s">
        <v>3286</v>
      </c>
      <c r="C5542" s="200" t="s">
        <v>2525</v>
      </c>
      <c r="D5542" s="200" t="s">
        <v>2466</v>
      </c>
      <c r="E5542" s="200" t="s">
        <v>105</v>
      </c>
      <c r="F5542" s="200" t="s">
        <v>2352</v>
      </c>
    </row>
    <row r="5543" spans="1:6" ht="12.75" customHeight="1" x14ac:dyDescent="0.25">
      <c r="A5543" s="207" t="s">
        <v>1119</v>
      </c>
      <c r="B5543" s="200" t="s">
        <v>3235</v>
      </c>
      <c r="C5543" s="200" t="s">
        <v>2613</v>
      </c>
      <c r="D5543" s="200" t="s">
        <v>2341</v>
      </c>
      <c r="E5543" s="200" t="s">
        <v>109</v>
      </c>
      <c r="F5543" s="200" t="s">
        <v>2394</v>
      </c>
    </row>
    <row r="5544" spans="1:6" ht="12.75" customHeight="1" x14ac:dyDescent="0.25">
      <c r="A5544" s="207" t="s">
        <v>861</v>
      </c>
      <c r="B5544" s="200" t="s">
        <v>3287</v>
      </c>
      <c r="C5544" s="200" t="s">
        <v>2439</v>
      </c>
      <c r="D5544" s="200" t="s">
        <v>2341</v>
      </c>
      <c r="E5544" s="200" t="s">
        <v>105</v>
      </c>
      <c r="F5544" s="200" t="s">
        <v>2357</v>
      </c>
    </row>
    <row r="5545" spans="1:6" ht="12.75" customHeight="1" x14ac:dyDescent="0.25">
      <c r="A5545" s="207" t="s">
        <v>1165</v>
      </c>
      <c r="B5545" s="200" t="s">
        <v>3236</v>
      </c>
      <c r="C5545" s="200" t="s">
        <v>2613</v>
      </c>
      <c r="D5545" s="200" t="s">
        <v>2466</v>
      </c>
      <c r="E5545" s="200" t="s">
        <v>105</v>
      </c>
      <c r="F5545" s="200" t="s">
        <v>2367</v>
      </c>
    </row>
    <row r="5546" spans="1:6" ht="12.75" customHeight="1" x14ac:dyDescent="0.25">
      <c r="A5546" s="207" t="s">
        <v>1165</v>
      </c>
      <c r="B5546" s="200" t="s">
        <v>3236</v>
      </c>
      <c r="C5546" s="200" t="s">
        <v>2613</v>
      </c>
      <c r="D5546" s="200" t="s">
        <v>2466</v>
      </c>
      <c r="E5546" s="200" t="s">
        <v>105</v>
      </c>
      <c r="F5546" s="200" t="s">
        <v>2390</v>
      </c>
    </row>
    <row r="5547" spans="1:6" ht="12.75" customHeight="1" x14ac:dyDescent="0.25">
      <c r="A5547" s="207" t="s">
        <v>866</v>
      </c>
      <c r="B5547" s="200" t="s">
        <v>3237</v>
      </c>
      <c r="C5547" s="200" t="s">
        <v>2439</v>
      </c>
      <c r="D5547" s="200" t="s">
        <v>2341</v>
      </c>
      <c r="E5547" s="200" t="s">
        <v>105</v>
      </c>
      <c r="F5547" s="200" t="s">
        <v>2342</v>
      </c>
    </row>
    <row r="5548" spans="1:6" ht="12.75" customHeight="1" x14ac:dyDescent="0.25">
      <c r="A5548" s="207" t="s">
        <v>1138</v>
      </c>
      <c r="B5548" s="200" t="s">
        <v>3288</v>
      </c>
      <c r="C5548" s="200" t="s">
        <v>2613</v>
      </c>
      <c r="D5548" s="200" t="s">
        <v>2466</v>
      </c>
      <c r="E5548" s="200" t="s">
        <v>109</v>
      </c>
      <c r="F5548" s="200" t="s">
        <v>2365</v>
      </c>
    </row>
    <row r="5549" spans="1:6" ht="12.75" customHeight="1" x14ac:dyDescent="0.25">
      <c r="A5549" s="207" t="s">
        <v>856</v>
      </c>
      <c r="B5549" s="200" t="s">
        <v>3239</v>
      </c>
      <c r="C5549" s="200" t="s">
        <v>2439</v>
      </c>
      <c r="D5549" s="200" t="s">
        <v>2341</v>
      </c>
      <c r="E5549" s="200" t="s">
        <v>105</v>
      </c>
      <c r="F5549" s="200" t="s">
        <v>2357</v>
      </c>
    </row>
    <row r="5550" spans="1:6" ht="12.75" customHeight="1" x14ac:dyDescent="0.25">
      <c r="A5550" s="207" t="s">
        <v>856</v>
      </c>
      <c r="B5550" s="200" t="s">
        <v>3239</v>
      </c>
      <c r="C5550" s="200" t="s">
        <v>2439</v>
      </c>
      <c r="D5550" s="200" t="s">
        <v>2341</v>
      </c>
      <c r="E5550" s="200" t="s">
        <v>105</v>
      </c>
      <c r="F5550" s="200" t="s">
        <v>2342</v>
      </c>
    </row>
    <row r="5551" spans="1:6" ht="12.75" customHeight="1" x14ac:dyDescent="0.25">
      <c r="A5551" s="207" t="s">
        <v>1151</v>
      </c>
      <c r="B5551" s="200" t="s">
        <v>3342</v>
      </c>
      <c r="C5551" s="200" t="s">
        <v>2613</v>
      </c>
      <c r="D5551" s="200" t="s">
        <v>2341</v>
      </c>
      <c r="E5551" s="200" t="s">
        <v>105</v>
      </c>
      <c r="F5551" s="200" t="s">
        <v>2422</v>
      </c>
    </row>
    <row r="5552" spans="1:6" ht="12.75" customHeight="1" x14ac:dyDescent="0.25">
      <c r="A5552" s="207" t="s">
        <v>1191</v>
      </c>
      <c r="B5552" s="200" t="s">
        <v>3241</v>
      </c>
      <c r="C5552" s="200" t="s">
        <v>2613</v>
      </c>
      <c r="D5552" s="200" t="s">
        <v>2466</v>
      </c>
      <c r="E5552" s="200" t="s">
        <v>112</v>
      </c>
      <c r="F5552" s="200" t="s">
        <v>2365</v>
      </c>
    </row>
    <row r="5553" spans="1:6" ht="12.75" customHeight="1" x14ac:dyDescent="0.25">
      <c r="A5553" s="207" t="s">
        <v>1179</v>
      </c>
      <c r="B5553" s="200" t="s">
        <v>3242</v>
      </c>
      <c r="C5553" s="200" t="s">
        <v>2613</v>
      </c>
      <c r="D5553" s="200" t="s">
        <v>2466</v>
      </c>
      <c r="E5553" s="200" t="s">
        <v>112</v>
      </c>
      <c r="F5553" s="200" t="s">
        <v>2443</v>
      </c>
    </row>
    <row r="5554" spans="1:6" ht="12.75" customHeight="1" x14ac:dyDescent="0.25">
      <c r="A5554" s="207" t="s">
        <v>1097</v>
      </c>
      <c r="B5554" s="200" t="s">
        <v>3308</v>
      </c>
      <c r="C5554" s="200" t="s">
        <v>2613</v>
      </c>
      <c r="D5554" s="200" t="s">
        <v>2341</v>
      </c>
      <c r="E5554" s="200" t="s">
        <v>105</v>
      </c>
      <c r="F5554" s="200" t="s">
        <v>2365</v>
      </c>
    </row>
    <row r="5555" spans="1:6" ht="12.75" customHeight="1" x14ac:dyDescent="0.25">
      <c r="A5555" s="207" t="s">
        <v>1093</v>
      </c>
      <c r="B5555" s="200" t="s">
        <v>3343</v>
      </c>
      <c r="C5555" s="200" t="s">
        <v>2613</v>
      </c>
      <c r="D5555" s="200" t="s">
        <v>2341</v>
      </c>
      <c r="E5555" s="200" t="s">
        <v>105</v>
      </c>
      <c r="F5555" s="200" t="s">
        <v>2353</v>
      </c>
    </row>
    <row r="5556" spans="1:6" ht="12.75" customHeight="1" x14ac:dyDescent="0.25">
      <c r="A5556" s="207" t="s">
        <v>1094</v>
      </c>
      <c r="B5556" s="200" t="s">
        <v>3291</v>
      </c>
      <c r="C5556" s="200" t="s">
        <v>2613</v>
      </c>
      <c r="D5556" s="200" t="s">
        <v>2341</v>
      </c>
      <c r="E5556" s="200" t="s">
        <v>105</v>
      </c>
      <c r="F5556" s="200" t="s">
        <v>2357</v>
      </c>
    </row>
    <row r="5557" spans="1:6" ht="12.75" customHeight="1" x14ac:dyDescent="0.25">
      <c r="A5557" s="207" t="s">
        <v>1085</v>
      </c>
      <c r="B5557" s="200" t="s">
        <v>3243</v>
      </c>
      <c r="C5557" s="200" t="s">
        <v>2613</v>
      </c>
      <c r="D5557" s="200" t="s">
        <v>2341</v>
      </c>
      <c r="E5557" s="200" t="s">
        <v>105</v>
      </c>
      <c r="F5557" s="200" t="s">
        <v>2440</v>
      </c>
    </row>
    <row r="5558" spans="1:6" ht="12.75" customHeight="1" x14ac:dyDescent="0.25">
      <c r="A5558" s="207" t="s">
        <v>1095</v>
      </c>
      <c r="B5558" s="200" t="s">
        <v>3337</v>
      </c>
      <c r="C5558" s="200" t="s">
        <v>2613</v>
      </c>
      <c r="D5558" s="200" t="s">
        <v>2341</v>
      </c>
      <c r="E5558" s="200" t="s">
        <v>105</v>
      </c>
      <c r="F5558" s="200" t="s">
        <v>2364</v>
      </c>
    </row>
    <row r="5559" spans="1:6" ht="12.75" customHeight="1" x14ac:dyDescent="0.25">
      <c r="A5559" s="207" t="s">
        <v>1092</v>
      </c>
      <c r="B5559" s="200" t="s">
        <v>3323</v>
      </c>
      <c r="C5559" s="200" t="s">
        <v>2613</v>
      </c>
      <c r="D5559" s="200" t="s">
        <v>2466</v>
      </c>
      <c r="E5559" s="200" t="s">
        <v>105</v>
      </c>
      <c r="F5559" s="200" t="s">
        <v>2440</v>
      </c>
    </row>
    <row r="5560" spans="1:6" ht="12.75" customHeight="1" x14ac:dyDescent="0.25">
      <c r="A5560" s="207" t="s">
        <v>1199</v>
      </c>
      <c r="B5560" s="200" t="s">
        <v>3247</v>
      </c>
      <c r="C5560" s="200" t="s">
        <v>2613</v>
      </c>
      <c r="D5560" s="200" t="s">
        <v>2466</v>
      </c>
      <c r="E5560" s="200" t="s">
        <v>112</v>
      </c>
      <c r="F5560" s="200" t="s">
        <v>2365</v>
      </c>
    </row>
    <row r="5561" spans="1:6" ht="12.75" customHeight="1" x14ac:dyDescent="0.25">
      <c r="A5561" s="207" t="s">
        <v>1209</v>
      </c>
      <c r="B5561" s="200" t="s">
        <v>3249</v>
      </c>
      <c r="C5561" s="200" t="s">
        <v>2613</v>
      </c>
      <c r="D5561" s="200" t="s">
        <v>2341</v>
      </c>
      <c r="E5561" s="200" t="s">
        <v>112</v>
      </c>
      <c r="F5561" s="200" t="s">
        <v>2365</v>
      </c>
    </row>
    <row r="5562" spans="1:6" ht="12.75" customHeight="1" x14ac:dyDescent="0.25">
      <c r="A5562" s="207" t="s">
        <v>881</v>
      </c>
      <c r="B5562" s="200" t="s">
        <v>3250</v>
      </c>
      <c r="C5562" s="200" t="s">
        <v>2439</v>
      </c>
      <c r="D5562" s="200" t="s">
        <v>2341</v>
      </c>
      <c r="E5562" s="200" t="s">
        <v>105</v>
      </c>
      <c r="F5562" s="200" t="s">
        <v>2352</v>
      </c>
    </row>
    <row r="5563" spans="1:6" ht="12.75" customHeight="1" x14ac:dyDescent="0.25">
      <c r="A5563" s="207" t="s">
        <v>885</v>
      </c>
      <c r="B5563" s="200" t="s">
        <v>3251</v>
      </c>
      <c r="C5563" s="200" t="s">
        <v>2439</v>
      </c>
      <c r="D5563" s="200" t="s">
        <v>2466</v>
      </c>
      <c r="E5563" s="200" t="s">
        <v>113</v>
      </c>
      <c r="F5563" s="200" t="s">
        <v>2365</v>
      </c>
    </row>
    <row r="5564" spans="1:6" ht="12.75" customHeight="1" x14ac:dyDescent="0.25">
      <c r="A5564" s="207" t="s">
        <v>897</v>
      </c>
      <c r="B5564" s="200" t="s">
        <v>3309</v>
      </c>
      <c r="C5564" s="200" t="s">
        <v>2525</v>
      </c>
      <c r="D5564" s="200" t="s">
        <v>2341</v>
      </c>
      <c r="E5564" s="200" t="s">
        <v>113</v>
      </c>
      <c r="F5564" s="200" t="s">
        <v>2346</v>
      </c>
    </row>
    <row r="5565" spans="1:6" ht="12.75" customHeight="1" x14ac:dyDescent="0.25">
      <c r="A5565" s="207" t="s">
        <v>897</v>
      </c>
      <c r="B5565" s="200" t="s">
        <v>3309</v>
      </c>
      <c r="C5565" s="200" t="s">
        <v>2525</v>
      </c>
      <c r="D5565" s="200" t="s">
        <v>2341</v>
      </c>
      <c r="E5565" s="200" t="s">
        <v>113</v>
      </c>
      <c r="F5565" s="200" t="s">
        <v>2394</v>
      </c>
    </row>
    <row r="5566" spans="1:6" ht="12.75" customHeight="1" x14ac:dyDescent="0.25">
      <c r="A5566" s="207" t="s">
        <v>851</v>
      </c>
      <c r="B5566" s="200" t="s">
        <v>3252</v>
      </c>
      <c r="C5566" s="200" t="s">
        <v>2439</v>
      </c>
      <c r="D5566" s="200" t="s">
        <v>2466</v>
      </c>
      <c r="E5566" s="200" t="s">
        <v>105</v>
      </c>
      <c r="F5566" s="200" t="s">
        <v>2367</v>
      </c>
    </row>
    <row r="5567" spans="1:6" ht="12.75" customHeight="1" x14ac:dyDescent="0.25">
      <c r="A5567" s="207" t="s">
        <v>835</v>
      </c>
      <c r="B5567" s="200" t="s">
        <v>3253</v>
      </c>
      <c r="C5567" s="200" t="s">
        <v>2439</v>
      </c>
      <c r="D5567" s="200" t="s">
        <v>2466</v>
      </c>
      <c r="E5567" s="200" t="s">
        <v>109</v>
      </c>
      <c r="F5567" s="200" t="s">
        <v>2350</v>
      </c>
    </row>
    <row r="5568" spans="1:6" ht="12.75" customHeight="1" x14ac:dyDescent="0.25">
      <c r="A5568" s="207" t="s">
        <v>853</v>
      </c>
      <c r="B5568" s="200" t="s">
        <v>3254</v>
      </c>
      <c r="C5568" s="200" t="s">
        <v>2439</v>
      </c>
      <c r="D5568" s="200" t="s">
        <v>2341</v>
      </c>
      <c r="E5568" s="200" t="s">
        <v>113</v>
      </c>
      <c r="F5568" s="200" t="s">
        <v>2394</v>
      </c>
    </row>
    <row r="5569" spans="1:6" ht="12.75" customHeight="1" x14ac:dyDescent="0.25">
      <c r="A5569" s="207" t="s">
        <v>853</v>
      </c>
      <c r="B5569" s="200" t="s">
        <v>3254</v>
      </c>
      <c r="C5569" s="200" t="s">
        <v>2439</v>
      </c>
      <c r="D5569" s="200" t="s">
        <v>2341</v>
      </c>
      <c r="E5569" s="200" t="s">
        <v>113</v>
      </c>
      <c r="F5569" s="200" t="s">
        <v>2407</v>
      </c>
    </row>
    <row r="5570" spans="1:6" ht="12.75" customHeight="1" x14ac:dyDescent="0.25">
      <c r="A5570" s="207" t="s">
        <v>1104</v>
      </c>
      <c r="B5570" s="200" t="s">
        <v>3255</v>
      </c>
      <c r="C5570" s="200" t="s">
        <v>2613</v>
      </c>
      <c r="D5570" s="200" t="s">
        <v>2341</v>
      </c>
      <c r="E5570" s="200" t="s">
        <v>109</v>
      </c>
      <c r="F5570" s="200" t="s">
        <v>2440</v>
      </c>
    </row>
    <row r="5571" spans="1:6" ht="12.75" customHeight="1" x14ac:dyDescent="0.25">
      <c r="A5571" s="207" t="s">
        <v>1113</v>
      </c>
      <c r="B5571" s="200" t="s">
        <v>3339</v>
      </c>
      <c r="C5571" s="200" t="s">
        <v>2613</v>
      </c>
      <c r="D5571" s="200" t="s">
        <v>2466</v>
      </c>
      <c r="E5571" s="200" t="s">
        <v>109</v>
      </c>
      <c r="F5571" s="200" t="s">
        <v>2344</v>
      </c>
    </row>
    <row r="5572" spans="1:6" ht="12.75" customHeight="1" x14ac:dyDescent="0.25">
      <c r="A5572" s="207" t="s">
        <v>1128</v>
      </c>
      <c r="B5572" s="200" t="s">
        <v>3295</v>
      </c>
      <c r="C5572" s="200" t="s">
        <v>2613</v>
      </c>
      <c r="D5572" s="200" t="s">
        <v>2466</v>
      </c>
      <c r="E5572" s="200" t="s">
        <v>113</v>
      </c>
      <c r="F5572" s="200" t="s">
        <v>2347</v>
      </c>
    </row>
    <row r="5573" spans="1:6" ht="12.75" customHeight="1" x14ac:dyDescent="0.25">
      <c r="A5573" s="207" t="s">
        <v>1128</v>
      </c>
      <c r="B5573" s="200" t="s">
        <v>3295</v>
      </c>
      <c r="C5573" s="200" t="s">
        <v>2613</v>
      </c>
      <c r="D5573" s="200" t="s">
        <v>2466</v>
      </c>
      <c r="E5573" s="200" t="s">
        <v>113</v>
      </c>
      <c r="F5573" s="200" t="s">
        <v>2394</v>
      </c>
    </row>
    <row r="5574" spans="1:6" ht="12.75" customHeight="1" x14ac:dyDescent="0.25">
      <c r="A5574" s="207" t="s">
        <v>1105</v>
      </c>
      <c r="B5574" s="200" t="s">
        <v>3256</v>
      </c>
      <c r="C5574" s="200" t="s">
        <v>2613</v>
      </c>
      <c r="D5574" s="200" t="s">
        <v>2466</v>
      </c>
      <c r="E5574" s="200" t="s">
        <v>109</v>
      </c>
      <c r="F5574" s="200" t="s">
        <v>2443</v>
      </c>
    </row>
    <row r="5575" spans="1:6" ht="12.75" customHeight="1" x14ac:dyDescent="0.25">
      <c r="A5575" s="207" t="s">
        <v>763</v>
      </c>
      <c r="B5575" s="200" t="s">
        <v>3257</v>
      </c>
      <c r="C5575" s="200" t="s">
        <v>2590</v>
      </c>
      <c r="D5575" s="200" t="s">
        <v>2341</v>
      </c>
      <c r="E5575" s="200" t="s">
        <v>113</v>
      </c>
      <c r="F5575" s="200" t="s">
        <v>2394</v>
      </c>
    </row>
    <row r="5576" spans="1:6" ht="12.75" customHeight="1" x14ac:dyDescent="0.25">
      <c r="A5576" s="207" t="s">
        <v>1155</v>
      </c>
      <c r="B5576" s="200" t="s">
        <v>3296</v>
      </c>
      <c r="C5576" s="200" t="s">
        <v>2613</v>
      </c>
      <c r="D5576" s="200" t="s">
        <v>2466</v>
      </c>
      <c r="E5576" s="200" t="s">
        <v>109</v>
      </c>
      <c r="F5576" s="200" t="s">
        <v>2347</v>
      </c>
    </row>
    <row r="5577" spans="1:6" ht="12.75" customHeight="1" x14ac:dyDescent="0.25">
      <c r="A5577" s="207" t="s">
        <v>1155</v>
      </c>
      <c r="B5577" s="200" t="s">
        <v>3296</v>
      </c>
      <c r="C5577" s="200" t="s">
        <v>2613</v>
      </c>
      <c r="D5577" s="200" t="s">
        <v>2466</v>
      </c>
      <c r="E5577" s="200" t="s">
        <v>109</v>
      </c>
      <c r="F5577" s="200" t="s">
        <v>2365</v>
      </c>
    </row>
    <row r="5578" spans="1:6" ht="12.75" customHeight="1" x14ac:dyDescent="0.25">
      <c r="A5578" s="207" t="s">
        <v>1148</v>
      </c>
      <c r="B5578" s="200" t="s">
        <v>3258</v>
      </c>
      <c r="C5578" s="200" t="s">
        <v>2613</v>
      </c>
      <c r="D5578" s="200" t="s">
        <v>2466</v>
      </c>
      <c r="E5578" s="200" t="s">
        <v>113</v>
      </c>
      <c r="F5578" s="200" t="s">
        <v>2375</v>
      </c>
    </row>
    <row r="5579" spans="1:6" ht="12.75" customHeight="1" x14ac:dyDescent="0.25">
      <c r="A5579" s="207" t="s">
        <v>1161</v>
      </c>
      <c r="B5579" s="200" t="s">
        <v>3310</v>
      </c>
      <c r="C5579" s="200" t="s">
        <v>2613</v>
      </c>
      <c r="D5579" s="200" t="s">
        <v>2341</v>
      </c>
      <c r="E5579" s="200" t="s">
        <v>112</v>
      </c>
      <c r="F5579" s="200" t="s">
        <v>2365</v>
      </c>
    </row>
    <row r="5580" spans="1:6" ht="12.75" customHeight="1" x14ac:dyDescent="0.25">
      <c r="A5580" s="207" t="s">
        <v>1163</v>
      </c>
      <c r="B5580" s="200" t="s">
        <v>3261</v>
      </c>
      <c r="C5580" s="200" t="s">
        <v>2613</v>
      </c>
      <c r="D5580" s="200" t="s">
        <v>2466</v>
      </c>
      <c r="E5580" s="200" t="s">
        <v>113</v>
      </c>
      <c r="F5580" s="200" t="s">
        <v>2396</v>
      </c>
    </row>
    <row r="5581" spans="1:6" ht="12.75" customHeight="1" x14ac:dyDescent="0.25">
      <c r="A5581" s="207" t="s">
        <v>764</v>
      </c>
      <c r="B5581" s="200" t="s">
        <v>3262</v>
      </c>
      <c r="C5581" s="200" t="s">
        <v>2590</v>
      </c>
      <c r="D5581" s="200" t="s">
        <v>2466</v>
      </c>
      <c r="E5581" s="200" t="s">
        <v>105</v>
      </c>
      <c r="F5581" s="200" t="s">
        <v>2365</v>
      </c>
    </row>
    <row r="5582" spans="1:6" ht="12.75" customHeight="1" x14ac:dyDescent="0.25">
      <c r="A5582" s="207" t="s">
        <v>764</v>
      </c>
      <c r="B5582" s="200" t="s">
        <v>3262</v>
      </c>
      <c r="C5582" s="200" t="s">
        <v>2590</v>
      </c>
      <c r="D5582" s="200" t="s">
        <v>2466</v>
      </c>
      <c r="E5582" s="200" t="s">
        <v>105</v>
      </c>
      <c r="F5582" s="200" t="s">
        <v>2355</v>
      </c>
    </row>
    <row r="5583" spans="1:6" ht="12.75" customHeight="1" x14ac:dyDescent="0.25">
      <c r="A5583" s="207" t="s">
        <v>767</v>
      </c>
      <c r="B5583" s="200" t="s">
        <v>3340</v>
      </c>
      <c r="C5583" s="200" t="s">
        <v>2590</v>
      </c>
      <c r="D5583" s="200" t="s">
        <v>2341</v>
      </c>
      <c r="E5583" s="200" t="s">
        <v>113</v>
      </c>
      <c r="F5583" s="200" t="s">
        <v>2365</v>
      </c>
    </row>
    <row r="5584" spans="1:6" ht="12.75" customHeight="1" x14ac:dyDescent="0.25">
      <c r="A5584" s="207" t="s">
        <v>849</v>
      </c>
      <c r="B5584" s="200" t="s">
        <v>3267</v>
      </c>
      <c r="C5584" s="200" t="s">
        <v>2439</v>
      </c>
      <c r="D5584" s="200" t="s">
        <v>2466</v>
      </c>
      <c r="E5584" s="200" t="s">
        <v>105</v>
      </c>
      <c r="F5584" s="200" t="s">
        <v>2365</v>
      </c>
    </row>
    <row r="5585" spans="1:6" ht="12.75" customHeight="1" x14ac:dyDescent="0.25">
      <c r="A5585" s="207" t="s">
        <v>1132</v>
      </c>
      <c r="B5585" s="200" t="s">
        <v>3313</v>
      </c>
      <c r="C5585" s="200" t="s">
        <v>2613</v>
      </c>
      <c r="D5585" s="200" t="s">
        <v>2466</v>
      </c>
      <c r="E5585" s="200" t="s">
        <v>109</v>
      </c>
      <c r="F5585" s="200" t="s">
        <v>2345</v>
      </c>
    </row>
    <row r="5586" spans="1:6" ht="12.75" customHeight="1" x14ac:dyDescent="0.25">
      <c r="A5586" s="207" t="s">
        <v>1153</v>
      </c>
      <c r="B5586" s="200" t="s">
        <v>3268</v>
      </c>
      <c r="C5586" s="200" t="s">
        <v>2613</v>
      </c>
      <c r="D5586" s="200" t="s">
        <v>2341</v>
      </c>
      <c r="E5586" s="200" t="s">
        <v>105</v>
      </c>
      <c r="F5586" s="200" t="s">
        <v>2346</v>
      </c>
    </row>
    <row r="5587" spans="1:6" ht="12.75" customHeight="1" x14ac:dyDescent="0.25">
      <c r="A5587" s="207" t="s">
        <v>1153</v>
      </c>
      <c r="B5587" s="200" t="s">
        <v>3268</v>
      </c>
      <c r="C5587" s="200" t="s">
        <v>2613</v>
      </c>
      <c r="D5587" s="200" t="s">
        <v>2341</v>
      </c>
      <c r="E5587" s="200" t="s">
        <v>105</v>
      </c>
      <c r="F5587" s="200" t="s">
        <v>2342</v>
      </c>
    </row>
    <row r="5588" spans="1:6" ht="12.75" customHeight="1" x14ac:dyDescent="0.25">
      <c r="A5588" s="207" t="s">
        <v>1159</v>
      </c>
      <c r="B5588" s="200" t="s">
        <v>3326</v>
      </c>
      <c r="C5588" s="200" t="s">
        <v>2613</v>
      </c>
      <c r="D5588" s="200" t="s">
        <v>2466</v>
      </c>
      <c r="E5588" s="200" t="s">
        <v>105</v>
      </c>
      <c r="F5588" s="200" t="s">
        <v>2365</v>
      </c>
    </row>
    <row r="5589" spans="1:6" ht="12.75" customHeight="1" x14ac:dyDescent="0.25">
      <c r="A5589" s="207" t="s">
        <v>1159</v>
      </c>
      <c r="B5589" s="200" t="s">
        <v>3326</v>
      </c>
      <c r="C5589" s="200" t="s">
        <v>2613</v>
      </c>
      <c r="D5589" s="200" t="s">
        <v>2466</v>
      </c>
      <c r="E5589" s="200" t="s">
        <v>105</v>
      </c>
      <c r="F5589" s="200" t="s">
        <v>2440</v>
      </c>
    </row>
    <row r="5590" spans="1:6" ht="12.75" customHeight="1" x14ac:dyDescent="0.25">
      <c r="A5590" s="207" t="s">
        <v>1159</v>
      </c>
      <c r="B5590" s="200" t="s">
        <v>3326</v>
      </c>
      <c r="C5590" s="200" t="s">
        <v>2613</v>
      </c>
      <c r="D5590" s="200" t="s">
        <v>2466</v>
      </c>
      <c r="E5590" s="200" t="s">
        <v>105</v>
      </c>
      <c r="F5590" s="200" t="s">
        <v>2390</v>
      </c>
    </row>
    <row r="5591" spans="1:6" ht="12.75" customHeight="1" x14ac:dyDescent="0.25">
      <c r="A5591" s="207" t="s">
        <v>911</v>
      </c>
      <c r="B5591" s="200" t="s">
        <v>3344</v>
      </c>
      <c r="C5591" s="200" t="s">
        <v>2525</v>
      </c>
      <c r="D5591" s="200" t="s">
        <v>2466</v>
      </c>
      <c r="E5591" s="200" t="s">
        <v>105</v>
      </c>
      <c r="F5591" s="200" t="s">
        <v>2405</v>
      </c>
    </row>
    <row r="5592" spans="1:6" ht="12.75" customHeight="1" x14ac:dyDescent="0.25">
      <c r="A5592" s="207" t="s">
        <v>1176</v>
      </c>
      <c r="B5592" s="200" t="s">
        <v>3301</v>
      </c>
      <c r="C5592" s="200" t="s">
        <v>2613</v>
      </c>
      <c r="D5592" s="200" t="s">
        <v>2466</v>
      </c>
      <c r="E5592" s="200" t="s">
        <v>112</v>
      </c>
      <c r="F5592" s="200" t="s">
        <v>2367</v>
      </c>
    </row>
    <row r="5593" spans="1:6" ht="12.75" customHeight="1" x14ac:dyDescent="0.25">
      <c r="A5593" s="207" t="s">
        <v>1096</v>
      </c>
      <c r="B5593" s="200" t="s">
        <v>3270</v>
      </c>
      <c r="C5593" s="200" t="s">
        <v>2613</v>
      </c>
      <c r="D5593" s="200" t="s">
        <v>2466</v>
      </c>
      <c r="E5593" s="200" t="s">
        <v>105</v>
      </c>
      <c r="F5593" s="200" t="s">
        <v>2440</v>
      </c>
    </row>
    <row r="5594" spans="1:6" ht="12.75" customHeight="1" x14ac:dyDescent="0.25">
      <c r="A5594" s="207" t="s">
        <v>1210</v>
      </c>
      <c r="B5594" s="200" t="s">
        <v>3314</v>
      </c>
      <c r="C5594" s="200" t="s">
        <v>2613</v>
      </c>
      <c r="D5594" s="200" t="s">
        <v>2341</v>
      </c>
      <c r="E5594" s="200" t="s">
        <v>112</v>
      </c>
      <c r="F5594" s="200" t="s">
        <v>2346</v>
      </c>
    </row>
    <row r="5595" spans="1:6" ht="12.75" customHeight="1" x14ac:dyDescent="0.25">
      <c r="A5595" s="207" t="s">
        <v>1133</v>
      </c>
      <c r="B5595" s="200" t="s">
        <v>3302</v>
      </c>
      <c r="C5595" s="200" t="s">
        <v>2613</v>
      </c>
      <c r="D5595" s="200" t="s">
        <v>2466</v>
      </c>
      <c r="E5595" s="200" t="s">
        <v>109</v>
      </c>
      <c r="F5595" s="200" t="s">
        <v>2365</v>
      </c>
    </row>
    <row r="5596" spans="1:6" ht="12.75" customHeight="1" x14ac:dyDescent="0.25">
      <c r="A5596" s="207" t="s">
        <v>1040</v>
      </c>
      <c r="B5596" s="200" t="s">
        <v>3327</v>
      </c>
      <c r="C5596" s="200" t="s">
        <v>2321</v>
      </c>
      <c r="D5596" s="200" t="s">
        <v>2466</v>
      </c>
      <c r="E5596" s="200" t="s">
        <v>98</v>
      </c>
      <c r="F5596" s="200" t="s">
        <v>2348</v>
      </c>
    </row>
    <row r="5597" spans="1:6" ht="12.75" customHeight="1" x14ac:dyDescent="0.25">
      <c r="A5597" s="207" t="s">
        <v>864</v>
      </c>
      <c r="B5597" s="200" t="s">
        <v>3274</v>
      </c>
      <c r="C5597" s="200" t="s">
        <v>2439</v>
      </c>
      <c r="D5597" s="200" t="s">
        <v>2466</v>
      </c>
      <c r="E5597" s="200" t="s">
        <v>105</v>
      </c>
      <c r="F5597" s="200" t="s">
        <v>2367</v>
      </c>
    </row>
    <row r="5598" spans="1:6" ht="12.75" customHeight="1" x14ac:dyDescent="0.25">
      <c r="A5598" s="207" t="s">
        <v>1205</v>
      </c>
      <c r="B5598" s="200" t="s">
        <v>3277</v>
      </c>
      <c r="C5598" s="200" t="s">
        <v>2613</v>
      </c>
      <c r="D5598" s="200" t="s">
        <v>2341</v>
      </c>
      <c r="E5598" s="200" t="s">
        <v>112</v>
      </c>
      <c r="F5598" s="200" t="s">
        <v>2350</v>
      </c>
    </row>
    <row r="5599" spans="1:6" ht="12.75" customHeight="1" x14ac:dyDescent="0.25">
      <c r="A5599" s="207" t="s">
        <v>1189</v>
      </c>
      <c r="B5599" s="200" t="s">
        <v>3328</v>
      </c>
      <c r="C5599" s="200" t="s">
        <v>2613</v>
      </c>
      <c r="D5599" s="200" t="s">
        <v>2466</v>
      </c>
      <c r="E5599" s="200" t="s">
        <v>112</v>
      </c>
      <c r="F5599" s="200" t="s">
        <v>2396</v>
      </c>
    </row>
    <row r="5600" spans="1:6" ht="12.75" customHeight="1" x14ac:dyDescent="0.25">
      <c r="A5600" s="207" t="s">
        <v>1189</v>
      </c>
      <c r="B5600" s="200" t="s">
        <v>3328</v>
      </c>
      <c r="C5600" s="200" t="s">
        <v>2613</v>
      </c>
      <c r="D5600" s="200" t="s">
        <v>2466</v>
      </c>
      <c r="E5600" s="200" t="s">
        <v>112</v>
      </c>
      <c r="F5600" s="200" t="s">
        <v>2443</v>
      </c>
    </row>
    <row r="5601" spans="1:6" ht="12.75" customHeight="1" x14ac:dyDescent="0.25">
      <c r="A5601" s="207" t="s">
        <v>872</v>
      </c>
      <c r="B5601" s="200" t="s">
        <v>3329</v>
      </c>
      <c r="C5601" s="200" t="s">
        <v>2439</v>
      </c>
      <c r="D5601" s="200" t="s">
        <v>2341</v>
      </c>
      <c r="E5601" s="200" t="s">
        <v>105</v>
      </c>
      <c r="F5601" s="200" t="s">
        <v>2440</v>
      </c>
    </row>
    <row r="5602" spans="1:6" ht="12.75" customHeight="1" x14ac:dyDescent="0.25">
      <c r="A5602" s="207">
        <v>2036</v>
      </c>
      <c r="B5602" s="200" t="s">
        <v>3278</v>
      </c>
      <c r="C5602" s="200" t="s">
        <v>2410</v>
      </c>
      <c r="D5602" s="200" t="s">
        <v>2341</v>
      </c>
      <c r="E5602" s="200" t="s">
        <v>100</v>
      </c>
      <c r="F5602" s="200" t="s">
        <v>2369</v>
      </c>
    </row>
    <row r="5603" spans="1:6" ht="12.75" customHeight="1" x14ac:dyDescent="0.25">
      <c r="A5603" s="207">
        <v>2036</v>
      </c>
      <c r="B5603" s="200" t="s">
        <v>3278</v>
      </c>
      <c r="C5603" s="200" t="s">
        <v>2410</v>
      </c>
      <c r="D5603" s="200" t="s">
        <v>2341</v>
      </c>
      <c r="E5603" s="200" t="s">
        <v>100</v>
      </c>
      <c r="F5603" s="200" t="s">
        <v>2350</v>
      </c>
    </row>
    <row r="5604" spans="1:6" ht="12.75" customHeight="1" x14ac:dyDescent="0.25">
      <c r="A5604" s="207" t="s">
        <v>875</v>
      </c>
      <c r="B5604" s="200" t="s">
        <v>3279</v>
      </c>
      <c r="C5604" s="200" t="s">
        <v>2439</v>
      </c>
      <c r="D5604" s="200" t="s">
        <v>2466</v>
      </c>
      <c r="E5604" s="200" t="s">
        <v>105</v>
      </c>
      <c r="F5604" s="200" t="s">
        <v>2405</v>
      </c>
    </row>
    <row r="5605" spans="1:6" ht="12.75" customHeight="1" x14ac:dyDescent="0.25">
      <c r="A5605" s="207" t="s">
        <v>857</v>
      </c>
      <c r="B5605" s="200" t="s">
        <v>3331</v>
      </c>
      <c r="C5605" s="200" t="s">
        <v>2439</v>
      </c>
      <c r="D5605" s="200" t="s">
        <v>2341</v>
      </c>
      <c r="E5605" s="200" t="s">
        <v>105</v>
      </c>
      <c r="F5605" s="200" t="s">
        <v>2365</v>
      </c>
    </row>
    <row r="5606" spans="1:6" ht="12.75" customHeight="1" x14ac:dyDescent="0.25">
      <c r="A5606" s="207" t="s">
        <v>1022</v>
      </c>
      <c r="B5606" s="200" t="s">
        <v>3345</v>
      </c>
      <c r="C5606" s="200" t="s">
        <v>2321</v>
      </c>
      <c r="D5606" s="200" t="s">
        <v>2458</v>
      </c>
      <c r="E5606" s="200" t="s">
        <v>98</v>
      </c>
      <c r="F5606" s="200" t="s">
        <v>2348</v>
      </c>
    </row>
    <row r="5607" spans="1:6" ht="12.75" customHeight="1" x14ac:dyDescent="0.25">
      <c r="A5607" s="207" t="s">
        <v>898</v>
      </c>
      <c r="B5607" s="200" t="s">
        <v>3281</v>
      </c>
      <c r="C5607" s="200" t="s">
        <v>2525</v>
      </c>
      <c r="D5607" s="200" t="s">
        <v>2341</v>
      </c>
      <c r="E5607" s="200" t="s">
        <v>113</v>
      </c>
      <c r="F5607" s="200" t="s">
        <v>2346</v>
      </c>
    </row>
    <row r="5608" spans="1:6" ht="12.75" customHeight="1" x14ac:dyDescent="0.25">
      <c r="A5608" s="207" t="s">
        <v>1108</v>
      </c>
      <c r="B5608" s="200" t="s">
        <v>3332</v>
      </c>
      <c r="C5608" s="200" t="s">
        <v>2613</v>
      </c>
      <c r="D5608" s="200" t="s">
        <v>2466</v>
      </c>
      <c r="E5608" s="200" t="s">
        <v>109</v>
      </c>
      <c r="F5608" s="200" t="s">
        <v>2344</v>
      </c>
    </row>
    <row r="5609" spans="1:6" ht="12.75" customHeight="1" x14ac:dyDescent="0.25">
      <c r="A5609" s="207" t="s">
        <v>1180</v>
      </c>
      <c r="B5609" s="200" t="s">
        <v>3282</v>
      </c>
      <c r="C5609" s="200" t="s">
        <v>2613</v>
      </c>
      <c r="D5609" s="200" t="s">
        <v>2466</v>
      </c>
      <c r="E5609" s="200" t="s">
        <v>112</v>
      </c>
      <c r="F5609" s="200" t="s">
        <v>2365</v>
      </c>
    </row>
    <row r="5610" spans="1:6" ht="12.75" customHeight="1" x14ac:dyDescent="0.25">
      <c r="A5610" s="207" t="s">
        <v>1180</v>
      </c>
      <c r="B5610" s="200" t="s">
        <v>3282</v>
      </c>
      <c r="C5610" s="200" t="s">
        <v>2613</v>
      </c>
      <c r="D5610" s="200" t="s">
        <v>2466</v>
      </c>
      <c r="E5610" s="200" t="s">
        <v>112</v>
      </c>
      <c r="F5610" s="200" t="s">
        <v>2394</v>
      </c>
    </row>
    <row r="5611" spans="1:6" ht="12.75" customHeight="1" x14ac:dyDescent="0.25">
      <c r="A5611" s="207">
        <v>2025</v>
      </c>
      <c r="B5611" s="200" t="s">
        <v>3230</v>
      </c>
      <c r="C5611" s="200" t="s">
        <v>2319</v>
      </c>
      <c r="D5611" s="200" t="s">
        <v>2341</v>
      </c>
      <c r="E5611" s="200" t="s">
        <v>101</v>
      </c>
      <c r="F5611" s="200" t="s">
        <v>2379</v>
      </c>
    </row>
    <row r="5612" spans="1:6" ht="12.75" customHeight="1" x14ac:dyDescent="0.25">
      <c r="A5612" s="207">
        <v>2025</v>
      </c>
      <c r="B5612" s="200" t="s">
        <v>3230</v>
      </c>
      <c r="C5612" s="200" t="s">
        <v>2319</v>
      </c>
      <c r="D5612" s="200" t="s">
        <v>2341</v>
      </c>
      <c r="E5612" s="200" t="s">
        <v>101</v>
      </c>
      <c r="F5612" s="200" t="s">
        <v>2401</v>
      </c>
    </row>
    <row r="5613" spans="1:6" ht="12.75" customHeight="1" x14ac:dyDescent="0.25">
      <c r="A5613" s="207">
        <v>2025</v>
      </c>
      <c r="B5613" s="200" t="s">
        <v>3230</v>
      </c>
      <c r="C5613" s="200" t="s">
        <v>2319</v>
      </c>
      <c r="D5613" s="200" t="s">
        <v>2341</v>
      </c>
      <c r="E5613" s="200" t="s">
        <v>101</v>
      </c>
      <c r="F5613" s="200" t="s">
        <v>2360</v>
      </c>
    </row>
    <row r="5614" spans="1:6" ht="12.75" customHeight="1" x14ac:dyDescent="0.25">
      <c r="A5614" s="207">
        <v>2025</v>
      </c>
      <c r="B5614" s="200" t="s">
        <v>3230</v>
      </c>
      <c r="C5614" s="200" t="s">
        <v>2319</v>
      </c>
      <c r="D5614" s="200" t="s">
        <v>2341</v>
      </c>
      <c r="E5614" s="200" t="s">
        <v>101</v>
      </c>
      <c r="F5614" s="200" t="s">
        <v>2374</v>
      </c>
    </row>
    <row r="5615" spans="1:6" ht="12.75" customHeight="1" x14ac:dyDescent="0.25">
      <c r="A5615" s="207" t="s">
        <v>1110</v>
      </c>
      <c r="B5615" s="200" t="s">
        <v>3283</v>
      </c>
      <c r="C5615" s="200" t="s">
        <v>2613</v>
      </c>
      <c r="D5615" s="200" t="s">
        <v>2466</v>
      </c>
      <c r="E5615" s="200" t="s">
        <v>109</v>
      </c>
      <c r="F5615" s="200" t="s">
        <v>2440</v>
      </c>
    </row>
    <row r="5616" spans="1:6" ht="12.75" customHeight="1" x14ac:dyDescent="0.25">
      <c r="A5616" s="207" t="s">
        <v>1171</v>
      </c>
      <c r="B5616" s="200" t="s">
        <v>3320</v>
      </c>
      <c r="C5616" s="200" t="s">
        <v>2613</v>
      </c>
      <c r="D5616" s="200" t="s">
        <v>2466</v>
      </c>
      <c r="E5616" s="200" t="s">
        <v>112</v>
      </c>
      <c r="F5616" s="200" t="s">
        <v>2367</v>
      </c>
    </row>
    <row r="5617" spans="1:6" ht="12.75" customHeight="1" x14ac:dyDescent="0.25">
      <c r="A5617" s="207" t="s">
        <v>1171</v>
      </c>
      <c r="B5617" s="200" t="s">
        <v>3320</v>
      </c>
      <c r="C5617" s="200" t="s">
        <v>2613</v>
      </c>
      <c r="D5617" s="200" t="s">
        <v>2466</v>
      </c>
      <c r="E5617" s="200" t="s">
        <v>112</v>
      </c>
      <c r="F5617" s="200" t="s">
        <v>2365</v>
      </c>
    </row>
    <row r="5618" spans="1:6" ht="12.75" customHeight="1" x14ac:dyDescent="0.25">
      <c r="A5618" s="207" t="s">
        <v>1171</v>
      </c>
      <c r="B5618" s="200" t="s">
        <v>3320</v>
      </c>
      <c r="C5618" s="200" t="s">
        <v>2613</v>
      </c>
      <c r="D5618" s="200" t="s">
        <v>2466</v>
      </c>
      <c r="E5618" s="200" t="s">
        <v>112</v>
      </c>
      <c r="F5618" s="200" t="s">
        <v>2394</v>
      </c>
    </row>
    <row r="5619" spans="1:6" ht="12.75" customHeight="1" x14ac:dyDescent="0.25">
      <c r="A5619" s="207" t="s">
        <v>1171</v>
      </c>
      <c r="B5619" s="200" t="s">
        <v>3320</v>
      </c>
      <c r="C5619" s="200" t="s">
        <v>2613</v>
      </c>
      <c r="D5619" s="200" t="s">
        <v>2466</v>
      </c>
      <c r="E5619" s="200" t="s">
        <v>112</v>
      </c>
      <c r="F5619" s="200" t="s">
        <v>2407</v>
      </c>
    </row>
    <row r="5620" spans="1:6" ht="12.75" customHeight="1" x14ac:dyDescent="0.25">
      <c r="A5620" s="207" t="s">
        <v>768</v>
      </c>
      <c r="B5620" s="200" t="s">
        <v>3285</v>
      </c>
      <c r="C5620" s="200" t="s">
        <v>2307</v>
      </c>
      <c r="D5620" s="200" t="s">
        <v>2466</v>
      </c>
      <c r="E5620" s="200" t="s">
        <v>98</v>
      </c>
      <c r="F5620" s="200" t="s">
        <v>2345</v>
      </c>
    </row>
    <row r="5621" spans="1:6" ht="12.75" customHeight="1" x14ac:dyDescent="0.25">
      <c r="A5621" s="207" t="s">
        <v>930</v>
      </c>
      <c r="B5621" s="200" t="s">
        <v>3231</v>
      </c>
      <c r="C5621" s="200" t="s">
        <v>3232</v>
      </c>
      <c r="D5621" s="200" t="s">
        <v>2466</v>
      </c>
      <c r="E5621" s="200" t="s">
        <v>106</v>
      </c>
      <c r="F5621" s="200" t="s">
        <v>2390</v>
      </c>
    </row>
    <row r="5622" spans="1:6" ht="12.75" customHeight="1" x14ac:dyDescent="0.25">
      <c r="A5622" s="207" t="s">
        <v>930</v>
      </c>
      <c r="B5622" s="200" t="s">
        <v>3231</v>
      </c>
      <c r="C5622" s="200" t="s">
        <v>3232</v>
      </c>
      <c r="D5622" s="200" t="s">
        <v>2466</v>
      </c>
      <c r="E5622" s="200" t="s">
        <v>106</v>
      </c>
      <c r="F5622" s="200" t="s">
        <v>2443</v>
      </c>
    </row>
    <row r="5623" spans="1:6" ht="12.75" customHeight="1" x14ac:dyDescent="0.25">
      <c r="A5623" s="207" t="s">
        <v>904</v>
      </c>
      <c r="B5623" s="200" t="s">
        <v>3286</v>
      </c>
      <c r="C5623" s="200" t="s">
        <v>2525</v>
      </c>
      <c r="D5623" s="200" t="s">
        <v>2466</v>
      </c>
      <c r="E5623" s="200" t="s">
        <v>105</v>
      </c>
      <c r="F5623" s="200" t="s">
        <v>2443</v>
      </c>
    </row>
    <row r="5624" spans="1:6" ht="12.75" customHeight="1" x14ac:dyDescent="0.25">
      <c r="A5624" s="207" t="s">
        <v>1119</v>
      </c>
      <c r="B5624" s="200" t="s">
        <v>3235</v>
      </c>
      <c r="C5624" s="200" t="s">
        <v>2613</v>
      </c>
      <c r="D5624" s="200" t="s">
        <v>2341</v>
      </c>
      <c r="E5624" s="200" t="s">
        <v>109</v>
      </c>
      <c r="F5624" s="200" t="s">
        <v>2346</v>
      </c>
    </row>
    <row r="5625" spans="1:6" ht="12.75" customHeight="1" x14ac:dyDescent="0.25">
      <c r="A5625" s="207" t="s">
        <v>1167</v>
      </c>
      <c r="B5625" s="200" t="s">
        <v>3307</v>
      </c>
      <c r="C5625" s="200" t="s">
        <v>2613</v>
      </c>
      <c r="D5625" s="200" t="s">
        <v>2466</v>
      </c>
      <c r="E5625" s="200" t="s">
        <v>113</v>
      </c>
      <c r="F5625" s="200" t="s">
        <v>2443</v>
      </c>
    </row>
    <row r="5626" spans="1:6" ht="12.75" customHeight="1" x14ac:dyDescent="0.25">
      <c r="A5626" s="207" t="s">
        <v>1138</v>
      </c>
      <c r="B5626" s="200" t="s">
        <v>3288</v>
      </c>
      <c r="C5626" s="200" t="s">
        <v>2613</v>
      </c>
      <c r="D5626" s="200" t="s">
        <v>2466</v>
      </c>
      <c r="E5626" s="200" t="s">
        <v>109</v>
      </c>
      <c r="F5626" s="200" t="s">
        <v>2347</v>
      </c>
    </row>
    <row r="5627" spans="1:6" ht="12.75" customHeight="1" x14ac:dyDescent="0.25">
      <c r="A5627" s="207" t="s">
        <v>1151</v>
      </c>
      <c r="B5627" s="200" t="s">
        <v>3342</v>
      </c>
      <c r="C5627" s="200" t="s">
        <v>2613</v>
      </c>
      <c r="D5627" s="200" t="s">
        <v>2341</v>
      </c>
      <c r="E5627" s="200" t="s">
        <v>105</v>
      </c>
      <c r="F5627" s="200" t="s">
        <v>2367</v>
      </c>
    </row>
    <row r="5628" spans="1:6" ht="12.75" customHeight="1" x14ac:dyDescent="0.25">
      <c r="A5628" s="207" t="s">
        <v>1151</v>
      </c>
      <c r="B5628" s="200" t="s">
        <v>3342</v>
      </c>
      <c r="C5628" s="200" t="s">
        <v>2613</v>
      </c>
      <c r="D5628" s="200" t="s">
        <v>2341</v>
      </c>
      <c r="E5628" s="200" t="s">
        <v>105</v>
      </c>
      <c r="F5628" s="200" t="s">
        <v>2365</v>
      </c>
    </row>
    <row r="5629" spans="1:6" ht="12.75" customHeight="1" x14ac:dyDescent="0.25">
      <c r="A5629" s="207" t="s">
        <v>1151</v>
      </c>
      <c r="B5629" s="200" t="s">
        <v>3342</v>
      </c>
      <c r="C5629" s="200" t="s">
        <v>2613</v>
      </c>
      <c r="D5629" s="200" t="s">
        <v>2341</v>
      </c>
      <c r="E5629" s="200" t="s">
        <v>105</v>
      </c>
      <c r="F5629" s="200" t="s">
        <v>2346</v>
      </c>
    </row>
    <row r="5630" spans="1:6" ht="12.75" customHeight="1" x14ac:dyDescent="0.25">
      <c r="A5630" s="207" t="s">
        <v>956</v>
      </c>
      <c r="B5630" s="200" t="s">
        <v>3321</v>
      </c>
      <c r="C5630" s="200" t="s">
        <v>3322</v>
      </c>
      <c r="D5630" s="200" t="s">
        <v>2458</v>
      </c>
      <c r="E5630" s="200" t="s">
        <v>98</v>
      </c>
      <c r="F5630" s="200" t="s">
        <v>2405</v>
      </c>
    </row>
    <row r="5631" spans="1:6" ht="12.75" customHeight="1" x14ac:dyDescent="0.25">
      <c r="A5631" s="207" t="s">
        <v>1186</v>
      </c>
      <c r="B5631" s="200" t="s">
        <v>3335</v>
      </c>
      <c r="C5631" s="200" t="s">
        <v>2613</v>
      </c>
      <c r="D5631" s="200" t="s">
        <v>2466</v>
      </c>
      <c r="E5631" s="200" t="s">
        <v>109</v>
      </c>
      <c r="F5631" s="200" t="s">
        <v>2440</v>
      </c>
    </row>
    <row r="5632" spans="1:6" ht="12.75" customHeight="1" x14ac:dyDescent="0.25">
      <c r="A5632" s="207" t="s">
        <v>1195</v>
      </c>
      <c r="B5632" s="200" t="s">
        <v>3336</v>
      </c>
      <c r="C5632" s="200" t="s">
        <v>2613</v>
      </c>
      <c r="D5632" s="200" t="s">
        <v>2341</v>
      </c>
      <c r="E5632" s="200" t="s">
        <v>112</v>
      </c>
      <c r="F5632" s="200" t="s">
        <v>2353</v>
      </c>
    </row>
    <row r="5633" spans="1:6" ht="12.75" customHeight="1" x14ac:dyDescent="0.25">
      <c r="A5633" s="207" t="s">
        <v>1093</v>
      </c>
      <c r="B5633" s="200" t="s">
        <v>3343</v>
      </c>
      <c r="C5633" s="200" t="s">
        <v>2613</v>
      </c>
      <c r="D5633" s="200" t="s">
        <v>2341</v>
      </c>
      <c r="E5633" s="200" t="s">
        <v>105</v>
      </c>
      <c r="F5633" s="200" t="s">
        <v>2365</v>
      </c>
    </row>
    <row r="5634" spans="1:6" ht="12.75" customHeight="1" x14ac:dyDescent="0.25">
      <c r="A5634" s="207" t="s">
        <v>1092</v>
      </c>
      <c r="B5634" s="200" t="s">
        <v>3323</v>
      </c>
      <c r="C5634" s="200" t="s">
        <v>2613</v>
      </c>
      <c r="D5634" s="200" t="s">
        <v>2466</v>
      </c>
      <c r="E5634" s="200" t="s">
        <v>105</v>
      </c>
      <c r="F5634" s="200" t="s">
        <v>2443</v>
      </c>
    </row>
    <row r="5635" spans="1:6" ht="12.75" customHeight="1" x14ac:dyDescent="0.25">
      <c r="A5635" s="207" t="s">
        <v>860</v>
      </c>
      <c r="B5635" s="200" t="s">
        <v>3246</v>
      </c>
      <c r="C5635" s="200" t="s">
        <v>2439</v>
      </c>
      <c r="D5635" s="200" t="s">
        <v>2466</v>
      </c>
      <c r="E5635" s="200" t="s">
        <v>105</v>
      </c>
      <c r="F5635" s="200" t="s">
        <v>2405</v>
      </c>
    </row>
    <row r="5636" spans="1:6" ht="12.75" customHeight="1" x14ac:dyDescent="0.25">
      <c r="A5636" s="207" t="s">
        <v>1203</v>
      </c>
      <c r="B5636" s="200" t="s">
        <v>3346</v>
      </c>
      <c r="C5636" s="200" t="s">
        <v>2613</v>
      </c>
      <c r="D5636" s="200" t="s">
        <v>2341</v>
      </c>
      <c r="E5636" s="200" t="s">
        <v>109</v>
      </c>
      <c r="F5636" s="200" t="s">
        <v>2344</v>
      </c>
    </row>
    <row r="5637" spans="1:6" ht="12.75" customHeight="1" x14ac:dyDescent="0.25">
      <c r="A5637" s="207" t="s">
        <v>1045</v>
      </c>
      <c r="B5637" s="200" t="s">
        <v>3324</v>
      </c>
      <c r="C5637" s="200" t="s">
        <v>2321</v>
      </c>
      <c r="D5637" s="200" t="s">
        <v>2458</v>
      </c>
      <c r="E5637" s="200" t="s">
        <v>98</v>
      </c>
      <c r="F5637" s="200" t="s">
        <v>2350</v>
      </c>
    </row>
    <row r="5638" spans="1:6" ht="12.75" customHeight="1" x14ac:dyDescent="0.25">
      <c r="A5638" s="207" t="s">
        <v>1045</v>
      </c>
      <c r="B5638" s="200" t="s">
        <v>3324</v>
      </c>
      <c r="C5638" s="200" t="s">
        <v>2321</v>
      </c>
      <c r="D5638" s="200" t="s">
        <v>2458</v>
      </c>
      <c r="E5638" s="200" t="s">
        <v>98</v>
      </c>
      <c r="F5638" s="200" t="s">
        <v>2348</v>
      </c>
    </row>
    <row r="5639" spans="1:6" ht="12.75" customHeight="1" x14ac:dyDescent="0.25">
      <c r="A5639" s="207" t="s">
        <v>1213</v>
      </c>
      <c r="B5639" s="200" t="s">
        <v>3248</v>
      </c>
      <c r="C5639" s="200" t="s">
        <v>2613</v>
      </c>
      <c r="D5639" s="200" t="s">
        <v>2341</v>
      </c>
      <c r="E5639" s="200" t="s">
        <v>105</v>
      </c>
      <c r="F5639" s="200" t="s">
        <v>2353</v>
      </c>
    </row>
    <row r="5640" spans="1:6" ht="12.75" customHeight="1" x14ac:dyDescent="0.25">
      <c r="A5640" s="207" t="s">
        <v>881</v>
      </c>
      <c r="B5640" s="200" t="s">
        <v>3250</v>
      </c>
      <c r="C5640" s="200" t="s">
        <v>2439</v>
      </c>
      <c r="D5640" s="200" t="s">
        <v>2341</v>
      </c>
      <c r="E5640" s="200" t="s">
        <v>105</v>
      </c>
      <c r="F5640" s="200" t="s">
        <v>2353</v>
      </c>
    </row>
    <row r="5641" spans="1:6" ht="12.75" customHeight="1" x14ac:dyDescent="0.25">
      <c r="A5641" s="207" t="s">
        <v>897</v>
      </c>
      <c r="B5641" s="200" t="s">
        <v>3309</v>
      </c>
      <c r="C5641" s="200" t="s">
        <v>2525</v>
      </c>
      <c r="D5641" s="200" t="s">
        <v>2341</v>
      </c>
      <c r="E5641" s="200" t="s">
        <v>113</v>
      </c>
      <c r="F5641" s="200" t="s">
        <v>2422</v>
      </c>
    </row>
    <row r="5642" spans="1:6" ht="12.75" customHeight="1" x14ac:dyDescent="0.25">
      <c r="A5642" s="207" t="s">
        <v>835</v>
      </c>
      <c r="B5642" s="200" t="s">
        <v>3253</v>
      </c>
      <c r="C5642" s="200" t="s">
        <v>2439</v>
      </c>
      <c r="D5642" s="200" t="s">
        <v>2466</v>
      </c>
      <c r="E5642" s="200" t="s">
        <v>109</v>
      </c>
      <c r="F5642" s="200" t="s">
        <v>2365</v>
      </c>
    </row>
    <row r="5643" spans="1:6" ht="12.75" customHeight="1" x14ac:dyDescent="0.25">
      <c r="A5643" s="207" t="s">
        <v>1181</v>
      </c>
      <c r="B5643" s="200" t="s">
        <v>3338</v>
      </c>
      <c r="C5643" s="200" t="s">
        <v>2613</v>
      </c>
      <c r="D5643" s="200" t="s">
        <v>2458</v>
      </c>
      <c r="E5643" s="200" t="s">
        <v>106</v>
      </c>
      <c r="F5643" s="200" t="s">
        <v>2347</v>
      </c>
    </row>
    <row r="5644" spans="1:6" ht="12.75" customHeight="1" x14ac:dyDescent="0.25">
      <c r="A5644" s="207" t="s">
        <v>1105</v>
      </c>
      <c r="B5644" s="200" t="s">
        <v>3256</v>
      </c>
      <c r="C5644" s="200" t="s">
        <v>2613</v>
      </c>
      <c r="D5644" s="200" t="s">
        <v>2466</v>
      </c>
      <c r="E5644" s="200" t="s">
        <v>109</v>
      </c>
      <c r="F5644" s="200" t="s">
        <v>2347</v>
      </c>
    </row>
    <row r="5645" spans="1:6" ht="12.75" customHeight="1" x14ac:dyDescent="0.25">
      <c r="A5645" s="207" t="s">
        <v>1105</v>
      </c>
      <c r="B5645" s="200" t="s">
        <v>3256</v>
      </c>
      <c r="C5645" s="200" t="s">
        <v>2613</v>
      </c>
      <c r="D5645" s="200" t="s">
        <v>2466</v>
      </c>
      <c r="E5645" s="200" t="s">
        <v>109</v>
      </c>
      <c r="F5645" s="200" t="s">
        <v>2350</v>
      </c>
    </row>
    <row r="5646" spans="1:6" ht="12.75" customHeight="1" x14ac:dyDescent="0.25">
      <c r="A5646" s="207" t="s">
        <v>1105</v>
      </c>
      <c r="B5646" s="200" t="s">
        <v>3256</v>
      </c>
      <c r="C5646" s="200" t="s">
        <v>2613</v>
      </c>
      <c r="D5646" s="200" t="s">
        <v>2466</v>
      </c>
      <c r="E5646" s="200" t="s">
        <v>109</v>
      </c>
      <c r="F5646" s="200" t="s">
        <v>2405</v>
      </c>
    </row>
    <row r="5647" spans="1:6" ht="12.75" customHeight="1" x14ac:dyDescent="0.25">
      <c r="A5647" s="207" t="s">
        <v>1155</v>
      </c>
      <c r="B5647" s="200" t="s">
        <v>3296</v>
      </c>
      <c r="C5647" s="200" t="s">
        <v>2613</v>
      </c>
      <c r="D5647" s="200" t="s">
        <v>2466</v>
      </c>
      <c r="E5647" s="200" t="s">
        <v>109</v>
      </c>
      <c r="F5647" s="200" t="s">
        <v>2344</v>
      </c>
    </row>
    <row r="5648" spans="1:6" ht="12.75" customHeight="1" x14ac:dyDescent="0.25">
      <c r="A5648" s="207" t="s">
        <v>1157</v>
      </c>
      <c r="B5648" s="200" t="s">
        <v>3325</v>
      </c>
      <c r="C5648" s="200" t="s">
        <v>2613</v>
      </c>
      <c r="D5648" s="200" t="s">
        <v>2466</v>
      </c>
      <c r="E5648" s="200" t="s">
        <v>105</v>
      </c>
      <c r="F5648" s="200" t="s">
        <v>2367</v>
      </c>
    </row>
    <row r="5649" spans="1:6" ht="12.75" customHeight="1" x14ac:dyDescent="0.25">
      <c r="A5649" s="207" t="s">
        <v>1115</v>
      </c>
      <c r="B5649" s="200" t="s">
        <v>3260</v>
      </c>
      <c r="C5649" s="200" t="s">
        <v>2613</v>
      </c>
      <c r="D5649" s="200" t="s">
        <v>2466</v>
      </c>
      <c r="E5649" s="200" t="s">
        <v>109</v>
      </c>
      <c r="F5649" s="200" t="s">
        <v>2344</v>
      </c>
    </row>
    <row r="5650" spans="1:6" ht="12.75" customHeight="1" x14ac:dyDescent="0.25">
      <c r="A5650" s="207" t="s">
        <v>1161</v>
      </c>
      <c r="B5650" s="200" t="s">
        <v>3310</v>
      </c>
      <c r="C5650" s="200" t="s">
        <v>2613</v>
      </c>
      <c r="D5650" s="200" t="s">
        <v>2341</v>
      </c>
      <c r="E5650" s="200" t="s">
        <v>112</v>
      </c>
      <c r="F5650" s="200" t="s">
        <v>2346</v>
      </c>
    </row>
    <row r="5651" spans="1:6" ht="12.75" customHeight="1" x14ac:dyDescent="0.25">
      <c r="A5651" s="207" t="s">
        <v>957</v>
      </c>
      <c r="B5651" s="200" t="s">
        <v>3263</v>
      </c>
      <c r="C5651" s="200" t="s">
        <v>2317</v>
      </c>
      <c r="D5651" s="200" t="s">
        <v>2466</v>
      </c>
      <c r="E5651" s="200" t="s">
        <v>98</v>
      </c>
      <c r="F5651" s="200" t="s">
        <v>2386</v>
      </c>
    </row>
    <row r="5652" spans="1:6" ht="12.75" customHeight="1" x14ac:dyDescent="0.25">
      <c r="A5652" s="207" t="s">
        <v>1202</v>
      </c>
      <c r="B5652" s="200" t="s">
        <v>3265</v>
      </c>
      <c r="C5652" s="200" t="s">
        <v>2613</v>
      </c>
      <c r="D5652" s="200" t="s">
        <v>2341</v>
      </c>
      <c r="E5652" s="200" t="s">
        <v>112</v>
      </c>
      <c r="F5652" s="200" t="s">
        <v>2364</v>
      </c>
    </row>
    <row r="5653" spans="1:6" ht="12.75" customHeight="1" x14ac:dyDescent="0.25">
      <c r="A5653" s="207" t="s">
        <v>878</v>
      </c>
      <c r="B5653" s="200" t="s">
        <v>3341</v>
      </c>
      <c r="C5653" s="200" t="s">
        <v>2439</v>
      </c>
      <c r="D5653" s="200" t="s">
        <v>2341</v>
      </c>
      <c r="E5653" s="200" t="s">
        <v>105</v>
      </c>
      <c r="F5653" s="200" t="s">
        <v>2440</v>
      </c>
    </row>
    <row r="5654" spans="1:6" ht="12.75" customHeight="1" x14ac:dyDescent="0.25">
      <c r="A5654" s="207" t="s">
        <v>1080</v>
      </c>
      <c r="B5654" s="200" t="s">
        <v>3347</v>
      </c>
      <c r="C5654" s="200" t="s">
        <v>2613</v>
      </c>
      <c r="D5654" s="200" t="s">
        <v>2341</v>
      </c>
      <c r="E5654" s="200" t="s">
        <v>113</v>
      </c>
      <c r="F5654" s="200" t="s">
        <v>2440</v>
      </c>
    </row>
    <row r="5655" spans="1:6" ht="12.75" customHeight="1" x14ac:dyDescent="0.25">
      <c r="A5655" s="207" t="s">
        <v>1126</v>
      </c>
      <c r="B5655" s="200" t="s">
        <v>3348</v>
      </c>
      <c r="C5655" s="200" t="s">
        <v>2613</v>
      </c>
      <c r="D5655" s="200" t="s">
        <v>2466</v>
      </c>
      <c r="E5655" s="200" t="s">
        <v>112</v>
      </c>
      <c r="F5655" s="200" t="s">
        <v>2344</v>
      </c>
    </row>
    <row r="5656" spans="1:6" ht="12.75" customHeight="1" x14ac:dyDescent="0.25">
      <c r="A5656" s="207" t="s">
        <v>1126</v>
      </c>
      <c r="B5656" s="200" t="s">
        <v>3348</v>
      </c>
      <c r="C5656" s="200" t="s">
        <v>2613</v>
      </c>
      <c r="D5656" s="200" t="s">
        <v>2466</v>
      </c>
      <c r="E5656" s="200" t="s">
        <v>112</v>
      </c>
      <c r="F5656" s="200" t="s">
        <v>2365</v>
      </c>
    </row>
    <row r="5657" spans="1:6" ht="12.75" customHeight="1" x14ac:dyDescent="0.25">
      <c r="A5657" s="207" t="s">
        <v>1153</v>
      </c>
      <c r="B5657" s="200" t="s">
        <v>3268</v>
      </c>
      <c r="C5657" s="200" t="s">
        <v>2613</v>
      </c>
      <c r="D5657" s="200" t="s">
        <v>2341</v>
      </c>
      <c r="E5657" s="200" t="s">
        <v>105</v>
      </c>
      <c r="F5657" s="200" t="s">
        <v>2422</v>
      </c>
    </row>
    <row r="5658" spans="1:6" ht="12.75" customHeight="1" x14ac:dyDescent="0.25">
      <c r="A5658" s="207" t="s">
        <v>1159</v>
      </c>
      <c r="B5658" s="200" t="s">
        <v>3326</v>
      </c>
      <c r="C5658" s="200" t="s">
        <v>2613</v>
      </c>
      <c r="D5658" s="200" t="s">
        <v>2466</v>
      </c>
      <c r="E5658" s="200" t="s">
        <v>105</v>
      </c>
      <c r="F5658" s="200" t="s">
        <v>2367</v>
      </c>
    </row>
    <row r="5659" spans="1:6" ht="12.75" customHeight="1" x14ac:dyDescent="0.25">
      <c r="A5659" s="207" t="s">
        <v>1185</v>
      </c>
      <c r="B5659" s="200" t="s">
        <v>3349</v>
      </c>
      <c r="C5659" s="200" t="s">
        <v>2613</v>
      </c>
      <c r="D5659" s="200" t="s">
        <v>2458</v>
      </c>
      <c r="E5659" s="200" t="s">
        <v>112</v>
      </c>
      <c r="F5659" s="200" t="s">
        <v>2367</v>
      </c>
    </row>
    <row r="5660" spans="1:6" ht="12.75" customHeight="1" x14ac:dyDescent="0.25">
      <c r="A5660" s="207" t="s">
        <v>1117</v>
      </c>
      <c r="B5660" s="200" t="s">
        <v>3315</v>
      </c>
      <c r="C5660" s="200" t="s">
        <v>2613</v>
      </c>
      <c r="D5660" s="200" t="s">
        <v>2466</v>
      </c>
      <c r="E5660" s="200" t="s">
        <v>113</v>
      </c>
      <c r="F5660" s="200" t="s">
        <v>2390</v>
      </c>
    </row>
    <row r="5661" spans="1:6" ht="12.75" customHeight="1" x14ac:dyDescent="0.25">
      <c r="A5661" s="207" t="s">
        <v>864</v>
      </c>
      <c r="B5661" s="200" t="s">
        <v>3274</v>
      </c>
      <c r="C5661" s="200" t="s">
        <v>2439</v>
      </c>
      <c r="D5661" s="200" t="s">
        <v>2466</v>
      </c>
      <c r="E5661" s="200" t="s">
        <v>105</v>
      </c>
      <c r="F5661" s="200" t="s">
        <v>2440</v>
      </c>
    </row>
    <row r="5662" spans="1:6" ht="12.75" customHeight="1" x14ac:dyDescent="0.25">
      <c r="A5662" s="207" t="s">
        <v>868</v>
      </c>
      <c r="B5662" s="200" t="s">
        <v>3303</v>
      </c>
      <c r="C5662" s="200" t="s">
        <v>2439</v>
      </c>
      <c r="D5662" s="200" t="s">
        <v>2341</v>
      </c>
      <c r="E5662" s="200" t="s">
        <v>105</v>
      </c>
      <c r="F5662" s="200" t="s">
        <v>2346</v>
      </c>
    </row>
    <row r="5663" spans="1:6" ht="12.75" customHeight="1" x14ac:dyDescent="0.25">
      <c r="A5663" s="207" t="s">
        <v>1206</v>
      </c>
      <c r="B5663" s="200" t="s">
        <v>3304</v>
      </c>
      <c r="C5663" s="200" t="s">
        <v>2613</v>
      </c>
      <c r="D5663" s="200" t="s">
        <v>2341</v>
      </c>
      <c r="E5663" s="200" t="s">
        <v>112</v>
      </c>
      <c r="F5663" s="200" t="s">
        <v>2353</v>
      </c>
    </row>
    <row r="5664" spans="1:6" ht="12.75" customHeight="1" x14ac:dyDescent="0.25">
      <c r="A5664" s="207" t="s">
        <v>867</v>
      </c>
      <c r="B5664" s="200" t="s">
        <v>3276</v>
      </c>
      <c r="C5664" s="200" t="s">
        <v>2439</v>
      </c>
      <c r="D5664" s="200" t="s">
        <v>2341</v>
      </c>
      <c r="E5664" s="200" t="s">
        <v>105</v>
      </c>
      <c r="F5664" s="200" t="s">
        <v>2440</v>
      </c>
    </row>
    <row r="5665" spans="1:6" ht="12.75" customHeight="1" x14ac:dyDescent="0.25">
      <c r="A5665" s="207" t="s">
        <v>1184</v>
      </c>
      <c r="B5665" s="200" t="s">
        <v>3317</v>
      </c>
      <c r="C5665" s="200" t="s">
        <v>2613</v>
      </c>
      <c r="D5665" s="200" t="s">
        <v>2466</v>
      </c>
      <c r="E5665" s="200" t="s">
        <v>112</v>
      </c>
      <c r="F5665" s="200" t="s">
        <v>2394</v>
      </c>
    </row>
    <row r="5666" spans="1:6" ht="12.75" customHeight="1" x14ac:dyDescent="0.25">
      <c r="A5666" s="207" t="s">
        <v>872</v>
      </c>
      <c r="B5666" s="200" t="s">
        <v>3329</v>
      </c>
      <c r="C5666" s="200" t="s">
        <v>2439</v>
      </c>
      <c r="D5666" s="200" t="s">
        <v>2341</v>
      </c>
      <c r="E5666" s="200" t="s">
        <v>105</v>
      </c>
      <c r="F5666" s="200" t="s">
        <v>2367</v>
      </c>
    </row>
    <row r="5667" spans="1:6" ht="12.75" customHeight="1" x14ac:dyDescent="0.25">
      <c r="A5667" s="207">
        <v>2036</v>
      </c>
      <c r="B5667" s="200" t="s">
        <v>3278</v>
      </c>
      <c r="C5667" s="200" t="s">
        <v>2410</v>
      </c>
      <c r="D5667" s="200" t="s">
        <v>2341</v>
      </c>
      <c r="E5667" s="200" t="s">
        <v>100</v>
      </c>
      <c r="F5667" s="200" t="s">
        <v>2362</v>
      </c>
    </row>
    <row r="5668" spans="1:6" ht="12.75" customHeight="1" x14ac:dyDescent="0.25">
      <c r="A5668" s="207" t="s">
        <v>1083</v>
      </c>
      <c r="B5668" s="200" t="s">
        <v>3319</v>
      </c>
      <c r="C5668" s="200" t="s">
        <v>2613</v>
      </c>
      <c r="D5668" s="200" t="s">
        <v>2466</v>
      </c>
      <c r="E5668" s="200" t="s">
        <v>113</v>
      </c>
      <c r="F5668" s="200" t="s">
        <v>2365</v>
      </c>
    </row>
    <row r="5669" spans="1:6" ht="12.75" customHeight="1" x14ac:dyDescent="0.25">
      <c r="A5669" s="207">
        <v>2025</v>
      </c>
      <c r="B5669" s="200" t="s">
        <v>3230</v>
      </c>
      <c r="C5669" s="200" t="s">
        <v>2319</v>
      </c>
      <c r="D5669" s="200" t="s">
        <v>2341</v>
      </c>
      <c r="E5669" s="200" t="s">
        <v>101</v>
      </c>
      <c r="F5669" s="200" t="s">
        <v>2361</v>
      </c>
    </row>
    <row r="5670" spans="1:6" ht="12.75" customHeight="1" x14ac:dyDescent="0.25">
      <c r="A5670" s="207">
        <v>2025</v>
      </c>
      <c r="B5670" s="200" t="s">
        <v>3230</v>
      </c>
      <c r="C5670" s="200" t="s">
        <v>2319</v>
      </c>
      <c r="D5670" s="200" t="s">
        <v>2341</v>
      </c>
      <c r="E5670" s="200" t="s">
        <v>101</v>
      </c>
      <c r="F5670" s="200" t="s">
        <v>2342</v>
      </c>
    </row>
    <row r="5671" spans="1:6" ht="12.75" customHeight="1" x14ac:dyDescent="0.25">
      <c r="A5671" s="207">
        <v>2025</v>
      </c>
      <c r="B5671" s="200" t="s">
        <v>3230</v>
      </c>
      <c r="C5671" s="200" t="s">
        <v>2319</v>
      </c>
      <c r="D5671" s="200" t="s">
        <v>2341</v>
      </c>
      <c r="E5671" s="200" t="s">
        <v>101</v>
      </c>
      <c r="F5671" s="200" t="s">
        <v>2393</v>
      </c>
    </row>
    <row r="5672" spans="1:6" ht="12.75" customHeight="1" x14ac:dyDescent="0.25">
      <c r="A5672" s="207">
        <v>2025</v>
      </c>
      <c r="B5672" s="200" t="s">
        <v>3230</v>
      </c>
      <c r="C5672" s="200" t="s">
        <v>2319</v>
      </c>
      <c r="D5672" s="200" t="s">
        <v>2341</v>
      </c>
      <c r="E5672" s="200" t="s">
        <v>101</v>
      </c>
      <c r="F5672" s="200" t="s">
        <v>2389</v>
      </c>
    </row>
    <row r="5673" spans="1:6" ht="12.75" customHeight="1" x14ac:dyDescent="0.25">
      <c r="A5673" s="207">
        <v>2025</v>
      </c>
      <c r="B5673" s="200" t="s">
        <v>3230</v>
      </c>
      <c r="C5673" s="200" t="s">
        <v>2319</v>
      </c>
      <c r="D5673" s="200" t="s">
        <v>2341</v>
      </c>
      <c r="E5673" s="200" t="s">
        <v>101</v>
      </c>
      <c r="F5673" s="200" t="s">
        <v>2376</v>
      </c>
    </row>
    <row r="5674" spans="1:6" ht="12.75" customHeight="1" x14ac:dyDescent="0.25">
      <c r="A5674" s="207" t="s">
        <v>1110</v>
      </c>
      <c r="B5674" s="200" t="s">
        <v>3283</v>
      </c>
      <c r="C5674" s="200" t="s">
        <v>2613</v>
      </c>
      <c r="D5674" s="200" t="s">
        <v>2466</v>
      </c>
      <c r="E5674" s="200" t="s">
        <v>109</v>
      </c>
      <c r="F5674" s="200" t="s">
        <v>2422</v>
      </c>
    </row>
    <row r="5675" spans="1:6" ht="12.75" customHeight="1" x14ac:dyDescent="0.25">
      <c r="A5675" s="207" t="s">
        <v>768</v>
      </c>
      <c r="B5675" s="200" t="s">
        <v>3285</v>
      </c>
      <c r="C5675" s="200" t="s">
        <v>2307</v>
      </c>
      <c r="D5675" s="200" t="s">
        <v>2466</v>
      </c>
      <c r="E5675" s="200" t="s">
        <v>98</v>
      </c>
      <c r="F5675" s="200" t="s">
        <v>2355</v>
      </c>
    </row>
    <row r="5676" spans="1:6" ht="12.75" customHeight="1" x14ac:dyDescent="0.25">
      <c r="A5676" s="207" t="s">
        <v>1121</v>
      </c>
      <c r="B5676" s="200" t="s">
        <v>3233</v>
      </c>
      <c r="C5676" s="200" t="s">
        <v>2613</v>
      </c>
      <c r="D5676" s="200" t="s">
        <v>2466</v>
      </c>
      <c r="E5676" s="200" t="s">
        <v>105</v>
      </c>
      <c r="F5676" s="200" t="s">
        <v>2422</v>
      </c>
    </row>
    <row r="5677" spans="1:6" ht="12.75" customHeight="1" x14ac:dyDescent="0.25">
      <c r="A5677" s="207" t="s">
        <v>1121</v>
      </c>
      <c r="B5677" s="200" t="s">
        <v>3233</v>
      </c>
      <c r="C5677" s="200" t="s">
        <v>2613</v>
      </c>
      <c r="D5677" s="200" t="s">
        <v>2466</v>
      </c>
      <c r="E5677" s="200" t="s">
        <v>105</v>
      </c>
      <c r="F5677" s="200" t="s">
        <v>2440</v>
      </c>
    </row>
    <row r="5678" spans="1:6" ht="12.75" customHeight="1" x14ac:dyDescent="0.25">
      <c r="A5678" s="207" t="s">
        <v>904</v>
      </c>
      <c r="B5678" s="200" t="s">
        <v>3286</v>
      </c>
      <c r="C5678" s="200" t="s">
        <v>2525</v>
      </c>
      <c r="D5678" s="200" t="s">
        <v>2466</v>
      </c>
      <c r="E5678" s="200" t="s">
        <v>105</v>
      </c>
      <c r="F5678" s="200" t="s">
        <v>2367</v>
      </c>
    </row>
    <row r="5679" spans="1:6" ht="12.75" customHeight="1" x14ac:dyDescent="0.25">
      <c r="A5679" s="207" t="s">
        <v>904</v>
      </c>
      <c r="B5679" s="200" t="s">
        <v>3286</v>
      </c>
      <c r="C5679" s="200" t="s">
        <v>2525</v>
      </c>
      <c r="D5679" s="200" t="s">
        <v>2466</v>
      </c>
      <c r="E5679" s="200" t="s">
        <v>105</v>
      </c>
      <c r="F5679" s="200" t="s">
        <v>2355</v>
      </c>
    </row>
    <row r="5680" spans="1:6" ht="12.75" customHeight="1" x14ac:dyDescent="0.25">
      <c r="A5680" s="207" t="s">
        <v>1119</v>
      </c>
      <c r="B5680" s="200" t="s">
        <v>3235</v>
      </c>
      <c r="C5680" s="200" t="s">
        <v>2613</v>
      </c>
      <c r="D5680" s="200" t="s">
        <v>2341</v>
      </c>
      <c r="E5680" s="200" t="s">
        <v>109</v>
      </c>
      <c r="F5680" s="200" t="s">
        <v>2353</v>
      </c>
    </row>
    <row r="5681" spans="1:6" ht="12.75" customHeight="1" x14ac:dyDescent="0.25">
      <c r="A5681" s="207" t="s">
        <v>861</v>
      </c>
      <c r="B5681" s="200" t="s">
        <v>3287</v>
      </c>
      <c r="C5681" s="200" t="s">
        <v>2439</v>
      </c>
      <c r="D5681" s="200" t="s">
        <v>2341</v>
      </c>
      <c r="E5681" s="200" t="s">
        <v>105</v>
      </c>
      <c r="F5681" s="200" t="s">
        <v>2342</v>
      </c>
    </row>
    <row r="5682" spans="1:6" ht="12.75" customHeight="1" x14ac:dyDescent="0.25">
      <c r="A5682" s="207" t="s">
        <v>1138</v>
      </c>
      <c r="B5682" s="200" t="s">
        <v>3288</v>
      </c>
      <c r="C5682" s="200" t="s">
        <v>2613</v>
      </c>
      <c r="D5682" s="200" t="s">
        <v>2466</v>
      </c>
      <c r="E5682" s="200" t="s">
        <v>109</v>
      </c>
      <c r="F5682" s="200" t="s">
        <v>2367</v>
      </c>
    </row>
    <row r="5683" spans="1:6" ht="12.75" customHeight="1" x14ac:dyDescent="0.25">
      <c r="A5683" s="207" t="s">
        <v>1140</v>
      </c>
      <c r="B5683" s="200" t="s">
        <v>3334</v>
      </c>
      <c r="C5683" s="200" t="s">
        <v>2613</v>
      </c>
      <c r="D5683" s="200" t="s">
        <v>2466</v>
      </c>
      <c r="E5683" s="200" t="s">
        <v>106</v>
      </c>
      <c r="F5683" s="200" t="s">
        <v>2390</v>
      </c>
    </row>
    <row r="5684" spans="1:6" ht="12.75" customHeight="1" x14ac:dyDescent="0.25">
      <c r="A5684" s="207" t="s">
        <v>856</v>
      </c>
      <c r="B5684" s="200" t="s">
        <v>3239</v>
      </c>
      <c r="C5684" s="200" t="s">
        <v>2439</v>
      </c>
      <c r="D5684" s="200" t="s">
        <v>2341</v>
      </c>
      <c r="E5684" s="200" t="s">
        <v>105</v>
      </c>
      <c r="F5684" s="200" t="s">
        <v>2365</v>
      </c>
    </row>
    <row r="5685" spans="1:6" ht="12.75" customHeight="1" x14ac:dyDescent="0.25">
      <c r="A5685" s="207" t="s">
        <v>856</v>
      </c>
      <c r="B5685" s="200" t="s">
        <v>3239</v>
      </c>
      <c r="C5685" s="200" t="s">
        <v>2439</v>
      </c>
      <c r="D5685" s="200" t="s">
        <v>2341</v>
      </c>
      <c r="E5685" s="200" t="s">
        <v>105</v>
      </c>
      <c r="F5685" s="200" t="s">
        <v>2440</v>
      </c>
    </row>
    <row r="5686" spans="1:6" ht="12.75" customHeight="1" x14ac:dyDescent="0.25">
      <c r="A5686" s="207" t="s">
        <v>856</v>
      </c>
      <c r="B5686" s="200" t="s">
        <v>3239</v>
      </c>
      <c r="C5686" s="200" t="s">
        <v>2439</v>
      </c>
      <c r="D5686" s="200" t="s">
        <v>2341</v>
      </c>
      <c r="E5686" s="200" t="s">
        <v>105</v>
      </c>
      <c r="F5686" s="200" t="s">
        <v>2407</v>
      </c>
    </row>
    <row r="5687" spans="1:6" ht="12.75" customHeight="1" x14ac:dyDescent="0.25">
      <c r="A5687" s="207" t="s">
        <v>1135</v>
      </c>
      <c r="B5687" s="200" t="s">
        <v>3240</v>
      </c>
      <c r="C5687" s="200" t="s">
        <v>2613</v>
      </c>
      <c r="D5687" s="200" t="s">
        <v>2466</v>
      </c>
      <c r="E5687" s="200" t="s">
        <v>109</v>
      </c>
      <c r="F5687" s="200" t="s">
        <v>2390</v>
      </c>
    </row>
    <row r="5688" spans="1:6" ht="12.75" customHeight="1" x14ac:dyDescent="0.25">
      <c r="A5688" s="207" t="s">
        <v>1151</v>
      </c>
      <c r="B5688" s="200" t="s">
        <v>3342</v>
      </c>
      <c r="C5688" s="200" t="s">
        <v>2613</v>
      </c>
      <c r="D5688" s="200" t="s">
        <v>2341</v>
      </c>
      <c r="E5688" s="200" t="s">
        <v>105</v>
      </c>
      <c r="F5688" s="200" t="s">
        <v>2342</v>
      </c>
    </row>
    <row r="5689" spans="1:6" ht="12.75" customHeight="1" x14ac:dyDescent="0.25">
      <c r="A5689" s="207" t="s">
        <v>1151</v>
      </c>
      <c r="B5689" s="200" t="s">
        <v>3342</v>
      </c>
      <c r="C5689" s="200" t="s">
        <v>2613</v>
      </c>
      <c r="D5689" s="200" t="s">
        <v>2341</v>
      </c>
      <c r="E5689" s="200" t="s">
        <v>105</v>
      </c>
      <c r="F5689" s="200" t="s">
        <v>2390</v>
      </c>
    </row>
    <row r="5690" spans="1:6" ht="12.75" customHeight="1" x14ac:dyDescent="0.25">
      <c r="A5690" s="207" t="s">
        <v>1186</v>
      </c>
      <c r="B5690" s="200" t="s">
        <v>3335</v>
      </c>
      <c r="C5690" s="200" t="s">
        <v>2613</v>
      </c>
      <c r="D5690" s="200" t="s">
        <v>2466</v>
      </c>
      <c r="E5690" s="200" t="s">
        <v>109</v>
      </c>
      <c r="F5690" s="200" t="s">
        <v>2352</v>
      </c>
    </row>
    <row r="5691" spans="1:6" ht="12.75" customHeight="1" x14ac:dyDescent="0.25">
      <c r="A5691" s="207" t="s">
        <v>1195</v>
      </c>
      <c r="B5691" s="200" t="s">
        <v>3336</v>
      </c>
      <c r="C5691" s="200" t="s">
        <v>2613</v>
      </c>
      <c r="D5691" s="200" t="s">
        <v>2341</v>
      </c>
      <c r="E5691" s="200" t="s">
        <v>112</v>
      </c>
      <c r="F5691" s="200" t="s">
        <v>2364</v>
      </c>
    </row>
    <row r="5692" spans="1:6" ht="12.75" customHeight="1" x14ac:dyDescent="0.25">
      <c r="A5692" s="207" t="s">
        <v>1194</v>
      </c>
      <c r="B5692" s="200" t="s">
        <v>3290</v>
      </c>
      <c r="C5692" s="200" t="s">
        <v>2613</v>
      </c>
      <c r="D5692" s="200" t="s">
        <v>2466</v>
      </c>
      <c r="E5692" s="200" t="s">
        <v>109</v>
      </c>
      <c r="F5692" s="200" t="s">
        <v>2352</v>
      </c>
    </row>
    <row r="5693" spans="1:6" ht="12.75" customHeight="1" x14ac:dyDescent="0.25">
      <c r="A5693" s="207" t="s">
        <v>1095</v>
      </c>
      <c r="B5693" s="200" t="s">
        <v>3337</v>
      </c>
      <c r="C5693" s="200" t="s">
        <v>2613</v>
      </c>
      <c r="D5693" s="200" t="s">
        <v>2341</v>
      </c>
      <c r="E5693" s="200" t="s">
        <v>105</v>
      </c>
      <c r="F5693" s="200" t="s">
        <v>2353</v>
      </c>
    </row>
    <row r="5694" spans="1:6" ht="12.75" customHeight="1" x14ac:dyDescent="0.25">
      <c r="A5694" s="207" t="s">
        <v>1092</v>
      </c>
      <c r="B5694" s="200" t="s">
        <v>3323</v>
      </c>
      <c r="C5694" s="200" t="s">
        <v>2613</v>
      </c>
      <c r="D5694" s="200" t="s">
        <v>2466</v>
      </c>
      <c r="E5694" s="200" t="s">
        <v>105</v>
      </c>
      <c r="F5694" s="200" t="s">
        <v>2353</v>
      </c>
    </row>
    <row r="5695" spans="1:6" ht="12.75" customHeight="1" x14ac:dyDescent="0.25">
      <c r="A5695" s="207" t="s">
        <v>860</v>
      </c>
      <c r="B5695" s="200" t="s">
        <v>3246</v>
      </c>
      <c r="C5695" s="200" t="s">
        <v>2439</v>
      </c>
      <c r="D5695" s="200" t="s">
        <v>2466</v>
      </c>
      <c r="E5695" s="200" t="s">
        <v>105</v>
      </c>
      <c r="F5695" s="200" t="s">
        <v>2355</v>
      </c>
    </row>
    <row r="5696" spans="1:6" ht="12.75" customHeight="1" x14ac:dyDescent="0.25">
      <c r="A5696" s="207" t="s">
        <v>1088</v>
      </c>
      <c r="B5696" s="200" t="s">
        <v>3293</v>
      </c>
      <c r="C5696" s="200" t="s">
        <v>2613</v>
      </c>
      <c r="D5696" s="200" t="s">
        <v>2341</v>
      </c>
      <c r="E5696" s="200" t="s">
        <v>113</v>
      </c>
      <c r="F5696" s="200" t="s">
        <v>2367</v>
      </c>
    </row>
    <row r="5697" spans="1:6" ht="12.75" customHeight="1" x14ac:dyDescent="0.25">
      <c r="A5697" s="207" t="s">
        <v>1088</v>
      </c>
      <c r="B5697" s="200" t="s">
        <v>3293</v>
      </c>
      <c r="C5697" s="200" t="s">
        <v>2613</v>
      </c>
      <c r="D5697" s="200" t="s">
        <v>2341</v>
      </c>
      <c r="E5697" s="200" t="s">
        <v>113</v>
      </c>
      <c r="F5697" s="200" t="s">
        <v>2346</v>
      </c>
    </row>
    <row r="5698" spans="1:6" ht="12.75" customHeight="1" x14ac:dyDescent="0.25">
      <c r="A5698" s="207" t="s">
        <v>1213</v>
      </c>
      <c r="B5698" s="200" t="s">
        <v>3248</v>
      </c>
      <c r="C5698" s="200" t="s">
        <v>2613</v>
      </c>
      <c r="D5698" s="200" t="s">
        <v>2341</v>
      </c>
      <c r="E5698" s="200" t="s">
        <v>105</v>
      </c>
      <c r="F5698" s="200" t="s">
        <v>2364</v>
      </c>
    </row>
    <row r="5699" spans="1:6" ht="12.75" customHeight="1" x14ac:dyDescent="0.25">
      <c r="A5699" s="207" t="s">
        <v>897</v>
      </c>
      <c r="B5699" s="200" t="s">
        <v>3309</v>
      </c>
      <c r="C5699" s="200" t="s">
        <v>2525</v>
      </c>
      <c r="D5699" s="200" t="s">
        <v>2341</v>
      </c>
      <c r="E5699" s="200" t="s">
        <v>113</v>
      </c>
      <c r="F5699" s="200" t="s">
        <v>2345</v>
      </c>
    </row>
    <row r="5700" spans="1:6" ht="12.75" customHeight="1" x14ac:dyDescent="0.25">
      <c r="A5700" s="207" t="s">
        <v>897</v>
      </c>
      <c r="B5700" s="200" t="s">
        <v>3309</v>
      </c>
      <c r="C5700" s="200" t="s">
        <v>2525</v>
      </c>
      <c r="D5700" s="200" t="s">
        <v>2341</v>
      </c>
      <c r="E5700" s="200" t="s">
        <v>113</v>
      </c>
      <c r="F5700" s="200" t="s">
        <v>2357</v>
      </c>
    </row>
    <row r="5701" spans="1:6" ht="12.75" customHeight="1" x14ac:dyDescent="0.25">
      <c r="A5701" s="207" t="s">
        <v>1102</v>
      </c>
      <c r="B5701" s="200" t="s">
        <v>3294</v>
      </c>
      <c r="C5701" s="200" t="s">
        <v>2613</v>
      </c>
      <c r="D5701" s="200" t="s">
        <v>2466</v>
      </c>
      <c r="E5701" s="200" t="s">
        <v>109</v>
      </c>
      <c r="F5701" s="200" t="s">
        <v>2352</v>
      </c>
    </row>
    <row r="5702" spans="1:6" ht="12.75" customHeight="1" x14ac:dyDescent="0.25">
      <c r="A5702" s="207" t="s">
        <v>1113</v>
      </c>
      <c r="B5702" s="200" t="s">
        <v>3339</v>
      </c>
      <c r="C5702" s="200" t="s">
        <v>2613</v>
      </c>
      <c r="D5702" s="200" t="s">
        <v>2466</v>
      </c>
      <c r="E5702" s="200" t="s">
        <v>109</v>
      </c>
      <c r="F5702" s="200" t="s">
        <v>2345</v>
      </c>
    </row>
    <row r="5703" spans="1:6" ht="12.75" customHeight="1" x14ac:dyDescent="0.25">
      <c r="A5703" s="207" t="s">
        <v>763</v>
      </c>
      <c r="B5703" s="200" t="s">
        <v>3257</v>
      </c>
      <c r="C5703" s="200" t="s">
        <v>2590</v>
      </c>
      <c r="D5703" s="200" t="s">
        <v>2341</v>
      </c>
      <c r="E5703" s="200" t="s">
        <v>113</v>
      </c>
      <c r="F5703" s="200" t="s">
        <v>2342</v>
      </c>
    </row>
    <row r="5704" spans="1:6" ht="12.75" customHeight="1" x14ac:dyDescent="0.25">
      <c r="A5704" s="207" t="s">
        <v>1155</v>
      </c>
      <c r="B5704" s="200" t="s">
        <v>3296</v>
      </c>
      <c r="C5704" s="200" t="s">
        <v>2613</v>
      </c>
      <c r="D5704" s="200" t="s">
        <v>2466</v>
      </c>
      <c r="E5704" s="200" t="s">
        <v>109</v>
      </c>
      <c r="F5704" s="200" t="s">
        <v>2407</v>
      </c>
    </row>
    <row r="5705" spans="1:6" ht="12.75" customHeight="1" x14ac:dyDescent="0.25">
      <c r="A5705" s="207" t="s">
        <v>1157</v>
      </c>
      <c r="B5705" s="200" t="s">
        <v>3325</v>
      </c>
      <c r="C5705" s="200" t="s">
        <v>2613</v>
      </c>
      <c r="D5705" s="200" t="s">
        <v>2466</v>
      </c>
      <c r="E5705" s="200" t="s">
        <v>105</v>
      </c>
      <c r="F5705" s="200" t="s">
        <v>2365</v>
      </c>
    </row>
    <row r="5706" spans="1:6" ht="12.75" customHeight="1" x14ac:dyDescent="0.25">
      <c r="A5706" s="207" t="s">
        <v>1148</v>
      </c>
      <c r="B5706" s="200" t="s">
        <v>3258</v>
      </c>
      <c r="C5706" s="200" t="s">
        <v>2613</v>
      </c>
      <c r="D5706" s="200" t="s">
        <v>2466</v>
      </c>
      <c r="E5706" s="200" t="s">
        <v>113</v>
      </c>
      <c r="F5706" s="200" t="s">
        <v>2422</v>
      </c>
    </row>
    <row r="5707" spans="1:6" ht="12.75" customHeight="1" x14ac:dyDescent="0.25">
      <c r="A5707" s="207" t="s">
        <v>1148</v>
      </c>
      <c r="B5707" s="200" t="s">
        <v>3258</v>
      </c>
      <c r="C5707" s="200" t="s">
        <v>2613</v>
      </c>
      <c r="D5707" s="200" t="s">
        <v>2466</v>
      </c>
      <c r="E5707" s="200" t="s">
        <v>113</v>
      </c>
      <c r="F5707" s="200" t="s">
        <v>2405</v>
      </c>
    </row>
    <row r="5708" spans="1:6" ht="12.75" customHeight="1" x14ac:dyDescent="0.25">
      <c r="A5708" s="207" t="s">
        <v>761</v>
      </c>
      <c r="B5708" s="200" t="s">
        <v>3259</v>
      </c>
      <c r="C5708" s="200" t="s">
        <v>3158</v>
      </c>
      <c r="D5708" s="200" t="s">
        <v>2466</v>
      </c>
      <c r="E5708" s="200" t="s">
        <v>112</v>
      </c>
      <c r="F5708" s="200" t="s">
        <v>2367</v>
      </c>
    </row>
    <row r="5709" spans="1:6" ht="12.75" customHeight="1" x14ac:dyDescent="0.25">
      <c r="A5709" s="207" t="s">
        <v>761</v>
      </c>
      <c r="B5709" s="200" t="s">
        <v>3259</v>
      </c>
      <c r="C5709" s="200" t="s">
        <v>3158</v>
      </c>
      <c r="D5709" s="200" t="s">
        <v>2466</v>
      </c>
      <c r="E5709" s="200" t="s">
        <v>112</v>
      </c>
      <c r="F5709" s="200" t="s">
        <v>2343</v>
      </c>
    </row>
    <row r="5710" spans="1:6" ht="12.75" customHeight="1" x14ac:dyDescent="0.25">
      <c r="A5710" s="207" t="s">
        <v>1115</v>
      </c>
      <c r="B5710" s="200" t="s">
        <v>3260</v>
      </c>
      <c r="C5710" s="200" t="s">
        <v>2613</v>
      </c>
      <c r="D5710" s="200" t="s">
        <v>2466</v>
      </c>
      <c r="E5710" s="200" t="s">
        <v>109</v>
      </c>
      <c r="F5710" s="200" t="s">
        <v>2367</v>
      </c>
    </row>
    <row r="5711" spans="1:6" ht="12.75" customHeight="1" x14ac:dyDescent="0.25">
      <c r="A5711" s="207" t="s">
        <v>764</v>
      </c>
      <c r="B5711" s="200" t="s">
        <v>3262</v>
      </c>
      <c r="C5711" s="200" t="s">
        <v>2590</v>
      </c>
      <c r="D5711" s="200" t="s">
        <v>2466</v>
      </c>
      <c r="E5711" s="200" t="s">
        <v>105</v>
      </c>
      <c r="F5711" s="200" t="s">
        <v>2396</v>
      </c>
    </row>
    <row r="5712" spans="1:6" ht="12.75" customHeight="1" x14ac:dyDescent="0.25">
      <c r="A5712" s="207" t="s">
        <v>764</v>
      </c>
      <c r="B5712" s="200" t="s">
        <v>3262</v>
      </c>
      <c r="C5712" s="200" t="s">
        <v>2590</v>
      </c>
      <c r="D5712" s="200" t="s">
        <v>2466</v>
      </c>
      <c r="E5712" s="200" t="s">
        <v>105</v>
      </c>
      <c r="F5712" s="200" t="s">
        <v>2443</v>
      </c>
    </row>
    <row r="5713" spans="1:6" ht="12.75" customHeight="1" x14ac:dyDescent="0.25">
      <c r="A5713" s="207" t="s">
        <v>765</v>
      </c>
      <c r="B5713" s="200" t="s">
        <v>3299</v>
      </c>
      <c r="C5713" s="200" t="s">
        <v>2590</v>
      </c>
      <c r="D5713" s="200" t="s">
        <v>2341</v>
      </c>
      <c r="E5713" s="200" t="s">
        <v>105</v>
      </c>
      <c r="F5713" s="200" t="s">
        <v>2365</v>
      </c>
    </row>
    <row r="5714" spans="1:6" ht="12.75" customHeight="1" x14ac:dyDescent="0.25">
      <c r="A5714" s="207" t="s">
        <v>987</v>
      </c>
      <c r="B5714" s="200" t="s">
        <v>3311</v>
      </c>
      <c r="C5714" s="200" t="s">
        <v>2317</v>
      </c>
      <c r="D5714" s="200" t="s">
        <v>2341</v>
      </c>
      <c r="E5714" s="200" t="s">
        <v>98</v>
      </c>
      <c r="F5714" s="200" t="s">
        <v>2394</v>
      </c>
    </row>
    <row r="5715" spans="1:6" ht="12.75" customHeight="1" x14ac:dyDescent="0.25">
      <c r="A5715" s="207" t="s">
        <v>987</v>
      </c>
      <c r="B5715" s="200" t="s">
        <v>3311</v>
      </c>
      <c r="C5715" s="200" t="s">
        <v>2317</v>
      </c>
      <c r="D5715" s="200" t="s">
        <v>2341</v>
      </c>
      <c r="E5715" s="200" t="s">
        <v>98</v>
      </c>
      <c r="F5715" s="200" t="s">
        <v>2357</v>
      </c>
    </row>
    <row r="5716" spans="1:6" ht="12.75" customHeight="1" x14ac:dyDescent="0.25">
      <c r="A5716" s="207" t="s">
        <v>878</v>
      </c>
      <c r="B5716" s="200" t="s">
        <v>3341</v>
      </c>
      <c r="C5716" s="200" t="s">
        <v>2439</v>
      </c>
      <c r="D5716" s="200" t="s">
        <v>2341</v>
      </c>
      <c r="E5716" s="200" t="s">
        <v>105</v>
      </c>
      <c r="F5716" s="200" t="s">
        <v>2367</v>
      </c>
    </row>
    <row r="5717" spans="1:6" ht="12.75" customHeight="1" x14ac:dyDescent="0.25">
      <c r="A5717" s="207" t="s">
        <v>878</v>
      </c>
      <c r="B5717" s="200" t="s">
        <v>3341</v>
      </c>
      <c r="C5717" s="200" t="s">
        <v>2439</v>
      </c>
      <c r="D5717" s="200" t="s">
        <v>2341</v>
      </c>
      <c r="E5717" s="200" t="s">
        <v>105</v>
      </c>
      <c r="F5717" s="200" t="s">
        <v>2353</v>
      </c>
    </row>
    <row r="5718" spans="1:6" ht="12.75" customHeight="1" x14ac:dyDescent="0.25">
      <c r="A5718" s="207" t="s">
        <v>1172</v>
      </c>
      <c r="B5718" s="200" t="s">
        <v>3266</v>
      </c>
      <c r="C5718" s="200" t="s">
        <v>2613</v>
      </c>
      <c r="D5718" s="200" t="s">
        <v>2466</v>
      </c>
      <c r="E5718" s="200" t="s">
        <v>113</v>
      </c>
      <c r="F5718" s="200" t="s">
        <v>2367</v>
      </c>
    </row>
    <row r="5719" spans="1:6" ht="12.75" customHeight="1" x14ac:dyDescent="0.25">
      <c r="A5719" s="207" t="s">
        <v>1080</v>
      </c>
      <c r="B5719" s="200" t="s">
        <v>3347</v>
      </c>
      <c r="C5719" s="200" t="s">
        <v>2613</v>
      </c>
      <c r="D5719" s="200" t="s">
        <v>2341</v>
      </c>
      <c r="E5719" s="200" t="s">
        <v>113</v>
      </c>
      <c r="F5719" s="200" t="s">
        <v>2357</v>
      </c>
    </row>
    <row r="5720" spans="1:6" ht="12.75" customHeight="1" x14ac:dyDescent="0.25">
      <c r="A5720" s="207" t="s">
        <v>1080</v>
      </c>
      <c r="B5720" s="200" t="s">
        <v>3347</v>
      </c>
      <c r="C5720" s="200" t="s">
        <v>2613</v>
      </c>
      <c r="D5720" s="200" t="s">
        <v>2341</v>
      </c>
      <c r="E5720" s="200" t="s">
        <v>113</v>
      </c>
      <c r="F5720" s="200" t="s">
        <v>2367</v>
      </c>
    </row>
    <row r="5721" spans="1:6" ht="12.75" customHeight="1" x14ac:dyDescent="0.25">
      <c r="A5721" s="207" t="s">
        <v>1197</v>
      </c>
      <c r="B5721" s="200" t="s">
        <v>3312</v>
      </c>
      <c r="C5721" s="200" t="s">
        <v>2613</v>
      </c>
      <c r="D5721" s="200" t="s">
        <v>2466</v>
      </c>
      <c r="E5721" s="200" t="s">
        <v>112</v>
      </c>
      <c r="F5721" s="200" t="s">
        <v>2342</v>
      </c>
    </row>
    <row r="5722" spans="1:6" ht="12.75" customHeight="1" x14ac:dyDescent="0.25">
      <c r="A5722" s="207" t="s">
        <v>1197</v>
      </c>
      <c r="B5722" s="200" t="s">
        <v>3312</v>
      </c>
      <c r="C5722" s="200" t="s">
        <v>2613</v>
      </c>
      <c r="D5722" s="200" t="s">
        <v>2466</v>
      </c>
      <c r="E5722" s="200" t="s">
        <v>112</v>
      </c>
      <c r="F5722" s="200" t="s">
        <v>2364</v>
      </c>
    </row>
    <row r="5723" spans="1:6" ht="12.75" customHeight="1" x14ac:dyDescent="0.25">
      <c r="A5723" s="207" t="s">
        <v>849</v>
      </c>
      <c r="B5723" s="200" t="s">
        <v>3267</v>
      </c>
      <c r="C5723" s="200" t="s">
        <v>2439</v>
      </c>
      <c r="D5723" s="200" t="s">
        <v>2466</v>
      </c>
      <c r="E5723" s="200" t="s">
        <v>105</v>
      </c>
      <c r="F5723" s="200" t="s">
        <v>2345</v>
      </c>
    </row>
    <row r="5724" spans="1:6" ht="12.75" customHeight="1" x14ac:dyDescent="0.25">
      <c r="A5724" s="207" t="s">
        <v>849</v>
      </c>
      <c r="B5724" s="200" t="s">
        <v>3267</v>
      </c>
      <c r="C5724" s="200" t="s">
        <v>2439</v>
      </c>
      <c r="D5724" s="200" t="s">
        <v>2466</v>
      </c>
      <c r="E5724" s="200" t="s">
        <v>105</v>
      </c>
      <c r="F5724" s="200" t="s">
        <v>2390</v>
      </c>
    </row>
    <row r="5725" spans="1:6" ht="12.75" customHeight="1" x14ac:dyDescent="0.25">
      <c r="A5725" s="207" t="s">
        <v>849</v>
      </c>
      <c r="B5725" s="200" t="s">
        <v>3267</v>
      </c>
      <c r="C5725" s="200" t="s">
        <v>2439</v>
      </c>
      <c r="D5725" s="200" t="s">
        <v>2466</v>
      </c>
      <c r="E5725" s="200" t="s">
        <v>105</v>
      </c>
      <c r="F5725" s="200" t="s">
        <v>2355</v>
      </c>
    </row>
    <row r="5726" spans="1:6" ht="12.75" customHeight="1" x14ac:dyDescent="0.25">
      <c r="A5726" s="207" t="s">
        <v>1132</v>
      </c>
      <c r="B5726" s="200" t="s">
        <v>3313</v>
      </c>
      <c r="C5726" s="200" t="s">
        <v>2613</v>
      </c>
      <c r="D5726" s="200" t="s">
        <v>2466</v>
      </c>
      <c r="E5726" s="200" t="s">
        <v>109</v>
      </c>
      <c r="F5726" s="200" t="s">
        <v>2358</v>
      </c>
    </row>
    <row r="5727" spans="1:6" ht="12.75" customHeight="1" x14ac:dyDescent="0.25">
      <c r="A5727" s="207" t="s">
        <v>1153</v>
      </c>
      <c r="B5727" s="200" t="s">
        <v>3268</v>
      </c>
      <c r="C5727" s="200" t="s">
        <v>2613</v>
      </c>
      <c r="D5727" s="200" t="s">
        <v>2341</v>
      </c>
      <c r="E5727" s="200" t="s">
        <v>105</v>
      </c>
      <c r="F5727" s="200" t="s">
        <v>2365</v>
      </c>
    </row>
    <row r="5728" spans="1:6" ht="12.75" customHeight="1" x14ac:dyDescent="0.25">
      <c r="A5728" s="207" t="s">
        <v>1176</v>
      </c>
      <c r="B5728" s="200" t="s">
        <v>3301</v>
      </c>
      <c r="C5728" s="200" t="s">
        <v>2613</v>
      </c>
      <c r="D5728" s="200" t="s">
        <v>2466</v>
      </c>
      <c r="E5728" s="200" t="s">
        <v>112</v>
      </c>
      <c r="F5728" s="200" t="s">
        <v>2365</v>
      </c>
    </row>
    <row r="5729" spans="1:6" ht="12.75" customHeight="1" x14ac:dyDescent="0.25">
      <c r="A5729" s="207" t="s">
        <v>1176</v>
      </c>
      <c r="B5729" s="200" t="s">
        <v>3301</v>
      </c>
      <c r="C5729" s="200" t="s">
        <v>2613</v>
      </c>
      <c r="D5729" s="200" t="s">
        <v>2466</v>
      </c>
      <c r="E5729" s="200" t="s">
        <v>112</v>
      </c>
      <c r="F5729" s="200" t="s">
        <v>2440</v>
      </c>
    </row>
    <row r="5730" spans="1:6" ht="12.75" customHeight="1" x14ac:dyDescent="0.25">
      <c r="A5730" s="207" t="s">
        <v>913</v>
      </c>
      <c r="B5730" s="200" t="s">
        <v>3350</v>
      </c>
      <c r="C5730" s="200" t="s">
        <v>2525</v>
      </c>
      <c r="D5730" s="200" t="s">
        <v>2466</v>
      </c>
      <c r="E5730" s="200" t="s">
        <v>113</v>
      </c>
      <c r="F5730" s="200" t="s">
        <v>2365</v>
      </c>
    </row>
    <row r="5731" spans="1:6" ht="12.75" customHeight="1" x14ac:dyDescent="0.25">
      <c r="A5731" s="207" t="s">
        <v>913</v>
      </c>
      <c r="B5731" s="200" t="s">
        <v>3350</v>
      </c>
      <c r="C5731" s="200" t="s">
        <v>2525</v>
      </c>
      <c r="D5731" s="200" t="s">
        <v>2466</v>
      </c>
      <c r="E5731" s="200" t="s">
        <v>113</v>
      </c>
      <c r="F5731" s="200" t="s">
        <v>2394</v>
      </c>
    </row>
    <row r="5732" spans="1:6" ht="12.75" customHeight="1" x14ac:dyDescent="0.25">
      <c r="A5732" s="207" t="s">
        <v>1210</v>
      </c>
      <c r="B5732" s="200" t="s">
        <v>3314</v>
      </c>
      <c r="C5732" s="200" t="s">
        <v>2613</v>
      </c>
      <c r="D5732" s="200" t="s">
        <v>2341</v>
      </c>
      <c r="E5732" s="200" t="s">
        <v>112</v>
      </c>
      <c r="F5732" s="200" t="s">
        <v>2365</v>
      </c>
    </row>
    <row r="5733" spans="1:6" ht="12.75" customHeight="1" x14ac:dyDescent="0.25">
      <c r="A5733" s="207" t="s">
        <v>858</v>
      </c>
      <c r="B5733" s="200" t="s">
        <v>3272</v>
      </c>
      <c r="C5733" s="200" t="s">
        <v>2439</v>
      </c>
      <c r="D5733" s="200" t="s">
        <v>2341</v>
      </c>
      <c r="E5733" s="200" t="s">
        <v>105</v>
      </c>
      <c r="F5733" s="200" t="s">
        <v>2346</v>
      </c>
    </row>
    <row r="5734" spans="1:6" ht="12.75" customHeight="1" x14ac:dyDescent="0.25">
      <c r="A5734" s="207" t="s">
        <v>1201</v>
      </c>
      <c r="B5734" s="200" t="s">
        <v>3351</v>
      </c>
      <c r="C5734" s="200" t="s">
        <v>2613</v>
      </c>
      <c r="D5734" s="200" t="s">
        <v>2466</v>
      </c>
      <c r="E5734" s="200" t="s">
        <v>112</v>
      </c>
      <c r="F5734" s="200" t="s">
        <v>2390</v>
      </c>
    </row>
    <row r="5735" spans="1:6" ht="12.75" customHeight="1" x14ac:dyDescent="0.25">
      <c r="A5735" s="207" t="s">
        <v>1206</v>
      </c>
      <c r="B5735" s="200" t="s">
        <v>3304</v>
      </c>
      <c r="C5735" s="200" t="s">
        <v>2613</v>
      </c>
      <c r="D5735" s="200" t="s">
        <v>2341</v>
      </c>
      <c r="E5735" s="200" t="s">
        <v>112</v>
      </c>
      <c r="F5735" s="200" t="s">
        <v>2364</v>
      </c>
    </row>
    <row r="5736" spans="1:6" ht="12.75" customHeight="1" x14ac:dyDescent="0.25">
      <c r="A5736" s="207" t="s">
        <v>867</v>
      </c>
      <c r="B5736" s="200" t="s">
        <v>3276</v>
      </c>
      <c r="C5736" s="200" t="s">
        <v>2439</v>
      </c>
      <c r="D5736" s="200" t="s">
        <v>2341</v>
      </c>
      <c r="E5736" s="200" t="s">
        <v>105</v>
      </c>
      <c r="F5736" s="200" t="s">
        <v>2342</v>
      </c>
    </row>
    <row r="5737" spans="1:6" ht="12.75" customHeight="1" x14ac:dyDescent="0.25">
      <c r="A5737" s="207" t="s">
        <v>867</v>
      </c>
      <c r="B5737" s="200" t="s">
        <v>3276</v>
      </c>
      <c r="C5737" s="200" t="s">
        <v>2439</v>
      </c>
      <c r="D5737" s="200" t="s">
        <v>2341</v>
      </c>
      <c r="E5737" s="200" t="s">
        <v>105</v>
      </c>
      <c r="F5737" s="200" t="s">
        <v>2346</v>
      </c>
    </row>
    <row r="5738" spans="1:6" ht="12.75" customHeight="1" x14ac:dyDescent="0.25">
      <c r="A5738" s="207" t="s">
        <v>867</v>
      </c>
      <c r="B5738" s="200" t="s">
        <v>3276</v>
      </c>
      <c r="C5738" s="200" t="s">
        <v>2439</v>
      </c>
      <c r="D5738" s="200" t="s">
        <v>2341</v>
      </c>
      <c r="E5738" s="200" t="s">
        <v>105</v>
      </c>
      <c r="F5738" s="200" t="s">
        <v>2394</v>
      </c>
    </row>
    <row r="5739" spans="1:6" ht="12.75" customHeight="1" x14ac:dyDescent="0.25">
      <c r="A5739" s="207" t="s">
        <v>1184</v>
      </c>
      <c r="B5739" s="200" t="s">
        <v>3317</v>
      </c>
      <c r="C5739" s="200" t="s">
        <v>2613</v>
      </c>
      <c r="D5739" s="200" t="s">
        <v>2466</v>
      </c>
      <c r="E5739" s="200" t="s">
        <v>112</v>
      </c>
      <c r="F5739" s="200" t="s">
        <v>2390</v>
      </c>
    </row>
    <row r="5740" spans="1:6" ht="12.75" customHeight="1" x14ac:dyDescent="0.25">
      <c r="A5740" s="207" t="s">
        <v>1211</v>
      </c>
      <c r="B5740" s="200" t="s">
        <v>3318</v>
      </c>
      <c r="C5740" s="200" t="s">
        <v>2613</v>
      </c>
      <c r="D5740" s="200" t="s">
        <v>2341</v>
      </c>
      <c r="E5740" s="200" t="s">
        <v>105</v>
      </c>
      <c r="F5740" s="200" t="s">
        <v>2342</v>
      </c>
    </row>
    <row r="5741" spans="1:6" ht="12.75" customHeight="1" x14ac:dyDescent="0.25">
      <c r="A5741" s="207" t="s">
        <v>875</v>
      </c>
      <c r="B5741" s="200" t="s">
        <v>3279</v>
      </c>
      <c r="C5741" s="200" t="s">
        <v>2439</v>
      </c>
      <c r="D5741" s="200" t="s">
        <v>2466</v>
      </c>
      <c r="E5741" s="200" t="s">
        <v>105</v>
      </c>
      <c r="F5741" s="200" t="s">
        <v>2367</v>
      </c>
    </row>
    <row r="5742" spans="1:6" ht="12.75" customHeight="1" x14ac:dyDescent="0.25">
      <c r="A5742" s="207" t="s">
        <v>875</v>
      </c>
      <c r="B5742" s="200" t="s">
        <v>3279</v>
      </c>
      <c r="C5742" s="200" t="s">
        <v>2439</v>
      </c>
      <c r="D5742" s="200" t="s">
        <v>2466</v>
      </c>
      <c r="E5742" s="200" t="s">
        <v>105</v>
      </c>
      <c r="F5742" s="200" t="s">
        <v>2440</v>
      </c>
    </row>
    <row r="5743" spans="1:6" ht="12.75" customHeight="1" x14ac:dyDescent="0.25">
      <c r="A5743" s="207" t="s">
        <v>875</v>
      </c>
      <c r="B5743" s="200" t="s">
        <v>3279</v>
      </c>
      <c r="C5743" s="200" t="s">
        <v>2439</v>
      </c>
      <c r="D5743" s="200" t="s">
        <v>2466</v>
      </c>
      <c r="E5743" s="200" t="s">
        <v>105</v>
      </c>
      <c r="F5743" s="200" t="s">
        <v>2443</v>
      </c>
    </row>
    <row r="5744" spans="1:6" ht="12.75" customHeight="1" x14ac:dyDescent="0.25">
      <c r="A5744" s="207" t="s">
        <v>857</v>
      </c>
      <c r="B5744" s="200" t="s">
        <v>3331</v>
      </c>
      <c r="C5744" s="200" t="s">
        <v>2439</v>
      </c>
      <c r="D5744" s="200" t="s">
        <v>2341</v>
      </c>
      <c r="E5744" s="200" t="s">
        <v>105</v>
      </c>
      <c r="F5744" s="200" t="s">
        <v>2440</v>
      </c>
    </row>
    <row r="5745" spans="1:6" ht="12.75" customHeight="1" x14ac:dyDescent="0.25">
      <c r="A5745" s="207" t="s">
        <v>1022</v>
      </c>
      <c r="B5745" s="200" t="s">
        <v>3345</v>
      </c>
      <c r="C5745" s="200" t="s">
        <v>2321</v>
      </c>
      <c r="D5745" s="200" t="s">
        <v>2458</v>
      </c>
      <c r="E5745" s="200" t="s">
        <v>98</v>
      </c>
      <c r="F5745" s="200" t="s">
        <v>2407</v>
      </c>
    </row>
    <row r="5746" spans="1:6" ht="12.75" customHeight="1" x14ac:dyDescent="0.25">
      <c r="A5746" s="207" t="s">
        <v>1108</v>
      </c>
      <c r="B5746" s="200" t="s">
        <v>3332</v>
      </c>
      <c r="C5746" s="200" t="s">
        <v>2613</v>
      </c>
      <c r="D5746" s="200" t="s">
        <v>2466</v>
      </c>
      <c r="E5746" s="200" t="s">
        <v>109</v>
      </c>
      <c r="F5746" s="200" t="s">
        <v>2422</v>
      </c>
    </row>
    <row r="5747" spans="1:6" ht="12.75" customHeight="1" x14ac:dyDescent="0.25">
      <c r="A5747" s="207" t="s">
        <v>1180</v>
      </c>
      <c r="B5747" s="200" t="s">
        <v>3282</v>
      </c>
      <c r="C5747" s="200" t="s">
        <v>2613</v>
      </c>
      <c r="D5747" s="200" t="s">
        <v>2466</v>
      </c>
      <c r="E5747" s="200" t="s">
        <v>112</v>
      </c>
      <c r="F5747" s="200" t="s">
        <v>2390</v>
      </c>
    </row>
    <row r="5748" spans="1:6" ht="12.75" customHeight="1" x14ac:dyDescent="0.25">
      <c r="A5748" s="207" t="s">
        <v>1083</v>
      </c>
      <c r="B5748" s="200" t="s">
        <v>3319</v>
      </c>
      <c r="C5748" s="200" t="s">
        <v>2613</v>
      </c>
      <c r="D5748" s="200" t="s">
        <v>2466</v>
      </c>
      <c r="E5748" s="200" t="s">
        <v>113</v>
      </c>
      <c r="F5748" s="200" t="s">
        <v>2344</v>
      </c>
    </row>
  </sheetData>
  <sortState xmlns:xlrd2="http://schemas.microsoft.com/office/spreadsheetml/2017/richdata2" ref="A3:F5137">
    <sortCondition ref="A4987:A5137"/>
  </sortState>
  <pageMargins left="0.7" right="0.7" top="0.75" bottom="0.75" header="0.3" footer="0.3"/>
  <pageSetup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454A6-3B56-4E95-93BF-7558272A2D59}">
  <sheetPr codeName="Sheet21"/>
  <dimension ref="B1:P99"/>
  <sheetViews>
    <sheetView zoomScale="80" zoomScaleNormal="80" workbookViewId="0">
      <selection activeCell="D1" sqref="D1"/>
    </sheetView>
  </sheetViews>
  <sheetFormatPr defaultRowHeight="14.4" x14ac:dyDescent="0.3"/>
  <cols>
    <col min="1" max="1" width="2.6640625" customWidth="1"/>
    <col min="2" max="2" width="44.33203125" customWidth="1"/>
    <col min="3" max="3" width="26.5546875" bestFit="1" customWidth="1"/>
    <col min="4" max="4" width="10.88671875" bestFit="1" customWidth="1"/>
    <col min="5" max="5" width="9.44140625" bestFit="1" customWidth="1"/>
    <col min="6" max="6" width="9.109375" bestFit="1" customWidth="1"/>
    <col min="7" max="7" width="9.5546875" bestFit="1" customWidth="1"/>
    <col min="8" max="8" width="8.88671875" bestFit="1" customWidth="1"/>
    <col min="9" max="9" width="8.44140625" bestFit="1" customWidth="1"/>
    <col min="10" max="10" width="9.33203125" bestFit="1" customWidth="1"/>
    <col min="11" max="11" width="9.109375" bestFit="1" customWidth="1"/>
    <col min="12" max="12" width="8.88671875" bestFit="1" customWidth="1"/>
    <col min="13" max="14" width="9.33203125" bestFit="1" customWidth="1"/>
    <col min="15" max="15" width="7.109375" bestFit="1" customWidth="1"/>
    <col min="16" max="16" width="9.33203125" bestFit="1" customWidth="1"/>
  </cols>
  <sheetData>
    <row r="1" spans="2:16" x14ac:dyDescent="0.3">
      <c r="D1" s="235" t="s">
        <v>3365</v>
      </c>
    </row>
    <row r="3" spans="2:16" ht="14.4" customHeight="1" x14ac:dyDescent="0.3"/>
    <row r="4" spans="2:16" ht="15" thickBot="1" x14ac:dyDescent="0.35">
      <c r="B4" s="233"/>
      <c r="C4" s="234"/>
      <c r="D4" s="33" t="s">
        <v>3352</v>
      </c>
    </row>
    <row r="5" spans="2:16" x14ac:dyDescent="0.3">
      <c r="B5" s="230" t="s">
        <v>3353</v>
      </c>
      <c r="C5" s="191" t="s">
        <v>3354</v>
      </c>
      <c r="D5" s="19">
        <v>3669355.9899999998</v>
      </c>
    </row>
    <row r="6" spans="2:16" x14ac:dyDescent="0.3">
      <c r="B6" s="231"/>
      <c r="C6" s="191" t="s">
        <v>3355</v>
      </c>
      <c r="D6" s="19">
        <v>25724.83</v>
      </c>
    </row>
    <row r="7" spans="2:16" x14ac:dyDescent="0.3">
      <c r="B7" s="232"/>
      <c r="C7" s="191" t="s">
        <v>3356</v>
      </c>
      <c r="D7" s="19">
        <v>375426.94</v>
      </c>
    </row>
    <row r="8" spans="2:16" x14ac:dyDescent="0.3">
      <c r="B8" s="230" t="s">
        <v>3357</v>
      </c>
      <c r="C8" s="191" t="s">
        <v>3354</v>
      </c>
      <c r="D8" s="19">
        <v>225864.17</v>
      </c>
    </row>
    <row r="9" spans="2:16" x14ac:dyDescent="0.3">
      <c r="B9" s="232"/>
      <c r="C9" s="191" t="s">
        <v>3356</v>
      </c>
      <c r="D9" s="19">
        <v>1810.8600000000001</v>
      </c>
    </row>
    <row r="10" spans="2:16" x14ac:dyDescent="0.3"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</row>
    <row r="11" spans="2:16" x14ac:dyDescent="0.3">
      <c r="B11" s="191"/>
      <c r="C11" s="190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</row>
    <row r="12" spans="2:16" x14ac:dyDescent="0.3">
      <c r="B12" s="191"/>
      <c r="C12" s="190"/>
      <c r="D12" s="192">
        <f>SUM(D5:D10)</f>
        <v>4298182.79</v>
      </c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</row>
    <row r="13" spans="2:16" x14ac:dyDescent="0.3">
      <c r="B13" s="191"/>
      <c r="C13" s="190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</row>
    <row r="14" spans="2:16" x14ac:dyDescent="0.3">
      <c r="B14" s="191"/>
      <c r="C14" s="190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</row>
    <row r="15" spans="2:16" x14ac:dyDescent="0.3">
      <c r="B15" s="191"/>
      <c r="C15" s="190"/>
    </row>
    <row r="16" spans="2:16" x14ac:dyDescent="0.3">
      <c r="B16" s="191"/>
      <c r="C16" s="190"/>
    </row>
    <row r="17" spans="2:3" x14ac:dyDescent="0.3">
      <c r="B17" s="191"/>
      <c r="C17" s="190"/>
    </row>
    <row r="18" spans="2:3" x14ac:dyDescent="0.3">
      <c r="B18" s="191"/>
      <c r="C18" s="190"/>
    </row>
    <row r="19" spans="2:3" x14ac:dyDescent="0.3">
      <c r="B19" s="191"/>
      <c r="C19" s="190"/>
    </row>
    <row r="20" spans="2:3" x14ac:dyDescent="0.3">
      <c r="B20" s="191"/>
      <c r="C20" s="190"/>
    </row>
    <row r="21" spans="2:3" x14ac:dyDescent="0.3">
      <c r="B21" s="191"/>
      <c r="C21" s="190"/>
    </row>
    <row r="22" spans="2:3" x14ac:dyDescent="0.3">
      <c r="B22" s="191"/>
      <c r="C22" s="190"/>
    </row>
    <row r="23" spans="2:3" x14ac:dyDescent="0.3">
      <c r="B23" s="191"/>
      <c r="C23" s="190"/>
    </row>
    <row r="24" spans="2:3" x14ac:dyDescent="0.3">
      <c r="B24" s="191"/>
      <c r="C24" s="190"/>
    </row>
    <row r="25" spans="2:3" x14ac:dyDescent="0.3">
      <c r="B25" s="191"/>
      <c r="C25" s="190"/>
    </row>
    <row r="26" spans="2:3" x14ac:dyDescent="0.3">
      <c r="B26" s="191"/>
      <c r="C26" s="190"/>
    </row>
    <row r="27" spans="2:3" x14ac:dyDescent="0.3">
      <c r="B27" s="191"/>
      <c r="C27" s="190"/>
    </row>
    <row r="28" spans="2:3" x14ac:dyDescent="0.3">
      <c r="B28" s="191"/>
      <c r="C28" s="190"/>
    </row>
    <row r="29" spans="2:3" x14ac:dyDescent="0.3">
      <c r="B29" s="191"/>
      <c r="C29" s="190"/>
    </row>
    <row r="30" spans="2:3" x14ac:dyDescent="0.3">
      <c r="B30" s="191"/>
      <c r="C30" s="190"/>
    </row>
    <row r="31" spans="2:3" x14ac:dyDescent="0.3">
      <c r="B31" s="191"/>
      <c r="C31" s="190"/>
    </row>
    <row r="32" spans="2:3" x14ac:dyDescent="0.3">
      <c r="B32" s="191"/>
      <c r="C32" s="190"/>
    </row>
    <row r="33" spans="2:3" x14ac:dyDescent="0.3">
      <c r="B33" s="191"/>
      <c r="C33" s="190"/>
    </row>
    <row r="34" spans="2:3" x14ac:dyDescent="0.3">
      <c r="B34" s="191"/>
      <c r="C34" s="190"/>
    </row>
    <row r="35" spans="2:3" x14ac:dyDescent="0.3">
      <c r="B35" s="191"/>
      <c r="C35" s="190"/>
    </row>
    <row r="36" spans="2:3" x14ac:dyDescent="0.3">
      <c r="B36" s="191"/>
      <c r="C36" s="190"/>
    </row>
    <row r="37" spans="2:3" x14ac:dyDescent="0.3">
      <c r="B37" s="191"/>
      <c r="C37" s="190"/>
    </row>
    <row r="38" spans="2:3" x14ac:dyDescent="0.3">
      <c r="B38" s="191"/>
      <c r="C38" s="190"/>
    </row>
    <row r="39" spans="2:3" x14ac:dyDescent="0.3">
      <c r="B39" s="191"/>
      <c r="C39" s="190"/>
    </row>
    <row r="40" spans="2:3" x14ac:dyDescent="0.3">
      <c r="B40" s="191"/>
      <c r="C40" s="190"/>
    </row>
    <row r="41" spans="2:3" x14ac:dyDescent="0.3">
      <c r="B41" s="191"/>
      <c r="C41" s="190"/>
    </row>
    <row r="42" spans="2:3" x14ac:dyDescent="0.3">
      <c r="B42" s="191"/>
      <c r="C42" s="190"/>
    </row>
    <row r="43" spans="2:3" x14ac:dyDescent="0.3">
      <c r="B43" s="191"/>
      <c r="C43" s="190"/>
    </row>
    <row r="44" spans="2:3" x14ac:dyDescent="0.3">
      <c r="B44" s="191"/>
      <c r="C44" s="190"/>
    </row>
    <row r="45" spans="2:3" x14ac:dyDescent="0.3">
      <c r="B45" s="191"/>
      <c r="C45" s="190"/>
    </row>
    <row r="46" spans="2:3" x14ac:dyDescent="0.3">
      <c r="B46" s="191"/>
      <c r="C46" s="190"/>
    </row>
    <row r="47" spans="2:3" x14ac:dyDescent="0.3">
      <c r="B47" s="191"/>
      <c r="C47" s="190"/>
    </row>
    <row r="48" spans="2:3" x14ac:dyDescent="0.3">
      <c r="B48" s="191"/>
      <c r="C48" s="190"/>
    </row>
    <row r="49" spans="2:3" x14ac:dyDescent="0.3">
      <c r="B49" s="191"/>
      <c r="C49" s="190"/>
    </row>
    <row r="50" spans="2:3" x14ac:dyDescent="0.3">
      <c r="B50" s="191"/>
      <c r="C50" s="190"/>
    </row>
    <row r="51" spans="2:3" x14ac:dyDescent="0.3">
      <c r="B51" s="191"/>
      <c r="C51" s="190"/>
    </row>
    <row r="52" spans="2:3" x14ac:dyDescent="0.3">
      <c r="B52" s="191"/>
      <c r="C52" s="190"/>
    </row>
    <row r="53" spans="2:3" x14ac:dyDescent="0.3">
      <c r="B53" s="191"/>
      <c r="C53" s="190"/>
    </row>
    <row r="54" spans="2:3" x14ac:dyDescent="0.3">
      <c r="B54" s="191"/>
      <c r="C54" s="190"/>
    </row>
    <row r="55" spans="2:3" x14ac:dyDescent="0.3">
      <c r="B55" s="191"/>
      <c r="C55" s="190"/>
    </row>
    <row r="56" spans="2:3" x14ac:dyDescent="0.3">
      <c r="B56" s="191"/>
      <c r="C56" s="190"/>
    </row>
    <row r="57" spans="2:3" x14ac:dyDescent="0.3">
      <c r="B57" s="191"/>
      <c r="C57" s="190"/>
    </row>
    <row r="58" spans="2:3" x14ac:dyDescent="0.3">
      <c r="B58" s="191"/>
      <c r="C58" s="190"/>
    </row>
    <row r="59" spans="2:3" x14ac:dyDescent="0.3">
      <c r="B59" s="191"/>
      <c r="C59" s="190"/>
    </row>
    <row r="60" spans="2:3" x14ac:dyDescent="0.3">
      <c r="B60" s="191"/>
      <c r="C60" s="190"/>
    </row>
    <row r="61" spans="2:3" x14ac:dyDescent="0.3">
      <c r="B61" s="191"/>
      <c r="C61" s="190"/>
    </row>
    <row r="62" spans="2:3" x14ac:dyDescent="0.3">
      <c r="B62" s="191"/>
      <c r="C62" s="190"/>
    </row>
    <row r="63" spans="2:3" x14ac:dyDescent="0.3">
      <c r="B63" s="191"/>
      <c r="C63" s="190"/>
    </row>
    <row r="64" spans="2:3" x14ac:dyDescent="0.3">
      <c r="B64" s="191"/>
      <c r="C64" s="190"/>
    </row>
    <row r="65" spans="2:3" x14ac:dyDescent="0.3">
      <c r="B65" s="191"/>
      <c r="C65" s="190"/>
    </row>
    <row r="66" spans="2:3" x14ac:dyDescent="0.3">
      <c r="B66" s="191"/>
      <c r="C66" s="190"/>
    </row>
    <row r="67" spans="2:3" x14ac:dyDescent="0.3">
      <c r="B67" s="191"/>
      <c r="C67" s="190"/>
    </row>
    <row r="68" spans="2:3" x14ac:dyDescent="0.3">
      <c r="B68" s="191"/>
      <c r="C68" s="190"/>
    </row>
    <row r="69" spans="2:3" x14ac:dyDescent="0.3">
      <c r="B69" s="191"/>
      <c r="C69" s="190"/>
    </row>
    <row r="70" spans="2:3" x14ac:dyDescent="0.3">
      <c r="B70" s="191"/>
      <c r="C70" s="190"/>
    </row>
    <row r="71" spans="2:3" x14ac:dyDescent="0.3">
      <c r="B71" s="191"/>
      <c r="C71" s="190"/>
    </row>
    <row r="72" spans="2:3" x14ac:dyDescent="0.3">
      <c r="B72" s="191"/>
      <c r="C72" s="190"/>
    </row>
    <row r="73" spans="2:3" x14ac:dyDescent="0.3">
      <c r="B73" s="191"/>
      <c r="C73" s="190"/>
    </row>
    <row r="74" spans="2:3" x14ac:dyDescent="0.3">
      <c r="B74" s="191"/>
      <c r="C74" s="190"/>
    </row>
    <row r="75" spans="2:3" x14ac:dyDescent="0.3">
      <c r="B75" s="191"/>
      <c r="C75" s="190"/>
    </row>
    <row r="76" spans="2:3" x14ac:dyDescent="0.3">
      <c r="B76" s="191"/>
      <c r="C76" s="190"/>
    </row>
    <row r="77" spans="2:3" x14ac:dyDescent="0.3">
      <c r="B77" s="191"/>
      <c r="C77" s="190"/>
    </row>
    <row r="78" spans="2:3" x14ac:dyDescent="0.3">
      <c r="B78" s="191"/>
      <c r="C78" s="190"/>
    </row>
    <row r="79" spans="2:3" x14ac:dyDescent="0.3">
      <c r="B79" s="191"/>
      <c r="C79" s="190"/>
    </row>
    <row r="80" spans="2:3" x14ac:dyDescent="0.3">
      <c r="B80" s="191"/>
      <c r="C80" s="190"/>
    </row>
    <row r="81" spans="2:3" x14ac:dyDescent="0.3">
      <c r="B81" s="191"/>
      <c r="C81" s="190"/>
    </row>
    <row r="82" spans="2:3" x14ac:dyDescent="0.3">
      <c r="B82" s="191"/>
      <c r="C82" s="190"/>
    </row>
    <row r="83" spans="2:3" x14ac:dyDescent="0.3">
      <c r="B83" s="191"/>
      <c r="C83" s="190"/>
    </row>
    <row r="84" spans="2:3" x14ac:dyDescent="0.3">
      <c r="B84" s="191"/>
      <c r="C84" s="190"/>
    </row>
    <row r="85" spans="2:3" x14ac:dyDescent="0.3">
      <c r="B85" s="191"/>
      <c r="C85" s="190"/>
    </row>
    <row r="86" spans="2:3" x14ac:dyDescent="0.3">
      <c r="B86" s="191"/>
      <c r="C86" s="190"/>
    </row>
    <row r="87" spans="2:3" x14ac:dyDescent="0.3">
      <c r="B87" s="191"/>
      <c r="C87" s="190"/>
    </row>
    <row r="88" spans="2:3" x14ac:dyDescent="0.3">
      <c r="B88" s="191"/>
      <c r="C88" s="190"/>
    </row>
    <row r="89" spans="2:3" x14ac:dyDescent="0.3">
      <c r="B89" s="191"/>
      <c r="C89" s="190"/>
    </row>
    <row r="90" spans="2:3" x14ac:dyDescent="0.3">
      <c r="B90" s="191"/>
      <c r="C90" s="190"/>
    </row>
    <row r="91" spans="2:3" x14ac:dyDescent="0.3">
      <c r="B91" s="191"/>
      <c r="C91" s="190"/>
    </row>
    <row r="92" spans="2:3" x14ac:dyDescent="0.3">
      <c r="B92" s="191"/>
      <c r="C92" s="190"/>
    </row>
    <row r="93" spans="2:3" x14ac:dyDescent="0.3">
      <c r="B93" s="191"/>
      <c r="C93" s="190"/>
    </row>
    <row r="94" spans="2:3" x14ac:dyDescent="0.3">
      <c r="B94" s="191"/>
      <c r="C94" s="190"/>
    </row>
    <row r="95" spans="2:3" x14ac:dyDescent="0.3">
      <c r="B95" s="191"/>
      <c r="C95" s="190"/>
    </row>
    <row r="96" spans="2:3" x14ac:dyDescent="0.3">
      <c r="B96" s="191"/>
      <c r="C96" s="190"/>
    </row>
    <row r="97" spans="2:3" x14ac:dyDescent="0.3">
      <c r="B97" s="191"/>
      <c r="C97" s="190"/>
    </row>
    <row r="98" spans="2:3" x14ac:dyDescent="0.3">
      <c r="B98" s="191"/>
      <c r="C98" s="190"/>
    </row>
    <row r="99" spans="2:3" x14ac:dyDescent="0.3">
      <c r="B99" s="191"/>
      <c r="C99" s="190"/>
    </row>
  </sheetData>
  <mergeCells count="3">
    <mergeCell ref="B5:B7"/>
    <mergeCell ref="B4:C4"/>
    <mergeCell ref="B8:B9"/>
  </mergeCells>
  <pageMargins left="0.7" right="0.7" top="0.75" bottom="0.75" header="0.3" footer="0.3"/>
  <pageSetup orientation="portrait" horizontalDpi="1200" verticalDpi="1200" r:id="rId1"/>
  <customProperties>
    <customPr name="###UNCOMMITTEDCHANGES###" r:id="rId2"/>
    <customPr name="COR_DefaultExpandDirection" r:id="rId3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A434D-E192-4C74-8EAA-4BD30442445D}">
  <sheetPr codeName="Sheet22">
    <tabColor theme="0" tint="-0.499984740745262"/>
  </sheetPr>
  <dimension ref="B1:C14"/>
  <sheetViews>
    <sheetView zoomScale="80" zoomScaleNormal="80" workbookViewId="0">
      <selection activeCell="B2" sqref="B2:C5"/>
    </sheetView>
  </sheetViews>
  <sheetFormatPr defaultRowHeight="14.4" x14ac:dyDescent="0.3"/>
  <cols>
    <col min="2" max="2" width="56.33203125" bestFit="1" customWidth="1"/>
    <col min="3" max="3" width="20.88671875" bestFit="1" customWidth="1"/>
  </cols>
  <sheetData>
    <row r="1" spans="2:3" x14ac:dyDescent="0.3">
      <c r="C1" s="235" t="s">
        <v>3365</v>
      </c>
    </row>
    <row r="2" spans="2:3" x14ac:dyDescent="0.3">
      <c r="B2" s="21"/>
      <c r="C2" s="20"/>
    </row>
    <row r="3" spans="2:3" x14ac:dyDescent="0.3">
      <c r="B3" s="21"/>
      <c r="C3" s="20"/>
    </row>
    <row r="4" spans="2:3" x14ac:dyDescent="0.3">
      <c r="B4" s="21"/>
      <c r="C4" s="20"/>
    </row>
    <row r="7" spans="2:3" x14ac:dyDescent="0.3">
      <c r="C7" t="s">
        <v>3358</v>
      </c>
    </row>
    <row r="8" spans="2:3" x14ac:dyDescent="0.3">
      <c r="B8" s="26" t="s">
        <v>3359</v>
      </c>
      <c r="C8" s="9">
        <v>24677.780670819862</v>
      </c>
    </row>
    <row r="9" spans="2:3" x14ac:dyDescent="0.3">
      <c r="B9" s="26" t="s">
        <v>3360</v>
      </c>
      <c r="C9" s="9">
        <v>58715.155527045041</v>
      </c>
    </row>
    <row r="10" spans="2:3" x14ac:dyDescent="0.3">
      <c r="B10" s="63" t="s">
        <v>3361</v>
      </c>
      <c r="C10" s="62">
        <f>SUM(C8:C9)</f>
        <v>83392.93619786491</v>
      </c>
    </row>
    <row r="12" spans="2:3" x14ac:dyDescent="0.3">
      <c r="B12" s="26" t="s">
        <v>3362</v>
      </c>
      <c r="C12" s="9">
        <v>0</v>
      </c>
    </row>
    <row r="13" spans="2:3" x14ac:dyDescent="0.3">
      <c r="B13" s="26" t="s">
        <v>3363</v>
      </c>
      <c r="C13" s="9">
        <v>0</v>
      </c>
    </row>
    <row r="14" spans="2:3" x14ac:dyDescent="0.3">
      <c r="B14" s="63" t="s">
        <v>3364</v>
      </c>
      <c r="C14" s="62">
        <f>SUM(C12:C13)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DCE72-D315-468C-97F4-221C31BFB03D}">
  <sheetPr codeName="Sheet2"/>
  <dimension ref="A1"/>
  <sheetViews>
    <sheetView workbookViewId="0"/>
  </sheetViews>
  <sheetFormatPr defaultRowHeight="14.4" x14ac:dyDescent="0.3"/>
  <sheetData/>
  <pageMargins left="0.7" right="0.7" top="0.75" bottom="0.75" header="0.3" footer="0.3"/>
  <customProperties>
    <customPr name="CafeStyleVersion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20AAB-6C1C-4067-ABBA-53D552C3E319}">
  <sheetPr codeName="Sheet6">
    <tabColor theme="3"/>
  </sheetPr>
  <dimension ref="B1:J27"/>
  <sheetViews>
    <sheetView showGridLines="0" zoomScale="80" zoomScaleNormal="80" workbookViewId="0">
      <pane ySplit="4" topLeftCell="A5" activePane="bottomLeft" state="frozen"/>
      <selection pane="bottomLeft" activeCell="J1" sqref="J1"/>
    </sheetView>
  </sheetViews>
  <sheetFormatPr defaultRowHeight="14.4" x14ac:dyDescent="0.3"/>
  <cols>
    <col min="1" max="1" width="2.6640625" customWidth="1"/>
    <col min="2" max="2" width="17.88671875" customWidth="1"/>
    <col min="3" max="3" width="34.33203125" customWidth="1"/>
    <col min="4" max="4" width="21.88671875" bestFit="1" customWidth="1"/>
    <col min="5" max="5" width="13.88671875" bestFit="1" customWidth="1"/>
    <col min="6" max="6" width="34.33203125" customWidth="1"/>
    <col min="7" max="7" width="21.88671875" bestFit="1" customWidth="1"/>
    <col min="9" max="9" width="34.33203125" customWidth="1"/>
    <col min="10" max="10" width="21.88671875" bestFit="1" customWidth="1"/>
  </cols>
  <sheetData>
    <row r="1" spans="2:10" x14ac:dyDescent="0.3">
      <c r="J1" s="235" t="s">
        <v>3365</v>
      </c>
    </row>
    <row r="2" spans="2:10" x14ac:dyDescent="0.3">
      <c r="B2" s="1" t="s">
        <v>16</v>
      </c>
    </row>
    <row r="4" spans="2:10" x14ac:dyDescent="0.3">
      <c r="B4" t="s">
        <v>17</v>
      </c>
    </row>
    <row r="7" spans="2:10" x14ac:dyDescent="0.3">
      <c r="B7" s="7" t="s">
        <v>18</v>
      </c>
      <c r="C7" t="s">
        <v>19</v>
      </c>
      <c r="D7" t="s">
        <v>20</v>
      </c>
    </row>
    <row r="8" spans="2:10" x14ac:dyDescent="0.3">
      <c r="C8" t="s">
        <v>21</v>
      </c>
      <c r="D8" t="s">
        <v>22</v>
      </c>
    </row>
    <row r="9" spans="2:10" x14ac:dyDescent="0.3">
      <c r="C9" t="s">
        <v>23</v>
      </c>
      <c r="D9" t="s">
        <v>24</v>
      </c>
    </row>
    <row r="10" spans="2:10" x14ac:dyDescent="0.3">
      <c r="C10" t="s">
        <v>25</v>
      </c>
      <c r="D10" t="s">
        <v>26</v>
      </c>
    </row>
    <row r="11" spans="2:10" x14ac:dyDescent="0.3">
      <c r="C11" t="s">
        <v>27</v>
      </c>
      <c r="D11" t="s">
        <v>28</v>
      </c>
    </row>
    <row r="12" spans="2:10" x14ac:dyDescent="0.3">
      <c r="C12" s="6" t="s">
        <v>29</v>
      </c>
      <c r="D12" s="6" t="s">
        <v>30</v>
      </c>
    </row>
    <row r="13" spans="2:10" x14ac:dyDescent="0.3">
      <c r="B13" s="7" t="s">
        <v>31</v>
      </c>
      <c r="C13" s="215" t="s">
        <v>32</v>
      </c>
      <c r="D13" s="215"/>
    </row>
    <row r="16" spans="2:10" x14ac:dyDescent="0.3">
      <c r="B16" t="s">
        <v>33</v>
      </c>
      <c r="C16" s="216" t="s">
        <v>34</v>
      </c>
      <c r="D16" s="217"/>
      <c r="F16" s="216" t="s">
        <v>35</v>
      </c>
      <c r="G16" s="217"/>
      <c r="I16" s="218" t="s">
        <v>36</v>
      </c>
      <c r="J16" s="219"/>
    </row>
    <row r="17" spans="3:10" x14ac:dyDescent="0.3">
      <c r="E17" s="9"/>
    </row>
    <row r="18" spans="3:10" x14ac:dyDescent="0.3">
      <c r="C18" t="s">
        <v>37</v>
      </c>
      <c r="D18" s="9">
        <f>'O&amp;M for Allocation'!F24+GL!C10</f>
        <v>22474178.105252799</v>
      </c>
      <c r="E18" s="9"/>
      <c r="F18" t="s">
        <v>37</v>
      </c>
      <c r="G18" s="9">
        <f>D18-'O&amp;M for Allocation'!Z24</f>
        <v>18384631.465252798</v>
      </c>
      <c r="I18" t="s">
        <v>37</v>
      </c>
      <c r="J18" s="9">
        <f>D18</f>
        <v>22474178.105252799</v>
      </c>
    </row>
    <row r="19" spans="3:10" x14ac:dyDescent="0.3">
      <c r="D19" s="9"/>
      <c r="G19" s="9"/>
      <c r="J19" s="9"/>
    </row>
    <row r="20" spans="3:10" x14ac:dyDescent="0.3">
      <c r="C20" t="s">
        <v>38</v>
      </c>
      <c r="D20" s="9">
        <f>Prospective!J19+Prospective!J20+Prospective!J21+Base!I19+Base!I21+Base!I22</f>
        <v>12079064.664999992</v>
      </c>
      <c r="F20" t="s">
        <v>38</v>
      </c>
      <c r="G20" s="9">
        <f>D20</f>
        <v>12079064.664999992</v>
      </c>
      <c r="I20" t="s">
        <v>39</v>
      </c>
      <c r="J20" s="9">
        <f>D21</f>
        <v>44500212.046959311</v>
      </c>
    </row>
    <row r="21" spans="3:10" x14ac:dyDescent="0.3">
      <c r="C21" t="s">
        <v>40</v>
      </c>
      <c r="D21" s="9">
        <f>'O&amp;M for Allocation'!U19+'O&amp;M for Allocation'!U21+D20</f>
        <v>44500212.046959311</v>
      </c>
      <c r="F21" t="s">
        <v>40</v>
      </c>
      <c r="G21" s="9">
        <f>D21</f>
        <v>44500212.046959311</v>
      </c>
      <c r="I21" t="s">
        <v>40</v>
      </c>
      <c r="J21" s="9">
        <f>SUM(D20:D21)</f>
        <v>56579276.711959302</v>
      </c>
    </row>
    <row r="22" spans="3:10" x14ac:dyDescent="0.3">
      <c r="C22" t="s">
        <v>41</v>
      </c>
      <c r="D22" s="11">
        <f>D20/D21</f>
        <v>0.27143836196226284</v>
      </c>
      <c r="F22" t="s">
        <v>41</v>
      </c>
      <c r="G22" s="11">
        <f>G20/G21</f>
        <v>0.27143836196226284</v>
      </c>
      <c r="I22" t="s">
        <v>42</v>
      </c>
      <c r="J22" s="11">
        <f>J20/J21</f>
        <v>0.78651079746930008</v>
      </c>
    </row>
    <row r="23" spans="3:10" x14ac:dyDescent="0.3">
      <c r="C23" t="s">
        <v>43</v>
      </c>
      <c r="D23" s="9">
        <f>D22*D18</f>
        <v>6100354.0913379714</v>
      </c>
      <c r="F23" t="s">
        <v>43</v>
      </c>
      <c r="G23" s="9">
        <f>G22*G18</f>
        <v>4990294.2502080956</v>
      </c>
      <c r="I23" t="s">
        <v>44</v>
      </c>
      <c r="J23" s="9">
        <f>J22*J18</f>
        <v>17676183.744029462</v>
      </c>
    </row>
    <row r="24" spans="3:10" x14ac:dyDescent="0.3">
      <c r="C24" s="10" t="s">
        <v>45</v>
      </c>
      <c r="F24" s="10" t="s">
        <v>45</v>
      </c>
      <c r="I24" s="10" t="s">
        <v>45</v>
      </c>
    </row>
    <row r="25" spans="3:10" x14ac:dyDescent="0.3">
      <c r="C25" t="s">
        <v>46</v>
      </c>
      <c r="D25" s="11">
        <f>D23/D20</f>
        <v>0.50503530368656868</v>
      </c>
      <c r="F25" t="s">
        <v>46</v>
      </c>
      <c r="G25" s="11">
        <f>G23/G20</f>
        <v>0.4131358171024494</v>
      </c>
      <c r="I25" t="s">
        <v>46</v>
      </c>
      <c r="J25" s="11">
        <f>J23/J20</f>
        <v>0.39721571945267331</v>
      </c>
    </row>
    <row r="26" spans="3:10" x14ac:dyDescent="0.3">
      <c r="C26" t="s">
        <v>47</v>
      </c>
      <c r="D26" s="11">
        <v>7.6499999999999999E-2</v>
      </c>
      <c r="F26" t="s">
        <v>47</v>
      </c>
      <c r="G26" s="11">
        <v>7.6499999999999999E-2</v>
      </c>
      <c r="I26" t="s">
        <v>47</v>
      </c>
      <c r="J26" s="11">
        <v>7.6499999999999999E-2</v>
      </c>
    </row>
    <row r="27" spans="3:10" x14ac:dyDescent="0.3">
      <c r="C27" t="s">
        <v>48</v>
      </c>
      <c r="D27" s="64">
        <f>SUM(D25:D26)</f>
        <v>0.58153530368656869</v>
      </c>
      <c r="F27" t="s">
        <v>48</v>
      </c>
      <c r="G27" s="64">
        <f>SUM(G25:G26)</f>
        <v>0.48963581710244941</v>
      </c>
      <c r="I27" t="s">
        <v>48</v>
      </c>
      <c r="J27" s="197">
        <f>SUM(J25:J26)</f>
        <v>0.47371571945267332</v>
      </c>
    </row>
  </sheetData>
  <mergeCells count="4">
    <mergeCell ref="C13:D13"/>
    <mergeCell ref="C16:D16"/>
    <mergeCell ref="F16:G16"/>
    <mergeCell ref="I16:J1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4587B-3419-462D-AE0E-111EE2BEF4C9}">
  <sheetPr codeName="Sheet7">
    <tabColor theme="3"/>
  </sheetPr>
  <dimension ref="A1:G40"/>
  <sheetViews>
    <sheetView showGridLines="0" zoomScale="80" zoomScaleNormal="80" workbookViewId="0">
      <pane ySplit="4" topLeftCell="A5" activePane="bottomLeft" state="frozen"/>
      <selection activeCell="C10" sqref="C10"/>
      <selection pane="bottomLeft" activeCell="G1" sqref="G1"/>
    </sheetView>
  </sheetViews>
  <sheetFormatPr defaultRowHeight="14.4" x14ac:dyDescent="0.3"/>
  <cols>
    <col min="1" max="1" width="2.6640625" customWidth="1"/>
    <col min="2" max="2" width="17.88671875" customWidth="1"/>
    <col min="3" max="3" width="34.33203125" customWidth="1"/>
    <col min="4" max="4" width="21.88671875" bestFit="1" customWidth="1"/>
    <col min="5" max="5" width="13.88671875" bestFit="1" customWidth="1"/>
    <col min="6" max="6" width="34.33203125" customWidth="1"/>
    <col min="7" max="7" width="21.88671875" bestFit="1" customWidth="1"/>
  </cols>
  <sheetData>
    <row r="1" spans="2:7" x14ac:dyDescent="0.3">
      <c r="G1" s="235" t="s">
        <v>3365</v>
      </c>
    </row>
    <row r="2" spans="2:7" x14ac:dyDescent="0.3">
      <c r="B2" s="1" t="s">
        <v>49</v>
      </c>
    </row>
    <row r="4" spans="2:7" x14ac:dyDescent="0.3">
      <c r="B4" t="s">
        <v>50</v>
      </c>
    </row>
    <row r="7" spans="2:7" x14ac:dyDescent="0.3">
      <c r="B7" s="7" t="s">
        <v>18</v>
      </c>
      <c r="C7" t="s">
        <v>51</v>
      </c>
      <c r="D7" t="s">
        <v>52</v>
      </c>
    </row>
    <row r="8" spans="2:7" x14ac:dyDescent="0.3">
      <c r="C8" s="6" t="s">
        <v>53</v>
      </c>
      <c r="D8" s="6" t="s">
        <v>54</v>
      </c>
    </row>
    <row r="9" spans="2:7" x14ac:dyDescent="0.3">
      <c r="B9" s="7" t="s">
        <v>31</v>
      </c>
      <c r="C9" s="215" t="s">
        <v>55</v>
      </c>
      <c r="D9" s="215"/>
    </row>
    <row r="12" spans="2:7" x14ac:dyDescent="0.3">
      <c r="B12" t="s">
        <v>33</v>
      </c>
      <c r="C12" s="216" t="s">
        <v>34</v>
      </c>
      <c r="D12" s="217"/>
      <c r="F12" s="216" t="s">
        <v>35</v>
      </c>
      <c r="G12" s="217"/>
    </row>
    <row r="14" spans="2:7" x14ac:dyDescent="0.3">
      <c r="C14" t="s">
        <v>56</v>
      </c>
      <c r="D14" s="9">
        <f>'O&amp;M for Allocation'!H24+D34+D38</f>
        <v>810500.54813172412</v>
      </c>
      <c r="F14" t="s">
        <v>56</v>
      </c>
      <c r="G14" s="60">
        <f>'O&amp;M for Allocation'!H26+D34+F38</f>
        <v>775117.40688811161</v>
      </c>
    </row>
    <row r="15" spans="2:7" x14ac:dyDescent="0.3">
      <c r="D15" s="9"/>
    </row>
    <row r="16" spans="2:7" x14ac:dyDescent="0.3">
      <c r="C16" t="s">
        <v>57</v>
      </c>
      <c r="D16" s="9">
        <f>Prospective!M17+Base!I17</f>
        <v>13093175.010000002</v>
      </c>
      <c r="F16" t="s">
        <v>57</v>
      </c>
      <c r="G16" s="60">
        <f>D16</f>
        <v>13093175.010000002</v>
      </c>
    </row>
    <row r="17" spans="1:7" x14ac:dyDescent="0.3">
      <c r="C17" t="s">
        <v>58</v>
      </c>
      <c r="D17" s="9">
        <f>D16+'O&amp;M for Allocation'!U17</f>
        <v>14733150.166727277</v>
      </c>
      <c r="F17" t="s">
        <v>58</v>
      </c>
      <c r="G17" s="60">
        <f>D17</f>
        <v>14733150.166727277</v>
      </c>
    </row>
    <row r="18" spans="1:7" x14ac:dyDescent="0.3">
      <c r="C18" t="s">
        <v>59</v>
      </c>
      <c r="D18" s="11">
        <f>D16/D17</f>
        <v>0.8886880851570409</v>
      </c>
      <c r="F18" t="s">
        <v>59</v>
      </c>
      <c r="G18" s="11">
        <f>G16/G17</f>
        <v>0.8886880851570409</v>
      </c>
    </row>
    <row r="19" spans="1:7" x14ac:dyDescent="0.3">
      <c r="C19" t="s">
        <v>43</v>
      </c>
      <c r="D19" s="9">
        <f>D18*D14</f>
        <v>720282.18013791402</v>
      </c>
      <c r="F19" t="s">
        <v>43</v>
      </c>
      <c r="G19" s="9">
        <f>G18*G14</f>
        <v>688837.60409928684</v>
      </c>
    </row>
    <row r="20" spans="1:7" x14ac:dyDescent="0.3">
      <c r="C20" s="10" t="s">
        <v>45</v>
      </c>
      <c r="F20" s="10" t="s">
        <v>45</v>
      </c>
    </row>
    <row r="21" spans="1:7" x14ac:dyDescent="0.3">
      <c r="C21" t="s">
        <v>60</v>
      </c>
      <c r="D21" s="64">
        <f>D19/D16</f>
        <v>5.5012033337047246E-2</v>
      </c>
      <c r="F21" t="s">
        <v>60</v>
      </c>
      <c r="G21" s="64">
        <f>G19/G16</f>
        <v>5.2610432807411678E-2</v>
      </c>
    </row>
    <row r="28" spans="1:7" x14ac:dyDescent="0.3">
      <c r="A28" s="165"/>
      <c r="B28" s="165"/>
      <c r="C28" s="165"/>
      <c r="D28" s="165"/>
      <c r="E28" s="165"/>
      <c r="F28" s="165"/>
    </row>
    <row r="30" spans="1:7" x14ac:dyDescent="0.3">
      <c r="B30" t="s">
        <v>61</v>
      </c>
    </row>
    <row r="31" spans="1:7" x14ac:dyDescent="0.3">
      <c r="B31" t="s">
        <v>62</v>
      </c>
      <c r="D31" s="9">
        <f>'Insurable Values'!N288</f>
        <v>27682.75927707642</v>
      </c>
    </row>
    <row r="32" spans="1:7" x14ac:dyDescent="0.3">
      <c r="B32" t="s">
        <v>54</v>
      </c>
      <c r="D32" s="9">
        <f>'Dep''n'!E31</f>
        <v>160321.46611287401</v>
      </c>
    </row>
    <row r="33" spans="2:6" x14ac:dyDescent="0.3">
      <c r="B33" t="s">
        <v>63</v>
      </c>
      <c r="D33" s="9">
        <f>'Property Tax'!E20</f>
        <v>126827.67430101801</v>
      </c>
    </row>
    <row r="34" spans="2:6" x14ac:dyDescent="0.3">
      <c r="D34" s="166">
        <f>SUM(D31:D33)</f>
        <v>314831.89969096845</v>
      </c>
    </row>
    <row r="36" spans="2:6" x14ac:dyDescent="0.3">
      <c r="B36" t="s">
        <v>64</v>
      </c>
    </row>
    <row r="37" spans="2:6" x14ac:dyDescent="0.3">
      <c r="B37" t="s">
        <v>65</v>
      </c>
      <c r="D37" s="9">
        <f>SUMIF('O&amp;M for Allocation'!$C:$C,"*Lbr",'O&amp;M for Allocation'!H:H)</f>
        <v>385020.01</v>
      </c>
      <c r="F37" s="60">
        <f>D37</f>
        <v>385020.01</v>
      </c>
    </row>
    <row r="38" spans="2:6" x14ac:dyDescent="0.3">
      <c r="B38" t="s">
        <v>66</v>
      </c>
      <c r="D38" s="9">
        <f>D37*'Benefit Adder'!D27</f>
        <v>223902.72844075572</v>
      </c>
      <c r="F38" s="60">
        <f>F37*'Benefit Adder'!G27</f>
        <v>188519.58719714324</v>
      </c>
    </row>
    <row r="39" spans="2:6" x14ac:dyDescent="0.3">
      <c r="B39" t="s">
        <v>67</v>
      </c>
      <c r="D39" s="60">
        <f>D17</f>
        <v>14733150.166727277</v>
      </c>
      <c r="F39" s="60">
        <f>G17</f>
        <v>14733150.166727277</v>
      </c>
    </row>
    <row r="40" spans="2:6" x14ac:dyDescent="0.3">
      <c r="B40" t="s">
        <v>68</v>
      </c>
      <c r="D40" s="11">
        <f>D38/D39</f>
        <v>1.5197206701008735E-2</v>
      </c>
      <c r="F40" s="11">
        <f>F38/F39</f>
        <v>1.2795606171373174E-2</v>
      </c>
    </row>
  </sheetData>
  <mergeCells count="3">
    <mergeCell ref="C9:D9"/>
    <mergeCell ref="C12:D12"/>
    <mergeCell ref="F12:G1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D32C9-3773-4A8E-9EB8-08065CE5310B}">
  <sheetPr codeName="Sheet8">
    <tabColor theme="3"/>
  </sheetPr>
  <dimension ref="A1:F42"/>
  <sheetViews>
    <sheetView showGridLines="0" zoomScale="80" zoomScaleNormal="80" workbookViewId="0">
      <pane ySplit="4" topLeftCell="A5" activePane="bottomLeft" state="frozen"/>
      <selection activeCell="C10" sqref="C10"/>
      <selection pane="bottomLeft" activeCell="F1" sqref="F1"/>
    </sheetView>
  </sheetViews>
  <sheetFormatPr defaultRowHeight="14.4" x14ac:dyDescent="0.3"/>
  <cols>
    <col min="1" max="1" width="2.6640625" customWidth="1"/>
    <col min="2" max="2" width="17.88671875" customWidth="1"/>
    <col min="3" max="3" width="47.88671875" bestFit="1" customWidth="1"/>
    <col min="4" max="4" width="21.88671875" bestFit="1" customWidth="1"/>
    <col min="6" max="6" width="12.33203125" bestFit="1" customWidth="1"/>
  </cols>
  <sheetData>
    <row r="1" spans="2:6" x14ac:dyDescent="0.3">
      <c r="F1" s="235" t="s">
        <v>3365</v>
      </c>
    </row>
    <row r="2" spans="2:6" x14ac:dyDescent="0.3">
      <c r="B2" s="1" t="s">
        <v>69</v>
      </c>
    </row>
    <row r="4" spans="2:6" x14ac:dyDescent="0.3">
      <c r="B4" t="s">
        <v>50</v>
      </c>
    </row>
    <row r="7" spans="2:6" x14ac:dyDescent="0.3">
      <c r="B7" s="7" t="s">
        <v>18</v>
      </c>
      <c r="C7" t="s">
        <v>70</v>
      </c>
      <c r="D7" t="s">
        <v>52</v>
      </c>
    </row>
    <row r="8" spans="2:6" x14ac:dyDescent="0.3">
      <c r="C8" s="6" t="s">
        <v>53</v>
      </c>
      <c r="D8" s="6" t="s">
        <v>54</v>
      </c>
    </row>
    <row r="9" spans="2:6" x14ac:dyDescent="0.3">
      <c r="B9" s="7" t="s">
        <v>31</v>
      </c>
      <c r="C9" s="215" t="s">
        <v>71</v>
      </c>
      <c r="D9" s="215"/>
    </row>
    <row r="12" spans="2:6" x14ac:dyDescent="0.3">
      <c r="B12" t="s">
        <v>33</v>
      </c>
    </row>
    <row r="14" spans="2:6" x14ac:dyDescent="0.3">
      <c r="C14" t="s">
        <v>72</v>
      </c>
      <c r="D14" s="9">
        <f>'O&amp;M for Allocation'!G24+D36+D40</f>
        <v>7028127.0016321857</v>
      </c>
      <c r="F14" s="60">
        <f>+'O&amp;M for Allocation'!G26+D36+F40</f>
        <v>6965290.3876871057</v>
      </c>
    </row>
    <row r="15" spans="2:6" x14ac:dyDescent="0.3">
      <c r="D15" s="9"/>
    </row>
    <row r="16" spans="2:6" x14ac:dyDescent="0.3">
      <c r="C16" t="s">
        <v>73</v>
      </c>
      <c r="D16" s="9">
        <f>Prospective!J20+Base!I21</f>
        <v>7027699.0249999939</v>
      </c>
      <c r="F16" s="9">
        <f>+Prospective!J20+Base!I21</f>
        <v>7027699.0249999939</v>
      </c>
    </row>
    <row r="17" spans="1:6" x14ac:dyDescent="0.3">
      <c r="C17" t="s">
        <v>74</v>
      </c>
      <c r="D17" s="9">
        <f>Prospective!M20+Base!I21+'O&amp;M for Allocation'!U21-CSC!D12</f>
        <v>18908339.864862792</v>
      </c>
      <c r="F17" s="9">
        <f>+Prospective!M20+Base!I21+'O&amp;M for Allocation'!U21-CSC!D12</f>
        <v>18908339.864862792</v>
      </c>
    </row>
    <row r="18" spans="1:6" x14ac:dyDescent="0.3">
      <c r="C18" t="s">
        <v>75</v>
      </c>
      <c r="D18" s="11">
        <f>D16/D17</f>
        <v>0.37167192229601859</v>
      </c>
      <c r="F18" s="11">
        <f>F16/F17</f>
        <v>0.37167192229601859</v>
      </c>
    </row>
    <row r="19" spans="1:6" x14ac:dyDescent="0.3">
      <c r="C19" t="s">
        <v>43</v>
      </c>
      <c r="D19" s="9">
        <f>D18*D14</f>
        <v>2612157.4728371878</v>
      </c>
      <c r="F19" s="9">
        <f>F18*F14</f>
        <v>2588802.8677416472</v>
      </c>
    </row>
    <row r="20" spans="1:6" x14ac:dyDescent="0.3">
      <c r="C20" s="10" t="s">
        <v>45</v>
      </c>
    </row>
    <row r="21" spans="1:6" x14ac:dyDescent="0.3">
      <c r="C21" t="s">
        <v>76</v>
      </c>
      <c r="D21" s="64">
        <f>D19/D16</f>
        <v>0.37169455657460942</v>
      </c>
      <c r="F21" s="64">
        <f>F19/F16</f>
        <v>0.36837133442003794</v>
      </c>
    </row>
    <row r="28" spans="1:6" x14ac:dyDescent="0.3">
      <c r="A28" s="165"/>
      <c r="B28" s="165"/>
      <c r="C28" s="165"/>
      <c r="D28" s="165"/>
      <c r="E28" s="165"/>
      <c r="F28" s="165"/>
    </row>
    <row r="30" spans="1:6" x14ac:dyDescent="0.3">
      <c r="B30" t="s">
        <v>61</v>
      </c>
    </row>
    <row r="31" spans="1:6" x14ac:dyDescent="0.3">
      <c r="B31" t="s">
        <v>77</v>
      </c>
      <c r="D31" s="9">
        <f>'Insurable Values'!N295</f>
        <v>32211.009452025242</v>
      </c>
    </row>
    <row r="32" spans="1:6" x14ac:dyDescent="0.3">
      <c r="B32" t="s">
        <v>78</v>
      </c>
      <c r="D32" s="176">
        <v>157830.92000000001</v>
      </c>
    </row>
    <row r="33" spans="2:6" x14ac:dyDescent="0.3">
      <c r="B33" t="s">
        <v>54</v>
      </c>
      <c r="D33" s="9">
        <f>'Dep''n'!E41</f>
        <v>2572277.7645564871</v>
      </c>
    </row>
    <row r="34" spans="2:6" x14ac:dyDescent="0.3">
      <c r="B34" t="s">
        <v>79</v>
      </c>
      <c r="D34" s="60">
        <v>186420.28</v>
      </c>
    </row>
    <row r="35" spans="2:6" x14ac:dyDescent="0.3">
      <c r="B35" t="s">
        <v>63</v>
      </c>
      <c r="D35" s="9">
        <f>'Property Tax'!E28</f>
        <v>179356.91204210802</v>
      </c>
    </row>
    <row r="36" spans="2:6" x14ac:dyDescent="0.3">
      <c r="D36" s="166">
        <f>SUM(D31:D35)</f>
        <v>3128096.8860506201</v>
      </c>
    </row>
    <row r="38" spans="2:6" x14ac:dyDescent="0.3">
      <c r="B38" t="s">
        <v>64</v>
      </c>
    </row>
    <row r="39" spans="2:6" x14ac:dyDescent="0.3">
      <c r="B39" t="s">
        <v>65</v>
      </c>
      <c r="D39" s="9">
        <f>SUMIF('O&amp;M for Allocation'!$C:$C,"1200*",'O&amp;M for Allocation'!G:G)+SUMIF('O&amp;M for Allocation'!$C:$C,"1300*",'O&amp;M for Allocation'!G:G)+SUMIF('O&amp;M for Allocation'!$C:$C,"1400*",'O&amp;M for Allocation'!G:G)</f>
        <v>683753.69962011056</v>
      </c>
      <c r="F39" s="9">
        <f>+D39</f>
        <v>683753.69962011056</v>
      </c>
    </row>
    <row r="40" spans="2:6" x14ac:dyDescent="0.3">
      <c r="B40" t="s">
        <v>66</v>
      </c>
      <c r="D40" s="9">
        <f>D39*'Benefit Adder'!D27</f>
        <v>397626.91535539587</v>
      </c>
      <c r="F40" s="9">
        <f>+F39*'Benefit Adder'!G27</f>
        <v>334790.30141031562</v>
      </c>
    </row>
    <row r="41" spans="2:6" x14ac:dyDescent="0.3">
      <c r="B41" t="s">
        <v>80</v>
      </c>
      <c r="D41" s="60">
        <f>D17</f>
        <v>18908339.864862792</v>
      </c>
      <c r="F41" s="60">
        <f>F17</f>
        <v>18908339.864862792</v>
      </c>
    </row>
    <row r="42" spans="2:6" x14ac:dyDescent="0.3">
      <c r="B42" t="s">
        <v>68</v>
      </c>
      <c r="D42" s="11">
        <f>D40/D41</f>
        <v>2.1029181736589291E-2</v>
      </c>
      <c r="F42" s="11">
        <f>F40/F41</f>
        <v>1.7705959582017754E-2</v>
      </c>
    </row>
  </sheetData>
  <mergeCells count="1">
    <mergeCell ref="C9:D9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95386-56FB-4B1A-8A8F-46EEE5D88C30}">
  <sheetPr codeName="Sheet9">
    <tabColor theme="3"/>
  </sheetPr>
  <dimension ref="A1:K40"/>
  <sheetViews>
    <sheetView showGridLines="0" zoomScale="80" zoomScaleNormal="80" workbookViewId="0">
      <pane ySplit="4" topLeftCell="A5" activePane="bottomLeft" state="frozen"/>
      <selection pane="bottomLeft" activeCell="K1" sqref="K1"/>
    </sheetView>
  </sheetViews>
  <sheetFormatPr defaultRowHeight="14.4" x14ac:dyDescent="0.3"/>
  <cols>
    <col min="1" max="1" width="2.6640625" customWidth="1"/>
    <col min="2" max="2" width="17.88671875" customWidth="1"/>
    <col min="3" max="3" width="34.33203125" customWidth="1"/>
    <col min="4" max="4" width="21.88671875" bestFit="1" customWidth="1"/>
    <col min="5" max="5" width="13.88671875" bestFit="1" customWidth="1"/>
    <col min="6" max="6" width="13.44140625" bestFit="1" customWidth="1"/>
    <col min="8" max="8" width="11.88671875" bestFit="1" customWidth="1"/>
    <col min="10" max="10" width="21.33203125" bestFit="1" customWidth="1"/>
    <col min="11" max="11" width="17.33203125" bestFit="1" customWidth="1"/>
  </cols>
  <sheetData>
    <row r="1" spans="2:11" x14ac:dyDescent="0.3">
      <c r="K1" s="235" t="s">
        <v>3365</v>
      </c>
    </row>
    <row r="2" spans="2:11" x14ac:dyDescent="0.3">
      <c r="B2" s="1" t="s">
        <v>16</v>
      </c>
    </row>
    <row r="4" spans="2:11" x14ac:dyDescent="0.3">
      <c r="B4" t="s">
        <v>81</v>
      </c>
    </row>
    <row r="7" spans="2:11" x14ac:dyDescent="0.3">
      <c r="B7" s="7" t="s">
        <v>18</v>
      </c>
    </row>
    <row r="12" spans="2:11" x14ac:dyDescent="0.3">
      <c r="C12" s="6"/>
      <c r="D12" s="6"/>
    </row>
    <row r="13" spans="2:11" x14ac:dyDescent="0.3">
      <c r="B13" s="7" t="s">
        <v>31</v>
      </c>
      <c r="C13" s="215"/>
      <c r="D13" s="215"/>
    </row>
    <row r="16" spans="2:11" x14ac:dyDescent="0.3">
      <c r="B16" t="s">
        <v>33</v>
      </c>
      <c r="D16" t="s">
        <v>82</v>
      </c>
      <c r="F16" t="s">
        <v>83</v>
      </c>
    </row>
    <row r="17" spans="1:11" x14ac:dyDescent="0.3">
      <c r="E17" s="9"/>
      <c r="F17" s="9"/>
      <c r="J17" s="4" t="s">
        <v>84</v>
      </c>
      <c r="K17" s="4" t="s">
        <v>85</v>
      </c>
    </row>
    <row r="18" spans="1:11" x14ac:dyDescent="0.3">
      <c r="C18" t="s">
        <v>86</v>
      </c>
      <c r="D18" s="9">
        <f>'O&amp;M for Allocation'!I24+D34+D38</f>
        <v>43152903.956687637</v>
      </c>
      <c r="E18" s="9"/>
      <c r="F18" s="9">
        <f>+'O&amp;M for Allocation'!I26+D34+F38</f>
        <v>42001825.355530247</v>
      </c>
      <c r="H18" s="60"/>
      <c r="J18" s="60">
        <f>+D18</f>
        <v>43152903.956687637</v>
      </c>
      <c r="K18" s="60"/>
    </row>
    <row r="19" spans="1:11" x14ac:dyDescent="0.3">
      <c r="D19" s="9"/>
      <c r="F19" s="9"/>
    </row>
    <row r="20" spans="1:11" x14ac:dyDescent="0.3">
      <c r="C20" t="s">
        <v>87</v>
      </c>
      <c r="D20" s="9">
        <f>Prospective!M18+Prospective!M19+Prospective!M20+Base!I18+Base!I19+Base!I21</f>
        <v>72009406.435000017</v>
      </c>
      <c r="F20" s="9">
        <f>+D20</f>
        <v>72009406.435000017</v>
      </c>
      <c r="H20" s="60"/>
      <c r="J20" s="60">
        <f t="shared" ref="J20:J21" si="0">+D20</f>
        <v>72009406.435000017</v>
      </c>
      <c r="K20" s="60"/>
    </row>
    <row r="21" spans="1:11" x14ac:dyDescent="0.3">
      <c r="C21" t="s">
        <v>88</v>
      </c>
      <c r="D21" s="9">
        <f>'O&amp;M for Allocation'!U18+'O&amp;M for Allocation'!U19+'O&amp;M for Allocation'!U21+D20</f>
        <v>129820256.98170805</v>
      </c>
      <c r="F21" s="9">
        <f>+D21</f>
        <v>129820256.98170805</v>
      </c>
      <c r="H21" s="60"/>
      <c r="J21" s="60">
        <f t="shared" si="0"/>
        <v>129820256.98170805</v>
      </c>
      <c r="K21" s="60"/>
    </row>
    <row r="22" spans="1:11" x14ac:dyDescent="0.3">
      <c r="C22" t="s">
        <v>41</v>
      </c>
      <c r="D22" s="11">
        <f>D20/D21</f>
        <v>0.55468544054065694</v>
      </c>
      <c r="E22" s="11"/>
      <c r="F22" s="11">
        <f>F20/F21</f>
        <v>0.55468544054065694</v>
      </c>
      <c r="J22" s="11">
        <f>+'Transmission G&amp;A'!E20</f>
        <v>0.25071864560321094</v>
      </c>
    </row>
    <row r="23" spans="1:11" x14ac:dyDescent="0.3">
      <c r="C23" t="s">
        <v>43</v>
      </c>
      <c r="D23" s="9">
        <f>D22*D18</f>
        <v>23936287.541823938</v>
      </c>
      <c r="E23" s="9"/>
      <c r="F23" s="9">
        <f>F22*F18</f>
        <v>23297801.000844032</v>
      </c>
      <c r="J23" s="9">
        <f>J22*J18</f>
        <v>10819237.633866167</v>
      </c>
      <c r="K23" s="9"/>
    </row>
    <row r="24" spans="1:11" x14ac:dyDescent="0.3">
      <c r="C24" s="10" t="s">
        <v>45</v>
      </c>
    </row>
    <row r="25" spans="1:11" x14ac:dyDescent="0.3">
      <c r="C25" t="s">
        <v>46</v>
      </c>
      <c r="D25" s="64">
        <f>D23/D20</f>
        <v>0.33240501105130282</v>
      </c>
      <c r="F25" s="64">
        <f>F23/F20</f>
        <v>0.32353830081732471</v>
      </c>
      <c r="J25" s="64">
        <f>J23/J20</f>
        <v>0.15024756027717373</v>
      </c>
      <c r="K25" s="64">
        <f>(J25*0.1665)+(D25*(1-0.1665))</f>
        <v>0.30207579549741032</v>
      </c>
    </row>
    <row r="27" spans="1:11" x14ac:dyDescent="0.3">
      <c r="J27" s="11">
        <f>J25/$D$25</f>
        <v>0.45200148999554274</v>
      </c>
      <c r="K27" s="11">
        <f>K25/$D$25</f>
        <v>0.90875824808425787</v>
      </c>
    </row>
    <row r="28" spans="1:11" x14ac:dyDescent="0.3">
      <c r="A28" s="165"/>
      <c r="B28" s="165"/>
      <c r="C28" s="165"/>
      <c r="D28" s="165"/>
      <c r="E28" s="165"/>
      <c r="F28" s="165"/>
      <c r="J28" s="18" t="s">
        <v>89</v>
      </c>
      <c r="K28" s="18" t="s">
        <v>90</v>
      </c>
    </row>
    <row r="29" spans="1:11" x14ac:dyDescent="0.3">
      <c r="J29" s="27">
        <f>+D25-J25</f>
        <v>0.18215745077412909</v>
      </c>
      <c r="K29" s="27">
        <f>+K25-J25</f>
        <v>0.15182823522023658</v>
      </c>
    </row>
    <row r="30" spans="1:11" x14ac:dyDescent="0.3">
      <c r="B30" t="s">
        <v>61</v>
      </c>
    </row>
    <row r="31" spans="1:11" x14ac:dyDescent="0.3">
      <c r="B31" t="s">
        <v>91</v>
      </c>
      <c r="D31" s="9">
        <f>'Dep''n'!E20</f>
        <v>4567071.346450001</v>
      </c>
    </row>
    <row r="32" spans="1:11" x14ac:dyDescent="0.3">
      <c r="B32" t="s">
        <v>92</v>
      </c>
      <c r="D32" s="9">
        <f>'Insurable Values'!N280</f>
        <v>122269.17068796681</v>
      </c>
    </row>
    <row r="33" spans="2:6" x14ac:dyDescent="0.3">
      <c r="B33" t="s">
        <v>63</v>
      </c>
      <c r="D33" s="9">
        <f>'Property Tax'!E8</f>
        <v>239110.335168513</v>
      </c>
    </row>
    <row r="34" spans="2:6" x14ac:dyDescent="0.3">
      <c r="D34" s="166">
        <f>SUM(D31:D33)</f>
        <v>4928450.8523064815</v>
      </c>
    </row>
    <row r="36" spans="2:6" x14ac:dyDescent="0.3">
      <c r="B36" t="s">
        <v>64</v>
      </c>
    </row>
    <row r="37" spans="2:6" x14ac:dyDescent="0.3">
      <c r="B37" t="s">
        <v>65</v>
      </c>
      <c r="D37" s="9">
        <f>SUMIF('O&amp;M for Allocation'!$C:$C,"*Lbr",'O&amp;M for Allocation'!I:I)</f>
        <v>11873677.133435199</v>
      </c>
      <c r="F37" s="9">
        <f>+D37</f>
        <v>11873677.133435199</v>
      </c>
    </row>
    <row r="38" spans="2:6" x14ac:dyDescent="0.3">
      <c r="B38" t="s">
        <v>66</v>
      </c>
      <c r="D38" s="9">
        <f>D37*'Benefit Adder'!D27</f>
        <v>6904962.4376685051</v>
      </c>
      <c r="F38" s="9">
        <f>+F37*'Benefit Adder'!G27</f>
        <v>5813777.6052402128</v>
      </c>
    </row>
    <row r="39" spans="2:6" x14ac:dyDescent="0.3">
      <c r="B39" t="s">
        <v>80</v>
      </c>
      <c r="D39" s="60">
        <f>D21</f>
        <v>129820256.98170805</v>
      </c>
      <c r="F39" s="60">
        <f>+D21</f>
        <v>129820256.98170805</v>
      </c>
    </row>
    <row r="40" spans="2:6" x14ac:dyDescent="0.3">
      <c r="B40" t="s">
        <v>68</v>
      </c>
      <c r="D40" s="11">
        <f>D38/D39</f>
        <v>5.3188636336172324E-2</v>
      </c>
      <c r="F40" s="11">
        <f>F38/F39</f>
        <v>4.4783285293137159E-2</v>
      </c>
    </row>
  </sheetData>
  <mergeCells count="1">
    <mergeCell ref="C13:D1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17CCE-E4DB-4D0E-AFFA-6A3D0D609D60}">
  <sheetPr codeName="Sheet10">
    <tabColor theme="3"/>
  </sheetPr>
  <dimension ref="A1:E21"/>
  <sheetViews>
    <sheetView workbookViewId="0">
      <selection activeCell="E1" sqref="E1"/>
    </sheetView>
  </sheetViews>
  <sheetFormatPr defaultRowHeight="14.4" x14ac:dyDescent="0.3"/>
  <cols>
    <col min="2" max="2" width="38" bestFit="1" customWidth="1"/>
    <col min="3" max="8" width="14.33203125" bestFit="1" customWidth="1"/>
    <col min="9" max="9" width="7.6640625" bestFit="1" customWidth="1"/>
    <col min="10" max="10" width="6.109375" bestFit="1" customWidth="1"/>
    <col min="11" max="13" width="5.109375" bestFit="1" customWidth="1"/>
    <col min="14" max="17" width="4.44140625" bestFit="1" customWidth="1"/>
    <col min="18" max="27" width="5.44140625" bestFit="1" customWidth="1"/>
    <col min="28" max="33" width="7" bestFit="1" customWidth="1"/>
    <col min="34" max="76" width="8" bestFit="1" customWidth="1"/>
    <col min="77" max="104" width="9" bestFit="1" customWidth="1"/>
    <col min="105" max="111" width="10.5546875" bestFit="1" customWidth="1"/>
    <col min="112" max="112" width="12.6640625" bestFit="1" customWidth="1"/>
  </cols>
  <sheetData>
    <row r="1" spans="1:5" x14ac:dyDescent="0.3">
      <c r="E1" s="235" t="s">
        <v>3365</v>
      </c>
    </row>
    <row r="3" spans="1:5" ht="28.8" x14ac:dyDescent="0.3">
      <c r="B3" s="32" t="s">
        <v>93</v>
      </c>
      <c r="C3" t="s">
        <v>94</v>
      </c>
      <c r="D3" s="206" t="s">
        <v>95</v>
      </c>
      <c r="E3" s="206" t="s">
        <v>96</v>
      </c>
    </row>
    <row r="4" spans="1:5" x14ac:dyDescent="0.3">
      <c r="A4" t="s">
        <v>97</v>
      </c>
      <c r="B4" s="26" t="s">
        <v>97</v>
      </c>
      <c r="C4" s="85">
        <v>7826.9999999999982</v>
      </c>
      <c r="D4" s="11">
        <v>0.25269999999999998</v>
      </c>
      <c r="E4" s="11">
        <f>(C4/$C$20)*D4</f>
        <v>5.762770028838095E-5</v>
      </c>
    </row>
    <row r="5" spans="1:5" x14ac:dyDescent="0.3">
      <c r="A5" t="s">
        <v>98</v>
      </c>
      <c r="B5" s="26" t="s">
        <v>98</v>
      </c>
      <c r="C5" s="85">
        <v>9279595.1499999985</v>
      </c>
      <c r="D5" s="11">
        <v>0.16289999999999999</v>
      </c>
      <c r="E5" s="11">
        <f t="shared" ref="E5:E19" si="0">(C5/$C$20)*D5</f>
        <v>4.4043398882597708E-2</v>
      </c>
    </row>
    <row r="6" spans="1:5" x14ac:dyDescent="0.3">
      <c r="A6" t="s">
        <v>99</v>
      </c>
      <c r="B6" s="26" t="s">
        <v>99</v>
      </c>
      <c r="C6" s="85">
        <v>0</v>
      </c>
      <c r="D6" s="11"/>
      <c r="E6" s="11">
        <f t="shared" si="0"/>
        <v>0</v>
      </c>
    </row>
    <row r="7" spans="1:5" x14ac:dyDescent="0.3">
      <c r="A7" t="s">
        <v>100</v>
      </c>
      <c r="B7" s="26" t="s">
        <v>100</v>
      </c>
      <c r="C7" s="85">
        <v>6595867.1364270402</v>
      </c>
      <c r="D7" s="11">
        <v>0.46079999999999999</v>
      </c>
      <c r="E7" s="11">
        <f t="shared" si="0"/>
        <v>8.8555406785904039E-2</v>
      </c>
    </row>
    <row r="8" spans="1:5" x14ac:dyDescent="0.3">
      <c r="A8" t="s">
        <v>101</v>
      </c>
      <c r="B8" s="26" t="s">
        <v>101</v>
      </c>
      <c r="C8" s="85">
        <v>1698270.8693774589</v>
      </c>
      <c r="D8" s="11">
        <v>0.35630000000000001</v>
      </c>
      <c r="E8" s="11">
        <f t="shared" si="0"/>
        <v>1.7630048035480191E-2</v>
      </c>
    </row>
    <row r="9" spans="1:5" x14ac:dyDescent="0.3">
      <c r="A9" t="s">
        <v>102</v>
      </c>
      <c r="B9" s="26" t="s">
        <v>103</v>
      </c>
      <c r="C9" s="85">
        <v>4468501.7949130386</v>
      </c>
      <c r="D9" s="11">
        <v>0.1938</v>
      </c>
      <c r="E9" s="11">
        <f t="shared" si="0"/>
        <v>2.5231694781112205E-2</v>
      </c>
    </row>
    <row r="10" spans="1:5" x14ac:dyDescent="0.3">
      <c r="A10" t="s">
        <v>103</v>
      </c>
      <c r="B10" s="26" t="s">
        <v>104</v>
      </c>
      <c r="C10" s="85">
        <v>1608850.91</v>
      </c>
      <c r="D10" s="11">
        <v>0.25269999999999998</v>
      </c>
      <c r="E10" s="11">
        <f t="shared" si="0"/>
        <v>1.1845455225523056E-2</v>
      </c>
    </row>
    <row r="11" spans="1:5" x14ac:dyDescent="0.3">
      <c r="A11" t="s">
        <v>104</v>
      </c>
      <c r="B11" s="26" t="s">
        <v>105</v>
      </c>
      <c r="C11" s="85">
        <v>2079528.8566666669</v>
      </c>
      <c r="D11" s="11">
        <v>0.37009999999999998</v>
      </c>
      <c r="E11" s="11">
        <f t="shared" si="0"/>
        <v>2.2424085952201217E-2</v>
      </c>
    </row>
    <row r="12" spans="1:5" x14ac:dyDescent="0.3">
      <c r="A12" t="s">
        <v>105</v>
      </c>
      <c r="B12" s="26" t="s">
        <v>106</v>
      </c>
      <c r="C12" s="85">
        <v>3069597.1493939403</v>
      </c>
      <c r="D12" s="11">
        <v>0.13200000000000001</v>
      </c>
      <c r="E12" s="11">
        <f t="shared" si="0"/>
        <v>1.1805544624576723E-2</v>
      </c>
    </row>
    <row r="13" spans="1:5" x14ac:dyDescent="0.3">
      <c r="A13" t="s">
        <v>106</v>
      </c>
      <c r="B13" s="26" t="s">
        <v>107</v>
      </c>
      <c r="C13" s="85">
        <v>768106</v>
      </c>
      <c r="D13" s="11">
        <v>0</v>
      </c>
      <c r="E13" s="11">
        <f t="shared" si="0"/>
        <v>0</v>
      </c>
    </row>
    <row r="14" spans="1:5" x14ac:dyDescent="0.3">
      <c r="A14" t="s">
        <v>107</v>
      </c>
      <c r="B14" s="26" t="s">
        <v>108</v>
      </c>
      <c r="C14" s="85">
        <v>2880575.91</v>
      </c>
      <c r="D14" s="11">
        <v>0.1027</v>
      </c>
      <c r="E14" s="11">
        <f t="shared" si="0"/>
        <v>8.619468385099761E-3</v>
      </c>
    </row>
    <row r="15" spans="1:5" x14ac:dyDescent="0.3">
      <c r="A15" t="s">
        <v>108</v>
      </c>
      <c r="B15" s="26" t="s">
        <v>109</v>
      </c>
      <c r="C15" s="85">
        <v>288853.29666666675</v>
      </c>
      <c r="D15" s="11">
        <v>0.25269999999999998</v>
      </c>
      <c r="E15" s="11">
        <f t="shared" si="0"/>
        <v>2.12673453527756E-3</v>
      </c>
    </row>
    <row r="16" spans="1:5" x14ac:dyDescent="0.3">
      <c r="A16" t="s">
        <v>109</v>
      </c>
      <c r="B16" s="26" t="s">
        <v>110</v>
      </c>
      <c r="C16" s="85">
        <v>704548.96000000008</v>
      </c>
      <c r="D16" s="11">
        <v>0.52569999999999995</v>
      </c>
      <c r="E16" s="11">
        <f t="shared" si="0"/>
        <v>1.0791451625236903E-2</v>
      </c>
    </row>
    <row r="17" spans="1:5" x14ac:dyDescent="0.3">
      <c r="A17" t="s">
        <v>110</v>
      </c>
      <c r="B17" s="26" t="s">
        <v>111</v>
      </c>
      <c r="C17" s="85">
        <v>498345.56999999995</v>
      </c>
      <c r="D17" s="11">
        <v>0.33329999999999999</v>
      </c>
      <c r="E17" s="11">
        <f t="shared" si="0"/>
        <v>4.8394569259025341E-3</v>
      </c>
    </row>
    <row r="18" spans="1:5" x14ac:dyDescent="0.3">
      <c r="A18" t="s">
        <v>111</v>
      </c>
      <c r="B18" s="26" t="s">
        <v>112</v>
      </c>
      <c r="C18" s="85">
        <v>0</v>
      </c>
      <c r="D18" s="11"/>
      <c r="E18" s="11">
        <f t="shared" si="0"/>
        <v>0</v>
      </c>
    </row>
    <row r="19" spans="1:5" x14ac:dyDescent="0.3">
      <c r="A19" t="s">
        <v>112</v>
      </c>
      <c r="B19" s="26" t="s">
        <v>113</v>
      </c>
      <c r="C19" s="85">
        <v>373270.59666666668</v>
      </c>
      <c r="D19" s="11">
        <v>0.25269999999999998</v>
      </c>
      <c r="E19" s="11">
        <f t="shared" si="0"/>
        <v>2.7482721440107065E-3</v>
      </c>
    </row>
    <row r="20" spans="1:5" x14ac:dyDescent="0.3">
      <c r="A20" t="s">
        <v>113</v>
      </c>
      <c r="B20" s="203" t="s">
        <v>114</v>
      </c>
      <c r="C20" s="204">
        <v>34321739.200111471</v>
      </c>
      <c r="D20" s="205"/>
      <c r="E20" s="209">
        <f>SUM(E4:E19)</f>
        <v>0.25071864560321094</v>
      </c>
    </row>
    <row r="21" spans="1:5" x14ac:dyDescent="0.3">
      <c r="E21" s="20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42A63-81CA-47A2-BDB3-B2E31BF8C4B0}">
  <sheetPr codeName="Sheet13">
    <tabColor theme="8" tint="0.79998168889431442"/>
  </sheetPr>
  <dimension ref="A1:Z2913"/>
  <sheetViews>
    <sheetView topLeftCell="A12" zoomScale="78" zoomScaleNormal="78" workbookViewId="0">
      <pane xSplit="3" ySplit="17" topLeftCell="D2777" activePane="bottomRight" state="frozen"/>
      <selection pane="topRight" activeCell="D13" sqref="D13"/>
      <selection pane="bottomLeft" activeCell="B29" sqref="B29"/>
      <selection pane="bottomRight" activeCell="N13" sqref="N13"/>
    </sheetView>
  </sheetViews>
  <sheetFormatPr defaultRowHeight="14.4" x14ac:dyDescent="0.3"/>
  <cols>
    <col min="1" max="1" width="8.88671875" hidden="1" customWidth="1"/>
    <col min="2" max="2" width="29.5546875" customWidth="1"/>
    <col min="3" max="3" width="24.88671875" customWidth="1"/>
    <col min="4" max="4" width="13.6640625" bestFit="1" customWidth="1"/>
    <col min="5" max="5" width="14" style="75" bestFit="1" customWidth="1"/>
    <col min="6" max="8" width="14.33203125" style="9" bestFit="1" customWidth="1"/>
    <col min="9" max="9" width="14.33203125" style="79" bestFit="1" customWidth="1"/>
    <col min="10" max="10" width="15.5546875" style="9" bestFit="1" customWidth="1"/>
    <col min="11" max="11" width="14.33203125" style="9" bestFit="1" customWidth="1"/>
    <col min="12" max="12" width="13.88671875" style="9" bestFit="1" customWidth="1"/>
    <col min="13" max="13" width="28.6640625" bestFit="1" customWidth="1"/>
    <col min="14" max="14" width="28.6640625" customWidth="1"/>
    <col min="15" max="15" width="38.5546875" bestFit="1" customWidth="1"/>
    <col min="17" max="17" width="26.88671875" bestFit="1" customWidth="1"/>
    <col min="18" max="18" width="15.6640625" style="9" bestFit="1" customWidth="1"/>
    <col min="20" max="20" width="14.6640625" bestFit="1" customWidth="1"/>
    <col min="21" max="21" width="14.44140625" bestFit="1" customWidth="1"/>
    <col min="23" max="23" width="27.109375" bestFit="1" customWidth="1"/>
    <col min="24" max="24" width="14.44140625" bestFit="1" customWidth="1"/>
    <col min="25" max="25" width="13.33203125" bestFit="1" customWidth="1"/>
    <col min="26" max="26" width="10.33203125" bestFit="1" customWidth="1"/>
    <col min="27" max="582" width="31.33203125" bestFit="1" customWidth="1"/>
    <col min="583" max="583" width="11" bestFit="1" customWidth="1"/>
  </cols>
  <sheetData>
    <row r="1" spans="1:26" ht="15" hidden="1" thickBot="1" x14ac:dyDescent="0.35">
      <c r="A1" s="10" t="s">
        <v>115</v>
      </c>
      <c r="E1"/>
      <c r="F1"/>
      <c r="G1"/>
      <c r="H1"/>
      <c r="I1"/>
      <c r="J1"/>
      <c r="K1"/>
      <c r="L1"/>
    </row>
    <row r="2" spans="1:26" s="12" customFormat="1" ht="15" hidden="1" thickBot="1" x14ac:dyDescent="0.35">
      <c r="A2" s="12">
        <v>0</v>
      </c>
      <c r="B2" s="34" t="s">
        <v>116</v>
      </c>
      <c r="C2" s="34" t="s">
        <v>116</v>
      </c>
      <c r="D2" s="35">
        <v>123.456789</v>
      </c>
      <c r="E2" s="35"/>
      <c r="R2" s="81"/>
    </row>
    <row r="3" spans="1:26" s="36" customFormat="1" ht="15" hidden="1" thickBot="1" x14ac:dyDescent="0.35">
      <c r="A3" s="36">
        <v>1</v>
      </c>
      <c r="B3" s="37" t="s">
        <v>116</v>
      </c>
      <c r="C3" s="37" t="s">
        <v>116</v>
      </c>
      <c r="D3" s="38">
        <v>123.456789</v>
      </c>
      <c r="E3" s="38"/>
      <c r="R3" s="81"/>
    </row>
    <row r="4" spans="1:26" s="39" customFormat="1" ht="15" hidden="1" thickBot="1" x14ac:dyDescent="0.35">
      <c r="A4" s="39">
        <v>2</v>
      </c>
      <c r="B4" s="40" t="s">
        <v>116</v>
      </c>
      <c r="C4" s="40" t="s">
        <v>116</v>
      </c>
      <c r="D4" s="41">
        <v>123.456789</v>
      </c>
      <c r="E4" s="41"/>
      <c r="R4" s="81"/>
    </row>
    <row r="5" spans="1:26" s="42" customFormat="1" ht="15" hidden="1" thickBot="1" x14ac:dyDescent="0.35">
      <c r="A5" s="42">
        <v>3</v>
      </c>
      <c r="B5" s="43" t="s">
        <v>116</v>
      </c>
      <c r="C5" s="43" t="s">
        <v>116</v>
      </c>
      <c r="D5" s="44">
        <v>123.456789</v>
      </c>
      <c r="E5" s="44"/>
      <c r="R5" s="81"/>
    </row>
    <row r="6" spans="1:26" s="45" customFormat="1" ht="15" hidden="1" thickBot="1" x14ac:dyDescent="0.35">
      <c r="A6" s="45">
        <v>4</v>
      </c>
      <c r="B6" s="46" t="s">
        <v>116</v>
      </c>
      <c r="C6" s="46" t="s">
        <v>116</v>
      </c>
      <c r="D6" s="47">
        <v>123.456789</v>
      </c>
      <c r="E6" s="47"/>
      <c r="R6" s="76"/>
    </row>
    <row r="7" spans="1:26" s="48" customFormat="1" ht="15" hidden="1" thickBot="1" x14ac:dyDescent="0.35">
      <c r="A7" s="48">
        <v>5</v>
      </c>
      <c r="B7" s="49" t="s">
        <v>116</v>
      </c>
      <c r="C7" s="49" t="s">
        <v>116</v>
      </c>
      <c r="D7" s="50">
        <v>123.456789</v>
      </c>
      <c r="E7" s="50"/>
      <c r="R7" s="76"/>
    </row>
    <row r="8" spans="1:26" s="52" customFormat="1" ht="15" hidden="1" thickBot="1" x14ac:dyDescent="0.35">
      <c r="A8" s="51" t="s">
        <v>117</v>
      </c>
      <c r="B8" s="53" t="s">
        <v>116</v>
      </c>
      <c r="C8" s="53" t="s">
        <v>116</v>
      </c>
      <c r="D8" s="54">
        <v>123.456789</v>
      </c>
      <c r="E8" s="54"/>
      <c r="R8" s="81"/>
    </row>
    <row r="9" spans="1:26" s="14" customFormat="1" ht="15" hidden="1" thickBot="1" x14ac:dyDescent="0.35">
      <c r="A9" s="13" t="s">
        <v>118</v>
      </c>
      <c r="B9" s="55" t="s">
        <v>116</v>
      </c>
      <c r="C9" s="55" t="s">
        <v>116</v>
      </c>
      <c r="D9" s="56">
        <v>123.456789</v>
      </c>
      <c r="E9" s="56"/>
      <c r="R9" s="76"/>
    </row>
    <row r="10" spans="1:26" hidden="1" x14ac:dyDescent="0.3">
      <c r="A10" s="10" t="s">
        <v>119</v>
      </c>
      <c r="E10"/>
      <c r="F10"/>
      <c r="G10"/>
      <c r="H10"/>
      <c r="I10"/>
      <c r="J10"/>
      <c r="K10"/>
      <c r="L10"/>
    </row>
    <row r="11" spans="1:26" hidden="1" x14ac:dyDescent="0.3">
      <c r="B11" s="10" t="s">
        <v>120</v>
      </c>
      <c r="C11" s="10" t="s">
        <v>121</v>
      </c>
      <c r="E11"/>
      <c r="F11"/>
      <c r="G11"/>
      <c r="H11"/>
      <c r="I11"/>
      <c r="J11"/>
      <c r="K11"/>
      <c r="L11"/>
    </row>
    <row r="12" spans="1:26" hidden="1" x14ac:dyDescent="0.3">
      <c r="B12" t="s">
        <v>122</v>
      </c>
      <c r="E12"/>
      <c r="F12"/>
      <c r="G12"/>
      <c r="H12"/>
      <c r="I12"/>
      <c r="J12"/>
      <c r="K12"/>
      <c r="L12"/>
    </row>
    <row r="13" spans="1:26" x14ac:dyDescent="0.3">
      <c r="E13"/>
      <c r="F13"/>
      <c r="G13"/>
      <c r="H13"/>
      <c r="I13"/>
      <c r="J13"/>
      <c r="K13"/>
      <c r="L13"/>
      <c r="N13" s="235" t="s">
        <v>3365</v>
      </c>
    </row>
    <row r="14" spans="1:26" x14ac:dyDescent="0.3">
      <c r="B14" s="28" t="s">
        <v>123</v>
      </c>
      <c r="C14" s="73" t="s">
        <v>124</v>
      </c>
      <c r="D14" s="72" t="s">
        <v>125</v>
      </c>
      <c r="E14" s="72"/>
      <c r="F14"/>
      <c r="G14"/>
      <c r="H14"/>
      <c r="I14"/>
      <c r="J14"/>
      <c r="K14"/>
      <c r="L14"/>
    </row>
    <row r="15" spans="1:26" x14ac:dyDescent="0.3">
      <c r="B15" s="28" t="s">
        <v>126</v>
      </c>
      <c r="C15" s="73" t="s">
        <v>127</v>
      </c>
      <c r="D15" s="72" t="s">
        <v>128</v>
      </c>
      <c r="E15" s="72"/>
      <c r="F15"/>
      <c r="G15"/>
      <c r="H15"/>
      <c r="I15"/>
      <c r="J15"/>
      <c r="K15"/>
      <c r="L15"/>
      <c r="N15" t="s">
        <v>129</v>
      </c>
      <c r="T15" s="220" t="s">
        <v>130</v>
      </c>
      <c r="U15" s="220"/>
      <c r="V15" s="220"/>
      <c r="W15" s="220"/>
      <c r="X15" s="220"/>
      <c r="Y15" s="220"/>
      <c r="Z15" s="220"/>
    </row>
    <row r="16" spans="1:26" x14ac:dyDescent="0.3">
      <c r="B16" s="28" t="s">
        <v>131</v>
      </c>
      <c r="C16" s="29" t="s">
        <v>36</v>
      </c>
      <c r="E16"/>
      <c r="F16"/>
      <c r="G16"/>
      <c r="H16"/>
      <c r="I16"/>
      <c r="J16"/>
      <c r="K16"/>
      <c r="L16"/>
      <c r="N16" t="s">
        <v>132</v>
      </c>
      <c r="T16" s="26" t="s">
        <v>133</v>
      </c>
      <c r="U16" s="9">
        <f>SUMIF($T$29:$T$36,T16,$U$29:$U$36)</f>
        <v>36472797.611030288</v>
      </c>
      <c r="X16" s="1" t="s">
        <v>134</v>
      </c>
      <c r="Y16" s="1" t="s">
        <v>135</v>
      </c>
    </row>
    <row r="17" spans="1:26" x14ac:dyDescent="0.3">
      <c r="B17" s="28" t="s">
        <v>136</v>
      </c>
      <c r="C17" s="29" t="s">
        <v>137</v>
      </c>
      <c r="E17"/>
      <c r="F17"/>
      <c r="G17"/>
      <c r="H17"/>
      <c r="I17"/>
      <c r="J17"/>
      <c r="K17"/>
      <c r="L17"/>
      <c r="T17" s="26" t="s">
        <v>138</v>
      </c>
      <c r="U17" s="9">
        <f>SUMIF($T$29:$T$36,T17,$U$29:$U$36)</f>
        <v>1639975.1567272742</v>
      </c>
      <c r="W17" t="s">
        <v>139</v>
      </c>
      <c r="X17" s="9">
        <f>SUMIF($Q$29:$Q$148,W17,$R$29:$R$148)</f>
        <v>212996</v>
      </c>
      <c r="Y17" s="9">
        <f>+'[1]2022-BHD'!$D$10</f>
        <v>1104981</v>
      </c>
    </row>
    <row r="18" spans="1:26" x14ac:dyDescent="0.3">
      <c r="B18" s="28" t="s">
        <v>140</v>
      </c>
      <c r="C18" s="29" t="s">
        <v>141</v>
      </c>
      <c r="E18"/>
      <c r="F18"/>
      <c r="G18"/>
      <c r="H18"/>
      <c r="I18"/>
      <c r="J18"/>
      <c r="K18"/>
      <c r="L18"/>
      <c r="T18" s="26" t="s">
        <v>142</v>
      </c>
      <c r="U18" s="9">
        <f t="shared" ref="U18:U21" si="0">SUMIF($T$29:$T$36,T18,$U$29:$U$36)</f>
        <v>25389703.164748717</v>
      </c>
      <c r="W18" t="s">
        <v>143</v>
      </c>
      <c r="X18" s="9">
        <f t="shared" ref="X18:X23" si="1">SUMIF($Q$29:$Q$148,W18,$R$29:$R$148)</f>
        <v>129264</v>
      </c>
      <c r="Y18" s="9">
        <f>+'[1]2022-MPD'!$D$10</f>
        <v>143724</v>
      </c>
    </row>
    <row r="19" spans="1:26" x14ac:dyDescent="0.3">
      <c r="B19" s="28" t="s">
        <v>144</v>
      </c>
      <c r="C19" s="29" t="s">
        <v>145</v>
      </c>
      <c r="E19"/>
      <c r="F19" s="9">
        <f>F24-F20</f>
        <v>22390785.169054933</v>
      </c>
      <c r="G19" s="9">
        <f>G24-G20</f>
        <v>3502403.2002261695</v>
      </c>
      <c r="H19" s="9">
        <f>H24-H20</f>
        <v>271765.91999999993</v>
      </c>
      <c r="I19" s="79">
        <f>I26-I20</f>
        <v>31259596.897983551</v>
      </c>
      <c r="J19" s="9">
        <f>J24-J20</f>
        <v>36885919.758516371</v>
      </c>
      <c r="K19"/>
      <c r="L19"/>
      <c r="T19" s="26" t="s">
        <v>146</v>
      </c>
      <c r="U19" s="9">
        <f t="shared" si="0"/>
        <v>16238510.452096522</v>
      </c>
      <c r="W19" t="s">
        <v>147</v>
      </c>
      <c r="X19" s="9">
        <f t="shared" si="1"/>
        <v>1153393.3599999999</v>
      </c>
      <c r="Y19" s="9">
        <f>+'[1]2022-BHD'!$H$10</f>
        <v>260985</v>
      </c>
    </row>
    <row r="20" spans="1:26" x14ac:dyDescent="0.3">
      <c r="B20" s="28" t="s">
        <v>148</v>
      </c>
      <c r="C20" s="29" t="s">
        <v>149</v>
      </c>
      <c r="E20"/>
      <c r="F20" s="66"/>
      <c r="G20" s="66"/>
      <c r="H20" s="66"/>
      <c r="I20" s="66"/>
      <c r="J20" s="66"/>
      <c r="K20"/>
      <c r="L20"/>
      <c r="T20" s="26" t="s">
        <v>150</v>
      </c>
      <c r="U20" s="9">
        <f t="shared" si="0"/>
        <v>-1570284.8293333333</v>
      </c>
      <c r="W20" t="s">
        <v>151</v>
      </c>
      <c r="X20" s="9">
        <f t="shared" si="1"/>
        <v>-4825.3600000000006</v>
      </c>
      <c r="Y20" s="9">
        <f>+'[1]2022-MPD'!$H$10</f>
        <v>117502</v>
      </c>
    </row>
    <row r="21" spans="1:26" x14ac:dyDescent="0.3">
      <c r="B21" s="28" t="s">
        <v>152</v>
      </c>
      <c r="C21" s="29" t="s">
        <v>153</v>
      </c>
      <c r="E21"/>
      <c r="K21"/>
      <c r="L21"/>
      <c r="T21" s="26" t="s">
        <v>154</v>
      </c>
      <c r="U21" s="9">
        <f t="shared" si="0"/>
        <v>16182636.929862797</v>
      </c>
      <c r="W21" t="s">
        <v>155</v>
      </c>
      <c r="X21" s="9">
        <f t="shared" si="1"/>
        <v>55820</v>
      </c>
      <c r="Y21" s="9">
        <v>0</v>
      </c>
    </row>
    <row r="22" spans="1:26" x14ac:dyDescent="0.3">
      <c r="B22" s="28" t="s">
        <v>156</v>
      </c>
      <c r="C22" s="29" t="s">
        <v>157</v>
      </c>
      <c r="E22"/>
      <c r="L22"/>
      <c r="U22" s="62">
        <f>SUM(U16:U21)</f>
        <v>94353338.485132262</v>
      </c>
      <c r="W22" t="s">
        <v>158</v>
      </c>
      <c r="X22" s="9">
        <f t="shared" si="1"/>
        <v>842134</v>
      </c>
      <c r="Y22" s="9"/>
    </row>
    <row r="23" spans="1:26" x14ac:dyDescent="0.3">
      <c r="E23"/>
      <c r="L23"/>
      <c r="W23" t="s">
        <v>159</v>
      </c>
      <c r="X23" s="9">
        <f t="shared" si="1"/>
        <v>3327956.6400000006</v>
      </c>
      <c r="Y23" s="9"/>
    </row>
    <row r="24" spans="1:26" x14ac:dyDescent="0.3">
      <c r="B24" s="71" t="s">
        <v>160</v>
      </c>
      <c r="C24" s="71" t="s">
        <v>161</v>
      </c>
      <c r="D24" s="70">
        <v>95730490.445674866</v>
      </c>
      <c r="E24" s="58" t="s">
        <v>162</v>
      </c>
      <c r="F24" s="84">
        <f>SUM(F29:F2598)</f>
        <v>22390785.169054933</v>
      </c>
      <c r="G24" s="84">
        <f t="shared" ref="G24:K24" si="2">SUM(G29:G2598)</f>
        <v>3502403.2002261695</v>
      </c>
      <c r="H24" s="84">
        <f t="shared" si="2"/>
        <v>271765.91999999993</v>
      </c>
      <c r="I24" s="84">
        <f t="shared" si="2"/>
        <v>31319490.666712653</v>
      </c>
      <c r="J24" s="84">
        <f t="shared" si="2"/>
        <v>36885919.758516371</v>
      </c>
      <c r="K24" s="84">
        <f t="shared" si="2"/>
        <v>94370364.714510381</v>
      </c>
      <c r="L24" s="84">
        <f t="shared" ref="L24" si="3">SUM(L29:L1541)</f>
        <v>0</v>
      </c>
      <c r="X24" s="62">
        <f>SUM(X17:X23)</f>
        <v>5716738.6400000006</v>
      </c>
      <c r="Y24" s="62">
        <f>SUM(Y17:Y23)</f>
        <v>1627192</v>
      </c>
      <c r="Z24" s="60">
        <f>X24-Y24</f>
        <v>4089546.6400000006</v>
      </c>
    </row>
    <row r="25" spans="1:26" ht="15" thickBot="1" x14ac:dyDescent="0.35">
      <c r="D25" s="69">
        <f>SUM(D29:D2913)</f>
        <v>95730490.445675194</v>
      </c>
      <c r="E25" s="58" t="s">
        <v>163</v>
      </c>
      <c r="H25" s="187" t="s">
        <v>164</v>
      </c>
      <c r="I25" s="79">
        <f>-('Insurable Values'!N288+'Insurable Values'!N295)</f>
        <v>-59893.768729101663</v>
      </c>
      <c r="N25" s="84"/>
    </row>
    <row r="26" spans="1:26" ht="15.6" thickTop="1" thickBot="1" x14ac:dyDescent="0.35">
      <c r="D26" s="65">
        <f>D24-D25</f>
        <v>-3.2782554626464844E-7</v>
      </c>
      <c r="E26" s="58" t="s">
        <v>165</v>
      </c>
      <c r="F26" s="188">
        <f t="shared" ref="F26:K26" si="4">SUM(F24:F25)</f>
        <v>22390785.169054933</v>
      </c>
      <c r="G26" s="188">
        <f t="shared" si="4"/>
        <v>3502403.2002261695</v>
      </c>
      <c r="H26" s="188">
        <f t="shared" si="4"/>
        <v>271765.91999999993</v>
      </c>
      <c r="I26" s="188">
        <f t="shared" si="4"/>
        <v>31259596.897983551</v>
      </c>
      <c r="J26" s="188">
        <f t="shared" si="4"/>
        <v>36885919.758516371</v>
      </c>
      <c r="K26" s="188">
        <f t="shared" si="4"/>
        <v>94370364.714510381</v>
      </c>
      <c r="L26"/>
    </row>
    <row r="27" spans="1:26" ht="15" thickTop="1" x14ac:dyDescent="0.3">
      <c r="E27"/>
      <c r="F27"/>
      <c r="G27"/>
      <c r="H27"/>
      <c r="I27"/>
      <c r="J27"/>
      <c r="K27"/>
      <c r="L27"/>
    </row>
    <row r="28" spans="1:26" ht="15" thickBot="1" x14ac:dyDescent="0.35">
      <c r="B28" s="24" t="s">
        <v>166</v>
      </c>
      <c r="C28" s="25" t="s">
        <v>167</v>
      </c>
      <c r="D28" s="22" t="s">
        <v>168</v>
      </c>
      <c r="E28" s="74" t="s">
        <v>169</v>
      </c>
      <c r="F28" s="22" t="s">
        <v>170</v>
      </c>
      <c r="G28" s="22" t="s">
        <v>69</v>
      </c>
      <c r="H28" s="22" t="s">
        <v>49</v>
      </c>
      <c r="I28" s="175" t="s">
        <v>171</v>
      </c>
      <c r="J28" s="22" t="s">
        <v>172</v>
      </c>
      <c r="K28" s="22" t="s">
        <v>173</v>
      </c>
      <c r="L28" s="22" t="s">
        <v>165</v>
      </c>
      <c r="M28" s="61" t="s">
        <v>174</v>
      </c>
      <c r="N28" s="83" t="s">
        <v>175</v>
      </c>
      <c r="O28" s="202" t="s">
        <v>140</v>
      </c>
      <c r="Q28" s="32" t="s">
        <v>93</v>
      </c>
      <c r="R28" s="60" t="s">
        <v>176</v>
      </c>
      <c r="T28" s="32" t="s">
        <v>93</v>
      </c>
      <c r="U28" t="s">
        <v>176</v>
      </c>
      <c r="X28" s="18" t="s">
        <v>177</v>
      </c>
    </row>
    <row r="29" spans="1:26" s="14" customFormat="1" ht="15" thickBot="1" x14ac:dyDescent="0.35">
      <c r="A29" s="13"/>
      <c r="B29" s="57" t="s">
        <v>178</v>
      </c>
      <c r="C29" s="57" t="s">
        <v>179</v>
      </c>
      <c r="D29" s="56">
        <v>-35844.78</v>
      </c>
      <c r="E29" s="56"/>
      <c r="F29" s="14">
        <f>IF(AND(LEFT($C29,4)&lt;&gt;"8310")*OR(_xlfn.IFNA(MATCH(LEFT($B29,8),Reference!$E:$E,0),0),(_xlfn.IFNA(MATCH(MID($B29,5,4),Reference!$E:$E,0),0))),$D29,)</f>
        <v>0</v>
      </c>
      <c r="G29" s="14">
        <f t="shared" ref="G29:G60" si="5">IF(AND(ISNUMBER(SEARCH("5024*",B29)),(F29=0)),D29,)</f>
        <v>0</v>
      </c>
      <c r="H29" s="14">
        <f t="shared" ref="H29:H60" si="6">IF(AND(ISNUMBER(SEARCH("5025*",B29)),(F29=0)),D29,)</f>
        <v>0</v>
      </c>
      <c r="I29" s="14">
        <f>IF(AND(F29=0,G29=0,H29=0,_xlfn.IFNA(MATCH(LEFT($B29,8),Reference!$G:$G,0),0)),0,
IF(AND(F29=0,G29=0,H29=0,_xlfn.IFNA(MATCH(LEFT($B29,8),Reference!$H:$H,0),0)),$D29,
IF(AND(F29=0,G29=0,H29=0,_xlfn.IFNA(MATCH(LEFT($C29,4),Reference!$H:$H,0),0)),$D29,
IF((AND(F29=0,G29=0,H29=0,(_xlfn.IFNA(MATCH(LEFT($B29,4),Reference!$H:$H,0),0)))),$D29,
IF(AND(F29=0,G29=0,H29=0,_xlfn.IFNA(MATCH(MID($B29,5,4),Reference!$H:$H,0),0),LEFT($C29,4)&lt;&gt;"8865"),$D29,0)))))</f>
        <v>0</v>
      </c>
      <c r="J29" s="14">
        <f t="shared" ref="J29:J60" si="7">IF(AND(F29=0,G29=0,H29=0,I29=0),D29,)</f>
        <v>-35844.78</v>
      </c>
      <c r="K29" s="14">
        <f t="shared" ref="K29:K60" si="8">SUM(F29:J29)</f>
        <v>-35844.78</v>
      </c>
      <c r="L29" s="14">
        <f t="shared" ref="L29:L60" si="9">K29-D29</f>
        <v>0</v>
      </c>
      <c r="M29" s="14" t="str">
        <f>IFERROR(IFERROR(INDEX(Reference!$C:$C,MATCH(VALUE(LEFT(B29,(FIND("-",B29,1)-1))),Reference!$B:$B,0)),INDEX(Reference!$C:$C,MATCH((LEFT(B29,(FIND("-",B29,1)-1))),Reference!$B:$B,0))),IFERROR(IF(FIND("-",B29),"Asset Management",""),""))</f>
        <v>Asset Management</v>
      </c>
      <c r="N29" s="14" t="str">
        <f>_xlfn.IFNA(INDEX(Reference!$M:$N,MATCH($C29,Reference!$M:$M,0),2),"Exclude")</f>
        <v>Exclude</v>
      </c>
      <c r="O29" s="14" t="str">
        <f>VLOOKUP(X29,'Department Detail'!$A$2:$F$5229,5,FALSE)</f>
        <v>PST &amp; Field Support Services</v>
      </c>
      <c r="Q29" s="14" t="s">
        <v>180</v>
      </c>
      <c r="R29" s="76">
        <v>-231347.72999999998</v>
      </c>
      <c r="T29" s="14" t="s">
        <v>133</v>
      </c>
      <c r="U29" s="14">
        <v>36472797.611030288</v>
      </c>
      <c r="X29" s="14">
        <v>5463</v>
      </c>
    </row>
    <row r="30" spans="1:26" s="14" customFormat="1" ht="15" thickBot="1" x14ac:dyDescent="0.35">
      <c r="A30" s="13"/>
      <c r="B30" s="57" t="s">
        <v>181</v>
      </c>
      <c r="C30" s="57" t="s">
        <v>182</v>
      </c>
      <c r="D30" s="56">
        <v>4573.08</v>
      </c>
      <c r="E30" s="56"/>
      <c r="F30" s="14">
        <f>IF(AND(LEFT($C30,4)&lt;&gt;"8310")*OR(_xlfn.IFNA(MATCH(LEFT($B30,8),Reference!$E:$E,0),0),(_xlfn.IFNA(MATCH(MID($B30,5,4),Reference!$E:$E,0),0))),$D30,)</f>
        <v>0</v>
      </c>
      <c r="G30" s="14">
        <f t="shared" si="5"/>
        <v>0</v>
      </c>
      <c r="H30" s="14">
        <f t="shared" si="6"/>
        <v>0</v>
      </c>
      <c r="I30" s="14">
        <f>IF(AND(F30=0,G30=0,H30=0,_xlfn.IFNA(MATCH(LEFT($B30,8),Reference!$G:$G,0),0)),0,
IF(AND(F30=0,G30=0,H30=0,_xlfn.IFNA(MATCH(LEFT($B30,8),Reference!$H:$H,0),0)),$D30,
IF(AND(F30=0,G30=0,H30=0,_xlfn.IFNA(MATCH(LEFT($C30,4),Reference!$H:$H,0),0)),$D30,
IF((AND(F30=0,G30=0,H30=0,(_xlfn.IFNA(MATCH(LEFT($B30,4),Reference!$H:$H,0),0)))),$D30,
IF(AND(F30=0,G30=0,H30=0,_xlfn.IFNA(MATCH(MID($B30,5,4),Reference!$H:$H,0),0),LEFT($C30,4)&lt;&gt;"8865"),$D30,0)))))</f>
        <v>0</v>
      </c>
      <c r="J30" s="14">
        <f t="shared" si="7"/>
        <v>4573.08</v>
      </c>
      <c r="K30" s="14">
        <f t="shared" si="8"/>
        <v>4573.08</v>
      </c>
      <c r="L30" s="14">
        <f t="shared" si="9"/>
        <v>0</v>
      </c>
      <c r="M30" s="14" t="str">
        <f>IFERROR(IFERROR(INDEX(Reference!$C:$C,MATCH(VALUE(LEFT(B30,(FIND("-",B30,1)-1))),Reference!$B:$B,0)),INDEX(Reference!$C:$C,MATCH((LEFT(B30,(FIND("-",B30,1)-1))),Reference!$B:$B,0))),IFERROR(IF(FIND("-",B30),"Asset Management",""),""))</f>
        <v>Asset Management</v>
      </c>
      <c r="N30" s="14" t="str">
        <f>_xlfn.IFNA(INDEX(Reference!$M:$N,MATCH($C30,Reference!$M:$M,0),2),"Exclude")</f>
        <v>Nonlabor</v>
      </c>
      <c r="O30" s="14" t="str">
        <f>VLOOKUP(X30,'Department Detail'!$A$2:$F$5229,5,FALSE)</f>
        <v>Business Services - Legal &amp; Regulatory</v>
      </c>
      <c r="Q30" s="14" t="s">
        <v>183</v>
      </c>
      <c r="R30" s="76">
        <v>-834508.03</v>
      </c>
      <c r="T30" s="14" t="s">
        <v>138</v>
      </c>
      <c r="U30" s="14">
        <v>1639975.1567272742</v>
      </c>
      <c r="X30" s="14">
        <v>7734</v>
      </c>
    </row>
    <row r="31" spans="1:26" s="14" customFormat="1" ht="15" thickBot="1" x14ac:dyDescent="0.35">
      <c r="A31" s="13"/>
      <c r="B31" s="57" t="s">
        <v>181</v>
      </c>
      <c r="C31" s="57" t="s">
        <v>184</v>
      </c>
      <c r="D31" s="56">
        <v>-58.5</v>
      </c>
      <c r="E31" s="56"/>
      <c r="F31" s="14">
        <f>IF(AND(LEFT($C31,4)&lt;&gt;"8310")*OR(_xlfn.IFNA(MATCH(LEFT($B31,8),Reference!$E:$E,0),0),(_xlfn.IFNA(MATCH(MID($B31,5,4),Reference!$E:$E,0),0))),$D31,)</f>
        <v>0</v>
      </c>
      <c r="G31" s="14">
        <f t="shared" si="5"/>
        <v>0</v>
      </c>
      <c r="H31" s="14">
        <f t="shared" si="6"/>
        <v>0</v>
      </c>
      <c r="I31" s="14">
        <f>IF(AND(F31=0,G31=0,H31=0,_xlfn.IFNA(MATCH(LEFT($B31,8),Reference!$G:$G,0),0)),0,
IF(AND(F31=0,G31=0,H31=0,_xlfn.IFNA(MATCH(LEFT($B31,8),Reference!$H:$H,0),0)),$D31,
IF(AND(F31=0,G31=0,H31=0,_xlfn.IFNA(MATCH(LEFT($C31,4),Reference!$H:$H,0),0)),$D31,
IF((AND(F31=0,G31=0,H31=0,(_xlfn.IFNA(MATCH(LEFT($B31,4),Reference!$H:$H,0),0)))),$D31,
IF(AND(F31=0,G31=0,H31=0,_xlfn.IFNA(MATCH(MID($B31,5,4),Reference!$H:$H,0),0),LEFT($C31,4)&lt;&gt;"8865"),$D31,0)))))</f>
        <v>0</v>
      </c>
      <c r="J31" s="14">
        <f t="shared" si="7"/>
        <v>-58.5</v>
      </c>
      <c r="K31" s="14">
        <f t="shared" si="8"/>
        <v>-58.5</v>
      </c>
      <c r="L31" s="14">
        <f t="shared" si="9"/>
        <v>0</v>
      </c>
      <c r="M31" s="14" t="str">
        <f>IFERROR(IFERROR(INDEX(Reference!$C:$C,MATCH(VALUE(LEFT(B31,(FIND("-",B31,1)-1))),Reference!$B:$B,0)),INDEX(Reference!$C:$C,MATCH((LEFT(B31,(FIND("-",B31,1)-1))),Reference!$B:$B,0))),IFERROR(IF(FIND("-",B31),"Asset Management",""),""))</f>
        <v>Asset Management</v>
      </c>
      <c r="N31" s="14" t="str">
        <f>_xlfn.IFNA(INDEX(Reference!$M:$N,MATCH($C31,Reference!$M:$M,0),2),"Exclude")</f>
        <v>Exclude</v>
      </c>
      <c r="O31" s="14" t="str">
        <f>VLOOKUP(X31,'Department Detail'!$A$2:$F$5229,5,FALSE)</f>
        <v>Business Services - Legal &amp; Regulatory</v>
      </c>
      <c r="Q31" s="14" t="s">
        <v>185</v>
      </c>
      <c r="R31" s="76">
        <v>16277313.437548745</v>
      </c>
      <c r="T31" s="14" t="s">
        <v>142</v>
      </c>
      <c r="U31" s="14">
        <v>25389703.164748717</v>
      </c>
      <c r="X31" s="14">
        <v>7734</v>
      </c>
    </row>
    <row r="32" spans="1:26" s="14" customFormat="1" ht="15" thickBot="1" x14ac:dyDescent="0.35">
      <c r="A32" s="13"/>
      <c r="B32" s="57" t="s">
        <v>181</v>
      </c>
      <c r="C32" s="57" t="s">
        <v>179</v>
      </c>
      <c r="D32" s="56">
        <v>7506.9</v>
      </c>
      <c r="E32" s="56"/>
      <c r="F32" s="14">
        <f>IF(AND(LEFT($C32,4)&lt;&gt;"8310")*OR(_xlfn.IFNA(MATCH(LEFT($B32,8),Reference!$E:$E,0),0),(_xlfn.IFNA(MATCH(MID($B32,5,4),Reference!$E:$E,0),0))),$D32,)</f>
        <v>0</v>
      </c>
      <c r="G32" s="14">
        <f t="shared" si="5"/>
        <v>0</v>
      </c>
      <c r="H32" s="14">
        <f t="shared" si="6"/>
        <v>0</v>
      </c>
      <c r="I32" s="14">
        <f>IF(AND(F32=0,G32=0,H32=0,_xlfn.IFNA(MATCH(LEFT($B32,8),Reference!$G:$G,0),0)),0,
IF(AND(F32=0,G32=0,H32=0,_xlfn.IFNA(MATCH(LEFT($B32,8),Reference!$H:$H,0),0)),$D32,
IF(AND(F32=0,G32=0,H32=0,_xlfn.IFNA(MATCH(LEFT($C32,4),Reference!$H:$H,0),0)),$D32,
IF((AND(F32=0,G32=0,H32=0,(_xlfn.IFNA(MATCH(LEFT($B32,4),Reference!$H:$H,0),0)))),$D32,
IF(AND(F32=0,G32=0,H32=0,_xlfn.IFNA(MATCH(MID($B32,5,4),Reference!$H:$H,0),0),LEFT($C32,4)&lt;&gt;"8865"),$D32,0)))))</f>
        <v>0</v>
      </c>
      <c r="J32" s="14">
        <f t="shared" si="7"/>
        <v>7506.9</v>
      </c>
      <c r="K32" s="14">
        <f t="shared" si="8"/>
        <v>7506.9</v>
      </c>
      <c r="L32" s="14">
        <f t="shared" si="9"/>
        <v>0</v>
      </c>
      <c r="M32" s="14" t="str">
        <f>IFERROR(IFERROR(INDEX(Reference!$C:$C,MATCH(VALUE(LEFT(B32,(FIND("-",B32,1)-1))),Reference!$B:$B,0)),INDEX(Reference!$C:$C,MATCH((LEFT(B32,(FIND("-",B32,1)-1))),Reference!$B:$B,0))),IFERROR(IF(FIND("-",B32),"Asset Management",""),""))</f>
        <v>Asset Management</v>
      </c>
      <c r="N32" s="14" t="str">
        <f>_xlfn.IFNA(INDEX(Reference!$M:$N,MATCH($C32,Reference!$M:$M,0),2),"Exclude")</f>
        <v>Exclude</v>
      </c>
      <c r="O32" s="14" t="str">
        <f>VLOOKUP(X32,'Department Detail'!$A$2:$F$5229,5,FALSE)</f>
        <v>Business Services - Legal &amp; Regulatory</v>
      </c>
      <c r="Q32" s="14" t="s">
        <v>186</v>
      </c>
      <c r="R32" s="76">
        <v>12057604.62799353</v>
      </c>
      <c r="T32" s="14" t="s">
        <v>146</v>
      </c>
      <c r="U32" s="14">
        <v>16238510.452096522</v>
      </c>
      <c r="X32" s="14">
        <v>7734</v>
      </c>
    </row>
    <row r="33" spans="1:24" s="14" customFormat="1" ht="15" thickBot="1" x14ac:dyDescent="0.35">
      <c r="A33" s="13"/>
      <c r="B33" s="57" t="s">
        <v>187</v>
      </c>
      <c r="C33" s="57" t="s">
        <v>179</v>
      </c>
      <c r="D33" s="56">
        <v>2716.83</v>
      </c>
      <c r="E33" s="56"/>
      <c r="F33" s="14">
        <f>IF(AND(LEFT($C33,4)&lt;&gt;"8310")*OR(_xlfn.IFNA(MATCH(LEFT($B33,8),Reference!$E:$E,0),0),(_xlfn.IFNA(MATCH(MID($B33,5,4),Reference!$E:$E,0),0))),$D33,)</f>
        <v>0</v>
      </c>
      <c r="G33" s="14">
        <f t="shared" si="5"/>
        <v>0</v>
      </c>
      <c r="H33" s="14">
        <f t="shared" si="6"/>
        <v>0</v>
      </c>
      <c r="I33" s="14">
        <f>IF(AND(F33=0,G33=0,H33=0,_xlfn.IFNA(MATCH(LEFT($B33,8),Reference!$G:$G,0),0)),0,
IF(AND(F33=0,G33=0,H33=0,_xlfn.IFNA(MATCH(LEFT($B33,8),Reference!$H:$H,0),0)),$D33,
IF(AND(F33=0,G33=0,H33=0,_xlfn.IFNA(MATCH(LEFT($C33,4),Reference!$H:$H,0),0)),$D33,
IF((AND(F33=0,G33=0,H33=0,(_xlfn.IFNA(MATCH(LEFT($B33,4),Reference!$H:$H,0),0)))),$D33,
IF(AND(F33=0,G33=0,H33=0,_xlfn.IFNA(MATCH(MID($B33,5,4),Reference!$H:$H,0),0),LEFT($C33,4)&lt;&gt;"8865"),$D33,0)))))</f>
        <v>0</v>
      </c>
      <c r="J33" s="14">
        <f t="shared" si="7"/>
        <v>2716.83</v>
      </c>
      <c r="K33" s="14">
        <f t="shared" si="8"/>
        <v>2716.83</v>
      </c>
      <c r="L33" s="14">
        <f t="shared" si="9"/>
        <v>0</v>
      </c>
      <c r="M33" s="14" t="str">
        <f>IFERROR(IFERROR(INDEX(Reference!$C:$C,MATCH(VALUE(LEFT(B33,(FIND("-",B33,1)-1))),Reference!$B:$B,0)),INDEX(Reference!$C:$C,MATCH((LEFT(B33,(FIND("-",B33,1)-1))),Reference!$B:$B,0))),IFERROR(IF(FIND("-",B33),"Asset Management",""),""))</f>
        <v>Asset Management</v>
      </c>
      <c r="N33" s="14" t="str">
        <f>_xlfn.IFNA(INDEX(Reference!$M:$N,MATCH($C33,Reference!$M:$M,0),2),"Exclude")</f>
        <v>Exclude</v>
      </c>
      <c r="O33" s="14" t="str">
        <f>VLOOKUP(X33,'Department Detail'!$A$2:$F$5229,5,FALSE)</f>
        <v>Business Services - Legal &amp; Regulatory</v>
      </c>
      <c r="Q33" s="14" t="s">
        <v>188</v>
      </c>
      <c r="R33" s="76">
        <v>192792.41174451911</v>
      </c>
      <c r="T33" s="14" t="s">
        <v>150</v>
      </c>
      <c r="U33" s="14">
        <v>-1570284.8293333333</v>
      </c>
      <c r="X33" s="14">
        <v>7734</v>
      </c>
    </row>
    <row r="34" spans="1:24" s="14" customFormat="1" ht="15" thickBot="1" x14ac:dyDescent="0.35">
      <c r="A34" s="13"/>
      <c r="B34" s="57" t="s">
        <v>189</v>
      </c>
      <c r="C34" s="57" t="s">
        <v>190</v>
      </c>
      <c r="D34" s="56">
        <v>47634.67</v>
      </c>
      <c r="E34" s="56"/>
      <c r="F34" s="14">
        <f>IF(AND(LEFT($C34,4)&lt;&gt;"8310")*OR(_xlfn.IFNA(MATCH(LEFT($B34,8),Reference!$E:$E,0),0),(_xlfn.IFNA(MATCH(MID($B34,5,4),Reference!$E:$E,0),0))),$D34,)</f>
        <v>0</v>
      </c>
      <c r="G34" s="14">
        <f t="shared" si="5"/>
        <v>0</v>
      </c>
      <c r="H34" s="14">
        <f t="shared" si="6"/>
        <v>0</v>
      </c>
      <c r="I34" s="14">
        <f>IF(AND(F34=0,G34=0,H34=0,_xlfn.IFNA(MATCH(LEFT($B34,8),Reference!$G:$G,0),0)),0,
IF(AND(F34=0,G34=0,H34=0,_xlfn.IFNA(MATCH(LEFT($B34,8),Reference!$H:$H,0),0)),$D34,
IF(AND(F34=0,G34=0,H34=0,_xlfn.IFNA(MATCH(LEFT($C34,4),Reference!$H:$H,0),0)),$D34,
IF((AND(F34=0,G34=0,H34=0,(_xlfn.IFNA(MATCH(LEFT($B34,4),Reference!$H:$H,0),0)))),$D34,
IF(AND(F34=0,G34=0,H34=0,_xlfn.IFNA(MATCH(MID($B34,5,4),Reference!$H:$H,0),0),LEFT($C34,4)&lt;&gt;"8865"),$D34,0)))))</f>
        <v>47634.67</v>
      </c>
      <c r="J34" s="14">
        <f t="shared" si="7"/>
        <v>0</v>
      </c>
      <c r="K34" s="14">
        <f t="shared" si="8"/>
        <v>47634.67</v>
      </c>
      <c r="L34" s="14">
        <f t="shared" si="9"/>
        <v>0</v>
      </c>
      <c r="M34" s="14" t="str">
        <f>IFERROR(IFERROR(INDEX(Reference!$C:$C,MATCH(VALUE(LEFT(B34,(FIND("-",B34,1)-1))),Reference!$B:$B,0)),INDEX(Reference!$C:$C,MATCH((LEFT(B34,(FIND("-",B34,1)-1))),Reference!$B:$B,0))),IFERROR(IF(FIND("-",B34),"Asset Management",""),""))</f>
        <v>BHE/Communications</v>
      </c>
      <c r="N34" s="14" t="str">
        <f>_xlfn.IFNA(INDEX(Reference!$M:$N,MATCH($C34,Reference!$M:$M,0),2),"Exclude")</f>
        <v>Nonlabor</v>
      </c>
      <c r="O34" s="14" t="str">
        <f>VLOOKUP(X34,'Department Detail'!$A$2:$F$5229,5,FALSE)</f>
        <v>Business Services - Legal &amp; Regulatory</v>
      </c>
      <c r="Q34" s="14" t="s">
        <v>191</v>
      </c>
      <c r="R34" s="76">
        <v>3230852.4983636346</v>
      </c>
      <c r="T34" s="14" t="s">
        <v>154</v>
      </c>
      <c r="U34" s="14">
        <v>16182636.929862797</v>
      </c>
      <c r="X34" s="14">
        <v>7734</v>
      </c>
    </row>
    <row r="35" spans="1:24" s="14" customFormat="1" ht="15" thickBot="1" x14ac:dyDescent="0.35">
      <c r="A35" s="13"/>
      <c r="B35" s="57" t="s">
        <v>189</v>
      </c>
      <c r="C35" s="57" t="s">
        <v>192</v>
      </c>
      <c r="D35" s="56">
        <v>-1087.7</v>
      </c>
      <c r="E35" s="56"/>
      <c r="F35" s="14">
        <f>IF(AND(LEFT($C35,4)&lt;&gt;"8310")*OR(_xlfn.IFNA(MATCH(LEFT($B35,8),Reference!$E:$E,0),0),(_xlfn.IFNA(MATCH(MID($B35,5,4),Reference!$E:$E,0),0))),$D35,)</f>
        <v>0</v>
      </c>
      <c r="G35" s="14">
        <f t="shared" si="5"/>
        <v>0</v>
      </c>
      <c r="H35" s="14">
        <f t="shared" si="6"/>
        <v>0</v>
      </c>
      <c r="I35" s="14">
        <f>IF(AND(F35=0,G35=0,H35=0,_xlfn.IFNA(MATCH(LEFT($B35,8),Reference!$G:$G,0),0)),0,
IF(AND(F35=0,G35=0,H35=0,_xlfn.IFNA(MATCH(LEFT($B35,8),Reference!$H:$H,0),0)),$D35,
IF(AND(F35=0,G35=0,H35=0,_xlfn.IFNA(MATCH(LEFT($C35,4),Reference!$H:$H,0),0)),$D35,
IF((AND(F35=0,G35=0,H35=0,(_xlfn.IFNA(MATCH(LEFT($B35,4),Reference!$H:$H,0),0)))),$D35,
IF(AND(F35=0,G35=0,H35=0,_xlfn.IFNA(MATCH(MID($B35,5,4),Reference!$H:$H,0),0),LEFT($C35,4)&lt;&gt;"8865"),$D35,0)))))</f>
        <v>-1087.7</v>
      </c>
      <c r="J35" s="14">
        <f t="shared" si="7"/>
        <v>0</v>
      </c>
      <c r="K35" s="14">
        <f t="shared" si="8"/>
        <v>-1087.7</v>
      </c>
      <c r="L35" s="14">
        <f t="shared" si="9"/>
        <v>0</v>
      </c>
      <c r="M35" s="14" t="str">
        <f>IFERROR(IFERROR(INDEX(Reference!$C:$C,MATCH(VALUE(LEFT(B35,(FIND("-",B35,1)-1))),Reference!$B:$B,0)),INDEX(Reference!$C:$C,MATCH((LEFT(B35,(FIND("-",B35,1)-1))),Reference!$B:$B,0))),IFERROR(IF(FIND("-",B35),"Asset Management",""),""))</f>
        <v>BHE/Communications</v>
      </c>
      <c r="N35" s="14" t="str">
        <f>_xlfn.IFNA(INDEX(Reference!$M:$N,MATCH($C35,Reference!$M:$M,0),2),"Exclude")</f>
        <v>Exclude</v>
      </c>
      <c r="O35" s="14" t="str">
        <f>VLOOKUP(X35,'Department Detail'!$A$2:$F$5229,5,FALSE)</f>
        <v>Business Services - Legal &amp; Regulatory</v>
      </c>
      <c r="Q35" s="14" t="s">
        <v>193</v>
      </c>
      <c r="R35" s="76">
        <v>-120116</v>
      </c>
      <c r="T35" s="14" t="s">
        <v>114</v>
      </c>
      <c r="U35" s="14">
        <v>94353338.485132262</v>
      </c>
      <c r="X35" s="14">
        <v>7734</v>
      </c>
    </row>
    <row r="36" spans="1:24" s="14" customFormat="1" ht="15" thickBot="1" x14ac:dyDescent="0.35">
      <c r="A36" s="13"/>
      <c r="B36" s="57" t="s">
        <v>189</v>
      </c>
      <c r="C36" s="57" t="s">
        <v>194</v>
      </c>
      <c r="D36" s="56">
        <v>648.75</v>
      </c>
      <c r="E36" s="56"/>
      <c r="F36" s="14">
        <f>IF(AND(LEFT($C36,4)&lt;&gt;"8310")*OR(_xlfn.IFNA(MATCH(LEFT($B36,8),Reference!$E:$E,0),0),(_xlfn.IFNA(MATCH(MID($B36,5,4),Reference!$E:$E,0),0))),$D36,)</f>
        <v>0</v>
      </c>
      <c r="G36" s="14">
        <f t="shared" si="5"/>
        <v>0</v>
      </c>
      <c r="H36" s="14">
        <f t="shared" si="6"/>
        <v>0</v>
      </c>
      <c r="I36" s="14">
        <f>IF(AND(F36=0,G36=0,H36=0,_xlfn.IFNA(MATCH(LEFT($B36,8),Reference!$G:$G,0),0)),0,
IF(AND(F36=0,G36=0,H36=0,_xlfn.IFNA(MATCH(LEFT($B36,8),Reference!$H:$H,0),0)),$D36,
IF(AND(F36=0,G36=0,H36=0,_xlfn.IFNA(MATCH(LEFT($C36,4),Reference!$H:$H,0),0)),$D36,
IF((AND(F36=0,G36=0,H36=0,(_xlfn.IFNA(MATCH(LEFT($B36,4),Reference!$H:$H,0),0)))),$D36,
IF(AND(F36=0,G36=0,H36=0,_xlfn.IFNA(MATCH(MID($B36,5,4),Reference!$H:$H,0),0),LEFT($C36,4)&lt;&gt;"8865"),$D36,0)))))</f>
        <v>648.75</v>
      </c>
      <c r="J36" s="14">
        <f t="shared" si="7"/>
        <v>0</v>
      </c>
      <c r="K36" s="14">
        <f t="shared" si="8"/>
        <v>648.75</v>
      </c>
      <c r="L36" s="14">
        <f t="shared" si="9"/>
        <v>0</v>
      </c>
      <c r="M36" s="14" t="str">
        <f>IFERROR(IFERROR(INDEX(Reference!$C:$C,MATCH(VALUE(LEFT(B36,(FIND("-",B36,1)-1))),Reference!$B:$B,0)),INDEX(Reference!$C:$C,MATCH((LEFT(B36,(FIND("-",B36,1)-1))),Reference!$B:$B,0))),IFERROR(IF(FIND("-",B36),"Asset Management",""),""))</f>
        <v>BHE/Communications</v>
      </c>
      <c r="N36" s="14" t="str">
        <f>_xlfn.IFNA(INDEX(Reference!$M:$N,MATCH($C36,Reference!$M:$M,0),2),"Exclude")</f>
        <v>Nonlabor</v>
      </c>
      <c r="O36" s="14" t="str">
        <f>VLOOKUP(X36,'Department Detail'!$A$2:$F$5229,5,FALSE)</f>
        <v>Business Services - Legal &amp; Regulatory</v>
      </c>
      <c r="Q36" s="14" t="s">
        <v>195</v>
      </c>
      <c r="R36" s="76">
        <v>194454.64280325835</v>
      </c>
      <c r="X36" s="14">
        <v>7734</v>
      </c>
    </row>
    <row r="37" spans="1:24" s="14" customFormat="1" ht="15" thickBot="1" x14ac:dyDescent="0.35">
      <c r="A37" s="13"/>
      <c r="B37" s="57" t="s">
        <v>189</v>
      </c>
      <c r="C37" s="57" t="s">
        <v>196</v>
      </c>
      <c r="D37" s="56">
        <v>1619.38</v>
      </c>
      <c r="E37" s="56"/>
      <c r="F37" s="14">
        <f>IF(AND(LEFT($C37,4)&lt;&gt;"8310")*OR(_xlfn.IFNA(MATCH(LEFT($B37,8),Reference!$E:$E,0),0),(_xlfn.IFNA(MATCH(MID($B37,5,4),Reference!$E:$E,0),0))),$D37,)</f>
        <v>0</v>
      </c>
      <c r="G37" s="14">
        <f t="shared" si="5"/>
        <v>0</v>
      </c>
      <c r="H37" s="14">
        <f t="shared" si="6"/>
        <v>0</v>
      </c>
      <c r="I37" s="14">
        <f>IF(AND(F37=0,G37=0,H37=0,_xlfn.IFNA(MATCH(LEFT($B37,8),Reference!$G:$G,0),0)),0,
IF(AND(F37=0,G37=0,H37=0,_xlfn.IFNA(MATCH(LEFT($B37,8),Reference!$H:$H,0),0)),$D37,
IF(AND(F37=0,G37=0,H37=0,_xlfn.IFNA(MATCH(LEFT($C37,4),Reference!$H:$H,0),0)),$D37,
IF((AND(F37=0,G37=0,H37=0,(_xlfn.IFNA(MATCH(LEFT($B37,4),Reference!$H:$H,0),0)))),$D37,
IF(AND(F37=0,G37=0,H37=0,_xlfn.IFNA(MATCH(MID($B37,5,4),Reference!$H:$H,0),0),LEFT($C37,4)&lt;&gt;"8865"),$D37,0)))))</f>
        <v>1619.38</v>
      </c>
      <c r="J37" s="14">
        <f t="shared" si="7"/>
        <v>0</v>
      </c>
      <c r="K37" s="14">
        <f t="shared" si="8"/>
        <v>1619.38</v>
      </c>
      <c r="L37" s="14">
        <f t="shared" si="9"/>
        <v>0</v>
      </c>
      <c r="M37" s="14" t="str">
        <f>IFERROR(IFERROR(INDEX(Reference!$C:$C,MATCH(VALUE(LEFT(B37,(FIND("-",B37,1)-1))),Reference!$B:$B,0)),INDEX(Reference!$C:$C,MATCH((LEFT(B37,(FIND("-",B37,1)-1))),Reference!$B:$B,0))),IFERROR(IF(FIND("-",B37),"Asset Management",""),""))</f>
        <v>BHE/Communications</v>
      </c>
      <c r="N37" s="14" t="str">
        <f>_xlfn.IFNA(INDEX(Reference!$M:$N,MATCH($C37,Reference!$M:$M,0),2),"Exclude")</f>
        <v>Exclude</v>
      </c>
      <c r="O37" s="14" t="str">
        <f>VLOOKUP(X37,'Department Detail'!$A$2:$F$5229,5,FALSE)</f>
        <v>Business Services - Legal &amp; Regulatory</v>
      </c>
      <c r="Q37" s="14" t="s">
        <v>197</v>
      </c>
      <c r="R37" s="76">
        <v>894179.80350561801</v>
      </c>
      <c r="X37" s="14">
        <v>7734</v>
      </c>
    </row>
    <row r="38" spans="1:24" s="14" customFormat="1" ht="15" thickBot="1" x14ac:dyDescent="0.35">
      <c r="A38" s="13"/>
      <c r="B38" s="57" t="s">
        <v>189</v>
      </c>
      <c r="C38" s="57" t="s">
        <v>198</v>
      </c>
      <c r="D38" s="56">
        <v>8000</v>
      </c>
      <c r="E38" s="56"/>
      <c r="F38" s="14">
        <f>IF(AND(LEFT($C38,4)&lt;&gt;"8310")*OR(_xlfn.IFNA(MATCH(LEFT($B38,8),Reference!$E:$E,0),0),(_xlfn.IFNA(MATCH(MID($B38,5,4),Reference!$E:$E,0),0))),$D38,)</f>
        <v>0</v>
      </c>
      <c r="G38" s="14">
        <f t="shared" si="5"/>
        <v>0</v>
      </c>
      <c r="H38" s="14">
        <f t="shared" si="6"/>
        <v>0</v>
      </c>
      <c r="I38" s="14">
        <f>IF(AND(F38=0,G38=0,H38=0,_xlfn.IFNA(MATCH(LEFT($B38,8),Reference!$G:$G,0),0)),0,
IF(AND(F38=0,G38=0,H38=0,_xlfn.IFNA(MATCH(LEFT($B38,8),Reference!$H:$H,0),0)),$D38,
IF(AND(F38=0,G38=0,H38=0,_xlfn.IFNA(MATCH(LEFT($C38,4),Reference!$H:$H,0),0)),$D38,
IF((AND(F38=0,G38=0,H38=0,(_xlfn.IFNA(MATCH(LEFT($B38,4),Reference!$H:$H,0),0)))),$D38,
IF(AND(F38=0,G38=0,H38=0,_xlfn.IFNA(MATCH(MID($B38,5,4),Reference!$H:$H,0),0),LEFT($C38,4)&lt;&gt;"8865"),$D38,0)))))</f>
        <v>8000</v>
      </c>
      <c r="J38" s="14">
        <f t="shared" si="7"/>
        <v>0</v>
      </c>
      <c r="K38" s="14">
        <f t="shared" si="8"/>
        <v>8000</v>
      </c>
      <c r="L38" s="14">
        <f t="shared" si="9"/>
        <v>0</v>
      </c>
      <c r="M38" s="14" t="str">
        <f>IFERROR(IFERROR(INDEX(Reference!$C:$C,MATCH(VALUE(LEFT(B38,(FIND("-",B38,1)-1))),Reference!$B:$B,0)),INDEX(Reference!$C:$C,MATCH((LEFT(B38,(FIND("-",B38,1)-1))),Reference!$B:$B,0))),IFERROR(IF(FIND("-",B38),"Asset Management",""),""))</f>
        <v>BHE/Communications</v>
      </c>
      <c r="N38" s="14" t="str">
        <f>_xlfn.IFNA(INDEX(Reference!$M:$N,MATCH($C38,Reference!$M:$M,0),2),"Exclude")</f>
        <v>Exclude</v>
      </c>
      <c r="O38" s="14" t="str">
        <f>VLOOKUP(X38,'Department Detail'!$A$2:$F$5229,5,FALSE)</f>
        <v>Business Services - Legal &amp; Regulatory</v>
      </c>
      <c r="Q38" s="14" t="s">
        <v>192</v>
      </c>
      <c r="R38" s="76">
        <v>1155262.68</v>
      </c>
      <c r="X38" s="14">
        <v>7734</v>
      </c>
    </row>
    <row r="39" spans="1:24" s="14" customFormat="1" ht="15" thickBot="1" x14ac:dyDescent="0.35">
      <c r="A39" s="13"/>
      <c r="B39" s="57" t="s">
        <v>189</v>
      </c>
      <c r="C39" s="57" t="s">
        <v>185</v>
      </c>
      <c r="D39" s="56">
        <v>241381.65</v>
      </c>
      <c r="E39" s="56"/>
      <c r="F39" s="14">
        <f>IF(AND(LEFT($C39,4)&lt;&gt;"8310")*OR(_xlfn.IFNA(MATCH(LEFT($B39,8),Reference!$E:$E,0),0),(_xlfn.IFNA(MATCH(MID($B39,5,4),Reference!$E:$E,0),0))),$D39,)</f>
        <v>0</v>
      </c>
      <c r="G39" s="14">
        <f t="shared" si="5"/>
        <v>0</v>
      </c>
      <c r="H39" s="14">
        <f t="shared" si="6"/>
        <v>0</v>
      </c>
      <c r="I39" s="14">
        <f>IF(AND(F39=0,G39=0,H39=0,_xlfn.IFNA(MATCH(LEFT($B39,8),Reference!$G:$G,0),0)),0,
IF(AND(F39=0,G39=0,H39=0,_xlfn.IFNA(MATCH(LEFT($B39,8),Reference!$H:$H,0),0)),$D39,
IF(AND(F39=0,G39=0,H39=0,_xlfn.IFNA(MATCH(LEFT($C39,4),Reference!$H:$H,0),0)),$D39,
IF((AND(F39=0,G39=0,H39=0,(_xlfn.IFNA(MATCH(LEFT($B39,4),Reference!$H:$H,0),0)))),$D39,
IF(AND(F39=0,G39=0,H39=0,_xlfn.IFNA(MATCH(MID($B39,5,4),Reference!$H:$H,0),0),LEFT($C39,4)&lt;&gt;"8865"),$D39,0)))))</f>
        <v>241381.65</v>
      </c>
      <c r="J39" s="14">
        <f t="shared" si="7"/>
        <v>0</v>
      </c>
      <c r="K39" s="14">
        <f t="shared" si="8"/>
        <v>241381.65</v>
      </c>
      <c r="L39" s="14">
        <f t="shared" si="9"/>
        <v>0</v>
      </c>
      <c r="M39" s="14" t="str">
        <f>IFERROR(IFERROR(INDEX(Reference!$C:$C,MATCH(VALUE(LEFT(B39,(FIND("-",B39,1)-1))),Reference!$B:$B,0)),INDEX(Reference!$C:$C,MATCH((LEFT(B39,(FIND("-",B39,1)-1))),Reference!$B:$B,0))),IFERROR(IF(FIND("-",B39),"Asset Management",""),""))</f>
        <v>BHE/Communications</v>
      </c>
      <c r="N39" s="14" t="str">
        <f>_xlfn.IFNA(INDEX(Reference!$M:$N,MATCH($C39,Reference!$M:$M,0),2),"Exclude")</f>
        <v>NonUnion Labor</v>
      </c>
      <c r="O39" s="14" t="str">
        <f>VLOOKUP(X39,'Department Detail'!$A$2:$F$5229,5,FALSE)</f>
        <v>Business Services - Legal &amp; Regulatory</v>
      </c>
      <c r="Q39" s="14" t="s">
        <v>199</v>
      </c>
      <c r="R39" s="76">
        <v>-7190</v>
      </c>
      <c r="X39" s="14">
        <v>7734</v>
      </c>
    </row>
    <row r="40" spans="1:24" s="14" customFormat="1" ht="15" thickBot="1" x14ac:dyDescent="0.35">
      <c r="A40" s="13"/>
      <c r="B40" s="57" t="s">
        <v>189</v>
      </c>
      <c r="C40" s="57" t="s">
        <v>195</v>
      </c>
      <c r="D40" s="56">
        <v>10450</v>
      </c>
      <c r="E40" s="56"/>
      <c r="F40" s="14">
        <f>IF(AND(LEFT($C40,4)&lt;&gt;"8310")*OR(_xlfn.IFNA(MATCH(LEFT($B40,8),Reference!$E:$E,0),0),(_xlfn.IFNA(MATCH(MID($B40,5,4),Reference!$E:$E,0),0))),$D40,)</f>
        <v>0</v>
      </c>
      <c r="G40" s="14">
        <f t="shared" si="5"/>
        <v>0</v>
      </c>
      <c r="H40" s="14">
        <f t="shared" si="6"/>
        <v>0</v>
      </c>
      <c r="I40" s="14">
        <f>IF(AND(F40=0,G40=0,H40=0,_xlfn.IFNA(MATCH(LEFT($B40,8),Reference!$G:$G,0),0)),0,
IF(AND(F40=0,G40=0,H40=0,_xlfn.IFNA(MATCH(LEFT($B40,8),Reference!$H:$H,0),0)),$D40,
IF(AND(F40=0,G40=0,H40=0,_xlfn.IFNA(MATCH(LEFT($C40,4),Reference!$H:$H,0),0)),$D40,
IF((AND(F40=0,G40=0,H40=0,(_xlfn.IFNA(MATCH(LEFT($B40,4),Reference!$H:$H,0),0)))),$D40,
IF(AND(F40=0,G40=0,H40=0,_xlfn.IFNA(MATCH(MID($B40,5,4),Reference!$H:$H,0),0),LEFT($C40,4)&lt;&gt;"8865"),$D40,0)))))</f>
        <v>10450</v>
      </c>
      <c r="J40" s="14">
        <f t="shared" si="7"/>
        <v>0</v>
      </c>
      <c r="K40" s="14">
        <f t="shared" si="8"/>
        <v>10450</v>
      </c>
      <c r="L40" s="14">
        <f t="shared" si="9"/>
        <v>0</v>
      </c>
      <c r="M40" s="14" t="str">
        <f>IFERROR(IFERROR(INDEX(Reference!$C:$C,MATCH(VALUE(LEFT(B40,(FIND("-",B40,1)-1))),Reference!$B:$B,0)),INDEX(Reference!$C:$C,MATCH((LEFT(B40,(FIND("-",B40,1)-1))),Reference!$B:$B,0))),IFERROR(IF(FIND("-",B40),"Asset Management",""),""))</f>
        <v>BHE/Communications</v>
      </c>
      <c r="N40" s="14" t="str">
        <f>_xlfn.IFNA(INDEX(Reference!$M:$N,MATCH($C40,Reference!$M:$M,0),2),"Exclude")</f>
        <v>NonUnion Labor</v>
      </c>
      <c r="O40" s="14" t="str">
        <f>VLOOKUP(X40,'Department Detail'!$A$2:$F$5229,5,FALSE)</f>
        <v>Business Services - Legal &amp; Regulatory</v>
      </c>
      <c r="Q40" s="14" t="s">
        <v>200</v>
      </c>
      <c r="R40" s="76">
        <v>-11921.867999999984</v>
      </c>
      <c r="X40" s="14">
        <v>7734</v>
      </c>
    </row>
    <row r="41" spans="1:24" s="14" customFormat="1" ht="15" thickBot="1" x14ac:dyDescent="0.35">
      <c r="A41" s="13"/>
      <c r="B41" s="57" t="s">
        <v>189</v>
      </c>
      <c r="C41" s="57" t="s">
        <v>201</v>
      </c>
      <c r="D41" s="56">
        <v>8695</v>
      </c>
      <c r="E41" s="56"/>
      <c r="F41" s="14">
        <f>IF(AND(LEFT($C41,4)&lt;&gt;"8310")*OR(_xlfn.IFNA(MATCH(LEFT($B41,8),Reference!$E:$E,0),0),(_xlfn.IFNA(MATCH(MID($B41,5,4),Reference!$E:$E,0),0))),$D41,)</f>
        <v>0</v>
      </c>
      <c r="G41" s="14">
        <f t="shared" si="5"/>
        <v>0</v>
      </c>
      <c r="H41" s="14">
        <f t="shared" si="6"/>
        <v>0</v>
      </c>
      <c r="I41" s="14">
        <f>IF(AND(F41=0,G41=0,H41=0,_xlfn.IFNA(MATCH(LEFT($B41,8),Reference!$G:$G,0),0)),0,
IF(AND(F41=0,G41=0,H41=0,_xlfn.IFNA(MATCH(LEFT($B41,8),Reference!$H:$H,0),0)),$D41,
IF(AND(F41=0,G41=0,H41=0,_xlfn.IFNA(MATCH(LEFT($C41,4),Reference!$H:$H,0),0)),$D41,
IF((AND(F41=0,G41=0,H41=0,(_xlfn.IFNA(MATCH(LEFT($B41,4),Reference!$H:$H,0),0)))),$D41,
IF(AND(F41=0,G41=0,H41=0,_xlfn.IFNA(MATCH(MID($B41,5,4),Reference!$H:$H,0),0),LEFT($C41,4)&lt;&gt;"8865"),$D41,0)))))</f>
        <v>8695</v>
      </c>
      <c r="J41" s="14">
        <f t="shared" si="7"/>
        <v>0</v>
      </c>
      <c r="K41" s="14">
        <f t="shared" si="8"/>
        <v>8695</v>
      </c>
      <c r="L41" s="14">
        <f t="shared" si="9"/>
        <v>0</v>
      </c>
      <c r="M41" s="14" t="str">
        <f>IFERROR(IFERROR(INDEX(Reference!$C:$C,MATCH(VALUE(LEFT(B41,(FIND("-",B41,1)-1))),Reference!$B:$B,0)),INDEX(Reference!$C:$C,MATCH((LEFT(B41,(FIND("-",B41,1)-1))),Reference!$B:$B,0))),IFERROR(IF(FIND("-",B41),"Asset Management",""),""))</f>
        <v>BHE/Communications</v>
      </c>
      <c r="N41" s="14" t="str">
        <f>_xlfn.IFNA(INDEX(Reference!$M:$N,MATCH($C41,Reference!$M:$M,0),2),"Exclude")</f>
        <v>Nonlabor</v>
      </c>
      <c r="O41" s="14" t="str">
        <f>VLOOKUP(X41,'Department Detail'!$A$2:$F$5229,5,FALSE)</f>
        <v>Business Services - Legal &amp; Regulatory</v>
      </c>
      <c r="Q41" s="14" t="s">
        <v>190</v>
      </c>
      <c r="R41" s="76">
        <v>9138180.3058787882</v>
      </c>
      <c r="X41" s="14">
        <v>7734</v>
      </c>
    </row>
    <row r="42" spans="1:24" s="14" customFormat="1" ht="15" thickBot="1" x14ac:dyDescent="0.35">
      <c r="A42" s="13"/>
      <c r="B42" s="57" t="s">
        <v>189</v>
      </c>
      <c r="C42" s="57" t="s">
        <v>202</v>
      </c>
      <c r="D42" s="56">
        <v>10771.89</v>
      </c>
      <c r="E42" s="56"/>
      <c r="F42" s="14">
        <f>IF(AND(LEFT($C42,4)&lt;&gt;"8310")*OR(_xlfn.IFNA(MATCH(LEFT($B42,8),Reference!$E:$E,0),0),(_xlfn.IFNA(MATCH(MID($B42,5,4),Reference!$E:$E,0),0))),$D42,)</f>
        <v>0</v>
      </c>
      <c r="G42" s="14">
        <f t="shared" si="5"/>
        <v>0</v>
      </c>
      <c r="H42" s="14">
        <f t="shared" si="6"/>
        <v>0</v>
      </c>
      <c r="I42" s="14">
        <f>IF(AND(F42=0,G42=0,H42=0,_xlfn.IFNA(MATCH(LEFT($B42,8),Reference!$G:$G,0),0)),0,
IF(AND(F42=0,G42=0,H42=0,_xlfn.IFNA(MATCH(LEFT($B42,8),Reference!$H:$H,0),0)),$D42,
IF(AND(F42=0,G42=0,H42=0,_xlfn.IFNA(MATCH(LEFT($C42,4),Reference!$H:$H,0),0)),$D42,
IF((AND(F42=0,G42=0,H42=0,(_xlfn.IFNA(MATCH(LEFT($B42,4),Reference!$H:$H,0),0)))),$D42,
IF(AND(F42=0,G42=0,H42=0,_xlfn.IFNA(MATCH(MID($B42,5,4),Reference!$H:$H,0),0),LEFT($C42,4)&lt;&gt;"8865"),$D42,0)))))</f>
        <v>10771.89</v>
      </c>
      <c r="J42" s="14">
        <f t="shared" si="7"/>
        <v>0</v>
      </c>
      <c r="K42" s="14">
        <f t="shared" si="8"/>
        <v>10771.89</v>
      </c>
      <c r="L42" s="14">
        <f t="shared" si="9"/>
        <v>0</v>
      </c>
      <c r="M42" s="14" t="str">
        <f>IFERROR(IFERROR(INDEX(Reference!$C:$C,MATCH(VALUE(LEFT(B42,(FIND("-",B42,1)-1))),Reference!$B:$B,0)),INDEX(Reference!$C:$C,MATCH((LEFT(B42,(FIND("-",B42,1)-1))),Reference!$B:$B,0))),IFERROR(IF(FIND("-",B42),"Asset Management",""),""))</f>
        <v>BHE/Communications</v>
      </c>
      <c r="N42" s="14" t="str">
        <f>_xlfn.IFNA(INDEX(Reference!$M:$N,MATCH($C42,Reference!$M:$M,0),2),"Exclude")</f>
        <v>Nonlabor</v>
      </c>
      <c r="O42" s="14" t="str">
        <f>VLOOKUP(X42,'Department Detail'!$A$2:$F$5229,5,FALSE)</f>
        <v>Business Services - Legal &amp; Regulatory</v>
      </c>
      <c r="Q42" s="14" t="s">
        <v>203</v>
      </c>
      <c r="R42" s="76">
        <v>792037.61255164328</v>
      </c>
      <c r="X42" s="14">
        <v>7734</v>
      </c>
    </row>
    <row r="43" spans="1:24" s="14" customFormat="1" ht="15" thickBot="1" x14ac:dyDescent="0.35">
      <c r="A43" s="13"/>
      <c r="B43" s="57" t="s">
        <v>189</v>
      </c>
      <c r="C43" s="57" t="s">
        <v>204</v>
      </c>
      <c r="D43" s="56">
        <v>140</v>
      </c>
      <c r="E43" s="56"/>
      <c r="F43" s="14">
        <f>IF(AND(LEFT($C43,4)&lt;&gt;"8310")*OR(_xlfn.IFNA(MATCH(LEFT($B43,8),Reference!$E:$E,0),0),(_xlfn.IFNA(MATCH(MID($B43,5,4),Reference!$E:$E,0),0))),$D43,)</f>
        <v>0</v>
      </c>
      <c r="G43" s="14">
        <f t="shared" si="5"/>
        <v>0</v>
      </c>
      <c r="H43" s="14">
        <f t="shared" si="6"/>
        <v>0</v>
      </c>
      <c r="I43" s="14">
        <f>IF(AND(F43=0,G43=0,H43=0,_xlfn.IFNA(MATCH(LEFT($B43,8),Reference!$G:$G,0),0)),0,
IF(AND(F43=0,G43=0,H43=0,_xlfn.IFNA(MATCH(LEFT($B43,8),Reference!$H:$H,0),0)),$D43,
IF(AND(F43=0,G43=0,H43=0,_xlfn.IFNA(MATCH(LEFT($C43,4),Reference!$H:$H,0),0)),$D43,
IF((AND(F43=0,G43=0,H43=0,(_xlfn.IFNA(MATCH(LEFT($B43,4),Reference!$H:$H,0),0)))),$D43,
IF(AND(F43=0,G43=0,H43=0,_xlfn.IFNA(MATCH(MID($B43,5,4),Reference!$H:$H,0),0),LEFT($C43,4)&lt;&gt;"8865"),$D43,0)))))</f>
        <v>140</v>
      </c>
      <c r="J43" s="14">
        <f t="shared" si="7"/>
        <v>0</v>
      </c>
      <c r="K43" s="14">
        <f t="shared" si="8"/>
        <v>140</v>
      </c>
      <c r="L43" s="14">
        <f t="shared" si="9"/>
        <v>0</v>
      </c>
      <c r="M43" s="14" t="str">
        <f>IFERROR(IFERROR(INDEX(Reference!$C:$C,MATCH(VALUE(LEFT(B43,(FIND("-",B43,1)-1))),Reference!$B:$B,0)),INDEX(Reference!$C:$C,MATCH((LEFT(B43,(FIND("-",B43,1)-1))),Reference!$B:$B,0))),IFERROR(IF(FIND("-",B43),"Asset Management",""),""))</f>
        <v>BHE/Communications</v>
      </c>
      <c r="N43" s="14" t="str">
        <f>_xlfn.IFNA(INDEX(Reference!$M:$N,MATCH($C43,Reference!$M:$M,0),2),"Exclude")</f>
        <v>Nonlabor</v>
      </c>
      <c r="O43" s="14" t="str">
        <f>VLOOKUP(X43,'Department Detail'!$A$2:$F$5229,5,FALSE)</f>
        <v>Business Services - Legal &amp; Regulatory</v>
      </c>
      <c r="Q43" s="14" t="s">
        <v>205</v>
      </c>
      <c r="R43" s="76">
        <v>73010.350000000006</v>
      </c>
      <c r="X43" s="14">
        <v>7734</v>
      </c>
    </row>
    <row r="44" spans="1:24" s="14" customFormat="1" ht="15" thickBot="1" x14ac:dyDescent="0.35">
      <c r="A44" s="13"/>
      <c r="B44" s="57" t="s">
        <v>189</v>
      </c>
      <c r="C44" s="57" t="s">
        <v>206</v>
      </c>
      <c r="D44" s="56">
        <v>3114.8500000000004</v>
      </c>
      <c r="E44" s="56"/>
      <c r="F44" s="14">
        <f>IF(AND(LEFT($C44,4)&lt;&gt;"8310")*OR(_xlfn.IFNA(MATCH(LEFT($B44,8),Reference!$E:$E,0),0),(_xlfn.IFNA(MATCH(MID($B44,5,4),Reference!$E:$E,0),0))),$D44,)</f>
        <v>0</v>
      </c>
      <c r="G44" s="14">
        <f t="shared" si="5"/>
        <v>0</v>
      </c>
      <c r="H44" s="14">
        <f t="shared" si="6"/>
        <v>0</v>
      </c>
      <c r="I44" s="14">
        <f>IF(AND(F44=0,G44=0,H44=0,_xlfn.IFNA(MATCH(LEFT($B44,8),Reference!$G:$G,0),0)),0,
IF(AND(F44=0,G44=0,H44=0,_xlfn.IFNA(MATCH(LEFT($B44,8),Reference!$H:$H,0),0)),$D44,
IF(AND(F44=0,G44=0,H44=0,_xlfn.IFNA(MATCH(LEFT($C44,4),Reference!$H:$H,0),0)),$D44,
IF((AND(F44=0,G44=0,H44=0,(_xlfn.IFNA(MATCH(LEFT($B44,4),Reference!$H:$H,0),0)))),$D44,
IF(AND(F44=0,G44=0,H44=0,_xlfn.IFNA(MATCH(MID($B44,5,4),Reference!$H:$H,0),0),LEFT($C44,4)&lt;&gt;"8865"),$D44,0)))))</f>
        <v>3114.8500000000004</v>
      </c>
      <c r="J44" s="14">
        <f t="shared" si="7"/>
        <v>0</v>
      </c>
      <c r="K44" s="14">
        <f t="shared" si="8"/>
        <v>3114.8500000000004</v>
      </c>
      <c r="L44" s="14">
        <f t="shared" si="9"/>
        <v>0</v>
      </c>
      <c r="M44" s="14" t="str">
        <f>IFERROR(IFERROR(INDEX(Reference!$C:$C,MATCH(VALUE(LEFT(B44,(FIND("-",B44,1)-1))),Reference!$B:$B,0)),INDEX(Reference!$C:$C,MATCH((LEFT(B44,(FIND("-",B44,1)-1))),Reference!$B:$B,0))),IFERROR(IF(FIND("-",B44),"Asset Management",""),""))</f>
        <v>BHE/Communications</v>
      </c>
      <c r="N44" s="14" t="str">
        <f>_xlfn.IFNA(INDEX(Reference!$M:$N,MATCH($C44,Reference!$M:$M,0),2),"Exclude")</f>
        <v>Nonlabor</v>
      </c>
      <c r="O44" s="14" t="str">
        <f>VLOOKUP(X44,'Department Detail'!$A$2:$F$5229,5,FALSE)</f>
        <v>Business Services - Legal &amp; Regulatory</v>
      </c>
      <c r="Q44" s="14" t="s">
        <v>207</v>
      </c>
      <c r="R44" s="76">
        <v>3228106.7666666666</v>
      </c>
      <c r="X44" s="14">
        <v>7734</v>
      </c>
    </row>
    <row r="45" spans="1:24" s="14" customFormat="1" ht="15" thickBot="1" x14ac:dyDescent="0.35">
      <c r="A45" s="13"/>
      <c r="B45" s="57" t="s">
        <v>189</v>
      </c>
      <c r="C45" s="57" t="s">
        <v>208</v>
      </c>
      <c r="D45" s="56">
        <v>898.98</v>
      </c>
      <c r="E45" s="56"/>
      <c r="F45" s="14">
        <f>IF(AND(LEFT($C45,4)&lt;&gt;"8310")*OR(_xlfn.IFNA(MATCH(LEFT($B45,8),Reference!$E:$E,0),0),(_xlfn.IFNA(MATCH(MID($B45,5,4),Reference!$E:$E,0),0))),$D45,)</f>
        <v>0</v>
      </c>
      <c r="G45" s="14">
        <f t="shared" si="5"/>
        <v>0</v>
      </c>
      <c r="H45" s="14">
        <f t="shared" si="6"/>
        <v>0</v>
      </c>
      <c r="I45" s="14">
        <f>IF(AND(F45=0,G45=0,H45=0,_xlfn.IFNA(MATCH(LEFT($B45,8),Reference!$G:$G,0),0)),0,
IF(AND(F45=0,G45=0,H45=0,_xlfn.IFNA(MATCH(LEFT($B45,8),Reference!$H:$H,0),0)),$D45,
IF(AND(F45=0,G45=0,H45=0,_xlfn.IFNA(MATCH(LEFT($C45,4),Reference!$H:$H,0),0)),$D45,
IF((AND(F45=0,G45=0,H45=0,(_xlfn.IFNA(MATCH(LEFT($B45,4),Reference!$H:$H,0),0)))),$D45,
IF(AND(F45=0,G45=0,H45=0,_xlfn.IFNA(MATCH(MID($B45,5,4),Reference!$H:$H,0),0),LEFT($C45,4)&lt;&gt;"8865"),$D45,0)))))</f>
        <v>898.98</v>
      </c>
      <c r="J45" s="14">
        <f t="shared" si="7"/>
        <v>0</v>
      </c>
      <c r="K45" s="14">
        <f t="shared" si="8"/>
        <v>898.98</v>
      </c>
      <c r="L45" s="14">
        <f t="shared" si="9"/>
        <v>0</v>
      </c>
      <c r="M45" s="14" t="str">
        <f>IFERROR(IFERROR(INDEX(Reference!$C:$C,MATCH(VALUE(LEFT(B45,(FIND("-",B45,1)-1))),Reference!$B:$B,0)),INDEX(Reference!$C:$C,MATCH((LEFT(B45,(FIND("-",B45,1)-1))),Reference!$B:$B,0))),IFERROR(IF(FIND("-",B45),"Asset Management",""),""))</f>
        <v>BHE/Communications</v>
      </c>
      <c r="N45" s="14" t="str">
        <f>_xlfn.IFNA(INDEX(Reference!$M:$N,MATCH($C45,Reference!$M:$M,0),2),"Exclude")</f>
        <v>Inventory</v>
      </c>
      <c r="O45" s="14" t="str">
        <f>VLOOKUP(X45,'Department Detail'!$A$2:$F$5229,5,FALSE)</f>
        <v>Business Services - Legal &amp; Regulatory</v>
      </c>
      <c r="Q45" s="14" t="s">
        <v>209</v>
      </c>
      <c r="R45" s="76">
        <v>-17051.5</v>
      </c>
      <c r="X45" s="14">
        <v>7734</v>
      </c>
    </row>
    <row r="46" spans="1:24" s="14" customFormat="1" ht="15" thickBot="1" x14ac:dyDescent="0.35">
      <c r="A46" s="13"/>
      <c r="B46" s="57" t="s">
        <v>189</v>
      </c>
      <c r="C46" s="57" t="s">
        <v>182</v>
      </c>
      <c r="D46" s="56">
        <v>79165.11</v>
      </c>
      <c r="E46" s="56"/>
      <c r="F46" s="14">
        <f>IF(AND(LEFT($C46,4)&lt;&gt;"8310")*OR(_xlfn.IFNA(MATCH(LEFT($B46,8),Reference!$E:$E,0),0),(_xlfn.IFNA(MATCH(MID($B46,5,4),Reference!$E:$E,0),0))),$D46,)</f>
        <v>0</v>
      </c>
      <c r="G46" s="14">
        <f t="shared" si="5"/>
        <v>0</v>
      </c>
      <c r="H46" s="14">
        <f t="shared" si="6"/>
        <v>0</v>
      </c>
      <c r="I46" s="14">
        <f>IF(AND(F46=0,G46=0,H46=0,_xlfn.IFNA(MATCH(LEFT($B46,8),Reference!$G:$G,0),0)),0,
IF(AND(F46=0,G46=0,H46=0,_xlfn.IFNA(MATCH(LEFT($B46,8),Reference!$H:$H,0),0)),$D46,
IF(AND(F46=0,G46=0,H46=0,_xlfn.IFNA(MATCH(LEFT($C46,4),Reference!$H:$H,0),0)),$D46,
IF((AND(F46=0,G46=0,H46=0,(_xlfn.IFNA(MATCH(LEFT($B46,4),Reference!$H:$H,0),0)))),$D46,
IF(AND(F46=0,G46=0,H46=0,_xlfn.IFNA(MATCH(MID($B46,5,4),Reference!$H:$H,0),0),LEFT($C46,4)&lt;&gt;"8865"),$D46,0)))))</f>
        <v>79165.11</v>
      </c>
      <c r="J46" s="14">
        <f t="shared" si="7"/>
        <v>0</v>
      </c>
      <c r="K46" s="14">
        <f t="shared" si="8"/>
        <v>79165.11</v>
      </c>
      <c r="L46" s="14">
        <f t="shared" si="9"/>
        <v>0</v>
      </c>
      <c r="M46" s="14" t="str">
        <f>IFERROR(IFERROR(INDEX(Reference!$C:$C,MATCH(VALUE(LEFT(B46,(FIND("-",B46,1)-1))),Reference!$B:$B,0)),INDEX(Reference!$C:$C,MATCH((LEFT(B46,(FIND("-",B46,1)-1))),Reference!$B:$B,0))),IFERROR(IF(FIND("-",B46),"Asset Management",""),""))</f>
        <v>BHE/Communications</v>
      </c>
      <c r="N46" s="14" t="str">
        <f>_xlfn.IFNA(INDEX(Reference!$M:$N,MATCH($C46,Reference!$M:$M,0),2),"Exclude")</f>
        <v>Nonlabor</v>
      </c>
      <c r="O46" s="14" t="str">
        <f>VLOOKUP(X46,'Department Detail'!$A$2:$F$5229,5,FALSE)</f>
        <v>Business Services - Legal &amp; Regulatory</v>
      </c>
      <c r="Q46" s="14" t="s">
        <v>210</v>
      </c>
      <c r="R46" s="76">
        <v>784147.19</v>
      </c>
      <c r="X46" s="14">
        <v>7734</v>
      </c>
    </row>
    <row r="47" spans="1:24" s="14" customFormat="1" ht="15" thickBot="1" x14ac:dyDescent="0.35">
      <c r="A47" s="13"/>
      <c r="B47" s="57" t="s">
        <v>189</v>
      </c>
      <c r="C47" s="57" t="s">
        <v>211</v>
      </c>
      <c r="D47" s="56">
        <v>-36.340000000000003</v>
      </c>
      <c r="E47" s="56"/>
      <c r="F47" s="14">
        <f>IF(AND(LEFT($C47,4)&lt;&gt;"8310")*OR(_xlfn.IFNA(MATCH(LEFT($B47,8),Reference!$E:$E,0),0),(_xlfn.IFNA(MATCH(MID($B47,5,4),Reference!$E:$E,0),0))),$D47,)</f>
        <v>0</v>
      </c>
      <c r="G47" s="14">
        <f t="shared" si="5"/>
        <v>0</v>
      </c>
      <c r="H47" s="14">
        <f t="shared" si="6"/>
        <v>0</v>
      </c>
      <c r="I47" s="14">
        <f>IF(AND(F47=0,G47=0,H47=0,_xlfn.IFNA(MATCH(LEFT($B47,8),Reference!$G:$G,0),0)),0,
IF(AND(F47=0,G47=0,H47=0,_xlfn.IFNA(MATCH(LEFT($B47,8),Reference!$H:$H,0),0)),$D47,
IF(AND(F47=0,G47=0,H47=0,_xlfn.IFNA(MATCH(LEFT($C47,4),Reference!$H:$H,0),0)),$D47,
IF((AND(F47=0,G47=0,H47=0,(_xlfn.IFNA(MATCH(LEFT($B47,4),Reference!$H:$H,0),0)))),$D47,
IF(AND(F47=0,G47=0,H47=0,_xlfn.IFNA(MATCH(MID($B47,5,4),Reference!$H:$H,0),0),LEFT($C47,4)&lt;&gt;"8865"),$D47,0)))))</f>
        <v>-36.340000000000003</v>
      </c>
      <c r="J47" s="14">
        <f t="shared" si="7"/>
        <v>0</v>
      </c>
      <c r="K47" s="14">
        <f t="shared" si="8"/>
        <v>-36.340000000000003</v>
      </c>
      <c r="L47" s="14">
        <f t="shared" si="9"/>
        <v>0</v>
      </c>
      <c r="M47" s="14" t="str">
        <f>IFERROR(IFERROR(INDEX(Reference!$C:$C,MATCH(VALUE(LEFT(B47,(FIND("-",B47,1)-1))),Reference!$B:$B,0)),INDEX(Reference!$C:$C,MATCH((LEFT(B47,(FIND("-",B47,1)-1))),Reference!$B:$B,0))),IFERROR(IF(FIND("-",B47),"Asset Management",""),""))</f>
        <v>BHE/Communications</v>
      </c>
      <c r="N47" s="14" t="str">
        <f>_xlfn.IFNA(INDEX(Reference!$M:$N,MATCH($C47,Reference!$M:$M,0),2),"Exclude")</f>
        <v>Inventory</v>
      </c>
      <c r="O47" s="14" t="str">
        <f>VLOOKUP(X47,'Department Detail'!$A$2:$F$5229,5,FALSE)</f>
        <v>Business Services - Legal &amp; Regulatory</v>
      </c>
      <c r="Q47" s="14" t="s">
        <v>212</v>
      </c>
      <c r="R47" s="76">
        <v>688150.25</v>
      </c>
      <c r="X47" s="14">
        <v>7734</v>
      </c>
    </row>
    <row r="48" spans="1:24" s="14" customFormat="1" ht="15" thickBot="1" x14ac:dyDescent="0.35">
      <c r="A48" s="13"/>
      <c r="B48" s="57" t="s">
        <v>189</v>
      </c>
      <c r="C48" s="57" t="s">
        <v>213</v>
      </c>
      <c r="D48" s="56">
        <v>2029.6000000000001</v>
      </c>
      <c r="E48" s="56"/>
      <c r="F48" s="14">
        <f>IF(AND(LEFT($C48,4)&lt;&gt;"8310")*OR(_xlfn.IFNA(MATCH(LEFT($B48,8),Reference!$E:$E,0),0),(_xlfn.IFNA(MATCH(MID($B48,5,4),Reference!$E:$E,0),0))),$D48,)</f>
        <v>0</v>
      </c>
      <c r="G48" s="14">
        <f t="shared" si="5"/>
        <v>0</v>
      </c>
      <c r="H48" s="14">
        <f t="shared" si="6"/>
        <v>0</v>
      </c>
      <c r="I48" s="14">
        <f>IF(AND(F48=0,G48=0,H48=0,_xlfn.IFNA(MATCH(LEFT($B48,8),Reference!$G:$G,0),0)),0,
IF(AND(F48=0,G48=0,H48=0,_xlfn.IFNA(MATCH(LEFT($B48,8),Reference!$H:$H,0),0)),$D48,
IF(AND(F48=0,G48=0,H48=0,_xlfn.IFNA(MATCH(LEFT($C48,4),Reference!$H:$H,0),0)),$D48,
IF((AND(F48=0,G48=0,H48=0,(_xlfn.IFNA(MATCH(LEFT($B48,4),Reference!$H:$H,0),0)))),$D48,
IF(AND(F48=0,G48=0,H48=0,_xlfn.IFNA(MATCH(MID($B48,5,4),Reference!$H:$H,0),0),LEFT($C48,4)&lt;&gt;"8865"),$D48,0)))))</f>
        <v>2029.6000000000001</v>
      </c>
      <c r="J48" s="14">
        <f t="shared" si="7"/>
        <v>0</v>
      </c>
      <c r="K48" s="14">
        <f t="shared" si="8"/>
        <v>2029.6000000000001</v>
      </c>
      <c r="L48" s="14">
        <f t="shared" si="9"/>
        <v>0</v>
      </c>
      <c r="M48" s="14" t="str">
        <f>IFERROR(IFERROR(INDEX(Reference!$C:$C,MATCH(VALUE(LEFT(B48,(FIND("-",B48,1)-1))),Reference!$B:$B,0)),INDEX(Reference!$C:$C,MATCH((LEFT(B48,(FIND("-",B48,1)-1))),Reference!$B:$B,0))),IFERROR(IF(FIND("-",B48),"Asset Management",""),""))</f>
        <v>BHE/Communications</v>
      </c>
      <c r="N48" s="14" t="str">
        <f>_xlfn.IFNA(INDEX(Reference!$M:$N,MATCH($C48,Reference!$M:$M,0),2),"Exclude")</f>
        <v>Nonlabor</v>
      </c>
      <c r="O48" s="14" t="str">
        <f>VLOOKUP(X48,'Department Detail'!$A$2:$F$5229,5,FALSE)</f>
        <v>Executive Area</v>
      </c>
      <c r="Q48" s="14" t="s">
        <v>214</v>
      </c>
      <c r="R48" s="76">
        <v>1496493.55</v>
      </c>
      <c r="X48" s="14">
        <v>6407</v>
      </c>
    </row>
    <row r="49" spans="1:24" s="14" customFormat="1" ht="15" thickBot="1" x14ac:dyDescent="0.35">
      <c r="A49" s="13"/>
      <c r="B49" s="57" t="s">
        <v>189</v>
      </c>
      <c r="C49" s="57" t="s">
        <v>215</v>
      </c>
      <c r="D49" s="56">
        <v>1948.38</v>
      </c>
      <c r="E49" s="56"/>
      <c r="F49" s="14">
        <f>IF(AND(LEFT($C49,4)&lt;&gt;"8310")*OR(_xlfn.IFNA(MATCH(LEFT($B49,8),Reference!$E:$E,0),0),(_xlfn.IFNA(MATCH(MID($B49,5,4),Reference!$E:$E,0),0))),$D49,)</f>
        <v>0</v>
      </c>
      <c r="G49" s="14">
        <f t="shared" si="5"/>
        <v>0</v>
      </c>
      <c r="H49" s="14">
        <f t="shared" si="6"/>
        <v>0</v>
      </c>
      <c r="I49" s="14">
        <f>IF(AND(F49=0,G49=0,H49=0,_xlfn.IFNA(MATCH(LEFT($B49,8),Reference!$G:$G,0),0)),0,
IF(AND(F49=0,G49=0,H49=0,_xlfn.IFNA(MATCH(LEFT($B49,8),Reference!$H:$H,0),0)),$D49,
IF(AND(F49=0,G49=0,H49=0,_xlfn.IFNA(MATCH(LEFT($C49,4),Reference!$H:$H,0),0)),$D49,
IF((AND(F49=0,G49=0,H49=0,(_xlfn.IFNA(MATCH(LEFT($B49,4),Reference!$H:$H,0),0)))),$D49,
IF(AND(F49=0,G49=0,H49=0,_xlfn.IFNA(MATCH(MID($B49,5,4),Reference!$H:$H,0),0),LEFT($C49,4)&lt;&gt;"8865"),$D49,0)))))</f>
        <v>1948.38</v>
      </c>
      <c r="J49" s="14">
        <f t="shared" si="7"/>
        <v>0</v>
      </c>
      <c r="K49" s="14">
        <f t="shared" si="8"/>
        <v>1948.38</v>
      </c>
      <c r="L49" s="14">
        <f t="shared" si="9"/>
        <v>0</v>
      </c>
      <c r="M49" s="14" t="str">
        <f>IFERROR(IFERROR(INDEX(Reference!$C:$C,MATCH(VALUE(LEFT(B49,(FIND("-",B49,1)-1))),Reference!$B:$B,0)),INDEX(Reference!$C:$C,MATCH((LEFT(B49,(FIND("-",B49,1)-1))),Reference!$B:$B,0))),IFERROR(IF(FIND("-",B49),"Asset Management",""),""))</f>
        <v>BHE/Communications</v>
      </c>
      <c r="N49" s="14" t="str">
        <f>_xlfn.IFNA(INDEX(Reference!$M:$N,MATCH($C49,Reference!$M:$M,0),2),"Exclude")</f>
        <v>Exclude</v>
      </c>
      <c r="O49" s="14" t="str">
        <f>VLOOKUP(X49,'Department Detail'!$A$2:$F$5229,5,FALSE)</f>
        <v>Executive Area</v>
      </c>
      <c r="Q49" s="14" t="s">
        <v>216</v>
      </c>
      <c r="R49" s="76">
        <v>7790414.6856598081</v>
      </c>
      <c r="X49" s="14">
        <v>6407</v>
      </c>
    </row>
    <row r="50" spans="1:24" s="14" customFormat="1" ht="15" thickBot="1" x14ac:dyDescent="0.35">
      <c r="A50" s="13"/>
      <c r="B50" s="57" t="s">
        <v>189</v>
      </c>
      <c r="C50" s="57" t="s">
        <v>188</v>
      </c>
      <c r="D50" s="56">
        <v>2365.9699999999998</v>
      </c>
      <c r="E50" s="56"/>
      <c r="F50" s="14">
        <f>IF(AND(LEFT($C50,4)&lt;&gt;"8310")*OR(_xlfn.IFNA(MATCH(LEFT($B50,8),Reference!$E:$E,0),0),(_xlfn.IFNA(MATCH(MID($B50,5,4),Reference!$E:$E,0),0))),$D50,)</f>
        <v>0</v>
      </c>
      <c r="G50" s="14">
        <f t="shared" si="5"/>
        <v>0</v>
      </c>
      <c r="H50" s="14">
        <f t="shared" si="6"/>
        <v>0</v>
      </c>
      <c r="I50" s="14">
        <f>IF(AND(F50=0,G50=0,H50=0,_xlfn.IFNA(MATCH(LEFT($B50,8),Reference!$G:$G,0),0)),0,
IF(AND(F50=0,G50=0,H50=0,_xlfn.IFNA(MATCH(LEFT($B50,8),Reference!$H:$H,0),0)),$D50,
IF(AND(F50=0,G50=0,H50=0,_xlfn.IFNA(MATCH(LEFT($C50,4),Reference!$H:$H,0),0)),$D50,
IF((AND(F50=0,G50=0,H50=0,(_xlfn.IFNA(MATCH(LEFT($B50,4),Reference!$H:$H,0),0)))),$D50,
IF(AND(F50=0,G50=0,H50=0,_xlfn.IFNA(MATCH(MID($B50,5,4),Reference!$H:$H,0),0),LEFT($C50,4)&lt;&gt;"8865"),$D50,0)))))</f>
        <v>2365.9699999999998</v>
      </c>
      <c r="J50" s="14">
        <f t="shared" si="7"/>
        <v>0</v>
      </c>
      <c r="K50" s="14">
        <f t="shared" si="8"/>
        <v>2365.9699999999998</v>
      </c>
      <c r="L50" s="14">
        <f t="shared" si="9"/>
        <v>0</v>
      </c>
      <c r="M50" s="14" t="str">
        <f>IFERROR(IFERROR(INDEX(Reference!$C:$C,MATCH(VALUE(LEFT(B50,(FIND("-",B50,1)-1))),Reference!$B:$B,0)),INDEX(Reference!$C:$C,MATCH((LEFT(B50,(FIND("-",B50,1)-1))),Reference!$B:$B,0))),IFERROR(IF(FIND("-",B50),"Asset Management",""),""))</f>
        <v>BHE/Communications</v>
      </c>
      <c r="N50" s="14" t="str">
        <f>_xlfn.IFNA(INDEX(Reference!$M:$N,MATCH($C50,Reference!$M:$M,0),2),"Exclude")</f>
        <v>NonUnion Labor</v>
      </c>
      <c r="O50" s="14" t="str">
        <f>VLOOKUP(X50,'Department Detail'!$A$2:$F$5229,5,FALSE)</f>
        <v>Executive Area</v>
      </c>
      <c r="Q50" s="14" t="s">
        <v>217</v>
      </c>
      <c r="R50" s="76">
        <v>2238532.0499999998</v>
      </c>
      <c r="X50" s="14">
        <v>6407</v>
      </c>
    </row>
    <row r="51" spans="1:24" s="14" customFormat="1" ht="15" thickBot="1" x14ac:dyDescent="0.35">
      <c r="A51" s="13"/>
      <c r="B51" s="57" t="s">
        <v>218</v>
      </c>
      <c r="C51" s="57" t="s">
        <v>196</v>
      </c>
      <c r="D51" s="56">
        <v>136711.75000000003</v>
      </c>
      <c r="E51" s="56"/>
      <c r="F51" s="14">
        <f>IF(AND(LEFT($C51,4)&lt;&gt;"8310")*OR(_xlfn.IFNA(MATCH(LEFT($B51,8),Reference!$E:$E,0),0),(_xlfn.IFNA(MATCH(MID($B51,5,4),Reference!$E:$E,0),0))),$D51,)</f>
        <v>0</v>
      </c>
      <c r="G51" s="14">
        <f t="shared" si="5"/>
        <v>0</v>
      </c>
      <c r="H51" s="14">
        <f t="shared" si="6"/>
        <v>0</v>
      </c>
      <c r="I51" s="14">
        <f>IF(AND(F51=0,G51=0,H51=0,_xlfn.IFNA(MATCH(LEFT($B51,8),Reference!$G:$G,0),0)),0,
IF(AND(F51=0,G51=0,H51=0,_xlfn.IFNA(MATCH(LEFT($B51,8),Reference!$H:$H,0),0)),$D51,
IF(AND(F51=0,G51=0,H51=0,_xlfn.IFNA(MATCH(LEFT($C51,4),Reference!$H:$H,0),0)),$D51,
IF((AND(F51=0,G51=0,H51=0,(_xlfn.IFNA(MATCH(LEFT($B51,4),Reference!$H:$H,0),0)))),$D51,
IF(AND(F51=0,G51=0,H51=0,_xlfn.IFNA(MATCH(MID($B51,5,4),Reference!$H:$H,0),0),LEFT($C51,4)&lt;&gt;"8865"),$D51,0)))))</f>
        <v>136711.75000000003</v>
      </c>
      <c r="J51" s="14">
        <f t="shared" si="7"/>
        <v>0</v>
      </c>
      <c r="K51" s="14">
        <f t="shared" si="8"/>
        <v>136711.75000000003</v>
      </c>
      <c r="L51" s="14">
        <f t="shared" si="9"/>
        <v>0</v>
      </c>
      <c r="M51" s="14" t="str">
        <f>IFERROR(IFERROR(INDEX(Reference!$C:$C,MATCH(VALUE(LEFT(B51,(FIND("-",B51,1)-1))),Reference!$B:$B,0)),INDEX(Reference!$C:$C,MATCH((LEFT(B51,(FIND("-",B51,1)-1))),Reference!$B:$B,0))),IFERROR(IF(FIND("-",B51),"Asset Management",""),""))</f>
        <v>BHE/Communications</v>
      </c>
      <c r="N51" s="14" t="str">
        <f>_xlfn.IFNA(INDEX(Reference!$M:$N,MATCH($C51,Reference!$M:$M,0),2),"Exclude")</f>
        <v>Exclude</v>
      </c>
      <c r="O51" s="14" t="str">
        <f>VLOOKUP(X51,'Department Detail'!$A$2:$F$5229,5,FALSE)</f>
        <v>Executive Area</v>
      </c>
      <c r="Q51" s="14" t="s">
        <v>219</v>
      </c>
      <c r="R51" s="76">
        <v>532789.62</v>
      </c>
      <c r="X51" s="14">
        <v>6407</v>
      </c>
    </row>
    <row r="52" spans="1:24" s="14" customFormat="1" ht="15" thickBot="1" x14ac:dyDescent="0.35">
      <c r="A52" s="13"/>
      <c r="B52" s="57" t="s">
        <v>220</v>
      </c>
      <c r="C52" s="57" t="s">
        <v>196</v>
      </c>
      <c r="D52" s="56">
        <v>14248.89</v>
      </c>
      <c r="E52" s="56"/>
      <c r="F52" s="14">
        <f>IF(AND(LEFT($C52,4)&lt;&gt;"8310")*OR(_xlfn.IFNA(MATCH(LEFT($B52,8),Reference!$E:$E,0),0),(_xlfn.IFNA(MATCH(MID($B52,5,4),Reference!$E:$E,0),0))),$D52,)</f>
        <v>0</v>
      </c>
      <c r="G52" s="14">
        <f t="shared" si="5"/>
        <v>0</v>
      </c>
      <c r="H52" s="14">
        <f t="shared" si="6"/>
        <v>0</v>
      </c>
      <c r="I52" s="14">
        <f>IF(AND(F52=0,G52=0,H52=0,_xlfn.IFNA(MATCH(LEFT($B52,8),Reference!$G:$G,0),0)),0,
IF(AND(F52=0,G52=0,H52=0,_xlfn.IFNA(MATCH(LEFT($B52,8),Reference!$H:$H,0),0)),$D52,
IF(AND(F52=0,G52=0,H52=0,_xlfn.IFNA(MATCH(LEFT($C52,4),Reference!$H:$H,0),0)),$D52,
IF((AND(F52=0,G52=0,H52=0,(_xlfn.IFNA(MATCH(LEFT($B52,4),Reference!$H:$H,0),0)))),$D52,
IF(AND(F52=0,G52=0,H52=0,_xlfn.IFNA(MATCH(MID($B52,5,4),Reference!$H:$H,0),0),LEFT($C52,4)&lt;&gt;"8865"),$D52,0)))))</f>
        <v>14248.89</v>
      </c>
      <c r="J52" s="14">
        <f t="shared" si="7"/>
        <v>0</v>
      </c>
      <c r="K52" s="14">
        <f t="shared" si="8"/>
        <v>14248.89</v>
      </c>
      <c r="L52" s="14">
        <f t="shared" si="9"/>
        <v>0</v>
      </c>
      <c r="M52" s="14" t="str">
        <f>IFERROR(IFERROR(INDEX(Reference!$C:$C,MATCH(VALUE(LEFT(B52,(FIND("-",B52,1)-1))),Reference!$B:$B,0)),INDEX(Reference!$C:$C,MATCH((LEFT(B52,(FIND("-",B52,1)-1))),Reference!$B:$B,0))),IFERROR(IF(FIND("-",B52),"Asset Management",""),""))</f>
        <v>BHE/Communications</v>
      </c>
      <c r="N52" s="14" t="str">
        <f>_xlfn.IFNA(INDEX(Reference!$M:$N,MATCH($C52,Reference!$M:$M,0),2),"Exclude")</f>
        <v>Exclude</v>
      </c>
      <c r="O52" s="14" t="str">
        <f>VLOOKUP(X52,'Department Detail'!$A$2:$F$5229,5,FALSE)</f>
        <v>Executive Area</v>
      </c>
      <c r="Q52" s="14" t="s">
        <v>221</v>
      </c>
      <c r="R52" s="76">
        <v>2750</v>
      </c>
      <c r="X52" s="14">
        <v>6407</v>
      </c>
    </row>
    <row r="53" spans="1:24" s="14" customFormat="1" ht="15" thickBot="1" x14ac:dyDescent="0.35">
      <c r="A53" s="13"/>
      <c r="B53" s="57" t="s">
        <v>222</v>
      </c>
      <c r="C53" s="57" t="s">
        <v>185</v>
      </c>
      <c r="D53" s="56">
        <v>40046.410000000003</v>
      </c>
      <c r="E53" s="56"/>
      <c r="F53" s="14">
        <f>IF(AND(LEFT($C53,4)&lt;&gt;"8310")*OR(_xlfn.IFNA(MATCH(LEFT($B53,8),Reference!$E:$E,0),0),(_xlfn.IFNA(MATCH(MID($B53,5,4),Reference!$E:$E,0),0))),$D53,)</f>
        <v>40046.410000000003</v>
      </c>
      <c r="G53" s="14">
        <f t="shared" si="5"/>
        <v>0</v>
      </c>
      <c r="H53" s="14">
        <f t="shared" si="6"/>
        <v>0</v>
      </c>
      <c r="I53" s="14">
        <f>IF(AND(F53=0,G53=0,H53=0,_xlfn.IFNA(MATCH(LEFT($B53,8),Reference!$G:$G,0),0)),0,
IF(AND(F53=0,G53=0,H53=0,_xlfn.IFNA(MATCH(LEFT($B53,8),Reference!$H:$H,0),0)),$D53,
IF(AND(F53=0,G53=0,H53=0,_xlfn.IFNA(MATCH(LEFT($C53,4),Reference!$H:$H,0),0)),$D53,
IF((AND(F53=0,G53=0,H53=0,(_xlfn.IFNA(MATCH(LEFT($B53,4),Reference!$H:$H,0),0)))),$D53,
IF(AND(F53=0,G53=0,H53=0,_xlfn.IFNA(MATCH(MID($B53,5,4),Reference!$H:$H,0),0),LEFT($C53,4)&lt;&gt;"8865"),$D53,0)))))</f>
        <v>0</v>
      </c>
      <c r="J53" s="14">
        <f t="shared" si="7"/>
        <v>0</v>
      </c>
      <c r="K53" s="14">
        <f t="shared" si="8"/>
        <v>40046.410000000003</v>
      </c>
      <c r="L53" s="14">
        <f t="shared" si="9"/>
        <v>0</v>
      </c>
      <c r="M53" s="14" t="str">
        <f>IFERROR(IFERROR(INDEX(Reference!$C:$C,MATCH(VALUE(LEFT(B53,(FIND("-",B53,1)-1))),Reference!$B:$B,0)),INDEX(Reference!$C:$C,MATCH((LEFT(B53,(FIND("-",B53,1)-1))),Reference!$B:$B,0))),IFERROR(IF(FIND("-",B53),"Asset Management",""),""))</f>
        <v>BHE/Communications</v>
      </c>
      <c r="N53" s="14" t="str">
        <f>_xlfn.IFNA(INDEX(Reference!$M:$N,MATCH($C53,Reference!$M:$M,0),2),"Exclude")</f>
        <v>NonUnion Labor</v>
      </c>
      <c r="O53" s="14" t="str">
        <f>VLOOKUP(X53,'Department Detail'!$A$2:$F$5229,5,FALSE)</f>
        <v>Executive Area</v>
      </c>
      <c r="Q53" s="14" t="s">
        <v>223</v>
      </c>
      <c r="R53" s="76">
        <v>10966.060000000003</v>
      </c>
      <c r="X53" s="14">
        <v>6407</v>
      </c>
    </row>
    <row r="54" spans="1:24" s="14" customFormat="1" ht="15" thickBot="1" x14ac:dyDescent="0.35">
      <c r="A54" s="13"/>
      <c r="B54" s="57" t="s">
        <v>224</v>
      </c>
      <c r="C54" s="57" t="s">
        <v>185</v>
      </c>
      <c r="D54" s="56">
        <v>1160.47</v>
      </c>
      <c r="E54" s="56"/>
      <c r="F54" s="14">
        <f>IF(AND(LEFT($C54,4)&lt;&gt;"8310")*OR(_xlfn.IFNA(MATCH(LEFT($B54,8),Reference!$E:$E,0),0),(_xlfn.IFNA(MATCH(MID($B54,5,4),Reference!$E:$E,0),0))),$D54,)</f>
        <v>0</v>
      </c>
      <c r="G54" s="14">
        <f t="shared" si="5"/>
        <v>0</v>
      </c>
      <c r="H54" s="14">
        <f t="shared" si="6"/>
        <v>0</v>
      </c>
      <c r="I54" s="14">
        <f>IF(AND(F54=0,G54=0,H54=0,_xlfn.IFNA(MATCH(LEFT($B54,8),Reference!$G:$G,0),0)),0,
IF(AND(F54=0,G54=0,H54=0,_xlfn.IFNA(MATCH(LEFT($B54,8),Reference!$H:$H,0),0)),$D54,
IF(AND(F54=0,G54=0,H54=0,_xlfn.IFNA(MATCH(LEFT($C54,4),Reference!$H:$H,0),0)),$D54,
IF((AND(F54=0,G54=0,H54=0,(_xlfn.IFNA(MATCH(LEFT($B54,4),Reference!$H:$H,0),0)))),$D54,
IF(AND(F54=0,G54=0,H54=0,_xlfn.IFNA(MATCH(MID($B54,5,4),Reference!$H:$H,0),0),LEFT($C54,4)&lt;&gt;"8865"),$D54,0)))))</f>
        <v>1160.47</v>
      </c>
      <c r="J54" s="14">
        <f t="shared" si="7"/>
        <v>0</v>
      </c>
      <c r="K54" s="14">
        <f t="shared" si="8"/>
        <v>1160.47</v>
      </c>
      <c r="L54" s="14">
        <f t="shared" si="9"/>
        <v>0</v>
      </c>
      <c r="M54" s="14" t="str">
        <f>IFERROR(IFERROR(INDEX(Reference!$C:$C,MATCH(VALUE(LEFT(B54,(FIND("-",B54,1)-1))),Reference!$B:$B,0)),INDEX(Reference!$C:$C,MATCH((LEFT(B54,(FIND("-",B54,1)-1))),Reference!$B:$B,0))),IFERROR(IF(FIND("-",B54),"Asset Management",""),""))</f>
        <v>BHE/Communications</v>
      </c>
      <c r="N54" s="14" t="str">
        <f>_xlfn.IFNA(INDEX(Reference!$M:$N,MATCH($C54,Reference!$M:$M,0),2),"Exclude")</f>
        <v>NonUnion Labor</v>
      </c>
      <c r="O54" s="14" t="str">
        <f>VLOOKUP(X54,'Department Detail'!$A$2:$F$5229,5,FALSE)</f>
        <v>Executive Area</v>
      </c>
      <c r="Q54" s="14" t="s">
        <v>225</v>
      </c>
      <c r="R54" s="76">
        <v>508935.44</v>
      </c>
      <c r="X54" s="14">
        <v>6407</v>
      </c>
    </row>
    <row r="55" spans="1:24" s="14" customFormat="1" ht="15" thickBot="1" x14ac:dyDescent="0.35">
      <c r="A55" s="13"/>
      <c r="B55" s="57" t="s">
        <v>226</v>
      </c>
      <c r="C55" s="57" t="s">
        <v>190</v>
      </c>
      <c r="D55" s="56">
        <v>219878.02999999997</v>
      </c>
      <c r="E55" s="56"/>
      <c r="F55" s="14">
        <f>IF(AND(LEFT($C55,4)&lt;&gt;"8310")*OR(_xlfn.IFNA(MATCH(LEFT($B55,8),Reference!$E:$E,0),0),(_xlfn.IFNA(MATCH(MID($B55,5,4),Reference!$E:$E,0),0))),$D55,)</f>
        <v>0</v>
      </c>
      <c r="G55" s="14">
        <f t="shared" si="5"/>
        <v>0</v>
      </c>
      <c r="H55" s="14">
        <f t="shared" si="6"/>
        <v>0</v>
      </c>
      <c r="I55" s="14">
        <f>IF(AND(F55=0,G55=0,H55=0,_xlfn.IFNA(MATCH(LEFT($B55,8),Reference!$G:$G,0),0)),0,
IF(AND(F55=0,G55=0,H55=0,_xlfn.IFNA(MATCH(LEFT($B55,8),Reference!$H:$H,0),0)),$D55,
IF(AND(F55=0,G55=0,H55=0,_xlfn.IFNA(MATCH(LEFT($C55,4),Reference!$H:$H,0),0)),$D55,
IF((AND(F55=0,G55=0,H55=0,(_xlfn.IFNA(MATCH(LEFT($B55,4),Reference!$H:$H,0),0)))),$D55,
IF(AND(F55=0,G55=0,H55=0,_xlfn.IFNA(MATCH(MID($B55,5,4),Reference!$H:$H,0),0),LEFT($C55,4)&lt;&gt;"8865"),$D55,0)))))</f>
        <v>219878.02999999997</v>
      </c>
      <c r="J55" s="14">
        <f t="shared" si="7"/>
        <v>0</v>
      </c>
      <c r="K55" s="14">
        <f t="shared" si="8"/>
        <v>219878.02999999997</v>
      </c>
      <c r="L55" s="14">
        <f t="shared" si="9"/>
        <v>0</v>
      </c>
      <c r="M55" s="14" t="str">
        <f>IFERROR(IFERROR(INDEX(Reference!$C:$C,MATCH(VALUE(LEFT(B55,(FIND("-",B55,1)-1))),Reference!$B:$B,0)),INDEX(Reference!$C:$C,MATCH((LEFT(B55,(FIND("-",B55,1)-1))),Reference!$B:$B,0))),IFERROR(IF(FIND("-",B55),"Asset Management",""),""))</f>
        <v>BHE/Executive</v>
      </c>
      <c r="N55" s="14" t="str">
        <f>_xlfn.IFNA(INDEX(Reference!$M:$N,MATCH($C55,Reference!$M:$M,0),2),"Exclude")</f>
        <v>Nonlabor</v>
      </c>
      <c r="O55" s="14" t="str">
        <f>VLOOKUP(X55,'Department Detail'!$A$2:$F$5229,5,FALSE)</f>
        <v>Executive Area</v>
      </c>
      <c r="Q55" s="14" t="s">
        <v>227</v>
      </c>
      <c r="R55" s="76">
        <v>522958.05199999991</v>
      </c>
      <c r="X55" s="14">
        <v>6407</v>
      </c>
    </row>
    <row r="56" spans="1:24" s="14" customFormat="1" ht="15" thickBot="1" x14ac:dyDescent="0.35">
      <c r="A56" s="13"/>
      <c r="B56" s="57" t="s">
        <v>226</v>
      </c>
      <c r="C56" s="57" t="s">
        <v>192</v>
      </c>
      <c r="D56" s="56">
        <v>-742.22000000000025</v>
      </c>
      <c r="E56" s="56"/>
      <c r="F56" s="14">
        <f>IF(AND(LEFT($C56,4)&lt;&gt;"8310")*OR(_xlfn.IFNA(MATCH(LEFT($B56,8),Reference!$E:$E,0),0),(_xlfn.IFNA(MATCH(MID($B56,5,4),Reference!$E:$E,0),0))),$D56,)</f>
        <v>0</v>
      </c>
      <c r="G56" s="14">
        <f t="shared" si="5"/>
        <v>0</v>
      </c>
      <c r="H56" s="14">
        <f t="shared" si="6"/>
        <v>0</v>
      </c>
      <c r="I56" s="14">
        <f>IF(AND(F56=0,G56=0,H56=0,_xlfn.IFNA(MATCH(LEFT($B56,8),Reference!$G:$G,0),0)),0,
IF(AND(F56=0,G56=0,H56=0,_xlfn.IFNA(MATCH(LEFT($B56,8),Reference!$H:$H,0),0)),$D56,
IF(AND(F56=0,G56=0,H56=0,_xlfn.IFNA(MATCH(LEFT($C56,4),Reference!$H:$H,0),0)),$D56,
IF((AND(F56=0,G56=0,H56=0,(_xlfn.IFNA(MATCH(LEFT($B56,4),Reference!$H:$H,0),0)))),$D56,
IF(AND(F56=0,G56=0,H56=0,_xlfn.IFNA(MATCH(MID($B56,5,4),Reference!$H:$H,0),0),LEFT($C56,4)&lt;&gt;"8865"),$D56,0)))))</f>
        <v>-742.22000000000025</v>
      </c>
      <c r="J56" s="14">
        <f t="shared" si="7"/>
        <v>0</v>
      </c>
      <c r="K56" s="14">
        <f t="shared" si="8"/>
        <v>-742.22000000000025</v>
      </c>
      <c r="L56" s="14">
        <f t="shared" si="9"/>
        <v>0</v>
      </c>
      <c r="M56" s="14" t="str">
        <f>IFERROR(IFERROR(INDEX(Reference!$C:$C,MATCH(VALUE(LEFT(B56,(FIND("-",B56,1)-1))),Reference!$B:$B,0)),INDEX(Reference!$C:$C,MATCH((LEFT(B56,(FIND("-",B56,1)-1))),Reference!$B:$B,0))),IFERROR(IF(FIND("-",B56),"Asset Management",""),""))</f>
        <v>BHE/Executive</v>
      </c>
      <c r="N56" s="14" t="str">
        <f>_xlfn.IFNA(INDEX(Reference!$M:$N,MATCH($C56,Reference!$M:$M,0),2),"Exclude")</f>
        <v>Exclude</v>
      </c>
      <c r="O56" s="14" t="str">
        <f>VLOOKUP(X56,'Department Detail'!$A$2:$F$5229,5,FALSE)</f>
        <v>Executive Area</v>
      </c>
      <c r="Q56" s="14" t="s">
        <v>201</v>
      </c>
      <c r="R56" s="76">
        <v>161159.3055151515</v>
      </c>
      <c r="X56" s="14">
        <v>6407</v>
      </c>
    </row>
    <row r="57" spans="1:24" s="14" customFormat="1" ht="15" thickBot="1" x14ac:dyDescent="0.35">
      <c r="A57" s="13"/>
      <c r="B57" s="57" t="s">
        <v>226</v>
      </c>
      <c r="C57" s="57" t="s">
        <v>194</v>
      </c>
      <c r="D57" s="56">
        <v>83600</v>
      </c>
      <c r="E57" s="56"/>
      <c r="F57" s="14">
        <f>IF(AND(LEFT($C57,4)&lt;&gt;"8310")*OR(_xlfn.IFNA(MATCH(LEFT($B57,8),Reference!$E:$E,0),0),(_xlfn.IFNA(MATCH(MID($B57,5,4),Reference!$E:$E,0),0))),$D57,)</f>
        <v>0</v>
      </c>
      <c r="G57" s="14">
        <f t="shared" si="5"/>
        <v>0</v>
      </c>
      <c r="H57" s="14">
        <f t="shared" si="6"/>
        <v>0</v>
      </c>
      <c r="I57" s="14">
        <f>IF(AND(F57=0,G57=0,H57=0,_xlfn.IFNA(MATCH(LEFT($B57,8),Reference!$G:$G,0),0)),0,
IF(AND(F57=0,G57=0,H57=0,_xlfn.IFNA(MATCH(LEFT($B57,8),Reference!$H:$H,0),0)),$D57,
IF(AND(F57=0,G57=0,H57=0,_xlfn.IFNA(MATCH(LEFT($C57,4),Reference!$H:$H,0),0)),$D57,
IF((AND(F57=0,G57=0,H57=0,(_xlfn.IFNA(MATCH(LEFT($B57,4),Reference!$H:$H,0),0)))),$D57,
IF(AND(F57=0,G57=0,H57=0,_xlfn.IFNA(MATCH(MID($B57,5,4),Reference!$H:$H,0),0),LEFT($C57,4)&lt;&gt;"8865"),$D57,0)))))</f>
        <v>83600</v>
      </c>
      <c r="J57" s="14">
        <f t="shared" si="7"/>
        <v>0</v>
      </c>
      <c r="K57" s="14">
        <f t="shared" si="8"/>
        <v>83600</v>
      </c>
      <c r="L57" s="14">
        <f t="shared" si="9"/>
        <v>0</v>
      </c>
      <c r="M57" s="14" t="str">
        <f>IFERROR(IFERROR(INDEX(Reference!$C:$C,MATCH(VALUE(LEFT(B57,(FIND("-",B57,1)-1))),Reference!$B:$B,0)),INDEX(Reference!$C:$C,MATCH((LEFT(B57,(FIND("-",B57,1)-1))),Reference!$B:$B,0))),IFERROR(IF(FIND("-",B57),"Asset Management",""),""))</f>
        <v>BHE/Executive</v>
      </c>
      <c r="N57" s="14" t="str">
        <f>_xlfn.IFNA(INDEX(Reference!$M:$N,MATCH($C57,Reference!$M:$M,0),2),"Exclude")</f>
        <v>Nonlabor</v>
      </c>
      <c r="O57" s="14" t="str">
        <f>VLOOKUP(X57,'Department Detail'!$A$2:$F$5229,5,FALSE)</f>
        <v>Executive Area</v>
      </c>
      <c r="Q57" s="14" t="s">
        <v>228</v>
      </c>
      <c r="R57" s="76">
        <v>560</v>
      </c>
      <c r="X57" s="14">
        <v>6407</v>
      </c>
    </row>
    <row r="58" spans="1:24" s="14" customFormat="1" ht="15" thickBot="1" x14ac:dyDescent="0.35">
      <c r="A58" s="13"/>
      <c r="B58" s="57" t="s">
        <v>226</v>
      </c>
      <c r="C58" s="57" t="s">
        <v>185</v>
      </c>
      <c r="D58" s="56">
        <v>445995.81000000006</v>
      </c>
      <c r="E58" s="56"/>
      <c r="F58" s="14">
        <f>IF(AND(LEFT($C58,4)&lt;&gt;"8310")*OR(_xlfn.IFNA(MATCH(LEFT($B58,8),Reference!$E:$E,0),0),(_xlfn.IFNA(MATCH(MID($B58,5,4),Reference!$E:$E,0),0))),$D58,)</f>
        <v>0</v>
      </c>
      <c r="G58" s="14">
        <f t="shared" si="5"/>
        <v>0</v>
      </c>
      <c r="H58" s="14">
        <f t="shared" si="6"/>
        <v>0</v>
      </c>
      <c r="I58" s="14">
        <f>IF(AND(F58=0,G58=0,H58=0,_xlfn.IFNA(MATCH(LEFT($B58,8),Reference!$G:$G,0),0)),0,
IF(AND(F58=0,G58=0,H58=0,_xlfn.IFNA(MATCH(LEFT($B58,8),Reference!$H:$H,0),0)),$D58,
IF(AND(F58=0,G58=0,H58=0,_xlfn.IFNA(MATCH(LEFT($C58,4),Reference!$H:$H,0),0)),$D58,
IF((AND(F58=0,G58=0,H58=0,(_xlfn.IFNA(MATCH(LEFT($B58,4),Reference!$H:$H,0),0)))),$D58,
IF(AND(F58=0,G58=0,H58=0,_xlfn.IFNA(MATCH(MID($B58,5,4),Reference!$H:$H,0),0),LEFT($C58,4)&lt;&gt;"8865"),$D58,0)))))</f>
        <v>445995.81000000006</v>
      </c>
      <c r="J58" s="14">
        <f t="shared" si="7"/>
        <v>0</v>
      </c>
      <c r="K58" s="14">
        <f t="shared" si="8"/>
        <v>445995.81000000006</v>
      </c>
      <c r="L58" s="14">
        <f t="shared" si="9"/>
        <v>0</v>
      </c>
      <c r="M58" s="14" t="str">
        <f>IFERROR(IFERROR(INDEX(Reference!$C:$C,MATCH(VALUE(LEFT(B58,(FIND("-",B58,1)-1))),Reference!$B:$B,0)),INDEX(Reference!$C:$C,MATCH((LEFT(B58,(FIND("-",B58,1)-1))),Reference!$B:$B,0))),IFERROR(IF(FIND("-",B58),"Asset Management",""),""))</f>
        <v>BHE/Executive</v>
      </c>
      <c r="N58" s="14" t="str">
        <f>_xlfn.IFNA(INDEX(Reference!$M:$N,MATCH($C58,Reference!$M:$M,0),2),"Exclude")</f>
        <v>NonUnion Labor</v>
      </c>
      <c r="O58" s="14" t="str">
        <f>VLOOKUP(X58,'Department Detail'!$A$2:$F$5229,5,FALSE)</f>
        <v>Executive Area</v>
      </c>
      <c r="Q58" s="14" t="s">
        <v>202</v>
      </c>
      <c r="R58" s="76">
        <v>264668.24700274889</v>
      </c>
      <c r="X58" s="14">
        <v>6407</v>
      </c>
    </row>
    <row r="59" spans="1:24" s="14" customFormat="1" ht="15" thickBot="1" x14ac:dyDescent="0.35">
      <c r="A59" s="13"/>
      <c r="B59" s="57" t="s">
        <v>226</v>
      </c>
      <c r="C59" s="57" t="s">
        <v>201</v>
      </c>
      <c r="D59" s="56">
        <v>1616.25</v>
      </c>
      <c r="E59" s="56"/>
      <c r="F59" s="14">
        <f>IF(AND(LEFT($C59,4)&lt;&gt;"8310")*OR(_xlfn.IFNA(MATCH(LEFT($B59,8),Reference!$E:$E,0),0),(_xlfn.IFNA(MATCH(MID($B59,5,4),Reference!$E:$E,0),0))),$D59,)</f>
        <v>0</v>
      </c>
      <c r="G59" s="14">
        <f t="shared" si="5"/>
        <v>0</v>
      </c>
      <c r="H59" s="14">
        <f t="shared" si="6"/>
        <v>0</v>
      </c>
      <c r="I59" s="14">
        <f>IF(AND(F59=0,G59=0,H59=0,_xlfn.IFNA(MATCH(LEFT($B59,8),Reference!$G:$G,0),0)),0,
IF(AND(F59=0,G59=0,H59=0,_xlfn.IFNA(MATCH(LEFT($B59,8),Reference!$H:$H,0),0)),$D59,
IF(AND(F59=0,G59=0,H59=0,_xlfn.IFNA(MATCH(LEFT($C59,4),Reference!$H:$H,0),0)),$D59,
IF((AND(F59=0,G59=0,H59=0,(_xlfn.IFNA(MATCH(LEFT($B59,4),Reference!$H:$H,0),0)))),$D59,
IF(AND(F59=0,G59=0,H59=0,_xlfn.IFNA(MATCH(MID($B59,5,4),Reference!$H:$H,0),0),LEFT($C59,4)&lt;&gt;"8865"),$D59,0)))))</f>
        <v>1616.25</v>
      </c>
      <c r="J59" s="14">
        <f t="shared" si="7"/>
        <v>0</v>
      </c>
      <c r="K59" s="14">
        <f t="shared" si="8"/>
        <v>1616.25</v>
      </c>
      <c r="L59" s="14">
        <f t="shared" si="9"/>
        <v>0</v>
      </c>
      <c r="M59" s="14" t="str">
        <f>IFERROR(IFERROR(INDEX(Reference!$C:$C,MATCH(VALUE(LEFT(B59,(FIND("-",B59,1)-1))),Reference!$B:$B,0)),INDEX(Reference!$C:$C,MATCH((LEFT(B59,(FIND("-",B59,1)-1))),Reference!$B:$B,0))),IFERROR(IF(FIND("-",B59),"Asset Management",""),""))</f>
        <v>BHE/Executive</v>
      </c>
      <c r="N59" s="14" t="str">
        <f>_xlfn.IFNA(INDEX(Reference!$M:$N,MATCH($C59,Reference!$M:$M,0),2),"Exclude")</f>
        <v>Nonlabor</v>
      </c>
      <c r="O59" s="14" t="str">
        <f>VLOOKUP(X59,'Department Detail'!$A$2:$F$5229,5,FALSE)</f>
        <v>Executive Area</v>
      </c>
      <c r="Q59" s="14" t="s">
        <v>204</v>
      </c>
      <c r="R59" s="76">
        <v>7701.3179999999993</v>
      </c>
      <c r="X59" s="14">
        <v>6407</v>
      </c>
    </row>
    <row r="60" spans="1:24" s="14" customFormat="1" ht="15" thickBot="1" x14ac:dyDescent="0.35">
      <c r="A60" s="13"/>
      <c r="B60" s="57" t="s">
        <v>226</v>
      </c>
      <c r="C60" s="57" t="s">
        <v>202</v>
      </c>
      <c r="D60" s="56">
        <v>46500.89</v>
      </c>
      <c r="E60" s="56"/>
      <c r="F60" s="14">
        <f>IF(AND(LEFT($C60,4)&lt;&gt;"8310")*OR(_xlfn.IFNA(MATCH(LEFT($B60,8),Reference!$E:$E,0),0),(_xlfn.IFNA(MATCH(MID($B60,5,4),Reference!$E:$E,0),0))),$D60,)</f>
        <v>0</v>
      </c>
      <c r="G60" s="14">
        <f t="shared" si="5"/>
        <v>0</v>
      </c>
      <c r="H60" s="14">
        <f t="shared" si="6"/>
        <v>0</v>
      </c>
      <c r="I60" s="14">
        <f>IF(AND(F60=0,G60=0,H60=0,_xlfn.IFNA(MATCH(LEFT($B60,8),Reference!$G:$G,0),0)),0,
IF(AND(F60=0,G60=0,H60=0,_xlfn.IFNA(MATCH(LEFT($B60,8),Reference!$H:$H,0),0)),$D60,
IF(AND(F60=0,G60=0,H60=0,_xlfn.IFNA(MATCH(LEFT($C60,4),Reference!$H:$H,0),0)),$D60,
IF((AND(F60=0,G60=0,H60=0,(_xlfn.IFNA(MATCH(LEFT($B60,4),Reference!$H:$H,0),0)))),$D60,
IF(AND(F60=0,G60=0,H60=0,_xlfn.IFNA(MATCH(MID($B60,5,4),Reference!$H:$H,0),0),LEFT($C60,4)&lt;&gt;"8865"),$D60,0)))))</f>
        <v>46500.89</v>
      </c>
      <c r="J60" s="14">
        <f t="shared" si="7"/>
        <v>0</v>
      </c>
      <c r="K60" s="14">
        <f t="shared" si="8"/>
        <v>46500.89</v>
      </c>
      <c r="L60" s="14">
        <f t="shared" si="9"/>
        <v>0</v>
      </c>
      <c r="M60" s="14" t="str">
        <f>IFERROR(IFERROR(INDEX(Reference!$C:$C,MATCH(VALUE(LEFT(B60,(FIND("-",B60,1)-1))),Reference!$B:$B,0)),INDEX(Reference!$C:$C,MATCH((LEFT(B60,(FIND("-",B60,1)-1))),Reference!$B:$B,0))),IFERROR(IF(FIND("-",B60),"Asset Management",""),""))</f>
        <v>BHE/Executive</v>
      </c>
      <c r="N60" s="14" t="str">
        <f>_xlfn.IFNA(INDEX(Reference!$M:$N,MATCH($C60,Reference!$M:$M,0),2),"Exclude")</f>
        <v>Nonlabor</v>
      </c>
      <c r="O60" s="14" t="str">
        <f>VLOOKUP(X60,'Department Detail'!$A$2:$F$5229,5,FALSE)</f>
        <v>Executive Area</v>
      </c>
      <c r="Q60" s="14" t="s">
        <v>206</v>
      </c>
      <c r="R60" s="76">
        <v>111052.63837463516</v>
      </c>
      <c r="X60" s="14">
        <v>6407</v>
      </c>
    </row>
    <row r="61" spans="1:24" s="14" customFormat="1" ht="15" thickBot="1" x14ac:dyDescent="0.35">
      <c r="A61" s="13"/>
      <c r="B61" s="57" t="s">
        <v>226</v>
      </c>
      <c r="C61" s="57" t="s">
        <v>206</v>
      </c>
      <c r="D61" s="56">
        <v>13475.17</v>
      </c>
      <c r="E61" s="56"/>
      <c r="F61" s="14">
        <f>IF(AND(LEFT($C61,4)&lt;&gt;"8310")*OR(_xlfn.IFNA(MATCH(LEFT($B61,8),Reference!$E:$E,0),0),(_xlfn.IFNA(MATCH(MID($B61,5,4),Reference!$E:$E,0),0))),$D61,)</f>
        <v>0</v>
      </c>
      <c r="G61" s="14">
        <f t="shared" ref="G61:G92" si="10">IF(AND(ISNUMBER(SEARCH("5024*",B61)),(F61=0)),D61,)</f>
        <v>0</v>
      </c>
      <c r="H61" s="14">
        <f t="shared" ref="H61:H92" si="11">IF(AND(ISNUMBER(SEARCH("5025*",B61)),(F61=0)),D61,)</f>
        <v>0</v>
      </c>
      <c r="I61" s="14">
        <f>IF(AND(F61=0,G61=0,H61=0,_xlfn.IFNA(MATCH(LEFT($B61,8),Reference!$G:$G,0),0)),0,
IF(AND(F61=0,G61=0,H61=0,_xlfn.IFNA(MATCH(LEFT($B61,8),Reference!$H:$H,0),0)),$D61,
IF(AND(F61=0,G61=0,H61=0,_xlfn.IFNA(MATCH(LEFT($C61,4),Reference!$H:$H,0),0)),$D61,
IF((AND(F61=0,G61=0,H61=0,(_xlfn.IFNA(MATCH(LEFT($B61,4),Reference!$H:$H,0),0)))),$D61,
IF(AND(F61=0,G61=0,H61=0,_xlfn.IFNA(MATCH(MID($B61,5,4),Reference!$H:$H,0),0),LEFT($C61,4)&lt;&gt;"8865"),$D61,0)))))</f>
        <v>13475.17</v>
      </c>
      <c r="J61" s="14">
        <f t="shared" ref="J61:J92" si="12">IF(AND(F61=0,G61=0,H61=0,I61=0),D61,)</f>
        <v>0</v>
      </c>
      <c r="K61" s="14">
        <f t="shared" ref="K61:K92" si="13">SUM(F61:J61)</f>
        <v>13475.17</v>
      </c>
      <c r="L61" s="14">
        <f t="shared" ref="L61:L92" si="14">K61-D61</f>
        <v>0</v>
      </c>
      <c r="M61" s="14" t="str">
        <f>IFERROR(IFERROR(INDEX(Reference!$C:$C,MATCH(VALUE(LEFT(B61,(FIND("-",B61,1)-1))),Reference!$B:$B,0)),INDEX(Reference!$C:$C,MATCH((LEFT(B61,(FIND("-",B61,1)-1))),Reference!$B:$B,0))),IFERROR(IF(FIND("-",B61),"Asset Management",""),""))</f>
        <v>BHE/Executive</v>
      </c>
      <c r="N61" s="14" t="str">
        <f>_xlfn.IFNA(INDEX(Reference!$M:$N,MATCH($C61,Reference!$M:$M,0),2),"Exclude")</f>
        <v>Nonlabor</v>
      </c>
      <c r="O61" s="14" t="str">
        <f>VLOOKUP(X61,'Department Detail'!$A$2:$F$5229,5,FALSE)</f>
        <v>Executive Area</v>
      </c>
      <c r="Q61" s="14" t="s">
        <v>229</v>
      </c>
      <c r="R61" s="76">
        <v>100</v>
      </c>
      <c r="X61" s="14">
        <v>6407</v>
      </c>
    </row>
    <row r="62" spans="1:24" s="14" customFormat="1" ht="15" thickBot="1" x14ac:dyDescent="0.35">
      <c r="A62" s="13"/>
      <c r="B62" s="57" t="s">
        <v>226</v>
      </c>
      <c r="C62" s="57" t="s">
        <v>230</v>
      </c>
      <c r="D62" s="56">
        <v>10814.24</v>
      </c>
      <c r="E62" s="56"/>
      <c r="F62" s="14">
        <f>IF(AND(LEFT($C62,4)&lt;&gt;"8310")*OR(_xlfn.IFNA(MATCH(LEFT($B62,8),Reference!$E:$E,0),0),(_xlfn.IFNA(MATCH(MID($B62,5,4),Reference!$E:$E,0),0))),$D62,)</f>
        <v>0</v>
      </c>
      <c r="G62" s="14">
        <f t="shared" si="10"/>
        <v>0</v>
      </c>
      <c r="H62" s="14">
        <f t="shared" si="11"/>
        <v>0</v>
      </c>
      <c r="I62" s="14">
        <f>IF(AND(F62=0,G62=0,H62=0,_xlfn.IFNA(MATCH(LEFT($B62,8),Reference!$G:$G,0),0)),0,
IF(AND(F62=0,G62=0,H62=0,_xlfn.IFNA(MATCH(LEFT($B62,8),Reference!$H:$H,0),0)),$D62,
IF(AND(F62=0,G62=0,H62=0,_xlfn.IFNA(MATCH(LEFT($C62,4),Reference!$H:$H,0),0)),$D62,
IF((AND(F62=0,G62=0,H62=0,(_xlfn.IFNA(MATCH(LEFT($B62,4),Reference!$H:$H,0),0)))),$D62,
IF(AND(F62=0,G62=0,H62=0,_xlfn.IFNA(MATCH(MID($B62,5,4),Reference!$H:$H,0),0),LEFT($C62,4)&lt;&gt;"8865"),$D62,0)))))</f>
        <v>10814.24</v>
      </c>
      <c r="J62" s="14">
        <f t="shared" si="12"/>
        <v>0</v>
      </c>
      <c r="K62" s="14">
        <f t="shared" si="13"/>
        <v>10814.24</v>
      </c>
      <c r="L62" s="14">
        <f t="shared" si="14"/>
        <v>0</v>
      </c>
      <c r="M62" s="14" t="str">
        <f>IFERROR(IFERROR(INDEX(Reference!$C:$C,MATCH(VALUE(LEFT(B62,(FIND("-",B62,1)-1))),Reference!$B:$B,0)),INDEX(Reference!$C:$C,MATCH((LEFT(B62,(FIND("-",B62,1)-1))),Reference!$B:$B,0))),IFERROR(IF(FIND("-",B62),"Asset Management",""),""))</f>
        <v>BHE/Executive</v>
      </c>
      <c r="N62" s="14" t="str">
        <f>_xlfn.IFNA(INDEX(Reference!$M:$N,MATCH($C62,Reference!$M:$M,0),2),"Exclude")</f>
        <v>Nonlabor</v>
      </c>
      <c r="O62" s="14" t="str">
        <f>VLOOKUP(X62,'Department Detail'!$A$2:$F$5229,5,FALSE)</f>
        <v>Executive Area</v>
      </c>
      <c r="Q62" s="14" t="s">
        <v>231</v>
      </c>
      <c r="R62" s="76">
        <v>66823.315151515242</v>
      </c>
      <c r="X62" s="14">
        <v>6407</v>
      </c>
    </row>
    <row r="63" spans="1:24" s="14" customFormat="1" ht="15" thickBot="1" x14ac:dyDescent="0.35">
      <c r="A63" s="13"/>
      <c r="B63" s="57" t="s">
        <v>226</v>
      </c>
      <c r="C63" s="57" t="s">
        <v>208</v>
      </c>
      <c r="D63" s="56">
        <v>45.82</v>
      </c>
      <c r="E63" s="56"/>
      <c r="F63" s="14">
        <f>IF(AND(LEFT($C63,4)&lt;&gt;"8310")*OR(_xlfn.IFNA(MATCH(LEFT($B63,8),Reference!$E:$E,0),0),(_xlfn.IFNA(MATCH(MID($B63,5,4),Reference!$E:$E,0),0))),$D63,)</f>
        <v>0</v>
      </c>
      <c r="G63" s="14">
        <f t="shared" si="10"/>
        <v>0</v>
      </c>
      <c r="H63" s="14">
        <f t="shared" si="11"/>
        <v>0</v>
      </c>
      <c r="I63" s="14">
        <f>IF(AND(F63=0,G63=0,H63=0,_xlfn.IFNA(MATCH(LEFT($B63,8),Reference!$G:$G,0),0)),0,
IF(AND(F63=0,G63=0,H63=0,_xlfn.IFNA(MATCH(LEFT($B63,8),Reference!$H:$H,0),0)),$D63,
IF(AND(F63=0,G63=0,H63=0,_xlfn.IFNA(MATCH(LEFT($C63,4),Reference!$H:$H,0),0)),$D63,
IF((AND(F63=0,G63=0,H63=0,(_xlfn.IFNA(MATCH(LEFT($B63,4),Reference!$H:$H,0),0)))),$D63,
IF(AND(F63=0,G63=0,H63=0,_xlfn.IFNA(MATCH(MID($B63,5,4),Reference!$H:$H,0),0),LEFT($C63,4)&lt;&gt;"8865"),$D63,0)))))</f>
        <v>45.82</v>
      </c>
      <c r="J63" s="14">
        <f t="shared" si="12"/>
        <v>0</v>
      </c>
      <c r="K63" s="14">
        <f t="shared" si="13"/>
        <v>45.82</v>
      </c>
      <c r="L63" s="14">
        <f t="shared" si="14"/>
        <v>0</v>
      </c>
      <c r="M63" s="14" t="str">
        <f>IFERROR(IFERROR(INDEX(Reference!$C:$C,MATCH(VALUE(LEFT(B63,(FIND("-",B63,1)-1))),Reference!$B:$B,0)),INDEX(Reference!$C:$C,MATCH((LEFT(B63,(FIND("-",B63,1)-1))),Reference!$B:$B,0))),IFERROR(IF(FIND("-",B63),"Asset Management",""),""))</f>
        <v>BHE/Executive</v>
      </c>
      <c r="N63" s="14" t="str">
        <f>_xlfn.IFNA(INDEX(Reference!$M:$N,MATCH($C63,Reference!$M:$M,0),2),"Exclude")</f>
        <v>Inventory</v>
      </c>
      <c r="O63" s="14" t="str">
        <f>VLOOKUP(X63,'Department Detail'!$A$2:$F$5229,5,FALSE)</f>
        <v>Business Services - Legal &amp; Regulatory</v>
      </c>
      <c r="Q63" s="14" t="s">
        <v>232</v>
      </c>
      <c r="R63" s="76">
        <v>369</v>
      </c>
      <c r="X63" s="14">
        <v>5406</v>
      </c>
    </row>
    <row r="64" spans="1:24" s="14" customFormat="1" ht="15" thickBot="1" x14ac:dyDescent="0.35">
      <c r="A64" s="13"/>
      <c r="B64" s="57" t="s">
        <v>226</v>
      </c>
      <c r="C64" s="57" t="s">
        <v>182</v>
      </c>
      <c r="D64" s="56">
        <v>14215.34</v>
      </c>
      <c r="E64" s="56"/>
      <c r="F64" s="14">
        <f>IF(AND(LEFT($C64,4)&lt;&gt;"8310")*OR(_xlfn.IFNA(MATCH(LEFT($B64,8),Reference!$E:$E,0),0),(_xlfn.IFNA(MATCH(MID($B64,5,4),Reference!$E:$E,0),0))),$D64,)</f>
        <v>0</v>
      </c>
      <c r="G64" s="14">
        <f t="shared" si="10"/>
        <v>0</v>
      </c>
      <c r="H64" s="14">
        <f t="shared" si="11"/>
        <v>0</v>
      </c>
      <c r="I64" s="14">
        <f>IF(AND(F64=0,G64=0,H64=0,_xlfn.IFNA(MATCH(LEFT($B64,8),Reference!$G:$G,0),0)),0,
IF(AND(F64=0,G64=0,H64=0,_xlfn.IFNA(MATCH(LEFT($B64,8),Reference!$H:$H,0),0)),$D64,
IF(AND(F64=0,G64=0,H64=0,_xlfn.IFNA(MATCH(LEFT($C64,4),Reference!$H:$H,0),0)),$D64,
IF((AND(F64=0,G64=0,H64=0,(_xlfn.IFNA(MATCH(LEFT($B64,4),Reference!$H:$H,0),0)))),$D64,
IF(AND(F64=0,G64=0,H64=0,_xlfn.IFNA(MATCH(MID($B64,5,4),Reference!$H:$H,0),0),LEFT($C64,4)&lt;&gt;"8865"),$D64,0)))))</f>
        <v>14215.34</v>
      </c>
      <c r="J64" s="14">
        <f t="shared" si="12"/>
        <v>0</v>
      </c>
      <c r="K64" s="14">
        <f t="shared" si="13"/>
        <v>14215.34</v>
      </c>
      <c r="L64" s="14">
        <f t="shared" si="14"/>
        <v>0</v>
      </c>
      <c r="M64" s="14" t="str">
        <f>IFERROR(IFERROR(INDEX(Reference!$C:$C,MATCH(VALUE(LEFT(B64,(FIND("-",B64,1)-1))),Reference!$B:$B,0)),INDEX(Reference!$C:$C,MATCH((LEFT(B64,(FIND("-",B64,1)-1))),Reference!$B:$B,0))),IFERROR(IF(FIND("-",B64),"Asset Management",""),""))</f>
        <v>BHE/Executive</v>
      </c>
      <c r="N64" s="14" t="str">
        <f>_xlfn.IFNA(INDEX(Reference!$M:$N,MATCH($C64,Reference!$M:$M,0),2),"Exclude")</f>
        <v>Nonlabor</v>
      </c>
      <c r="O64" s="14" t="str">
        <f>VLOOKUP(X64,'Department Detail'!$A$2:$F$5229,5,FALSE)</f>
        <v>Business Services - Legal &amp; Regulatory</v>
      </c>
      <c r="Q64" s="14" t="s">
        <v>230</v>
      </c>
      <c r="R64" s="76">
        <v>45481.189999999995</v>
      </c>
      <c r="X64" s="14">
        <v>5406</v>
      </c>
    </row>
    <row r="65" spans="1:24" s="14" customFormat="1" ht="15" thickBot="1" x14ac:dyDescent="0.35">
      <c r="A65" s="13"/>
      <c r="B65" s="57" t="s">
        <v>226</v>
      </c>
      <c r="C65" s="57" t="s">
        <v>233</v>
      </c>
      <c r="D65" s="56">
        <v>5125</v>
      </c>
      <c r="E65" s="56"/>
      <c r="F65" s="14">
        <f>IF(AND(LEFT($C65,4)&lt;&gt;"8310")*OR(_xlfn.IFNA(MATCH(LEFT($B65,8),Reference!$E:$E,0),0),(_xlfn.IFNA(MATCH(MID($B65,5,4),Reference!$E:$E,0),0))),$D65,)</f>
        <v>0</v>
      </c>
      <c r="G65" s="14">
        <f t="shared" si="10"/>
        <v>0</v>
      </c>
      <c r="H65" s="14">
        <f t="shared" si="11"/>
        <v>0</v>
      </c>
      <c r="I65" s="14">
        <f>IF(AND(F65=0,G65=0,H65=0,_xlfn.IFNA(MATCH(LEFT($B65,8),Reference!$G:$G,0),0)),0,
IF(AND(F65=0,G65=0,H65=0,_xlfn.IFNA(MATCH(LEFT($B65,8),Reference!$H:$H,0),0)),$D65,
IF(AND(F65=0,G65=0,H65=0,_xlfn.IFNA(MATCH(LEFT($C65,4),Reference!$H:$H,0),0)),$D65,
IF((AND(F65=0,G65=0,H65=0,(_xlfn.IFNA(MATCH(LEFT($B65,4),Reference!$H:$H,0),0)))),$D65,
IF(AND(F65=0,G65=0,H65=0,_xlfn.IFNA(MATCH(MID($B65,5,4),Reference!$H:$H,0),0),LEFT($C65,4)&lt;&gt;"8865"),$D65,0)))))</f>
        <v>5125</v>
      </c>
      <c r="J65" s="14">
        <f t="shared" si="12"/>
        <v>0</v>
      </c>
      <c r="K65" s="14">
        <f t="shared" si="13"/>
        <v>5125</v>
      </c>
      <c r="L65" s="14">
        <f t="shared" si="14"/>
        <v>0</v>
      </c>
      <c r="M65" s="14" t="str">
        <f>IFERROR(IFERROR(INDEX(Reference!$C:$C,MATCH(VALUE(LEFT(B65,(FIND("-",B65,1)-1))),Reference!$B:$B,0)),INDEX(Reference!$C:$C,MATCH((LEFT(B65,(FIND("-",B65,1)-1))),Reference!$B:$B,0))),IFERROR(IF(FIND("-",B65),"Asset Management",""),""))</f>
        <v>BHE/Executive</v>
      </c>
      <c r="N65" s="14" t="str">
        <f>_xlfn.IFNA(INDEX(Reference!$M:$N,MATCH($C65,Reference!$M:$M,0),2),"Exclude")</f>
        <v>Nonlabor</v>
      </c>
      <c r="O65" s="14" t="str">
        <f>VLOOKUP(X65,'Department Detail'!$A$2:$F$5229,5,FALSE)</f>
        <v>Business Services - Legal &amp; Regulatory</v>
      </c>
      <c r="Q65" s="14" t="s">
        <v>208</v>
      </c>
      <c r="R65" s="76">
        <v>1070093.0380606067</v>
      </c>
      <c r="X65" s="14">
        <v>5406</v>
      </c>
    </row>
    <row r="66" spans="1:24" s="14" customFormat="1" ht="15" thickBot="1" x14ac:dyDescent="0.35">
      <c r="A66" s="13"/>
      <c r="B66" s="57" t="s">
        <v>226</v>
      </c>
      <c r="C66" s="57" t="s">
        <v>211</v>
      </c>
      <c r="D66" s="56">
        <v>-21.74</v>
      </c>
      <c r="E66" s="56"/>
      <c r="F66" s="14">
        <f>IF(AND(LEFT($C66,4)&lt;&gt;"8310")*OR(_xlfn.IFNA(MATCH(LEFT($B66,8),Reference!$E:$E,0),0),(_xlfn.IFNA(MATCH(MID($B66,5,4),Reference!$E:$E,0),0))),$D66,)</f>
        <v>0</v>
      </c>
      <c r="G66" s="14">
        <f t="shared" si="10"/>
        <v>0</v>
      </c>
      <c r="H66" s="14">
        <f t="shared" si="11"/>
        <v>0</v>
      </c>
      <c r="I66" s="14">
        <f>IF(AND(F66=0,G66=0,H66=0,_xlfn.IFNA(MATCH(LEFT($B66,8),Reference!$G:$G,0),0)),0,
IF(AND(F66=0,G66=0,H66=0,_xlfn.IFNA(MATCH(LEFT($B66,8),Reference!$H:$H,0),0)),$D66,
IF(AND(F66=0,G66=0,H66=0,_xlfn.IFNA(MATCH(LEFT($C66,4),Reference!$H:$H,0),0)),$D66,
IF((AND(F66=0,G66=0,H66=0,(_xlfn.IFNA(MATCH(LEFT($B66,4),Reference!$H:$H,0),0)))),$D66,
IF(AND(F66=0,G66=0,H66=0,_xlfn.IFNA(MATCH(MID($B66,5,4),Reference!$H:$H,0),0),LEFT($C66,4)&lt;&gt;"8865"),$D66,0)))))</f>
        <v>-21.74</v>
      </c>
      <c r="J66" s="14">
        <f t="shared" si="12"/>
        <v>0</v>
      </c>
      <c r="K66" s="14">
        <f t="shared" si="13"/>
        <v>-21.74</v>
      </c>
      <c r="L66" s="14">
        <f t="shared" si="14"/>
        <v>0</v>
      </c>
      <c r="M66" s="14" t="str">
        <f>IFERROR(IFERROR(INDEX(Reference!$C:$C,MATCH(VALUE(LEFT(B66,(FIND("-",B66,1)-1))),Reference!$B:$B,0)),INDEX(Reference!$C:$C,MATCH((LEFT(B66,(FIND("-",B66,1)-1))),Reference!$B:$B,0))),IFERROR(IF(FIND("-",B66),"Asset Management",""),""))</f>
        <v>BHE/Executive</v>
      </c>
      <c r="N66" s="14" t="str">
        <f>_xlfn.IFNA(INDEX(Reference!$M:$N,MATCH($C66,Reference!$M:$M,0),2),"Exclude")</f>
        <v>Inventory</v>
      </c>
      <c r="O66" s="14" t="str">
        <f>VLOOKUP(X66,'Department Detail'!$A$2:$F$5229,5,FALSE)</f>
        <v>Business Services - Legal &amp; Regulatory</v>
      </c>
      <c r="Q66" s="14" t="s">
        <v>182</v>
      </c>
      <c r="R66" s="76">
        <v>862907.40443258849</v>
      </c>
      <c r="X66" s="14">
        <v>5406</v>
      </c>
    </row>
    <row r="67" spans="1:24" s="14" customFormat="1" ht="15" thickBot="1" x14ac:dyDescent="0.35">
      <c r="A67" s="13"/>
      <c r="B67" s="57" t="s">
        <v>226</v>
      </c>
      <c r="C67" s="57" t="s">
        <v>234</v>
      </c>
      <c r="D67" s="56">
        <v>665.76</v>
      </c>
      <c r="E67" s="56"/>
      <c r="F67" s="14">
        <f>IF(AND(LEFT($C67,4)&lt;&gt;"8310")*OR(_xlfn.IFNA(MATCH(LEFT($B67,8),Reference!$E:$E,0),0),(_xlfn.IFNA(MATCH(MID($B67,5,4),Reference!$E:$E,0),0))),$D67,)</f>
        <v>0</v>
      </c>
      <c r="G67" s="14">
        <f t="shared" si="10"/>
        <v>0</v>
      </c>
      <c r="H67" s="14">
        <f t="shared" si="11"/>
        <v>0</v>
      </c>
      <c r="I67" s="14">
        <f>IF(AND(F67=0,G67=0,H67=0,_xlfn.IFNA(MATCH(LEFT($B67,8),Reference!$G:$G,0),0)),0,
IF(AND(F67=0,G67=0,H67=0,_xlfn.IFNA(MATCH(LEFT($B67,8),Reference!$H:$H,0),0)),$D67,
IF(AND(F67=0,G67=0,H67=0,_xlfn.IFNA(MATCH(LEFT($C67,4),Reference!$H:$H,0),0)),$D67,
IF((AND(F67=0,G67=0,H67=0,(_xlfn.IFNA(MATCH(LEFT($B67,4),Reference!$H:$H,0),0)))),$D67,
IF(AND(F67=0,G67=0,H67=0,_xlfn.IFNA(MATCH(MID($B67,5,4),Reference!$H:$H,0),0),LEFT($C67,4)&lt;&gt;"8865"),$D67,0)))))</f>
        <v>665.76</v>
      </c>
      <c r="J67" s="14">
        <f t="shared" si="12"/>
        <v>0</v>
      </c>
      <c r="K67" s="14">
        <f t="shared" si="13"/>
        <v>665.76</v>
      </c>
      <c r="L67" s="14">
        <f t="shared" si="14"/>
        <v>0</v>
      </c>
      <c r="M67" s="14" t="str">
        <f>IFERROR(IFERROR(INDEX(Reference!$C:$C,MATCH(VALUE(LEFT(B67,(FIND("-",B67,1)-1))),Reference!$B:$B,0)),INDEX(Reference!$C:$C,MATCH((LEFT(B67,(FIND("-",B67,1)-1))),Reference!$B:$B,0))),IFERROR(IF(FIND("-",B67),"Asset Management",""),""))</f>
        <v>BHE/Executive</v>
      </c>
      <c r="N67" s="14" t="str">
        <f>_xlfn.IFNA(INDEX(Reference!$M:$N,MATCH($C67,Reference!$M:$M,0),2),"Exclude")</f>
        <v>Nonlabor</v>
      </c>
      <c r="O67" s="14" t="str">
        <f>VLOOKUP(X67,'Department Detail'!$A$2:$F$5229,5,FALSE)</f>
        <v>Business Services - Legal &amp; Regulatory</v>
      </c>
      <c r="Q67" s="14" t="s">
        <v>235</v>
      </c>
      <c r="R67" s="76">
        <v>-1181633.75</v>
      </c>
      <c r="X67" s="14">
        <v>5406</v>
      </c>
    </row>
    <row r="68" spans="1:24" s="14" customFormat="1" ht="15" thickBot="1" x14ac:dyDescent="0.35">
      <c r="A68" s="13"/>
      <c r="B68" s="57" t="s">
        <v>226</v>
      </c>
      <c r="C68" s="57" t="s">
        <v>213</v>
      </c>
      <c r="D68" s="56">
        <v>381.65999999999997</v>
      </c>
      <c r="E68" s="56"/>
      <c r="F68" s="14">
        <f>IF(AND(LEFT($C68,4)&lt;&gt;"8310")*OR(_xlfn.IFNA(MATCH(LEFT($B68,8),Reference!$E:$E,0),0),(_xlfn.IFNA(MATCH(MID($B68,5,4),Reference!$E:$E,0),0))),$D68,)</f>
        <v>0</v>
      </c>
      <c r="G68" s="14">
        <f t="shared" si="10"/>
        <v>0</v>
      </c>
      <c r="H68" s="14">
        <f t="shared" si="11"/>
        <v>0</v>
      </c>
      <c r="I68" s="14">
        <f>IF(AND(F68=0,G68=0,H68=0,_xlfn.IFNA(MATCH(LEFT($B68,8),Reference!$G:$G,0),0)),0,
IF(AND(F68=0,G68=0,H68=0,_xlfn.IFNA(MATCH(LEFT($B68,8),Reference!$H:$H,0),0)),$D68,
IF(AND(F68=0,G68=0,H68=0,_xlfn.IFNA(MATCH(LEFT($C68,4),Reference!$H:$H,0),0)),$D68,
IF((AND(F68=0,G68=0,H68=0,(_xlfn.IFNA(MATCH(LEFT($B68,4),Reference!$H:$H,0),0)))),$D68,
IF(AND(F68=0,G68=0,H68=0,_xlfn.IFNA(MATCH(MID($B68,5,4),Reference!$H:$H,0),0),LEFT($C68,4)&lt;&gt;"8865"),$D68,0)))))</f>
        <v>381.65999999999997</v>
      </c>
      <c r="J68" s="14">
        <f t="shared" si="12"/>
        <v>0</v>
      </c>
      <c r="K68" s="14">
        <f t="shared" si="13"/>
        <v>381.65999999999997</v>
      </c>
      <c r="L68" s="14">
        <f t="shared" si="14"/>
        <v>0</v>
      </c>
      <c r="M68" s="14" t="str">
        <f>IFERROR(IFERROR(INDEX(Reference!$C:$C,MATCH(VALUE(LEFT(B68,(FIND("-",B68,1)-1))),Reference!$B:$B,0)),INDEX(Reference!$C:$C,MATCH((LEFT(B68,(FIND("-",B68,1)-1))),Reference!$B:$B,0))),IFERROR(IF(FIND("-",B68),"Asset Management",""),""))</f>
        <v>BHE/Executive</v>
      </c>
      <c r="N68" s="14" t="str">
        <f>_xlfn.IFNA(INDEX(Reference!$M:$N,MATCH($C68,Reference!$M:$M,0),2),"Exclude")</f>
        <v>Nonlabor</v>
      </c>
      <c r="O68" s="14" t="str">
        <f>VLOOKUP(X68,'Department Detail'!$A$2:$F$5229,5,FALSE)</f>
        <v>Business Services - Legal &amp; Regulatory</v>
      </c>
      <c r="Q68" s="14" t="s">
        <v>233</v>
      </c>
      <c r="R68" s="76">
        <v>552928.86733333336</v>
      </c>
      <c r="X68" s="14">
        <v>5406</v>
      </c>
    </row>
    <row r="69" spans="1:24" s="14" customFormat="1" ht="15" thickBot="1" x14ac:dyDescent="0.35">
      <c r="A69" s="13"/>
      <c r="B69" s="57" t="s">
        <v>226</v>
      </c>
      <c r="C69" s="57" t="s">
        <v>215</v>
      </c>
      <c r="D69" s="56">
        <v>10</v>
      </c>
      <c r="E69" s="56"/>
      <c r="F69" s="14">
        <f>IF(AND(LEFT($C69,4)&lt;&gt;"8310")*OR(_xlfn.IFNA(MATCH(LEFT($B69,8),Reference!$E:$E,0),0),(_xlfn.IFNA(MATCH(MID($B69,5,4),Reference!$E:$E,0),0))),$D69,)</f>
        <v>0</v>
      </c>
      <c r="G69" s="14">
        <f t="shared" si="10"/>
        <v>0</v>
      </c>
      <c r="H69" s="14">
        <f t="shared" si="11"/>
        <v>0</v>
      </c>
      <c r="I69" s="14">
        <f>IF(AND(F69=0,G69=0,H69=0,_xlfn.IFNA(MATCH(LEFT($B69,8),Reference!$G:$G,0),0)),0,
IF(AND(F69=0,G69=0,H69=0,_xlfn.IFNA(MATCH(LEFT($B69,8),Reference!$H:$H,0),0)),$D69,
IF(AND(F69=0,G69=0,H69=0,_xlfn.IFNA(MATCH(LEFT($C69,4),Reference!$H:$H,0),0)),$D69,
IF((AND(F69=0,G69=0,H69=0,(_xlfn.IFNA(MATCH(LEFT($B69,4),Reference!$H:$H,0),0)))),$D69,
IF(AND(F69=0,G69=0,H69=0,_xlfn.IFNA(MATCH(MID($B69,5,4),Reference!$H:$H,0),0),LEFT($C69,4)&lt;&gt;"8865"),$D69,0)))))</f>
        <v>10</v>
      </c>
      <c r="J69" s="14">
        <f t="shared" si="12"/>
        <v>0</v>
      </c>
      <c r="K69" s="14">
        <f t="shared" si="13"/>
        <v>10</v>
      </c>
      <c r="L69" s="14">
        <f t="shared" si="14"/>
        <v>0</v>
      </c>
      <c r="M69" s="14" t="str">
        <f>IFERROR(IFERROR(INDEX(Reference!$C:$C,MATCH(VALUE(LEFT(B69,(FIND("-",B69,1)-1))),Reference!$B:$B,0)),INDEX(Reference!$C:$C,MATCH((LEFT(B69,(FIND("-",B69,1)-1))),Reference!$B:$B,0))),IFERROR(IF(FIND("-",B69),"Asset Management",""),""))</f>
        <v>BHE/Executive</v>
      </c>
      <c r="N69" s="14" t="str">
        <f>_xlfn.IFNA(INDEX(Reference!$M:$N,MATCH($C69,Reference!$M:$M,0),2),"Exclude")</f>
        <v>Exclude</v>
      </c>
      <c r="O69" s="14" t="str">
        <f>VLOOKUP(X69,'Department Detail'!$A$2:$F$5229,5,FALSE)</f>
        <v>Business Services - Legal &amp; Regulatory</v>
      </c>
      <c r="Q69" s="14" t="s">
        <v>236</v>
      </c>
      <c r="R69" s="76">
        <v>8222.8799999999992</v>
      </c>
      <c r="X69" s="14">
        <v>5406</v>
      </c>
    </row>
    <row r="70" spans="1:24" s="14" customFormat="1" ht="15" thickBot="1" x14ac:dyDescent="0.35">
      <c r="A70" s="13"/>
      <c r="B70" s="57" t="s">
        <v>226</v>
      </c>
      <c r="C70" s="57" t="s">
        <v>188</v>
      </c>
      <c r="D70" s="56">
        <v>3863.12</v>
      </c>
      <c r="E70" s="56"/>
      <c r="F70" s="14">
        <f>IF(AND(LEFT($C70,4)&lt;&gt;"8310")*OR(_xlfn.IFNA(MATCH(LEFT($B70,8),Reference!$E:$E,0),0),(_xlfn.IFNA(MATCH(MID($B70,5,4),Reference!$E:$E,0),0))),$D70,)</f>
        <v>0</v>
      </c>
      <c r="G70" s="14">
        <f t="shared" si="10"/>
        <v>0</v>
      </c>
      <c r="H70" s="14">
        <f t="shared" si="11"/>
        <v>0</v>
      </c>
      <c r="I70" s="14">
        <f>IF(AND(F70=0,G70=0,H70=0,_xlfn.IFNA(MATCH(LEFT($B70,8),Reference!$G:$G,0),0)),0,
IF(AND(F70=0,G70=0,H70=0,_xlfn.IFNA(MATCH(LEFT($B70,8),Reference!$H:$H,0),0)),$D70,
IF(AND(F70=0,G70=0,H70=0,_xlfn.IFNA(MATCH(LEFT($C70,4),Reference!$H:$H,0),0)),$D70,
IF((AND(F70=0,G70=0,H70=0,(_xlfn.IFNA(MATCH(LEFT($B70,4),Reference!$H:$H,0),0)))),$D70,
IF(AND(F70=0,G70=0,H70=0,_xlfn.IFNA(MATCH(MID($B70,5,4),Reference!$H:$H,0),0),LEFT($C70,4)&lt;&gt;"8865"),$D70,0)))))</f>
        <v>3863.12</v>
      </c>
      <c r="J70" s="14">
        <f t="shared" si="12"/>
        <v>0</v>
      </c>
      <c r="K70" s="14">
        <f t="shared" si="13"/>
        <v>3863.12</v>
      </c>
      <c r="L70" s="14">
        <f t="shared" si="14"/>
        <v>0</v>
      </c>
      <c r="M70" s="14" t="str">
        <f>IFERROR(IFERROR(INDEX(Reference!$C:$C,MATCH(VALUE(LEFT(B70,(FIND("-",B70,1)-1))),Reference!$B:$B,0)),INDEX(Reference!$C:$C,MATCH((LEFT(B70,(FIND("-",B70,1)-1))),Reference!$B:$B,0))),IFERROR(IF(FIND("-",B70),"Asset Management",""),""))</f>
        <v>BHE/Executive</v>
      </c>
      <c r="N70" s="14" t="str">
        <f>_xlfn.IFNA(INDEX(Reference!$M:$N,MATCH($C70,Reference!$M:$M,0),2),"Exclude")</f>
        <v>NonUnion Labor</v>
      </c>
      <c r="O70" s="14" t="str">
        <f>VLOOKUP(X70,'Department Detail'!$A$2:$F$5229,5,FALSE)</f>
        <v>Business Services - Legal &amp; Regulatory</v>
      </c>
      <c r="Q70" s="14" t="s">
        <v>237</v>
      </c>
      <c r="R70" s="76">
        <v>9751.0206666666636</v>
      </c>
      <c r="X70" s="14">
        <v>5406</v>
      </c>
    </row>
    <row r="71" spans="1:24" s="14" customFormat="1" ht="15" thickBot="1" x14ac:dyDescent="0.35">
      <c r="A71" s="13"/>
      <c r="B71" s="57" t="s">
        <v>238</v>
      </c>
      <c r="C71" s="57" t="s">
        <v>190</v>
      </c>
      <c r="D71" s="56">
        <v>526.70000000000005</v>
      </c>
      <c r="E71" s="56"/>
      <c r="F71" s="14">
        <f>IF(AND(LEFT($C71,4)&lt;&gt;"8310")*OR(_xlfn.IFNA(MATCH(LEFT($B71,8),Reference!$E:$E,0),0),(_xlfn.IFNA(MATCH(MID($B71,5,4),Reference!$E:$E,0),0))),$D71,)</f>
        <v>0</v>
      </c>
      <c r="G71" s="14">
        <f t="shared" si="10"/>
        <v>0</v>
      </c>
      <c r="H71" s="14">
        <f t="shared" si="11"/>
        <v>0</v>
      </c>
      <c r="I71" s="14">
        <f>IF(AND(F71=0,G71=0,H71=0,_xlfn.IFNA(MATCH(LEFT($B71,8),Reference!$G:$G,0),0)),0,
IF(AND(F71=0,G71=0,H71=0,_xlfn.IFNA(MATCH(LEFT($B71,8),Reference!$H:$H,0),0)),$D71,
IF(AND(F71=0,G71=0,H71=0,_xlfn.IFNA(MATCH(LEFT($C71,4),Reference!$H:$H,0),0)),$D71,
IF((AND(F71=0,G71=0,H71=0,(_xlfn.IFNA(MATCH(LEFT($B71,4),Reference!$H:$H,0),0)))),$D71,
IF(AND(F71=0,G71=0,H71=0,_xlfn.IFNA(MATCH(MID($B71,5,4),Reference!$H:$H,0),0),LEFT($C71,4)&lt;&gt;"8865"),$D71,0)))))</f>
        <v>526.70000000000005</v>
      </c>
      <c r="J71" s="14">
        <f t="shared" si="12"/>
        <v>0</v>
      </c>
      <c r="K71" s="14">
        <f t="shared" si="13"/>
        <v>526.70000000000005</v>
      </c>
      <c r="L71" s="14">
        <f t="shared" si="14"/>
        <v>0</v>
      </c>
      <c r="M71" s="14" t="str">
        <f>IFERROR(IFERROR(INDEX(Reference!$C:$C,MATCH(VALUE(LEFT(B71,(FIND("-",B71,1)-1))),Reference!$B:$B,0)),INDEX(Reference!$C:$C,MATCH((LEFT(B71,(FIND("-",B71,1)-1))),Reference!$B:$B,0))),IFERROR(IF(FIND("-",B71),"Asset Management",""),""))</f>
        <v>BHE/Executive</v>
      </c>
      <c r="N71" s="14" t="str">
        <f>_xlfn.IFNA(INDEX(Reference!$M:$N,MATCH($C71,Reference!$M:$M,0),2),"Exclude")</f>
        <v>Nonlabor</v>
      </c>
      <c r="O71" s="14" t="str">
        <f>VLOOKUP(X71,'Department Detail'!$A$2:$F$5229,5,FALSE)</f>
        <v>Business Services - Legal &amp; Regulatory</v>
      </c>
      <c r="Q71" s="14" t="s">
        <v>239</v>
      </c>
      <c r="R71" s="76">
        <v>-5812.66</v>
      </c>
      <c r="X71" s="14">
        <v>5406</v>
      </c>
    </row>
    <row r="72" spans="1:24" s="14" customFormat="1" ht="15" thickBot="1" x14ac:dyDescent="0.35">
      <c r="A72" s="13"/>
      <c r="B72" s="57" t="s">
        <v>240</v>
      </c>
      <c r="C72" s="57" t="s">
        <v>185</v>
      </c>
      <c r="D72" s="56">
        <v>72114.67</v>
      </c>
      <c r="E72" s="56"/>
      <c r="F72" s="14">
        <f>IF(AND(LEFT($C72,4)&lt;&gt;"8310")*OR(_xlfn.IFNA(MATCH(LEFT($B72,8),Reference!$E:$E,0),0),(_xlfn.IFNA(MATCH(MID($B72,5,4),Reference!$E:$E,0),0))),$D72,)</f>
        <v>72114.67</v>
      </c>
      <c r="G72" s="14">
        <f t="shared" si="10"/>
        <v>0</v>
      </c>
      <c r="H72" s="14">
        <f t="shared" si="11"/>
        <v>0</v>
      </c>
      <c r="I72" s="14">
        <f>IF(AND(F72=0,G72=0,H72=0,_xlfn.IFNA(MATCH(LEFT($B72,8),Reference!$G:$G,0),0)),0,
IF(AND(F72=0,G72=0,H72=0,_xlfn.IFNA(MATCH(LEFT($B72,8),Reference!$H:$H,0),0)),$D72,
IF(AND(F72=0,G72=0,H72=0,_xlfn.IFNA(MATCH(LEFT($C72,4),Reference!$H:$H,0),0)),$D72,
IF((AND(F72=0,G72=0,H72=0,(_xlfn.IFNA(MATCH(LEFT($B72,4),Reference!$H:$H,0),0)))),$D72,
IF(AND(F72=0,G72=0,H72=0,_xlfn.IFNA(MATCH(MID($B72,5,4),Reference!$H:$H,0),0),LEFT($C72,4)&lt;&gt;"8865"),$D72,0)))))</f>
        <v>0</v>
      </c>
      <c r="J72" s="14">
        <f t="shared" si="12"/>
        <v>0</v>
      </c>
      <c r="K72" s="14">
        <f t="shared" si="13"/>
        <v>72114.67</v>
      </c>
      <c r="L72" s="14">
        <f t="shared" si="14"/>
        <v>0</v>
      </c>
      <c r="M72" s="14" t="str">
        <f>IFERROR(IFERROR(INDEX(Reference!$C:$C,MATCH(VALUE(LEFT(B72,(FIND("-",B72,1)-1))),Reference!$B:$B,0)),INDEX(Reference!$C:$C,MATCH((LEFT(B72,(FIND("-",B72,1)-1))),Reference!$B:$B,0))),IFERROR(IF(FIND("-",B72),"Asset Management",""),""))</f>
        <v>BHE/Executive</v>
      </c>
      <c r="N72" s="14" t="str">
        <f>_xlfn.IFNA(INDEX(Reference!$M:$N,MATCH($C72,Reference!$M:$M,0),2),"Exclude")</f>
        <v>NonUnion Labor</v>
      </c>
      <c r="O72" s="14" t="str">
        <f>VLOOKUP(X72,'Department Detail'!$A$2:$F$5229,5,FALSE)</f>
        <v>Business Services - Legal &amp; Regulatory</v>
      </c>
      <c r="Q72" s="14" t="s">
        <v>241</v>
      </c>
      <c r="R72" s="76">
        <v>-806</v>
      </c>
      <c r="X72" s="14">
        <v>5406</v>
      </c>
    </row>
    <row r="73" spans="1:24" s="14" customFormat="1" ht="15" thickBot="1" x14ac:dyDescent="0.35">
      <c r="A73" s="13"/>
      <c r="B73" s="57" t="s">
        <v>242</v>
      </c>
      <c r="C73" s="57" t="s">
        <v>195</v>
      </c>
      <c r="D73" s="56">
        <v>34625.479999999996</v>
      </c>
      <c r="E73" s="56"/>
      <c r="F73" s="14">
        <f>IF(AND(LEFT($C73,4)&lt;&gt;"8310")*OR(_xlfn.IFNA(MATCH(LEFT($B73,8),Reference!$E:$E,0),0),(_xlfn.IFNA(MATCH(MID($B73,5,4),Reference!$E:$E,0),0))),$D73,)</f>
        <v>0</v>
      </c>
      <c r="G73" s="14">
        <f t="shared" si="10"/>
        <v>0</v>
      </c>
      <c r="H73" s="14">
        <f t="shared" si="11"/>
        <v>0</v>
      </c>
      <c r="I73" s="14">
        <f>IF(AND(F73=0,G73=0,H73=0,_xlfn.IFNA(MATCH(LEFT($B73,8),Reference!$G:$G,0),0)),0,
IF(AND(F73=0,G73=0,H73=0,_xlfn.IFNA(MATCH(LEFT($B73,8),Reference!$H:$H,0),0)),$D73,
IF(AND(F73=0,G73=0,H73=0,_xlfn.IFNA(MATCH(LEFT($C73,4),Reference!$H:$H,0),0)),$D73,
IF((AND(F73=0,G73=0,H73=0,(_xlfn.IFNA(MATCH(LEFT($B73,4),Reference!$H:$H,0),0)))),$D73,
IF(AND(F73=0,G73=0,H73=0,_xlfn.IFNA(MATCH(MID($B73,5,4),Reference!$H:$H,0),0),LEFT($C73,4)&lt;&gt;"8865"),$D73,0)))))</f>
        <v>34625.479999999996</v>
      </c>
      <c r="J73" s="14">
        <f t="shared" si="12"/>
        <v>0</v>
      </c>
      <c r="K73" s="14">
        <f t="shared" si="13"/>
        <v>34625.479999999996</v>
      </c>
      <c r="L73" s="14">
        <f t="shared" si="14"/>
        <v>0</v>
      </c>
      <c r="M73" s="14" t="str">
        <f>IFERROR(IFERROR(INDEX(Reference!$C:$C,MATCH(VALUE(LEFT(B73,(FIND("-",B73,1)-1))),Reference!$B:$B,0)),INDEX(Reference!$C:$C,MATCH((LEFT(B73,(FIND("-",B73,1)-1))),Reference!$B:$B,0))),IFERROR(IF(FIND("-",B73),"Asset Management",""),""))</f>
        <v>BHE/Executive</v>
      </c>
      <c r="N73" s="14" t="str">
        <f>_xlfn.IFNA(INDEX(Reference!$M:$N,MATCH($C73,Reference!$M:$M,0),2),"Exclude")</f>
        <v>NonUnion Labor</v>
      </c>
      <c r="O73" s="14" t="str">
        <f>VLOOKUP(X73,'Department Detail'!$A$2:$F$5229,5,FALSE)</f>
        <v>Business Services - Legal &amp; Regulatory</v>
      </c>
      <c r="Q73" s="14" t="s">
        <v>184</v>
      </c>
      <c r="R73" s="76">
        <v>-7053.1799999999994</v>
      </c>
      <c r="X73" s="14">
        <v>5406</v>
      </c>
    </row>
    <row r="74" spans="1:24" s="14" customFormat="1" ht="15" thickBot="1" x14ac:dyDescent="0.35">
      <c r="A74" s="13"/>
      <c r="B74" s="57" t="s">
        <v>243</v>
      </c>
      <c r="C74" s="57" t="s">
        <v>244</v>
      </c>
      <c r="D74" s="56">
        <v>12.65</v>
      </c>
      <c r="E74" s="56"/>
      <c r="F74" s="14">
        <f>IF(AND(LEFT($C74,4)&lt;&gt;"8310")*OR(_xlfn.IFNA(MATCH(LEFT($B74,8),Reference!$E:$E,0),0),(_xlfn.IFNA(MATCH(MID($B74,5,4),Reference!$E:$E,0),0))),$D74,)</f>
        <v>0</v>
      </c>
      <c r="G74" s="14">
        <f t="shared" si="10"/>
        <v>0</v>
      </c>
      <c r="H74" s="14">
        <f t="shared" si="11"/>
        <v>0</v>
      </c>
      <c r="I74" s="14">
        <f>IF(AND(F74=0,G74=0,H74=0,_xlfn.IFNA(MATCH(LEFT($B74,8),Reference!$G:$G,0),0)),0,
IF(AND(F74=0,G74=0,H74=0,_xlfn.IFNA(MATCH(LEFT($B74,8),Reference!$H:$H,0),0)),$D74,
IF(AND(F74=0,G74=0,H74=0,_xlfn.IFNA(MATCH(LEFT($C74,4),Reference!$H:$H,0),0)),$D74,
IF((AND(F74=0,G74=0,H74=0,(_xlfn.IFNA(MATCH(LEFT($B74,4),Reference!$H:$H,0),0)))),$D74,
IF(AND(F74=0,G74=0,H74=0,_xlfn.IFNA(MATCH(MID($B74,5,4),Reference!$H:$H,0),0),LEFT($C74,4)&lt;&gt;"8865"),$D74,0)))))</f>
        <v>0</v>
      </c>
      <c r="J74" s="14">
        <f t="shared" si="12"/>
        <v>12.65</v>
      </c>
      <c r="K74" s="14">
        <f t="shared" si="13"/>
        <v>12.65</v>
      </c>
      <c r="L74" s="14">
        <f t="shared" si="14"/>
        <v>0</v>
      </c>
      <c r="M74" s="14" t="str">
        <f>IFERROR(IFERROR(INDEX(Reference!$C:$C,MATCH(VALUE(LEFT(B74,(FIND("-",B74,1)-1))),Reference!$B:$B,0)),INDEX(Reference!$C:$C,MATCH((LEFT(B74,(FIND("-",B74,1)-1))),Reference!$B:$B,0))),IFERROR(IF(FIND("-",B74),"Asset Management",""),""))</f>
        <v>Asset Management</v>
      </c>
      <c r="N74" s="14" t="str">
        <f>_xlfn.IFNA(INDEX(Reference!$M:$N,MATCH($C74,Reference!$M:$M,0),2),"Exclude")</f>
        <v>Nonlabor</v>
      </c>
      <c r="O74" s="14" t="str">
        <f>VLOOKUP(X74,'Department Detail'!$A$2:$F$5229,5,FALSE)</f>
        <v>Business Services - Legal &amp; Regulatory</v>
      </c>
      <c r="Q74" s="14" t="s">
        <v>211</v>
      </c>
      <c r="R74" s="76">
        <v>-316684.77200000006</v>
      </c>
      <c r="X74" s="14">
        <v>5406</v>
      </c>
    </row>
    <row r="75" spans="1:24" s="14" customFormat="1" ht="15" thickBot="1" x14ac:dyDescent="0.35">
      <c r="A75" s="13"/>
      <c r="B75" s="57" t="s">
        <v>245</v>
      </c>
      <c r="C75" s="57" t="s">
        <v>185</v>
      </c>
      <c r="D75" s="56">
        <v>411.51</v>
      </c>
      <c r="E75" s="56"/>
      <c r="F75" s="14">
        <f>IF(AND(LEFT($C75,4)&lt;&gt;"8310")*OR(_xlfn.IFNA(MATCH(LEFT($B75,8),Reference!$E:$E,0),0),(_xlfn.IFNA(MATCH(MID($B75,5,4),Reference!$E:$E,0),0))),$D75,)</f>
        <v>0</v>
      </c>
      <c r="G75" s="14">
        <f t="shared" si="10"/>
        <v>0</v>
      </c>
      <c r="H75" s="14">
        <f t="shared" si="11"/>
        <v>0</v>
      </c>
      <c r="I75" s="14">
        <f>IF(AND(F75=0,G75=0,H75=0,_xlfn.IFNA(MATCH(LEFT($B75,8),Reference!$G:$G,0),0)),0,
IF(AND(F75=0,G75=0,H75=0,_xlfn.IFNA(MATCH(LEFT($B75,8),Reference!$H:$H,0),0)),$D75,
IF(AND(F75=0,G75=0,H75=0,_xlfn.IFNA(MATCH(LEFT($C75,4),Reference!$H:$H,0),0)),$D75,
IF((AND(F75=0,G75=0,H75=0,(_xlfn.IFNA(MATCH(LEFT($B75,4),Reference!$H:$H,0),0)))),$D75,
IF(AND(F75=0,G75=0,H75=0,_xlfn.IFNA(MATCH(MID($B75,5,4),Reference!$H:$H,0),0),LEFT($C75,4)&lt;&gt;"8865"),$D75,0)))))</f>
        <v>0</v>
      </c>
      <c r="J75" s="14">
        <f t="shared" si="12"/>
        <v>411.51</v>
      </c>
      <c r="K75" s="14">
        <f t="shared" si="13"/>
        <v>411.51</v>
      </c>
      <c r="L75" s="14">
        <f t="shared" si="14"/>
        <v>0</v>
      </c>
      <c r="M75" s="14" t="str">
        <f>IFERROR(IFERROR(INDEX(Reference!$C:$C,MATCH(VALUE(LEFT(B75,(FIND("-",B75,1)-1))),Reference!$B:$B,0)),INDEX(Reference!$C:$C,MATCH((LEFT(B75,(FIND("-",B75,1)-1))),Reference!$B:$B,0))),IFERROR(IF(FIND("-",B75),"Asset Management",""),""))</f>
        <v>Asset Management</v>
      </c>
      <c r="N75" s="14" t="str">
        <f>_xlfn.IFNA(INDEX(Reference!$M:$N,MATCH($C75,Reference!$M:$M,0),2),"Exclude")</f>
        <v>NonUnion Labor</v>
      </c>
      <c r="O75" s="14" t="str">
        <f>VLOOKUP(X75,'Department Detail'!$A$2:$F$5229,5,FALSE)</f>
        <v>Business Services - Legal &amp; Regulatory</v>
      </c>
      <c r="Q75" s="14" t="s">
        <v>246</v>
      </c>
      <c r="R75" s="76">
        <v>75713.656666666677</v>
      </c>
      <c r="X75" s="14">
        <v>5406</v>
      </c>
    </row>
    <row r="76" spans="1:24" s="14" customFormat="1" ht="15" thickBot="1" x14ac:dyDescent="0.35">
      <c r="A76" s="13"/>
      <c r="B76" s="57" t="s">
        <v>247</v>
      </c>
      <c r="C76" s="57" t="s">
        <v>202</v>
      </c>
      <c r="D76" s="56">
        <v>822.82</v>
      </c>
      <c r="E76" s="56"/>
      <c r="F76" s="14">
        <f>IF(AND(LEFT($C76,4)&lt;&gt;"8310")*OR(_xlfn.IFNA(MATCH(LEFT($B76,8),Reference!$E:$E,0),0),(_xlfn.IFNA(MATCH(MID($B76,5,4),Reference!$E:$E,0),0))),$D76,)</f>
        <v>0</v>
      </c>
      <c r="G76" s="14">
        <f t="shared" si="10"/>
        <v>0</v>
      </c>
      <c r="H76" s="14">
        <f t="shared" si="11"/>
        <v>0</v>
      </c>
      <c r="I76" s="14">
        <f>IF(AND(F76=0,G76=0,H76=0,_xlfn.IFNA(MATCH(LEFT($B76,8),Reference!$G:$G,0),0)),0,
IF(AND(F76=0,G76=0,H76=0,_xlfn.IFNA(MATCH(LEFT($B76,8),Reference!$H:$H,0),0)),$D76,
IF(AND(F76=0,G76=0,H76=0,_xlfn.IFNA(MATCH(LEFT($C76,4),Reference!$H:$H,0),0)),$D76,
IF((AND(F76=0,G76=0,H76=0,(_xlfn.IFNA(MATCH(LEFT($B76,4),Reference!$H:$H,0),0)))),$D76,
IF(AND(F76=0,G76=0,H76=0,_xlfn.IFNA(MATCH(MID($B76,5,4),Reference!$H:$H,0),0),LEFT($C76,4)&lt;&gt;"8865"),$D76,0)))))</f>
        <v>0</v>
      </c>
      <c r="J76" s="14">
        <f t="shared" si="12"/>
        <v>822.82</v>
      </c>
      <c r="K76" s="14">
        <f t="shared" si="13"/>
        <v>822.82</v>
      </c>
      <c r="L76" s="14">
        <f t="shared" si="14"/>
        <v>0</v>
      </c>
      <c r="M76" s="14" t="str">
        <f>IFERROR(IFERROR(INDEX(Reference!$C:$C,MATCH(VALUE(LEFT(B76,(FIND("-",B76,1)-1))),Reference!$B:$B,0)),INDEX(Reference!$C:$C,MATCH((LEFT(B76,(FIND("-",B76,1)-1))),Reference!$B:$B,0))),IFERROR(IF(FIND("-",B76),"Asset Management",""),""))</f>
        <v>Asset Management</v>
      </c>
      <c r="N76" s="14" t="str">
        <f>_xlfn.IFNA(INDEX(Reference!$M:$N,MATCH($C76,Reference!$M:$M,0),2),"Exclude")</f>
        <v>Nonlabor</v>
      </c>
      <c r="O76" s="14" t="str">
        <f>VLOOKUP(X76,'Department Detail'!$A$2:$F$5229,5,FALSE)</f>
        <v>Business Services - Legal &amp; Regulatory</v>
      </c>
      <c r="Q76" s="14" t="s">
        <v>248</v>
      </c>
      <c r="R76" s="76">
        <v>604551.06000000006</v>
      </c>
      <c r="X76" s="14">
        <v>5406</v>
      </c>
    </row>
    <row r="77" spans="1:24" s="14" customFormat="1" ht="15" thickBot="1" x14ac:dyDescent="0.35">
      <c r="A77" s="13"/>
      <c r="B77" s="57" t="s">
        <v>247</v>
      </c>
      <c r="C77" s="57" t="s">
        <v>182</v>
      </c>
      <c r="D77" s="56">
        <v>480</v>
      </c>
      <c r="E77" s="56"/>
      <c r="F77" s="14">
        <f>IF(AND(LEFT($C77,4)&lt;&gt;"8310")*OR(_xlfn.IFNA(MATCH(LEFT($B77,8),Reference!$E:$E,0),0),(_xlfn.IFNA(MATCH(MID($B77,5,4),Reference!$E:$E,0),0))),$D77,)</f>
        <v>0</v>
      </c>
      <c r="G77" s="14">
        <f t="shared" si="10"/>
        <v>0</v>
      </c>
      <c r="H77" s="14">
        <f t="shared" si="11"/>
        <v>0</v>
      </c>
      <c r="I77" s="14">
        <f>IF(AND(F77=0,G77=0,H77=0,_xlfn.IFNA(MATCH(LEFT($B77,8),Reference!$G:$G,0),0)),0,
IF(AND(F77=0,G77=0,H77=0,_xlfn.IFNA(MATCH(LEFT($B77,8),Reference!$H:$H,0),0)),$D77,
IF(AND(F77=0,G77=0,H77=0,_xlfn.IFNA(MATCH(LEFT($C77,4),Reference!$H:$H,0),0)),$D77,
IF((AND(F77=0,G77=0,H77=0,(_xlfn.IFNA(MATCH(LEFT($B77,4),Reference!$H:$H,0),0)))),$D77,
IF(AND(F77=0,G77=0,H77=0,_xlfn.IFNA(MATCH(MID($B77,5,4),Reference!$H:$H,0),0),LEFT($C77,4)&lt;&gt;"8865"),$D77,0)))))</f>
        <v>0</v>
      </c>
      <c r="J77" s="14">
        <f t="shared" si="12"/>
        <v>480</v>
      </c>
      <c r="K77" s="14">
        <f t="shared" si="13"/>
        <v>480</v>
      </c>
      <c r="L77" s="14">
        <f t="shared" si="14"/>
        <v>0</v>
      </c>
      <c r="M77" s="14" t="str">
        <f>IFERROR(IFERROR(INDEX(Reference!$C:$C,MATCH(VALUE(LEFT(B77,(FIND("-",B77,1)-1))),Reference!$B:$B,0)),INDEX(Reference!$C:$C,MATCH((LEFT(B77,(FIND("-",B77,1)-1))),Reference!$B:$B,0))),IFERROR(IF(FIND("-",B77),"Asset Management",""),""))</f>
        <v>Asset Management</v>
      </c>
      <c r="N77" s="14" t="str">
        <f>_xlfn.IFNA(INDEX(Reference!$M:$N,MATCH($C77,Reference!$M:$M,0),2),"Exclude")</f>
        <v>Nonlabor</v>
      </c>
      <c r="O77" s="14" t="str">
        <f>VLOOKUP(X77,'Department Detail'!$A$2:$F$5229,5,FALSE)</f>
        <v>Business Services - Legal &amp; Regulatory</v>
      </c>
      <c r="Q77" s="14" t="s">
        <v>249</v>
      </c>
      <c r="R77" s="76">
        <v>6424.8566666666675</v>
      </c>
      <c r="X77" s="14">
        <v>5406</v>
      </c>
    </row>
    <row r="78" spans="1:24" s="14" customFormat="1" ht="15" thickBot="1" x14ac:dyDescent="0.35">
      <c r="A78" s="13"/>
      <c r="B78" s="57" t="s">
        <v>250</v>
      </c>
      <c r="C78" s="57" t="s">
        <v>244</v>
      </c>
      <c r="D78" s="56">
        <v>105.47</v>
      </c>
      <c r="E78" s="56"/>
      <c r="F78" s="14">
        <f>IF(AND(LEFT($C78,4)&lt;&gt;"8310")*OR(_xlfn.IFNA(MATCH(LEFT($B78,8),Reference!$E:$E,0),0),(_xlfn.IFNA(MATCH(MID($B78,5,4),Reference!$E:$E,0),0))),$D78,)</f>
        <v>0</v>
      </c>
      <c r="G78" s="14">
        <f t="shared" si="10"/>
        <v>0</v>
      </c>
      <c r="H78" s="14">
        <f t="shared" si="11"/>
        <v>0</v>
      </c>
      <c r="I78" s="14">
        <f>IF(AND(F78=0,G78=0,H78=0,_xlfn.IFNA(MATCH(LEFT($B78,8),Reference!$G:$G,0),0)),0,
IF(AND(F78=0,G78=0,H78=0,_xlfn.IFNA(MATCH(LEFT($B78,8),Reference!$H:$H,0),0)),$D78,
IF(AND(F78=0,G78=0,H78=0,_xlfn.IFNA(MATCH(LEFT($C78,4),Reference!$H:$H,0),0)),$D78,
IF((AND(F78=0,G78=0,H78=0,(_xlfn.IFNA(MATCH(LEFT($B78,4),Reference!$H:$H,0),0)))),$D78,
IF(AND(F78=0,G78=0,H78=0,_xlfn.IFNA(MATCH(MID($B78,5,4),Reference!$H:$H,0),0),LEFT($C78,4)&lt;&gt;"8865"),$D78,0)))))</f>
        <v>105.47</v>
      </c>
      <c r="J78" s="14">
        <f t="shared" si="12"/>
        <v>0</v>
      </c>
      <c r="K78" s="14">
        <f t="shared" si="13"/>
        <v>105.47</v>
      </c>
      <c r="L78" s="14">
        <f t="shared" si="14"/>
        <v>0</v>
      </c>
      <c r="M78" s="14" t="str">
        <f>IFERROR(IFERROR(INDEX(Reference!$C:$C,MATCH(VALUE(LEFT(B78,(FIND("-",B78,1)-1))),Reference!$B:$B,0)),INDEX(Reference!$C:$C,MATCH((LEFT(B78,(FIND("-",B78,1)-1))),Reference!$B:$B,0))),IFERROR(IF(FIND("-",B78),"Asset Management",""),""))</f>
        <v>Compliance, Security, Env Mgmt</v>
      </c>
      <c r="N78" s="14" t="str">
        <f>_xlfn.IFNA(INDEX(Reference!$M:$N,MATCH($C78,Reference!$M:$M,0),2),"Exclude")</f>
        <v>Nonlabor</v>
      </c>
      <c r="O78" s="14" t="str">
        <f>VLOOKUP(X78,'Department Detail'!$A$2:$F$5229,5,FALSE)</f>
        <v>Business Services - Legal &amp; Regulatory</v>
      </c>
      <c r="Q78" s="14" t="s">
        <v>251</v>
      </c>
      <c r="R78" s="76">
        <v>23580.719999999998</v>
      </c>
      <c r="X78" s="14">
        <v>5406</v>
      </c>
    </row>
    <row r="79" spans="1:24" s="14" customFormat="1" ht="15" thickBot="1" x14ac:dyDescent="0.35">
      <c r="A79" s="13"/>
      <c r="B79" s="57" t="s">
        <v>250</v>
      </c>
      <c r="C79" s="57" t="s">
        <v>190</v>
      </c>
      <c r="D79" s="56">
        <v>54673.509999999995</v>
      </c>
      <c r="E79" s="56"/>
      <c r="F79" s="14">
        <f>IF(AND(LEFT($C79,4)&lt;&gt;"8310")*OR(_xlfn.IFNA(MATCH(LEFT($B79,8),Reference!$E:$E,0),0),(_xlfn.IFNA(MATCH(MID($B79,5,4),Reference!$E:$E,0),0))),$D79,)</f>
        <v>0</v>
      </c>
      <c r="G79" s="14">
        <f t="shared" si="10"/>
        <v>0</v>
      </c>
      <c r="H79" s="14">
        <f t="shared" si="11"/>
        <v>0</v>
      </c>
      <c r="I79" s="14">
        <f>IF(AND(F79=0,G79=0,H79=0,_xlfn.IFNA(MATCH(LEFT($B79,8),Reference!$G:$G,0),0)),0,
IF(AND(F79=0,G79=0,H79=0,_xlfn.IFNA(MATCH(LEFT($B79,8),Reference!$H:$H,0),0)),$D79,
IF(AND(F79=0,G79=0,H79=0,_xlfn.IFNA(MATCH(LEFT($C79,4),Reference!$H:$H,0),0)),$D79,
IF((AND(F79=0,G79=0,H79=0,(_xlfn.IFNA(MATCH(LEFT($B79,4),Reference!$H:$H,0),0)))),$D79,
IF(AND(F79=0,G79=0,H79=0,_xlfn.IFNA(MATCH(MID($B79,5,4),Reference!$H:$H,0),0),LEFT($C79,4)&lt;&gt;"8865"),$D79,0)))))</f>
        <v>54673.509999999995</v>
      </c>
      <c r="J79" s="14">
        <f t="shared" si="12"/>
        <v>0</v>
      </c>
      <c r="K79" s="14">
        <f t="shared" si="13"/>
        <v>54673.509999999995</v>
      </c>
      <c r="L79" s="14">
        <f t="shared" si="14"/>
        <v>0</v>
      </c>
      <c r="M79" s="14" t="str">
        <f>IFERROR(IFERROR(INDEX(Reference!$C:$C,MATCH(VALUE(LEFT(B79,(FIND("-",B79,1)-1))),Reference!$B:$B,0)),INDEX(Reference!$C:$C,MATCH((LEFT(B79,(FIND("-",B79,1)-1))),Reference!$B:$B,0))),IFERROR(IF(FIND("-",B79),"Asset Management",""),""))</f>
        <v>Compliance, Security, Env Mgmt</v>
      </c>
      <c r="N79" s="14" t="str">
        <f>_xlfn.IFNA(INDEX(Reference!$M:$N,MATCH($C79,Reference!$M:$M,0),2),"Exclude")</f>
        <v>Nonlabor</v>
      </c>
      <c r="O79" s="14" t="str">
        <f>VLOOKUP(X79,'Department Detail'!$A$2:$F$5229,5,FALSE)</f>
        <v>Business Services - Legal &amp; Regulatory</v>
      </c>
      <c r="Q79" s="14" t="s">
        <v>252</v>
      </c>
      <c r="R79" s="76">
        <v>321.16666666666669</v>
      </c>
      <c r="X79" s="14">
        <v>5406</v>
      </c>
    </row>
    <row r="80" spans="1:24" s="14" customFormat="1" ht="15" thickBot="1" x14ac:dyDescent="0.35">
      <c r="A80" s="13"/>
      <c r="B80" s="57" t="s">
        <v>250</v>
      </c>
      <c r="C80" s="57" t="s">
        <v>194</v>
      </c>
      <c r="D80" s="56">
        <v>42</v>
      </c>
      <c r="E80" s="56"/>
      <c r="F80" s="14">
        <f>IF(AND(LEFT($C80,4)&lt;&gt;"8310")*OR(_xlfn.IFNA(MATCH(LEFT($B80,8),Reference!$E:$E,0),0),(_xlfn.IFNA(MATCH(MID($B80,5,4),Reference!$E:$E,0),0))),$D80,)</f>
        <v>0</v>
      </c>
      <c r="G80" s="14">
        <f t="shared" si="10"/>
        <v>0</v>
      </c>
      <c r="H80" s="14">
        <f t="shared" si="11"/>
        <v>0</v>
      </c>
      <c r="I80" s="14">
        <f>IF(AND(F80=0,G80=0,H80=0,_xlfn.IFNA(MATCH(LEFT($B80,8),Reference!$G:$G,0),0)),0,
IF(AND(F80=0,G80=0,H80=0,_xlfn.IFNA(MATCH(LEFT($B80,8),Reference!$H:$H,0),0)),$D80,
IF(AND(F80=0,G80=0,H80=0,_xlfn.IFNA(MATCH(LEFT($C80,4),Reference!$H:$H,0),0)),$D80,
IF((AND(F80=0,G80=0,H80=0,(_xlfn.IFNA(MATCH(LEFT($B80,4),Reference!$H:$H,0),0)))),$D80,
IF(AND(F80=0,G80=0,H80=0,_xlfn.IFNA(MATCH(MID($B80,5,4),Reference!$H:$H,0),0),LEFT($C80,4)&lt;&gt;"8865"),$D80,0)))))</f>
        <v>42</v>
      </c>
      <c r="J80" s="14">
        <f t="shared" si="12"/>
        <v>0</v>
      </c>
      <c r="K80" s="14">
        <f t="shared" si="13"/>
        <v>42</v>
      </c>
      <c r="L80" s="14">
        <f t="shared" si="14"/>
        <v>0</v>
      </c>
      <c r="M80" s="14" t="str">
        <f>IFERROR(IFERROR(INDEX(Reference!$C:$C,MATCH(VALUE(LEFT(B80,(FIND("-",B80,1)-1))),Reference!$B:$B,0)),INDEX(Reference!$C:$C,MATCH((LEFT(B80,(FIND("-",B80,1)-1))),Reference!$B:$B,0))),IFERROR(IF(FIND("-",B80),"Asset Management",""),""))</f>
        <v>Compliance, Security, Env Mgmt</v>
      </c>
      <c r="N80" s="14" t="str">
        <f>_xlfn.IFNA(INDEX(Reference!$M:$N,MATCH($C80,Reference!$M:$M,0),2),"Exclude")</f>
        <v>Nonlabor</v>
      </c>
      <c r="O80" s="14" t="str">
        <f>VLOOKUP(X80,'Department Detail'!$A$2:$F$5229,5,FALSE)</f>
        <v>Business Services - Legal &amp; Regulatory</v>
      </c>
      <c r="Q80" s="14" t="s">
        <v>234</v>
      </c>
      <c r="R80" s="76">
        <v>42786.14727272727</v>
      </c>
      <c r="X80" s="14">
        <v>5406</v>
      </c>
    </row>
    <row r="81" spans="1:24" s="14" customFormat="1" ht="15" thickBot="1" x14ac:dyDescent="0.35">
      <c r="A81" s="13"/>
      <c r="B81" s="57" t="s">
        <v>250</v>
      </c>
      <c r="C81" s="57" t="s">
        <v>185</v>
      </c>
      <c r="D81" s="56">
        <v>84216.639968315038</v>
      </c>
      <c r="E81" s="56"/>
      <c r="F81" s="14">
        <f>IF(AND(LEFT($C81,4)&lt;&gt;"8310")*OR(_xlfn.IFNA(MATCH(LEFT($B81,8),Reference!$E:$E,0),0),(_xlfn.IFNA(MATCH(MID($B81,5,4),Reference!$E:$E,0),0))),$D81,)</f>
        <v>0</v>
      </c>
      <c r="G81" s="14">
        <f t="shared" si="10"/>
        <v>0</v>
      </c>
      <c r="H81" s="14">
        <f t="shared" si="11"/>
        <v>0</v>
      </c>
      <c r="I81" s="14">
        <f>IF(AND(F81=0,G81=0,H81=0,_xlfn.IFNA(MATCH(LEFT($B81,8),Reference!$G:$G,0),0)),0,
IF(AND(F81=0,G81=0,H81=0,_xlfn.IFNA(MATCH(LEFT($B81,8),Reference!$H:$H,0),0)),$D81,
IF(AND(F81=0,G81=0,H81=0,_xlfn.IFNA(MATCH(LEFT($C81,4),Reference!$H:$H,0),0)),$D81,
IF((AND(F81=0,G81=0,H81=0,(_xlfn.IFNA(MATCH(LEFT($B81,4),Reference!$H:$H,0),0)))),$D81,
IF(AND(F81=0,G81=0,H81=0,_xlfn.IFNA(MATCH(MID($B81,5,4),Reference!$H:$H,0),0),LEFT($C81,4)&lt;&gt;"8865"),$D81,0)))))</f>
        <v>84216.639968315038</v>
      </c>
      <c r="J81" s="14">
        <f t="shared" si="12"/>
        <v>0</v>
      </c>
      <c r="K81" s="14">
        <f t="shared" si="13"/>
        <v>84216.639968315038</v>
      </c>
      <c r="L81" s="14">
        <f t="shared" si="14"/>
        <v>0</v>
      </c>
      <c r="M81" s="14" t="str">
        <f>IFERROR(IFERROR(INDEX(Reference!$C:$C,MATCH(VALUE(LEFT(B81,(FIND("-",B81,1)-1))),Reference!$B:$B,0)),INDEX(Reference!$C:$C,MATCH((LEFT(B81,(FIND("-",B81,1)-1))),Reference!$B:$B,0))),IFERROR(IF(FIND("-",B81),"Asset Management",""),""))</f>
        <v>Compliance, Security, Env Mgmt</v>
      </c>
      <c r="N81" s="14" t="str">
        <f>_xlfn.IFNA(INDEX(Reference!$M:$N,MATCH($C81,Reference!$M:$M,0),2),"Exclude")</f>
        <v>NonUnion Labor</v>
      </c>
      <c r="O81" s="14" t="str">
        <f>VLOOKUP(X81,'Department Detail'!$A$2:$F$5229,5,FALSE)</f>
        <v>Business Services - Legal &amp; Regulatory</v>
      </c>
      <c r="Q81" s="14" t="s">
        <v>253</v>
      </c>
      <c r="R81" s="76">
        <v>867138.1166666667</v>
      </c>
      <c r="X81" s="14">
        <v>5406</v>
      </c>
    </row>
    <row r="82" spans="1:24" s="14" customFormat="1" ht="15" thickBot="1" x14ac:dyDescent="0.35">
      <c r="A82" s="13"/>
      <c r="B82" s="57" t="s">
        <v>250</v>
      </c>
      <c r="C82" s="57" t="s">
        <v>186</v>
      </c>
      <c r="D82" s="56">
        <v>157.16</v>
      </c>
      <c r="E82" s="56"/>
      <c r="F82" s="14">
        <f>IF(AND(LEFT($C82,4)&lt;&gt;"8310")*OR(_xlfn.IFNA(MATCH(LEFT($B82,8),Reference!$E:$E,0),0),(_xlfn.IFNA(MATCH(MID($B82,5,4),Reference!$E:$E,0),0))),$D82,)</f>
        <v>0</v>
      </c>
      <c r="G82" s="14">
        <f t="shared" si="10"/>
        <v>0</v>
      </c>
      <c r="H82" s="14">
        <f t="shared" si="11"/>
        <v>0</v>
      </c>
      <c r="I82" s="14">
        <f>IF(AND(F82=0,G82=0,H82=0,_xlfn.IFNA(MATCH(LEFT($B82,8),Reference!$G:$G,0),0)),0,
IF(AND(F82=0,G82=0,H82=0,_xlfn.IFNA(MATCH(LEFT($B82,8),Reference!$H:$H,0),0)),$D82,
IF(AND(F82=0,G82=0,H82=0,_xlfn.IFNA(MATCH(LEFT($C82,4),Reference!$H:$H,0),0)),$D82,
IF((AND(F82=0,G82=0,H82=0,(_xlfn.IFNA(MATCH(LEFT($B82,4),Reference!$H:$H,0),0)))),$D82,
IF(AND(F82=0,G82=0,H82=0,_xlfn.IFNA(MATCH(MID($B82,5,4),Reference!$H:$H,0),0),LEFT($C82,4)&lt;&gt;"8865"),$D82,0)))))</f>
        <v>157.16</v>
      </c>
      <c r="J82" s="14">
        <f t="shared" si="12"/>
        <v>0</v>
      </c>
      <c r="K82" s="14">
        <f t="shared" si="13"/>
        <v>157.16</v>
      </c>
      <c r="L82" s="14">
        <f t="shared" si="14"/>
        <v>0</v>
      </c>
      <c r="M82" s="14" t="str">
        <f>IFERROR(IFERROR(INDEX(Reference!$C:$C,MATCH(VALUE(LEFT(B82,(FIND("-",B82,1)-1))),Reference!$B:$B,0)),INDEX(Reference!$C:$C,MATCH((LEFT(B82,(FIND("-",B82,1)-1))),Reference!$B:$B,0))),IFERROR(IF(FIND("-",B82),"Asset Management",""),""))</f>
        <v>Compliance, Security, Env Mgmt</v>
      </c>
      <c r="N82" s="14" t="str">
        <f>_xlfn.IFNA(INDEX(Reference!$M:$N,MATCH($C82,Reference!$M:$M,0),2),"Exclude")</f>
        <v>Union Labor</v>
      </c>
      <c r="O82" s="14" t="str">
        <f>VLOOKUP(X82,'Department Detail'!$A$2:$F$5229,5,FALSE)</f>
        <v>Business Services - Legal &amp; Regulatory</v>
      </c>
      <c r="Q82" s="14" t="s">
        <v>213</v>
      </c>
      <c r="R82" s="76">
        <v>126379.62066666665</v>
      </c>
      <c r="X82" s="14">
        <v>5406</v>
      </c>
    </row>
    <row r="83" spans="1:24" s="14" customFormat="1" ht="15" thickBot="1" x14ac:dyDescent="0.35">
      <c r="A83" s="13"/>
      <c r="B83" s="57" t="s">
        <v>250</v>
      </c>
      <c r="C83" s="57" t="s">
        <v>201</v>
      </c>
      <c r="D83" s="56">
        <v>4033.88</v>
      </c>
      <c r="E83" s="56"/>
      <c r="F83" s="14">
        <f>IF(AND(LEFT($C83,4)&lt;&gt;"8310")*OR(_xlfn.IFNA(MATCH(LEFT($B83,8),Reference!$E:$E,0),0),(_xlfn.IFNA(MATCH(MID($B83,5,4),Reference!$E:$E,0),0))),$D83,)</f>
        <v>0</v>
      </c>
      <c r="G83" s="14">
        <f t="shared" si="10"/>
        <v>0</v>
      </c>
      <c r="H83" s="14">
        <f t="shared" si="11"/>
        <v>0</v>
      </c>
      <c r="I83" s="14">
        <f>IF(AND(F83=0,G83=0,H83=0,_xlfn.IFNA(MATCH(LEFT($B83,8),Reference!$G:$G,0),0)),0,
IF(AND(F83=0,G83=0,H83=0,_xlfn.IFNA(MATCH(LEFT($B83,8),Reference!$H:$H,0),0)),$D83,
IF(AND(F83=0,G83=0,H83=0,_xlfn.IFNA(MATCH(LEFT($C83,4),Reference!$H:$H,0),0)),$D83,
IF((AND(F83=0,G83=0,H83=0,(_xlfn.IFNA(MATCH(LEFT($B83,4),Reference!$H:$H,0),0)))),$D83,
IF(AND(F83=0,G83=0,H83=0,_xlfn.IFNA(MATCH(MID($B83,5,4),Reference!$H:$H,0),0),LEFT($C83,4)&lt;&gt;"8865"),$D83,0)))))</f>
        <v>4033.88</v>
      </c>
      <c r="J83" s="14">
        <f t="shared" si="12"/>
        <v>0</v>
      </c>
      <c r="K83" s="14">
        <f t="shared" si="13"/>
        <v>4033.88</v>
      </c>
      <c r="L83" s="14">
        <f t="shared" si="14"/>
        <v>0</v>
      </c>
      <c r="M83" s="14" t="str">
        <f>IFERROR(IFERROR(INDEX(Reference!$C:$C,MATCH(VALUE(LEFT(B83,(FIND("-",B83,1)-1))),Reference!$B:$B,0)),INDEX(Reference!$C:$C,MATCH((LEFT(B83,(FIND("-",B83,1)-1))),Reference!$B:$B,0))),IFERROR(IF(FIND("-",B83),"Asset Management",""),""))</f>
        <v>Compliance, Security, Env Mgmt</v>
      </c>
      <c r="N83" s="14" t="str">
        <f>_xlfn.IFNA(INDEX(Reference!$M:$N,MATCH($C83,Reference!$M:$M,0),2),"Exclude")</f>
        <v>Nonlabor</v>
      </c>
      <c r="O83" s="14" t="str">
        <f>VLOOKUP(X83,'Department Detail'!$A$2:$F$5229,5,FALSE)</f>
        <v>Business Services - Legal &amp; Regulatory</v>
      </c>
      <c r="Q83" s="14" t="s">
        <v>215</v>
      </c>
      <c r="R83" s="76">
        <v>33705.894848484852</v>
      </c>
      <c r="X83" s="14">
        <v>5406</v>
      </c>
    </row>
    <row r="84" spans="1:24" s="14" customFormat="1" ht="15" thickBot="1" x14ac:dyDescent="0.35">
      <c r="A84" s="13"/>
      <c r="B84" s="57" t="s">
        <v>250</v>
      </c>
      <c r="C84" s="57" t="s">
        <v>202</v>
      </c>
      <c r="D84" s="56">
        <v>3149.06</v>
      </c>
      <c r="E84" s="56"/>
      <c r="F84" s="14">
        <f>IF(AND(LEFT($C84,4)&lt;&gt;"8310")*OR(_xlfn.IFNA(MATCH(LEFT($B84,8),Reference!$E:$E,0),0),(_xlfn.IFNA(MATCH(MID($B84,5,4),Reference!$E:$E,0),0))),$D84,)</f>
        <v>0</v>
      </c>
      <c r="G84" s="14">
        <f t="shared" si="10"/>
        <v>0</v>
      </c>
      <c r="H84" s="14">
        <f t="shared" si="11"/>
        <v>0</v>
      </c>
      <c r="I84" s="14">
        <f>IF(AND(F84=0,G84=0,H84=0,_xlfn.IFNA(MATCH(LEFT($B84,8),Reference!$G:$G,0),0)),0,
IF(AND(F84=0,G84=0,H84=0,_xlfn.IFNA(MATCH(LEFT($B84,8),Reference!$H:$H,0),0)),$D84,
IF(AND(F84=0,G84=0,H84=0,_xlfn.IFNA(MATCH(LEFT($C84,4),Reference!$H:$H,0),0)),$D84,
IF((AND(F84=0,G84=0,H84=0,(_xlfn.IFNA(MATCH(LEFT($B84,4),Reference!$H:$H,0),0)))),$D84,
IF(AND(F84=0,G84=0,H84=0,_xlfn.IFNA(MATCH(MID($B84,5,4),Reference!$H:$H,0),0),LEFT($C84,4)&lt;&gt;"8865"),$D84,0)))))</f>
        <v>3149.06</v>
      </c>
      <c r="J84" s="14">
        <f t="shared" si="12"/>
        <v>0</v>
      </c>
      <c r="K84" s="14">
        <f t="shared" si="13"/>
        <v>3149.06</v>
      </c>
      <c r="L84" s="14">
        <f t="shared" si="14"/>
        <v>0</v>
      </c>
      <c r="M84" s="14" t="str">
        <f>IFERROR(IFERROR(INDEX(Reference!$C:$C,MATCH(VALUE(LEFT(B84,(FIND("-",B84,1)-1))),Reference!$B:$B,0)),INDEX(Reference!$C:$C,MATCH((LEFT(B84,(FIND("-",B84,1)-1))),Reference!$B:$B,0))),IFERROR(IF(FIND("-",B84),"Asset Management",""),""))</f>
        <v>Compliance, Security, Env Mgmt</v>
      </c>
      <c r="N84" s="14" t="str">
        <f>_xlfn.IFNA(INDEX(Reference!$M:$N,MATCH($C84,Reference!$M:$M,0),2),"Exclude")</f>
        <v>Nonlabor</v>
      </c>
      <c r="O84" s="14" t="str">
        <f>VLOOKUP(X84,'Department Detail'!$A$2:$F$5229,5,FALSE)</f>
        <v>Business Services - Legal &amp; Regulatory</v>
      </c>
      <c r="Q84" s="14" t="s">
        <v>254</v>
      </c>
      <c r="R84" s="76">
        <v>136945.29</v>
      </c>
      <c r="X84" s="14">
        <v>9298</v>
      </c>
    </row>
    <row r="85" spans="1:24" s="14" customFormat="1" ht="15" thickBot="1" x14ac:dyDescent="0.35">
      <c r="A85" s="13"/>
      <c r="B85" s="57" t="s">
        <v>250</v>
      </c>
      <c r="C85" s="57" t="s">
        <v>206</v>
      </c>
      <c r="D85" s="56">
        <v>1504.17</v>
      </c>
      <c r="E85" s="56"/>
      <c r="F85" s="14">
        <f>IF(AND(LEFT($C85,4)&lt;&gt;"8310")*OR(_xlfn.IFNA(MATCH(LEFT($B85,8),Reference!$E:$E,0),0),(_xlfn.IFNA(MATCH(MID($B85,5,4),Reference!$E:$E,0),0))),$D85,)</f>
        <v>0</v>
      </c>
      <c r="G85" s="14">
        <f t="shared" si="10"/>
        <v>0</v>
      </c>
      <c r="H85" s="14">
        <f t="shared" si="11"/>
        <v>0</v>
      </c>
      <c r="I85" s="14">
        <f>IF(AND(F85=0,G85=0,H85=0,_xlfn.IFNA(MATCH(LEFT($B85,8),Reference!$G:$G,0),0)),0,
IF(AND(F85=0,G85=0,H85=0,_xlfn.IFNA(MATCH(LEFT($B85,8),Reference!$H:$H,0),0)),$D85,
IF(AND(F85=0,G85=0,H85=0,_xlfn.IFNA(MATCH(LEFT($C85,4),Reference!$H:$H,0),0)),$D85,
IF((AND(F85=0,G85=0,H85=0,(_xlfn.IFNA(MATCH(LEFT($B85,4),Reference!$H:$H,0),0)))),$D85,
IF(AND(F85=0,G85=0,H85=0,_xlfn.IFNA(MATCH(MID($B85,5,4),Reference!$H:$H,0),0),LEFT($C85,4)&lt;&gt;"8865"),$D85,0)))))</f>
        <v>1504.17</v>
      </c>
      <c r="J85" s="14">
        <f t="shared" si="12"/>
        <v>0</v>
      </c>
      <c r="K85" s="14">
        <f t="shared" si="13"/>
        <v>1504.17</v>
      </c>
      <c r="L85" s="14">
        <f t="shared" si="14"/>
        <v>0</v>
      </c>
      <c r="M85" s="14" t="str">
        <f>IFERROR(IFERROR(INDEX(Reference!$C:$C,MATCH(VALUE(LEFT(B85,(FIND("-",B85,1)-1))),Reference!$B:$B,0)),INDEX(Reference!$C:$C,MATCH((LEFT(B85,(FIND("-",B85,1)-1))),Reference!$B:$B,0))),IFERROR(IF(FIND("-",B85),"Asset Management",""),""))</f>
        <v>Compliance, Security, Env Mgmt</v>
      </c>
      <c r="N85" s="14" t="str">
        <f>_xlfn.IFNA(INDEX(Reference!$M:$N,MATCH($C85,Reference!$M:$M,0),2),"Exclude")</f>
        <v>Nonlabor</v>
      </c>
      <c r="O85" s="14" t="str">
        <f>VLOOKUP(X85,'Department Detail'!$A$2:$F$5229,5,FALSE)</f>
        <v>Business Services - Legal &amp; Regulatory</v>
      </c>
      <c r="Q85" s="14" t="s">
        <v>255</v>
      </c>
      <c r="R85" s="76">
        <v>28065.216666666671</v>
      </c>
      <c r="X85" s="14">
        <v>9298</v>
      </c>
    </row>
    <row r="86" spans="1:24" s="14" customFormat="1" ht="15" thickBot="1" x14ac:dyDescent="0.35">
      <c r="A86" s="13"/>
      <c r="B86" s="57" t="s">
        <v>250</v>
      </c>
      <c r="C86" s="57" t="s">
        <v>208</v>
      </c>
      <c r="D86" s="56">
        <v>609.23</v>
      </c>
      <c r="E86" s="56"/>
      <c r="F86" s="14">
        <f>IF(AND(LEFT($C86,4)&lt;&gt;"8310")*OR(_xlfn.IFNA(MATCH(LEFT($B86,8),Reference!$E:$E,0),0),(_xlfn.IFNA(MATCH(MID($B86,5,4),Reference!$E:$E,0),0))),$D86,)</f>
        <v>0</v>
      </c>
      <c r="G86" s="14">
        <f t="shared" si="10"/>
        <v>0</v>
      </c>
      <c r="H86" s="14">
        <f t="shared" si="11"/>
        <v>0</v>
      </c>
      <c r="I86" s="14">
        <f>IF(AND(F86=0,G86=0,H86=0,_xlfn.IFNA(MATCH(LEFT($B86,8),Reference!$G:$G,0),0)),0,
IF(AND(F86=0,G86=0,H86=0,_xlfn.IFNA(MATCH(LEFT($B86,8),Reference!$H:$H,0),0)),$D86,
IF(AND(F86=0,G86=0,H86=0,_xlfn.IFNA(MATCH(LEFT($C86,4),Reference!$H:$H,0),0)),$D86,
IF((AND(F86=0,G86=0,H86=0,(_xlfn.IFNA(MATCH(LEFT($B86,4),Reference!$H:$H,0),0)))),$D86,
IF(AND(F86=0,G86=0,H86=0,_xlfn.IFNA(MATCH(MID($B86,5,4),Reference!$H:$H,0),0),LEFT($C86,4)&lt;&gt;"8865"),$D86,0)))))</f>
        <v>609.23</v>
      </c>
      <c r="J86" s="14">
        <f t="shared" si="12"/>
        <v>0</v>
      </c>
      <c r="K86" s="14">
        <f t="shared" si="13"/>
        <v>609.23</v>
      </c>
      <c r="L86" s="14">
        <f t="shared" si="14"/>
        <v>0</v>
      </c>
      <c r="M86" s="14" t="str">
        <f>IFERROR(IFERROR(INDEX(Reference!$C:$C,MATCH(VALUE(LEFT(B86,(FIND("-",B86,1)-1))),Reference!$B:$B,0)),INDEX(Reference!$C:$C,MATCH((LEFT(B86,(FIND("-",B86,1)-1))),Reference!$B:$B,0))),IFERROR(IF(FIND("-",B86),"Asset Management",""),""))</f>
        <v>Compliance, Security, Env Mgmt</v>
      </c>
      <c r="N86" s="14" t="str">
        <f>_xlfn.IFNA(INDEX(Reference!$M:$N,MATCH($C86,Reference!$M:$M,0),2),"Exclude")</f>
        <v>Inventory</v>
      </c>
      <c r="O86" s="14" t="str">
        <f>VLOOKUP(X86,'Department Detail'!$A$2:$F$5229,5,FALSE)</f>
        <v>Business Services - Legal &amp; Regulatory</v>
      </c>
      <c r="Q86" s="14" t="s">
        <v>256</v>
      </c>
      <c r="R86" s="76">
        <v>1762.7000000000003</v>
      </c>
      <c r="X86" s="14">
        <v>9298</v>
      </c>
    </row>
    <row r="87" spans="1:24" s="14" customFormat="1" ht="15" thickBot="1" x14ac:dyDescent="0.35">
      <c r="A87" s="13"/>
      <c r="B87" s="57" t="s">
        <v>250</v>
      </c>
      <c r="C87" s="57" t="s">
        <v>182</v>
      </c>
      <c r="D87" s="56">
        <v>2932.31</v>
      </c>
      <c r="E87" s="56"/>
      <c r="F87" s="14">
        <f>IF(AND(LEFT($C87,4)&lt;&gt;"8310")*OR(_xlfn.IFNA(MATCH(LEFT($B87,8),Reference!$E:$E,0),0),(_xlfn.IFNA(MATCH(MID($B87,5,4),Reference!$E:$E,0),0))),$D87,)</f>
        <v>0</v>
      </c>
      <c r="G87" s="14">
        <f t="shared" si="10"/>
        <v>0</v>
      </c>
      <c r="H87" s="14">
        <f t="shared" si="11"/>
        <v>0</v>
      </c>
      <c r="I87" s="14">
        <f>IF(AND(F87=0,G87=0,H87=0,_xlfn.IFNA(MATCH(LEFT($B87,8),Reference!$G:$G,0),0)),0,
IF(AND(F87=0,G87=0,H87=0,_xlfn.IFNA(MATCH(LEFT($B87,8),Reference!$H:$H,0),0)),$D87,
IF(AND(F87=0,G87=0,H87=0,_xlfn.IFNA(MATCH(LEFT($C87,4),Reference!$H:$H,0),0)),$D87,
IF((AND(F87=0,G87=0,H87=0,(_xlfn.IFNA(MATCH(LEFT($B87,4),Reference!$H:$H,0),0)))),$D87,
IF(AND(F87=0,G87=0,H87=0,_xlfn.IFNA(MATCH(MID($B87,5,4),Reference!$H:$H,0),0),LEFT($C87,4)&lt;&gt;"8865"),$D87,0)))))</f>
        <v>2932.31</v>
      </c>
      <c r="J87" s="14">
        <f t="shared" si="12"/>
        <v>0</v>
      </c>
      <c r="K87" s="14">
        <f t="shared" si="13"/>
        <v>2932.31</v>
      </c>
      <c r="L87" s="14">
        <f t="shared" si="14"/>
        <v>0</v>
      </c>
      <c r="M87" s="14" t="str">
        <f>IFERROR(IFERROR(INDEX(Reference!$C:$C,MATCH(VALUE(LEFT(B87,(FIND("-",B87,1)-1))),Reference!$B:$B,0)),INDEX(Reference!$C:$C,MATCH((LEFT(B87,(FIND("-",B87,1)-1))),Reference!$B:$B,0))),IFERROR(IF(FIND("-",B87),"Asset Management",""),""))</f>
        <v>Compliance, Security, Env Mgmt</v>
      </c>
      <c r="N87" s="14" t="str">
        <f>_xlfn.IFNA(INDEX(Reference!$M:$N,MATCH($C87,Reference!$M:$M,0),2),"Exclude")</f>
        <v>Nonlabor</v>
      </c>
      <c r="O87" s="14" t="str">
        <f>VLOOKUP(X87,'Department Detail'!$A$2:$F$5229,5,FALSE)</f>
        <v>Business Services - Legal &amp; Regulatory</v>
      </c>
      <c r="Q87" s="14" t="s">
        <v>257</v>
      </c>
      <c r="R87" s="76">
        <v>434605.27</v>
      </c>
      <c r="X87" s="14">
        <v>9298</v>
      </c>
    </row>
    <row r="88" spans="1:24" s="14" customFormat="1" ht="15" thickBot="1" x14ac:dyDescent="0.35">
      <c r="A88" s="13"/>
      <c r="B88" s="57" t="s">
        <v>250</v>
      </c>
      <c r="C88" s="57" t="s">
        <v>237</v>
      </c>
      <c r="D88" s="56">
        <v>211.52</v>
      </c>
      <c r="E88" s="56"/>
      <c r="F88" s="14">
        <f>IF(AND(LEFT($C88,4)&lt;&gt;"8310")*OR(_xlfn.IFNA(MATCH(LEFT($B88,8),Reference!$E:$E,0),0),(_xlfn.IFNA(MATCH(MID($B88,5,4),Reference!$E:$E,0),0))),$D88,)</f>
        <v>0</v>
      </c>
      <c r="G88" s="14">
        <f t="shared" si="10"/>
        <v>0</v>
      </c>
      <c r="H88" s="14">
        <f t="shared" si="11"/>
        <v>0</v>
      </c>
      <c r="I88" s="14">
        <f>IF(AND(F88=0,G88=0,H88=0,_xlfn.IFNA(MATCH(LEFT($B88,8),Reference!$G:$G,0),0)),0,
IF(AND(F88=0,G88=0,H88=0,_xlfn.IFNA(MATCH(LEFT($B88,8),Reference!$H:$H,0),0)),$D88,
IF(AND(F88=0,G88=0,H88=0,_xlfn.IFNA(MATCH(LEFT($C88,4),Reference!$H:$H,0),0)),$D88,
IF((AND(F88=0,G88=0,H88=0,(_xlfn.IFNA(MATCH(LEFT($B88,4),Reference!$H:$H,0),0)))),$D88,
IF(AND(F88=0,G88=0,H88=0,_xlfn.IFNA(MATCH(MID($B88,5,4),Reference!$H:$H,0),0),LEFT($C88,4)&lt;&gt;"8865"),$D88,0)))))</f>
        <v>211.52</v>
      </c>
      <c r="J88" s="14">
        <f t="shared" si="12"/>
        <v>0</v>
      </c>
      <c r="K88" s="14">
        <f t="shared" si="13"/>
        <v>211.52</v>
      </c>
      <c r="L88" s="14">
        <f t="shared" si="14"/>
        <v>0</v>
      </c>
      <c r="M88" s="14" t="str">
        <f>IFERROR(IFERROR(INDEX(Reference!$C:$C,MATCH(VALUE(LEFT(B88,(FIND("-",B88,1)-1))),Reference!$B:$B,0)),INDEX(Reference!$C:$C,MATCH((LEFT(B88,(FIND("-",B88,1)-1))),Reference!$B:$B,0))),IFERROR(IF(FIND("-",B88),"Asset Management",""),""))</f>
        <v>Compliance, Security, Env Mgmt</v>
      </c>
      <c r="N88" s="14" t="str">
        <f>_xlfn.IFNA(INDEX(Reference!$M:$N,MATCH($C88,Reference!$M:$M,0),2),"Exclude")</f>
        <v>Inventory</v>
      </c>
      <c r="O88" s="14" t="str">
        <f>VLOOKUP(X88,'Department Detail'!$A$2:$F$5229,5,FALSE)</f>
        <v>Business Services - Legal &amp; Regulatory</v>
      </c>
      <c r="Q88" s="14" t="s">
        <v>258</v>
      </c>
      <c r="R88" s="76">
        <v>3762.9479999999994</v>
      </c>
      <c r="X88" s="14">
        <v>9298</v>
      </c>
    </row>
    <row r="89" spans="1:24" s="14" customFormat="1" ht="15" thickBot="1" x14ac:dyDescent="0.35">
      <c r="A89" s="13"/>
      <c r="B89" s="57" t="s">
        <v>250</v>
      </c>
      <c r="C89" s="57" t="s">
        <v>234</v>
      </c>
      <c r="D89" s="56">
        <v>500.78000000000009</v>
      </c>
      <c r="E89" s="56"/>
      <c r="F89" s="14">
        <f>IF(AND(LEFT($C89,4)&lt;&gt;"8310")*OR(_xlfn.IFNA(MATCH(LEFT($B89,8),Reference!$E:$E,0),0),(_xlfn.IFNA(MATCH(MID($B89,5,4),Reference!$E:$E,0),0))),$D89,)</f>
        <v>0</v>
      </c>
      <c r="G89" s="14">
        <f t="shared" si="10"/>
        <v>0</v>
      </c>
      <c r="H89" s="14">
        <f t="shared" si="11"/>
        <v>0</v>
      </c>
      <c r="I89" s="14">
        <f>IF(AND(F89=0,G89=0,H89=0,_xlfn.IFNA(MATCH(LEFT($B89,8),Reference!$G:$G,0),0)),0,
IF(AND(F89=0,G89=0,H89=0,_xlfn.IFNA(MATCH(LEFT($B89,8),Reference!$H:$H,0),0)),$D89,
IF(AND(F89=0,G89=0,H89=0,_xlfn.IFNA(MATCH(LEFT($C89,4),Reference!$H:$H,0),0)),$D89,
IF((AND(F89=0,G89=0,H89=0,(_xlfn.IFNA(MATCH(LEFT($B89,4),Reference!$H:$H,0),0)))),$D89,
IF(AND(F89=0,G89=0,H89=0,_xlfn.IFNA(MATCH(MID($B89,5,4),Reference!$H:$H,0),0),LEFT($C89,4)&lt;&gt;"8865"),$D89,0)))))</f>
        <v>500.78000000000009</v>
      </c>
      <c r="J89" s="14">
        <f t="shared" si="12"/>
        <v>0</v>
      </c>
      <c r="K89" s="14">
        <f t="shared" si="13"/>
        <v>500.78000000000009</v>
      </c>
      <c r="L89" s="14">
        <f t="shared" si="14"/>
        <v>0</v>
      </c>
      <c r="M89" s="14" t="str">
        <f>IFERROR(IFERROR(INDEX(Reference!$C:$C,MATCH(VALUE(LEFT(B89,(FIND("-",B89,1)-1))),Reference!$B:$B,0)),INDEX(Reference!$C:$C,MATCH((LEFT(B89,(FIND("-",B89,1)-1))),Reference!$B:$B,0))),IFERROR(IF(FIND("-",B89),"Asset Management",""),""))</f>
        <v>Compliance, Security, Env Mgmt</v>
      </c>
      <c r="N89" s="14" t="str">
        <f>_xlfn.IFNA(INDEX(Reference!$M:$N,MATCH($C89,Reference!$M:$M,0),2),"Exclude")</f>
        <v>Nonlabor</v>
      </c>
      <c r="O89" s="14" t="str">
        <f>VLOOKUP(X89,'Department Detail'!$A$2:$F$5229,5,FALSE)</f>
        <v>Business Services - Legal &amp; Regulatory</v>
      </c>
      <c r="Q89" s="14" t="s">
        <v>259</v>
      </c>
      <c r="R89" s="76">
        <v>13722.75</v>
      </c>
      <c r="X89" s="14">
        <v>9298</v>
      </c>
    </row>
    <row r="90" spans="1:24" s="14" customFormat="1" ht="15" thickBot="1" x14ac:dyDescent="0.35">
      <c r="A90" s="13"/>
      <c r="B90" s="57" t="s">
        <v>250</v>
      </c>
      <c r="C90" s="57" t="s">
        <v>260</v>
      </c>
      <c r="D90" s="56">
        <v>-0.24</v>
      </c>
      <c r="E90" s="56"/>
      <c r="F90" s="14">
        <f>IF(AND(LEFT($C90,4)&lt;&gt;"8310")*OR(_xlfn.IFNA(MATCH(LEFT($B90,8),Reference!$E:$E,0),0),(_xlfn.IFNA(MATCH(MID($B90,5,4),Reference!$E:$E,0),0))),$D90,)</f>
        <v>0</v>
      </c>
      <c r="G90" s="14">
        <f t="shared" si="10"/>
        <v>0</v>
      </c>
      <c r="H90" s="14">
        <f t="shared" si="11"/>
        <v>0</v>
      </c>
      <c r="I90" s="14">
        <f>IF(AND(F90=0,G90=0,H90=0,_xlfn.IFNA(MATCH(LEFT($B90,8),Reference!$G:$G,0),0)),0,
IF(AND(F90=0,G90=0,H90=0,_xlfn.IFNA(MATCH(LEFT($B90,8),Reference!$H:$H,0),0)),$D90,
IF(AND(F90=0,G90=0,H90=0,_xlfn.IFNA(MATCH(LEFT($C90,4),Reference!$H:$H,0),0)),$D90,
IF((AND(F90=0,G90=0,H90=0,(_xlfn.IFNA(MATCH(LEFT($B90,4),Reference!$H:$H,0),0)))),$D90,
IF(AND(F90=0,G90=0,H90=0,_xlfn.IFNA(MATCH(MID($B90,5,4),Reference!$H:$H,0),0),LEFT($C90,4)&lt;&gt;"8865"),$D90,0)))))</f>
        <v>-0.24</v>
      </c>
      <c r="J90" s="14">
        <f t="shared" si="12"/>
        <v>0</v>
      </c>
      <c r="K90" s="14">
        <f t="shared" si="13"/>
        <v>-0.24</v>
      </c>
      <c r="L90" s="14">
        <f t="shared" si="14"/>
        <v>0</v>
      </c>
      <c r="M90" s="14" t="str">
        <f>IFERROR(IFERROR(INDEX(Reference!$C:$C,MATCH(VALUE(LEFT(B90,(FIND("-",B90,1)-1))),Reference!$B:$B,0)),INDEX(Reference!$C:$C,MATCH((LEFT(B90,(FIND("-",B90,1)-1))),Reference!$B:$B,0))),IFERROR(IF(FIND("-",B90),"Asset Management",""),""))</f>
        <v>Compliance, Security, Env Mgmt</v>
      </c>
      <c r="N90" s="14" t="str">
        <f>_xlfn.IFNA(INDEX(Reference!$M:$N,MATCH($C90,Reference!$M:$M,0),2),"Exclude")</f>
        <v>Project Proceeds</v>
      </c>
      <c r="O90" s="14" t="str">
        <f>VLOOKUP(X90,'Department Detail'!$A$2:$F$5229,5,FALSE)</f>
        <v>Business Services - Legal &amp; Regulatory</v>
      </c>
      <c r="Q90" s="14" t="s">
        <v>261</v>
      </c>
      <c r="R90" s="76">
        <v>7160566.6499999994</v>
      </c>
      <c r="X90" s="14">
        <v>9298</v>
      </c>
    </row>
    <row r="91" spans="1:24" s="14" customFormat="1" ht="15" thickBot="1" x14ac:dyDescent="0.35">
      <c r="A91" s="13"/>
      <c r="B91" s="57" t="s">
        <v>250</v>
      </c>
      <c r="C91" s="57" t="s">
        <v>188</v>
      </c>
      <c r="D91" s="56">
        <v>1734.1999999999998</v>
      </c>
      <c r="E91" s="56"/>
      <c r="F91" s="14">
        <f>IF(AND(LEFT($C91,4)&lt;&gt;"8310")*OR(_xlfn.IFNA(MATCH(LEFT($B91,8),Reference!$E:$E,0),0),(_xlfn.IFNA(MATCH(MID($B91,5,4),Reference!$E:$E,0),0))),$D91,)</f>
        <v>0</v>
      </c>
      <c r="G91" s="14">
        <f t="shared" si="10"/>
        <v>0</v>
      </c>
      <c r="H91" s="14">
        <f t="shared" si="11"/>
        <v>0</v>
      </c>
      <c r="I91" s="14">
        <f>IF(AND(F91=0,G91=0,H91=0,_xlfn.IFNA(MATCH(LEFT($B91,8),Reference!$G:$G,0),0)),0,
IF(AND(F91=0,G91=0,H91=0,_xlfn.IFNA(MATCH(LEFT($B91,8),Reference!$H:$H,0),0)),$D91,
IF(AND(F91=0,G91=0,H91=0,_xlfn.IFNA(MATCH(LEFT($C91,4),Reference!$H:$H,0),0)),$D91,
IF((AND(F91=0,G91=0,H91=0,(_xlfn.IFNA(MATCH(LEFT($B91,4),Reference!$H:$H,0),0)))),$D91,
IF(AND(F91=0,G91=0,H91=0,_xlfn.IFNA(MATCH(MID($B91,5,4),Reference!$H:$H,0),0),LEFT($C91,4)&lt;&gt;"8865"),$D91,0)))))</f>
        <v>1734.1999999999998</v>
      </c>
      <c r="J91" s="14">
        <f t="shared" si="12"/>
        <v>0</v>
      </c>
      <c r="K91" s="14">
        <f t="shared" si="13"/>
        <v>1734.1999999999998</v>
      </c>
      <c r="L91" s="14">
        <f t="shared" si="14"/>
        <v>0</v>
      </c>
      <c r="M91" s="14" t="str">
        <f>IFERROR(IFERROR(INDEX(Reference!$C:$C,MATCH(VALUE(LEFT(B91,(FIND("-",B91,1)-1))),Reference!$B:$B,0)),INDEX(Reference!$C:$C,MATCH((LEFT(B91,(FIND("-",B91,1)-1))),Reference!$B:$B,0))),IFERROR(IF(FIND("-",B91),"Asset Management",""),""))</f>
        <v>Compliance, Security, Env Mgmt</v>
      </c>
      <c r="N91" s="14" t="str">
        <f>_xlfn.IFNA(INDEX(Reference!$M:$N,MATCH($C91,Reference!$M:$M,0),2),"Exclude")</f>
        <v>NonUnion Labor</v>
      </c>
      <c r="O91" s="14" t="str">
        <f>VLOOKUP(X91,'Department Detail'!$A$2:$F$5229,5,FALSE)</f>
        <v>Business Services - Legal &amp; Regulatory</v>
      </c>
      <c r="Q91" s="14" t="s">
        <v>262</v>
      </c>
      <c r="R91" s="76">
        <v>712884.29</v>
      </c>
      <c r="X91" s="14">
        <v>9298</v>
      </c>
    </row>
    <row r="92" spans="1:24" s="14" customFormat="1" ht="15" thickBot="1" x14ac:dyDescent="0.35">
      <c r="A92" s="13"/>
      <c r="B92" s="57" t="s">
        <v>263</v>
      </c>
      <c r="C92" s="57" t="s">
        <v>190</v>
      </c>
      <c r="D92" s="56">
        <v>500</v>
      </c>
      <c r="E92" s="56"/>
      <c r="F92" s="14">
        <f>IF(AND(LEFT($C92,4)&lt;&gt;"8310")*OR(_xlfn.IFNA(MATCH(LEFT($B92,8),Reference!$E:$E,0),0),(_xlfn.IFNA(MATCH(MID($B92,5,4),Reference!$E:$E,0),0))),$D92,)</f>
        <v>0</v>
      </c>
      <c r="G92" s="14">
        <f t="shared" si="10"/>
        <v>0</v>
      </c>
      <c r="H92" s="14">
        <f t="shared" si="11"/>
        <v>0</v>
      </c>
      <c r="I92" s="14">
        <f>IF(AND(F92=0,G92=0,H92=0,_xlfn.IFNA(MATCH(LEFT($B92,8),Reference!$G:$G,0),0)),0,
IF(AND(F92=0,G92=0,H92=0,_xlfn.IFNA(MATCH(LEFT($B92,8),Reference!$H:$H,0),0)),$D92,
IF(AND(F92=0,G92=0,H92=0,_xlfn.IFNA(MATCH(LEFT($C92,4),Reference!$H:$H,0),0)),$D92,
IF((AND(F92=0,G92=0,H92=0,(_xlfn.IFNA(MATCH(LEFT($B92,4),Reference!$H:$H,0),0)))),$D92,
IF(AND(F92=0,G92=0,H92=0,_xlfn.IFNA(MATCH(MID($B92,5,4),Reference!$H:$H,0),0),LEFT($C92,4)&lt;&gt;"8865"),$D92,0)))))</f>
        <v>500</v>
      </c>
      <c r="J92" s="14">
        <f t="shared" si="12"/>
        <v>0</v>
      </c>
      <c r="K92" s="14">
        <f t="shared" si="13"/>
        <v>500</v>
      </c>
      <c r="L92" s="14">
        <f t="shared" si="14"/>
        <v>0</v>
      </c>
      <c r="M92" s="14" t="str">
        <f>IFERROR(IFERROR(INDEX(Reference!$C:$C,MATCH(VALUE(LEFT(B92,(FIND("-",B92,1)-1))),Reference!$B:$B,0)),INDEX(Reference!$C:$C,MATCH((LEFT(B92,(FIND("-",B92,1)-1))),Reference!$B:$B,0))),IFERROR(IF(FIND("-",B92),"Asset Management",""),""))</f>
        <v>Compliance, Security, Env Mgmt</v>
      </c>
      <c r="N92" s="14" t="str">
        <f>_xlfn.IFNA(INDEX(Reference!$M:$N,MATCH($C92,Reference!$M:$M,0),2),"Exclude")</f>
        <v>Nonlabor</v>
      </c>
      <c r="O92" s="14" t="str">
        <f>VLOOKUP(X92,'Department Detail'!$A$2:$F$5229,5,FALSE)</f>
        <v>Business Services - Legal &amp; Regulatory</v>
      </c>
      <c r="Q92" s="14" t="s">
        <v>194</v>
      </c>
      <c r="R92" s="76">
        <v>502765.49575757579</v>
      </c>
      <c r="X92" s="14">
        <v>9298</v>
      </c>
    </row>
    <row r="93" spans="1:24" s="14" customFormat="1" ht="15" thickBot="1" x14ac:dyDescent="0.35">
      <c r="A93" s="13"/>
      <c r="B93" s="57" t="s">
        <v>263</v>
      </c>
      <c r="C93" s="57" t="s">
        <v>201</v>
      </c>
      <c r="D93" s="56">
        <v>499</v>
      </c>
      <c r="E93" s="56"/>
      <c r="F93" s="14">
        <f>IF(AND(LEFT($C93,4)&lt;&gt;"8310")*OR(_xlfn.IFNA(MATCH(LEFT($B93,8),Reference!$E:$E,0),0),(_xlfn.IFNA(MATCH(MID($B93,5,4),Reference!$E:$E,0),0))),$D93,)</f>
        <v>0</v>
      </c>
      <c r="G93" s="14">
        <f t="shared" ref="G93:G117" si="15">IF(AND(ISNUMBER(SEARCH("5024*",B93)),(F93=0)),D93,)</f>
        <v>0</v>
      </c>
      <c r="H93" s="14">
        <f t="shared" ref="H93:H117" si="16">IF(AND(ISNUMBER(SEARCH("5025*",B93)),(F93=0)),D93,)</f>
        <v>0</v>
      </c>
      <c r="I93" s="14">
        <f>IF(AND(F93=0,G93=0,H93=0,_xlfn.IFNA(MATCH(LEFT($B93,8),Reference!$G:$G,0),0)),0,
IF(AND(F93=0,G93=0,H93=0,_xlfn.IFNA(MATCH(LEFT($B93,8),Reference!$H:$H,0),0)),$D93,
IF(AND(F93=0,G93=0,H93=0,_xlfn.IFNA(MATCH(LEFT($C93,4),Reference!$H:$H,0),0)),$D93,
IF((AND(F93=0,G93=0,H93=0,(_xlfn.IFNA(MATCH(LEFT($B93,4),Reference!$H:$H,0),0)))),$D93,
IF(AND(F93=0,G93=0,H93=0,_xlfn.IFNA(MATCH(MID($B93,5,4),Reference!$H:$H,0),0),LEFT($C93,4)&lt;&gt;"8865"),$D93,0)))))</f>
        <v>499</v>
      </c>
      <c r="J93" s="14">
        <f t="shared" ref="J93:J117" si="17">IF(AND(F93=0,G93=0,H93=0,I93=0),D93,)</f>
        <v>0</v>
      </c>
      <c r="K93" s="14">
        <f t="shared" ref="K93:K117" si="18">SUM(F93:J93)</f>
        <v>499</v>
      </c>
      <c r="L93" s="14">
        <f t="shared" ref="L93:L117" si="19">K93-D93</f>
        <v>0</v>
      </c>
      <c r="M93" s="14" t="str">
        <f>IFERROR(IFERROR(INDEX(Reference!$C:$C,MATCH(VALUE(LEFT(B93,(FIND("-",B93,1)-1))),Reference!$B:$B,0)),INDEX(Reference!$C:$C,MATCH((LEFT(B93,(FIND("-",B93,1)-1))),Reference!$B:$B,0))),IFERROR(IF(FIND("-",B93),"Asset Management",""),""))</f>
        <v>Compliance, Security, Env Mgmt</v>
      </c>
      <c r="N93" s="14" t="str">
        <f>_xlfn.IFNA(INDEX(Reference!$M:$N,MATCH($C93,Reference!$M:$M,0),2),"Exclude")</f>
        <v>Nonlabor</v>
      </c>
      <c r="O93" s="14" t="str">
        <f>VLOOKUP(X93,'Department Detail'!$A$2:$F$5229,5,FALSE)</f>
        <v>Business Services - Legal &amp; Regulatory</v>
      </c>
      <c r="Q93" s="14" t="s">
        <v>196</v>
      </c>
      <c r="R93" s="76">
        <v>213936.22</v>
      </c>
      <c r="X93" s="14">
        <v>9298</v>
      </c>
    </row>
    <row r="94" spans="1:24" s="14" customFormat="1" ht="15" thickBot="1" x14ac:dyDescent="0.35">
      <c r="A94" s="13"/>
      <c r="B94" s="57" t="s">
        <v>263</v>
      </c>
      <c r="C94" s="57" t="s">
        <v>208</v>
      </c>
      <c r="D94" s="56">
        <v>61.64</v>
      </c>
      <c r="E94" s="56"/>
      <c r="F94" s="14">
        <f>IF(AND(LEFT($C94,4)&lt;&gt;"8310")*OR(_xlfn.IFNA(MATCH(LEFT($B94,8),Reference!$E:$E,0),0),(_xlfn.IFNA(MATCH(MID($B94,5,4),Reference!$E:$E,0),0))),$D94,)</f>
        <v>0</v>
      </c>
      <c r="G94" s="14">
        <f t="shared" si="15"/>
        <v>0</v>
      </c>
      <c r="H94" s="14">
        <f t="shared" si="16"/>
        <v>0</v>
      </c>
      <c r="I94" s="14">
        <f>IF(AND(F94=0,G94=0,H94=0,_xlfn.IFNA(MATCH(LEFT($B94,8),Reference!$G:$G,0),0)),0,
IF(AND(F94=0,G94=0,H94=0,_xlfn.IFNA(MATCH(LEFT($B94,8),Reference!$H:$H,0),0)),$D94,
IF(AND(F94=0,G94=0,H94=0,_xlfn.IFNA(MATCH(LEFT($C94,4),Reference!$H:$H,0),0)),$D94,
IF((AND(F94=0,G94=0,H94=0,(_xlfn.IFNA(MATCH(LEFT($B94,4),Reference!$H:$H,0),0)))),$D94,
IF(AND(F94=0,G94=0,H94=0,_xlfn.IFNA(MATCH(MID($B94,5,4),Reference!$H:$H,0),0),LEFT($C94,4)&lt;&gt;"8865"),$D94,0)))))</f>
        <v>61.64</v>
      </c>
      <c r="J94" s="14">
        <f t="shared" si="17"/>
        <v>0</v>
      </c>
      <c r="K94" s="14">
        <f t="shared" si="18"/>
        <v>61.64</v>
      </c>
      <c r="L94" s="14">
        <f t="shared" si="19"/>
        <v>0</v>
      </c>
      <c r="M94" s="14" t="str">
        <f>IFERROR(IFERROR(INDEX(Reference!$C:$C,MATCH(VALUE(LEFT(B94,(FIND("-",B94,1)-1))),Reference!$B:$B,0)),INDEX(Reference!$C:$C,MATCH((LEFT(B94,(FIND("-",B94,1)-1))),Reference!$B:$B,0))),IFERROR(IF(FIND("-",B94),"Asset Management",""),""))</f>
        <v>Compliance, Security, Env Mgmt</v>
      </c>
      <c r="N94" s="14" t="str">
        <f>_xlfn.IFNA(INDEX(Reference!$M:$N,MATCH($C94,Reference!$M:$M,0),2),"Exclude")</f>
        <v>Inventory</v>
      </c>
      <c r="O94" s="14" t="str">
        <f>VLOOKUP(X94,'Department Detail'!$A$2:$F$5229,5,FALSE)</f>
        <v>Business Services - Legal &amp; Regulatory</v>
      </c>
      <c r="Q94" s="14" t="s">
        <v>198</v>
      </c>
      <c r="R94" s="76">
        <v>8122.19</v>
      </c>
      <c r="X94" s="14">
        <v>9298</v>
      </c>
    </row>
    <row r="95" spans="1:24" s="14" customFormat="1" ht="15" thickBot="1" x14ac:dyDescent="0.35">
      <c r="A95" s="13"/>
      <c r="B95" s="57" t="s">
        <v>264</v>
      </c>
      <c r="C95" s="57" t="s">
        <v>190</v>
      </c>
      <c r="D95" s="56">
        <v>38355</v>
      </c>
      <c r="E95" s="56"/>
      <c r="F95" s="14">
        <f>IF(AND(LEFT($C95,4)&lt;&gt;"8310")*OR(_xlfn.IFNA(MATCH(LEFT($B95,8),Reference!$E:$E,0),0),(_xlfn.IFNA(MATCH(MID($B95,5,4),Reference!$E:$E,0),0))),$D95,)</f>
        <v>0</v>
      </c>
      <c r="G95" s="14">
        <f t="shared" si="15"/>
        <v>0</v>
      </c>
      <c r="H95" s="14">
        <f t="shared" si="16"/>
        <v>0</v>
      </c>
      <c r="I95" s="14">
        <f>IF(AND(F95=0,G95=0,H95=0,_xlfn.IFNA(MATCH(LEFT($B95,8),Reference!$G:$G,0),0)),0,
IF(AND(F95=0,G95=0,H95=0,_xlfn.IFNA(MATCH(LEFT($B95,8),Reference!$H:$H,0),0)),$D95,
IF(AND(F95=0,G95=0,H95=0,_xlfn.IFNA(MATCH(LEFT($C95,4),Reference!$H:$H,0),0)),$D95,
IF((AND(F95=0,G95=0,H95=0,(_xlfn.IFNA(MATCH(LEFT($B95,4),Reference!$H:$H,0),0)))),$D95,
IF(AND(F95=0,G95=0,H95=0,_xlfn.IFNA(MATCH(MID($B95,5,4),Reference!$H:$H,0),0),LEFT($C95,4)&lt;&gt;"8865"),$D95,0)))))</f>
        <v>38355</v>
      </c>
      <c r="J95" s="14">
        <f t="shared" si="17"/>
        <v>0</v>
      </c>
      <c r="K95" s="14">
        <f t="shared" si="18"/>
        <v>38355</v>
      </c>
      <c r="L95" s="14">
        <f t="shared" si="19"/>
        <v>0</v>
      </c>
      <c r="M95" s="14" t="str">
        <f>IFERROR(IFERROR(INDEX(Reference!$C:$C,MATCH(VALUE(LEFT(B95,(FIND("-",B95,1)-1))),Reference!$B:$B,0)),INDEX(Reference!$C:$C,MATCH((LEFT(B95,(FIND("-",B95,1)-1))),Reference!$B:$B,0))),IFERROR(IF(FIND("-",B95),"Asset Management",""),""))</f>
        <v>Compliance, Security, Env Mgmt</v>
      </c>
      <c r="N95" s="14" t="str">
        <f>_xlfn.IFNA(INDEX(Reference!$M:$N,MATCH($C95,Reference!$M:$M,0),2),"Exclude")</f>
        <v>Nonlabor</v>
      </c>
      <c r="O95" s="14" t="str">
        <f>VLOOKUP(X95,'Department Detail'!$A$2:$F$5229,5,FALSE)</f>
        <v>Business Services - Legal &amp; Regulatory</v>
      </c>
      <c r="Q95" s="14" t="s">
        <v>265</v>
      </c>
      <c r="R95" s="76">
        <v>1554931.652</v>
      </c>
      <c r="X95" s="14">
        <v>9298</v>
      </c>
    </row>
    <row r="96" spans="1:24" s="14" customFormat="1" ht="15" thickBot="1" x14ac:dyDescent="0.35">
      <c r="A96" s="13"/>
      <c r="B96" s="57" t="s">
        <v>264</v>
      </c>
      <c r="C96" s="57" t="s">
        <v>194</v>
      </c>
      <c r="D96" s="56">
        <v>10775</v>
      </c>
      <c r="E96" s="56"/>
      <c r="F96" s="14">
        <f>IF(AND(LEFT($C96,4)&lt;&gt;"8310")*OR(_xlfn.IFNA(MATCH(LEFT($B96,8),Reference!$E:$E,0),0),(_xlfn.IFNA(MATCH(MID($B96,5,4),Reference!$E:$E,0),0))),$D96,)</f>
        <v>0</v>
      </c>
      <c r="G96" s="14">
        <f t="shared" si="15"/>
        <v>0</v>
      </c>
      <c r="H96" s="14">
        <f t="shared" si="16"/>
        <v>0</v>
      </c>
      <c r="I96" s="14">
        <f>IF(AND(F96=0,G96=0,H96=0,_xlfn.IFNA(MATCH(LEFT($B96,8),Reference!$G:$G,0),0)),0,
IF(AND(F96=0,G96=0,H96=0,_xlfn.IFNA(MATCH(LEFT($B96,8),Reference!$H:$H,0),0)),$D96,
IF(AND(F96=0,G96=0,H96=0,_xlfn.IFNA(MATCH(LEFT($C96,4),Reference!$H:$H,0),0)),$D96,
IF((AND(F96=0,G96=0,H96=0,(_xlfn.IFNA(MATCH(LEFT($B96,4),Reference!$H:$H,0),0)))),$D96,
IF(AND(F96=0,G96=0,H96=0,_xlfn.IFNA(MATCH(MID($B96,5,4),Reference!$H:$H,0),0),LEFT($C96,4)&lt;&gt;"8865"),$D96,0)))))</f>
        <v>10775</v>
      </c>
      <c r="J96" s="14">
        <f t="shared" si="17"/>
        <v>0</v>
      </c>
      <c r="K96" s="14">
        <f t="shared" si="18"/>
        <v>10775</v>
      </c>
      <c r="L96" s="14">
        <f t="shared" si="19"/>
        <v>0</v>
      </c>
      <c r="M96" s="14" t="str">
        <f>IFERROR(IFERROR(INDEX(Reference!$C:$C,MATCH(VALUE(LEFT(B96,(FIND("-",B96,1)-1))),Reference!$B:$B,0)),INDEX(Reference!$C:$C,MATCH((LEFT(B96,(FIND("-",B96,1)-1))),Reference!$B:$B,0))),IFERROR(IF(FIND("-",B96),"Asset Management",""),""))</f>
        <v>Compliance, Security, Env Mgmt</v>
      </c>
      <c r="N96" s="14" t="str">
        <f>_xlfn.IFNA(INDEX(Reference!$M:$N,MATCH($C96,Reference!$M:$M,0),2),"Exclude")</f>
        <v>Nonlabor</v>
      </c>
      <c r="O96" s="14" t="str">
        <f>VLOOKUP(X96,'Department Detail'!$A$2:$F$5229,5,FALSE)</f>
        <v>Business Services - Legal &amp; Regulatory</v>
      </c>
      <c r="Q96" s="14" t="s">
        <v>266</v>
      </c>
      <c r="R96" s="76">
        <v>3073.17</v>
      </c>
      <c r="X96" s="14">
        <v>9298</v>
      </c>
    </row>
    <row r="97" spans="1:24" s="14" customFormat="1" ht="15" thickBot="1" x14ac:dyDescent="0.35">
      <c r="A97" s="13"/>
      <c r="B97" s="57" t="s">
        <v>264</v>
      </c>
      <c r="C97" s="57" t="s">
        <v>185</v>
      </c>
      <c r="D97" s="56">
        <v>309.64</v>
      </c>
      <c r="E97" s="56"/>
      <c r="F97" s="14">
        <f>IF(AND(LEFT($C97,4)&lt;&gt;"8310")*OR(_xlfn.IFNA(MATCH(LEFT($B97,8),Reference!$E:$E,0),0),(_xlfn.IFNA(MATCH(MID($B97,5,4),Reference!$E:$E,0),0))),$D97,)</f>
        <v>0</v>
      </c>
      <c r="G97" s="14">
        <f t="shared" si="15"/>
        <v>0</v>
      </c>
      <c r="H97" s="14">
        <f t="shared" si="16"/>
        <v>0</v>
      </c>
      <c r="I97" s="14">
        <f>IF(AND(F97=0,G97=0,H97=0,_xlfn.IFNA(MATCH(LEFT($B97,8),Reference!$G:$G,0),0)),0,
IF(AND(F97=0,G97=0,H97=0,_xlfn.IFNA(MATCH(LEFT($B97,8),Reference!$H:$H,0),0)),$D97,
IF(AND(F97=0,G97=0,H97=0,_xlfn.IFNA(MATCH(LEFT($C97,4),Reference!$H:$H,0),0)),$D97,
IF((AND(F97=0,G97=0,H97=0,(_xlfn.IFNA(MATCH(LEFT($B97,4),Reference!$H:$H,0),0)))),$D97,
IF(AND(F97=0,G97=0,H97=0,_xlfn.IFNA(MATCH(MID($B97,5,4),Reference!$H:$H,0),0),LEFT($C97,4)&lt;&gt;"8865"),$D97,0)))))</f>
        <v>309.64</v>
      </c>
      <c r="J97" s="14">
        <f t="shared" si="17"/>
        <v>0</v>
      </c>
      <c r="K97" s="14">
        <f t="shared" si="18"/>
        <v>309.64</v>
      </c>
      <c r="L97" s="14">
        <f t="shared" si="19"/>
        <v>0</v>
      </c>
      <c r="M97" s="14" t="str">
        <f>IFERROR(IFERROR(INDEX(Reference!$C:$C,MATCH(VALUE(LEFT(B97,(FIND("-",B97,1)-1))),Reference!$B:$B,0)),INDEX(Reference!$C:$C,MATCH((LEFT(B97,(FIND("-",B97,1)-1))),Reference!$B:$B,0))),IFERROR(IF(FIND("-",B97),"Asset Management",""),""))</f>
        <v>Compliance, Security, Env Mgmt</v>
      </c>
      <c r="N97" s="14" t="str">
        <f>_xlfn.IFNA(INDEX(Reference!$M:$N,MATCH($C97,Reference!$M:$M,0),2),"Exclude")</f>
        <v>NonUnion Labor</v>
      </c>
      <c r="O97" s="14" t="str">
        <f>VLOOKUP(X97,'Department Detail'!$A$2:$F$5229,5,FALSE)</f>
        <v>Business Services - Legal &amp; Regulatory</v>
      </c>
      <c r="Q97" s="14" t="s">
        <v>267</v>
      </c>
      <c r="R97" s="76">
        <v>84198.156666666662</v>
      </c>
      <c r="X97" s="14">
        <v>9298</v>
      </c>
    </row>
    <row r="98" spans="1:24" s="14" customFormat="1" ht="15" thickBot="1" x14ac:dyDescent="0.35">
      <c r="A98" s="13"/>
      <c r="B98" s="57" t="s">
        <v>264</v>
      </c>
      <c r="C98" s="57" t="s">
        <v>208</v>
      </c>
      <c r="D98" s="56">
        <v>112.47</v>
      </c>
      <c r="E98" s="56"/>
      <c r="F98" s="14">
        <f>IF(AND(LEFT($C98,4)&lt;&gt;"8310")*OR(_xlfn.IFNA(MATCH(LEFT($B98,8),Reference!$E:$E,0),0),(_xlfn.IFNA(MATCH(MID($B98,5,4),Reference!$E:$E,0),0))),$D98,)</f>
        <v>0</v>
      </c>
      <c r="G98" s="14">
        <f t="shared" si="15"/>
        <v>0</v>
      </c>
      <c r="H98" s="14">
        <f t="shared" si="16"/>
        <v>0</v>
      </c>
      <c r="I98" s="14">
        <f>IF(AND(F98=0,G98=0,H98=0,_xlfn.IFNA(MATCH(LEFT($B98,8),Reference!$G:$G,0),0)),0,
IF(AND(F98=0,G98=0,H98=0,_xlfn.IFNA(MATCH(LEFT($B98,8),Reference!$H:$H,0),0)),$D98,
IF(AND(F98=0,G98=0,H98=0,_xlfn.IFNA(MATCH(LEFT($C98,4),Reference!$H:$H,0),0)),$D98,
IF((AND(F98=0,G98=0,H98=0,(_xlfn.IFNA(MATCH(LEFT($B98,4),Reference!$H:$H,0),0)))),$D98,
IF(AND(F98=0,G98=0,H98=0,_xlfn.IFNA(MATCH(MID($B98,5,4),Reference!$H:$H,0),0),LEFT($C98,4)&lt;&gt;"8865"),$D98,0)))))</f>
        <v>112.47</v>
      </c>
      <c r="J98" s="14">
        <f t="shared" si="17"/>
        <v>0</v>
      </c>
      <c r="K98" s="14">
        <f t="shared" si="18"/>
        <v>112.47</v>
      </c>
      <c r="L98" s="14">
        <f t="shared" si="19"/>
        <v>0</v>
      </c>
      <c r="M98" s="14" t="str">
        <f>IFERROR(IFERROR(INDEX(Reference!$C:$C,MATCH(VALUE(LEFT(B98,(FIND("-",B98,1)-1))),Reference!$B:$B,0)),INDEX(Reference!$C:$C,MATCH((LEFT(B98,(FIND("-",B98,1)-1))),Reference!$B:$B,0))),IFERROR(IF(FIND("-",B98),"Asset Management",""),""))</f>
        <v>Compliance, Security, Env Mgmt</v>
      </c>
      <c r="N98" s="14" t="str">
        <f>_xlfn.IFNA(INDEX(Reference!$M:$N,MATCH($C98,Reference!$M:$M,0),2),"Exclude")</f>
        <v>Inventory</v>
      </c>
      <c r="O98" s="14" t="str">
        <f>VLOOKUP(X98,'Department Detail'!$A$2:$F$5229,5,FALSE)</f>
        <v>T&amp;D Engineering</v>
      </c>
      <c r="Q98" s="14" t="s">
        <v>268</v>
      </c>
      <c r="R98" s="76">
        <v>696985.3566666668</v>
      </c>
      <c r="X98" s="14">
        <v>2286</v>
      </c>
    </row>
    <row r="99" spans="1:24" s="14" customFormat="1" ht="15" thickBot="1" x14ac:dyDescent="0.35">
      <c r="A99" s="13"/>
      <c r="B99" s="57" t="s">
        <v>269</v>
      </c>
      <c r="C99" s="57" t="s">
        <v>244</v>
      </c>
      <c r="D99" s="56">
        <v>378.89000000000004</v>
      </c>
      <c r="E99" s="56"/>
      <c r="F99" s="14">
        <f>IF(AND(LEFT($C99,4)&lt;&gt;"8310")*OR(_xlfn.IFNA(MATCH(LEFT($B99,8),Reference!$E:$E,0),0),(_xlfn.IFNA(MATCH(MID($B99,5,4),Reference!$E:$E,0),0))),$D99,)</f>
        <v>0</v>
      </c>
      <c r="G99" s="14">
        <f t="shared" si="15"/>
        <v>0</v>
      </c>
      <c r="H99" s="14">
        <f t="shared" si="16"/>
        <v>0</v>
      </c>
      <c r="I99" s="14">
        <f>IF(AND(F99=0,G99=0,H99=0,_xlfn.IFNA(MATCH(LEFT($B99,8),Reference!$G:$G,0),0)),0,
IF(AND(F99=0,G99=0,H99=0,_xlfn.IFNA(MATCH(LEFT($B99,8),Reference!$H:$H,0),0)),$D99,
IF(AND(F99=0,G99=0,H99=0,_xlfn.IFNA(MATCH(LEFT($C99,4),Reference!$H:$H,0),0)),$D99,
IF((AND(F99=0,G99=0,H99=0,(_xlfn.IFNA(MATCH(LEFT($B99,4),Reference!$H:$H,0),0)))),$D99,
IF(AND(F99=0,G99=0,H99=0,_xlfn.IFNA(MATCH(MID($B99,5,4),Reference!$H:$H,0),0),LEFT($C99,4)&lt;&gt;"8865"),$D99,0)))))</f>
        <v>378.89000000000004</v>
      </c>
      <c r="J99" s="14">
        <f t="shared" si="17"/>
        <v>0</v>
      </c>
      <c r="K99" s="14">
        <f t="shared" si="18"/>
        <v>378.89000000000004</v>
      </c>
      <c r="L99" s="14">
        <f t="shared" si="19"/>
        <v>0</v>
      </c>
      <c r="M99" s="14" t="str">
        <f>IFERROR(IFERROR(INDEX(Reference!$C:$C,MATCH(VALUE(LEFT(B99,(FIND("-",B99,1)-1))),Reference!$B:$B,0)),INDEX(Reference!$C:$C,MATCH((LEFT(B99,(FIND("-",B99,1)-1))),Reference!$B:$B,0))),IFERROR(IF(FIND("-",B99),"Asset Management",""),""))</f>
        <v>Compliance, Security, Env Mgmt</v>
      </c>
      <c r="N99" s="14" t="str">
        <f>_xlfn.IFNA(INDEX(Reference!$M:$N,MATCH($C99,Reference!$M:$M,0),2),"Exclude")</f>
        <v>Nonlabor</v>
      </c>
      <c r="O99" s="14" t="str">
        <f>VLOOKUP(X99,'Department Detail'!$A$2:$F$5229,5,FALSE)</f>
        <v>Line &amp; Meter Operations</v>
      </c>
      <c r="Q99" s="14" t="s">
        <v>270</v>
      </c>
      <c r="R99" s="76">
        <v>-2.129999999999999</v>
      </c>
      <c r="X99" s="14" t="s">
        <v>271</v>
      </c>
    </row>
    <row r="100" spans="1:24" s="14" customFormat="1" ht="15" thickBot="1" x14ac:dyDescent="0.35">
      <c r="A100" s="13"/>
      <c r="B100" s="57" t="s">
        <v>269</v>
      </c>
      <c r="C100" s="57" t="s">
        <v>190</v>
      </c>
      <c r="D100" s="56">
        <v>31141.82</v>
      </c>
      <c r="E100" s="56"/>
      <c r="F100" s="14">
        <f>IF(AND(LEFT($C100,4)&lt;&gt;"8310")*OR(_xlfn.IFNA(MATCH(LEFT($B100,8),Reference!$E:$E,0),0),(_xlfn.IFNA(MATCH(MID($B100,5,4),Reference!$E:$E,0),0))),$D100,)</f>
        <v>0</v>
      </c>
      <c r="G100" s="14">
        <f t="shared" si="15"/>
        <v>0</v>
      </c>
      <c r="H100" s="14">
        <f t="shared" si="16"/>
        <v>0</v>
      </c>
      <c r="I100" s="14">
        <f>IF(AND(F100=0,G100=0,H100=0,_xlfn.IFNA(MATCH(LEFT($B100,8),Reference!$G:$G,0),0)),0,
IF(AND(F100=0,G100=0,H100=0,_xlfn.IFNA(MATCH(LEFT($B100,8),Reference!$H:$H,0),0)),$D100,
IF(AND(F100=0,G100=0,H100=0,_xlfn.IFNA(MATCH(LEFT($C100,4),Reference!$H:$H,0),0)),$D100,
IF((AND(F100=0,G100=0,H100=0,(_xlfn.IFNA(MATCH(LEFT($B100,4),Reference!$H:$H,0),0)))),$D100,
IF(AND(F100=0,G100=0,H100=0,_xlfn.IFNA(MATCH(MID($B100,5,4),Reference!$H:$H,0),0),LEFT($C100,4)&lt;&gt;"8865"),$D100,0)))))</f>
        <v>31141.82</v>
      </c>
      <c r="J100" s="14">
        <f t="shared" si="17"/>
        <v>0</v>
      </c>
      <c r="K100" s="14">
        <f t="shared" si="18"/>
        <v>31141.82</v>
      </c>
      <c r="L100" s="14">
        <f t="shared" si="19"/>
        <v>0</v>
      </c>
      <c r="M100" s="14" t="str">
        <f>IFERROR(IFERROR(INDEX(Reference!$C:$C,MATCH(VALUE(LEFT(B100,(FIND("-",B100,1)-1))),Reference!$B:$B,0)),INDEX(Reference!$C:$C,MATCH((LEFT(B100,(FIND("-",B100,1)-1))),Reference!$B:$B,0))),IFERROR(IF(FIND("-",B100),"Asset Management",""),""))</f>
        <v>Compliance, Security, Env Mgmt</v>
      </c>
      <c r="N100" s="14" t="str">
        <f>_xlfn.IFNA(INDEX(Reference!$M:$N,MATCH($C100,Reference!$M:$M,0),2),"Exclude")</f>
        <v>Nonlabor</v>
      </c>
      <c r="O100" s="14" t="str">
        <f>VLOOKUP(X100,'Department Detail'!$A$2:$F$5229,5,FALSE)</f>
        <v>Line &amp; Meter Operations</v>
      </c>
      <c r="Q100" s="14" t="s">
        <v>272</v>
      </c>
      <c r="R100" s="76">
        <v>51307.676666666659</v>
      </c>
      <c r="X100" s="14" t="s">
        <v>271</v>
      </c>
    </row>
    <row r="101" spans="1:24" s="14" customFormat="1" ht="15" thickBot="1" x14ac:dyDescent="0.35">
      <c r="A101" s="13"/>
      <c r="B101" s="57" t="s">
        <v>269</v>
      </c>
      <c r="C101" s="57" t="s">
        <v>203</v>
      </c>
      <c r="D101" s="56">
        <v>41.06</v>
      </c>
      <c r="E101" s="56"/>
      <c r="F101" s="14">
        <f>IF(AND(LEFT($C101,4)&lt;&gt;"8310")*OR(_xlfn.IFNA(MATCH(LEFT($B101,8),Reference!$E:$E,0),0),(_xlfn.IFNA(MATCH(MID($B101,5,4),Reference!$E:$E,0),0))),$D101,)</f>
        <v>0</v>
      </c>
      <c r="G101" s="14">
        <f t="shared" si="15"/>
        <v>0</v>
      </c>
      <c r="H101" s="14">
        <f t="shared" si="16"/>
        <v>0</v>
      </c>
      <c r="I101" s="14">
        <f>IF(AND(F101=0,G101=0,H101=0,_xlfn.IFNA(MATCH(LEFT($B101,8),Reference!$G:$G,0),0)),0,
IF(AND(F101=0,G101=0,H101=0,_xlfn.IFNA(MATCH(LEFT($B101,8),Reference!$H:$H,0),0)),$D101,
IF(AND(F101=0,G101=0,H101=0,_xlfn.IFNA(MATCH(LEFT($C101,4),Reference!$H:$H,0),0)),$D101,
IF((AND(F101=0,G101=0,H101=0,(_xlfn.IFNA(MATCH(LEFT($B101,4),Reference!$H:$H,0),0)))),$D101,
IF(AND(F101=0,G101=0,H101=0,_xlfn.IFNA(MATCH(MID($B101,5,4),Reference!$H:$H,0),0),LEFT($C101,4)&lt;&gt;"8865"),$D101,0)))))</f>
        <v>41.06</v>
      </c>
      <c r="J101" s="14">
        <f t="shared" si="17"/>
        <v>0</v>
      </c>
      <c r="K101" s="14">
        <f t="shared" si="18"/>
        <v>41.06</v>
      </c>
      <c r="L101" s="14">
        <f t="shared" si="19"/>
        <v>0</v>
      </c>
      <c r="M101" s="14" t="str">
        <f>IFERROR(IFERROR(INDEX(Reference!$C:$C,MATCH(VALUE(LEFT(B101,(FIND("-",B101,1)-1))),Reference!$B:$B,0)),INDEX(Reference!$C:$C,MATCH((LEFT(B101,(FIND("-",B101,1)-1))),Reference!$B:$B,0))),IFERROR(IF(FIND("-",B101),"Asset Management",""),""))</f>
        <v>Compliance, Security, Env Mgmt</v>
      </c>
      <c r="N101" s="14" t="str">
        <f>_xlfn.IFNA(INDEX(Reference!$M:$N,MATCH($C101,Reference!$M:$M,0),2),"Exclude")</f>
        <v>Nonlabor</v>
      </c>
      <c r="O101" s="14" t="str">
        <f>VLOOKUP(X101,'Department Detail'!$A$2:$F$5229,5,FALSE)</f>
        <v>T&amp;D Planning</v>
      </c>
      <c r="Q101" s="14" t="s">
        <v>273</v>
      </c>
      <c r="R101" s="76">
        <v>1135.3333333333335</v>
      </c>
      <c r="X101" s="14">
        <v>7082</v>
      </c>
    </row>
    <row r="102" spans="1:24" s="14" customFormat="1" ht="15" thickBot="1" x14ac:dyDescent="0.35">
      <c r="A102" s="13"/>
      <c r="B102" s="57" t="s">
        <v>269</v>
      </c>
      <c r="C102" s="57" t="s">
        <v>194</v>
      </c>
      <c r="D102" s="56">
        <v>225.5</v>
      </c>
      <c r="E102" s="56"/>
      <c r="F102" s="14">
        <f>IF(AND(LEFT($C102,4)&lt;&gt;"8310")*OR(_xlfn.IFNA(MATCH(LEFT($B102,8),Reference!$E:$E,0),0),(_xlfn.IFNA(MATCH(MID($B102,5,4),Reference!$E:$E,0),0))),$D102,)</f>
        <v>0</v>
      </c>
      <c r="G102" s="14">
        <f t="shared" si="15"/>
        <v>0</v>
      </c>
      <c r="H102" s="14">
        <f t="shared" si="16"/>
        <v>0</v>
      </c>
      <c r="I102" s="14">
        <f>IF(AND(F102=0,G102=0,H102=0,_xlfn.IFNA(MATCH(LEFT($B102,8),Reference!$G:$G,0),0)),0,
IF(AND(F102=0,G102=0,H102=0,_xlfn.IFNA(MATCH(LEFT($B102,8),Reference!$H:$H,0),0)),$D102,
IF(AND(F102=0,G102=0,H102=0,_xlfn.IFNA(MATCH(LEFT($C102,4),Reference!$H:$H,0),0)),$D102,
IF((AND(F102=0,G102=0,H102=0,(_xlfn.IFNA(MATCH(LEFT($B102,4),Reference!$H:$H,0),0)))),$D102,
IF(AND(F102=0,G102=0,H102=0,_xlfn.IFNA(MATCH(MID($B102,5,4),Reference!$H:$H,0),0),LEFT($C102,4)&lt;&gt;"8865"),$D102,0)))))</f>
        <v>225.5</v>
      </c>
      <c r="J102" s="14">
        <f t="shared" si="17"/>
        <v>0</v>
      </c>
      <c r="K102" s="14">
        <f t="shared" si="18"/>
        <v>225.5</v>
      </c>
      <c r="L102" s="14">
        <f t="shared" si="19"/>
        <v>0</v>
      </c>
      <c r="M102" s="14" t="str">
        <f>IFERROR(IFERROR(INDEX(Reference!$C:$C,MATCH(VALUE(LEFT(B102,(FIND("-",B102,1)-1))),Reference!$B:$B,0)),INDEX(Reference!$C:$C,MATCH((LEFT(B102,(FIND("-",B102,1)-1))),Reference!$B:$B,0))),IFERROR(IF(FIND("-",B102),"Asset Management",""),""))</f>
        <v>Compliance, Security, Env Mgmt</v>
      </c>
      <c r="N102" s="14" t="str">
        <f>_xlfn.IFNA(INDEX(Reference!$M:$N,MATCH($C102,Reference!$M:$M,0),2),"Exclude")</f>
        <v>Nonlabor</v>
      </c>
      <c r="O102" s="14" t="str">
        <f>VLOOKUP(X102,'Department Detail'!$A$2:$F$5229,5,FALSE)</f>
        <v>Line &amp; Meter Operations</v>
      </c>
      <c r="Q102" s="14" t="s">
        <v>274</v>
      </c>
      <c r="R102" s="76">
        <v>74709.950000000012</v>
      </c>
      <c r="X102" s="14" t="s">
        <v>275</v>
      </c>
    </row>
    <row r="103" spans="1:24" s="14" customFormat="1" ht="15" thickBot="1" x14ac:dyDescent="0.35">
      <c r="A103" s="13"/>
      <c r="B103" s="57" t="s">
        <v>269</v>
      </c>
      <c r="C103" s="57" t="s">
        <v>185</v>
      </c>
      <c r="D103" s="56">
        <v>73455.72</v>
      </c>
      <c r="E103" s="56"/>
      <c r="F103" s="14">
        <f>IF(AND(LEFT($C103,4)&lt;&gt;"8310")*OR(_xlfn.IFNA(MATCH(LEFT($B103,8),Reference!$E:$E,0),0),(_xlfn.IFNA(MATCH(MID($B103,5,4),Reference!$E:$E,0),0))),$D103,)</f>
        <v>0</v>
      </c>
      <c r="G103" s="14">
        <f t="shared" si="15"/>
        <v>0</v>
      </c>
      <c r="H103" s="14">
        <f t="shared" si="16"/>
        <v>0</v>
      </c>
      <c r="I103" s="14">
        <f>IF(AND(F103=0,G103=0,H103=0,_xlfn.IFNA(MATCH(LEFT($B103,8),Reference!$G:$G,0),0)),0,
IF(AND(F103=0,G103=0,H103=0,_xlfn.IFNA(MATCH(LEFT($B103,8),Reference!$H:$H,0),0)),$D103,
IF(AND(F103=0,G103=0,H103=0,_xlfn.IFNA(MATCH(LEFT($C103,4),Reference!$H:$H,0),0)),$D103,
IF((AND(F103=0,G103=0,H103=0,(_xlfn.IFNA(MATCH(LEFT($B103,4),Reference!$H:$H,0),0)))),$D103,
IF(AND(F103=0,G103=0,H103=0,_xlfn.IFNA(MATCH(MID($B103,5,4),Reference!$H:$H,0),0),LEFT($C103,4)&lt;&gt;"8865"),$D103,0)))))</f>
        <v>73455.72</v>
      </c>
      <c r="J103" s="14">
        <f t="shared" si="17"/>
        <v>0</v>
      </c>
      <c r="K103" s="14">
        <f t="shared" si="18"/>
        <v>73455.72</v>
      </c>
      <c r="L103" s="14">
        <f t="shared" si="19"/>
        <v>0</v>
      </c>
      <c r="M103" s="14" t="str">
        <f>IFERROR(IFERROR(INDEX(Reference!$C:$C,MATCH(VALUE(LEFT(B103,(FIND("-",B103,1)-1))),Reference!$B:$B,0)),INDEX(Reference!$C:$C,MATCH((LEFT(B103,(FIND("-",B103,1)-1))),Reference!$B:$B,0))),IFERROR(IF(FIND("-",B103),"Asset Management",""),""))</f>
        <v>Compliance, Security, Env Mgmt</v>
      </c>
      <c r="N103" s="14" t="str">
        <f>_xlfn.IFNA(INDEX(Reference!$M:$N,MATCH($C103,Reference!$M:$M,0),2),"Exclude")</f>
        <v>NonUnion Labor</v>
      </c>
      <c r="O103" s="14" t="str">
        <f>VLOOKUP(X103,'Department Detail'!$A$2:$F$5229,5,FALSE)</f>
        <v>Line &amp; Meter Operations</v>
      </c>
      <c r="Q103" s="14" t="s">
        <v>276</v>
      </c>
      <c r="R103" s="76">
        <v>30124.05333333333</v>
      </c>
      <c r="X103" s="14" t="s">
        <v>275</v>
      </c>
    </row>
    <row r="104" spans="1:24" s="14" customFormat="1" ht="15" thickBot="1" x14ac:dyDescent="0.35">
      <c r="A104" s="13"/>
      <c r="B104" s="57" t="s">
        <v>269</v>
      </c>
      <c r="C104" s="57" t="s">
        <v>186</v>
      </c>
      <c r="D104" s="56">
        <v>404.19999999999993</v>
      </c>
      <c r="E104" s="56"/>
      <c r="F104" s="14">
        <f>IF(AND(LEFT($C104,4)&lt;&gt;"8310")*OR(_xlfn.IFNA(MATCH(LEFT($B104,8),Reference!$E:$E,0),0),(_xlfn.IFNA(MATCH(MID($B104,5,4),Reference!$E:$E,0),0))),$D104,)</f>
        <v>0</v>
      </c>
      <c r="G104" s="14">
        <f t="shared" si="15"/>
        <v>0</v>
      </c>
      <c r="H104" s="14">
        <f t="shared" si="16"/>
        <v>0</v>
      </c>
      <c r="I104" s="14">
        <f>IF(AND(F104=0,G104=0,H104=0,_xlfn.IFNA(MATCH(LEFT($B104,8),Reference!$G:$G,0),0)),0,
IF(AND(F104=0,G104=0,H104=0,_xlfn.IFNA(MATCH(LEFT($B104,8),Reference!$H:$H,0),0)),$D104,
IF(AND(F104=0,G104=0,H104=0,_xlfn.IFNA(MATCH(LEFT($C104,4),Reference!$H:$H,0),0)),$D104,
IF((AND(F104=0,G104=0,H104=0,(_xlfn.IFNA(MATCH(LEFT($B104,4),Reference!$H:$H,0),0)))),$D104,
IF(AND(F104=0,G104=0,H104=0,_xlfn.IFNA(MATCH(MID($B104,5,4),Reference!$H:$H,0),0),LEFT($C104,4)&lt;&gt;"8865"),$D104,0)))))</f>
        <v>404.19999999999993</v>
      </c>
      <c r="J104" s="14">
        <f t="shared" si="17"/>
        <v>0</v>
      </c>
      <c r="K104" s="14">
        <f t="shared" si="18"/>
        <v>404.19999999999993</v>
      </c>
      <c r="L104" s="14">
        <f t="shared" si="19"/>
        <v>0</v>
      </c>
      <c r="M104" s="14" t="str">
        <f>IFERROR(IFERROR(INDEX(Reference!$C:$C,MATCH(VALUE(LEFT(B104,(FIND("-",B104,1)-1))),Reference!$B:$B,0)),INDEX(Reference!$C:$C,MATCH((LEFT(B104,(FIND("-",B104,1)-1))),Reference!$B:$B,0))),IFERROR(IF(FIND("-",B104),"Asset Management",""),""))</f>
        <v>Compliance, Security, Env Mgmt</v>
      </c>
      <c r="N104" s="14" t="str">
        <f>_xlfn.IFNA(INDEX(Reference!$M:$N,MATCH($C104,Reference!$M:$M,0),2),"Exclude")</f>
        <v>Union Labor</v>
      </c>
      <c r="O104" s="14" t="str">
        <f>VLOOKUP(X104,'Department Detail'!$A$2:$F$5229,5,FALSE)</f>
        <v>T&amp;D Engineering</v>
      </c>
      <c r="Q104" s="14" t="s">
        <v>277</v>
      </c>
      <c r="R104" s="76">
        <v>242.64</v>
      </c>
      <c r="X104" s="14">
        <v>2170</v>
      </c>
    </row>
    <row r="105" spans="1:24" s="14" customFormat="1" ht="15" thickBot="1" x14ac:dyDescent="0.35">
      <c r="A105" s="13"/>
      <c r="B105" s="57" t="s">
        <v>269</v>
      </c>
      <c r="C105" s="57" t="s">
        <v>195</v>
      </c>
      <c r="D105" s="56">
        <v>2900</v>
      </c>
      <c r="E105" s="56"/>
      <c r="F105" s="14">
        <f>IF(AND(LEFT($C105,4)&lt;&gt;"8310")*OR(_xlfn.IFNA(MATCH(LEFT($B105,8),Reference!$E:$E,0),0),(_xlfn.IFNA(MATCH(MID($B105,5,4),Reference!$E:$E,0),0))),$D105,)</f>
        <v>0</v>
      </c>
      <c r="G105" s="14">
        <f t="shared" si="15"/>
        <v>0</v>
      </c>
      <c r="H105" s="14">
        <f t="shared" si="16"/>
        <v>0</v>
      </c>
      <c r="I105" s="14">
        <f>IF(AND(F105=0,G105=0,H105=0,_xlfn.IFNA(MATCH(LEFT($B105,8),Reference!$G:$G,0),0)),0,
IF(AND(F105=0,G105=0,H105=0,_xlfn.IFNA(MATCH(LEFT($B105,8),Reference!$H:$H,0),0)),$D105,
IF(AND(F105=0,G105=0,H105=0,_xlfn.IFNA(MATCH(LEFT($C105,4),Reference!$H:$H,0),0)),$D105,
IF((AND(F105=0,G105=0,H105=0,(_xlfn.IFNA(MATCH(LEFT($B105,4),Reference!$H:$H,0),0)))),$D105,
IF(AND(F105=0,G105=0,H105=0,_xlfn.IFNA(MATCH(MID($B105,5,4),Reference!$H:$H,0),0),LEFT($C105,4)&lt;&gt;"8865"),$D105,0)))))</f>
        <v>2900</v>
      </c>
      <c r="J105" s="14">
        <f t="shared" si="17"/>
        <v>0</v>
      </c>
      <c r="K105" s="14">
        <f t="shared" si="18"/>
        <v>2900</v>
      </c>
      <c r="L105" s="14">
        <f t="shared" si="19"/>
        <v>0</v>
      </c>
      <c r="M105" s="14" t="str">
        <f>IFERROR(IFERROR(INDEX(Reference!$C:$C,MATCH(VALUE(LEFT(B105,(FIND("-",B105,1)-1))),Reference!$B:$B,0)),INDEX(Reference!$C:$C,MATCH((LEFT(B105,(FIND("-",B105,1)-1))),Reference!$B:$B,0))),IFERROR(IF(FIND("-",B105),"Asset Management",""),""))</f>
        <v>Compliance, Security, Env Mgmt</v>
      </c>
      <c r="N105" s="14" t="str">
        <f>_xlfn.IFNA(INDEX(Reference!$M:$N,MATCH($C105,Reference!$M:$M,0),2),"Exclude")</f>
        <v>NonUnion Labor</v>
      </c>
      <c r="O105" s="14" t="str">
        <f>VLOOKUP(X105,'Department Detail'!$A$2:$F$5229,5,FALSE)</f>
        <v>Line &amp; Meter Operations</v>
      </c>
      <c r="Q105" s="14" t="s">
        <v>244</v>
      </c>
      <c r="R105" s="76">
        <v>23036.60999999999</v>
      </c>
      <c r="X105" s="14" t="s">
        <v>278</v>
      </c>
    </row>
    <row r="106" spans="1:24" s="14" customFormat="1" ht="15" thickBot="1" x14ac:dyDescent="0.35">
      <c r="A106" s="13"/>
      <c r="B106" s="57" t="s">
        <v>269</v>
      </c>
      <c r="C106" s="57" t="s">
        <v>206</v>
      </c>
      <c r="D106" s="56">
        <v>86.31</v>
      </c>
      <c r="E106" s="56"/>
      <c r="F106" s="14">
        <f>IF(AND(LEFT($C106,4)&lt;&gt;"8310")*OR(_xlfn.IFNA(MATCH(LEFT($B106,8),Reference!$E:$E,0),0),(_xlfn.IFNA(MATCH(MID($B106,5,4),Reference!$E:$E,0),0))),$D106,)</f>
        <v>0</v>
      </c>
      <c r="G106" s="14">
        <f t="shared" si="15"/>
        <v>0</v>
      </c>
      <c r="H106" s="14">
        <f t="shared" si="16"/>
        <v>0</v>
      </c>
      <c r="I106" s="14">
        <f>IF(AND(F106=0,G106=0,H106=0,_xlfn.IFNA(MATCH(LEFT($B106,8),Reference!$G:$G,0),0)),0,
IF(AND(F106=0,G106=0,H106=0,_xlfn.IFNA(MATCH(LEFT($B106,8),Reference!$H:$H,0),0)),$D106,
IF(AND(F106=0,G106=0,H106=0,_xlfn.IFNA(MATCH(LEFT($C106,4),Reference!$H:$H,0),0)),$D106,
IF((AND(F106=0,G106=0,H106=0,(_xlfn.IFNA(MATCH(LEFT($B106,4),Reference!$H:$H,0),0)))),$D106,
IF(AND(F106=0,G106=0,H106=0,_xlfn.IFNA(MATCH(MID($B106,5,4),Reference!$H:$H,0),0),LEFT($C106,4)&lt;&gt;"8865"),$D106,0)))))</f>
        <v>86.31</v>
      </c>
      <c r="J106" s="14">
        <f t="shared" si="17"/>
        <v>0</v>
      </c>
      <c r="K106" s="14">
        <f t="shared" si="18"/>
        <v>86.31</v>
      </c>
      <c r="L106" s="14">
        <f t="shared" si="19"/>
        <v>0</v>
      </c>
      <c r="M106" s="14" t="str">
        <f>IFERROR(IFERROR(INDEX(Reference!$C:$C,MATCH(VALUE(LEFT(B106,(FIND("-",B106,1)-1))),Reference!$B:$B,0)),INDEX(Reference!$C:$C,MATCH((LEFT(B106,(FIND("-",B106,1)-1))),Reference!$B:$B,0))),IFERROR(IF(FIND("-",B106),"Asset Management",""),""))</f>
        <v>Compliance, Security, Env Mgmt</v>
      </c>
      <c r="N106" s="14" t="str">
        <f>_xlfn.IFNA(INDEX(Reference!$M:$N,MATCH($C106,Reference!$M:$M,0),2),"Exclude")</f>
        <v>Nonlabor</v>
      </c>
      <c r="O106" s="14" t="str">
        <f>VLOOKUP(X106,'Department Detail'!$A$2:$F$5229,5,FALSE)</f>
        <v>Line &amp; Meter Operations</v>
      </c>
      <c r="Q106" s="14" t="s">
        <v>279</v>
      </c>
      <c r="R106" s="76">
        <v>60904.210000000006</v>
      </c>
      <c r="X106" s="14" t="s">
        <v>278</v>
      </c>
    </row>
    <row r="107" spans="1:24" s="14" customFormat="1" ht="15" thickBot="1" x14ac:dyDescent="0.35">
      <c r="A107" s="13"/>
      <c r="B107" s="57" t="s">
        <v>269</v>
      </c>
      <c r="C107" s="57" t="s">
        <v>208</v>
      </c>
      <c r="D107" s="56">
        <v>2704.66</v>
      </c>
      <c r="E107" s="56"/>
      <c r="F107" s="14">
        <f>IF(AND(LEFT($C107,4)&lt;&gt;"8310")*OR(_xlfn.IFNA(MATCH(LEFT($B107,8),Reference!$E:$E,0),0),(_xlfn.IFNA(MATCH(MID($B107,5,4),Reference!$E:$E,0),0))),$D107,)</f>
        <v>0</v>
      </c>
      <c r="G107" s="14">
        <f t="shared" si="15"/>
        <v>0</v>
      </c>
      <c r="H107" s="14">
        <f t="shared" si="16"/>
        <v>0</v>
      </c>
      <c r="I107" s="14">
        <f>IF(AND(F107=0,G107=0,H107=0,_xlfn.IFNA(MATCH(LEFT($B107,8),Reference!$G:$G,0),0)),0,
IF(AND(F107=0,G107=0,H107=0,_xlfn.IFNA(MATCH(LEFT($B107,8),Reference!$H:$H,0),0)),$D107,
IF(AND(F107=0,G107=0,H107=0,_xlfn.IFNA(MATCH(LEFT($C107,4),Reference!$H:$H,0),0)),$D107,
IF((AND(F107=0,G107=0,H107=0,(_xlfn.IFNA(MATCH(LEFT($B107,4),Reference!$H:$H,0),0)))),$D107,
IF(AND(F107=0,G107=0,H107=0,_xlfn.IFNA(MATCH(MID($B107,5,4),Reference!$H:$H,0),0),LEFT($C107,4)&lt;&gt;"8865"),$D107,0)))))</f>
        <v>2704.66</v>
      </c>
      <c r="J107" s="14">
        <f t="shared" si="17"/>
        <v>0</v>
      </c>
      <c r="K107" s="14">
        <f t="shared" si="18"/>
        <v>2704.66</v>
      </c>
      <c r="L107" s="14">
        <f t="shared" si="19"/>
        <v>0</v>
      </c>
      <c r="M107" s="14" t="str">
        <f>IFERROR(IFERROR(INDEX(Reference!$C:$C,MATCH(VALUE(LEFT(B107,(FIND("-",B107,1)-1))),Reference!$B:$B,0)),INDEX(Reference!$C:$C,MATCH((LEFT(B107,(FIND("-",B107,1)-1))),Reference!$B:$B,0))),IFERROR(IF(FIND("-",B107),"Asset Management",""),""))</f>
        <v>Compliance, Security, Env Mgmt</v>
      </c>
      <c r="N107" s="14" t="str">
        <f>_xlfn.IFNA(INDEX(Reference!$M:$N,MATCH($C107,Reference!$M:$M,0),2),"Exclude")</f>
        <v>Inventory</v>
      </c>
      <c r="O107" s="14" t="str">
        <f>VLOOKUP(X107,'Department Detail'!$A$2:$F$5229,5,FALSE)</f>
        <v>Line &amp; Meter Operations</v>
      </c>
      <c r="Q107" s="14" t="s">
        <v>280</v>
      </c>
      <c r="R107" s="76">
        <v>11737.713333333335</v>
      </c>
      <c r="X107" s="14" t="s">
        <v>281</v>
      </c>
    </row>
    <row r="108" spans="1:24" s="14" customFormat="1" ht="15" thickBot="1" x14ac:dyDescent="0.35">
      <c r="A108" s="13"/>
      <c r="B108" s="57" t="s">
        <v>269</v>
      </c>
      <c r="C108" s="57" t="s">
        <v>182</v>
      </c>
      <c r="D108" s="56">
        <v>1967.1599999999999</v>
      </c>
      <c r="E108" s="56"/>
      <c r="F108" s="14">
        <f>IF(AND(LEFT($C108,4)&lt;&gt;"8310")*OR(_xlfn.IFNA(MATCH(LEFT($B108,8),Reference!$E:$E,0),0),(_xlfn.IFNA(MATCH(MID($B108,5,4),Reference!$E:$E,0),0))),$D108,)</f>
        <v>0</v>
      </c>
      <c r="G108" s="14">
        <f t="shared" si="15"/>
        <v>0</v>
      </c>
      <c r="H108" s="14">
        <f t="shared" si="16"/>
        <v>0</v>
      </c>
      <c r="I108" s="14">
        <f>IF(AND(F108=0,G108=0,H108=0,_xlfn.IFNA(MATCH(LEFT($B108,8),Reference!$G:$G,0),0)),0,
IF(AND(F108=0,G108=0,H108=0,_xlfn.IFNA(MATCH(LEFT($B108,8),Reference!$H:$H,0),0)),$D108,
IF(AND(F108=0,G108=0,H108=0,_xlfn.IFNA(MATCH(LEFT($C108,4),Reference!$H:$H,0),0)),$D108,
IF((AND(F108=0,G108=0,H108=0,(_xlfn.IFNA(MATCH(LEFT($B108,4),Reference!$H:$H,0),0)))),$D108,
IF(AND(F108=0,G108=0,H108=0,_xlfn.IFNA(MATCH(MID($B108,5,4),Reference!$H:$H,0),0),LEFT($C108,4)&lt;&gt;"8865"),$D108,0)))))</f>
        <v>1967.1599999999999</v>
      </c>
      <c r="J108" s="14">
        <f t="shared" si="17"/>
        <v>0</v>
      </c>
      <c r="K108" s="14">
        <f t="shared" si="18"/>
        <v>1967.1599999999999</v>
      </c>
      <c r="L108" s="14">
        <f t="shared" si="19"/>
        <v>0</v>
      </c>
      <c r="M108" s="14" t="str">
        <f>IFERROR(IFERROR(INDEX(Reference!$C:$C,MATCH(VALUE(LEFT(B108,(FIND("-",B108,1)-1))),Reference!$B:$B,0)),INDEX(Reference!$C:$C,MATCH((LEFT(B108,(FIND("-",B108,1)-1))),Reference!$B:$B,0))),IFERROR(IF(FIND("-",B108),"Asset Management",""),""))</f>
        <v>Compliance, Security, Env Mgmt</v>
      </c>
      <c r="N108" s="14" t="str">
        <f>_xlfn.IFNA(INDEX(Reference!$M:$N,MATCH($C108,Reference!$M:$M,0),2),"Exclude")</f>
        <v>Nonlabor</v>
      </c>
      <c r="O108" s="14" t="str">
        <f>VLOOKUP(X108,'Department Detail'!$A$2:$F$5229,5,FALSE)</f>
        <v>Line &amp; Meter Operations</v>
      </c>
      <c r="Q108" s="14" t="s">
        <v>282</v>
      </c>
      <c r="R108" s="76">
        <v>-970.76</v>
      </c>
      <c r="X108" s="14" t="s">
        <v>283</v>
      </c>
    </row>
    <row r="109" spans="1:24" s="14" customFormat="1" ht="15" thickBot="1" x14ac:dyDescent="0.35">
      <c r="A109" s="13"/>
      <c r="B109" s="57" t="s">
        <v>269</v>
      </c>
      <c r="C109" s="57" t="s">
        <v>237</v>
      </c>
      <c r="D109" s="56">
        <v>1103.33</v>
      </c>
      <c r="E109" s="56"/>
      <c r="F109" s="14">
        <f>IF(AND(LEFT($C109,4)&lt;&gt;"8310")*OR(_xlfn.IFNA(MATCH(LEFT($B109,8),Reference!$E:$E,0),0),(_xlfn.IFNA(MATCH(MID($B109,5,4),Reference!$E:$E,0),0))),$D109,)</f>
        <v>0</v>
      </c>
      <c r="G109" s="14">
        <f t="shared" si="15"/>
        <v>0</v>
      </c>
      <c r="H109" s="14">
        <f t="shared" si="16"/>
        <v>0</v>
      </c>
      <c r="I109" s="14">
        <f>IF(AND(F109=0,G109=0,H109=0,_xlfn.IFNA(MATCH(LEFT($B109,8),Reference!$G:$G,0),0)),0,
IF(AND(F109=0,G109=0,H109=0,_xlfn.IFNA(MATCH(LEFT($B109,8),Reference!$H:$H,0),0)),$D109,
IF(AND(F109=0,G109=0,H109=0,_xlfn.IFNA(MATCH(LEFT($C109,4),Reference!$H:$H,0),0)),$D109,
IF((AND(F109=0,G109=0,H109=0,(_xlfn.IFNA(MATCH(LEFT($B109,4),Reference!$H:$H,0),0)))),$D109,
IF(AND(F109=0,G109=0,H109=0,_xlfn.IFNA(MATCH(MID($B109,5,4),Reference!$H:$H,0),0),LEFT($C109,4)&lt;&gt;"8865"),$D109,0)))))</f>
        <v>1103.33</v>
      </c>
      <c r="J109" s="14">
        <f t="shared" si="17"/>
        <v>0</v>
      </c>
      <c r="K109" s="14">
        <f t="shared" si="18"/>
        <v>1103.33</v>
      </c>
      <c r="L109" s="14">
        <f t="shared" si="19"/>
        <v>0</v>
      </c>
      <c r="M109" s="14" t="str">
        <f>IFERROR(IFERROR(INDEX(Reference!$C:$C,MATCH(VALUE(LEFT(B109,(FIND("-",B109,1)-1))),Reference!$B:$B,0)),INDEX(Reference!$C:$C,MATCH((LEFT(B109,(FIND("-",B109,1)-1))),Reference!$B:$B,0))),IFERROR(IF(FIND("-",B109),"Asset Management",""),""))</f>
        <v>Compliance, Security, Env Mgmt</v>
      </c>
      <c r="N109" s="14" t="str">
        <f>_xlfn.IFNA(INDEX(Reference!$M:$N,MATCH($C109,Reference!$M:$M,0),2),"Exclude")</f>
        <v>Inventory</v>
      </c>
      <c r="O109" s="14" t="str">
        <f>VLOOKUP(X109,'Department Detail'!$A$2:$F$5229,5,FALSE)</f>
        <v>Line &amp; Meter Operations</v>
      </c>
      <c r="Q109" s="14" t="s">
        <v>284</v>
      </c>
      <c r="R109" s="76">
        <v>-512.1400000000001</v>
      </c>
      <c r="X109" s="14" t="s">
        <v>283</v>
      </c>
    </row>
    <row r="110" spans="1:24" s="14" customFormat="1" ht="15" thickBot="1" x14ac:dyDescent="0.35">
      <c r="A110" s="13"/>
      <c r="B110" s="57" t="s">
        <v>269</v>
      </c>
      <c r="C110" s="57" t="s">
        <v>211</v>
      </c>
      <c r="D110" s="56">
        <v>-267.97000000000003</v>
      </c>
      <c r="E110" s="56"/>
      <c r="F110" s="14">
        <f>IF(AND(LEFT($C110,4)&lt;&gt;"8310")*OR(_xlfn.IFNA(MATCH(LEFT($B110,8),Reference!$E:$E,0),0),(_xlfn.IFNA(MATCH(MID($B110,5,4),Reference!$E:$E,0),0))),$D110,)</f>
        <v>0</v>
      </c>
      <c r="G110" s="14">
        <f t="shared" si="15"/>
        <v>0</v>
      </c>
      <c r="H110" s="14">
        <f t="shared" si="16"/>
        <v>0</v>
      </c>
      <c r="I110" s="14">
        <f>IF(AND(F110=0,G110=0,H110=0,_xlfn.IFNA(MATCH(LEFT($B110,8),Reference!$G:$G,0),0)),0,
IF(AND(F110=0,G110=0,H110=0,_xlfn.IFNA(MATCH(LEFT($B110,8),Reference!$H:$H,0),0)),$D110,
IF(AND(F110=0,G110=0,H110=0,_xlfn.IFNA(MATCH(LEFT($C110,4),Reference!$H:$H,0),0)),$D110,
IF((AND(F110=0,G110=0,H110=0,(_xlfn.IFNA(MATCH(LEFT($B110,4),Reference!$H:$H,0),0)))),$D110,
IF(AND(F110=0,G110=0,H110=0,_xlfn.IFNA(MATCH(MID($B110,5,4),Reference!$H:$H,0),0),LEFT($C110,4)&lt;&gt;"8865"),$D110,0)))))</f>
        <v>-267.97000000000003</v>
      </c>
      <c r="J110" s="14">
        <f t="shared" si="17"/>
        <v>0</v>
      </c>
      <c r="K110" s="14">
        <f t="shared" si="18"/>
        <v>-267.97000000000003</v>
      </c>
      <c r="L110" s="14">
        <f t="shared" si="19"/>
        <v>0</v>
      </c>
      <c r="M110" s="14" t="str">
        <f>IFERROR(IFERROR(INDEX(Reference!$C:$C,MATCH(VALUE(LEFT(B110,(FIND("-",B110,1)-1))),Reference!$B:$B,0)),INDEX(Reference!$C:$C,MATCH((LEFT(B110,(FIND("-",B110,1)-1))),Reference!$B:$B,0))),IFERROR(IF(FIND("-",B110),"Asset Management",""),""))</f>
        <v>Compliance, Security, Env Mgmt</v>
      </c>
      <c r="N110" s="14" t="str">
        <f>_xlfn.IFNA(INDEX(Reference!$M:$N,MATCH($C110,Reference!$M:$M,0),2),"Exclude")</f>
        <v>Inventory</v>
      </c>
      <c r="O110" s="14" t="str">
        <f>VLOOKUP(X110,'Department Detail'!$A$2:$F$5229,5,FALSE)</f>
        <v>Line &amp; Meter Operations</v>
      </c>
      <c r="Q110" s="14" t="s">
        <v>285</v>
      </c>
      <c r="R110" s="76">
        <v>-252</v>
      </c>
      <c r="X110" s="14" t="s">
        <v>286</v>
      </c>
    </row>
    <row r="111" spans="1:24" s="14" customFormat="1" ht="15" thickBot="1" x14ac:dyDescent="0.35">
      <c r="A111" s="13"/>
      <c r="B111" s="57" t="s">
        <v>269</v>
      </c>
      <c r="C111" s="57" t="s">
        <v>188</v>
      </c>
      <c r="D111" s="56">
        <v>9971.130000000001</v>
      </c>
      <c r="E111" s="56"/>
      <c r="F111" s="14">
        <f>IF(AND(LEFT($C111,4)&lt;&gt;"8310")*OR(_xlfn.IFNA(MATCH(LEFT($B111,8),Reference!$E:$E,0),0),(_xlfn.IFNA(MATCH(MID($B111,5,4),Reference!$E:$E,0),0))),$D111,)</f>
        <v>0</v>
      </c>
      <c r="G111" s="14">
        <f t="shared" si="15"/>
        <v>0</v>
      </c>
      <c r="H111" s="14">
        <f t="shared" si="16"/>
        <v>0</v>
      </c>
      <c r="I111" s="14">
        <f>IF(AND(F111=0,G111=0,H111=0,_xlfn.IFNA(MATCH(LEFT($B111,8),Reference!$G:$G,0),0)),0,
IF(AND(F111=0,G111=0,H111=0,_xlfn.IFNA(MATCH(LEFT($B111,8),Reference!$H:$H,0),0)),$D111,
IF(AND(F111=0,G111=0,H111=0,_xlfn.IFNA(MATCH(LEFT($C111,4),Reference!$H:$H,0),0)),$D111,
IF((AND(F111=0,G111=0,H111=0,(_xlfn.IFNA(MATCH(LEFT($B111,4),Reference!$H:$H,0),0)))),$D111,
IF(AND(F111=0,G111=0,H111=0,_xlfn.IFNA(MATCH(MID($B111,5,4),Reference!$H:$H,0),0),LEFT($C111,4)&lt;&gt;"8865"),$D111,0)))))</f>
        <v>9971.130000000001</v>
      </c>
      <c r="J111" s="14">
        <f t="shared" si="17"/>
        <v>0</v>
      </c>
      <c r="K111" s="14">
        <f t="shared" si="18"/>
        <v>9971.130000000001</v>
      </c>
      <c r="L111" s="14">
        <f t="shared" si="19"/>
        <v>0</v>
      </c>
      <c r="M111" s="14" t="str">
        <f>IFERROR(IFERROR(INDEX(Reference!$C:$C,MATCH(VALUE(LEFT(B111,(FIND("-",B111,1)-1))),Reference!$B:$B,0)),INDEX(Reference!$C:$C,MATCH((LEFT(B111,(FIND("-",B111,1)-1))),Reference!$B:$B,0))),IFERROR(IF(FIND("-",B111),"Asset Management",""),""))</f>
        <v>Compliance, Security, Env Mgmt</v>
      </c>
      <c r="N111" s="14" t="str">
        <f>_xlfn.IFNA(INDEX(Reference!$M:$N,MATCH($C111,Reference!$M:$M,0),2),"Exclude")</f>
        <v>NonUnion Labor</v>
      </c>
      <c r="O111" s="14" t="str">
        <f>VLOOKUP(X111,'Department Detail'!$A$2:$F$5229,5,FALSE)</f>
        <v>Line &amp; Meter Operations</v>
      </c>
      <c r="Q111" s="14" t="s">
        <v>287</v>
      </c>
      <c r="R111" s="76">
        <v>-199984.40000000002</v>
      </c>
      <c r="X111" s="14" t="s">
        <v>286</v>
      </c>
    </row>
    <row r="112" spans="1:24" s="14" customFormat="1" ht="15" thickBot="1" x14ac:dyDescent="0.35">
      <c r="A112" s="13"/>
      <c r="B112" s="57" t="s">
        <v>288</v>
      </c>
      <c r="C112" s="57" t="s">
        <v>190</v>
      </c>
      <c r="D112" s="56">
        <v>2208.5499999999997</v>
      </c>
      <c r="E112" s="56"/>
      <c r="F112" s="14">
        <f>IF(AND(LEFT($C112,4)&lt;&gt;"8310")*OR(_xlfn.IFNA(MATCH(LEFT($B112,8),Reference!$E:$E,0),0),(_xlfn.IFNA(MATCH(MID($B112,5,4),Reference!$E:$E,0),0))),$D112,)</f>
        <v>0</v>
      </c>
      <c r="G112" s="14">
        <f t="shared" si="15"/>
        <v>0</v>
      </c>
      <c r="H112" s="14">
        <f t="shared" si="16"/>
        <v>0</v>
      </c>
      <c r="I112" s="14">
        <f>IF(AND(F112=0,G112=0,H112=0,_xlfn.IFNA(MATCH(LEFT($B112,8),Reference!$G:$G,0),0)),0,
IF(AND(F112=0,G112=0,H112=0,_xlfn.IFNA(MATCH(LEFT($B112,8),Reference!$H:$H,0),0)),$D112,
IF(AND(F112=0,G112=0,H112=0,_xlfn.IFNA(MATCH(LEFT($C112,4),Reference!$H:$H,0),0)),$D112,
IF((AND(F112=0,G112=0,H112=0,(_xlfn.IFNA(MATCH(LEFT($B112,4),Reference!$H:$H,0),0)))),$D112,
IF(AND(F112=0,G112=0,H112=0,_xlfn.IFNA(MATCH(MID($B112,5,4),Reference!$H:$H,0),0),LEFT($C112,4)&lt;&gt;"8865"),$D112,0)))))</f>
        <v>2208.5499999999997</v>
      </c>
      <c r="J112" s="14">
        <f t="shared" si="17"/>
        <v>0</v>
      </c>
      <c r="K112" s="14">
        <f t="shared" si="18"/>
        <v>2208.5499999999997</v>
      </c>
      <c r="L112" s="14">
        <f t="shared" si="19"/>
        <v>0</v>
      </c>
      <c r="M112" s="14" t="str">
        <f>IFERROR(IFERROR(INDEX(Reference!$C:$C,MATCH(VALUE(LEFT(B112,(FIND("-",B112,1)-1))),Reference!$B:$B,0)),INDEX(Reference!$C:$C,MATCH((LEFT(B112,(FIND("-",B112,1)-1))),Reference!$B:$B,0))),IFERROR(IF(FIND("-",B112),"Asset Management",""),""))</f>
        <v>Compliance, Security, Env Mgmt</v>
      </c>
      <c r="N112" s="14" t="str">
        <f>_xlfn.IFNA(INDEX(Reference!$M:$N,MATCH($C112,Reference!$M:$M,0),2),"Exclude")</f>
        <v>Nonlabor</v>
      </c>
      <c r="O112" s="14" t="str">
        <f>VLOOKUP(X112,'Department Detail'!$A$2:$F$5229,5,FALSE)</f>
        <v>Line &amp; Meter Operations</v>
      </c>
      <c r="Q112" s="14" t="s">
        <v>289</v>
      </c>
      <c r="R112" s="76">
        <v>162514.08000000002</v>
      </c>
      <c r="X112" s="14" t="s">
        <v>290</v>
      </c>
    </row>
    <row r="113" spans="1:24" s="14" customFormat="1" ht="15" thickBot="1" x14ac:dyDescent="0.35">
      <c r="A113" s="13"/>
      <c r="B113" s="57" t="s">
        <v>288</v>
      </c>
      <c r="C113" s="57" t="s">
        <v>206</v>
      </c>
      <c r="D113" s="56">
        <v>10.47</v>
      </c>
      <c r="E113" s="56"/>
      <c r="F113" s="14">
        <f>IF(AND(LEFT($C113,4)&lt;&gt;"8310")*OR(_xlfn.IFNA(MATCH(LEFT($B113,8),Reference!$E:$E,0),0),(_xlfn.IFNA(MATCH(MID($B113,5,4),Reference!$E:$E,0),0))),$D113,)</f>
        <v>0</v>
      </c>
      <c r="G113" s="14">
        <f t="shared" si="15"/>
        <v>0</v>
      </c>
      <c r="H113" s="14">
        <f t="shared" si="16"/>
        <v>0</v>
      </c>
      <c r="I113" s="14">
        <f>IF(AND(F113=0,G113=0,H113=0,_xlfn.IFNA(MATCH(LEFT($B113,8),Reference!$G:$G,0),0)),0,
IF(AND(F113=0,G113=0,H113=0,_xlfn.IFNA(MATCH(LEFT($B113,8),Reference!$H:$H,0),0)),$D113,
IF(AND(F113=0,G113=0,H113=0,_xlfn.IFNA(MATCH(LEFT($C113,4),Reference!$H:$H,0),0)),$D113,
IF((AND(F113=0,G113=0,H113=0,(_xlfn.IFNA(MATCH(LEFT($B113,4),Reference!$H:$H,0),0)))),$D113,
IF(AND(F113=0,G113=0,H113=0,_xlfn.IFNA(MATCH(MID($B113,5,4),Reference!$H:$H,0),0),LEFT($C113,4)&lt;&gt;"8865"),$D113,0)))))</f>
        <v>10.47</v>
      </c>
      <c r="J113" s="14">
        <f t="shared" si="17"/>
        <v>0</v>
      </c>
      <c r="K113" s="14">
        <f t="shared" si="18"/>
        <v>10.47</v>
      </c>
      <c r="L113" s="14">
        <f t="shared" si="19"/>
        <v>0</v>
      </c>
      <c r="M113" s="14" t="str">
        <f>IFERROR(IFERROR(INDEX(Reference!$C:$C,MATCH(VALUE(LEFT(B113,(FIND("-",B113,1)-1))),Reference!$B:$B,0)),INDEX(Reference!$C:$C,MATCH((LEFT(B113,(FIND("-",B113,1)-1))),Reference!$B:$B,0))),IFERROR(IF(FIND("-",B113),"Asset Management",""),""))</f>
        <v>Compliance, Security, Env Mgmt</v>
      </c>
      <c r="N113" s="14" t="str">
        <f>_xlfn.IFNA(INDEX(Reference!$M:$N,MATCH($C113,Reference!$M:$M,0),2),"Exclude")</f>
        <v>Nonlabor</v>
      </c>
      <c r="O113" s="14" t="str">
        <f>VLOOKUP(X113,'Department Detail'!$A$2:$F$5229,5,FALSE)</f>
        <v>Line &amp; Meter Operations</v>
      </c>
      <c r="Q113" s="14" t="s">
        <v>260</v>
      </c>
      <c r="R113" s="76">
        <v>-1732286.7693333332</v>
      </c>
      <c r="X113" s="14" t="s">
        <v>290</v>
      </c>
    </row>
    <row r="114" spans="1:24" s="14" customFormat="1" ht="15" thickBot="1" x14ac:dyDescent="0.35">
      <c r="A114" s="13"/>
      <c r="B114" s="57" t="s">
        <v>291</v>
      </c>
      <c r="C114" s="57" t="s">
        <v>190</v>
      </c>
      <c r="D114" s="56">
        <v>16979.133333333331</v>
      </c>
      <c r="E114" s="56"/>
      <c r="F114" s="14">
        <f>IF(AND(LEFT($C114,4)&lt;&gt;"8310")*OR(_xlfn.IFNA(MATCH(LEFT($B114,8),Reference!$E:$E,0),0),(_xlfn.IFNA(MATCH(MID($B114,5,4),Reference!$E:$E,0),0))),$D114,)</f>
        <v>0</v>
      </c>
      <c r="G114" s="14">
        <f t="shared" si="15"/>
        <v>0</v>
      </c>
      <c r="H114" s="14">
        <f t="shared" si="16"/>
        <v>0</v>
      </c>
      <c r="I114" s="14">
        <f>IF(AND(F114=0,G114=0,H114=0,_xlfn.IFNA(MATCH(LEFT($B114,8),Reference!$G:$G,0),0)),0,
IF(AND(F114=0,G114=0,H114=0,_xlfn.IFNA(MATCH(LEFT($B114,8),Reference!$H:$H,0),0)),$D114,
IF(AND(F114=0,G114=0,H114=0,_xlfn.IFNA(MATCH(LEFT($C114,4),Reference!$H:$H,0),0)),$D114,
IF((AND(F114=0,G114=0,H114=0,(_xlfn.IFNA(MATCH(LEFT($B114,4),Reference!$H:$H,0),0)))),$D114,
IF(AND(F114=0,G114=0,H114=0,_xlfn.IFNA(MATCH(MID($B114,5,4),Reference!$H:$H,0),0),LEFT($C114,4)&lt;&gt;"8865"),$D114,0)))))</f>
        <v>16979.133333333331</v>
      </c>
      <c r="J114" s="14">
        <f t="shared" si="17"/>
        <v>0</v>
      </c>
      <c r="K114" s="14">
        <f t="shared" si="18"/>
        <v>16979.133333333331</v>
      </c>
      <c r="L114" s="14">
        <f t="shared" si="19"/>
        <v>0</v>
      </c>
      <c r="M114" s="14" t="str">
        <f>IFERROR(IFERROR(INDEX(Reference!$C:$C,MATCH(VALUE(LEFT(B114,(FIND("-",B114,1)-1))),Reference!$B:$B,0)),INDEX(Reference!$C:$C,MATCH((LEFT(B114,(FIND("-",B114,1)-1))),Reference!$B:$B,0))),IFERROR(IF(FIND("-",B114),"Asset Management",""),""))</f>
        <v>Compliance, Security, Env Mgmt</v>
      </c>
      <c r="N114" s="14" t="str">
        <f>_xlfn.IFNA(INDEX(Reference!$M:$N,MATCH($C114,Reference!$M:$M,0),2),"Exclude")</f>
        <v>Nonlabor</v>
      </c>
      <c r="O114" s="14" t="str">
        <f>VLOOKUP(X114,'Department Detail'!$A$2:$F$5229,5,FALSE)</f>
        <v>Line &amp; Meter Operations</v>
      </c>
      <c r="Q114" s="14" t="s">
        <v>292</v>
      </c>
      <c r="R114" s="76">
        <v>6831.3700000000008</v>
      </c>
      <c r="X114" s="14" t="s">
        <v>290</v>
      </c>
    </row>
    <row r="115" spans="1:24" s="14" customFormat="1" ht="15" thickBot="1" x14ac:dyDescent="0.35">
      <c r="A115" s="13"/>
      <c r="B115" s="57" t="s">
        <v>291</v>
      </c>
      <c r="C115" s="57" t="s">
        <v>185</v>
      </c>
      <c r="D115" s="56">
        <v>312.92</v>
      </c>
      <c r="E115" s="56"/>
      <c r="F115" s="14">
        <f>IF(AND(LEFT($C115,4)&lt;&gt;"8310")*OR(_xlfn.IFNA(MATCH(LEFT($B115,8),Reference!$E:$E,0),0),(_xlfn.IFNA(MATCH(MID($B115,5,4),Reference!$E:$E,0),0))),$D115,)</f>
        <v>0</v>
      </c>
      <c r="G115" s="14">
        <f t="shared" si="15"/>
        <v>0</v>
      </c>
      <c r="H115" s="14">
        <f t="shared" si="16"/>
        <v>0</v>
      </c>
      <c r="I115" s="14">
        <f>IF(AND(F115=0,G115=0,H115=0,_xlfn.IFNA(MATCH(LEFT($B115,8),Reference!$G:$G,0),0)),0,
IF(AND(F115=0,G115=0,H115=0,_xlfn.IFNA(MATCH(LEFT($B115,8),Reference!$H:$H,0),0)),$D115,
IF(AND(F115=0,G115=0,H115=0,_xlfn.IFNA(MATCH(LEFT($C115,4),Reference!$H:$H,0),0)),$D115,
IF((AND(F115=0,G115=0,H115=0,(_xlfn.IFNA(MATCH(LEFT($B115,4),Reference!$H:$H,0),0)))),$D115,
IF(AND(F115=0,G115=0,H115=0,_xlfn.IFNA(MATCH(MID($B115,5,4),Reference!$H:$H,0),0),LEFT($C115,4)&lt;&gt;"8865"),$D115,0)))))</f>
        <v>312.92</v>
      </c>
      <c r="J115" s="14">
        <f t="shared" si="17"/>
        <v>0</v>
      </c>
      <c r="K115" s="14">
        <f t="shared" si="18"/>
        <v>312.92</v>
      </c>
      <c r="L115" s="14">
        <f t="shared" si="19"/>
        <v>0</v>
      </c>
      <c r="M115" s="14" t="str">
        <f>IFERROR(IFERROR(INDEX(Reference!$C:$C,MATCH(VALUE(LEFT(B115,(FIND("-",B115,1)-1))),Reference!$B:$B,0)),INDEX(Reference!$C:$C,MATCH((LEFT(B115,(FIND("-",B115,1)-1))),Reference!$B:$B,0))),IFERROR(IF(FIND("-",B115),"Asset Management",""),""))</f>
        <v>Compliance, Security, Env Mgmt</v>
      </c>
      <c r="N115" s="14" t="str">
        <f>_xlfn.IFNA(INDEX(Reference!$M:$N,MATCH($C115,Reference!$M:$M,0),2),"Exclude")</f>
        <v>NonUnion Labor</v>
      </c>
      <c r="O115" s="14" t="str">
        <f>VLOOKUP(X115,'Department Detail'!$A$2:$F$5229,5,FALSE)</f>
        <v>Line &amp; Meter Operations</v>
      </c>
      <c r="Q115" s="14" t="s">
        <v>293</v>
      </c>
      <c r="R115" s="76">
        <v>-0.16</v>
      </c>
      <c r="X115" s="14" t="s">
        <v>294</v>
      </c>
    </row>
    <row r="116" spans="1:24" s="14" customFormat="1" ht="15" thickBot="1" x14ac:dyDescent="0.35">
      <c r="A116" s="13"/>
      <c r="B116" s="57" t="s">
        <v>295</v>
      </c>
      <c r="C116" s="57" t="s">
        <v>190</v>
      </c>
      <c r="D116" s="56">
        <v>4209.59</v>
      </c>
      <c r="E116" s="56"/>
      <c r="F116" s="14">
        <f>IF(AND(LEFT($C116,4)&lt;&gt;"8310")*OR(_xlfn.IFNA(MATCH(LEFT($B116,8),Reference!$E:$E,0),0),(_xlfn.IFNA(MATCH(MID($B116,5,4),Reference!$E:$E,0),0))),$D116,)</f>
        <v>0</v>
      </c>
      <c r="G116" s="14">
        <f t="shared" si="15"/>
        <v>0</v>
      </c>
      <c r="H116" s="14">
        <f t="shared" si="16"/>
        <v>0</v>
      </c>
      <c r="I116" s="14">
        <f>IF(AND(F116=0,G116=0,H116=0,_xlfn.IFNA(MATCH(LEFT($B116,8),Reference!$G:$G,0),0)),0,
IF(AND(F116=0,G116=0,H116=0,_xlfn.IFNA(MATCH(LEFT($B116,8),Reference!$H:$H,0),0)),$D116,
IF(AND(F116=0,G116=0,H116=0,_xlfn.IFNA(MATCH(LEFT($C116,4),Reference!$H:$H,0),0)),$D116,
IF((AND(F116=0,G116=0,H116=0,(_xlfn.IFNA(MATCH(LEFT($B116,4),Reference!$H:$H,0),0)))),$D116,
IF(AND(F116=0,G116=0,H116=0,_xlfn.IFNA(MATCH(MID($B116,5,4),Reference!$H:$H,0),0),LEFT($C116,4)&lt;&gt;"8865"),$D116,0)))))</f>
        <v>4209.59</v>
      </c>
      <c r="J116" s="14">
        <f t="shared" si="17"/>
        <v>0</v>
      </c>
      <c r="K116" s="14">
        <f t="shared" si="18"/>
        <v>4209.59</v>
      </c>
      <c r="L116" s="14">
        <f t="shared" si="19"/>
        <v>0</v>
      </c>
      <c r="M116" s="14" t="str">
        <f>IFERROR(IFERROR(INDEX(Reference!$C:$C,MATCH(VALUE(LEFT(B116,(FIND("-",B116,1)-1))),Reference!$B:$B,0)),INDEX(Reference!$C:$C,MATCH((LEFT(B116,(FIND("-",B116,1)-1))),Reference!$B:$B,0))),IFERROR(IF(FIND("-",B116),"Asset Management",""),""))</f>
        <v>Compliance, Security, Env Mgmt</v>
      </c>
      <c r="N116" s="14" t="str">
        <f>_xlfn.IFNA(INDEX(Reference!$M:$N,MATCH($C116,Reference!$M:$M,0),2),"Exclude")</f>
        <v>Nonlabor</v>
      </c>
      <c r="O116" s="14" t="str">
        <f>VLOOKUP(X116,'Department Detail'!$A$2:$F$5229,5,FALSE)</f>
        <v>Line &amp; Meter Operations</v>
      </c>
      <c r="Q116" s="14" t="s">
        <v>296</v>
      </c>
      <c r="R116" s="76">
        <v>617867.44999999995</v>
      </c>
      <c r="X116" s="14" t="s">
        <v>294</v>
      </c>
    </row>
    <row r="117" spans="1:24" s="14" customFormat="1" ht="15" thickBot="1" x14ac:dyDescent="0.35">
      <c r="A117" s="13"/>
      <c r="B117" s="57" t="s">
        <v>295</v>
      </c>
      <c r="C117" s="57" t="s">
        <v>185</v>
      </c>
      <c r="D117" s="56">
        <v>1641.15</v>
      </c>
      <c r="E117" s="56"/>
      <c r="F117" s="14">
        <f>IF(AND(LEFT($C117,4)&lt;&gt;"8310")*OR(_xlfn.IFNA(MATCH(LEFT($B117,8),Reference!$E:$E,0),0),(_xlfn.IFNA(MATCH(MID($B117,5,4),Reference!$E:$E,0),0))),$D117,)</f>
        <v>0</v>
      </c>
      <c r="G117" s="14">
        <f t="shared" si="15"/>
        <v>0</v>
      </c>
      <c r="H117" s="14">
        <f t="shared" si="16"/>
        <v>0</v>
      </c>
      <c r="I117" s="14">
        <f>IF(AND(F117=0,G117=0,H117=0,_xlfn.IFNA(MATCH(LEFT($B117,8),Reference!$G:$G,0),0)),0,
IF(AND(F117=0,G117=0,H117=0,_xlfn.IFNA(MATCH(LEFT($B117,8),Reference!$H:$H,0),0)),$D117,
IF(AND(F117=0,G117=0,H117=0,_xlfn.IFNA(MATCH(LEFT($C117,4),Reference!$H:$H,0),0)),$D117,
IF((AND(F117=0,G117=0,H117=0,(_xlfn.IFNA(MATCH(LEFT($B117,4),Reference!$H:$H,0),0)))),$D117,
IF(AND(F117=0,G117=0,H117=0,_xlfn.IFNA(MATCH(MID($B117,5,4),Reference!$H:$H,0),0),LEFT($C117,4)&lt;&gt;"8865"),$D117,0)))))</f>
        <v>1641.15</v>
      </c>
      <c r="J117" s="14">
        <f t="shared" si="17"/>
        <v>0</v>
      </c>
      <c r="K117" s="14">
        <f t="shared" si="18"/>
        <v>1641.15</v>
      </c>
      <c r="L117" s="14">
        <f t="shared" si="19"/>
        <v>0</v>
      </c>
      <c r="M117" s="14" t="str">
        <f>IFERROR(IFERROR(INDEX(Reference!$C:$C,MATCH(VALUE(LEFT(B117,(FIND("-",B117,1)-1))),Reference!$B:$B,0)),INDEX(Reference!$C:$C,MATCH((LEFT(B117,(FIND("-",B117,1)-1))),Reference!$B:$B,0))),IFERROR(IF(FIND("-",B117),"Asset Management",""),""))</f>
        <v>Compliance, Security, Env Mgmt</v>
      </c>
      <c r="N117" s="14" t="str">
        <f>_xlfn.IFNA(INDEX(Reference!$M:$N,MATCH($C117,Reference!$M:$M,0),2),"Exclude")</f>
        <v>NonUnion Labor</v>
      </c>
      <c r="O117" s="14" t="str">
        <f>VLOOKUP(X117,'Department Detail'!$A$2:$F$5229,5,FALSE)</f>
        <v>Line &amp; Meter Operations</v>
      </c>
      <c r="Q117" s="14" t="s">
        <v>297</v>
      </c>
      <c r="R117" s="76">
        <v>50314.22</v>
      </c>
      <c r="X117" s="14" t="s">
        <v>298</v>
      </c>
    </row>
    <row r="118" spans="1:24" s="14" customFormat="1" ht="15" thickBot="1" x14ac:dyDescent="0.35">
      <c r="A118" s="13"/>
      <c r="B118" s="57" t="s">
        <v>295</v>
      </c>
      <c r="C118" s="57" t="s">
        <v>206</v>
      </c>
      <c r="D118" s="56">
        <v>18.37</v>
      </c>
      <c r="E118" s="56"/>
      <c r="F118" s="14">
        <f>IF(AND(LEFT($C118,4)&lt;&gt;"8310")*OR(_xlfn.IFNA(MATCH(LEFT($B118,8),Reference!$E:$E,0),0),(_xlfn.IFNA(MATCH(MID($B118,5,4),Reference!$E:$E,0),0))),$D118,)</f>
        <v>0</v>
      </c>
      <c r="G118" s="14">
        <f t="shared" ref="G118:G126" si="20">IF(AND(ISNUMBER(SEARCH("5024*",B118)),(F118=0)),D118,)</f>
        <v>0</v>
      </c>
      <c r="H118" s="14">
        <f t="shared" ref="H118:H126" si="21">IF(AND(ISNUMBER(SEARCH("5025*",B118)),(F118=0)),D118,)</f>
        <v>0</v>
      </c>
      <c r="I118" s="14">
        <f>IF(AND(F118=0,G118=0,H118=0,_xlfn.IFNA(MATCH(LEFT($B118,8),Reference!$G:$G,0),0)),0,
IF(AND(F118=0,G118=0,H118=0,_xlfn.IFNA(MATCH(LEFT($B118,8),Reference!$H:$H,0),0)),$D118,
IF(AND(F118=0,G118=0,H118=0,_xlfn.IFNA(MATCH(LEFT($C118,4),Reference!$H:$H,0),0)),$D118,
IF((AND(F118=0,G118=0,H118=0,(_xlfn.IFNA(MATCH(LEFT($B118,4),Reference!$H:$H,0),0)))),$D118,
IF(AND(F118=0,G118=0,H118=0,_xlfn.IFNA(MATCH(MID($B118,5,4),Reference!$H:$H,0),0),LEFT($C118,4)&lt;&gt;"8865"),$D118,0)))))</f>
        <v>18.37</v>
      </c>
      <c r="J118" s="14">
        <f t="shared" ref="J118:J126" si="22">IF(AND(F118=0,G118=0,H118=0,I118=0),D118,)</f>
        <v>0</v>
      </c>
      <c r="K118" s="14">
        <f t="shared" ref="K118:K126" si="23">SUM(F118:J118)</f>
        <v>18.37</v>
      </c>
      <c r="L118" s="14">
        <f t="shared" ref="L118:L126" si="24">K118-D118</f>
        <v>0</v>
      </c>
      <c r="M118" s="14" t="str">
        <f>IFERROR(IFERROR(INDEX(Reference!$C:$C,MATCH(VALUE(LEFT(B118,(FIND("-",B118,1)-1))),Reference!$B:$B,0)),INDEX(Reference!$C:$C,MATCH((LEFT(B118,(FIND("-",B118,1)-1))),Reference!$B:$B,0))),IFERROR(IF(FIND("-",B118),"Asset Management",""),""))</f>
        <v>Compliance, Security, Env Mgmt</v>
      </c>
      <c r="N118" s="14" t="str">
        <f>_xlfn.IFNA(INDEX(Reference!$M:$N,MATCH($C118,Reference!$M:$M,0),2),"Exclude")</f>
        <v>Nonlabor</v>
      </c>
      <c r="O118" s="14" t="str">
        <f>VLOOKUP(X118,'Department Detail'!$A$2:$F$5229,5,FALSE)</f>
        <v>Line &amp; Meter Operations</v>
      </c>
      <c r="Q118" s="14" t="s">
        <v>299</v>
      </c>
      <c r="R118" s="76">
        <v>48793.52</v>
      </c>
      <c r="X118" s="14" t="s">
        <v>298</v>
      </c>
    </row>
    <row r="119" spans="1:24" s="14" customFormat="1" ht="15" thickBot="1" x14ac:dyDescent="0.35">
      <c r="A119" s="13"/>
      <c r="B119" s="57" t="s">
        <v>295</v>
      </c>
      <c r="C119" s="57" t="s">
        <v>182</v>
      </c>
      <c r="D119" s="56">
        <v>118.12</v>
      </c>
      <c r="E119" s="56"/>
      <c r="F119" s="14">
        <f>IF(AND(LEFT($C119,4)&lt;&gt;"8310")*OR(_xlfn.IFNA(MATCH(LEFT($B119,8),Reference!$E:$E,0),0),(_xlfn.IFNA(MATCH(MID($B119,5,4),Reference!$E:$E,0),0))),$D119,)</f>
        <v>0</v>
      </c>
      <c r="G119" s="14">
        <f t="shared" si="20"/>
        <v>0</v>
      </c>
      <c r="H119" s="14">
        <f t="shared" si="21"/>
        <v>0</v>
      </c>
      <c r="I119" s="14">
        <f>IF(AND(F119=0,G119=0,H119=0,_xlfn.IFNA(MATCH(LEFT($B119,8),Reference!$G:$G,0),0)),0,
IF(AND(F119=0,G119=0,H119=0,_xlfn.IFNA(MATCH(LEFT($B119,8),Reference!$H:$H,0),0)),$D119,
IF(AND(F119=0,G119=0,H119=0,_xlfn.IFNA(MATCH(LEFT($C119,4),Reference!$H:$H,0),0)),$D119,
IF((AND(F119=0,G119=0,H119=0,(_xlfn.IFNA(MATCH(LEFT($B119,4),Reference!$H:$H,0),0)))),$D119,
IF(AND(F119=0,G119=0,H119=0,_xlfn.IFNA(MATCH(MID($B119,5,4),Reference!$H:$H,0),0),LEFT($C119,4)&lt;&gt;"8865"),$D119,0)))))</f>
        <v>118.12</v>
      </c>
      <c r="J119" s="14">
        <f t="shared" si="22"/>
        <v>0</v>
      </c>
      <c r="K119" s="14">
        <f t="shared" si="23"/>
        <v>118.12</v>
      </c>
      <c r="L119" s="14">
        <f t="shared" si="24"/>
        <v>0</v>
      </c>
      <c r="M119" s="14" t="str">
        <f>IFERROR(IFERROR(INDEX(Reference!$C:$C,MATCH(VALUE(LEFT(B119,(FIND("-",B119,1)-1))),Reference!$B:$B,0)),INDEX(Reference!$C:$C,MATCH((LEFT(B119,(FIND("-",B119,1)-1))),Reference!$B:$B,0))),IFERROR(IF(FIND("-",B119),"Asset Management",""),""))</f>
        <v>Compliance, Security, Env Mgmt</v>
      </c>
      <c r="N119" s="14" t="str">
        <f>_xlfn.IFNA(INDEX(Reference!$M:$N,MATCH($C119,Reference!$M:$M,0),2),"Exclude")</f>
        <v>Nonlabor</v>
      </c>
      <c r="O119" s="14" t="str">
        <f>VLOOKUP(X119,'Department Detail'!$A$2:$F$5229,5,FALSE)</f>
        <v>Line &amp; Meter Operations</v>
      </c>
      <c r="Q119" s="14" t="s">
        <v>300</v>
      </c>
      <c r="R119" s="76">
        <v>75768.990000000005</v>
      </c>
      <c r="X119" s="14" t="s">
        <v>298</v>
      </c>
    </row>
    <row r="120" spans="1:24" s="14" customFormat="1" ht="15" thickBot="1" x14ac:dyDescent="0.35">
      <c r="A120" s="13"/>
      <c r="B120" s="57" t="s">
        <v>295</v>
      </c>
      <c r="C120" s="57" t="s">
        <v>237</v>
      </c>
      <c r="D120" s="56">
        <v>57.49</v>
      </c>
      <c r="E120" s="56"/>
      <c r="F120" s="14">
        <f>IF(AND(LEFT($C120,4)&lt;&gt;"8310")*OR(_xlfn.IFNA(MATCH(LEFT($B120,8),Reference!$E:$E,0),0),(_xlfn.IFNA(MATCH(MID($B120,5,4),Reference!$E:$E,0),0))),$D120,)</f>
        <v>0</v>
      </c>
      <c r="G120" s="14">
        <f t="shared" si="20"/>
        <v>0</v>
      </c>
      <c r="H120" s="14">
        <f t="shared" si="21"/>
        <v>0</v>
      </c>
      <c r="I120" s="14">
        <f>IF(AND(F120=0,G120=0,H120=0,_xlfn.IFNA(MATCH(LEFT($B120,8),Reference!$G:$G,0),0)),0,
IF(AND(F120=0,G120=0,H120=0,_xlfn.IFNA(MATCH(LEFT($B120,8),Reference!$H:$H,0),0)),$D120,
IF(AND(F120=0,G120=0,H120=0,_xlfn.IFNA(MATCH(LEFT($C120,4),Reference!$H:$H,0),0)),$D120,
IF((AND(F120=0,G120=0,H120=0,(_xlfn.IFNA(MATCH(LEFT($B120,4),Reference!$H:$H,0),0)))),$D120,
IF(AND(F120=0,G120=0,H120=0,_xlfn.IFNA(MATCH(MID($B120,5,4),Reference!$H:$H,0),0),LEFT($C120,4)&lt;&gt;"8865"),$D120,0)))))</f>
        <v>57.49</v>
      </c>
      <c r="J120" s="14">
        <f t="shared" si="22"/>
        <v>0</v>
      </c>
      <c r="K120" s="14">
        <f t="shared" si="23"/>
        <v>57.49</v>
      </c>
      <c r="L120" s="14">
        <f t="shared" si="24"/>
        <v>0</v>
      </c>
      <c r="M120" s="14" t="str">
        <f>IFERROR(IFERROR(INDEX(Reference!$C:$C,MATCH(VALUE(LEFT(B120,(FIND("-",B120,1)-1))),Reference!$B:$B,0)),INDEX(Reference!$C:$C,MATCH((LEFT(B120,(FIND("-",B120,1)-1))),Reference!$B:$B,0))),IFERROR(IF(FIND("-",B120),"Asset Management",""),""))</f>
        <v>Compliance, Security, Env Mgmt</v>
      </c>
      <c r="N120" s="14" t="str">
        <f>_xlfn.IFNA(INDEX(Reference!$M:$N,MATCH($C120,Reference!$M:$M,0),2),"Exclude")</f>
        <v>Inventory</v>
      </c>
      <c r="O120" s="14" t="str">
        <f>VLOOKUP(X120,'Department Detail'!$A$2:$F$5229,5,FALSE)</f>
        <v>Line &amp; Meter Operations</v>
      </c>
      <c r="Q120" s="14" t="s">
        <v>301</v>
      </c>
      <c r="R120" s="76">
        <v>9124.66</v>
      </c>
      <c r="X120" s="14" t="s">
        <v>302</v>
      </c>
    </row>
    <row r="121" spans="1:24" s="14" customFormat="1" ht="15" thickBot="1" x14ac:dyDescent="0.35">
      <c r="A121" s="13"/>
      <c r="B121" s="57" t="s">
        <v>295</v>
      </c>
      <c r="C121" s="57" t="s">
        <v>256</v>
      </c>
      <c r="D121" s="56">
        <v>480.37</v>
      </c>
      <c r="E121" s="56"/>
      <c r="F121" s="14">
        <f>IF(AND(LEFT($C121,4)&lt;&gt;"8310")*OR(_xlfn.IFNA(MATCH(LEFT($B121,8),Reference!$E:$E,0),0),(_xlfn.IFNA(MATCH(MID($B121,5,4),Reference!$E:$E,0),0))),$D121,)</f>
        <v>0</v>
      </c>
      <c r="G121" s="14">
        <f t="shared" si="20"/>
        <v>0</v>
      </c>
      <c r="H121" s="14">
        <f t="shared" si="21"/>
        <v>0</v>
      </c>
      <c r="I121" s="14">
        <f>IF(AND(F121=0,G121=0,H121=0,_xlfn.IFNA(MATCH(LEFT($B121,8),Reference!$G:$G,0),0)),0,
IF(AND(F121=0,G121=0,H121=0,_xlfn.IFNA(MATCH(LEFT($B121,8),Reference!$H:$H,0),0)),$D121,
IF(AND(F121=0,G121=0,H121=0,_xlfn.IFNA(MATCH(LEFT($C121,4),Reference!$H:$H,0),0)),$D121,
IF((AND(F121=0,G121=0,H121=0,(_xlfn.IFNA(MATCH(LEFT($B121,4),Reference!$H:$H,0),0)))),$D121,
IF(AND(F121=0,G121=0,H121=0,_xlfn.IFNA(MATCH(MID($B121,5,4),Reference!$H:$H,0),0),LEFT($C121,4)&lt;&gt;"8865"),$D121,0)))))</f>
        <v>480.37</v>
      </c>
      <c r="J121" s="14">
        <f t="shared" si="22"/>
        <v>0</v>
      </c>
      <c r="K121" s="14">
        <f t="shared" si="23"/>
        <v>480.37</v>
      </c>
      <c r="L121" s="14">
        <f t="shared" si="24"/>
        <v>0</v>
      </c>
      <c r="M121" s="14" t="str">
        <f>IFERROR(IFERROR(INDEX(Reference!$C:$C,MATCH(VALUE(LEFT(B121,(FIND("-",B121,1)-1))),Reference!$B:$B,0)),INDEX(Reference!$C:$C,MATCH((LEFT(B121,(FIND("-",B121,1)-1))),Reference!$B:$B,0))),IFERROR(IF(FIND("-",B121),"Asset Management",""),""))</f>
        <v>Compliance, Security, Env Mgmt</v>
      </c>
      <c r="N121" s="14" t="str">
        <f>_xlfn.IFNA(INDEX(Reference!$M:$N,MATCH($C121,Reference!$M:$M,0),2),"Exclude")</f>
        <v>Exclude</v>
      </c>
      <c r="O121" s="14" t="str">
        <f>VLOOKUP(X121,'Department Detail'!$A$2:$F$5229,5,FALSE)</f>
        <v>Line &amp; Meter Operations</v>
      </c>
      <c r="Q121" s="14" t="s">
        <v>303</v>
      </c>
      <c r="R121" s="76">
        <v>-86440.469999999987</v>
      </c>
      <c r="X121" s="14" t="s">
        <v>302</v>
      </c>
    </row>
    <row r="122" spans="1:24" s="14" customFormat="1" ht="15" thickBot="1" x14ac:dyDescent="0.35">
      <c r="A122" s="13"/>
      <c r="B122" s="57" t="s">
        <v>304</v>
      </c>
      <c r="C122" s="57" t="s">
        <v>208</v>
      </c>
      <c r="D122" s="56">
        <v>97.4</v>
      </c>
      <c r="E122" s="56"/>
      <c r="F122" s="14">
        <f>IF(AND(LEFT($C122,4)&lt;&gt;"8310")*OR(_xlfn.IFNA(MATCH(LEFT($B122,8),Reference!$E:$E,0),0),(_xlfn.IFNA(MATCH(MID($B122,5,4),Reference!$E:$E,0),0))),$D122,)</f>
        <v>0</v>
      </c>
      <c r="G122" s="14">
        <f t="shared" si="20"/>
        <v>0</v>
      </c>
      <c r="H122" s="14">
        <f t="shared" si="21"/>
        <v>0</v>
      </c>
      <c r="I122" s="14">
        <f>IF(AND(F122=0,G122=0,H122=0,_xlfn.IFNA(MATCH(LEFT($B122,8),Reference!$G:$G,0),0)),0,
IF(AND(F122=0,G122=0,H122=0,_xlfn.IFNA(MATCH(LEFT($B122,8),Reference!$H:$H,0),0)),$D122,
IF(AND(F122=0,G122=0,H122=0,_xlfn.IFNA(MATCH(LEFT($C122,4),Reference!$H:$H,0),0)),$D122,
IF((AND(F122=0,G122=0,H122=0,(_xlfn.IFNA(MATCH(LEFT($B122,4),Reference!$H:$H,0),0)))),$D122,
IF(AND(F122=0,G122=0,H122=0,_xlfn.IFNA(MATCH(MID($B122,5,4),Reference!$H:$H,0),0),LEFT($C122,4)&lt;&gt;"8865"),$D122,0)))))</f>
        <v>97.4</v>
      </c>
      <c r="J122" s="14">
        <f t="shared" si="22"/>
        <v>0</v>
      </c>
      <c r="K122" s="14">
        <f t="shared" si="23"/>
        <v>97.4</v>
      </c>
      <c r="L122" s="14">
        <f t="shared" si="24"/>
        <v>0</v>
      </c>
      <c r="M122" s="14" t="str">
        <f>IFERROR(IFERROR(INDEX(Reference!$C:$C,MATCH(VALUE(LEFT(B122,(FIND("-",B122,1)-1))),Reference!$B:$B,0)),INDEX(Reference!$C:$C,MATCH((LEFT(B122,(FIND("-",B122,1)-1))),Reference!$B:$B,0))),IFERROR(IF(FIND("-",B122),"Asset Management",""),""))</f>
        <v>Compliance, Security, Env Mgmt</v>
      </c>
      <c r="N122" s="14" t="str">
        <f>_xlfn.IFNA(INDEX(Reference!$M:$N,MATCH($C122,Reference!$M:$M,0),2),"Exclude")</f>
        <v>Inventory</v>
      </c>
      <c r="O122" s="14" t="str">
        <f>VLOOKUP(X122,'Department Detail'!$A$2:$F$5229,5,FALSE)</f>
        <v>Line &amp; Meter Operations</v>
      </c>
      <c r="Q122" s="14" t="s">
        <v>305</v>
      </c>
      <c r="R122" s="76">
        <v>27374.9</v>
      </c>
      <c r="X122" s="14" t="s">
        <v>306</v>
      </c>
    </row>
    <row r="123" spans="1:24" s="14" customFormat="1" ht="15" thickBot="1" x14ac:dyDescent="0.35">
      <c r="A123" s="13"/>
      <c r="B123" s="57" t="s">
        <v>307</v>
      </c>
      <c r="C123" s="57" t="s">
        <v>185</v>
      </c>
      <c r="D123" s="56">
        <v>32745.676666666663</v>
      </c>
      <c r="E123" s="56"/>
      <c r="F123" s="14">
        <f>IF(AND(LEFT($C123,4)&lt;&gt;"8310")*OR(_xlfn.IFNA(MATCH(LEFT($B123,8),Reference!$E:$E,0),0),(_xlfn.IFNA(MATCH(MID($B123,5,4),Reference!$E:$E,0),0))),$D123,)</f>
        <v>32745.676666666663</v>
      </c>
      <c r="G123" s="14">
        <f t="shared" si="20"/>
        <v>0</v>
      </c>
      <c r="H123" s="14">
        <f t="shared" si="21"/>
        <v>0</v>
      </c>
      <c r="I123" s="14">
        <f>IF(AND(F123=0,G123=0,H123=0,_xlfn.IFNA(MATCH(LEFT($B123,8),Reference!$G:$G,0),0)),0,
IF(AND(F123=0,G123=0,H123=0,_xlfn.IFNA(MATCH(LEFT($B123,8),Reference!$H:$H,0),0)),$D123,
IF(AND(F123=0,G123=0,H123=0,_xlfn.IFNA(MATCH(LEFT($C123,4),Reference!$H:$H,0),0)),$D123,
IF((AND(F123=0,G123=0,H123=0,(_xlfn.IFNA(MATCH(LEFT($B123,4),Reference!$H:$H,0),0)))),$D123,
IF(AND(F123=0,G123=0,H123=0,_xlfn.IFNA(MATCH(MID($B123,5,4),Reference!$H:$H,0),0),LEFT($C123,4)&lt;&gt;"8865"),$D123,0)))))</f>
        <v>0</v>
      </c>
      <c r="J123" s="14">
        <f t="shared" si="22"/>
        <v>0</v>
      </c>
      <c r="K123" s="14">
        <f t="shared" si="23"/>
        <v>32745.676666666663</v>
      </c>
      <c r="L123" s="14">
        <f t="shared" si="24"/>
        <v>0</v>
      </c>
      <c r="M123" s="14" t="str">
        <f>IFERROR(IFERROR(INDEX(Reference!$C:$C,MATCH(VALUE(LEFT(B123,(FIND("-",B123,1)-1))),Reference!$B:$B,0)),INDEX(Reference!$C:$C,MATCH((LEFT(B123,(FIND("-",B123,1)-1))),Reference!$B:$B,0))),IFERROR(IF(FIND("-",B123),"Asset Management",""),""))</f>
        <v>Compliance, Security, Env Mgmt</v>
      </c>
      <c r="N123" s="14" t="str">
        <f>_xlfn.IFNA(INDEX(Reference!$M:$N,MATCH($C123,Reference!$M:$M,0),2),"Exclude")</f>
        <v>NonUnion Labor</v>
      </c>
      <c r="O123" s="14" t="str">
        <f>VLOOKUP(X123,'Department Detail'!$A$2:$F$5229,5,FALSE)</f>
        <v>Line &amp; Meter Operations</v>
      </c>
      <c r="Q123" s="14" t="s">
        <v>308</v>
      </c>
      <c r="R123" s="76">
        <v>-147833.00000000003</v>
      </c>
      <c r="X123" s="14" t="s">
        <v>306</v>
      </c>
    </row>
    <row r="124" spans="1:24" s="14" customFormat="1" ht="15" thickBot="1" x14ac:dyDescent="0.35">
      <c r="A124" s="13"/>
      <c r="B124" s="57" t="s">
        <v>309</v>
      </c>
      <c r="C124" s="57" t="s">
        <v>185</v>
      </c>
      <c r="D124" s="56">
        <v>111434.01000000001</v>
      </c>
      <c r="E124" s="56"/>
      <c r="F124" s="14">
        <f>IF(AND(LEFT($C124,4)&lt;&gt;"8310")*OR(_xlfn.IFNA(MATCH(LEFT($B124,8),Reference!$E:$E,0),0),(_xlfn.IFNA(MATCH(MID($B124,5,4),Reference!$E:$E,0),0))),$D124,)</f>
        <v>0</v>
      </c>
      <c r="G124" s="14">
        <f t="shared" si="20"/>
        <v>0</v>
      </c>
      <c r="H124" s="14">
        <f t="shared" si="21"/>
        <v>0</v>
      </c>
      <c r="I124" s="14">
        <f>IF(AND(F124=0,G124=0,H124=0,_xlfn.IFNA(MATCH(LEFT($B124,8),Reference!$G:$G,0),0)),0,
IF(AND(F124=0,G124=0,H124=0,_xlfn.IFNA(MATCH(LEFT($B124,8),Reference!$H:$H,0),0)),$D124,
IF(AND(F124=0,G124=0,H124=0,_xlfn.IFNA(MATCH(LEFT($C124,4),Reference!$H:$H,0),0)),$D124,
IF((AND(F124=0,G124=0,H124=0,(_xlfn.IFNA(MATCH(LEFT($B124,4),Reference!$H:$H,0),0)))),$D124,
IF(AND(F124=0,G124=0,H124=0,_xlfn.IFNA(MATCH(MID($B124,5,4),Reference!$H:$H,0),0),LEFT($C124,4)&lt;&gt;"8865"),$D124,0)))))</f>
        <v>111434.01000000001</v>
      </c>
      <c r="J124" s="14">
        <f t="shared" si="22"/>
        <v>0</v>
      </c>
      <c r="K124" s="14">
        <f t="shared" si="23"/>
        <v>111434.01000000001</v>
      </c>
      <c r="L124" s="14">
        <f t="shared" si="24"/>
        <v>0</v>
      </c>
      <c r="M124" s="14" t="str">
        <f>IFERROR(IFERROR(INDEX(Reference!$C:$C,MATCH(VALUE(LEFT(B124,(FIND("-",B124,1)-1))),Reference!$B:$B,0)),INDEX(Reference!$C:$C,MATCH((LEFT(B124,(FIND("-",B124,1)-1))),Reference!$B:$B,0))),IFERROR(IF(FIND("-",B124),"Asset Management",""),""))</f>
        <v>Compliance, Security, Env Mgmt</v>
      </c>
      <c r="N124" s="14" t="str">
        <f>_xlfn.IFNA(INDEX(Reference!$M:$N,MATCH($C124,Reference!$M:$M,0),2),"Exclude")</f>
        <v>NonUnion Labor</v>
      </c>
      <c r="O124" s="14" t="str">
        <f>VLOOKUP(X124,'Department Detail'!$A$2:$F$5229,5,FALSE)</f>
        <v>Line &amp; Meter Operations</v>
      </c>
      <c r="Q124" s="14" t="s">
        <v>310</v>
      </c>
      <c r="R124" s="76">
        <v>2742765.38</v>
      </c>
      <c r="X124" s="14" t="s">
        <v>306</v>
      </c>
    </row>
    <row r="125" spans="1:24" s="14" customFormat="1" ht="15" thickBot="1" x14ac:dyDescent="0.35">
      <c r="A125" s="13"/>
      <c r="B125" s="57" t="s">
        <v>309</v>
      </c>
      <c r="C125" s="57" t="s">
        <v>201</v>
      </c>
      <c r="D125" s="56">
        <v>400</v>
      </c>
      <c r="E125" s="56"/>
      <c r="F125" s="14">
        <f>IF(AND(LEFT($C125,4)&lt;&gt;"8310")*OR(_xlfn.IFNA(MATCH(LEFT($B125,8),Reference!$E:$E,0),0),(_xlfn.IFNA(MATCH(MID($B125,5,4),Reference!$E:$E,0),0))),$D125,)</f>
        <v>0</v>
      </c>
      <c r="G125" s="14">
        <f t="shared" si="20"/>
        <v>0</v>
      </c>
      <c r="H125" s="14">
        <f t="shared" si="21"/>
        <v>0</v>
      </c>
      <c r="I125" s="14">
        <f>IF(AND(F125=0,G125=0,H125=0,_xlfn.IFNA(MATCH(LEFT($B125,8),Reference!$G:$G,0),0)),0,
IF(AND(F125=0,G125=0,H125=0,_xlfn.IFNA(MATCH(LEFT($B125,8),Reference!$H:$H,0),0)),$D125,
IF(AND(F125=0,G125=0,H125=0,_xlfn.IFNA(MATCH(LEFT($C125,4),Reference!$H:$H,0),0)),$D125,
IF((AND(F125=0,G125=0,H125=0,(_xlfn.IFNA(MATCH(LEFT($B125,4),Reference!$H:$H,0),0)))),$D125,
IF(AND(F125=0,G125=0,H125=0,_xlfn.IFNA(MATCH(MID($B125,5,4),Reference!$H:$H,0),0),LEFT($C125,4)&lt;&gt;"8865"),$D125,0)))))</f>
        <v>400</v>
      </c>
      <c r="J125" s="14">
        <f t="shared" si="22"/>
        <v>0</v>
      </c>
      <c r="K125" s="14">
        <f t="shared" si="23"/>
        <v>400</v>
      </c>
      <c r="L125" s="14">
        <f t="shared" si="24"/>
        <v>0</v>
      </c>
      <c r="M125" s="14" t="str">
        <f>IFERROR(IFERROR(INDEX(Reference!$C:$C,MATCH(VALUE(LEFT(B125,(FIND("-",B125,1)-1))),Reference!$B:$B,0)),INDEX(Reference!$C:$C,MATCH((LEFT(B125,(FIND("-",B125,1)-1))),Reference!$B:$B,0))),IFERROR(IF(FIND("-",B125),"Asset Management",""),""))</f>
        <v>Compliance, Security, Env Mgmt</v>
      </c>
      <c r="N125" s="14" t="str">
        <f>_xlfn.IFNA(INDEX(Reference!$M:$N,MATCH($C125,Reference!$M:$M,0),2),"Exclude")</f>
        <v>Nonlabor</v>
      </c>
      <c r="O125" s="14" t="str">
        <f>VLOOKUP(X125,'Department Detail'!$A$2:$F$5229,5,FALSE)</f>
        <v>Line &amp; Meter Operations</v>
      </c>
      <c r="Q125" s="14" t="s">
        <v>311</v>
      </c>
      <c r="R125" s="76">
        <v>57400</v>
      </c>
      <c r="X125" s="14" t="s">
        <v>312</v>
      </c>
    </row>
    <row r="126" spans="1:24" s="14" customFormat="1" ht="15" thickBot="1" x14ac:dyDescent="0.35">
      <c r="A126" s="13"/>
      <c r="B126" s="57" t="s">
        <v>309</v>
      </c>
      <c r="C126" s="57" t="s">
        <v>206</v>
      </c>
      <c r="D126" s="56">
        <v>181.3</v>
      </c>
      <c r="E126" s="56"/>
      <c r="F126" s="14">
        <f>IF(AND(LEFT($C126,4)&lt;&gt;"8310")*OR(_xlfn.IFNA(MATCH(LEFT($B126,8),Reference!$E:$E,0),0),(_xlfn.IFNA(MATCH(MID($B126,5,4),Reference!$E:$E,0),0))),$D126,)</f>
        <v>0</v>
      </c>
      <c r="G126" s="14">
        <f t="shared" si="20"/>
        <v>0</v>
      </c>
      <c r="H126" s="14">
        <f t="shared" si="21"/>
        <v>0</v>
      </c>
      <c r="I126" s="14">
        <f>IF(AND(F126=0,G126=0,H126=0,_xlfn.IFNA(MATCH(LEFT($B126,8),Reference!$G:$G,0),0)),0,
IF(AND(F126=0,G126=0,H126=0,_xlfn.IFNA(MATCH(LEFT($B126,8),Reference!$H:$H,0),0)),$D126,
IF(AND(F126=0,G126=0,H126=0,_xlfn.IFNA(MATCH(LEFT($C126,4),Reference!$H:$H,0),0)),$D126,
IF((AND(F126=0,G126=0,H126=0,(_xlfn.IFNA(MATCH(LEFT($B126,4),Reference!$H:$H,0),0)))),$D126,
IF(AND(F126=0,G126=0,H126=0,_xlfn.IFNA(MATCH(MID($B126,5,4),Reference!$H:$H,0),0),LEFT($C126,4)&lt;&gt;"8865"),$D126,0)))))</f>
        <v>181.3</v>
      </c>
      <c r="J126" s="14">
        <f t="shared" si="22"/>
        <v>0</v>
      </c>
      <c r="K126" s="14">
        <f t="shared" si="23"/>
        <v>181.3</v>
      </c>
      <c r="L126" s="14">
        <f t="shared" si="24"/>
        <v>0</v>
      </c>
      <c r="M126" s="14" t="str">
        <f>IFERROR(IFERROR(INDEX(Reference!$C:$C,MATCH(VALUE(LEFT(B126,(FIND("-",B126,1)-1))),Reference!$B:$B,0)),INDEX(Reference!$C:$C,MATCH((LEFT(B126,(FIND("-",B126,1)-1))),Reference!$B:$B,0))),IFERROR(IF(FIND("-",B126),"Asset Management",""),""))</f>
        <v>Compliance, Security, Env Mgmt</v>
      </c>
      <c r="N126" s="14" t="str">
        <f>_xlfn.IFNA(INDEX(Reference!$M:$N,MATCH($C126,Reference!$M:$M,0),2),"Exclude")</f>
        <v>Nonlabor</v>
      </c>
      <c r="O126" s="14" t="str">
        <f>VLOOKUP(X126,'Department Detail'!$A$2:$F$5229,5,FALSE)</f>
        <v>Line &amp; Meter Operations</v>
      </c>
      <c r="Q126" s="14" t="s">
        <v>313</v>
      </c>
      <c r="R126" s="76">
        <v>151112.34000000003</v>
      </c>
      <c r="X126" s="14" t="s">
        <v>312</v>
      </c>
    </row>
    <row r="127" spans="1:24" s="14" customFormat="1" ht="15" thickBot="1" x14ac:dyDescent="0.35">
      <c r="A127" s="13"/>
      <c r="B127" s="57" t="s">
        <v>309</v>
      </c>
      <c r="C127" s="57" t="s">
        <v>230</v>
      </c>
      <c r="D127" s="56">
        <v>125</v>
      </c>
      <c r="E127" s="56"/>
      <c r="F127" s="14">
        <f>IF(AND(LEFT($C127,4)&lt;&gt;"8310")*OR(_xlfn.IFNA(MATCH(LEFT($B127,8),Reference!$E:$E,0),0),(_xlfn.IFNA(MATCH(MID($B127,5,4),Reference!$E:$E,0),0))),$D127,)</f>
        <v>0</v>
      </c>
      <c r="G127" s="14">
        <f t="shared" ref="G127:G190" si="25">IF(AND(ISNUMBER(SEARCH("5024*",B127)),(F127=0)),D127,)</f>
        <v>0</v>
      </c>
      <c r="H127" s="14">
        <f t="shared" ref="H127:H190" si="26">IF(AND(ISNUMBER(SEARCH("5025*",B127)),(F127=0)),D127,)</f>
        <v>0</v>
      </c>
      <c r="I127" s="14">
        <f>IF(AND(F127=0,G127=0,H127=0,_xlfn.IFNA(MATCH(LEFT($B127,8),Reference!$G:$G,0),0)),0,
IF(AND(F127=0,G127=0,H127=0,_xlfn.IFNA(MATCH(LEFT($B127,8),Reference!$H:$H,0),0)),$D127,
IF(AND(F127=0,G127=0,H127=0,_xlfn.IFNA(MATCH(LEFT($C127,4),Reference!$H:$H,0),0)),$D127,
IF((AND(F127=0,G127=0,H127=0,(_xlfn.IFNA(MATCH(LEFT($B127,4),Reference!$H:$H,0),0)))),$D127,
IF(AND(F127=0,G127=0,H127=0,_xlfn.IFNA(MATCH(MID($B127,5,4),Reference!$H:$H,0),0),LEFT($C127,4)&lt;&gt;"8865"),$D127,0)))))</f>
        <v>125</v>
      </c>
      <c r="J127" s="14">
        <f t="shared" ref="J127:J190" si="27">IF(AND(F127=0,G127=0,H127=0,I127=0),D127,)</f>
        <v>0</v>
      </c>
      <c r="K127" s="14">
        <f t="shared" ref="K127:K190" si="28">SUM(F127:J127)</f>
        <v>125</v>
      </c>
      <c r="L127" s="14">
        <f t="shared" ref="L127:L190" si="29">K127-D127</f>
        <v>0</v>
      </c>
      <c r="M127" s="14" t="str">
        <f>IFERROR(IFERROR(INDEX(Reference!$C:$C,MATCH(VALUE(LEFT(B127,(FIND("-",B127,1)-1))),Reference!$B:$B,0)),INDEX(Reference!$C:$C,MATCH((LEFT(B127,(FIND("-",B127,1)-1))),Reference!$B:$B,0))),IFERROR(IF(FIND("-",B127),"Asset Management",""),""))</f>
        <v>Compliance, Security, Env Mgmt</v>
      </c>
      <c r="N127" s="14" t="str">
        <f>_xlfn.IFNA(INDEX(Reference!$M:$N,MATCH($C127,Reference!$M:$M,0),2),"Exclude")</f>
        <v>Nonlabor</v>
      </c>
      <c r="O127" s="14" t="str">
        <f>VLOOKUP(X127,'Department Detail'!$A$2:$F$5229,5,FALSE)</f>
        <v>Line &amp; Meter Operations</v>
      </c>
      <c r="Q127" s="14" t="s">
        <v>314</v>
      </c>
      <c r="R127" s="76">
        <v>640</v>
      </c>
      <c r="X127" s="14" t="s">
        <v>315</v>
      </c>
    </row>
    <row r="128" spans="1:24" s="14" customFormat="1" ht="15" thickBot="1" x14ac:dyDescent="0.35">
      <c r="A128" s="13"/>
      <c r="B128" s="57" t="s">
        <v>316</v>
      </c>
      <c r="C128" s="57" t="s">
        <v>185</v>
      </c>
      <c r="D128" s="56">
        <v>668.26</v>
      </c>
      <c r="E128" s="56"/>
      <c r="F128" s="14">
        <f>IF(AND(LEFT($C128,4)&lt;&gt;"8310")*OR(_xlfn.IFNA(MATCH(LEFT($B128,8),Reference!$E:$E,0),0),(_xlfn.IFNA(MATCH(MID($B128,5,4),Reference!$E:$E,0),0))),$D128,)</f>
        <v>0</v>
      </c>
      <c r="G128" s="14">
        <f t="shared" si="25"/>
        <v>0</v>
      </c>
      <c r="H128" s="14">
        <f t="shared" si="26"/>
        <v>0</v>
      </c>
      <c r="I128" s="14">
        <f>IF(AND(F128=0,G128=0,H128=0,_xlfn.IFNA(MATCH(LEFT($B128,8),Reference!$G:$G,0),0)),0,
IF(AND(F128=0,G128=0,H128=0,_xlfn.IFNA(MATCH(LEFT($B128,8),Reference!$H:$H,0),0)),$D128,
IF(AND(F128=0,G128=0,H128=0,_xlfn.IFNA(MATCH(LEFT($C128,4),Reference!$H:$H,0),0)),$D128,
IF((AND(F128=0,G128=0,H128=0,(_xlfn.IFNA(MATCH(LEFT($B128,4),Reference!$H:$H,0),0)))),$D128,
IF(AND(F128=0,G128=0,H128=0,_xlfn.IFNA(MATCH(MID($B128,5,4),Reference!$H:$H,0),0),LEFT($C128,4)&lt;&gt;"8865"),$D128,0)))))</f>
        <v>668.26</v>
      </c>
      <c r="J128" s="14">
        <f t="shared" si="27"/>
        <v>0</v>
      </c>
      <c r="K128" s="14">
        <f t="shared" si="28"/>
        <v>668.26</v>
      </c>
      <c r="L128" s="14">
        <f t="shared" si="29"/>
        <v>0</v>
      </c>
      <c r="M128" s="14" t="str">
        <f>IFERROR(IFERROR(INDEX(Reference!$C:$C,MATCH(VALUE(LEFT(B128,(FIND("-",B128,1)-1))),Reference!$B:$B,0)),INDEX(Reference!$C:$C,MATCH((LEFT(B128,(FIND("-",B128,1)-1))),Reference!$B:$B,0))),IFERROR(IF(FIND("-",B128),"Asset Management",""),""))</f>
        <v>Compliance, Security, Env Mgmt</v>
      </c>
      <c r="N128" s="14" t="str">
        <f>_xlfn.IFNA(INDEX(Reference!$M:$N,MATCH($C128,Reference!$M:$M,0),2),"Exclude")</f>
        <v>NonUnion Labor</v>
      </c>
      <c r="O128" s="14" t="str">
        <f>VLOOKUP(X128,'Department Detail'!$A$2:$F$5229,5,FALSE)</f>
        <v>Line &amp; Meter Operations</v>
      </c>
      <c r="Q128" s="14" t="s">
        <v>317</v>
      </c>
      <c r="R128" s="76">
        <v>1986565.22</v>
      </c>
      <c r="X128" s="14" t="s">
        <v>315</v>
      </c>
    </row>
    <row r="129" spans="1:24" s="14" customFormat="1" ht="15" thickBot="1" x14ac:dyDescent="0.35">
      <c r="A129" s="13"/>
      <c r="B129" s="57" t="s">
        <v>318</v>
      </c>
      <c r="C129" s="57" t="s">
        <v>185</v>
      </c>
      <c r="D129" s="56">
        <v>35744.18</v>
      </c>
      <c r="E129" s="56"/>
      <c r="F129" s="14">
        <f>IF(AND(LEFT($C129,4)&lt;&gt;"8310")*OR(_xlfn.IFNA(MATCH(LEFT($B129,8),Reference!$E:$E,0),0),(_xlfn.IFNA(MATCH(MID($B129,5,4),Reference!$E:$E,0),0))),$D129,)</f>
        <v>0</v>
      </c>
      <c r="G129" s="14">
        <f t="shared" si="25"/>
        <v>0</v>
      </c>
      <c r="H129" s="14">
        <f t="shared" si="26"/>
        <v>0</v>
      </c>
      <c r="I129" s="14">
        <f>IF(AND(F129=0,G129=0,H129=0,_xlfn.IFNA(MATCH(LEFT($B129,8),Reference!$G:$G,0),0)),0,
IF(AND(F129=0,G129=0,H129=0,_xlfn.IFNA(MATCH(LEFT($B129,8),Reference!$H:$H,0),0)),$D129,
IF(AND(F129=0,G129=0,H129=0,_xlfn.IFNA(MATCH(LEFT($C129,4),Reference!$H:$H,0),0)),$D129,
IF((AND(F129=0,G129=0,H129=0,(_xlfn.IFNA(MATCH(LEFT($B129,4),Reference!$H:$H,0),0)))),$D129,
IF(AND(F129=0,G129=0,H129=0,_xlfn.IFNA(MATCH(MID($B129,5,4),Reference!$H:$H,0),0),LEFT($C129,4)&lt;&gt;"8865"),$D129,0)))))</f>
        <v>35744.18</v>
      </c>
      <c r="J129" s="14">
        <f t="shared" si="27"/>
        <v>0</v>
      </c>
      <c r="K129" s="14">
        <f t="shared" si="28"/>
        <v>35744.18</v>
      </c>
      <c r="L129" s="14">
        <f t="shared" si="29"/>
        <v>0</v>
      </c>
      <c r="M129" s="14" t="str">
        <f>IFERROR(IFERROR(INDEX(Reference!$C:$C,MATCH(VALUE(LEFT(B129,(FIND("-",B129,1)-1))),Reference!$B:$B,0)),INDEX(Reference!$C:$C,MATCH((LEFT(B129,(FIND("-",B129,1)-1))),Reference!$B:$B,0))),IFERROR(IF(FIND("-",B129),"Asset Management",""),""))</f>
        <v>Compliance, Security, Env Mgmt</v>
      </c>
      <c r="N129" s="14" t="str">
        <f>_xlfn.IFNA(INDEX(Reference!$M:$N,MATCH($C129,Reference!$M:$M,0),2),"Exclude")</f>
        <v>NonUnion Labor</v>
      </c>
      <c r="O129" s="14" t="str">
        <f>VLOOKUP(X129,'Department Detail'!$A$2:$F$5229,5,FALSE)</f>
        <v>Line &amp; Meter Operations</v>
      </c>
      <c r="Q129" s="14" t="s">
        <v>139</v>
      </c>
      <c r="R129" s="76">
        <v>212996</v>
      </c>
      <c r="X129" s="14" t="s">
        <v>319</v>
      </c>
    </row>
    <row r="130" spans="1:24" s="14" customFormat="1" ht="15" thickBot="1" x14ac:dyDescent="0.35">
      <c r="A130" s="13"/>
      <c r="B130" s="57" t="s">
        <v>318</v>
      </c>
      <c r="C130" s="57" t="s">
        <v>201</v>
      </c>
      <c r="D130" s="56">
        <v>1295</v>
      </c>
      <c r="E130" s="56"/>
      <c r="F130" s="14">
        <f>IF(AND(LEFT($C130,4)&lt;&gt;"8310")*OR(_xlfn.IFNA(MATCH(LEFT($B130,8),Reference!$E:$E,0),0),(_xlfn.IFNA(MATCH(MID($B130,5,4),Reference!$E:$E,0),0))),$D130,)</f>
        <v>0</v>
      </c>
      <c r="G130" s="14">
        <f t="shared" si="25"/>
        <v>0</v>
      </c>
      <c r="H130" s="14">
        <f t="shared" si="26"/>
        <v>0</v>
      </c>
      <c r="I130" s="14">
        <f>IF(AND(F130=0,G130=0,H130=0,_xlfn.IFNA(MATCH(LEFT($B130,8),Reference!$G:$G,0),0)),0,
IF(AND(F130=0,G130=0,H130=0,_xlfn.IFNA(MATCH(LEFT($B130,8),Reference!$H:$H,0),0)),$D130,
IF(AND(F130=0,G130=0,H130=0,_xlfn.IFNA(MATCH(LEFT($C130,4),Reference!$H:$H,0),0)),$D130,
IF((AND(F130=0,G130=0,H130=0,(_xlfn.IFNA(MATCH(LEFT($B130,4),Reference!$H:$H,0),0)))),$D130,
IF(AND(F130=0,G130=0,H130=0,_xlfn.IFNA(MATCH(MID($B130,5,4),Reference!$H:$H,0),0),LEFT($C130,4)&lt;&gt;"8865"),$D130,0)))))</f>
        <v>1295</v>
      </c>
      <c r="J130" s="14">
        <f t="shared" si="27"/>
        <v>0</v>
      </c>
      <c r="K130" s="14">
        <f t="shared" si="28"/>
        <v>1295</v>
      </c>
      <c r="L130" s="14">
        <f t="shared" si="29"/>
        <v>0</v>
      </c>
      <c r="M130" s="14" t="str">
        <f>IFERROR(IFERROR(INDEX(Reference!$C:$C,MATCH(VALUE(LEFT(B130,(FIND("-",B130,1)-1))),Reference!$B:$B,0)),INDEX(Reference!$C:$C,MATCH((LEFT(B130,(FIND("-",B130,1)-1))),Reference!$B:$B,0))),IFERROR(IF(FIND("-",B130),"Asset Management",""),""))</f>
        <v>Compliance, Security, Env Mgmt</v>
      </c>
      <c r="N130" s="14" t="str">
        <f>_xlfn.IFNA(INDEX(Reference!$M:$N,MATCH($C130,Reference!$M:$M,0),2),"Exclude")</f>
        <v>Nonlabor</v>
      </c>
      <c r="O130" s="14" t="str">
        <f>VLOOKUP(X130,'Department Detail'!$A$2:$F$5229,5,FALSE)</f>
        <v>Line &amp; Meter Operations</v>
      </c>
      <c r="Q130" s="14" t="s">
        <v>143</v>
      </c>
      <c r="R130" s="76">
        <v>129264</v>
      </c>
      <c r="X130" s="14" t="s">
        <v>319</v>
      </c>
    </row>
    <row r="131" spans="1:24" s="14" customFormat="1" ht="15" thickBot="1" x14ac:dyDescent="0.35">
      <c r="A131" s="13"/>
      <c r="B131" s="57" t="s">
        <v>318</v>
      </c>
      <c r="C131" s="57" t="s">
        <v>202</v>
      </c>
      <c r="D131" s="56">
        <v>1825.97</v>
      </c>
      <c r="E131" s="56"/>
      <c r="F131" s="14">
        <f>IF(AND(LEFT($C131,4)&lt;&gt;"8310")*OR(_xlfn.IFNA(MATCH(LEFT($B131,8),Reference!$E:$E,0),0),(_xlfn.IFNA(MATCH(MID($B131,5,4),Reference!$E:$E,0),0))),$D131,)</f>
        <v>0</v>
      </c>
      <c r="G131" s="14">
        <f t="shared" si="25"/>
        <v>0</v>
      </c>
      <c r="H131" s="14">
        <f t="shared" si="26"/>
        <v>0</v>
      </c>
      <c r="I131" s="14">
        <f>IF(AND(F131=0,G131=0,H131=0,_xlfn.IFNA(MATCH(LEFT($B131,8),Reference!$G:$G,0),0)),0,
IF(AND(F131=0,G131=0,H131=0,_xlfn.IFNA(MATCH(LEFT($B131,8),Reference!$H:$H,0),0)),$D131,
IF(AND(F131=0,G131=0,H131=0,_xlfn.IFNA(MATCH(LEFT($C131,4),Reference!$H:$H,0),0)),$D131,
IF((AND(F131=0,G131=0,H131=0,(_xlfn.IFNA(MATCH(LEFT($B131,4),Reference!$H:$H,0),0)))),$D131,
IF(AND(F131=0,G131=0,H131=0,_xlfn.IFNA(MATCH(MID($B131,5,4),Reference!$H:$H,0),0),LEFT($C131,4)&lt;&gt;"8865"),$D131,0)))))</f>
        <v>1825.97</v>
      </c>
      <c r="J131" s="14">
        <f t="shared" si="27"/>
        <v>0</v>
      </c>
      <c r="K131" s="14">
        <f t="shared" si="28"/>
        <v>1825.97</v>
      </c>
      <c r="L131" s="14">
        <f t="shared" si="29"/>
        <v>0</v>
      </c>
      <c r="M131" s="14" t="str">
        <f>IFERROR(IFERROR(INDEX(Reference!$C:$C,MATCH(VALUE(LEFT(B131,(FIND("-",B131,1)-1))),Reference!$B:$B,0)),INDEX(Reference!$C:$C,MATCH((LEFT(B131,(FIND("-",B131,1)-1))),Reference!$B:$B,0))),IFERROR(IF(FIND("-",B131),"Asset Management",""),""))</f>
        <v>Compliance, Security, Env Mgmt</v>
      </c>
      <c r="N131" s="14" t="str">
        <f>_xlfn.IFNA(INDEX(Reference!$M:$N,MATCH($C131,Reference!$M:$M,0),2),"Exclude")</f>
        <v>Nonlabor</v>
      </c>
      <c r="O131" s="14" t="str">
        <f>VLOOKUP(X131,'Department Detail'!$A$2:$F$5229,5,FALSE)</f>
        <v>Line &amp; Meter Operations</v>
      </c>
      <c r="Q131" s="14" t="s">
        <v>147</v>
      </c>
      <c r="R131" s="76">
        <v>1153393.3599999999</v>
      </c>
      <c r="X131" s="14" t="s">
        <v>319</v>
      </c>
    </row>
    <row r="132" spans="1:24" s="14" customFormat="1" ht="15" thickBot="1" x14ac:dyDescent="0.35">
      <c r="A132" s="13"/>
      <c r="B132" s="57" t="s">
        <v>318</v>
      </c>
      <c r="C132" s="57" t="s">
        <v>233</v>
      </c>
      <c r="D132" s="56">
        <v>218.25</v>
      </c>
      <c r="E132" s="56"/>
      <c r="F132" s="14">
        <f>IF(AND(LEFT($C132,4)&lt;&gt;"8310")*OR(_xlfn.IFNA(MATCH(LEFT($B132,8),Reference!$E:$E,0),0),(_xlfn.IFNA(MATCH(MID($B132,5,4),Reference!$E:$E,0),0))),$D132,)</f>
        <v>0</v>
      </c>
      <c r="G132" s="14">
        <f t="shared" si="25"/>
        <v>0</v>
      </c>
      <c r="H132" s="14">
        <f t="shared" si="26"/>
        <v>0</v>
      </c>
      <c r="I132" s="14">
        <f>IF(AND(F132=0,G132=0,H132=0,_xlfn.IFNA(MATCH(LEFT($B132,8),Reference!$G:$G,0),0)),0,
IF(AND(F132=0,G132=0,H132=0,_xlfn.IFNA(MATCH(LEFT($B132,8),Reference!$H:$H,0),0)),$D132,
IF(AND(F132=0,G132=0,H132=0,_xlfn.IFNA(MATCH(LEFT($C132,4),Reference!$H:$H,0),0)),$D132,
IF((AND(F132=0,G132=0,H132=0,(_xlfn.IFNA(MATCH(LEFT($B132,4),Reference!$H:$H,0),0)))),$D132,
IF(AND(F132=0,G132=0,H132=0,_xlfn.IFNA(MATCH(MID($B132,5,4),Reference!$H:$H,0),0),LEFT($C132,4)&lt;&gt;"8865"),$D132,0)))))</f>
        <v>218.25</v>
      </c>
      <c r="J132" s="14">
        <f t="shared" si="27"/>
        <v>0</v>
      </c>
      <c r="K132" s="14">
        <f t="shared" si="28"/>
        <v>218.25</v>
      </c>
      <c r="L132" s="14">
        <f t="shared" si="29"/>
        <v>0</v>
      </c>
      <c r="M132" s="14" t="str">
        <f>IFERROR(IFERROR(INDEX(Reference!$C:$C,MATCH(VALUE(LEFT(B132,(FIND("-",B132,1)-1))),Reference!$B:$B,0)),INDEX(Reference!$C:$C,MATCH((LEFT(B132,(FIND("-",B132,1)-1))),Reference!$B:$B,0))),IFERROR(IF(FIND("-",B132),"Asset Management",""),""))</f>
        <v>Compliance, Security, Env Mgmt</v>
      </c>
      <c r="N132" s="14" t="str">
        <f>_xlfn.IFNA(INDEX(Reference!$M:$N,MATCH($C132,Reference!$M:$M,0),2),"Exclude")</f>
        <v>Nonlabor</v>
      </c>
      <c r="O132" s="14" t="str">
        <f>VLOOKUP(X132,'Department Detail'!$A$2:$F$5229,5,FALSE)</f>
        <v>Line &amp; Meter Operations</v>
      </c>
      <c r="Q132" s="14" t="s">
        <v>151</v>
      </c>
      <c r="R132" s="76">
        <v>-4825.3600000000006</v>
      </c>
      <c r="X132" s="14" t="s">
        <v>320</v>
      </c>
    </row>
    <row r="133" spans="1:24" s="14" customFormat="1" ht="15" thickBot="1" x14ac:dyDescent="0.35">
      <c r="A133" s="13"/>
      <c r="B133" s="57" t="s">
        <v>321</v>
      </c>
      <c r="C133" s="57" t="s">
        <v>185</v>
      </c>
      <c r="D133" s="56">
        <v>14494.509999999998</v>
      </c>
      <c r="E133" s="56"/>
      <c r="F133" s="14">
        <f>IF(AND(LEFT($C133,4)&lt;&gt;"8310")*OR(_xlfn.IFNA(MATCH(LEFT($B133,8),Reference!$E:$E,0),0),(_xlfn.IFNA(MATCH(MID($B133,5,4),Reference!$E:$E,0),0))),$D133,)</f>
        <v>0</v>
      </c>
      <c r="G133" s="14">
        <f t="shared" si="25"/>
        <v>0</v>
      </c>
      <c r="H133" s="14">
        <f t="shared" si="26"/>
        <v>0</v>
      </c>
      <c r="I133" s="14">
        <f>IF(AND(F133=0,G133=0,H133=0,_xlfn.IFNA(MATCH(LEFT($B133,8),Reference!$G:$G,0),0)),0,
IF(AND(F133=0,G133=0,H133=0,_xlfn.IFNA(MATCH(LEFT($B133,8),Reference!$H:$H,0),0)),$D133,
IF(AND(F133=0,G133=0,H133=0,_xlfn.IFNA(MATCH(LEFT($C133,4),Reference!$H:$H,0),0)),$D133,
IF((AND(F133=0,G133=0,H133=0,(_xlfn.IFNA(MATCH(LEFT($B133,4),Reference!$H:$H,0),0)))),$D133,
IF(AND(F133=0,G133=0,H133=0,_xlfn.IFNA(MATCH(MID($B133,5,4),Reference!$H:$H,0),0),LEFT($C133,4)&lt;&gt;"8865"),$D133,0)))))</f>
        <v>14494.509999999998</v>
      </c>
      <c r="J133" s="14">
        <f t="shared" si="27"/>
        <v>0</v>
      </c>
      <c r="K133" s="14">
        <f t="shared" si="28"/>
        <v>14494.509999999998</v>
      </c>
      <c r="L133" s="14">
        <f t="shared" si="29"/>
        <v>0</v>
      </c>
      <c r="M133" s="14" t="str">
        <f>IFERROR(IFERROR(INDEX(Reference!$C:$C,MATCH(VALUE(LEFT(B133,(FIND("-",B133,1)-1))),Reference!$B:$B,0)),INDEX(Reference!$C:$C,MATCH((LEFT(B133,(FIND("-",B133,1)-1))),Reference!$B:$B,0))),IFERROR(IF(FIND("-",B133),"Asset Management",""),""))</f>
        <v>Compliance, Security, Env Mgmt</v>
      </c>
      <c r="N133" s="14" t="str">
        <f>_xlfn.IFNA(INDEX(Reference!$M:$N,MATCH($C133,Reference!$M:$M,0),2),"Exclude")</f>
        <v>NonUnion Labor</v>
      </c>
      <c r="O133" s="14" t="str">
        <f>VLOOKUP(X133,'Department Detail'!$A$2:$F$5229,5,FALSE)</f>
        <v>Line &amp; Meter Operations</v>
      </c>
      <c r="Q133" s="14" t="s">
        <v>155</v>
      </c>
      <c r="R133" s="76">
        <v>55820</v>
      </c>
      <c r="X133" s="14" t="s">
        <v>322</v>
      </c>
    </row>
    <row r="134" spans="1:24" s="14" customFormat="1" ht="15" thickBot="1" x14ac:dyDescent="0.35">
      <c r="A134" s="13"/>
      <c r="B134" s="57" t="s">
        <v>323</v>
      </c>
      <c r="C134" s="57" t="s">
        <v>185</v>
      </c>
      <c r="D134" s="56">
        <v>20272.43</v>
      </c>
      <c r="E134" s="56"/>
      <c r="F134" s="14">
        <f>IF(AND(LEFT($C134,4)&lt;&gt;"8310")*OR(_xlfn.IFNA(MATCH(LEFT($B134,8),Reference!$E:$E,0),0),(_xlfn.IFNA(MATCH(MID($B134,5,4),Reference!$E:$E,0),0))),$D134,)</f>
        <v>0</v>
      </c>
      <c r="G134" s="14">
        <f t="shared" si="25"/>
        <v>0</v>
      </c>
      <c r="H134" s="14">
        <f t="shared" si="26"/>
        <v>0</v>
      </c>
      <c r="I134" s="14">
        <f>IF(AND(F134=0,G134=0,H134=0,_xlfn.IFNA(MATCH(LEFT($B134,8),Reference!$G:$G,0),0)),0,
IF(AND(F134=0,G134=0,H134=0,_xlfn.IFNA(MATCH(LEFT($B134,8),Reference!$H:$H,0),0)),$D134,
IF(AND(F134=0,G134=0,H134=0,_xlfn.IFNA(MATCH(LEFT($C134,4),Reference!$H:$H,0),0)),$D134,
IF((AND(F134=0,G134=0,H134=0,(_xlfn.IFNA(MATCH(LEFT($B134,4),Reference!$H:$H,0),0)))),$D134,
IF(AND(F134=0,G134=0,H134=0,_xlfn.IFNA(MATCH(MID($B134,5,4),Reference!$H:$H,0),0),LEFT($C134,4)&lt;&gt;"8865"),$D134,0)))))</f>
        <v>20272.43</v>
      </c>
      <c r="J134" s="14">
        <f t="shared" si="27"/>
        <v>0</v>
      </c>
      <c r="K134" s="14">
        <f t="shared" si="28"/>
        <v>20272.43</v>
      </c>
      <c r="L134" s="14">
        <f t="shared" si="29"/>
        <v>0</v>
      </c>
      <c r="M134" s="14" t="str">
        <f>IFERROR(IFERROR(INDEX(Reference!$C:$C,MATCH(VALUE(LEFT(B134,(FIND("-",B134,1)-1))),Reference!$B:$B,0)),INDEX(Reference!$C:$C,MATCH((LEFT(B134,(FIND("-",B134,1)-1))),Reference!$B:$B,0))),IFERROR(IF(FIND("-",B134),"Asset Management",""),""))</f>
        <v>Compliance, Security, Env Mgmt</v>
      </c>
      <c r="N134" s="14" t="str">
        <f>_xlfn.IFNA(INDEX(Reference!$M:$N,MATCH($C134,Reference!$M:$M,0),2),"Exclude")</f>
        <v>NonUnion Labor</v>
      </c>
      <c r="O134" s="14" t="str">
        <f>VLOOKUP(X134,'Department Detail'!$A$2:$F$5229,5,FALSE)</f>
        <v>Line &amp; Meter Operations</v>
      </c>
      <c r="Q134" s="14" t="s">
        <v>324</v>
      </c>
      <c r="R134" s="76">
        <v>2697580.5</v>
      </c>
      <c r="X134" s="14" t="s">
        <v>322</v>
      </c>
    </row>
    <row r="135" spans="1:24" s="14" customFormat="1" ht="15" thickBot="1" x14ac:dyDescent="0.35">
      <c r="A135" s="13"/>
      <c r="B135" s="57" t="s">
        <v>325</v>
      </c>
      <c r="C135" s="57" t="s">
        <v>190</v>
      </c>
      <c r="D135" s="56">
        <v>10700</v>
      </c>
      <c r="E135" s="56"/>
      <c r="F135" s="14">
        <f>IF(AND(LEFT($C135,4)&lt;&gt;"8310")*OR(_xlfn.IFNA(MATCH(LEFT($B135,8),Reference!$E:$E,0),0),(_xlfn.IFNA(MATCH(MID($B135,5,4),Reference!$E:$E,0),0))),$D135,)</f>
        <v>0</v>
      </c>
      <c r="G135" s="14">
        <f t="shared" si="25"/>
        <v>0</v>
      </c>
      <c r="H135" s="14">
        <f t="shared" si="26"/>
        <v>0</v>
      </c>
      <c r="I135" s="14">
        <f>IF(AND(F135=0,G135=0,H135=0,_xlfn.IFNA(MATCH(LEFT($B135,8),Reference!$G:$G,0),0)),0,
IF(AND(F135=0,G135=0,H135=0,_xlfn.IFNA(MATCH(LEFT($B135,8),Reference!$H:$H,0),0)),$D135,
IF(AND(F135=0,G135=0,H135=0,_xlfn.IFNA(MATCH(LEFT($C135,4),Reference!$H:$H,0),0)),$D135,
IF((AND(F135=0,G135=0,H135=0,(_xlfn.IFNA(MATCH(LEFT($B135,4),Reference!$H:$H,0),0)))),$D135,
IF(AND(F135=0,G135=0,H135=0,_xlfn.IFNA(MATCH(MID($B135,5,4),Reference!$H:$H,0),0),LEFT($C135,4)&lt;&gt;"8865"),$D135,0)))))</f>
        <v>10700</v>
      </c>
      <c r="J135" s="14">
        <f t="shared" si="27"/>
        <v>0</v>
      </c>
      <c r="K135" s="14">
        <f t="shared" si="28"/>
        <v>10700</v>
      </c>
      <c r="L135" s="14">
        <f t="shared" si="29"/>
        <v>0</v>
      </c>
      <c r="M135" s="14" t="str">
        <f>IFERROR(IFERROR(INDEX(Reference!$C:$C,MATCH(VALUE(LEFT(B135,(FIND("-",B135,1)-1))),Reference!$B:$B,0)),INDEX(Reference!$C:$C,MATCH((LEFT(B135,(FIND("-",B135,1)-1))),Reference!$B:$B,0))),IFERROR(IF(FIND("-",B135),"Asset Management",""),""))</f>
        <v>Compliance, Security, Env Mgmt</v>
      </c>
      <c r="N135" s="14" t="str">
        <f>_xlfn.IFNA(INDEX(Reference!$M:$N,MATCH($C135,Reference!$M:$M,0),2),"Exclude")</f>
        <v>Nonlabor</v>
      </c>
      <c r="O135" s="14" t="str">
        <f>VLOOKUP(X135,'Department Detail'!$A$2:$F$5229,5,FALSE)</f>
        <v>Line &amp; Meter Operations</v>
      </c>
      <c r="Q135" s="14" t="s">
        <v>326</v>
      </c>
      <c r="R135" s="76">
        <v>3241049.85</v>
      </c>
      <c r="X135" s="14" t="s">
        <v>327</v>
      </c>
    </row>
    <row r="136" spans="1:24" s="14" customFormat="1" ht="15" thickBot="1" x14ac:dyDescent="0.35">
      <c r="A136" s="13"/>
      <c r="B136" s="57" t="s">
        <v>325</v>
      </c>
      <c r="C136" s="57" t="s">
        <v>185</v>
      </c>
      <c r="D136" s="56">
        <v>35762.589999999997</v>
      </c>
      <c r="E136" s="56"/>
      <c r="F136" s="14">
        <f>IF(AND(LEFT($C136,4)&lt;&gt;"8310")*OR(_xlfn.IFNA(MATCH(LEFT($B136,8),Reference!$E:$E,0),0),(_xlfn.IFNA(MATCH(MID($B136,5,4),Reference!$E:$E,0),0))),$D136,)</f>
        <v>0</v>
      </c>
      <c r="G136" s="14">
        <f t="shared" si="25"/>
        <v>0</v>
      </c>
      <c r="H136" s="14">
        <f t="shared" si="26"/>
        <v>0</v>
      </c>
      <c r="I136" s="14">
        <f>IF(AND(F136=0,G136=0,H136=0,_xlfn.IFNA(MATCH(LEFT($B136,8),Reference!$G:$G,0),0)),0,
IF(AND(F136=0,G136=0,H136=0,_xlfn.IFNA(MATCH(LEFT($B136,8),Reference!$H:$H,0),0)),$D136,
IF(AND(F136=0,G136=0,H136=0,_xlfn.IFNA(MATCH(LEFT($C136,4),Reference!$H:$H,0),0)),$D136,
IF((AND(F136=0,G136=0,H136=0,(_xlfn.IFNA(MATCH(LEFT($B136,4),Reference!$H:$H,0),0)))),$D136,
IF(AND(F136=0,G136=0,H136=0,_xlfn.IFNA(MATCH(MID($B136,5,4),Reference!$H:$H,0),0),LEFT($C136,4)&lt;&gt;"8865"),$D136,0)))))</f>
        <v>35762.589999999997</v>
      </c>
      <c r="J136" s="14">
        <f t="shared" si="27"/>
        <v>0</v>
      </c>
      <c r="K136" s="14">
        <f t="shared" si="28"/>
        <v>35762.589999999997</v>
      </c>
      <c r="L136" s="14">
        <f t="shared" si="29"/>
        <v>0</v>
      </c>
      <c r="M136" s="14" t="str">
        <f>IFERROR(IFERROR(INDEX(Reference!$C:$C,MATCH(VALUE(LEFT(B136,(FIND("-",B136,1)-1))),Reference!$B:$B,0)),INDEX(Reference!$C:$C,MATCH((LEFT(B136,(FIND("-",B136,1)-1))),Reference!$B:$B,0))),IFERROR(IF(FIND("-",B136),"Asset Management",""),""))</f>
        <v>Compliance, Security, Env Mgmt</v>
      </c>
      <c r="N136" s="14" t="str">
        <f>_xlfn.IFNA(INDEX(Reference!$M:$N,MATCH($C136,Reference!$M:$M,0),2),"Exclude")</f>
        <v>NonUnion Labor</v>
      </c>
      <c r="O136" s="14" t="str">
        <f>VLOOKUP(X136,'Department Detail'!$A$2:$F$5229,5,FALSE)</f>
        <v>Line &amp; Meter Operations</v>
      </c>
      <c r="Q136" s="14" t="s">
        <v>328</v>
      </c>
      <c r="R136" s="76">
        <v>102973.36333333333</v>
      </c>
      <c r="X136" s="14" t="s">
        <v>329</v>
      </c>
    </row>
    <row r="137" spans="1:24" s="14" customFormat="1" ht="15" thickBot="1" x14ac:dyDescent="0.35">
      <c r="A137" s="13"/>
      <c r="B137" s="57" t="s">
        <v>325</v>
      </c>
      <c r="C137" s="57" t="s">
        <v>201</v>
      </c>
      <c r="D137" s="56">
        <v>125</v>
      </c>
      <c r="E137" s="56"/>
      <c r="F137" s="14">
        <f>IF(AND(LEFT($C137,4)&lt;&gt;"8310")*OR(_xlfn.IFNA(MATCH(LEFT($B137,8),Reference!$E:$E,0),0),(_xlfn.IFNA(MATCH(MID($B137,5,4),Reference!$E:$E,0),0))),$D137,)</f>
        <v>0</v>
      </c>
      <c r="G137" s="14">
        <f t="shared" si="25"/>
        <v>0</v>
      </c>
      <c r="H137" s="14">
        <f t="shared" si="26"/>
        <v>0</v>
      </c>
      <c r="I137" s="14">
        <f>IF(AND(F137=0,G137=0,H137=0,_xlfn.IFNA(MATCH(LEFT($B137,8),Reference!$G:$G,0),0)),0,
IF(AND(F137=0,G137=0,H137=0,_xlfn.IFNA(MATCH(LEFT($B137,8),Reference!$H:$H,0),0)),$D137,
IF(AND(F137=0,G137=0,H137=0,_xlfn.IFNA(MATCH(LEFT($C137,4),Reference!$H:$H,0),0)),$D137,
IF((AND(F137=0,G137=0,H137=0,(_xlfn.IFNA(MATCH(LEFT($B137,4),Reference!$H:$H,0),0)))),$D137,
IF(AND(F137=0,G137=0,H137=0,_xlfn.IFNA(MATCH(MID($B137,5,4),Reference!$H:$H,0),0),LEFT($C137,4)&lt;&gt;"8865"),$D137,0)))))</f>
        <v>125</v>
      </c>
      <c r="J137" s="14">
        <f t="shared" si="27"/>
        <v>0</v>
      </c>
      <c r="K137" s="14">
        <f t="shared" si="28"/>
        <v>125</v>
      </c>
      <c r="L137" s="14">
        <f t="shared" si="29"/>
        <v>0</v>
      </c>
      <c r="M137" s="14" t="str">
        <f>IFERROR(IFERROR(INDEX(Reference!$C:$C,MATCH(VALUE(LEFT(B137,(FIND("-",B137,1)-1))),Reference!$B:$B,0)),INDEX(Reference!$C:$C,MATCH((LEFT(B137,(FIND("-",B137,1)-1))),Reference!$B:$B,0))),IFERROR(IF(FIND("-",B137),"Asset Management",""),""))</f>
        <v>Compliance, Security, Env Mgmt</v>
      </c>
      <c r="N137" s="14" t="str">
        <f>_xlfn.IFNA(INDEX(Reference!$M:$N,MATCH($C137,Reference!$M:$M,0),2),"Exclude")</f>
        <v>Nonlabor</v>
      </c>
      <c r="O137" s="14" t="str">
        <f>VLOOKUP(X137,'Department Detail'!$A$2:$F$5229,5,FALSE)</f>
        <v>T&amp;D Engineering</v>
      </c>
      <c r="Q137" s="14" t="s">
        <v>330</v>
      </c>
      <c r="R137" s="76">
        <v>-1901151.59</v>
      </c>
      <c r="X137" s="14">
        <v>6396</v>
      </c>
    </row>
    <row r="138" spans="1:24" s="14" customFormat="1" ht="15" thickBot="1" x14ac:dyDescent="0.35">
      <c r="A138" s="13"/>
      <c r="B138" s="57" t="s">
        <v>325</v>
      </c>
      <c r="C138" s="57" t="s">
        <v>202</v>
      </c>
      <c r="D138" s="56">
        <v>83.333333333333343</v>
      </c>
      <c r="E138" s="56"/>
      <c r="F138" s="14">
        <f>IF(AND(LEFT($C138,4)&lt;&gt;"8310")*OR(_xlfn.IFNA(MATCH(LEFT($B138,8),Reference!$E:$E,0),0),(_xlfn.IFNA(MATCH(MID($B138,5,4),Reference!$E:$E,0),0))),$D138,)</f>
        <v>0</v>
      </c>
      <c r="G138" s="14">
        <f t="shared" si="25"/>
        <v>0</v>
      </c>
      <c r="H138" s="14">
        <f t="shared" si="26"/>
        <v>0</v>
      </c>
      <c r="I138" s="14">
        <f>IF(AND(F138=0,G138=0,H138=0,_xlfn.IFNA(MATCH(LEFT($B138,8),Reference!$G:$G,0),0)),0,
IF(AND(F138=0,G138=0,H138=0,_xlfn.IFNA(MATCH(LEFT($B138,8),Reference!$H:$H,0),0)),$D138,
IF(AND(F138=0,G138=0,H138=0,_xlfn.IFNA(MATCH(LEFT($C138,4),Reference!$H:$H,0),0)),$D138,
IF((AND(F138=0,G138=0,H138=0,(_xlfn.IFNA(MATCH(LEFT($B138,4),Reference!$H:$H,0),0)))),$D138,
IF(AND(F138=0,G138=0,H138=0,_xlfn.IFNA(MATCH(MID($B138,5,4),Reference!$H:$H,0),0),LEFT($C138,4)&lt;&gt;"8865"),$D138,0)))))</f>
        <v>83.333333333333343</v>
      </c>
      <c r="J138" s="14">
        <f t="shared" si="27"/>
        <v>0</v>
      </c>
      <c r="K138" s="14">
        <f t="shared" si="28"/>
        <v>83.333333333333343</v>
      </c>
      <c r="L138" s="14">
        <f t="shared" si="29"/>
        <v>0</v>
      </c>
      <c r="M138" s="14" t="str">
        <f>IFERROR(IFERROR(INDEX(Reference!$C:$C,MATCH(VALUE(LEFT(B138,(FIND("-",B138,1)-1))),Reference!$B:$B,0)),INDEX(Reference!$C:$C,MATCH((LEFT(B138,(FIND("-",B138,1)-1))),Reference!$B:$B,0))),IFERROR(IF(FIND("-",B138),"Asset Management",""),""))</f>
        <v>Compliance, Security, Env Mgmt</v>
      </c>
      <c r="N138" s="14" t="str">
        <f>_xlfn.IFNA(INDEX(Reference!$M:$N,MATCH($C138,Reference!$M:$M,0),2),"Exclude")</f>
        <v>Nonlabor</v>
      </c>
      <c r="O138" s="14" t="str">
        <f>VLOOKUP(X138,'Department Detail'!$A$2:$F$5229,5,FALSE)</f>
        <v>Line &amp; Meter Operations</v>
      </c>
      <c r="Q138" s="14" t="s">
        <v>331</v>
      </c>
      <c r="R138" s="76">
        <v>139825.26</v>
      </c>
      <c r="X138" s="14" t="s">
        <v>332</v>
      </c>
    </row>
    <row r="139" spans="1:24" s="14" customFormat="1" ht="15" thickBot="1" x14ac:dyDescent="0.35">
      <c r="A139" s="13"/>
      <c r="B139" s="57" t="s">
        <v>325</v>
      </c>
      <c r="C139" s="57" t="s">
        <v>206</v>
      </c>
      <c r="D139" s="56">
        <v>139.30333333333334</v>
      </c>
      <c r="E139" s="56"/>
      <c r="F139" s="14">
        <f>IF(AND(LEFT($C139,4)&lt;&gt;"8310")*OR(_xlfn.IFNA(MATCH(LEFT($B139,8),Reference!$E:$E,0),0),(_xlfn.IFNA(MATCH(MID($B139,5,4),Reference!$E:$E,0),0))),$D139,)</f>
        <v>0</v>
      </c>
      <c r="G139" s="14">
        <f t="shared" si="25"/>
        <v>0</v>
      </c>
      <c r="H139" s="14">
        <f t="shared" si="26"/>
        <v>0</v>
      </c>
      <c r="I139" s="14">
        <f>IF(AND(F139=0,G139=0,H139=0,_xlfn.IFNA(MATCH(LEFT($B139,8),Reference!$G:$G,0),0)),0,
IF(AND(F139=0,G139=0,H139=0,_xlfn.IFNA(MATCH(LEFT($B139,8),Reference!$H:$H,0),0)),$D139,
IF(AND(F139=0,G139=0,H139=0,_xlfn.IFNA(MATCH(LEFT($C139,4),Reference!$H:$H,0),0)),$D139,
IF((AND(F139=0,G139=0,H139=0,(_xlfn.IFNA(MATCH(LEFT($B139,4),Reference!$H:$H,0),0)))),$D139,
IF(AND(F139=0,G139=0,H139=0,_xlfn.IFNA(MATCH(MID($B139,5,4),Reference!$H:$H,0),0),LEFT($C139,4)&lt;&gt;"8865"),$D139,0)))))</f>
        <v>139.30333333333334</v>
      </c>
      <c r="J139" s="14">
        <f t="shared" si="27"/>
        <v>0</v>
      </c>
      <c r="K139" s="14">
        <f t="shared" si="28"/>
        <v>139.30333333333334</v>
      </c>
      <c r="L139" s="14">
        <f t="shared" si="29"/>
        <v>0</v>
      </c>
      <c r="M139" s="14" t="str">
        <f>IFERROR(IFERROR(INDEX(Reference!$C:$C,MATCH(VALUE(LEFT(B139,(FIND("-",B139,1)-1))),Reference!$B:$B,0)),INDEX(Reference!$C:$C,MATCH((LEFT(B139,(FIND("-",B139,1)-1))),Reference!$B:$B,0))),IFERROR(IF(FIND("-",B139),"Asset Management",""),""))</f>
        <v>Compliance, Security, Env Mgmt</v>
      </c>
      <c r="N139" s="14" t="str">
        <f>_xlfn.IFNA(INDEX(Reference!$M:$N,MATCH($C139,Reference!$M:$M,0),2),"Exclude")</f>
        <v>Nonlabor</v>
      </c>
      <c r="O139" s="14" t="str">
        <f>VLOOKUP(X139,'Department Detail'!$A$2:$F$5229,5,FALSE)</f>
        <v>Line &amp; Meter Operations</v>
      </c>
      <c r="Q139" s="14" t="s">
        <v>333</v>
      </c>
      <c r="R139" s="76">
        <v>73960.88</v>
      </c>
      <c r="X139" s="14" t="s">
        <v>334</v>
      </c>
    </row>
    <row r="140" spans="1:24" s="14" customFormat="1" ht="15" thickBot="1" x14ac:dyDescent="0.35">
      <c r="A140" s="13"/>
      <c r="B140" s="57" t="s">
        <v>325</v>
      </c>
      <c r="C140" s="57" t="s">
        <v>208</v>
      </c>
      <c r="D140" s="56">
        <v>29.98</v>
      </c>
      <c r="E140" s="56"/>
      <c r="F140" s="14">
        <f>IF(AND(LEFT($C140,4)&lt;&gt;"8310")*OR(_xlfn.IFNA(MATCH(LEFT($B140,8),Reference!$E:$E,0),0),(_xlfn.IFNA(MATCH(MID($B140,5,4),Reference!$E:$E,0),0))),$D140,)</f>
        <v>0</v>
      </c>
      <c r="G140" s="14">
        <f t="shared" si="25"/>
        <v>0</v>
      </c>
      <c r="H140" s="14">
        <f t="shared" si="26"/>
        <v>0</v>
      </c>
      <c r="I140" s="14">
        <f>IF(AND(F140=0,G140=0,H140=0,_xlfn.IFNA(MATCH(LEFT($B140,8),Reference!$G:$G,0),0)),0,
IF(AND(F140=0,G140=0,H140=0,_xlfn.IFNA(MATCH(LEFT($B140,8),Reference!$H:$H,0),0)),$D140,
IF(AND(F140=0,G140=0,H140=0,_xlfn.IFNA(MATCH(LEFT($C140,4),Reference!$H:$H,0),0)),$D140,
IF((AND(F140=0,G140=0,H140=0,(_xlfn.IFNA(MATCH(LEFT($B140,4),Reference!$H:$H,0),0)))),$D140,
IF(AND(F140=0,G140=0,H140=0,_xlfn.IFNA(MATCH(MID($B140,5,4),Reference!$H:$H,0),0),LEFT($C140,4)&lt;&gt;"8865"),$D140,0)))))</f>
        <v>29.98</v>
      </c>
      <c r="J140" s="14">
        <f t="shared" si="27"/>
        <v>0</v>
      </c>
      <c r="K140" s="14">
        <f t="shared" si="28"/>
        <v>29.98</v>
      </c>
      <c r="L140" s="14">
        <f t="shared" si="29"/>
        <v>0</v>
      </c>
      <c r="M140" s="14" t="str">
        <f>IFERROR(IFERROR(INDEX(Reference!$C:$C,MATCH(VALUE(LEFT(B140,(FIND("-",B140,1)-1))),Reference!$B:$B,0)),INDEX(Reference!$C:$C,MATCH((LEFT(B140,(FIND("-",B140,1)-1))),Reference!$B:$B,0))),IFERROR(IF(FIND("-",B140),"Asset Management",""),""))</f>
        <v>Compliance, Security, Env Mgmt</v>
      </c>
      <c r="N140" s="14" t="str">
        <f>_xlfn.IFNA(INDEX(Reference!$M:$N,MATCH($C140,Reference!$M:$M,0),2),"Exclude")</f>
        <v>Inventory</v>
      </c>
      <c r="O140" s="14" t="str">
        <f>VLOOKUP(X140,'Department Detail'!$A$2:$F$5229,5,FALSE)</f>
        <v>Line &amp; Meter Operations</v>
      </c>
      <c r="Q140" s="14" t="s">
        <v>335</v>
      </c>
      <c r="R140" s="76">
        <v>2551429.5100000007</v>
      </c>
      <c r="X140" s="14" t="s">
        <v>336</v>
      </c>
    </row>
    <row r="141" spans="1:24" s="14" customFormat="1" ht="15" thickBot="1" x14ac:dyDescent="0.35">
      <c r="A141" s="13"/>
      <c r="B141" s="57" t="s">
        <v>325</v>
      </c>
      <c r="C141" s="57" t="s">
        <v>182</v>
      </c>
      <c r="D141" s="56">
        <v>34.99</v>
      </c>
      <c r="E141" s="56"/>
      <c r="F141" s="14">
        <f>IF(AND(LEFT($C141,4)&lt;&gt;"8310")*OR(_xlfn.IFNA(MATCH(LEFT($B141,8),Reference!$E:$E,0),0),(_xlfn.IFNA(MATCH(MID($B141,5,4),Reference!$E:$E,0),0))),$D141,)</f>
        <v>0</v>
      </c>
      <c r="G141" s="14">
        <f t="shared" si="25"/>
        <v>0</v>
      </c>
      <c r="H141" s="14">
        <f t="shared" si="26"/>
        <v>0</v>
      </c>
      <c r="I141" s="14">
        <f>IF(AND(F141=0,G141=0,H141=0,_xlfn.IFNA(MATCH(LEFT($B141,8),Reference!$G:$G,0),0)),0,
IF(AND(F141=0,G141=0,H141=0,_xlfn.IFNA(MATCH(LEFT($B141,8),Reference!$H:$H,0),0)),$D141,
IF(AND(F141=0,G141=0,H141=0,_xlfn.IFNA(MATCH(LEFT($C141,4),Reference!$H:$H,0),0)),$D141,
IF((AND(F141=0,G141=0,H141=0,(_xlfn.IFNA(MATCH(LEFT($B141,4),Reference!$H:$H,0),0)))),$D141,
IF(AND(F141=0,G141=0,H141=0,_xlfn.IFNA(MATCH(MID($B141,5,4),Reference!$H:$H,0),0),LEFT($C141,4)&lt;&gt;"8865"),$D141,0)))))</f>
        <v>34.99</v>
      </c>
      <c r="J141" s="14">
        <f t="shared" si="27"/>
        <v>0</v>
      </c>
      <c r="K141" s="14">
        <f t="shared" si="28"/>
        <v>34.99</v>
      </c>
      <c r="L141" s="14">
        <f t="shared" si="29"/>
        <v>0</v>
      </c>
      <c r="M141" s="14" t="str">
        <f>IFERROR(IFERROR(INDEX(Reference!$C:$C,MATCH(VALUE(LEFT(B141,(FIND("-",B141,1)-1))),Reference!$B:$B,0)),INDEX(Reference!$C:$C,MATCH((LEFT(B141,(FIND("-",B141,1)-1))),Reference!$B:$B,0))),IFERROR(IF(FIND("-",B141),"Asset Management",""),""))</f>
        <v>Compliance, Security, Env Mgmt</v>
      </c>
      <c r="N141" s="14" t="str">
        <f>_xlfn.IFNA(INDEX(Reference!$M:$N,MATCH($C141,Reference!$M:$M,0),2),"Exclude")</f>
        <v>Nonlabor</v>
      </c>
      <c r="O141" s="14" t="str">
        <f>VLOOKUP(X141,'Department Detail'!$A$2:$F$5229,5,FALSE)</f>
        <v>Line &amp; Meter Operations</v>
      </c>
      <c r="Q141" s="14" t="s">
        <v>337</v>
      </c>
      <c r="R141" s="76">
        <v>2403893.9</v>
      </c>
      <c r="X141" s="14" t="s">
        <v>338</v>
      </c>
    </row>
    <row r="142" spans="1:24" s="14" customFormat="1" ht="15" thickBot="1" x14ac:dyDescent="0.35">
      <c r="A142" s="13"/>
      <c r="B142" s="57" t="s">
        <v>325</v>
      </c>
      <c r="C142" s="57" t="s">
        <v>237</v>
      </c>
      <c r="D142" s="56">
        <v>130.92000000000002</v>
      </c>
      <c r="E142" s="56"/>
      <c r="F142" s="14">
        <f>IF(AND(LEFT($C142,4)&lt;&gt;"8310")*OR(_xlfn.IFNA(MATCH(LEFT($B142,8),Reference!$E:$E,0),0),(_xlfn.IFNA(MATCH(MID($B142,5,4),Reference!$E:$E,0),0))),$D142,)</f>
        <v>0</v>
      </c>
      <c r="G142" s="14">
        <f t="shared" si="25"/>
        <v>0</v>
      </c>
      <c r="H142" s="14">
        <f t="shared" si="26"/>
        <v>0</v>
      </c>
      <c r="I142" s="14">
        <f>IF(AND(F142=0,G142=0,H142=0,_xlfn.IFNA(MATCH(LEFT($B142,8),Reference!$G:$G,0),0)),0,
IF(AND(F142=0,G142=0,H142=0,_xlfn.IFNA(MATCH(LEFT($B142,8),Reference!$H:$H,0),0)),$D142,
IF(AND(F142=0,G142=0,H142=0,_xlfn.IFNA(MATCH(LEFT($C142,4),Reference!$H:$H,0),0)),$D142,
IF((AND(F142=0,G142=0,H142=0,(_xlfn.IFNA(MATCH(LEFT($B142,4),Reference!$H:$H,0),0)))),$D142,
IF(AND(F142=0,G142=0,H142=0,_xlfn.IFNA(MATCH(MID($B142,5,4),Reference!$H:$H,0),0),LEFT($C142,4)&lt;&gt;"8865"),$D142,0)))))</f>
        <v>130.92000000000002</v>
      </c>
      <c r="J142" s="14">
        <f t="shared" si="27"/>
        <v>0</v>
      </c>
      <c r="K142" s="14">
        <f t="shared" si="28"/>
        <v>130.92000000000002</v>
      </c>
      <c r="L142" s="14">
        <f t="shared" si="29"/>
        <v>0</v>
      </c>
      <c r="M142" s="14" t="str">
        <f>IFERROR(IFERROR(INDEX(Reference!$C:$C,MATCH(VALUE(LEFT(B142,(FIND("-",B142,1)-1))),Reference!$B:$B,0)),INDEX(Reference!$C:$C,MATCH((LEFT(B142,(FIND("-",B142,1)-1))),Reference!$B:$B,0))),IFERROR(IF(FIND("-",B142),"Asset Management",""),""))</f>
        <v>Compliance, Security, Env Mgmt</v>
      </c>
      <c r="N142" s="14" t="str">
        <f>_xlfn.IFNA(INDEX(Reference!$M:$N,MATCH($C142,Reference!$M:$M,0),2),"Exclude")</f>
        <v>Inventory</v>
      </c>
      <c r="O142" s="14" t="str">
        <f>VLOOKUP(X142,'Department Detail'!$A$2:$F$5229,5,FALSE)</f>
        <v>Line &amp; Meter Operations</v>
      </c>
      <c r="Q142" s="14" t="s">
        <v>158</v>
      </c>
      <c r="R142" s="76">
        <v>842134</v>
      </c>
      <c r="X142" s="14" t="s">
        <v>338</v>
      </c>
    </row>
    <row r="143" spans="1:24" s="14" customFormat="1" ht="15" thickBot="1" x14ac:dyDescent="0.35">
      <c r="A143" s="13"/>
      <c r="B143" s="57" t="s">
        <v>339</v>
      </c>
      <c r="C143" s="57" t="s">
        <v>185</v>
      </c>
      <c r="D143" s="56">
        <v>27469.809999999998</v>
      </c>
      <c r="E143" s="56"/>
      <c r="F143" s="14">
        <f>IF(AND(LEFT($C143,4)&lt;&gt;"8310")*OR(_xlfn.IFNA(MATCH(LEFT($B143,8),Reference!$E:$E,0),0),(_xlfn.IFNA(MATCH(MID($B143,5,4),Reference!$E:$E,0),0))),$D143,)</f>
        <v>27469.809999999998</v>
      </c>
      <c r="G143" s="14">
        <f t="shared" si="25"/>
        <v>0</v>
      </c>
      <c r="H143" s="14">
        <f t="shared" si="26"/>
        <v>0</v>
      </c>
      <c r="I143" s="14">
        <f>IF(AND(F143=0,G143=0,H143=0,_xlfn.IFNA(MATCH(LEFT($B143,8),Reference!$G:$G,0),0)),0,
IF(AND(F143=0,G143=0,H143=0,_xlfn.IFNA(MATCH(LEFT($B143,8),Reference!$H:$H,0),0)),$D143,
IF(AND(F143=0,G143=0,H143=0,_xlfn.IFNA(MATCH(LEFT($C143,4),Reference!$H:$H,0),0)),$D143,
IF((AND(F143=0,G143=0,H143=0,(_xlfn.IFNA(MATCH(LEFT($B143,4),Reference!$H:$H,0),0)))),$D143,
IF(AND(F143=0,G143=0,H143=0,_xlfn.IFNA(MATCH(MID($B143,5,4),Reference!$H:$H,0),0),LEFT($C143,4)&lt;&gt;"8865"),$D143,0)))))</f>
        <v>0</v>
      </c>
      <c r="J143" s="14">
        <f t="shared" si="27"/>
        <v>0</v>
      </c>
      <c r="K143" s="14">
        <f t="shared" si="28"/>
        <v>27469.809999999998</v>
      </c>
      <c r="L143" s="14">
        <f t="shared" si="29"/>
        <v>0</v>
      </c>
      <c r="M143" s="14" t="str">
        <f>IFERROR(IFERROR(INDEX(Reference!$C:$C,MATCH(VALUE(LEFT(B143,(FIND("-",B143,1)-1))),Reference!$B:$B,0)),INDEX(Reference!$C:$C,MATCH((LEFT(B143,(FIND("-",B143,1)-1))),Reference!$B:$B,0))),IFERROR(IF(FIND("-",B143),"Asset Management",""),""))</f>
        <v>Compliance, Security, Env Mgmt</v>
      </c>
      <c r="N143" s="14" t="str">
        <f>_xlfn.IFNA(INDEX(Reference!$M:$N,MATCH($C143,Reference!$M:$M,0),2),"Exclude")</f>
        <v>NonUnion Labor</v>
      </c>
      <c r="O143" s="14" t="str">
        <f>VLOOKUP(X143,'Department Detail'!$A$2:$F$5229,5,FALSE)</f>
        <v>T&amp;D Engineering</v>
      </c>
      <c r="Q143" s="14" t="s">
        <v>179</v>
      </c>
      <c r="R143" s="76">
        <v>36430.36</v>
      </c>
      <c r="X143" s="14">
        <v>6045</v>
      </c>
    </row>
    <row r="144" spans="1:24" s="14" customFormat="1" ht="15" thickBot="1" x14ac:dyDescent="0.35">
      <c r="A144" s="13"/>
      <c r="B144" s="57" t="s">
        <v>340</v>
      </c>
      <c r="C144" s="57" t="s">
        <v>186</v>
      </c>
      <c r="D144" s="56">
        <v>72</v>
      </c>
      <c r="E144" s="56"/>
      <c r="F144" s="14">
        <f>IF(AND(LEFT($C144,4)&lt;&gt;"8310")*OR(_xlfn.IFNA(MATCH(LEFT($B144,8),Reference!$E:$E,0),0),(_xlfn.IFNA(MATCH(MID($B144,5,4),Reference!$E:$E,0),0))),$D144,)</f>
        <v>0</v>
      </c>
      <c r="G144" s="14">
        <f t="shared" si="25"/>
        <v>0</v>
      </c>
      <c r="H144" s="14">
        <f t="shared" si="26"/>
        <v>0</v>
      </c>
      <c r="I144" s="14">
        <f>IF(AND(F144=0,G144=0,H144=0,_xlfn.IFNA(MATCH(LEFT($B144,8),Reference!$G:$G,0),0)),0,
IF(AND(F144=0,G144=0,H144=0,_xlfn.IFNA(MATCH(LEFT($B144,8),Reference!$H:$H,0),0)),$D144,
IF(AND(F144=0,G144=0,H144=0,_xlfn.IFNA(MATCH(LEFT($C144,4),Reference!$H:$H,0),0)),$D144,
IF((AND(F144=0,G144=0,H144=0,(_xlfn.IFNA(MATCH(LEFT($B144,4),Reference!$H:$H,0),0)))),$D144,
IF(AND(F144=0,G144=0,H144=0,_xlfn.IFNA(MATCH(MID($B144,5,4),Reference!$H:$H,0),0),LEFT($C144,4)&lt;&gt;"8865"),$D144,0)))))</f>
        <v>0</v>
      </c>
      <c r="J144" s="14">
        <f t="shared" si="27"/>
        <v>72</v>
      </c>
      <c r="K144" s="14">
        <f t="shared" si="28"/>
        <v>72</v>
      </c>
      <c r="L144" s="14">
        <f t="shared" si="29"/>
        <v>0</v>
      </c>
      <c r="M144" s="14" t="str">
        <f>IFERROR(IFERROR(INDEX(Reference!$C:$C,MATCH(VALUE(LEFT(B144,(FIND("-",B144,1)-1))),Reference!$B:$B,0)),INDEX(Reference!$C:$C,MATCH((LEFT(B144,(FIND("-",B144,1)-1))),Reference!$B:$B,0))),IFERROR(IF(FIND("-",B144),"Asset Management",""),""))</f>
        <v>Asset Management</v>
      </c>
      <c r="N144" s="14" t="str">
        <f>_xlfn.IFNA(INDEX(Reference!$M:$N,MATCH($C144,Reference!$M:$M,0),2),"Exclude")</f>
        <v>Union Labor</v>
      </c>
      <c r="O144" s="14" t="str">
        <f>VLOOKUP(X144,'Department Detail'!$A$2:$F$5229,5,FALSE)</f>
        <v>Substation Engineering</v>
      </c>
      <c r="Q144" s="14" t="s">
        <v>341</v>
      </c>
      <c r="R144" s="76">
        <v>16798.27</v>
      </c>
      <c r="X144" s="14">
        <v>2004</v>
      </c>
    </row>
    <row r="145" spans="1:24" s="14" customFormat="1" ht="15" thickBot="1" x14ac:dyDescent="0.35">
      <c r="A145" s="13"/>
      <c r="B145" s="57" t="s">
        <v>342</v>
      </c>
      <c r="C145" s="57" t="s">
        <v>186</v>
      </c>
      <c r="D145" s="56">
        <v>521.73</v>
      </c>
      <c r="E145" s="56"/>
      <c r="F145" s="14">
        <f>IF(AND(LEFT($C145,4)&lt;&gt;"8310")*OR(_xlfn.IFNA(MATCH(LEFT($B145,8),Reference!$E:$E,0),0),(_xlfn.IFNA(MATCH(MID($B145,5,4),Reference!$E:$E,0),0))),$D145,)</f>
        <v>0</v>
      </c>
      <c r="G145" s="14">
        <f t="shared" si="25"/>
        <v>0</v>
      </c>
      <c r="H145" s="14">
        <f t="shared" si="26"/>
        <v>0</v>
      </c>
      <c r="I145" s="14">
        <f>IF(AND(F145=0,G145=0,H145=0,_xlfn.IFNA(MATCH(LEFT($B145,8),Reference!$G:$G,0),0)),0,
IF(AND(F145=0,G145=0,H145=0,_xlfn.IFNA(MATCH(LEFT($B145,8),Reference!$H:$H,0),0)),$D145,
IF(AND(F145=0,G145=0,H145=0,_xlfn.IFNA(MATCH(LEFT($C145,4),Reference!$H:$H,0),0)),$D145,
IF((AND(F145=0,G145=0,H145=0,(_xlfn.IFNA(MATCH(LEFT($B145,4),Reference!$H:$H,0),0)))),$D145,
IF(AND(F145=0,G145=0,H145=0,_xlfn.IFNA(MATCH(MID($B145,5,4),Reference!$H:$H,0),0),LEFT($C145,4)&lt;&gt;"8865"),$D145,0)))))</f>
        <v>0</v>
      </c>
      <c r="J145" s="14">
        <f t="shared" si="27"/>
        <v>521.73</v>
      </c>
      <c r="K145" s="14">
        <f t="shared" si="28"/>
        <v>521.73</v>
      </c>
      <c r="L145" s="14">
        <f t="shared" si="29"/>
        <v>0</v>
      </c>
      <c r="M145" s="14" t="str">
        <f>IFERROR(IFERROR(INDEX(Reference!$C:$C,MATCH(VALUE(LEFT(B145,(FIND("-",B145,1)-1))),Reference!$B:$B,0)),INDEX(Reference!$C:$C,MATCH((LEFT(B145,(FIND("-",B145,1)-1))),Reference!$B:$B,0))),IFERROR(IF(FIND("-",B145),"Asset Management",""),""))</f>
        <v>Asset Management</v>
      </c>
      <c r="N145" s="14" t="str">
        <f>_xlfn.IFNA(INDEX(Reference!$M:$N,MATCH($C145,Reference!$M:$M,0),2),"Exclude")</f>
        <v>Union Labor</v>
      </c>
      <c r="O145" s="14" t="str">
        <f>VLOOKUP(X145,'Department Detail'!$A$2:$F$5229,5,FALSE)</f>
        <v>Substation Engineering</v>
      </c>
      <c r="Q145" s="14" t="s">
        <v>343</v>
      </c>
      <c r="R145" s="76">
        <v>-322732.31</v>
      </c>
      <c r="X145" s="14">
        <v>2004</v>
      </c>
    </row>
    <row r="146" spans="1:24" s="14" customFormat="1" ht="15" thickBot="1" x14ac:dyDescent="0.35">
      <c r="A146" s="13"/>
      <c r="B146" s="57" t="s">
        <v>342</v>
      </c>
      <c r="C146" s="57" t="s">
        <v>191</v>
      </c>
      <c r="D146" s="56">
        <v>115.07</v>
      </c>
      <c r="E146" s="56"/>
      <c r="F146" s="14">
        <f>IF(AND(LEFT($C146,4)&lt;&gt;"8310")*OR(_xlfn.IFNA(MATCH(LEFT($B146,8),Reference!$E:$E,0),0),(_xlfn.IFNA(MATCH(MID($B146,5,4),Reference!$E:$E,0),0))),$D146,)</f>
        <v>0</v>
      </c>
      <c r="G146" s="14">
        <f t="shared" si="25"/>
        <v>0</v>
      </c>
      <c r="H146" s="14">
        <f t="shared" si="26"/>
        <v>0</v>
      </c>
      <c r="I146" s="14">
        <f>IF(AND(F146=0,G146=0,H146=0,_xlfn.IFNA(MATCH(LEFT($B146,8),Reference!$G:$G,0),0)),0,
IF(AND(F146=0,G146=0,H146=0,_xlfn.IFNA(MATCH(LEFT($B146,8),Reference!$H:$H,0),0)),$D146,
IF(AND(F146=0,G146=0,H146=0,_xlfn.IFNA(MATCH(LEFT($C146,4),Reference!$H:$H,0),0)),$D146,
IF((AND(F146=0,G146=0,H146=0,(_xlfn.IFNA(MATCH(LEFT($B146,4),Reference!$H:$H,0),0)))),$D146,
IF(AND(F146=0,G146=0,H146=0,_xlfn.IFNA(MATCH(MID($B146,5,4),Reference!$H:$H,0),0),LEFT($C146,4)&lt;&gt;"8865"),$D146,0)))))</f>
        <v>0</v>
      </c>
      <c r="J146" s="14">
        <f t="shared" si="27"/>
        <v>115.07</v>
      </c>
      <c r="K146" s="14">
        <f t="shared" si="28"/>
        <v>115.07</v>
      </c>
      <c r="L146" s="14">
        <f t="shared" si="29"/>
        <v>0</v>
      </c>
      <c r="M146" s="14" t="str">
        <f>IFERROR(IFERROR(INDEX(Reference!$C:$C,MATCH(VALUE(LEFT(B146,(FIND("-",B146,1)-1))),Reference!$B:$B,0)),INDEX(Reference!$C:$C,MATCH((LEFT(B146,(FIND("-",B146,1)-1))),Reference!$B:$B,0))),IFERROR(IF(FIND("-",B146),"Asset Management",""),""))</f>
        <v>Asset Management</v>
      </c>
      <c r="N146" s="14" t="str">
        <f>_xlfn.IFNA(INDEX(Reference!$M:$N,MATCH($C146,Reference!$M:$M,0),2),"Exclude")</f>
        <v>Union Labor</v>
      </c>
      <c r="O146" s="14" t="str">
        <f>VLOOKUP(X146,'Department Detail'!$A$2:$F$5229,5,FALSE)</f>
        <v>Substation Engineering</v>
      </c>
      <c r="Q146" s="14" t="s">
        <v>159</v>
      </c>
      <c r="R146" s="76">
        <v>3327956.6400000006</v>
      </c>
      <c r="X146" s="14">
        <v>2004</v>
      </c>
    </row>
    <row r="147" spans="1:24" s="14" customFormat="1" ht="15" thickBot="1" x14ac:dyDescent="0.35">
      <c r="A147" s="13"/>
      <c r="B147" s="57" t="s">
        <v>344</v>
      </c>
      <c r="C147" s="57" t="s">
        <v>190</v>
      </c>
      <c r="D147" s="56">
        <v>1315.93</v>
      </c>
      <c r="E147" s="56"/>
      <c r="F147" s="14">
        <f>IF(AND(LEFT($C147,4)&lt;&gt;"8310")*OR(_xlfn.IFNA(MATCH(LEFT($B147,8),Reference!$E:$E,0),0),(_xlfn.IFNA(MATCH(MID($B147,5,4),Reference!$E:$E,0),0))),$D147,)</f>
        <v>0</v>
      </c>
      <c r="G147" s="14">
        <f t="shared" si="25"/>
        <v>0</v>
      </c>
      <c r="H147" s="14">
        <f t="shared" si="26"/>
        <v>0</v>
      </c>
      <c r="I147" s="14">
        <f>IF(AND(F147=0,G147=0,H147=0,_xlfn.IFNA(MATCH(LEFT($B147,8),Reference!$G:$G,0),0)),0,
IF(AND(F147=0,G147=0,H147=0,_xlfn.IFNA(MATCH(LEFT($B147,8),Reference!$H:$H,0),0)),$D147,
IF(AND(F147=0,G147=0,H147=0,_xlfn.IFNA(MATCH(LEFT($C147,4),Reference!$H:$H,0),0)),$D147,
IF((AND(F147=0,G147=0,H147=0,(_xlfn.IFNA(MATCH(LEFT($B147,4),Reference!$H:$H,0),0)))),$D147,
IF(AND(F147=0,G147=0,H147=0,_xlfn.IFNA(MATCH(MID($B147,5,4),Reference!$H:$H,0),0),LEFT($C147,4)&lt;&gt;"8865"),$D147,0)))))</f>
        <v>0</v>
      </c>
      <c r="J147" s="14">
        <f t="shared" si="27"/>
        <v>1315.93</v>
      </c>
      <c r="K147" s="14">
        <f t="shared" si="28"/>
        <v>1315.93</v>
      </c>
      <c r="L147" s="14">
        <f t="shared" si="29"/>
        <v>0</v>
      </c>
      <c r="M147" s="14" t="str">
        <f>IFERROR(IFERROR(INDEX(Reference!$C:$C,MATCH(VALUE(LEFT(B147,(FIND("-",B147,1)-1))),Reference!$B:$B,0)),INDEX(Reference!$C:$C,MATCH((LEFT(B147,(FIND("-",B147,1)-1))),Reference!$B:$B,0))),IFERROR(IF(FIND("-",B147),"Asset Management",""),""))</f>
        <v>Asset Management</v>
      </c>
      <c r="N147" s="14" t="str">
        <f>_xlfn.IFNA(INDEX(Reference!$M:$N,MATCH($C147,Reference!$M:$M,0),2),"Exclude")</f>
        <v>Nonlabor</v>
      </c>
      <c r="O147" s="14" t="str">
        <f>VLOOKUP(X147,'Department Detail'!$A$2:$F$5229,5,FALSE)</f>
        <v>Substation Engineering</v>
      </c>
      <c r="Q147" s="14" t="s">
        <v>114</v>
      </c>
      <c r="R147" s="76">
        <v>94353338.485132247</v>
      </c>
      <c r="X147" s="14">
        <v>2004</v>
      </c>
    </row>
    <row r="148" spans="1:24" s="14" customFormat="1" ht="15" thickBot="1" x14ac:dyDescent="0.35">
      <c r="A148" s="13"/>
      <c r="B148" s="57" t="s">
        <v>344</v>
      </c>
      <c r="C148" s="57" t="s">
        <v>186</v>
      </c>
      <c r="D148" s="56">
        <v>486.93999999999994</v>
      </c>
      <c r="E148" s="56"/>
      <c r="F148" s="14">
        <f>IF(AND(LEFT($C148,4)&lt;&gt;"8310")*OR(_xlfn.IFNA(MATCH(LEFT($B148,8),Reference!$E:$E,0),0),(_xlfn.IFNA(MATCH(MID($B148,5,4),Reference!$E:$E,0),0))),$D148,)</f>
        <v>0</v>
      </c>
      <c r="G148" s="14">
        <f t="shared" si="25"/>
        <v>0</v>
      </c>
      <c r="H148" s="14">
        <f t="shared" si="26"/>
        <v>0</v>
      </c>
      <c r="I148" s="14">
        <f>IF(AND(F148=0,G148=0,H148=0,_xlfn.IFNA(MATCH(LEFT($B148,8),Reference!$G:$G,0),0)),0,
IF(AND(F148=0,G148=0,H148=0,_xlfn.IFNA(MATCH(LEFT($B148,8),Reference!$H:$H,0),0)),$D148,
IF(AND(F148=0,G148=0,H148=0,_xlfn.IFNA(MATCH(LEFT($C148,4),Reference!$H:$H,0),0)),$D148,
IF((AND(F148=0,G148=0,H148=0,(_xlfn.IFNA(MATCH(LEFT($B148,4),Reference!$H:$H,0),0)))),$D148,
IF(AND(F148=0,G148=0,H148=0,_xlfn.IFNA(MATCH(MID($B148,5,4),Reference!$H:$H,0),0),LEFT($C148,4)&lt;&gt;"8865"),$D148,0)))))</f>
        <v>0</v>
      </c>
      <c r="J148" s="14">
        <f t="shared" si="27"/>
        <v>486.93999999999994</v>
      </c>
      <c r="K148" s="14">
        <f t="shared" si="28"/>
        <v>486.93999999999994</v>
      </c>
      <c r="L148" s="14">
        <f t="shared" si="29"/>
        <v>0</v>
      </c>
      <c r="M148" s="14" t="str">
        <f>IFERROR(IFERROR(INDEX(Reference!$C:$C,MATCH(VALUE(LEFT(B148,(FIND("-",B148,1)-1))),Reference!$B:$B,0)),INDEX(Reference!$C:$C,MATCH((LEFT(B148,(FIND("-",B148,1)-1))),Reference!$B:$B,0))),IFERROR(IF(FIND("-",B148),"Asset Management",""),""))</f>
        <v>Asset Management</v>
      </c>
      <c r="N148" s="14" t="str">
        <f>_xlfn.IFNA(INDEX(Reference!$M:$N,MATCH($C148,Reference!$M:$M,0),2),"Exclude")</f>
        <v>Union Labor</v>
      </c>
      <c r="O148" s="14" t="str">
        <f>VLOOKUP(X148,'Department Detail'!$A$2:$F$5229,5,FALSE)</f>
        <v>Substation Engineering</v>
      </c>
      <c r="R148" s="76"/>
      <c r="X148" s="14">
        <v>2004</v>
      </c>
    </row>
    <row r="149" spans="1:24" s="14" customFormat="1" ht="15" thickBot="1" x14ac:dyDescent="0.35">
      <c r="A149" s="13"/>
      <c r="B149" s="57" t="s">
        <v>344</v>
      </c>
      <c r="C149" s="57" t="s">
        <v>191</v>
      </c>
      <c r="D149" s="56">
        <v>622.87</v>
      </c>
      <c r="E149" s="56"/>
      <c r="F149" s="14">
        <f>IF(AND(LEFT($C149,4)&lt;&gt;"8310")*OR(_xlfn.IFNA(MATCH(LEFT($B149,8),Reference!$E:$E,0),0),(_xlfn.IFNA(MATCH(MID($B149,5,4),Reference!$E:$E,0),0))),$D149,)</f>
        <v>0</v>
      </c>
      <c r="G149" s="14">
        <f t="shared" si="25"/>
        <v>0</v>
      </c>
      <c r="H149" s="14">
        <f t="shared" si="26"/>
        <v>0</v>
      </c>
      <c r="I149" s="14">
        <f>IF(AND(F149=0,G149=0,H149=0,_xlfn.IFNA(MATCH(LEFT($B149,8),Reference!$G:$G,0),0)),0,
IF(AND(F149=0,G149=0,H149=0,_xlfn.IFNA(MATCH(LEFT($B149,8),Reference!$H:$H,0),0)),$D149,
IF(AND(F149=0,G149=0,H149=0,_xlfn.IFNA(MATCH(LEFT($C149,4),Reference!$H:$H,0),0)),$D149,
IF((AND(F149=0,G149=0,H149=0,(_xlfn.IFNA(MATCH(LEFT($B149,4),Reference!$H:$H,0),0)))),$D149,
IF(AND(F149=0,G149=0,H149=0,_xlfn.IFNA(MATCH(MID($B149,5,4),Reference!$H:$H,0),0),LEFT($C149,4)&lt;&gt;"8865"),$D149,0)))))</f>
        <v>0</v>
      </c>
      <c r="J149" s="14">
        <f t="shared" si="27"/>
        <v>622.87</v>
      </c>
      <c r="K149" s="14">
        <f t="shared" si="28"/>
        <v>622.87</v>
      </c>
      <c r="L149" s="14">
        <f t="shared" si="29"/>
        <v>0</v>
      </c>
      <c r="M149" s="14" t="str">
        <f>IFERROR(IFERROR(INDEX(Reference!$C:$C,MATCH(VALUE(LEFT(B149,(FIND("-",B149,1)-1))),Reference!$B:$B,0)),INDEX(Reference!$C:$C,MATCH((LEFT(B149,(FIND("-",B149,1)-1))),Reference!$B:$B,0))),IFERROR(IF(FIND("-",B149),"Asset Management",""),""))</f>
        <v>Asset Management</v>
      </c>
      <c r="N149" s="14" t="str">
        <f>_xlfn.IFNA(INDEX(Reference!$M:$N,MATCH($C149,Reference!$M:$M,0),2),"Exclude")</f>
        <v>Union Labor</v>
      </c>
      <c r="O149" s="14" t="str">
        <f>VLOOKUP(X149,'Department Detail'!$A$2:$F$5229,5,FALSE)</f>
        <v>Substation Engineering</v>
      </c>
      <c r="R149" s="76"/>
      <c r="X149" s="14">
        <v>2004</v>
      </c>
    </row>
    <row r="150" spans="1:24" s="14" customFormat="1" ht="15" thickBot="1" x14ac:dyDescent="0.35">
      <c r="A150" s="13"/>
      <c r="B150" s="57" t="s">
        <v>345</v>
      </c>
      <c r="C150" s="57" t="s">
        <v>260</v>
      </c>
      <c r="D150" s="56">
        <v>-300</v>
      </c>
      <c r="E150" s="56"/>
      <c r="F150" s="14">
        <f>IF(AND(LEFT($C150,4)&lt;&gt;"8310")*OR(_xlfn.IFNA(MATCH(LEFT($B150,8),Reference!$E:$E,0),0),(_xlfn.IFNA(MATCH(MID($B150,5,4),Reference!$E:$E,0),0))),$D150,)</f>
        <v>0</v>
      </c>
      <c r="G150" s="14">
        <f t="shared" si="25"/>
        <v>0</v>
      </c>
      <c r="H150" s="14">
        <f t="shared" si="26"/>
        <v>0</v>
      </c>
      <c r="I150" s="14">
        <f>IF(AND(F150=0,G150=0,H150=0,_xlfn.IFNA(MATCH(LEFT($B150,8),Reference!$G:$G,0),0)),0,
IF(AND(F150=0,G150=0,H150=0,_xlfn.IFNA(MATCH(LEFT($B150,8),Reference!$H:$H,0),0)),$D150,
IF(AND(F150=0,G150=0,H150=0,_xlfn.IFNA(MATCH(LEFT($C150,4),Reference!$H:$H,0),0)),$D150,
IF((AND(F150=0,G150=0,H150=0,(_xlfn.IFNA(MATCH(LEFT($B150,4),Reference!$H:$H,0),0)))),$D150,
IF(AND(F150=0,G150=0,H150=0,_xlfn.IFNA(MATCH(MID($B150,5,4),Reference!$H:$H,0),0),LEFT($C150,4)&lt;&gt;"8865"),$D150,0)))))</f>
        <v>0</v>
      </c>
      <c r="J150" s="14">
        <f t="shared" si="27"/>
        <v>-300</v>
      </c>
      <c r="K150" s="14">
        <f t="shared" si="28"/>
        <v>-300</v>
      </c>
      <c r="L150" s="14">
        <f t="shared" si="29"/>
        <v>0</v>
      </c>
      <c r="M150" s="14" t="str">
        <f>IFERROR(IFERROR(INDEX(Reference!$C:$C,MATCH(VALUE(LEFT(B150,(FIND("-",B150,1)-1))),Reference!$B:$B,0)),INDEX(Reference!$C:$C,MATCH((LEFT(B150,(FIND("-",B150,1)-1))),Reference!$B:$B,0))),IFERROR(IF(FIND("-",B150),"Asset Management",""),""))</f>
        <v>Asset Management</v>
      </c>
      <c r="N150" s="14" t="str">
        <f>_xlfn.IFNA(INDEX(Reference!$M:$N,MATCH($C150,Reference!$M:$M,0),2),"Exclude")</f>
        <v>Project Proceeds</v>
      </c>
      <c r="O150" s="14" t="str">
        <f>VLOOKUP(X150,'Department Detail'!$A$2:$F$5229,5,FALSE)</f>
        <v>Substation Engineering</v>
      </c>
      <c r="R150" s="76"/>
      <c r="X150" s="14">
        <v>2004</v>
      </c>
    </row>
    <row r="151" spans="1:24" s="14" customFormat="1" ht="15" thickBot="1" x14ac:dyDescent="0.35">
      <c r="A151" s="13"/>
      <c r="B151" s="57" t="s">
        <v>346</v>
      </c>
      <c r="C151" s="57" t="s">
        <v>186</v>
      </c>
      <c r="D151" s="56">
        <v>19.440000000000001</v>
      </c>
      <c r="E151" s="56"/>
      <c r="F151" s="14">
        <f>IF(AND(LEFT($C151,4)&lt;&gt;"8310")*OR(_xlfn.IFNA(MATCH(LEFT($B151,8),Reference!$E:$E,0),0),(_xlfn.IFNA(MATCH(MID($B151,5,4),Reference!$E:$E,0),0))),$D151,)</f>
        <v>0</v>
      </c>
      <c r="G151" s="14">
        <f t="shared" si="25"/>
        <v>0</v>
      </c>
      <c r="H151" s="14">
        <f t="shared" si="26"/>
        <v>0</v>
      </c>
      <c r="I151" s="14">
        <f>IF(AND(F151=0,G151=0,H151=0,_xlfn.IFNA(MATCH(LEFT($B151,8),Reference!$G:$G,0),0)),0,
IF(AND(F151=0,G151=0,H151=0,_xlfn.IFNA(MATCH(LEFT($B151,8),Reference!$H:$H,0),0)),$D151,
IF(AND(F151=0,G151=0,H151=0,_xlfn.IFNA(MATCH(LEFT($C151,4),Reference!$H:$H,0),0)),$D151,
IF((AND(F151=0,G151=0,H151=0,(_xlfn.IFNA(MATCH(LEFT($B151,4),Reference!$H:$H,0),0)))),$D151,
IF(AND(F151=0,G151=0,H151=0,_xlfn.IFNA(MATCH(MID($B151,5,4),Reference!$H:$H,0),0),LEFT($C151,4)&lt;&gt;"8865"),$D151,0)))))</f>
        <v>0</v>
      </c>
      <c r="J151" s="14">
        <f t="shared" si="27"/>
        <v>19.440000000000001</v>
      </c>
      <c r="K151" s="14">
        <f t="shared" si="28"/>
        <v>19.440000000000001</v>
      </c>
      <c r="L151" s="14">
        <f t="shared" si="29"/>
        <v>0</v>
      </c>
      <c r="M151" s="14" t="str">
        <f>IFERROR(IFERROR(INDEX(Reference!$C:$C,MATCH(VALUE(LEFT(B151,(FIND("-",B151,1)-1))),Reference!$B:$B,0)),INDEX(Reference!$C:$C,MATCH((LEFT(B151,(FIND("-",B151,1)-1))),Reference!$B:$B,0))),IFERROR(IF(FIND("-",B151),"Asset Management",""),""))</f>
        <v>Asset Management</v>
      </c>
      <c r="N151" s="14" t="str">
        <f>_xlfn.IFNA(INDEX(Reference!$M:$N,MATCH($C151,Reference!$M:$M,0),2),"Exclude")</f>
        <v>Union Labor</v>
      </c>
      <c r="O151" s="14" t="str">
        <f>VLOOKUP(X151,'Department Detail'!$A$2:$F$5229,5,FALSE)</f>
        <v>Substation Engineering</v>
      </c>
      <c r="R151" s="76"/>
      <c r="X151" s="14">
        <v>2004</v>
      </c>
    </row>
    <row r="152" spans="1:24" s="14" customFormat="1" ht="15" thickBot="1" x14ac:dyDescent="0.35">
      <c r="A152" s="13"/>
      <c r="B152" s="57" t="s">
        <v>346</v>
      </c>
      <c r="C152" s="57" t="s">
        <v>191</v>
      </c>
      <c r="D152" s="56">
        <v>3.65</v>
      </c>
      <c r="E152" s="56"/>
      <c r="F152" s="14">
        <f>IF(AND(LEFT($C152,4)&lt;&gt;"8310")*OR(_xlfn.IFNA(MATCH(LEFT($B152,8),Reference!$E:$E,0),0),(_xlfn.IFNA(MATCH(MID($B152,5,4),Reference!$E:$E,0),0))),$D152,)</f>
        <v>0</v>
      </c>
      <c r="G152" s="14">
        <f t="shared" si="25"/>
        <v>0</v>
      </c>
      <c r="H152" s="14">
        <f t="shared" si="26"/>
        <v>0</v>
      </c>
      <c r="I152" s="14">
        <f>IF(AND(F152=0,G152=0,H152=0,_xlfn.IFNA(MATCH(LEFT($B152,8),Reference!$G:$G,0),0)),0,
IF(AND(F152=0,G152=0,H152=0,_xlfn.IFNA(MATCH(LEFT($B152,8),Reference!$H:$H,0),0)),$D152,
IF(AND(F152=0,G152=0,H152=0,_xlfn.IFNA(MATCH(LEFT($C152,4),Reference!$H:$H,0),0)),$D152,
IF((AND(F152=0,G152=0,H152=0,(_xlfn.IFNA(MATCH(LEFT($B152,4),Reference!$H:$H,0),0)))),$D152,
IF(AND(F152=0,G152=0,H152=0,_xlfn.IFNA(MATCH(MID($B152,5,4),Reference!$H:$H,0),0),LEFT($C152,4)&lt;&gt;"8865"),$D152,0)))))</f>
        <v>0</v>
      </c>
      <c r="J152" s="14">
        <f t="shared" si="27"/>
        <v>3.65</v>
      </c>
      <c r="K152" s="14">
        <f t="shared" si="28"/>
        <v>3.65</v>
      </c>
      <c r="L152" s="14">
        <f t="shared" si="29"/>
        <v>0</v>
      </c>
      <c r="M152" s="14" t="str">
        <f>IFERROR(IFERROR(INDEX(Reference!$C:$C,MATCH(VALUE(LEFT(B152,(FIND("-",B152,1)-1))),Reference!$B:$B,0)),INDEX(Reference!$C:$C,MATCH((LEFT(B152,(FIND("-",B152,1)-1))),Reference!$B:$B,0))),IFERROR(IF(FIND("-",B152),"Asset Management",""),""))</f>
        <v>Asset Management</v>
      </c>
      <c r="N152" s="14" t="str">
        <f>_xlfn.IFNA(INDEX(Reference!$M:$N,MATCH($C152,Reference!$M:$M,0),2),"Exclude")</f>
        <v>Union Labor</v>
      </c>
      <c r="O152" s="14" t="str">
        <f>VLOOKUP(X152,'Department Detail'!$A$2:$F$5229,5,FALSE)</f>
        <v>Substation Engineering</v>
      </c>
      <c r="R152" s="76"/>
      <c r="X152" s="14">
        <v>2004</v>
      </c>
    </row>
    <row r="153" spans="1:24" s="14" customFormat="1" ht="15" thickBot="1" x14ac:dyDescent="0.35">
      <c r="A153" s="13"/>
      <c r="B153" s="57" t="s">
        <v>347</v>
      </c>
      <c r="C153" s="57" t="s">
        <v>186</v>
      </c>
      <c r="D153" s="56">
        <v>110</v>
      </c>
      <c r="E153" s="56"/>
      <c r="F153" s="14">
        <f>IF(AND(LEFT($C153,4)&lt;&gt;"8310")*OR(_xlfn.IFNA(MATCH(LEFT($B153,8),Reference!$E:$E,0),0),(_xlfn.IFNA(MATCH(MID($B153,5,4),Reference!$E:$E,0),0))),$D153,)</f>
        <v>0</v>
      </c>
      <c r="G153" s="14">
        <f t="shared" si="25"/>
        <v>0</v>
      </c>
      <c r="H153" s="14">
        <f t="shared" si="26"/>
        <v>0</v>
      </c>
      <c r="I153" s="14">
        <f>IF(AND(F153=0,G153=0,H153=0,_xlfn.IFNA(MATCH(LEFT($B153,8),Reference!$G:$G,0),0)),0,
IF(AND(F153=0,G153=0,H153=0,_xlfn.IFNA(MATCH(LEFT($B153,8),Reference!$H:$H,0),0)),$D153,
IF(AND(F153=0,G153=0,H153=0,_xlfn.IFNA(MATCH(LEFT($C153,4),Reference!$H:$H,0),0)),$D153,
IF((AND(F153=0,G153=0,H153=0,(_xlfn.IFNA(MATCH(LEFT($B153,4),Reference!$H:$H,0),0)))),$D153,
IF(AND(F153=0,G153=0,H153=0,_xlfn.IFNA(MATCH(MID($B153,5,4),Reference!$H:$H,0),0),LEFT($C153,4)&lt;&gt;"8865"),$D153,0)))))</f>
        <v>0</v>
      </c>
      <c r="J153" s="14">
        <f t="shared" si="27"/>
        <v>110</v>
      </c>
      <c r="K153" s="14">
        <f t="shared" si="28"/>
        <v>110</v>
      </c>
      <c r="L153" s="14">
        <f t="shared" si="29"/>
        <v>0</v>
      </c>
      <c r="M153" s="14" t="str">
        <f>IFERROR(IFERROR(INDEX(Reference!$C:$C,MATCH(VALUE(LEFT(B153,(FIND("-",B153,1)-1))),Reference!$B:$B,0)),INDEX(Reference!$C:$C,MATCH((LEFT(B153,(FIND("-",B153,1)-1))),Reference!$B:$B,0))),IFERROR(IF(FIND("-",B153),"Asset Management",""),""))</f>
        <v>Asset Management</v>
      </c>
      <c r="N153" s="14" t="str">
        <f>_xlfn.IFNA(INDEX(Reference!$M:$N,MATCH($C153,Reference!$M:$M,0),2),"Exclude")</f>
        <v>Union Labor</v>
      </c>
      <c r="O153" s="14" t="str">
        <f>VLOOKUP(X153,'Department Detail'!$A$2:$F$5229,5,FALSE)</f>
        <v>Substation Engineering</v>
      </c>
      <c r="R153" s="76"/>
      <c r="X153" s="14">
        <v>2004</v>
      </c>
    </row>
    <row r="154" spans="1:24" s="14" customFormat="1" ht="15" thickBot="1" x14ac:dyDescent="0.35">
      <c r="A154" s="13"/>
      <c r="B154" s="57" t="s">
        <v>348</v>
      </c>
      <c r="C154" s="57" t="s">
        <v>186</v>
      </c>
      <c r="D154" s="56">
        <v>65.03</v>
      </c>
      <c r="E154" s="56"/>
      <c r="F154" s="14">
        <f>IF(AND(LEFT($C154,4)&lt;&gt;"8310")*OR(_xlfn.IFNA(MATCH(LEFT($B154,8),Reference!$E:$E,0),0),(_xlfn.IFNA(MATCH(MID($B154,5,4),Reference!$E:$E,0),0))),$D154,)</f>
        <v>0</v>
      </c>
      <c r="G154" s="14">
        <f t="shared" si="25"/>
        <v>0</v>
      </c>
      <c r="H154" s="14">
        <f t="shared" si="26"/>
        <v>0</v>
      </c>
      <c r="I154" s="14">
        <f>IF(AND(F154=0,G154=0,H154=0,_xlfn.IFNA(MATCH(LEFT($B154,8),Reference!$G:$G,0),0)),0,
IF(AND(F154=0,G154=0,H154=0,_xlfn.IFNA(MATCH(LEFT($B154,8),Reference!$H:$H,0),0)),$D154,
IF(AND(F154=0,G154=0,H154=0,_xlfn.IFNA(MATCH(LEFT($C154,4),Reference!$H:$H,0),0)),$D154,
IF((AND(F154=0,G154=0,H154=0,(_xlfn.IFNA(MATCH(LEFT($B154,4),Reference!$H:$H,0),0)))),$D154,
IF(AND(F154=0,G154=0,H154=0,_xlfn.IFNA(MATCH(MID($B154,5,4),Reference!$H:$H,0),0),LEFT($C154,4)&lt;&gt;"8865"),$D154,0)))))</f>
        <v>0</v>
      </c>
      <c r="J154" s="14">
        <f t="shared" si="27"/>
        <v>65.03</v>
      </c>
      <c r="K154" s="14">
        <f t="shared" si="28"/>
        <v>65.03</v>
      </c>
      <c r="L154" s="14">
        <f t="shared" si="29"/>
        <v>0</v>
      </c>
      <c r="M154" s="14" t="str">
        <f>IFERROR(IFERROR(INDEX(Reference!$C:$C,MATCH(VALUE(LEFT(B154,(FIND("-",B154,1)-1))),Reference!$B:$B,0)),INDEX(Reference!$C:$C,MATCH((LEFT(B154,(FIND("-",B154,1)-1))),Reference!$B:$B,0))),IFERROR(IF(FIND("-",B154),"Asset Management",""),""))</f>
        <v>Asset Management</v>
      </c>
      <c r="N154" s="14" t="str">
        <f>_xlfn.IFNA(INDEX(Reference!$M:$N,MATCH($C154,Reference!$M:$M,0),2),"Exclude")</f>
        <v>Union Labor</v>
      </c>
      <c r="O154" s="14" t="str">
        <f>VLOOKUP(X154,'Department Detail'!$A$2:$F$5229,5,FALSE)</f>
        <v>Substation Engineering</v>
      </c>
      <c r="R154" s="76"/>
      <c r="X154" s="14">
        <v>2004</v>
      </c>
    </row>
    <row r="155" spans="1:24" s="14" customFormat="1" ht="15" thickBot="1" x14ac:dyDescent="0.35">
      <c r="A155" s="13"/>
      <c r="B155" s="57" t="s">
        <v>348</v>
      </c>
      <c r="C155" s="57" t="s">
        <v>191</v>
      </c>
      <c r="D155" s="56">
        <v>67.48</v>
      </c>
      <c r="E155" s="56"/>
      <c r="F155" s="14">
        <f>IF(AND(LEFT($C155,4)&lt;&gt;"8310")*OR(_xlfn.IFNA(MATCH(LEFT($B155,8),Reference!$E:$E,0),0),(_xlfn.IFNA(MATCH(MID($B155,5,4),Reference!$E:$E,0),0))),$D155,)</f>
        <v>0</v>
      </c>
      <c r="G155" s="14">
        <f t="shared" si="25"/>
        <v>0</v>
      </c>
      <c r="H155" s="14">
        <f t="shared" si="26"/>
        <v>0</v>
      </c>
      <c r="I155" s="14">
        <f>IF(AND(F155=0,G155=0,H155=0,_xlfn.IFNA(MATCH(LEFT($B155,8),Reference!$G:$G,0),0)),0,
IF(AND(F155=0,G155=0,H155=0,_xlfn.IFNA(MATCH(LEFT($B155,8),Reference!$H:$H,0),0)),$D155,
IF(AND(F155=0,G155=0,H155=0,_xlfn.IFNA(MATCH(LEFT($C155,4),Reference!$H:$H,0),0)),$D155,
IF((AND(F155=0,G155=0,H155=0,(_xlfn.IFNA(MATCH(LEFT($B155,4),Reference!$H:$H,0),0)))),$D155,
IF(AND(F155=0,G155=0,H155=0,_xlfn.IFNA(MATCH(MID($B155,5,4),Reference!$H:$H,0),0),LEFT($C155,4)&lt;&gt;"8865"),$D155,0)))))</f>
        <v>0</v>
      </c>
      <c r="J155" s="14">
        <f t="shared" si="27"/>
        <v>67.48</v>
      </c>
      <c r="K155" s="14">
        <f t="shared" si="28"/>
        <v>67.48</v>
      </c>
      <c r="L155" s="14">
        <f t="shared" si="29"/>
        <v>0</v>
      </c>
      <c r="M155" s="14" t="str">
        <f>IFERROR(IFERROR(INDEX(Reference!$C:$C,MATCH(VALUE(LEFT(B155,(FIND("-",B155,1)-1))),Reference!$B:$B,0)),INDEX(Reference!$C:$C,MATCH((LEFT(B155,(FIND("-",B155,1)-1))),Reference!$B:$B,0))),IFERROR(IF(FIND("-",B155),"Asset Management",""),""))</f>
        <v>Asset Management</v>
      </c>
      <c r="N155" s="14" t="str">
        <f>_xlfn.IFNA(INDEX(Reference!$M:$N,MATCH($C155,Reference!$M:$M,0),2),"Exclude")</f>
        <v>Union Labor</v>
      </c>
      <c r="O155" s="14" t="str">
        <f>VLOOKUP(X155,'Department Detail'!$A$2:$F$5229,5,FALSE)</f>
        <v>Substation Engineering</v>
      </c>
      <c r="R155" s="76"/>
      <c r="X155" s="14">
        <v>2004</v>
      </c>
    </row>
    <row r="156" spans="1:24" s="14" customFormat="1" ht="15" thickBot="1" x14ac:dyDescent="0.35">
      <c r="A156" s="13"/>
      <c r="B156" s="57" t="s">
        <v>349</v>
      </c>
      <c r="C156" s="57" t="s">
        <v>186</v>
      </c>
      <c r="D156" s="56">
        <v>28.64</v>
      </c>
      <c r="E156" s="56"/>
      <c r="F156" s="14">
        <f>IF(AND(LEFT($C156,4)&lt;&gt;"8310")*OR(_xlfn.IFNA(MATCH(LEFT($B156,8),Reference!$E:$E,0),0),(_xlfn.IFNA(MATCH(MID($B156,5,4),Reference!$E:$E,0),0))),$D156,)</f>
        <v>0</v>
      </c>
      <c r="G156" s="14">
        <f t="shared" si="25"/>
        <v>0</v>
      </c>
      <c r="H156" s="14">
        <f t="shared" si="26"/>
        <v>0</v>
      </c>
      <c r="I156" s="14">
        <f>IF(AND(F156=0,G156=0,H156=0,_xlfn.IFNA(MATCH(LEFT($B156,8),Reference!$G:$G,0),0)),0,
IF(AND(F156=0,G156=0,H156=0,_xlfn.IFNA(MATCH(LEFT($B156,8),Reference!$H:$H,0),0)),$D156,
IF(AND(F156=0,G156=0,H156=0,_xlfn.IFNA(MATCH(LEFT($C156,4),Reference!$H:$H,0),0)),$D156,
IF((AND(F156=0,G156=0,H156=0,(_xlfn.IFNA(MATCH(LEFT($B156,4),Reference!$H:$H,0),0)))),$D156,
IF(AND(F156=0,G156=0,H156=0,_xlfn.IFNA(MATCH(MID($B156,5,4),Reference!$H:$H,0),0),LEFT($C156,4)&lt;&gt;"8865"),$D156,0)))))</f>
        <v>0</v>
      </c>
      <c r="J156" s="14">
        <f t="shared" si="27"/>
        <v>28.64</v>
      </c>
      <c r="K156" s="14">
        <f t="shared" si="28"/>
        <v>28.64</v>
      </c>
      <c r="L156" s="14">
        <f t="shared" si="29"/>
        <v>0</v>
      </c>
      <c r="M156" s="14" t="str">
        <f>IFERROR(IFERROR(INDEX(Reference!$C:$C,MATCH(VALUE(LEFT(B156,(FIND("-",B156,1)-1))),Reference!$B:$B,0)),INDEX(Reference!$C:$C,MATCH((LEFT(B156,(FIND("-",B156,1)-1))),Reference!$B:$B,0))),IFERROR(IF(FIND("-",B156),"Asset Management",""),""))</f>
        <v>Asset Management</v>
      </c>
      <c r="N156" s="14" t="str">
        <f>_xlfn.IFNA(INDEX(Reference!$M:$N,MATCH($C156,Reference!$M:$M,0),2),"Exclude")</f>
        <v>Union Labor</v>
      </c>
      <c r="O156" s="14" t="str">
        <f>VLOOKUP(X156,'Department Detail'!$A$2:$F$5229,5,FALSE)</f>
        <v>Substation Engineering</v>
      </c>
      <c r="R156" s="76"/>
      <c r="X156" s="14">
        <v>2004</v>
      </c>
    </row>
    <row r="157" spans="1:24" s="14" customFormat="1" ht="15" thickBot="1" x14ac:dyDescent="0.35">
      <c r="A157" s="13"/>
      <c r="B157" s="57" t="s">
        <v>349</v>
      </c>
      <c r="C157" s="57" t="s">
        <v>191</v>
      </c>
      <c r="D157" s="56">
        <v>13.92</v>
      </c>
      <c r="E157" s="56"/>
      <c r="F157" s="14">
        <f>IF(AND(LEFT($C157,4)&lt;&gt;"8310")*OR(_xlfn.IFNA(MATCH(LEFT($B157,8),Reference!$E:$E,0),0),(_xlfn.IFNA(MATCH(MID($B157,5,4),Reference!$E:$E,0),0))),$D157,)</f>
        <v>0</v>
      </c>
      <c r="G157" s="14">
        <f t="shared" si="25"/>
        <v>0</v>
      </c>
      <c r="H157" s="14">
        <f t="shared" si="26"/>
        <v>0</v>
      </c>
      <c r="I157" s="14">
        <f>IF(AND(F157=0,G157=0,H157=0,_xlfn.IFNA(MATCH(LEFT($B157,8),Reference!$G:$G,0),0)),0,
IF(AND(F157=0,G157=0,H157=0,_xlfn.IFNA(MATCH(LEFT($B157,8),Reference!$H:$H,0),0)),$D157,
IF(AND(F157=0,G157=0,H157=0,_xlfn.IFNA(MATCH(LEFT($C157,4),Reference!$H:$H,0),0)),$D157,
IF((AND(F157=0,G157=0,H157=0,(_xlfn.IFNA(MATCH(LEFT($B157,4),Reference!$H:$H,0),0)))),$D157,
IF(AND(F157=0,G157=0,H157=0,_xlfn.IFNA(MATCH(MID($B157,5,4),Reference!$H:$H,0),0),LEFT($C157,4)&lt;&gt;"8865"),$D157,0)))))</f>
        <v>0</v>
      </c>
      <c r="J157" s="14">
        <f t="shared" si="27"/>
        <v>13.92</v>
      </c>
      <c r="K157" s="14">
        <f t="shared" si="28"/>
        <v>13.92</v>
      </c>
      <c r="L157" s="14">
        <f t="shared" si="29"/>
        <v>0</v>
      </c>
      <c r="M157" s="14" t="str">
        <f>IFERROR(IFERROR(INDEX(Reference!$C:$C,MATCH(VALUE(LEFT(B157,(FIND("-",B157,1)-1))),Reference!$B:$B,0)),INDEX(Reference!$C:$C,MATCH((LEFT(B157,(FIND("-",B157,1)-1))),Reference!$B:$B,0))),IFERROR(IF(FIND("-",B157),"Asset Management",""),""))</f>
        <v>Asset Management</v>
      </c>
      <c r="N157" s="14" t="str">
        <f>_xlfn.IFNA(INDEX(Reference!$M:$N,MATCH($C157,Reference!$M:$M,0),2),"Exclude")</f>
        <v>Union Labor</v>
      </c>
      <c r="O157" s="14" t="str">
        <f>VLOOKUP(X157,'Department Detail'!$A$2:$F$5229,5,FALSE)</f>
        <v>Substation Engineering</v>
      </c>
      <c r="R157" s="76"/>
      <c r="X157" s="14">
        <v>2004</v>
      </c>
    </row>
    <row r="158" spans="1:24" s="14" customFormat="1" ht="15" thickBot="1" x14ac:dyDescent="0.35">
      <c r="A158" s="13"/>
      <c r="B158" s="57" t="s">
        <v>350</v>
      </c>
      <c r="C158" s="57" t="s">
        <v>186</v>
      </c>
      <c r="D158" s="56">
        <v>42.49</v>
      </c>
      <c r="E158" s="56"/>
      <c r="F158" s="14">
        <f>IF(AND(LEFT($C158,4)&lt;&gt;"8310")*OR(_xlfn.IFNA(MATCH(LEFT($B158,8),Reference!$E:$E,0),0),(_xlfn.IFNA(MATCH(MID($B158,5,4),Reference!$E:$E,0),0))),$D158,)</f>
        <v>0</v>
      </c>
      <c r="G158" s="14">
        <f t="shared" si="25"/>
        <v>0</v>
      </c>
      <c r="H158" s="14">
        <f t="shared" si="26"/>
        <v>0</v>
      </c>
      <c r="I158" s="14">
        <f>IF(AND(F158=0,G158=0,H158=0,_xlfn.IFNA(MATCH(LEFT($B158,8),Reference!$G:$G,0),0)),0,
IF(AND(F158=0,G158=0,H158=0,_xlfn.IFNA(MATCH(LEFT($B158,8),Reference!$H:$H,0),0)),$D158,
IF(AND(F158=0,G158=0,H158=0,_xlfn.IFNA(MATCH(LEFT($C158,4),Reference!$H:$H,0),0)),$D158,
IF((AND(F158=0,G158=0,H158=0,(_xlfn.IFNA(MATCH(LEFT($B158,4),Reference!$H:$H,0),0)))),$D158,
IF(AND(F158=0,G158=0,H158=0,_xlfn.IFNA(MATCH(MID($B158,5,4),Reference!$H:$H,0),0),LEFT($C158,4)&lt;&gt;"8865"),$D158,0)))))</f>
        <v>0</v>
      </c>
      <c r="J158" s="14">
        <f t="shared" si="27"/>
        <v>42.49</v>
      </c>
      <c r="K158" s="14">
        <f t="shared" si="28"/>
        <v>42.49</v>
      </c>
      <c r="L158" s="14">
        <f t="shared" si="29"/>
        <v>0</v>
      </c>
      <c r="M158" s="14" t="str">
        <f>IFERROR(IFERROR(INDEX(Reference!$C:$C,MATCH(VALUE(LEFT(B158,(FIND("-",B158,1)-1))),Reference!$B:$B,0)),INDEX(Reference!$C:$C,MATCH((LEFT(B158,(FIND("-",B158,1)-1))),Reference!$B:$B,0))),IFERROR(IF(FIND("-",B158),"Asset Management",""),""))</f>
        <v>Asset Management</v>
      </c>
      <c r="N158" s="14" t="str">
        <f>_xlfn.IFNA(INDEX(Reference!$M:$N,MATCH($C158,Reference!$M:$M,0),2),"Exclude")</f>
        <v>Union Labor</v>
      </c>
      <c r="O158" s="14" t="str">
        <f>VLOOKUP(X158,'Department Detail'!$A$2:$F$5229,5,FALSE)</f>
        <v>Substation Engineering</v>
      </c>
      <c r="R158" s="76"/>
      <c r="X158" s="14">
        <v>2004</v>
      </c>
    </row>
    <row r="159" spans="1:24" s="14" customFormat="1" ht="15" thickBot="1" x14ac:dyDescent="0.35">
      <c r="A159" s="13"/>
      <c r="B159" s="57" t="s">
        <v>350</v>
      </c>
      <c r="C159" s="57" t="s">
        <v>191</v>
      </c>
      <c r="D159" s="56">
        <v>21.46</v>
      </c>
      <c r="E159" s="56"/>
      <c r="F159" s="14">
        <f>IF(AND(LEFT($C159,4)&lt;&gt;"8310")*OR(_xlfn.IFNA(MATCH(LEFT($B159,8),Reference!$E:$E,0),0),(_xlfn.IFNA(MATCH(MID($B159,5,4),Reference!$E:$E,0),0))),$D159,)</f>
        <v>0</v>
      </c>
      <c r="G159" s="14">
        <f t="shared" si="25"/>
        <v>0</v>
      </c>
      <c r="H159" s="14">
        <f t="shared" si="26"/>
        <v>0</v>
      </c>
      <c r="I159" s="14">
        <f>IF(AND(F159=0,G159=0,H159=0,_xlfn.IFNA(MATCH(LEFT($B159,8),Reference!$G:$G,0),0)),0,
IF(AND(F159=0,G159=0,H159=0,_xlfn.IFNA(MATCH(LEFT($B159,8),Reference!$H:$H,0),0)),$D159,
IF(AND(F159=0,G159=0,H159=0,_xlfn.IFNA(MATCH(LEFT($C159,4),Reference!$H:$H,0),0)),$D159,
IF((AND(F159=0,G159=0,H159=0,(_xlfn.IFNA(MATCH(LEFT($B159,4),Reference!$H:$H,0),0)))),$D159,
IF(AND(F159=0,G159=0,H159=0,_xlfn.IFNA(MATCH(MID($B159,5,4),Reference!$H:$H,0),0),LEFT($C159,4)&lt;&gt;"8865"),$D159,0)))))</f>
        <v>0</v>
      </c>
      <c r="J159" s="14">
        <f t="shared" si="27"/>
        <v>21.46</v>
      </c>
      <c r="K159" s="14">
        <f t="shared" si="28"/>
        <v>21.46</v>
      </c>
      <c r="L159" s="14">
        <f t="shared" si="29"/>
        <v>0</v>
      </c>
      <c r="M159" s="14" t="str">
        <f>IFERROR(IFERROR(INDEX(Reference!$C:$C,MATCH(VALUE(LEFT(B159,(FIND("-",B159,1)-1))),Reference!$B:$B,0)),INDEX(Reference!$C:$C,MATCH((LEFT(B159,(FIND("-",B159,1)-1))),Reference!$B:$B,0))),IFERROR(IF(FIND("-",B159),"Asset Management",""),""))</f>
        <v>Asset Management</v>
      </c>
      <c r="N159" s="14" t="str">
        <f>_xlfn.IFNA(INDEX(Reference!$M:$N,MATCH($C159,Reference!$M:$M,0),2),"Exclude")</f>
        <v>Union Labor</v>
      </c>
      <c r="O159" s="14" t="str">
        <f>VLOOKUP(X159,'Department Detail'!$A$2:$F$5229,5,FALSE)</f>
        <v>Substation Engineering</v>
      </c>
      <c r="R159" s="76"/>
      <c r="X159" s="14">
        <v>2004</v>
      </c>
    </row>
    <row r="160" spans="1:24" s="14" customFormat="1" ht="15" thickBot="1" x14ac:dyDescent="0.35">
      <c r="A160" s="13"/>
      <c r="B160" s="57" t="s">
        <v>351</v>
      </c>
      <c r="C160" s="57" t="s">
        <v>186</v>
      </c>
      <c r="D160" s="56">
        <v>85.59</v>
      </c>
      <c r="E160" s="56"/>
      <c r="F160" s="14">
        <f>IF(AND(LEFT($C160,4)&lt;&gt;"8310")*OR(_xlfn.IFNA(MATCH(LEFT($B160,8),Reference!$E:$E,0),0),(_xlfn.IFNA(MATCH(MID($B160,5,4),Reference!$E:$E,0),0))),$D160,)</f>
        <v>0</v>
      </c>
      <c r="G160" s="14">
        <f t="shared" si="25"/>
        <v>0</v>
      </c>
      <c r="H160" s="14">
        <f t="shared" si="26"/>
        <v>0</v>
      </c>
      <c r="I160" s="14">
        <f>IF(AND(F160=0,G160=0,H160=0,_xlfn.IFNA(MATCH(LEFT($B160,8),Reference!$G:$G,0),0)),0,
IF(AND(F160=0,G160=0,H160=0,_xlfn.IFNA(MATCH(LEFT($B160,8),Reference!$H:$H,0),0)),$D160,
IF(AND(F160=0,G160=0,H160=0,_xlfn.IFNA(MATCH(LEFT($C160,4),Reference!$H:$H,0),0)),$D160,
IF((AND(F160=0,G160=0,H160=0,(_xlfn.IFNA(MATCH(LEFT($B160,4),Reference!$H:$H,0),0)))),$D160,
IF(AND(F160=0,G160=0,H160=0,_xlfn.IFNA(MATCH(MID($B160,5,4),Reference!$H:$H,0),0),LEFT($C160,4)&lt;&gt;"8865"),$D160,0)))))</f>
        <v>0</v>
      </c>
      <c r="J160" s="14">
        <f t="shared" si="27"/>
        <v>85.59</v>
      </c>
      <c r="K160" s="14">
        <f t="shared" si="28"/>
        <v>85.59</v>
      </c>
      <c r="L160" s="14">
        <f t="shared" si="29"/>
        <v>0</v>
      </c>
      <c r="M160" s="14" t="str">
        <f>IFERROR(IFERROR(INDEX(Reference!$C:$C,MATCH(VALUE(LEFT(B160,(FIND("-",B160,1)-1))),Reference!$B:$B,0)),INDEX(Reference!$C:$C,MATCH((LEFT(B160,(FIND("-",B160,1)-1))),Reference!$B:$B,0))),IFERROR(IF(FIND("-",B160),"Asset Management",""),""))</f>
        <v>Asset Management</v>
      </c>
      <c r="N160" s="14" t="str">
        <f>_xlfn.IFNA(INDEX(Reference!$M:$N,MATCH($C160,Reference!$M:$M,0),2),"Exclude")</f>
        <v>Union Labor</v>
      </c>
      <c r="O160" s="14" t="str">
        <f>VLOOKUP(X160,'Department Detail'!$A$2:$F$5229,5,FALSE)</f>
        <v>Substation Engineering</v>
      </c>
      <c r="R160" s="76"/>
      <c r="X160" s="14">
        <v>2004</v>
      </c>
    </row>
    <row r="161" spans="1:24" s="14" customFormat="1" ht="15" thickBot="1" x14ac:dyDescent="0.35">
      <c r="A161" s="13"/>
      <c r="B161" s="57" t="s">
        <v>351</v>
      </c>
      <c r="C161" s="57" t="s">
        <v>191</v>
      </c>
      <c r="D161" s="56">
        <v>33.43</v>
      </c>
      <c r="E161" s="56"/>
      <c r="F161" s="14">
        <f>IF(AND(LEFT($C161,4)&lt;&gt;"8310")*OR(_xlfn.IFNA(MATCH(LEFT($B161,8),Reference!$E:$E,0),0),(_xlfn.IFNA(MATCH(MID($B161,5,4),Reference!$E:$E,0),0))),$D161,)</f>
        <v>0</v>
      </c>
      <c r="G161" s="14">
        <f t="shared" si="25"/>
        <v>0</v>
      </c>
      <c r="H161" s="14">
        <f t="shared" si="26"/>
        <v>0</v>
      </c>
      <c r="I161" s="14">
        <f>IF(AND(F161=0,G161=0,H161=0,_xlfn.IFNA(MATCH(LEFT($B161,8),Reference!$G:$G,0),0)),0,
IF(AND(F161=0,G161=0,H161=0,_xlfn.IFNA(MATCH(LEFT($B161,8),Reference!$H:$H,0),0)),$D161,
IF(AND(F161=0,G161=0,H161=0,_xlfn.IFNA(MATCH(LEFT($C161,4),Reference!$H:$H,0),0)),$D161,
IF((AND(F161=0,G161=0,H161=0,(_xlfn.IFNA(MATCH(LEFT($B161,4),Reference!$H:$H,0),0)))),$D161,
IF(AND(F161=0,G161=0,H161=0,_xlfn.IFNA(MATCH(MID($B161,5,4),Reference!$H:$H,0),0),LEFT($C161,4)&lt;&gt;"8865"),$D161,0)))))</f>
        <v>0</v>
      </c>
      <c r="J161" s="14">
        <f t="shared" si="27"/>
        <v>33.43</v>
      </c>
      <c r="K161" s="14">
        <f t="shared" si="28"/>
        <v>33.43</v>
      </c>
      <c r="L161" s="14">
        <f t="shared" si="29"/>
        <v>0</v>
      </c>
      <c r="M161" s="14" t="str">
        <f>IFERROR(IFERROR(INDEX(Reference!$C:$C,MATCH(VALUE(LEFT(B161,(FIND("-",B161,1)-1))),Reference!$B:$B,0)),INDEX(Reference!$C:$C,MATCH((LEFT(B161,(FIND("-",B161,1)-1))),Reference!$B:$B,0))),IFERROR(IF(FIND("-",B161),"Asset Management",""),""))</f>
        <v>Asset Management</v>
      </c>
      <c r="N161" s="14" t="str">
        <f>_xlfn.IFNA(INDEX(Reference!$M:$N,MATCH($C161,Reference!$M:$M,0),2),"Exclude")</f>
        <v>Union Labor</v>
      </c>
      <c r="O161" s="14" t="str">
        <f>VLOOKUP(X161,'Department Detail'!$A$2:$F$5229,5,FALSE)</f>
        <v>Substation Engineering</v>
      </c>
      <c r="R161" s="76"/>
      <c r="X161" s="14">
        <v>2004</v>
      </c>
    </row>
    <row r="162" spans="1:24" s="14" customFormat="1" ht="15" thickBot="1" x14ac:dyDescent="0.35">
      <c r="A162" s="13"/>
      <c r="B162" s="57" t="s">
        <v>352</v>
      </c>
      <c r="C162" s="57" t="s">
        <v>186</v>
      </c>
      <c r="D162" s="56">
        <v>1279.1199999999999</v>
      </c>
      <c r="E162" s="56"/>
      <c r="F162" s="14">
        <f>IF(AND(LEFT($C162,4)&lt;&gt;"8310")*OR(_xlfn.IFNA(MATCH(LEFT($B162,8),Reference!$E:$E,0),0),(_xlfn.IFNA(MATCH(MID($B162,5,4),Reference!$E:$E,0),0))),$D162,)</f>
        <v>0</v>
      </c>
      <c r="G162" s="14">
        <f t="shared" si="25"/>
        <v>0</v>
      </c>
      <c r="H162" s="14">
        <f t="shared" si="26"/>
        <v>0</v>
      </c>
      <c r="I162" s="14">
        <f>IF(AND(F162=0,G162=0,H162=0,_xlfn.IFNA(MATCH(LEFT($B162,8),Reference!$G:$G,0),0)),0,
IF(AND(F162=0,G162=0,H162=0,_xlfn.IFNA(MATCH(LEFT($B162,8),Reference!$H:$H,0),0)),$D162,
IF(AND(F162=0,G162=0,H162=0,_xlfn.IFNA(MATCH(LEFT($C162,4),Reference!$H:$H,0),0)),$D162,
IF((AND(F162=0,G162=0,H162=0,(_xlfn.IFNA(MATCH(LEFT($B162,4),Reference!$H:$H,0),0)))),$D162,
IF(AND(F162=0,G162=0,H162=0,_xlfn.IFNA(MATCH(MID($B162,5,4),Reference!$H:$H,0),0),LEFT($C162,4)&lt;&gt;"8865"),$D162,0)))))</f>
        <v>0</v>
      </c>
      <c r="J162" s="14">
        <f t="shared" si="27"/>
        <v>1279.1199999999999</v>
      </c>
      <c r="K162" s="14">
        <f t="shared" si="28"/>
        <v>1279.1199999999999</v>
      </c>
      <c r="L162" s="14">
        <f t="shared" si="29"/>
        <v>0</v>
      </c>
      <c r="M162" s="14" t="str">
        <f>IFERROR(IFERROR(INDEX(Reference!$C:$C,MATCH(VALUE(LEFT(B162,(FIND("-",B162,1)-1))),Reference!$B:$B,0)),INDEX(Reference!$C:$C,MATCH((LEFT(B162,(FIND("-",B162,1)-1))),Reference!$B:$B,0))),IFERROR(IF(FIND("-",B162),"Asset Management",""),""))</f>
        <v>Asset Management</v>
      </c>
      <c r="N162" s="14" t="str">
        <f>_xlfn.IFNA(INDEX(Reference!$M:$N,MATCH($C162,Reference!$M:$M,0),2),"Exclude")</f>
        <v>Union Labor</v>
      </c>
      <c r="O162" s="14" t="str">
        <f>VLOOKUP(X162,'Department Detail'!$A$2:$F$5229,5,FALSE)</f>
        <v>Substation Engineering</v>
      </c>
      <c r="R162" s="76"/>
      <c r="X162" s="14">
        <v>2004</v>
      </c>
    </row>
    <row r="163" spans="1:24" s="14" customFormat="1" ht="15" thickBot="1" x14ac:dyDescent="0.35">
      <c r="A163" s="13"/>
      <c r="B163" s="57" t="s">
        <v>352</v>
      </c>
      <c r="C163" s="57" t="s">
        <v>191</v>
      </c>
      <c r="D163" s="56">
        <v>238.03</v>
      </c>
      <c r="E163" s="56"/>
      <c r="F163" s="14">
        <f>IF(AND(LEFT($C163,4)&lt;&gt;"8310")*OR(_xlfn.IFNA(MATCH(LEFT($B163,8),Reference!$E:$E,0),0),(_xlfn.IFNA(MATCH(MID($B163,5,4),Reference!$E:$E,0),0))),$D163,)</f>
        <v>0</v>
      </c>
      <c r="G163" s="14">
        <f t="shared" si="25"/>
        <v>0</v>
      </c>
      <c r="H163" s="14">
        <f t="shared" si="26"/>
        <v>0</v>
      </c>
      <c r="I163" s="14">
        <f>IF(AND(F163=0,G163=0,H163=0,_xlfn.IFNA(MATCH(LEFT($B163,8),Reference!$G:$G,0),0)),0,
IF(AND(F163=0,G163=0,H163=0,_xlfn.IFNA(MATCH(LEFT($B163,8),Reference!$H:$H,0),0)),$D163,
IF(AND(F163=0,G163=0,H163=0,_xlfn.IFNA(MATCH(LEFT($C163,4),Reference!$H:$H,0),0)),$D163,
IF((AND(F163=0,G163=0,H163=0,(_xlfn.IFNA(MATCH(LEFT($B163,4),Reference!$H:$H,0),0)))),$D163,
IF(AND(F163=0,G163=0,H163=0,_xlfn.IFNA(MATCH(MID($B163,5,4),Reference!$H:$H,0),0),LEFT($C163,4)&lt;&gt;"8865"),$D163,0)))))</f>
        <v>0</v>
      </c>
      <c r="J163" s="14">
        <f t="shared" si="27"/>
        <v>238.03</v>
      </c>
      <c r="K163" s="14">
        <f t="shared" si="28"/>
        <v>238.03</v>
      </c>
      <c r="L163" s="14">
        <f t="shared" si="29"/>
        <v>0</v>
      </c>
      <c r="M163" s="14" t="str">
        <f>IFERROR(IFERROR(INDEX(Reference!$C:$C,MATCH(VALUE(LEFT(B163,(FIND("-",B163,1)-1))),Reference!$B:$B,0)),INDEX(Reference!$C:$C,MATCH((LEFT(B163,(FIND("-",B163,1)-1))),Reference!$B:$B,0))),IFERROR(IF(FIND("-",B163),"Asset Management",""),""))</f>
        <v>Asset Management</v>
      </c>
      <c r="N163" s="14" t="str">
        <f>_xlfn.IFNA(INDEX(Reference!$M:$N,MATCH($C163,Reference!$M:$M,0),2),"Exclude")</f>
        <v>Union Labor</v>
      </c>
      <c r="O163" s="14" t="str">
        <f>VLOOKUP(X163,'Department Detail'!$A$2:$F$5229,5,FALSE)</f>
        <v>Substation Engineering</v>
      </c>
      <c r="R163" s="76"/>
      <c r="X163" s="14">
        <v>4668</v>
      </c>
    </row>
    <row r="164" spans="1:24" s="14" customFormat="1" ht="15" thickBot="1" x14ac:dyDescent="0.35">
      <c r="A164" s="13"/>
      <c r="B164" s="57" t="s">
        <v>353</v>
      </c>
      <c r="C164" s="57" t="s">
        <v>186</v>
      </c>
      <c r="D164" s="56">
        <v>10.050000000000001</v>
      </c>
      <c r="E164" s="56"/>
      <c r="F164" s="14">
        <f>IF(AND(LEFT($C164,4)&lt;&gt;"8310")*OR(_xlfn.IFNA(MATCH(LEFT($B164,8),Reference!$E:$E,0),0),(_xlfn.IFNA(MATCH(MID($B164,5,4),Reference!$E:$E,0),0))),$D164,)</f>
        <v>0</v>
      </c>
      <c r="G164" s="14">
        <f t="shared" si="25"/>
        <v>0</v>
      </c>
      <c r="H164" s="14">
        <f t="shared" si="26"/>
        <v>0</v>
      </c>
      <c r="I164" s="14">
        <f>IF(AND(F164=0,G164=0,H164=0,_xlfn.IFNA(MATCH(LEFT($B164,8),Reference!$G:$G,0),0)),0,
IF(AND(F164=0,G164=0,H164=0,_xlfn.IFNA(MATCH(LEFT($B164,8),Reference!$H:$H,0),0)),$D164,
IF(AND(F164=0,G164=0,H164=0,_xlfn.IFNA(MATCH(LEFT($C164,4),Reference!$H:$H,0),0)),$D164,
IF((AND(F164=0,G164=0,H164=0,(_xlfn.IFNA(MATCH(LEFT($B164,4),Reference!$H:$H,0),0)))),$D164,
IF(AND(F164=0,G164=0,H164=0,_xlfn.IFNA(MATCH(MID($B164,5,4),Reference!$H:$H,0),0),LEFT($C164,4)&lt;&gt;"8865"),$D164,0)))))</f>
        <v>0</v>
      </c>
      <c r="J164" s="14">
        <f t="shared" si="27"/>
        <v>10.050000000000001</v>
      </c>
      <c r="K164" s="14">
        <f t="shared" si="28"/>
        <v>10.050000000000001</v>
      </c>
      <c r="L164" s="14">
        <f t="shared" si="29"/>
        <v>0</v>
      </c>
      <c r="M164" s="14" t="str">
        <f>IFERROR(IFERROR(INDEX(Reference!$C:$C,MATCH(VALUE(LEFT(B164,(FIND("-",B164,1)-1))),Reference!$B:$B,0)),INDEX(Reference!$C:$C,MATCH((LEFT(B164,(FIND("-",B164,1)-1))),Reference!$B:$B,0))),IFERROR(IF(FIND("-",B164),"Asset Management",""),""))</f>
        <v>Asset Management</v>
      </c>
      <c r="N164" s="14" t="str">
        <f>_xlfn.IFNA(INDEX(Reference!$M:$N,MATCH($C164,Reference!$M:$M,0),2),"Exclude")</f>
        <v>Union Labor</v>
      </c>
      <c r="O164" s="14" t="str">
        <f>VLOOKUP(X164,'Department Detail'!$A$2:$F$5229,5,FALSE)</f>
        <v>Substation Engineering</v>
      </c>
      <c r="R164" s="76"/>
      <c r="X164" s="14">
        <v>4668</v>
      </c>
    </row>
    <row r="165" spans="1:24" s="14" customFormat="1" ht="15" thickBot="1" x14ac:dyDescent="0.35">
      <c r="A165" s="13"/>
      <c r="B165" s="57" t="s">
        <v>354</v>
      </c>
      <c r="C165" s="57" t="s">
        <v>186</v>
      </c>
      <c r="D165" s="56">
        <v>134.28</v>
      </c>
      <c r="E165" s="56"/>
      <c r="F165" s="14">
        <f>IF(AND(LEFT($C165,4)&lt;&gt;"8310")*OR(_xlfn.IFNA(MATCH(LEFT($B165,8),Reference!$E:$E,0),0),(_xlfn.IFNA(MATCH(MID($B165,5,4),Reference!$E:$E,0),0))),$D165,)</f>
        <v>0</v>
      </c>
      <c r="G165" s="14">
        <f t="shared" si="25"/>
        <v>0</v>
      </c>
      <c r="H165" s="14">
        <f t="shared" si="26"/>
        <v>0</v>
      </c>
      <c r="I165" s="14">
        <f>IF(AND(F165=0,G165=0,H165=0,_xlfn.IFNA(MATCH(LEFT($B165,8),Reference!$G:$G,0),0)),0,
IF(AND(F165=0,G165=0,H165=0,_xlfn.IFNA(MATCH(LEFT($B165,8),Reference!$H:$H,0),0)),$D165,
IF(AND(F165=0,G165=0,H165=0,_xlfn.IFNA(MATCH(LEFT($C165,4),Reference!$H:$H,0),0)),$D165,
IF((AND(F165=0,G165=0,H165=0,(_xlfn.IFNA(MATCH(LEFT($B165,4),Reference!$H:$H,0),0)))),$D165,
IF(AND(F165=0,G165=0,H165=0,_xlfn.IFNA(MATCH(MID($B165,5,4),Reference!$H:$H,0),0),LEFT($C165,4)&lt;&gt;"8865"),$D165,0)))))</f>
        <v>0</v>
      </c>
      <c r="J165" s="14">
        <f t="shared" si="27"/>
        <v>134.28</v>
      </c>
      <c r="K165" s="14">
        <f t="shared" si="28"/>
        <v>134.28</v>
      </c>
      <c r="L165" s="14">
        <f t="shared" si="29"/>
        <v>0</v>
      </c>
      <c r="M165" s="14" t="str">
        <f>IFERROR(IFERROR(INDEX(Reference!$C:$C,MATCH(VALUE(LEFT(B165,(FIND("-",B165,1)-1))),Reference!$B:$B,0)),INDEX(Reference!$C:$C,MATCH((LEFT(B165,(FIND("-",B165,1)-1))),Reference!$B:$B,0))),IFERROR(IF(FIND("-",B165),"Asset Management",""),""))</f>
        <v>Asset Management</v>
      </c>
      <c r="N165" s="14" t="str">
        <f>_xlfn.IFNA(INDEX(Reference!$M:$N,MATCH($C165,Reference!$M:$M,0),2),"Exclude")</f>
        <v>Union Labor</v>
      </c>
      <c r="O165" s="14" t="str">
        <f>VLOOKUP(X165,'Department Detail'!$A$2:$F$5229,5,FALSE)</f>
        <v>Substation Engineering</v>
      </c>
      <c r="R165" s="76"/>
      <c r="X165" s="14">
        <v>4668</v>
      </c>
    </row>
    <row r="166" spans="1:24" s="14" customFormat="1" ht="15" thickBot="1" x14ac:dyDescent="0.35">
      <c r="A166" s="13"/>
      <c r="B166" s="57" t="s">
        <v>354</v>
      </c>
      <c r="C166" s="57" t="s">
        <v>191</v>
      </c>
      <c r="D166" s="56">
        <v>19.350000000000001</v>
      </c>
      <c r="E166" s="56"/>
      <c r="F166" s="14">
        <f>IF(AND(LEFT($C166,4)&lt;&gt;"8310")*OR(_xlfn.IFNA(MATCH(LEFT($B166,8),Reference!$E:$E,0),0),(_xlfn.IFNA(MATCH(MID($B166,5,4),Reference!$E:$E,0),0))),$D166,)</f>
        <v>0</v>
      </c>
      <c r="G166" s="14">
        <f t="shared" si="25"/>
        <v>0</v>
      </c>
      <c r="H166" s="14">
        <f t="shared" si="26"/>
        <v>0</v>
      </c>
      <c r="I166" s="14">
        <f>IF(AND(F166=0,G166=0,H166=0,_xlfn.IFNA(MATCH(LEFT($B166,8),Reference!$G:$G,0),0)),0,
IF(AND(F166=0,G166=0,H166=0,_xlfn.IFNA(MATCH(LEFT($B166,8),Reference!$H:$H,0),0)),$D166,
IF(AND(F166=0,G166=0,H166=0,_xlfn.IFNA(MATCH(LEFT($C166,4),Reference!$H:$H,0),0)),$D166,
IF((AND(F166=0,G166=0,H166=0,(_xlfn.IFNA(MATCH(LEFT($B166,4),Reference!$H:$H,0),0)))),$D166,
IF(AND(F166=0,G166=0,H166=0,_xlfn.IFNA(MATCH(MID($B166,5,4),Reference!$H:$H,0),0),LEFT($C166,4)&lt;&gt;"8865"),$D166,0)))))</f>
        <v>0</v>
      </c>
      <c r="J166" s="14">
        <f t="shared" si="27"/>
        <v>19.350000000000001</v>
      </c>
      <c r="K166" s="14">
        <f t="shared" si="28"/>
        <v>19.350000000000001</v>
      </c>
      <c r="L166" s="14">
        <f t="shared" si="29"/>
        <v>0</v>
      </c>
      <c r="M166" s="14" t="str">
        <f>IFERROR(IFERROR(INDEX(Reference!$C:$C,MATCH(VALUE(LEFT(B166,(FIND("-",B166,1)-1))),Reference!$B:$B,0)),INDEX(Reference!$C:$C,MATCH((LEFT(B166,(FIND("-",B166,1)-1))),Reference!$B:$B,0))),IFERROR(IF(FIND("-",B166),"Asset Management",""),""))</f>
        <v>Asset Management</v>
      </c>
      <c r="N166" s="14" t="str">
        <f>_xlfn.IFNA(INDEX(Reference!$M:$N,MATCH($C166,Reference!$M:$M,0),2),"Exclude")</f>
        <v>Union Labor</v>
      </c>
      <c r="O166" s="14" t="str">
        <f>VLOOKUP(X166,'Department Detail'!$A$2:$F$5229,5,FALSE)</f>
        <v>Substation Engineering</v>
      </c>
      <c r="R166" s="76"/>
      <c r="X166" s="14">
        <v>4668</v>
      </c>
    </row>
    <row r="167" spans="1:24" s="14" customFormat="1" ht="15" thickBot="1" x14ac:dyDescent="0.35">
      <c r="A167" s="13"/>
      <c r="B167" s="57" t="s">
        <v>355</v>
      </c>
      <c r="C167" s="57" t="s">
        <v>186</v>
      </c>
      <c r="D167" s="56">
        <v>145.93</v>
      </c>
      <c r="E167" s="56"/>
      <c r="F167" s="14">
        <f>IF(AND(LEFT($C167,4)&lt;&gt;"8310")*OR(_xlfn.IFNA(MATCH(LEFT($B167,8),Reference!$E:$E,0),0),(_xlfn.IFNA(MATCH(MID($B167,5,4),Reference!$E:$E,0),0))),$D167,)</f>
        <v>0</v>
      </c>
      <c r="G167" s="14">
        <f t="shared" si="25"/>
        <v>0</v>
      </c>
      <c r="H167" s="14">
        <f t="shared" si="26"/>
        <v>0</v>
      </c>
      <c r="I167" s="14">
        <f>IF(AND(F167=0,G167=0,H167=0,_xlfn.IFNA(MATCH(LEFT($B167,8),Reference!$G:$G,0),0)),0,
IF(AND(F167=0,G167=0,H167=0,_xlfn.IFNA(MATCH(LEFT($B167,8),Reference!$H:$H,0),0)),$D167,
IF(AND(F167=0,G167=0,H167=0,_xlfn.IFNA(MATCH(LEFT($C167,4),Reference!$H:$H,0),0)),$D167,
IF((AND(F167=0,G167=0,H167=0,(_xlfn.IFNA(MATCH(LEFT($B167,4),Reference!$H:$H,0),0)))),$D167,
IF(AND(F167=0,G167=0,H167=0,_xlfn.IFNA(MATCH(MID($B167,5,4),Reference!$H:$H,0),0),LEFT($C167,4)&lt;&gt;"8865"),$D167,0)))))</f>
        <v>0</v>
      </c>
      <c r="J167" s="14">
        <f t="shared" si="27"/>
        <v>145.93</v>
      </c>
      <c r="K167" s="14">
        <f t="shared" si="28"/>
        <v>145.93</v>
      </c>
      <c r="L167" s="14">
        <f t="shared" si="29"/>
        <v>0</v>
      </c>
      <c r="M167" s="14" t="str">
        <f>IFERROR(IFERROR(INDEX(Reference!$C:$C,MATCH(VALUE(LEFT(B167,(FIND("-",B167,1)-1))),Reference!$B:$B,0)),INDEX(Reference!$C:$C,MATCH((LEFT(B167,(FIND("-",B167,1)-1))),Reference!$B:$B,0))),IFERROR(IF(FIND("-",B167),"Asset Management",""),""))</f>
        <v>Asset Management</v>
      </c>
      <c r="N167" s="14" t="str">
        <f>_xlfn.IFNA(INDEX(Reference!$M:$N,MATCH($C167,Reference!$M:$M,0),2),"Exclude")</f>
        <v>Union Labor</v>
      </c>
      <c r="O167" s="14" t="str">
        <f>VLOOKUP(X167,'Department Detail'!$A$2:$F$5229,5,FALSE)</f>
        <v>Substation Engineering</v>
      </c>
      <c r="R167" s="76"/>
      <c r="X167" s="14">
        <v>4668</v>
      </c>
    </row>
    <row r="168" spans="1:24" s="14" customFormat="1" ht="15" thickBot="1" x14ac:dyDescent="0.35">
      <c r="A168" s="13"/>
      <c r="B168" s="57" t="s">
        <v>356</v>
      </c>
      <c r="C168" s="57" t="s">
        <v>186</v>
      </c>
      <c r="D168" s="56">
        <v>83.34</v>
      </c>
      <c r="E168" s="56"/>
      <c r="F168" s="14">
        <f>IF(AND(LEFT($C168,4)&lt;&gt;"8310")*OR(_xlfn.IFNA(MATCH(LEFT($B168,8),Reference!$E:$E,0),0),(_xlfn.IFNA(MATCH(MID($B168,5,4),Reference!$E:$E,0),0))),$D168,)</f>
        <v>0</v>
      </c>
      <c r="G168" s="14">
        <f t="shared" si="25"/>
        <v>0</v>
      </c>
      <c r="H168" s="14">
        <f t="shared" si="26"/>
        <v>0</v>
      </c>
      <c r="I168" s="14">
        <f>IF(AND(F168=0,G168=0,H168=0,_xlfn.IFNA(MATCH(LEFT($B168,8),Reference!$G:$G,0),0)),0,
IF(AND(F168=0,G168=0,H168=0,_xlfn.IFNA(MATCH(LEFT($B168,8),Reference!$H:$H,0),0)),$D168,
IF(AND(F168=0,G168=0,H168=0,_xlfn.IFNA(MATCH(LEFT($C168,4),Reference!$H:$H,0),0)),$D168,
IF((AND(F168=0,G168=0,H168=0,(_xlfn.IFNA(MATCH(LEFT($B168,4),Reference!$H:$H,0),0)))),$D168,
IF(AND(F168=0,G168=0,H168=0,_xlfn.IFNA(MATCH(MID($B168,5,4),Reference!$H:$H,0),0),LEFT($C168,4)&lt;&gt;"8865"),$D168,0)))))</f>
        <v>0</v>
      </c>
      <c r="J168" s="14">
        <f t="shared" si="27"/>
        <v>83.34</v>
      </c>
      <c r="K168" s="14">
        <f t="shared" si="28"/>
        <v>83.34</v>
      </c>
      <c r="L168" s="14">
        <f t="shared" si="29"/>
        <v>0</v>
      </c>
      <c r="M168" s="14" t="str">
        <f>IFERROR(IFERROR(INDEX(Reference!$C:$C,MATCH(VALUE(LEFT(B168,(FIND("-",B168,1)-1))),Reference!$B:$B,0)),INDEX(Reference!$C:$C,MATCH((LEFT(B168,(FIND("-",B168,1)-1))),Reference!$B:$B,0))),IFERROR(IF(FIND("-",B168),"Asset Management",""),""))</f>
        <v>Asset Management</v>
      </c>
      <c r="N168" s="14" t="str">
        <f>_xlfn.IFNA(INDEX(Reference!$M:$N,MATCH($C168,Reference!$M:$M,0),2),"Exclude")</f>
        <v>Union Labor</v>
      </c>
      <c r="O168" s="14" t="str">
        <f>VLOOKUP(X168,'Department Detail'!$A$2:$F$5229,5,FALSE)</f>
        <v>Substation Engineering</v>
      </c>
      <c r="R168" s="76"/>
      <c r="X168" s="14">
        <v>4668</v>
      </c>
    </row>
    <row r="169" spans="1:24" s="14" customFormat="1" ht="15" thickBot="1" x14ac:dyDescent="0.35">
      <c r="A169" s="13"/>
      <c r="B169" s="57" t="s">
        <v>356</v>
      </c>
      <c r="C169" s="57" t="s">
        <v>191</v>
      </c>
      <c r="D169" s="56">
        <v>105.03</v>
      </c>
      <c r="E169" s="56"/>
      <c r="F169" s="14">
        <f>IF(AND(LEFT($C169,4)&lt;&gt;"8310")*OR(_xlfn.IFNA(MATCH(LEFT($B169,8),Reference!$E:$E,0),0),(_xlfn.IFNA(MATCH(MID($B169,5,4),Reference!$E:$E,0),0))),$D169,)</f>
        <v>0</v>
      </c>
      <c r="G169" s="14">
        <f t="shared" si="25"/>
        <v>0</v>
      </c>
      <c r="H169" s="14">
        <f t="shared" si="26"/>
        <v>0</v>
      </c>
      <c r="I169" s="14">
        <f>IF(AND(F169=0,G169=0,H169=0,_xlfn.IFNA(MATCH(LEFT($B169,8),Reference!$G:$G,0),0)),0,
IF(AND(F169=0,G169=0,H169=0,_xlfn.IFNA(MATCH(LEFT($B169,8),Reference!$H:$H,0),0)),$D169,
IF(AND(F169=0,G169=0,H169=0,_xlfn.IFNA(MATCH(LEFT($C169,4),Reference!$H:$H,0),0)),$D169,
IF((AND(F169=0,G169=0,H169=0,(_xlfn.IFNA(MATCH(LEFT($B169,4),Reference!$H:$H,0),0)))),$D169,
IF(AND(F169=0,G169=0,H169=0,_xlfn.IFNA(MATCH(MID($B169,5,4),Reference!$H:$H,0),0),LEFT($C169,4)&lt;&gt;"8865"),$D169,0)))))</f>
        <v>0</v>
      </c>
      <c r="J169" s="14">
        <f t="shared" si="27"/>
        <v>105.03</v>
      </c>
      <c r="K169" s="14">
        <f t="shared" si="28"/>
        <v>105.03</v>
      </c>
      <c r="L169" s="14">
        <f t="shared" si="29"/>
        <v>0</v>
      </c>
      <c r="M169" s="14" t="str">
        <f>IFERROR(IFERROR(INDEX(Reference!$C:$C,MATCH(VALUE(LEFT(B169,(FIND("-",B169,1)-1))),Reference!$B:$B,0)),INDEX(Reference!$C:$C,MATCH((LEFT(B169,(FIND("-",B169,1)-1))),Reference!$B:$B,0))),IFERROR(IF(FIND("-",B169),"Asset Management",""),""))</f>
        <v>Asset Management</v>
      </c>
      <c r="N169" s="14" t="str">
        <f>_xlfn.IFNA(INDEX(Reference!$M:$N,MATCH($C169,Reference!$M:$M,0),2),"Exclude")</f>
        <v>Union Labor</v>
      </c>
      <c r="O169" s="14" t="str">
        <f>VLOOKUP(X169,'Department Detail'!$A$2:$F$5229,5,FALSE)</f>
        <v>Substation Engineering</v>
      </c>
      <c r="R169" s="76"/>
      <c r="X169" s="14">
        <v>4668</v>
      </c>
    </row>
    <row r="170" spans="1:24" s="14" customFormat="1" ht="15" thickBot="1" x14ac:dyDescent="0.35">
      <c r="A170" s="13"/>
      <c r="B170" s="57" t="s">
        <v>357</v>
      </c>
      <c r="C170" s="57" t="s">
        <v>179</v>
      </c>
      <c r="D170" s="56">
        <v>99.76</v>
      </c>
      <c r="E170" s="56"/>
      <c r="F170" s="14">
        <f>IF(AND(LEFT($C170,4)&lt;&gt;"8310")*OR(_xlfn.IFNA(MATCH(LEFT($B170,8),Reference!$E:$E,0),0),(_xlfn.IFNA(MATCH(MID($B170,5,4),Reference!$E:$E,0),0))),$D170,)</f>
        <v>0</v>
      </c>
      <c r="G170" s="14">
        <f t="shared" si="25"/>
        <v>0</v>
      </c>
      <c r="H170" s="14">
        <f t="shared" si="26"/>
        <v>0</v>
      </c>
      <c r="I170" s="14">
        <f>IF(AND(F170=0,G170=0,H170=0,_xlfn.IFNA(MATCH(LEFT($B170,8),Reference!$G:$G,0),0)),0,
IF(AND(F170=0,G170=0,H170=0,_xlfn.IFNA(MATCH(LEFT($B170,8),Reference!$H:$H,0),0)),$D170,
IF(AND(F170=0,G170=0,H170=0,_xlfn.IFNA(MATCH(LEFT($C170,4),Reference!$H:$H,0),0)),$D170,
IF((AND(F170=0,G170=0,H170=0,(_xlfn.IFNA(MATCH(LEFT($B170,4),Reference!$H:$H,0),0)))),$D170,
IF(AND(F170=0,G170=0,H170=0,_xlfn.IFNA(MATCH(MID($B170,5,4),Reference!$H:$H,0),0),LEFT($C170,4)&lt;&gt;"8865"),$D170,0)))))</f>
        <v>0</v>
      </c>
      <c r="J170" s="14">
        <f t="shared" si="27"/>
        <v>99.76</v>
      </c>
      <c r="K170" s="14">
        <f t="shared" si="28"/>
        <v>99.76</v>
      </c>
      <c r="L170" s="14">
        <f t="shared" si="29"/>
        <v>0</v>
      </c>
      <c r="M170" s="14" t="str">
        <f>IFERROR(IFERROR(INDEX(Reference!$C:$C,MATCH(VALUE(LEFT(B170,(FIND("-",B170,1)-1))),Reference!$B:$B,0)),INDEX(Reference!$C:$C,MATCH((LEFT(B170,(FIND("-",B170,1)-1))),Reference!$B:$B,0))),IFERROR(IF(FIND("-",B170),"Asset Management",""),""))</f>
        <v>Asset Management</v>
      </c>
      <c r="N170" s="14" t="str">
        <f>_xlfn.IFNA(INDEX(Reference!$M:$N,MATCH($C170,Reference!$M:$M,0),2),"Exclude")</f>
        <v>Exclude</v>
      </c>
      <c r="O170" s="14" t="str">
        <f>VLOOKUP(X170,'Department Detail'!$A$2:$F$5229,5,FALSE)</f>
        <v>Substation Engineering</v>
      </c>
      <c r="R170" s="76"/>
      <c r="X170" s="14">
        <v>4668</v>
      </c>
    </row>
    <row r="171" spans="1:24" s="14" customFormat="1" ht="15" thickBot="1" x14ac:dyDescent="0.35">
      <c r="A171" s="13"/>
      <c r="B171" s="57" t="s">
        <v>358</v>
      </c>
      <c r="C171" s="57" t="s">
        <v>182</v>
      </c>
      <c r="D171" s="56">
        <v>44.51</v>
      </c>
      <c r="E171" s="56"/>
      <c r="F171" s="14">
        <f>IF(AND(LEFT($C171,4)&lt;&gt;"8310")*OR(_xlfn.IFNA(MATCH(LEFT($B171,8),Reference!$E:$E,0),0),(_xlfn.IFNA(MATCH(MID($B171,5,4),Reference!$E:$E,0),0))),$D171,)</f>
        <v>0</v>
      </c>
      <c r="G171" s="14">
        <f t="shared" si="25"/>
        <v>0</v>
      </c>
      <c r="H171" s="14">
        <f t="shared" si="26"/>
        <v>0</v>
      </c>
      <c r="I171" s="14">
        <f>IF(AND(F171=0,G171=0,H171=0,_xlfn.IFNA(MATCH(LEFT($B171,8),Reference!$G:$G,0),0)),0,
IF(AND(F171=0,G171=0,H171=0,_xlfn.IFNA(MATCH(LEFT($B171,8),Reference!$H:$H,0),0)),$D171,
IF(AND(F171=0,G171=0,H171=0,_xlfn.IFNA(MATCH(LEFT($C171,4),Reference!$H:$H,0),0)),$D171,
IF((AND(F171=0,G171=0,H171=0,(_xlfn.IFNA(MATCH(LEFT($B171,4),Reference!$H:$H,0),0)))),$D171,
IF(AND(F171=0,G171=0,H171=0,_xlfn.IFNA(MATCH(MID($B171,5,4),Reference!$H:$H,0),0),LEFT($C171,4)&lt;&gt;"8865"),$D171,0)))))</f>
        <v>0</v>
      </c>
      <c r="J171" s="14">
        <f t="shared" si="27"/>
        <v>44.51</v>
      </c>
      <c r="K171" s="14">
        <f t="shared" si="28"/>
        <v>44.51</v>
      </c>
      <c r="L171" s="14">
        <f t="shared" si="29"/>
        <v>0</v>
      </c>
      <c r="M171" s="14" t="str">
        <f>IFERROR(IFERROR(INDEX(Reference!$C:$C,MATCH(VALUE(LEFT(B171,(FIND("-",B171,1)-1))),Reference!$B:$B,0)),INDEX(Reference!$C:$C,MATCH((LEFT(B171,(FIND("-",B171,1)-1))),Reference!$B:$B,0))),IFERROR(IF(FIND("-",B171),"Asset Management",""),""))</f>
        <v>Asset Management</v>
      </c>
      <c r="N171" s="14" t="str">
        <f>_xlfn.IFNA(INDEX(Reference!$M:$N,MATCH($C171,Reference!$M:$M,0),2),"Exclude")</f>
        <v>Nonlabor</v>
      </c>
      <c r="O171" s="14" t="str">
        <f>VLOOKUP(X171,'Department Detail'!$A$2:$F$5229,5,FALSE)</f>
        <v>Substation Engineering</v>
      </c>
      <c r="R171" s="76"/>
      <c r="X171" s="14">
        <v>4668</v>
      </c>
    </row>
    <row r="172" spans="1:24" s="14" customFormat="1" ht="15" thickBot="1" x14ac:dyDescent="0.35">
      <c r="A172" s="13"/>
      <c r="B172" s="57" t="s">
        <v>359</v>
      </c>
      <c r="C172" s="57" t="s">
        <v>186</v>
      </c>
      <c r="D172" s="56">
        <v>6.53</v>
      </c>
      <c r="E172" s="56"/>
      <c r="F172" s="14">
        <f>IF(AND(LEFT($C172,4)&lt;&gt;"8310")*OR(_xlfn.IFNA(MATCH(LEFT($B172,8),Reference!$E:$E,0),0),(_xlfn.IFNA(MATCH(MID($B172,5,4),Reference!$E:$E,0),0))),$D172,)</f>
        <v>0</v>
      </c>
      <c r="G172" s="14">
        <f t="shared" si="25"/>
        <v>0</v>
      </c>
      <c r="H172" s="14">
        <f t="shared" si="26"/>
        <v>0</v>
      </c>
      <c r="I172" s="14">
        <f>IF(AND(F172=0,G172=0,H172=0,_xlfn.IFNA(MATCH(LEFT($B172,8),Reference!$G:$G,0),0)),0,
IF(AND(F172=0,G172=0,H172=0,_xlfn.IFNA(MATCH(LEFT($B172,8),Reference!$H:$H,0),0)),$D172,
IF(AND(F172=0,G172=0,H172=0,_xlfn.IFNA(MATCH(LEFT($C172,4),Reference!$H:$H,0),0)),$D172,
IF((AND(F172=0,G172=0,H172=0,(_xlfn.IFNA(MATCH(LEFT($B172,4),Reference!$H:$H,0),0)))),$D172,
IF(AND(F172=0,G172=0,H172=0,_xlfn.IFNA(MATCH(MID($B172,5,4),Reference!$H:$H,0),0),LEFT($C172,4)&lt;&gt;"8865"),$D172,0)))))</f>
        <v>0</v>
      </c>
      <c r="J172" s="14">
        <f t="shared" si="27"/>
        <v>6.53</v>
      </c>
      <c r="K172" s="14">
        <f t="shared" si="28"/>
        <v>6.53</v>
      </c>
      <c r="L172" s="14">
        <f t="shared" si="29"/>
        <v>0</v>
      </c>
      <c r="M172" s="14" t="str">
        <f>IFERROR(IFERROR(INDEX(Reference!$C:$C,MATCH(VALUE(LEFT(B172,(FIND("-",B172,1)-1))),Reference!$B:$B,0)),INDEX(Reference!$C:$C,MATCH((LEFT(B172,(FIND("-",B172,1)-1))),Reference!$B:$B,0))),IFERROR(IF(FIND("-",B172),"Asset Management",""),""))</f>
        <v>Asset Management</v>
      </c>
      <c r="N172" s="14" t="str">
        <f>_xlfn.IFNA(INDEX(Reference!$M:$N,MATCH($C172,Reference!$M:$M,0),2),"Exclude")</f>
        <v>Union Labor</v>
      </c>
      <c r="O172" s="14" t="str">
        <f>VLOOKUP(X172,'Department Detail'!$A$2:$F$5229,5,FALSE)</f>
        <v>Substation Engineering</v>
      </c>
      <c r="R172" s="76"/>
      <c r="X172" s="14">
        <v>4668</v>
      </c>
    </row>
    <row r="173" spans="1:24" s="14" customFormat="1" ht="15" thickBot="1" x14ac:dyDescent="0.35">
      <c r="A173" s="13"/>
      <c r="B173" s="57" t="s">
        <v>360</v>
      </c>
      <c r="C173" s="57" t="s">
        <v>186</v>
      </c>
      <c r="D173" s="56">
        <v>249.82999999999998</v>
      </c>
      <c r="E173" s="56"/>
      <c r="F173" s="14">
        <f>IF(AND(LEFT($C173,4)&lt;&gt;"8310")*OR(_xlfn.IFNA(MATCH(LEFT($B173,8),Reference!$E:$E,0),0),(_xlfn.IFNA(MATCH(MID($B173,5,4),Reference!$E:$E,0),0))),$D173,)</f>
        <v>0</v>
      </c>
      <c r="G173" s="14">
        <f t="shared" si="25"/>
        <v>0</v>
      </c>
      <c r="H173" s="14">
        <f t="shared" si="26"/>
        <v>0</v>
      </c>
      <c r="I173" s="14">
        <f>IF(AND(F173=0,G173=0,H173=0,_xlfn.IFNA(MATCH(LEFT($B173,8),Reference!$G:$G,0),0)),0,
IF(AND(F173=0,G173=0,H173=0,_xlfn.IFNA(MATCH(LEFT($B173,8),Reference!$H:$H,0),0)),$D173,
IF(AND(F173=0,G173=0,H173=0,_xlfn.IFNA(MATCH(LEFT($C173,4),Reference!$H:$H,0),0)),$D173,
IF((AND(F173=0,G173=0,H173=0,(_xlfn.IFNA(MATCH(LEFT($B173,4),Reference!$H:$H,0),0)))),$D173,
IF(AND(F173=0,G173=0,H173=0,_xlfn.IFNA(MATCH(MID($B173,5,4),Reference!$H:$H,0),0),LEFT($C173,4)&lt;&gt;"8865"),$D173,0)))))</f>
        <v>0</v>
      </c>
      <c r="J173" s="14">
        <f t="shared" si="27"/>
        <v>249.82999999999998</v>
      </c>
      <c r="K173" s="14">
        <f t="shared" si="28"/>
        <v>249.82999999999998</v>
      </c>
      <c r="L173" s="14">
        <f t="shared" si="29"/>
        <v>0</v>
      </c>
      <c r="M173" s="14" t="str">
        <f>IFERROR(IFERROR(INDEX(Reference!$C:$C,MATCH(VALUE(LEFT(B173,(FIND("-",B173,1)-1))),Reference!$B:$B,0)),INDEX(Reference!$C:$C,MATCH((LEFT(B173,(FIND("-",B173,1)-1))),Reference!$B:$B,0))),IFERROR(IF(FIND("-",B173),"Asset Management",""),""))</f>
        <v>Asset Management</v>
      </c>
      <c r="N173" s="14" t="str">
        <f>_xlfn.IFNA(INDEX(Reference!$M:$N,MATCH($C173,Reference!$M:$M,0),2),"Exclude")</f>
        <v>Union Labor</v>
      </c>
      <c r="O173" s="14" t="str">
        <f>VLOOKUP(X173,'Department Detail'!$A$2:$F$5229,5,FALSE)</f>
        <v>Substation Engineering</v>
      </c>
      <c r="R173" s="76"/>
      <c r="X173" s="14">
        <v>4668</v>
      </c>
    </row>
    <row r="174" spans="1:24" s="14" customFormat="1" ht="15" thickBot="1" x14ac:dyDescent="0.35">
      <c r="A174" s="13"/>
      <c r="B174" s="57" t="s">
        <v>360</v>
      </c>
      <c r="C174" s="57" t="s">
        <v>191</v>
      </c>
      <c r="D174" s="56">
        <v>6.07</v>
      </c>
      <c r="E174" s="56"/>
      <c r="F174" s="14">
        <f>IF(AND(LEFT($C174,4)&lt;&gt;"8310")*OR(_xlfn.IFNA(MATCH(LEFT($B174,8),Reference!$E:$E,0),0),(_xlfn.IFNA(MATCH(MID($B174,5,4),Reference!$E:$E,0),0))),$D174,)</f>
        <v>0</v>
      </c>
      <c r="G174" s="14">
        <f t="shared" si="25"/>
        <v>0</v>
      </c>
      <c r="H174" s="14">
        <f t="shared" si="26"/>
        <v>0</v>
      </c>
      <c r="I174" s="14">
        <f>IF(AND(F174=0,G174=0,H174=0,_xlfn.IFNA(MATCH(LEFT($B174,8),Reference!$G:$G,0),0)),0,
IF(AND(F174=0,G174=0,H174=0,_xlfn.IFNA(MATCH(LEFT($B174,8),Reference!$H:$H,0),0)),$D174,
IF(AND(F174=0,G174=0,H174=0,_xlfn.IFNA(MATCH(LEFT($C174,4),Reference!$H:$H,0),0)),$D174,
IF((AND(F174=0,G174=0,H174=0,(_xlfn.IFNA(MATCH(LEFT($B174,4),Reference!$H:$H,0),0)))),$D174,
IF(AND(F174=0,G174=0,H174=0,_xlfn.IFNA(MATCH(MID($B174,5,4),Reference!$H:$H,0),0),LEFT($C174,4)&lt;&gt;"8865"),$D174,0)))))</f>
        <v>0</v>
      </c>
      <c r="J174" s="14">
        <f t="shared" si="27"/>
        <v>6.07</v>
      </c>
      <c r="K174" s="14">
        <f t="shared" si="28"/>
        <v>6.07</v>
      </c>
      <c r="L174" s="14">
        <f t="shared" si="29"/>
        <v>0</v>
      </c>
      <c r="M174" s="14" t="str">
        <f>IFERROR(IFERROR(INDEX(Reference!$C:$C,MATCH(VALUE(LEFT(B174,(FIND("-",B174,1)-1))),Reference!$B:$B,0)),INDEX(Reference!$C:$C,MATCH((LEFT(B174,(FIND("-",B174,1)-1))),Reference!$B:$B,0))),IFERROR(IF(FIND("-",B174),"Asset Management",""),""))</f>
        <v>Asset Management</v>
      </c>
      <c r="N174" s="14" t="str">
        <f>_xlfn.IFNA(INDEX(Reference!$M:$N,MATCH($C174,Reference!$M:$M,0),2),"Exclude")</f>
        <v>Union Labor</v>
      </c>
      <c r="O174" s="14" t="str">
        <f>VLOOKUP(X174,'Department Detail'!$A$2:$F$5229,5,FALSE)</f>
        <v>Substation Engineering</v>
      </c>
      <c r="R174" s="76"/>
      <c r="X174" s="14">
        <v>4668</v>
      </c>
    </row>
    <row r="175" spans="1:24" s="14" customFormat="1" ht="15" thickBot="1" x14ac:dyDescent="0.35">
      <c r="A175" s="13"/>
      <c r="B175" s="57" t="s">
        <v>361</v>
      </c>
      <c r="C175" s="57" t="s">
        <v>186</v>
      </c>
      <c r="D175" s="56">
        <v>226.9</v>
      </c>
      <c r="E175" s="56"/>
      <c r="F175" s="14">
        <f>IF(AND(LEFT($C175,4)&lt;&gt;"8310")*OR(_xlfn.IFNA(MATCH(LEFT($B175,8),Reference!$E:$E,0),0),(_xlfn.IFNA(MATCH(MID($B175,5,4),Reference!$E:$E,0),0))),$D175,)</f>
        <v>0</v>
      </c>
      <c r="G175" s="14">
        <f t="shared" si="25"/>
        <v>0</v>
      </c>
      <c r="H175" s="14">
        <f t="shared" si="26"/>
        <v>0</v>
      </c>
      <c r="I175" s="14">
        <f>IF(AND(F175=0,G175=0,H175=0,_xlfn.IFNA(MATCH(LEFT($B175,8),Reference!$G:$G,0),0)),0,
IF(AND(F175=0,G175=0,H175=0,_xlfn.IFNA(MATCH(LEFT($B175,8),Reference!$H:$H,0),0)),$D175,
IF(AND(F175=0,G175=0,H175=0,_xlfn.IFNA(MATCH(LEFT($C175,4),Reference!$H:$H,0),0)),$D175,
IF((AND(F175=0,G175=0,H175=0,(_xlfn.IFNA(MATCH(LEFT($B175,4),Reference!$H:$H,0),0)))),$D175,
IF(AND(F175=0,G175=0,H175=0,_xlfn.IFNA(MATCH(MID($B175,5,4),Reference!$H:$H,0),0),LEFT($C175,4)&lt;&gt;"8865"),$D175,0)))))</f>
        <v>0</v>
      </c>
      <c r="J175" s="14">
        <f t="shared" si="27"/>
        <v>226.9</v>
      </c>
      <c r="K175" s="14">
        <f t="shared" si="28"/>
        <v>226.9</v>
      </c>
      <c r="L175" s="14">
        <f t="shared" si="29"/>
        <v>0</v>
      </c>
      <c r="M175" s="14" t="str">
        <f>IFERROR(IFERROR(INDEX(Reference!$C:$C,MATCH(VALUE(LEFT(B175,(FIND("-",B175,1)-1))),Reference!$B:$B,0)),INDEX(Reference!$C:$C,MATCH((LEFT(B175,(FIND("-",B175,1)-1))),Reference!$B:$B,0))),IFERROR(IF(FIND("-",B175),"Asset Management",""),""))</f>
        <v>Asset Management</v>
      </c>
      <c r="N175" s="14" t="str">
        <f>_xlfn.IFNA(INDEX(Reference!$M:$N,MATCH($C175,Reference!$M:$M,0),2),"Exclude")</f>
        <v>Union Labor</v>
      </c>
      <c r="O175" s="14" t="str">
        <f>VLOOKUP(X175,'Department Detail'!$A$2:$F$5229,5,FALSE)</f>
        <v>Substation Engineering</v>
      </c>
      <c r="R175" s="76"/>
      <c r="X175" s="14">
        <v>4668</v>
      </c>
    </row>
    <row r="176" spans="1:24" s="14" customFormat="1" ht="15" thickBot="1" x14ac:dyDescent="0.35">
      <c r="A176" s="13"/>
      <c r="B176" s="57" t="s">
        <v>361</v>
      </c>
      <c r="C176" s="57" t="s">
        <v>191</v>
      </c>
      <c r="D176" s="56">
        <v>9.7200000000000006</v>
      </c>
      <c r="E176" s="56"/>
      <c r="F176" s="14">
        <f>IF(AND(LEFT($C176,4)&lt;&gt;"8310")*OR(_xlfn.IFNA(MATCH(LEFT($B176,8),Reference!$E:$E,0),0),(_xlfn.IFNA(MATCH(MID($B176,5,4),Reference!$E:$E,0),0))),$D176,)</f>
        <v>0</v>
      </c>
      <c r="G176" s="14">
        <f t="shared" si="25"/>
        <v>0</v>
      </c>
      <c r="H176" s="14">
        <f t="shared" si="26"/>
        <v>0</v>
      </c>
      <c r="I176" s="14">
        <f>IF(AND(F176=0,G176=0,H176=0,_xlfn.IFNA(MATCH(LEFT($B176,8),Reference!$G:$G,0),0)),0,
IF(AND(F176=0,G176=0,H176=0,_xlfn.IFNA(MATCH(LEFT($B176,8),Reference!$H:$H,0),0)),$D176,
IF(AND(F176=0,G176=0,H176=0,_xlfn.IFNA(MATCH(LEFT($C176,4),Reference!$H:$H,0),0)),$D176,
IF((AND(F176=0,G176=0,H176=0,(_xlfn.IFNA(MATCH(LEFT($B176,4),Reference!$H:$H,0),0)))),$D176,
IF(AND(F176=0,G176=0,H176=0,_xlfn.IFNA(MATCH(MID($B176,5,4),Reference!$H:$H,0),0),LEFT($C176,4)&lt;&gt;"8865"),$D176,0)))))</f>
        <v>0</v>
      </c>
      <c r="J176" s="14">
        <f t="shared" si="27"/>
        <v>9.7200000000000006</v>
      </c>
      <c r="K176" s="14">
        <f t="shared" si="28"/>
        <v>9.7200000000000006</v>
      </c>
      <c r="L176" s="14">
        <f t="shared" si="29"/>
        <v>0</v>
      </c>
      <c r="M176" s="14" t="str">
        <f>IFERROR(IFERROR(INDEX(Reference!$C:$C,MATCH(VALUE(LEFT(B176,(FIND("-",B176,1)-1))),Reference!$B:$B,0)),INDEX(Reference!$C:$C,MATCH((LEFT(B176,(FIND("-",B176,1)-1))),Reference!$B:$B,0))),IFERROR(IF(FIND("-",B176),"Asset Management",""),""))</f>
        <v>Asset Management</v>
      </c>
      <c r="N176" s="14" t="str">
        <f>_xlfn.IFNA(INDEX(Reference!$M:$N,MATCH($C176,Reference!$M:$M,0),2),"Exclude")</f>
        <v>Union Labor</v>
      </c>
      <c r="O176" s="14" t="str">
        <f>VLOOKUP(X176,'Department Detail'!$A$2:$F$5229,5,FALSE)</f>
        <v>Substation Engineering</v>
      </c>
      <c r="R176" s="76"/>
      <c r="X176" s="14">
        <v>4668</v>
      </c>
    </row>
    <row r="177" spans="1:24" s="14" customFormat="1" ht="15" thickBot="1" x14ac:dyDescent="0.35">
      <c r="A177" s="13"/>
      <c r="B177" s="57" t="s">
        <v>362</v>
      </c>
      <c r="C177" s="57" t="s">
        <v>186</v>
      </c>
      <c r="D177" s="56">
        <v>68.14</v>
      </c>
      <c r="E177" s="56"/>
      <c r="F177" s="14">
        <f>IF(AND(LEFT($C177,4)&lt;&gt;"8310")*OR(_xlfn.IFNA(MATCH(LEFT($B177,8),Reference!$E:$E,0),0),(_xlfn.IFNA(MATCH(MID($B177,5,4),Reference!$E:$E,0),0))),$D177,)</f>
        <v>0</v>
      </c>
      <c r="G177" s="14">
        <f t="shared" si="25"/>
        <v>0</v>
      </c>
      <c r="H177" s="14">
        <f t="shared" si="26"/>
        <v>0</v>
      </c>
      <c r="I177" s="14">
        <f>IF(AND(F177=0,G177=0,H177=0,_xlfn.IFNA(MATCH(LEFT($B177,8),Reference!$G:$G,0),0)),0,
IF(AND(F177=0,G177=0,H177=0,_xlfn.IFNA(MATCH(LEFT($B177,8),Reference!$H:$H,0),0)),$D177,
IF(AND(F177=0,G177=0,H177=0,_xlfn.IFNA(MATCH(LEFT($C177,4),Reference!$H:$H,0),0)),$D177,
IF((AND(F177=0,G177=0,H177=0,(_xlfn.IFNA(MATCH(LEFT($B177,4),Reference!$H:$H,0),0)))),$D177,
IF(AND(F177=0,G177=0,H177=0,_xlfn.IFNA(MATCH(MID($B177,5,4),Reference!$H:$H,0),0),LEFT($C177,4)&lt;&gt;"8865"),$D177,0)))))</f>
        <v>0</v>
      </c>
      <c r="J177" s="14">
        <f t="shared" si="27"/>
        <v>68.14</v>
      </c>
      <c r="K177" s="14">
        <f t="shared" si="28"/>
        <v>68.14</v>
      </c>
      <c r="L177" s="14">
        <f t="shared" si="29"/>
        <v>0</v>
      </c>
      <c r="M177" s="14" t="str">
        <f>IFERROR(IFERROR(INDEX(Reference!$C:$C,MATCH(VALUE(LEFT(B177,(FIND("-",B177,1)-1))),Reference!$B:$B,0)),INDEX(Reference!$C:$C,MATCH((LEFT(B177,(FIND("-",B177,1)-1))),Reference!$B:$B,0))),IFERROR(IF(FIND("-",B177),"Asset Management",""),""))</f>
        <v>Asset Management</v>
      </c>
      <c r="N177" s="14" t="str">
        <f>_xlfn.IFNA(INDEX(Reference!$M:$N,MATCH($C177,Reference!$M:$M,0),2),"Exclude")</f>
        <v>Union Labor</v>
      </c>
      <c r="O177" s="14" t="str">
        <f>VLOOKUP(X177,'Department Detail'!$A$2:$F$5229,5,FALSE)</f>
        <v>Substation Engineering</v>
      </c>
      <c r="R177" s="76"/>
      <c r="X177" s="14">
        <v>4668</v>
      </c>
    </row>
    <row r="178" spans="1:24" s="14" customFormat="1" ht="15" thickBot="1" x14ac:dyDescent="0.35">
      <c r="A178" s="13"/>
      <c r="B178" s="57" t="s">
        <v>362</v>
      </c>
      <c r="C178" s="57" t="s">
        <v>191</v>
      </c>
      <c r="D178" s="56">
        <v>2.21</v>
      </c>
      <c r="E178" s="56"/>
      <c r="F178" s="14">
        <f>IF(AND(LEFT($C178,4)&lt;&gt;"8310")*OR(_xlfn.IFNA(MATCH(LEFT($B178,8),Reference!$E:$E,0),0),(_xlfn.IFNA(MATCH(MID($B178,5,4),Reference!$E:$E,0),0))),$D178,)</f>
        <v>0</v>
      </c>
      <c r="G178" s="14">
        <f t="shared" si="25"/>
        <v>0</v>
      </c>
      <c r="H178" s="14">
        <f t="shared" si="26"/>
        <v>0</v>
      </c>
      <c r="I178" s="14">
        <f>IF(AND(F178=0,G178=0,H178=0,_xlfn.IFNA(MATCH(LEFT($B178,8),Reference!$G:$G,0),0)),0,
IF(AND(F178=0,G178=0,H178=0,_xlfn.IFNA(MATCH(LEFT($B178,8),Reference!$H:$H,0),0)),$D178,
IF(AND(F178=0,G178=0,H178=0,_xlfn.IFNA(MATCH(LEFT($C178,4),Reference!$H:$H,0),0)),$D178,
IF((AND(F178=0,G178=0,H178=0,(_xlfn.IFNA(MATCH(LEFT($B178,4),Reference!$H:$H,0),0)))),$D178,
IF(AND(F178=0,G178=0,H178=0,_xlfn.IFNA(MATCH(MID($B178,5,4),Reference!$H:$H,0),0),LEFT($C178,4)&lt;&gt;"8865"),$D178,0)))))</f>
        <v>0</v>
      </c>
      <c r="J178" s="14">
        <f t="shared" si="27"/>
        <v>2.21</v>
      </c>
      <c r="K178" s="14">
        <f t="shared" si="28"/>
        <v>2.21</v>
      </c>
      <c r="L178" s="14">
        <f t="shared" si="29"/>
        <v>0</v>
      </c>
      <c r="M178" s="14" t="str">
        <f>IFERROR(IFERROR(INDEX(Reference!$C:$C,MATCH(VALUE(LEFT(B178,(FIND("-",B178,1)-1))),Reference!$B:$B,0)),INDEX(Reference!$C:$C,MATCH((LEFT(B178,(FIND("-",B178,1)-1))),Reference!$B:$B,0))),IFERROR(IF(FIND("-",B178),"Asset Management",""),""))</f>
        <v>Asset Management</v>
      </c>
      <c r="N178" s="14" t="str">
        <f>_xlfn.IFNA(INDEX(Reference!$M:$N,MATCH($C178,Reference!$M:$M,0),2),"Exclude")</f>
        <v>Union Labor</v>
      </c>
      <c r="O178" s="14" t="str">
        <f>VLOOKUP(X178,'Department Detail'!$A$2:$F$5229,5,FALSE)</f>
        <v>Substation Engineering</v>
      </c>
      <c r="R178" s="76"/>
      <c r="X178" s="14">
        <v>4668</v>
      </c>
    </row>
    <row r="179" spans="1:24" s="14" customFormat="1" ht="15" thickBot="1" x14ac:dyDescent="0.35">
      <c r="A179" s="13"/>
      <c r="B179" s="57" t="s">
        <v>363</v>
      </c>
      <c r="C179" s="57" t="s">
        <v>186</v>
      </c>
      <c r="D179" s="56">
        <v>7.11</v>
      </c>
      <c r="E179" s="56"/>
      <c r="F179" s="14">
        <f>IF(AND(LEFT($C179,4)&lt;&gt;"8310")*OR(_xlfn.IFNA(MATCH(LEFT($B179,8),Reference!$E:$E,0),0),(_xlfn.IFNA(MATCH(MID($B179,5,4),Reference!$E:$E,0),0))),$D179,)</f>
        <v>0</v>
      </c>
      <c r="G179" s="14">
        <f t="shared" si="25"/>
        <v>0</v>
      </c>
      <c r="H179" s="14">
        <f t="shared" si="26"/>
        <v>0</v>
      </c>
      <c r="I179" s="14">
        <f>IF(AND(F179=0,G179=0,H179=0,_xlfn.IFNA(MATCH(LEFT($B179,8),Reference!$G:$G,0),0)),0,
IF(AND(F179=0,G179=0,H179=0,_xlfn.IFNA(MATCH(LEFT($B179,8),Reference!$H:$H,0),0)),$D179,
IF(AND(F179=0,G179=0,H179=0,_xlfn.IFNA(MATCH(LEFT($C179,4),Reference!$H:$H,0),0)),$D179,
IF((AND(F179=0,G179=0,H179=0,(_xlfn.IFNA(MATCH(LEFT($B179,4),Reference!$H:$H,0),0)))),$D179,
IF(AND(F179=0,G179=0,H179=0,_xlfn.IFNA(MATCH(MID($B179,5,4),Reference!$H:$H,0),0),LEFT($C179,4)&lt;&gt;"8865"),$D179,0)))))</f>
        <v>0</v>
      </c>
      <c r="J179" s="14">
        <f t="shared" si="27"/>
        <v>7.11</v>
      </c>
      <c r="K179" s="14">
        <f t="shared" si="28"/>
        <v>7.11</v>
      </c>
      <c r="L179" s="14">
        <f t="shared" si="29"/>
        <v>0</v>
      </c>
      <c r="M179" s="14" t="str">
        <f>IFERROR(IFERROR(INDEX(Reference!$C:$C,MATCH(VALUE(LEFT(B179,(FIND("-",B179,1)-1))),Reference!$B:$B,0)),INDEX(Reference!$C:$C,MATCH((LEFT(B179,(FIND("-",B179,1)-1))),Reference!$B:$B,0))),IFERROR(IF(FIND("-",B179),"Asset Management",""),""))</f>
        <v>Asset Management</v>
      </c>
      <c r="N179" s="14" t="str">
        <f>_xlfn.IFNA(INDEX(Reference!$M:$N,MATCH($C179,Reference!$M:$M,0),2),"Exclude")</f>
        <v>Union Labor</v>
      </c>
      <c r="O179" s="14" t="str">
        <f>VLOOKUP(X179,'Department Detail'!$A$2:$F$5229,5,FALSE)</f>
        <v>Substation Engineering</v>
      </c>
      <c r="R179" s="76"/>
      <c r="X179" s="14">
        <v>4668</v>
      </c>
    </row>
    <row r="180" spans="1:24" s="14" customFormat="1" ht="15" thickBot="1" x14ac:dyDescent="0.35">
      <c r="A180" s="13"/>
      <c r="B180" s="57" t="s">
        <v>364</v>
      </c>
      <c r="C180" s="57" t="s">
        <v>185</v>
      </c>
      <c r="D180" s="56">
        <v>16402.339999999997</v>
      </c>
      <c r="E180" s="56"/>
      <c r="F180" s="14">
        <f>IF(AND(LEFT($C180,4)&lt;&gt;"8310")*OR(_xlfn.IFNA(MATCH(LEFT($B180,8),Reference!$E:$E,0),0),(_xlfn.IFNA(MATCH(MID($B180,5,4),Reference!$E:$E,0),0))),$D180,)</f>
        <v>0</v>
      </c>
      <c r="G180" s="14">
        <f t="shared" si="25"/>
        <v>0</v>
      </c>
      <c r="H180" s="14">
        <f t="shared" si="26"/>
        <v>0</v>
      </c>
      <c r="I180" s="14">
        <f>IF(AND(F180=0,G180=0,H180=0,_xlfn.IFNA(MATCH(LEFT($B180,8),Reference!$G:$G,0),0)),0,
IF(AND(F180=0,G180=0,H180=0,_xlfn.IFNA(MATCH(LEFT($B180,8),Reference!$H:$H,0),0)),$D180,
IF(AND(F180=0,G180=0,H180=0,_xlfn.IFNA(MATCH(LEFT($C180,4),Reference!$H:$H,0),0)),$D180,
IF((AND(F180=0,G180=0,H180=0,(_xlfn.IFNA(MATCH(LEFT($B180,4),Reference!$H:$H,0),0)))),$D180,
IF(AND(F180=0,G180=0,H180=0,_xlfn.IFNA(MATCH(MID($B180,5,4),Reference!$H:$H,0),0),LEFT($C180,4)&lt;&gt;"8865"),$D180,0)))))</f>
        <v>0</v>
      </c>
      <c r="J180" s="14">
        <f t="shared" si="27"/>
        <v>16402.339999999997</v>
      </c>
      <c r="K180" s="14">
        <f t="shared" si="28"/>
        <v>16402.339999999997</v>
      </c>
      <c r="L180" s="14">
        <f t="shared" si="29"/>
        <v>0</v>
      </c>
      <c r="M180" s="14" t="str">
        <f>IFERROR(IFERROR(INDEX(Reference!$C:$C,MATCH(VALUE(LEFT(B180,(FIND("-",B180,1)-1))),Reference!$B:$B,0)),INDEX(Reference!$C:$C,MATCH((LEFT(B180,(FIND("-",B180,1)-1))),Reference!$B:$B,0))),IFERROR(IF(FIND("-",B180),"Asset Management",""),""))</f>
        <v>Asset Management</v>
      </c>
      <c r="N180" s="14" t="str">
        <f>_xlfn.IFNA(INDEX(Reference!$M:$N,MATCH($C180,Reference!$M:$M,0),2),"Exclude")</f>
        <v>NonUnion Labor</v>
      </c>
      <c r="O180" s="14" t="str">
        <f>VLOOKUP(X180,'Department Detail'!$A$2:$F$5229,5,FALSE)</f>
        <v>Substation Engineering</v>
      </c>
      <c r="R180" s="76"/>
      <c r="X180" s="14">
        <v>4668</v>
      </c>
    </row>
    <row r="181" spans="1:24" s="14" customFormat="1" ht="15" thickBot="1" x14ac:dyDescent="0.35">
      <c r="A181" s="13"/>
      <c r="B181" s="57" t="s">
        <v>364</v>
      </c>
      <c r="C181" s="57" t="s">
        <v>186</v>
      </c>
      <c r="D181" s="56">
        <v>1433.52</v>
      </c>
      <c r="E181" s="56"/>
      <c r="F181" s="14">
        <f>IF(AND(LEFT($C181,4)&lt;&gt;"8310")*OR(_xlfn.IFNA(MATCH(LEFT($B181,8),Reference!$E:$E,0),0),(_xlfn.IFNA(MATCH(MID($B181,5,4),Reference!$E:$E,0),0))),$D181,)</f>
        <v>0</v>
      </c>
      <c r="G181" s="14">
        <f t="shared" si="25"/>
        <v>0</v>
      </c>
      <c r="H181" s="14">
        <f t="shared" si="26"/>
        <v>0</v>
      </c>
      <c r="I181" s="14">
        <f>IF(AND(F181=0,G181=0,H181=0,_xlfn.IFNA(MATCH(LEFT($B181,8),Reference!$G:$G,0),0)),0,
IF(AND(F181=0,G181=0,H181=0,_xlfn.IFNA(MATCH(LEFT($B181,8),Reference!$H:$H,0),0)),$D181,
IF(AND(F181=0,G181=0,H181=0,_xlfn.IFNA(MATCH(LEFT($C181,4),Reference!$H:$H,0),0)),$D181,
IF((AND(F181=0,G181=0,H181=0,(_xlfn.IFNA(MATCH(LEFT($B181,4),Reference!$H:$H,0),0)))),$D181,
IF(AND(F181=0,G181=0,H181=0,_xlfn.IFNA(MATCH(MID($B181,5,4),Reference!$H:$H,0),0),LEFT($C181,4)&lt;&gt;"8865"),$D181,0)))))</f>
        <v>0</v>
      </c>
      <c r="J181" s="14">
        <f t="shared" si="27"/>
        <v>1433.52</v>
      </c>
      <c r="K181" s="14">
        <f t="shared" si="28"/>
        <v>1433.52</v>
      </c>
      <c r="L181" s="14">
        <f t="shared" si="29"/>
        <v>0</v>
      </c>
      <c r="M181" s="14" t="str">
        <f>IFERROR(IFERROR(INDEX(Reference!$C:$C,MATCH(VALUE(LEFT(B181,(FIND("-",B181,1)-1))),Reference!$B:$B,0)),INDEX(Reference!$C:$C,MATCH((LEFT(B181,(FIND("-",B181,1)-1))),Reference!$B:$B,0))),IFERROR(IF(FIND("-",B181),"Asset Management",""),""))</f>
        <v>Asset Management</v>
      </c>
      <c r="N181" s="14" t="str">
        <f>_xlfn.IFNA(INDEX(Reference!$M:$N,MATCH($C181,Reference!$M:$M,0),2),"Exclude")</f>
        <v>Union Labor</v>
      </c>
      <c r="O181" s="14" t="str">
        <f>VLOOKUP(X181,'Department Detail'!$A$2:$F$5229,5,FALSE)</f>
        <v>Substation Engineering</v>
      </c>
      <c r="R181" s="76"/>
      <c r="X181" s="14">
        <v>4668</v>
      </c>
    </row>
    <row r="182" spans="1:24" s="14" customFormat="1" ht="15" thickBot="1" x14ac:dyDescent="0.35">
      <c r="A182" s="13"/>
      <c r="B182" s="57" t="s">
        <v>364</v>
      </c>
      <c r="C182" s="57" t="s">
        <v>202</v>
      </c>
      <c r="D182" s="56">
        <v>177.18</v>
      </c>
      <c r="E182" s="56"/>
      <c r="F182" s="14">
        <f>IF(AND(LEFT($C182,4)&lt;&gt;"8310")*OR(_xlfn.IFNA(MATCH(LEFT($B182,8),Reference!$E:$E,0),0),(_xlfn.IFNA(MATCH(MID($B182,5,4),Reference!$E:$E,0),0))),$D182,)</f>
        <v>0</v>
      </c>
      <c r="G182" s="14">
        <f t="shared" si="25"/>
        <v>0</v>
      </c>
      <c r="H182" s="14">
        <f t="shared" si="26"/>
        <v>0</v>
      </c>
      <c r="I182" s="14">
        <f>IF(AND(F182=0,G182=0,H182=0,_xlfn.IFNA(MATCH(LEFT($B182,8),Reference!$G:$G,0),0)),0,
IF(AND(F182=0,G182=0,H182=0,_xlfn.IFNA(MATCH(LEFT($B182,8),Reference!$H:$H,0),0)),$D182,
IF(AND(F182=0,G182=0,H182=0,_xlfn.IFNA(MATCH(LEFT($C182,4),Reference!$H:$H,0),0)),$D182,
IF((AND(F182=0,G182=0,H182=0,(_xlfn.IFNA(MATCH(LEFT($B182,4),Reference!$H:$H,0),0)))),$D182,
IF(AND(F182=0,G182=0,H182=0,_xlfn.IFNA(MATCH(MID($B182,5,4),Reference!$H:$H,0),0),LEFT($C182,4)&lt;&gt;"8865"),$D182,0)))))</f>
        <v>0</v>
      </c>
      <c r="J182" s="14">
        <f t="shared" si="27"/>
        <v>177.18</v>
      </c>
      <c r="K182" s="14">
        <f t="shared" si="28"/>
        <v>177.18</v>
      </c>
      <c r="L182" s="14">
        <f t="shared" si="29"/>
        <v>0</v>
      </c>
      <c r="M182" s="14" t="str">
        <f>IFERROR(IFERROR(INDEX(Reference!$C:$C,MATCH(VALUE(LEFT(B182,(FIND("-",B182,1)-1))),Reference!$B:$B,0)),INDEX(Reference!$C:$C,MATCH((LEFT(B182,(FIND("-",B182,1)-1))),Reference!$B:$B,0))),IFERROR(IF(FIND("-",B182),"Asset Management",""),""))</f>
        <v>Asset Management</v>
      </c>
      <c r="N182" s="14" t="str">
        <f>_xlfn.IFNA(INDEX(Reference!$M:$N,MATCH($C182,Reference!$M:$M,0),2),"Exclude")</f>
        <v>Nonlabor</v>
      </c>
      <c r="O182" s="14" t="str">
        <f>VLOOKUP(X182,'Department Detail'!$A$2:$F$5229,5,FALSE)</f>
        <v>Substation Engineering</v>
      </c>
      <c r="R182" s="76"/>
      <c r="X182" s="14">
        <v>4668</v>
      </c>
    </row>
    <row r="183" spans="1:24" s="14" customFormat="1" ht="15" thickBot="1" x14ac:dyDescent="0.35">
      <c r="A183" s="13"/>
      <c r="B183" s="57" t="s">
        <v>364</v>
      </c>
      <c r="C183" s="57" t="s">
        <v>191</v>
      </c>
      <c r="D183" s="56">
        <v>187.01999999999998</v>
      </c>
      <c r="E183" s="56"/>
      <c r="F183" s="14">
        <f>IF(AND(LEFT($C183,4)&lt;&gt;"8310")*OR(_xlfn.IFNA(MATCH(LEFT($B183,8),Reference!$E:$E,0),0),(_xlfn.IFNA(MATCH(MID($B183,5,4),Reference!$E:$E,0),0))),$D183,)</f>
        <v>0</v>
      </c>
      <c r="G183" s="14">
        <f t="shared" si="25"/>
        <v>0</v>
      </c>
      <c r="H183" s="14">
        <f t="shared" si="26"/>
        <v>0</v>
      </c>
      <c r="I183" s="14">
        <f>IF(AND(F183=0,G183=0,H183=0,_xlfn.IFNA(MATCH(LEFT($B183,8),Reference!$G:$G,0),0)),0,
IF(AND(F183=0,G183=0,H183=0,_xlfn.IFNA(MATCH(LEFT($B183,8),Reference!$H:$H,0),0)),$D183,
IF(AND(F183=0,G183=0,H183=0,_xlfn.IFNA(MATCH(LEFT($C183,4),Reference!$H:$H,0),0)),$D183,
IF((AND(F183=0,G183=0,H183=0,(_xlfn.IFNA(MATCH(LEFT($B183,4),Reference!$H:$H,0),0)))),$D183,
IF(AND(F183=0,G183=0,H183=0,_xlfn.IFNA(MATCH(MID($B183,5,4),Reference!$H:$H,0),0),LEFT($C183,4)&lt;&gt;"8865"),$D183,0)))))</f>
        <v>0</v>
      </c>
      <c r="J183" s="14">
        <f t="shared" si="27"/>
        <v>187.01999999999998</v>
      </c>
      <c r="K183" s="14">
        <f t="shared" si="28"/>
        <v>187.01999999999998</v>
      </c>
      <c r="L183" s="14">
        <f t="shared" si="29"/>
        <v>0</v>
      </c>
      <c r="M183" s="14" t="str">
        <f>IFERROR(IFERROR(INDEX(Reference!$C:$C,MATCH(VALUE(LEFT(B183,(FIND("-",B183,1)-1))),Reference!$B:$B,0)),INDEX(Reference!$C:$C,MATCH((LEFT(B183,(FIND("-",B183,1)-1))),Reference!$B:$B,0))),IFERROR(IF(FIND("-",B183),"Asset Management",""),""))</f>
        <v>Asset Management</v>
      </c>
      <c r="N183" s="14" t="str">
        <f>_xlfn.IFNA(INDEX(Reference!$M:$N,MATCH($C183,Reference!$M:$M,0),2),"Exclude")</f>
        <v>Union Labor</v>
      </c>
      <c r="O183" s="14" t="str">
        <f>VLOOKUP(X183,'Department Detail'!$A$2:$F$5229,5,FALSE)</f>
        <v>Substation Engineering</v>
      </c>
      <c r="R183" s="76"/>
      <c r="X183" s="14">
        <v>4668</v>
      </c>
    </row>
    <row r="184" spans="1:24" s="14" customFormat="1" ht="15" thickBot="1" x14ac:dyDescent="0.35">
      <c r="A184" s="13"/>
      <c r="B184" s="57" t="s">
        <v>365</v>
      </c>
      <c r="C184" s="57" t="s">
        <v>185</v>
      </c>
      <c r="D184" s="56">
        <v>1667.77</v>
      </c>
      <c r="E184" s="56"/>
      <c r="F184" s="14">
        <f>IF(AND(LEFT($C184,4)&lt;&gt;"8310")*OR(_xlfn.IFNA(MATCH(LEFT($B184,8),Reference!$E:$E,0),0),(_xlfn.IFNA(MATCH(MID($B184,5,4),Reference!$E:$E,0),0))),$D184,)</f>
        <v>0</v>
      </c>
      <c r="G184" s="14">
        <f t="shared" si="25"/>
        <v>0</v>
      </c>
      <c r="H184" s="14">
        <f t="shared" si="26"/>
        <v>0</v>
      </c>
      <c r="I184" s="14">
        <f>IF(AND(F184=0,G184=0,H184=0,_xlfn.IFNA(MATCH(LEFT($B184,8),Reference!$G:$G,0),0)),0,
IF(AND(F184=0,G184=0,H184=0,_xlfn.IFNA(MATCH(LEFT($B184,8),Reference!$H:$H,0),0)),$D184,
IF(AND(F184=0,G184=0,H184=0,_xlfn.IFNA(MATCH(LEFT($C184,4),Reference!$H:$H,0),0)),$D184,
IF((AND(F184=0,G184=0,H184=0,(_xlfn.IFNA(MATCH(LEFT($B184,4),Reference!$H:$H,0),0)))),$D184,
IF(AND(F184=0,G184=0,H184=0,_xlfn.IFNA(MATCH(MID($B184,5,4),Reference!$H:$H,0),0),LEFT($C184,4)&lt;&gt;"8865"),$D184,0)))))</f>
        <v>0</v>
      </c>
      <c r="J184" s="14">
        <f t="shared" si="27"/>
        <v>1667.77</v>
      </c>
      <c r="K184" s="14">
        <f t="shared" si="28"/>
        <v>1667.77</v>
      </c>
      <c r="L184" s="14">
        <f t="shared" si="29"/>
        <v>0</v>
      </c>
      <c r="M184" s="14" t="str">
        <f>IFERROR(IFERROR(INDEX(Reference!$C:$C,MATCH(VALUE(LEFT(B184,(FIND("-",B184,1)-1))),Reference!$B:$B,0)),INDEX(Reference!$C:$C,MATCH((LEFT(B184,(FIND("-",B184,1)-1))),Reference!$B:$B,0))),IFERROR(IF(FIND("-",B184),"Asset Management",""),""))</f>
        <v>Asset Management</v>
      </c>
      <c r="N184" s="14" t="str">
        <f>_xlfn.IFNA(INDEX(Reference!$M:$N,MATCH($C184,Reference!$M:$M,0),2),"Exclude")</f>
        <v>NonUnion Labor</v>
      </c>
      <c r="O184" s="14" t="str">
        <f>VLOOKUP(X184,'Department Detail'!$A$2:$F$5229,5,FALSE)</f>
        <v>Substation Engineering</v>
      </c>
      <c r="R184" s="76"/>
      <c r="X184" s="14">
        <v>4668</v>
      </c>
    </row>
    <row r="185" spans="1:24" s="14" customFormat="1" ht="15" thickBot="1" x14ac:dyDescent="0.35">
      <c r="A185" s="13"/>
      <c r="B185" s="57" t="s">
        <v>366</v>
      </c>
      <c r="C185" s="57" t="s">
        <v>185</v>
      </c>
      <c r="D185" s="56">
        <v>1393.6100000000001</v>
      </c>
      <c r="E185" s="56"/>
      <c r="F185" s="14">
        <f>IF(AND(LEFT($C185,4)&lt;&gt;"8310")*OR(_xlfn.IFNA(MATCH(LEFT($B185,8),Reference!$E:$E,0),0),(_xlfn.IFNA(MATCH(MID($B185,5,4),Reference!$E:$E,0),0))),$D185,)</f>
        <v>0</v>
      </c>
      <c r="G185" s="14">
        <f t="shared" si="25"/>
        <v>0</v>
      </c>
      <c r="H185" s="14">
        <f t="shared" si="26"/>
        <v>0</v>
      </c>
      <c r="I185" s="14">
        <f>IF(AND(F185=0,G185=0,H185=0,_xlfn.IFNA(MATCH(LEFT($B185,8),Reference!$G:$G,0),0)),0,
IF(AND(F185=0,G185=0,H185=0,_xlfn.IFNA(MATCH(LEFT($B185,8),Reference!$H:$H,0),0)),$D185,
IF(AND(F185=0,G185=0,H185=0,_xlfn.IFNA(MATCH(LEFT($C185,4),Reference!$H:$H,0),0)),$D185,
IF((AND(F185=0,G185=0,H185=0,(_xlfn.IFNA(MATCH(LEFT($B185,4),Reference!$H:$H,0),0)))),$D185,
IF(AND(F185=0,G185=0,H185=0,_xlfn.IFNA(MATCH(MID($B185,5,4),Reference!$H:$H,0),0),LEFT($C185,4)&lt;&gt;"8865"),$D185,0)))))</f>
        <v>0</v>
      </c>
      <c r="J185" s="14">
        <f t="shared" si="27"/>
        <v>1393.6100000000001</v>
      </c>
      <c r="K185" s="14">
        <f t="shared" si="28"/>
        <v>1393.6100000000001</v>
      </c>
      <c r="L185" s="14">
        <f t="shared" si="29"/>
        <v>0</v>
      </c>
      <c r="M185" s="14" t="str">
        <f>IFERROR(IFERROR(INDEX(Reference!$C:$C,MATCH(VALUE(LEFT(B185,(FIND("-",B185,1)-1))),Reference!$B:$B,0)),INDEX(Reference!$C:$C,MATCH((LEFT(B185,(FIND("-",B185,1)-1))),Reference!$B:$B,0))),IFERROR(IF(FIND("-",B185),"Asset Management",""),""))</f>
        <v>Asset Management</v>
      </c>
      <c r="N185" s="14" t="str">
        <f>_xlfn.IFNA(INDEX(Reference!$M:$N,MATCH($C185,Reference!$M:$M,0),2),"Exclude")</f>
        <v>NonUnion Labor</v>
      </c>
      <c r="O185" s="14" t="str">
        <f>VLOOKUP(X185,'Department Detail'!$A$2:$F$5229,5,FALSE)</f>
        <v>Substation Engineering</v>
      </c>
      <c r="R185" s="76"/>
      <c r="X185" s="14">
        <v>4668</v>
      </c>
    </row>
    <row r="186" spans="1:24" s="14" customFormat="1" ht="15" thickBot="1" x14ac:dyDescent="0.35">
      <c r="A186" s="13"/>
      <c r="B186" s="57" t="s">
        <v>366</v>
      </c>
      <c r="C186" s="57" t="s">
        <v>186</v>
      </c>
      <c r="D186" s="56">
        <v>625.36999999999989</v>
      </c>
      <c r="E186" s="56"/>
      <c r="F186" s="14">
        <f>IF(AND(LEFT($C186,4)&lt;&gt;"8310")*OR(_xlfn.IFNA(MATCH(LEFT($B186,8),Reference!$E:$E,0),0),(_xlfn.IFNA(MATCH(MID($B186,5,4),Reference!$E:$E,0),0))),$D186,)</f>
        <v>0</v>
      </c>
      <c r="G186" s="14">
        <f t="shared" si="25"/>
        <v>0</v>
      </c>
      <c r="H186" s="14">
        <f t="shared" si="26"/>
        <v>0</v>
      </c>
      <c r="I186" s="14">
        <f>IF(AND(F186=0,G186=0,H186=0,_xlfn.IFNA(MATCH(LEFT($B186,8),Reference!$G:$G,0),0)),0,
IF(AND(F186=0,G186=0,H186=0,_xlfn.IFNA(MATCH(LEFT($B186,8),Reference!$H:$H,0),0)),$D186,
IF(AND(F186=0,G186=0,H186=0,_xlfn.IFNA(MATCH(LEFT($C186,4),Reference!$H:$H,0),0)),$D186,
IF((AND(F186=0,G186=0,H186=0,(_xlfn.IFNA(MATCH(LEFT($B186,4),Reference!$H:$H,0),0)))),$D186,
IF(AND(F186=0,G186=0,H186=0,_xlfn.IFNA(MATCH(MID($B186,5,4),Reference!$H:$H,0),0),LEFT($C186,4)&lt;&gt;"8865"),$D186,0)))))</f>
        <v>0</v>
      </c>
      <c r="J186" s="14">
        <f t="shared" si="27"/>
        <v>625.36999999999989</v>
      </c>
      <c r="K186" s="14">
        <f t="shared" si="28"/>
        <v>625.36999999999989</v>
      </c>
      <c r="L186" s="14">
        <f t="shared" si="29"/>
        <v>0</v>
      </c>
      <c r="M186" s="14" t="str">
        <f>IFERROR(IFERROR(INDEX(Reference!$C:$C,MATCH(VALUE(LEFT(B186,(FIND("-",B186,1)-1))),Reference!$B:$B,0)),INDEX(Reference!$C:$C,MATCH((LEFT(B186,(FIND("-",B186,1)-1))),Reference!$B:$B,0))),IFERROR(IF(FIND("-",B186),"Asset Management",""),""))</f>
        <v>Asset Management</v>
      </c>
      <c r="N186" s="14" t="str">
        <f>_xlfn.IFNA(INDEX(Reference!$M:$N,MATCH($C186,Reference!$M:$M,0),2),"Exclude")</f>
        <v>Union Labor</v>
      </c>
      <c r="O186" s="14" t="str">
        <f>VLOOKUP(X186,'Department Detail'!$A$2:$F$5229,5,FALSE)</f>
        <v>Substation Engineering</v>
      </c>
      <c r="R186" s="76"/>
      <c r="X186" s="14">
        <v>4668</v>
      </c>
    </row>
    <row r="187" spans="1:24" s="14" customFormat="1" ht="15" thickBot="1" x14ac:dyDescent="0.35">
      <c r="A187" s="13"/>
      <c r="B187" s="57" t="s">
        <v>366</v>
      </c>
      <c r="C187" s="57" t="s">
        <v>191</v>
      </c>
      <c r="D187" s="56">
        <v>168.91000000000003</v>
      </c>
      <c r="E187" s="56"/>
      <c r="F187" s="14">
        <f>IF(AND(LEFT($C187,4)&lt;&gt;"8310")*OR(_xlfn.IFNA(MATCH(LEFT($B187,8),Reference!$E:$E,0),0),(_xlfn.IFNA(MATCH(MID($B187,5,4),Reference!$E:$E,0),0))),$D187,)</f>
        <v>0</v>
      </c>
      <c r="G187" s="14">
        <f t="shared" si="25"/>
        <v>0</v>
      </c>
      <c r="H187" s="14">
        <f t="shared" si="26"/>
        <v>0</v>
      </c>
      <c r="I187" s="14">
        <f>IF(AND(F187=0,G187=0,H187=0,_xlfn.IFNA(MATCH(LEFT($B187,8),Reference!$G:$G,0),0)),0,
IF(AND(F187=0,G187=0,H187=0,_xlfn.IFNA(MATCH(LEFT($B187,8),Reference!$H:$H,0),0)),$D187,
IF(AND(F187=0,G187=0,H187=0,_xlfn.IFNA(MATCH(LEFT($C187,4),Reference!$H:$H,0),0)),$D187,
IF((AND(F187=0,G187=0,H187=0,(_xlfn.IFNA(MATCH(LEFT($B187,4),Reference!$H:$H,0),0)))),$D187,
IF(AND(F187=0,G187=0,H187=0,_xlfn.IFNA(MATCH(MID($B187,5,4),Reference!$H:$H,0),0),LEFT($C187,4)&lt;&gt;"8865"),$D187,0)))))</f>
        <v>0</v>
      </c>
      <c r="J187" s="14">
        <f t="shared" si="27"/>
        <v>168.91000000000003</v>
      </c>
      <c r="K187" s="14">
        <f t="shared" si="28"/>
        <v>168.91000000000003</v>
      </c>
      <c r="L187" s="14">
        <f t="shared" si="29"/>
        <v>0</v>
      </c>
      <c r="M187" s="14" t="str">
        <f>IFERROR(IFERROR(INDEX(Reference!$C:$C,MATCH(VALUE(LEFT(B187,(FIND("-",B187,1)-1))),Reference!$B:$B,0)),INDEX(Reference!$C:$C,MATCH((LEFT(B187,(FIND("-",B187,1)-1))),Reference!$B:$B,0))),IFERROR(IF(FIND("-",B187),"Asset Management",""),""))</f>
        <v>Asset Management</v>
      </c>
      <c r="N187" s="14" t="str">
        <f>_xlfn.IFNA(INDEX(Reference!$M:$N,MATCH($C187,Reference!$M:$M,0),2),"Exclude")</f>
        <v>Union Labor</v>
      </c>
      <c r="O187" s="14" t="str">
        <f>VLOOKUP(X187,'Department Detail'!$A$2:$F$5229,5,FALSE)</f>
        <v>Substation Engineering</v>
      </c>
      <c r="R187" s="76"/>
      <c r="X187" s="14">
        <v>4668</v>
      </c>
    </row>
    <row r="188" spans="1:24" s="14" customFormat="1" ht="15" thickBot="1" x14ac:dyDescent="0.35">
      <c r="A188" s="13"/>
      <c r="B188" s="57" t="s">
        <v>367</v>
      </c>
      <c r="C188" s="57" t="s">
        <v>185</v>
      </c>
      <c r="D188" s="56">
        <v>8927.6299999999992</v>
      </c>
      <c r="E188" s="56"/>
      <c r="F188" s="14">
        <f>IF(AND(LEFT($C188,4)&lt;&gt;"8310")*OR(_xlfn.IFNA(MATCH(LEFT($B188,8),Reference!$E:$E,0),0),(_xlfn.IFNA(MATCH(MID($B188,5,4),Reference!$E:$E,0),0))),$D188,)</f>
        <v>0</v>
      </c>
      <c r="G188" s="14">
        <f t="shared" si="25"/>
        <v>0</v>
      </c>
      <c r="H188" s="14">
        <f t="shared" si="26"/>
        <v>0</v>
      </c>
      <c r="I188" s="14">
        <f>IF(AND(F188=0,G188=0,H188=0,_xlfn.IFNA(MATCH(LEFT($B188,8),Reference!$G:$G,0),0)),0,
IF(AND(F188=0,G188=0,H188=0,_xlfn.IFNA(MATCH(LEFT($B188,8),Reference!$H:$H,0),0)),$D188,
IF(AND(F188=0,G188=0,H188=0,_xlfn.IFNA(MATCH(LEFT($C188,4),Reference!$H:$H,0),0)),$D188,
IF((AND(F188=0,G188=0,H188=0,(_xlfn.IFNA(MATCH(LEFT($B188,4),Reference!$H:$H,0),0)))),$D188,
IF(AND(F188=0,G188=0,H188=0,_xlfn.IFNA(MATCH(MID($B188,5,4),Reference!$H:$H,0),0),LEFT($C188,4)&lt;&gt;"8865"),$D188,0)))))</f>
        <v>0</v>
      </c>
      <c r="J188" s="14">
        <f t="shared" si="27"/>
        <v>8927.6299999999992</v>
      </c>
      <c r="K188" s="14">
        <f t="shared" si="28"/>
        <v>8927.6299999999992</v>
      </c>
      <c r="L188" s="14">
        <f t="shared" si="29"/>
        <v>0</v>
      </c>
      <c r="M188" s="14" t="str">
        <f>IFERROR(IFERROR(INDEX(Reference!$C:$C,MATCH(VALUE(LEFT(B188,(FIND("-",B188,1)-1))),Reference!$B:$B,0)),INDEX(Reference!$C:$C,MATCH((LEFT(B188,(FIND("-",B188,1)-1))),Reference!$B:$B,0))),IFERROR(IF(FIND("-",B188),"Asset Management",""),""))</f>
        <v>Asset Management</v>
      </c>
      <c r="N188" s="14" t="str">
        <f>_xlfn.IFNA(INDEX(Reference!$M:$N,MATCH($C188,Reference!$M:$M,0),2),"Exclude")</f>
        <v>NonUnion Labor</v>
      </c>
      <c r="O188" s="14" t="str">
        <f>VLOOKUP(X188,'Department Detail'!$A$2:$F$5229,5,FALSE)</f>
        <v>Substation Engineering</v>
      </c>
      <c r="R188" s="76"/>
      <c r="X188" s="14">
        <v>4668</v>
      </c>
    </row>
    <row r="189" spans="1:24" s="14" customFormat="1" ht="15" thickBot="1" x14ac:dyDescent="0.35">
      <c r="A189" s="13"/>
      <c r="B189" s="57" t="s">
        <v>367</v>
      </c>
      <c r="C189" s="57" t="s">
        <v>186</v>
      </c>
      <c r="D189" s="56">
        <v>34458.5</v>
      </c>
      <c r="E189" s="56"/>
      <c r="F189" s="14">
        <f>IF(AND(LEFT($C189,4)&lt;&gt;"8310")*OR(_xlfn.IFNA(MATCH(LEFT($B189,8),Reference!$E:$E,0),0),(_xlfn.IFNA(MATCH(MID($B189,5,4),Reference!$E:$E,0),0))),$D189,)</f>
        <v>0</v>
      </c>
      <c r="G189" s="14">
        <f t="shared" si="25"/>
        <v>0</v>
      </c>
      <c r="H189" s="14">
        <f t="shared" si="26"/>
        <v>0</v>
      </c>
      <c r="I189" s="14">
        <f>IF(AND(F189=0,G189=0,H189=0,_xlfn.IFNA(MATCH(LEFT($B189,8),Reference!$G:$G,0),0)),0,
IF(AND(F189=0,G189=0,H189=0,_xlfn.IFNA(MATCH(LEFT($B189,8),Reference!$H:$H,0),0)),$D189,
IF(AND(F189=0,G189=0,H189=0,_xlfn.IFNA(MATCH(LEFT($C189,4),Reference!$H:$H,0),0)),$D189,
IF((AND(F189=0,G189=0,H189=0,(_xlfn.IFNA(MATCH(LEFT($B189,4),Reference!$H:$H,0),0)))),$D189,
IF(AND(F189=0,G189=0,H189=0,_xlfn.IFNA(MATCH(MID($B189,5,4),Reference!$H:$H,0),0),LEFT($C189,4)&lt;&gt;"8865"),$D189,0)))))</f>
        <v>0</v>
      </c>
      <c r="J189" s="14">
        <f t="shared" si="27"/>
        <v>34458.5</v>
      </c>
      <c r="K189" s="14">
        <f t="shared" si="28"/>
        <v>34458.5</v>
      </c>
      <c r="L189" s="14">
        <f t="shared" si="29"/>
        <v>0</v>
      </c>
      <c r="M189" s="14" t="str">
        <f>IFERROR(IFERROR(INDEX(Reference!$C:$C,MATCH(VALUE(LEFT(B189,(FIND("-",B189,1)-1))),Reference!$B:$B,0)),INDEX(Reference!$C:$C,MATCH((LEFT(B189,(FIND("-",B189,1)-1))),Reference!$B:$B,0))),IFERROR(IF(FIND("-",B189),"Asset Management",""),""))</f>
        <v>Asset Management</v>
      </c>
      <c r="N189" s="14" t="str">
        <f>_xlfn.IFNA(INDEX(Reference!$M:$N,MATCH($C189,Reference!$M:$M,0),2),"Exclude")</f>
        <v>Union Labor</v>
      </c>
      <c r="O189" s="14" t="str">
        <f>VLOOKUP(X189,'Department Detail'!$A$2:$F$5229,5,FALSE)</f>
        <v>Substation Engineering</v>
      </c>
      <c r="R189" s="76"/>
      <c r="X189" s="14">
        <v>4668</v>
      </c>
    </row>
    <row r="190" spans="1:24" s="14" customFormat="1" ht="15" thickBot="1" x14ac:dyDescent="0.35">
      <c r="A190" s="13"/>
      <c r="B190" s="57" t="s">
        <v>367</v>
      </c>
      <c r="C190" s="57" t="s">
        <v>191</v>
      </c>
      <c r="D190" s="56">
        <v>4089.3399999999997</v>
      </c>
      <c r="E190" s="56"/>
      <c r="F190" s="14">
        <f>IF(AND(LEFT($C190,4)&lt;&gt;"8310")*OR(_xlfn.IFNA(MATCH(LEFT($B190,8),Reference!$E:$E,0),0),(_xlfn.IFNA(MATCH(MID($B190,5,4),Reference!$E:$E,0),0))),$D190,)</f>
        <v>0</v>
      </c>
      <c r="G190" s="14">
        <f t="shared" si="25"/>
        <v>0</v>
      </c>
      <c r="H190" s="14">
        <f t="shared" si="26"/>
        <v>0</v>
      </c>
      <c r="I190" s="14">
        <f>IF(AND(F190=0,G190=0,H190=0,_xlfn.IFNA(MATCH(LEFT($B190,8),Reference!$G:$G,0),0)),0,
IF(AND(F190=0,G190=0,H190=0,_xlfn.IFNA(MATCH(LEFT($B190,8),Reference!$H:$H,0),0)),$D190,
IF(AND(F190=0,G190=0,H190=0,_xlfn.IFNA(MATCH(LEFT($C190,4),Reference!$H:$H,0),0)),$D190,
IF((AND(F190=0,G190=0,H190=0,(_xlfn.IFNA(MATCH(LEFT($B190,4),Reference!$H:$H,0),0)))),$D190,
IF(AND(F190=0,G190=0,H190=0,_xlfn.IFNA(MATCH(MID($B190,5,4),Reference!$H:$H,0),0),LEFT($C190,4)&lt;&gt;"8865"),$D190,0)))))</f>
        <v>0</v>
      </c>
      <c r="J190" s="14">
        <f t="shared" si="27"/>
        <v>4089.3399999999997</v>
      </c>
      <c r="K190" s="14">
        <f t="shared" si="28"/>
        <v>4089.3399999999997</v>
      </c>
      <c r="L190" s="14">
        <f t="shared" si="29"/>
        <v>0</v>
      </c>
      <c r="M190" s="14" t="str">
        <f>IFERROR(IFERROR(INDEX(Reference!$C:$C,MATCH(VALUE(LEFT(B190,(FIND("-",B190,1)-1))),Reference!$B:$B,0)),INDEX(Reference!$C:$C,MATCH((LEFT(B190,(FIND("-",B190,1)-1))),Reference!$B:$B,0))),IFERROR(IF(FIND("-",B190),"Asset Management",""),""))</f>
        <v>Asset Management</v>
      </c>
      <c r="N190" s="14" t="str">
        <f>_xlfn.IFNA(INDEX(Reference!$M:$N,MATCH($C190,Reference!$M:$M,0),2),"Exclude")</f>
        <v>Union Labor</v>
      </c>
      <c r="O190" s="14" t="str">
        <f>VLOOKUP(X190,'Department Detail'!$A$2:$F$5229,5,FALSE)</f>
        <v>Substation Engineering</v>
      </c>
      <c r="R190" s="76"/>
      <c r="X190" s="14">
        <v>4668</v>
      </c>
    </row>
    <row r="191" spans="1:24" s="14" customFormat="1" ht="15" thickBot="1" x14ac:dyDescent="0.35">
      <c r="A191" s="13"/>
      <c r="B191" s="57" t="s">
        <v>368</v>
      </c>
      <c r="C191" s="57" t="s">
        <v>186</v>
      </c>
      <c r="D191" s="56">
        <v>7414.8499999999995</v>
      </c>
      <c r="E191" s="56"/>
      <c r="F191" s="14">
        <f>IF(AND(LEFT($C191,4)&lt;&gt;"8310")*OR(_xlfn.IFNA(MATCH(LEFT($B191,8),Reference!$E:$E,0),0),(_xlfn.IFNA(MATCH(MID($B191,5,4),Reference!$E:$E,0),0))),$D191,)</f>
        <v>0</v>
      </c>
      <c r="G191" s="14">
        <f t="shared" ref="G191:G254" si="30">IF(AND(ISNUMBER(SEARCH("5024*",B191)),(F191=0)),D191,)</f>
        <v>0</v>
      </c>
      <c r="H191" s="14">
        <f t="shared" ref="H191:H254" si="31">IF(AND(ISNUMBER(SEARCH("5025*",B191)),(F191=0)),D191,)</f>
        <v>0</v>
      </c>
      <c r="I191" s="14">
        <f>IF(AND(F191=0,G191=0,H191=0,_xlfn.IFNA(MATCH(LEFT($B191,8),Reference!$G:$G,0),0)),0,
IF(AND(F191=0,G191=0,H191=0,_xlfn.IFNA(MATCH(LEFT($B191,8),Reference!$H:$H,0),0)),$D191,
IF(AND(F191=0,G191=0,H191=0,_xlfn.IFNA(MATCH(LEFT($C191,4),Reference!$H:$H,0),0)),$D191,
IF((AND(F191=0,G191=0,H191=0,(_xlfn.IFNA(MATCH(LEFT($B191,4),Reference!$H:$H,0),0)))),$D191,
IF(AND(F191=0,G191=0,H191=0,_xlfn.IFNA(MATCH(MID($B191,5,4),Reference!$H:$H,0),0),LEFT($C191,4)&lt;&gt;"8865"),$D191,0)))))</f>
        <v>0</v>
      </c>
      <c r="J191" s="14">
        <f t="shared" ref="J191:J254" si="32">IF(AND(F191=0,G191=0,H191=0,I191=0),D191,)</f>
        <v>7414.8499999999995</v>
      </c>
      <c r="K191" s="14">
        <f t="shared" ref="K191:K254" si="33">SUM(F191:J191)</f>
        <v>7414.8499999999995</v>
      </c>
      <c r="L191" s="14">
        <f t="shared" ref="L191:L254" si="34">K191-D191</f>
        <v>0</v>
      </c>
      <c r="M191" s="14" t="str">
        <f>IFERROR(IFERROR(INDEX(Reference!$C:$C,MATCH(VALUE(LEFT(B191,(FIND("-",B191,1)-1))),Reference!$B:$B,0)),INDEX(Reference!$C:$C,MATCH((LEFT(B191,(FIND("-",B191,1)-1))),Reference!$B:$B,0))),IFERROR(IF(FIND("-",B191),"Asset Management",""),""))</f>
        <v>Asset Management</v>
      </c>
      <c r="N191" s="14" t="str">
        <f>_xlfn.IFNA(INDEX(Reference!$M:$N,MATCH($C191,Reference!$M:$M,0),2),"Exclude")</f>
        <v>Union Labor</v>
      </c>
      <c r="O191" s="14" t="str">
        <f>VLOOKUP(X191,'Department Detail'!$A$2:$F$5229,5,FALSE)</f>
        <v>Substation Engineering</v>
      </c>
      <c r="R191" s="76"/>
      <c r="X191" s="14">
        <v>4668</v>
      </c>
    </row>
    <row r="192" spans="1:24" s="14" customFormat="1" ht="15" thickBot="1" x14ac:dyDescent="0.35">
      <c r="A192" s="13"/>
      <c r="B192" s="57" t="s">
        <v>368</v>
      </c>
      <c r="C192" s="57" t="s">
        <v>191</v>
      </c>
      <c r="D192" s="56">
        <v>2234.0500000000002</v>
      </c>
      <c r="E192" s="56"/>
      <c r="F192" s="14">
        <f>IF(AND(LEFT($C192,4)&lt;&gt;"8310")*OR(_xlfn.IFNA(MATCH(LEFT($B192,8),Reference!$E:$E,0),0),(_xlfn.IFNA(MATCH(MID($B192,5,4),Reference!$E:$E,0),0))),$D192,)</f>
        <v>0</v>
      </c>
      <c r="G192" s="14">
        <f t="shared" si="30"/>
        <v>0</v>
      </c>
      <c r="H192" s="14">
        <f t="shared" si="31"/>
        <v>0</v>
      </c>
      <c r="I192" s="14">
        <f>IF(AND(F192=0,G192=0,H192=0,_xlfn.IFNA(MATCH(LEFT($B192,8),Reference!$G:$G,0),0)),0,
IF(AND(F192=0,G192=0,H192=0,_xlfn.IFNA(MATCH(LEFT($B192,8),Reference!$H:$H,0),0)),$D192,
IF(AND(F192=0,G192=0,H192=0,_xlfn.IFNA(MATCH(LEFT($C192,4),Reference!$H:$H,0),0)),$D192,
IF((AND(F192=0,G192=0,H192=0,(_xlfn.IFNA(MATCH(LEFT($B192,4),Reference!$H:$H,0),0)))),$D192,
IF(AND(F192=0,G192=0,H192=0,_xlfn.IFNA(MATCH(MID($B192,5,4),Reference!$H:$H,0),0),LEFT($C192,4)&lt;&gt;"8865"),$D192,0)))))</f>
        <v>0</v>
      </c>
      <c r="J192" s="14">
        <f t="shared" si="32"/>
        <v>2234.0500000000002</v>
      </c>
      <c r="K192" s="14">
        <f t="shared" si="33"/>
        <v>2234.0500000000002</v>
      </c>
      <c r="L192" s="14">
        <f t="shared" si="34"/>
        <v>0</v>
      </c>
      <c r="M192" s="14" t="str">
        <f>IFERROR(IFERROR(INDEX(Reference!$C:$C,MATCH(VALUE(LEFT(B192,(FIND("-",B192,1)-1))),Reference!$B:$B,0)),INDEX(Reference!$C:$C,MATCH((LEFT(B192,(FIND("-",B192,1)-1))),Reference!$B:$B,0))),IFERROR(IF(FIND("-",B192),"Asset Management",""),""))</f>
        <v>Asset Management</v>
      </c>
      <c r="N192" s="14" t="str">
        <f>_xlfn.IFNA(INDEX(Reference!$M:$N,MATCH($C192,Reference!$M:$M,0),2),"Exclude")</f>
        <v>Union Labor</v>
      </c>
      <c r="O192" s="14" t="str">
        <f>VLOOKUP(X192,'Department Detail'!$A$2:$F$5229,5,FALSE)</f>
        <v>Substation Engineering</v>
      </c>
      <c r="R192" s="76"/>
      <c r="X192" s="14">
        <v>4668</v>
      </c>
    </row>
    <row r="193" spans="1:24" s="14" customFormat="1" ht="15" thickBot="1" x14ac:dyDescent="0.35">
      <c r="A193" s="13"/>
      <c r="B193" s="57" t="s">
        <v>369</v>
      </c>
      <c r="C193" s="57" t="s">
        <v>185</v>
      </c>
      <c r="D193" s="56">
        <v>14839.74</v>
      </c>
      <c r="E193" s="56"/>
      <c r="F193" s="14">
        <f>IF(AND(LEFT($C193,4)&lt;&gt;"8310")*OR(_xlfn.IFNA(MATCH(LEFT($B193,8),Reference!$E:$E,0),0),(_xlfn.IFNA(MATCH(MID($B193,5,4),Reference!$E:$E,0),0))),$D193,)</f>
        <v>0</v>
      </c>
      <c r="G193" s="14">
        <f t="shared" si="30"/>
        <v>0</v>
      </c>
      <c r="H193" s="14">
        <f t="shared" si="31"/>
        <v>0</v>
      </c>
      <c r="I193" s="14">
        <f>IF(AND(F193=0,G193=0,H193=0,_xlfn.IFNA(MATCH(LEFT($B193,8),Reference!$G:$G,0),0)),0,
IF(AND(F193=0,G193=0,H193=0,_xlfn.IFNA(MATCH(LEFT($B193,8),Reference!$H:$H,0),0)),$D193,
IF(AND(F193=0,G193=0,H193=0,_xlfn.IFNA(MATCH(LEFT($C193,4),Reference!$H:$H,0),0)),$D193,
IF((AND(F193=0,G193=0,H193=0,(_xlfn.IFNA(MATCH(LEFT($B193,4),Reference!$H:$H,0),0)))),$D193,
IF(AND(F193=0,G193=0,H193=0,_xlfn.IFNA(MATCH(MID($B193,5,4),Reference!$H:$H,0),0),LEFT($C193,4)&lt;&gt;"8865"),$D193,0)))))</f>
        <v>0</v>
      </c>
      <c r="J193" s="14">
        <f t="shared" si="32"/>
        <v>14839.74</v>
      </c>
      <c r="K193" s="14">
        <f t="shared" si="33"/>
        <v>14839.74</v>
      </c>
      <c r="L193" s="14">
        <f t="shared" si="34"/>
        <v>0</v>
      </c>
      <c r="M193" s="14" t="str">
        <f>IFERROR(IFERROR(INDEX(Reference!$C:$C,MATCH(VALUE(LEFT(B193,(FIND("-",B193,1)-1))),Reference!$B:$B,0)),INDEX(Reference!$C:$C,MATCH((LEFT(B193,(FIND("-",B193,1)-1))),Reference!$B:$B,0))),IFERROR(IF(FIND("-",B193),"Asset Management",""),""))</f>
        <v>Asset Management</v>
      </c>
      <c r="N193" s="14" t="str">
        <f>_xlfn.IFNA(INDEX(Reference!$M:$N,MATCH($C193,Reference!$M:$M,0),2),"Exclude")</f>
        <v>NonUnion Labor</v>
      </c>
      <c r="O193" s="14" t="str">
        <f>VLOOKUP(X193,'Department Detail'!$A$2:$F$5229,5,FALSE)</f>
        <v>Substation Engineering</v>
      </c>
      <c r="R193" s="76"/>
      <c r="X193" s="14">
        <v>4668</v>
      </c>
    </row>
    <row r="194" spans="1:24" s="14" customFormat="1" ht="15" thickBot="1" x14ac:dyDescent="0.35">
      <c r="A194" s="13"/>
      <c r="B194" s="57" t="s">
        <v>369</v>
      </c>
      <c r="C194" s="57" t="s">
        <v>186</v>
      </c>
      <c r="D194" s="56">
        <v>3529.86</v>
      </c>
      <c r="E194" s="56"/>
      <c r="F194" s="14">
        <f>IF(AND(LEFT($C194,4)&lt;&gt;"8310")*OR(_xlfn.IFNA(MATCH(LEFT($B194,8),Reference!$E:$E,0),0),(_xlfn.IFNA(MATCH(MID($B194,5,4),Reference!$E:$E,0),0))),$D194,)</f>
        <v>0</v>
      </c>
      <c r="G194" s="14">
        <f t="shared" si="30"/>
        <v>0</v>
      </c>
      <c r="H194" s="14">
        <f t="shared" si="31"/>
        <v>0</v>
      </c>
      <c r="I194" s="14">
        <f>IF(AND(F194=0,G194=0,H194=0,_xlfn.IFNA(MATCH(LEFT($B194,8),Reference!$G:$G,0),0)),0,
IF(AND(F194=0,G194=0,H194=0,_xlfn.IFNA(MATCH(LEFT($B194,8),Reference!$H:$H,0),0)),$D194,
IF(AND(F194=0,G194=0,H194=0,_xlfn.IFNA(MATCH(LEFT($C194,4),Reference!$H:$H,0),0)),$D194,
IF((AND(F194=0,G194=0,H194=0,(_xlfn.IFNA(MATCH(LEFT($B194,4),Reference!$H:$H,0),0)))),$D194,
IF(AND(F194=0,G194=0,H194=0,_xlfn.IFNA(MATCH(MID($B194,5,4),Reference!$H:$H,0),0),LEFT($C194,4)&lt;&gt;"8865"),$D194,0)))))</f>
        <v>0</v>
      </c>
      <c r="J194" s="14">
        <f t="shared" si="32"/>
        <v>3529.86</v>
      </c>
      <c r="K194" s="14">
        <f t="shared" si="33"/>
        <v>3529.86</v>
      </c>
      <c r="L194" s="14">
        <f t="shared" si="34"/>
        <v>0</v>
      </c>
      <c r="M194" s="14" t="str">
        <f>IFERROR(IFERROR(INDEX(Reference!$C:$C,MATCH(VALUE(LEFT(B194,(FIND("-",B194,1)-1))),Reference!$B:$B,0)),INDEX(Reference!$C:$C,MATCH((LEFT(B194,(FIND("-",B194,1)-1))),Reference!$B:$B,0))),IFERROR(IF(FIND("-",B194),"Asset Management",""),""))</f>
        <v>Asset Management</v>
      </c>
      <c r="N194" s="14" t="str">
        <f>_xlfn.IFNA(INDEX(Reference!$M:$N,MATCH($C194,Reference!$M:$M,0),2),"Exclude")</f>
        <v>Union Labor</v>
      </c>
      <c r="O194" s="14" t="str">
        <f>VLOOKUP(X194,'Department Detail'!$A$2:$F$5229,5,FALSE)</f>
        <v>Substation Engineering</v>
      </c>
      <c r="R194" s="76"/>
      <c r="X194" s="14">
        <v>4668</v>
      </c>
    </row>
    <row r="195" spans="1:24" s="14" customFormat="1" ht="15" thickBot="1" x14ac:dyDescent="0.35">
      <c r="A195" s="13"/>
      <c r="B195" s="57" t="s">
        <v>369</v>
      </c>
      <c r="C195" s="57" t="s">
        <v>202</v>
      </c>
      <c r="D195" s="56">
        <v>110.75999999999999</v>
      </c>
      <c r="E195" s="56"/>
      <c r="F195" s="14">
        <f>IF(AND(LEFT($C195,4)&lt;&gt;"8310")*OR(_xlfn.IFNA(MATCH(LEFT($B195,8),Reference!$E:$E,0),0),(_xlfn.IFNA(MATCH(MID($B195,5,4),Reference!$E:$E,0),0))),$D195,)</f>
        <v>0</v>
      </c>
      <c r="G195" s="14">
        <f t="shared" si="30"/>
        <v>0</v>
      </c>
      <c r="H195" s="14">
        <f t="shared" si="31"/>
        <v>0</v>
      </c>
      <c r="I195" s="14">
        <f>IF(AND(F195=0,G195=0,H195=0,_xlfn.IFNA(MATCH(LEFT($B195,8),Reference!$G:$G,0),0)),0,
IF(AND(F195=0,G195=0,H195=0,_xlfn.IFNA(MATCH(LEFT($B195,8),Reference!$H:$H,0),0)),$D195,
IF(AND(F195=0,G195=0,H195=0,_xlfn.IFNA(MATCH(LEFT($C195,4),Reference!$H:$H,0),0)),$D195,
IF((AND(F195=0,G195=0,H195=0,(_xlfn.IFNA(MATCH(LEFT($B195,4),Reference!$H:$H,0),0)))),$D195,
IF(AND(F195=0,G195=0,H195=0,_xlfn.IFNA(MATCH(MID($B195,5,4),Reference!$H:$H,0),0),LEFT($C195,4)&lt;&gt;"8865"),$D195,0)))))</f>
        <v>0</v>
      </c>
      <c r="J195" s="14">
        <f t="shared" si="32"/>
        <v>110.75999999999999</v>
      </c>
      <c r="K195" s="14">
        <f t="shared" si="33"/>
        <v>110.75999999999999</v>
      </c>
      <c r="L195" s="14">
        <f t="shared" si="34"/>
        <v>0</v>
      </c>
      <c r="M195" s="14" t="str">
        <f>IFERROR(IFERROR(INDEX(Reference!$C:$C,MATCH(VALUE(LEFT(B195,(FIND("-",B195,1)-1))),Reference!$B:$B,0)),INDEX(Reference!$C:$C,MATCH((LEFT(B195,(FIND("-",B195,1)-1))),Reference!$B:$B,0))),IFERROR(IF(FIND("-",B195),"Asset Management",""),""))</f>
        <v>Asset Management</v>
      </c>
      <c r="N195" s="14" t="str">
        <f>_xlfn.IFNA(INDEX(Reference!$M:$N,MATCH($C195,Reference!$M:$M,0),2),"Exclude")</f>
        <v>Nonlabor</v>
      </c>
      <c r="O195" s="14" t="str">
        <f>VLOOKUP(X195,'Department Detail'!$A$2:$F$5229,5,FALSE)</f>
        <v>Substation Engineering</v>
      </c>
      <c r="R195" s="76"/>
      <c r="X195" s="14">
        <v>4668</v>
      </c>
    </row>
    <row r="196" spans="1:24" s="14" customFormat="1" ht="15" thickBot="1" x14ac:dyDescent="0.35">
      <c r="A196" s="13"/>
      <c r="B196" s="57" t="s">
        <v>369</v>
      </c>
      <c r="C196" s="57" t="s">
        <v>191</v>
      </c>
      <c r="D196" s="56">
        <v>319.04000000000002</v>
      </c>
      <c r="E196" s="56"/>
      <c r="F196" s="14">
        <f>IF(AND(LEFT($C196,4)&lt;&gt;"8310")*OR(_xlfn.IFNA(MATCH(LEFT($B196,8),Reference!$E:$E,0),0),(_xlfn.IFNA(MATCH(MID($B196,5,4),Reference!$E:$E,0),0))),$D196,)</f>
        <v>0</v>
      </c>
      <c r="G196" s="14">
        <f t="shared" si="30"/>
        <v>0</v>
      </c>
      <c r="H196" s="14">
        <f t="shared" si="31"/>
        <v>0</v>
      </c>
      <c r="I196" s="14">
        <f>IF(AND(F196=0,G196=0,H196=0,_xlfn.IFNA(MATCH(LEFT($B196,8),Reference!$G:$G,0),0)),0,
IF(AND(F196=0,G196=0,H196=0,_xlfn.IFNA(MATCH(LEFT($B196,8),Reference!$H:$H,0),0)),$D196,
IF(AND(F196=0,G196=0,H196=0,_xlfn.IFNA(MATCH(LEFT($C196,4),Reference!$H:$H,0),0)),$D196,
IF((AND(F196=0,G196=0,H196=0,(_xlfn.IFNA(MATCH(LEFT($B196,4),Reference!$H:$H,0),0)))),$D196,
IF(AND(F196=0,G196=0,H196=0,_xlfn.IFNA(MATCH(MID($B196,5,4),Reference!$H:$H,0),0),LEFT($C196,4)&lt;&gt;"8865"),$D196,0)))))</f>
        <v>0</v>
      </c>
      <c r="J196" s="14">
        <f t="shared" si="32"/>
        <v>319.04000000000002</v>
      </c>
      <c r="K196" s="14">
        <f t="shared" si="33"/>
        <v>319.04000000000002</v>
      </c>
      <c r="L196" s="14">
        <f t="shared" si="34"/>
        <v>0</v>
      </c>
      <c r="M196" s="14" t="str">
        <f>IFERROR(IFERROR(INDEX(Reference!$C:$C,MATCH(VALUE(LEFT(B196,(FIND("-",B196,1)-1))),Reference!$B:$B,0)),INDEX(Reference!$C:$C,MATCH((LEFT(B196,(FIND("-",B196,1)-1))),Reference!$B:$B,0))),IFERROR(IF(FIND("-",B196),"Asset Management",""),""))</f>
        <v>Asset Management</v>
      </c>
      <c r="N196" s="14" t="str">
        <f>_xlfn.IFNA(INDEX(Reference!$M:$N,MATCH($C196,Reference!$M:$M,0),2),"Exclude")</f>
        <v>Union Labor</v>
      </c>
      <c r="O196" s="14" t="str">
        <f>VLOOKUP(X196,'Department Detail'!$A$2:$F$5229,5,FALSE)</f>
        <v>Substation Engineering</v>
      </c>
      <c r="R196" s="76"/>
      <c r="X196" s="14">
        <v>4668</v>
      </c>
    </row>
    <row r="197" spans="1:24" s="14" customFormat="1" ht="15" thickBot="1" x14ac:dyDescent="0.35">
      <c r="A197" s="13"/>
      <c r="B197" s="57" t="s">
        <v>370</v>
      </c>
      <c r="C197" s="57" t="s">
        <v>185</v>
      </c>
      <c r="D197" s="56">
        <v>232.27</v>
      </c>
      <c r="E197" s="56"/>
      <c r="F197" s="14">
        <f>IF(AND(LEFT($C197,4)&lt;&gt;"8310")*OR(_xlfn.IFNA(MATCH(LEFT($B197,8),Reference!$E:$E,0),0),(_xlfn.IFNA(MATCH(MID($B197,5,4),Reference!$E:$E,0),0))),$D197,)</f>
        <v>0</v>
      </c>
      <c r="G197" s="14">
        <f t="shared" si="30"/>
        <v>0</v>
      </c>
      <c r="H197" s="14">
        <f t="shared" si="31"/>
        <v>0</v>
      </c>
      <c r="I197" s="14">
        <f>IF(AND(F197=0,G197=0,H197=0,_xlfn.IFNA(MATCH(LEFT($B197,8),Reference!$G:$G,0),0)),0,
IF(AND(F197=0,G197=0,H197=0,_xlfn.IFNA(MATCH(LEFT($B197,8),Reference!$H:$H,0),0)),$D197,
IF(AND(F197=0,G197=0,H197=0,_xlfn.IFNA(MATCH(LEFT($C197,4),Reference!$H:$H,0),0)),$D197,
IF((AND(F197=0,G197=0,H197=0,(_xlfn.IFNA(MATCH(LEFT($B197,4),Reference!$H:$H,0),0)))),$D197,
IF(AND(F197=0,G197=0,H197=0,_xlfn.IFNA(MATCH(MID($B197,5,4),Reference!$H:$H,0),0),LEFT($C197,4)&lt;&gt;"8865"),$D197,0)))))</f>
        <v>0</v>
      </c>
      <c r="J197" s="14">
        <f t="shared" si="32"/>
        <v>232.27</v>
      </c>
      <c r="K197" s="14">
        <f t="shared" si="33"/>
        <v>232.27</v>
      </c>
      <c r="L197" s="14">
        <f t="shared" si="34"/>
        <v>0</v>
      </c>
      <c r="M197" s="14" t="str">
        <f>IFERROR(IFERROR(INDEX(Reference!$C:$C,MATCH(VALUE(LEFT(B197,(FIND("-",B197,1)-1))),Reference!$B:$B,0)),INDEX(Reference!$C:$C,MATCH((LEFT(B197,(FIND("-",B197,1)-1))),Reference!$B:$B,0))),IFERROR(IF(FIND("-",B197),"Asset Management",""),""))</f>
        <v>Asset Management</v>
      </c>
      <c r="N197" s="14" t="str">
        <f>_xlfn.IFNA(INDEX(Reference!$M:$N,MATCH($C197,Reference!$M:$M,0),2),"Exclude")</f>
        <v>NonUnion Labor</v>
      </c>
      <c r="O197" s="14" t="str">
        <f>VLOOKUP(X197,'Department Detail'!$A$2:$F$5229,5,FALSE)</f>
        <v>Substation Engineering</v>
      </c>
      <c r="R197" s="76"/>
      <c r="X197" s="14">
        <v>4668</v>
      </c>
    </row>
    <row r="198" spans="1:24" s="14" customFormat="1" ht="15" thickBot="1" x14ac:dyDescent="0.35">
      <c r="A198" s="13"/>
      <c r="B198" s="57" t="s">
        <v>370</v>
      </c>
      <c r="C198" s="57" t="s">
        <v>186</v>
      </c>
      <c r="D198" s="56">
        <v>15689.920000000002</v>
      </c>
      <c r="E198" s="56"/>
      <c r="F198" s="14">
        <f>IF(AND(LEFT($C198,4)&lt;&gt;"8310")*OR(_xlfn.IFNA(MATCH(LEFT($B198,8),Reference!$E:$E,0),0),(_xlfn.IFNA(MATCH(MID($B198,5,4),Reference!$E:$E,0),0))),$D198,)</f>
        <v>0</v>
      </c>
      <c r="G198" s="14">
        <f t="shared" si="30"/>
        <v>0</v>
      </c>
      <c r="H198" s="14">
        <f t="shared" si="31"/>
        <v>0</v>
      </c>
      <c r="I198" s="14">
        <f>IF(AND(F198=0,G198=0,H198=0,_xlfn.IFNA(MATCH(LEFT($B198,8),Reference!$G:$G,0),0)),0,
IF(AND(F198=0,G198=0,H198=0,_xlfn.IFNA(MATCH(LEFT($B198,8),Reference!$H:$H,0),0)),$D198,
IF(AND(F198=0,G198=0,H198=0,_xlfn.IFNA(MATCH(LEFT($C198,4),Reference!$H:$H,0),0)),$D198,
IF((AND(F198=0,G198=0,H198=0,(_xlfn.IFNA(MATCH(LEFT($B198,4),Reference!$H:$H,0),0)))),$D198,
IF(AND(F198=0,G198=0,H198=0,_xlfn.IFNA(MATCH(MID($B198,5,4),Reference!$H:$H,0),0),LEFT($C198,4)&lt;&gt;"8865"),$D198,0)))))</f>
        <v>0</v>
      </c>
      <c r="J198" s="14">
        <f t="shared" si="32"/>
        <v>15689.920000000002</v>
      </c>
      <c r="K198" s="14">
        <f t="shared" si="33"/>
        <v>15689.920000000002</v>
      </c>
      <c r="L198" s="14">
        <f t="shared" si="34"/>
        <v>0</v>
      </c>
      <c r="M198" s="14" t="str">
        <f>IFERROR(IFERROR(INDEX(Reference!$C:$C,MATCH(VALUE(LEFT(B198,(FIND("-",B198,1)-1))),Reference!$B:$B,0)),INDEX(Reference!$C:$C,MATCH((LEFT(B198,(FIND("-",B198,1)-1))),Reference!$B:$B,0))),IFERROR(IF(FIND("-",B198),"Asset Management",""),""))</f>
        <v>Asset Management</v>
      </c>
      <c r="N198" s="14" t="str">
        <f>_xlfn.IFNA(INDEX(Reference!$M:$N,MATCH($C198,Reference!$M:$M,0),2),"Exclude")</f>
        <v>Union Labor</v>
      </c>
      <c r="O198" s="14" t="str">
        <f>VLOOKUP(X198,'Department Detail'!$A$2:$F$5229,5,FALSE)</f>
        <v>Substation Engineering</v>
      </c>
      <c r="R198" s="76"/>
      <c r="X198" s="14">
        <v>4668</v>
      </c>
    </row>
    <row r="199" spans="1:24" s="14" customFormat="1" ht="15" thickBot="1" x14ac:dyDescent="0.35">
      <c r="A199" s="13"/>
      <c r="B199" s="57" t="s">
        <v>370</v>
      </c>
      <c r="C199" s="57" t="s">
        <v>197</v>
      </c>
      <c r="D199" s="56">
        <v>170</v>
      </c>
      <c r="E199" s="56"/>
      <c r="F199" s="14">
        <f>IF(AND(LEFT($C199,4)&lt;&gt;"8310")*OR(_xlfn.IFNA(MATCH(LEFT($B199,8),Reference!$E:$E,0),0),(_xlfn.IFNA(MATCH(MID($B199,5,4),Reference!$E:$E,0),0))),$D199,)</f>
        <v>0</v>
      </c>
      <c r="G199" s="14">
        <f t="shared" si="30"/>
        <v>0</v>
      </c>
      <c r="H199" s="14">
        <f t="shared" si="31"/>
        <v>0</v>
      </c>
      <c r="I199" s="14">
        <f>IF(AND(F199=0,G199=0,H199=0,_xlfn.IFNA(MATCH(LEFT($B199,8),Reference!$G:$G,0),0)),0,
IF(AND(F199=0,G199=0,H199=0,_xlfn.IFNA(MATCH(LEFT($B199,8),Reference!$H:$H,0),0)),$D199,
IF(AND(F199=0,G199=0,H199=0,_xlfn.IFNA(MATCH(LEFT($C199,4),Reference!$H:$H,0),0)),$D199,
IF((AND(F199=0,G199=0,H199=0,(_xlfn.IFNA(MATCH(LEFT($B199,4),Reference!$H:$H,0),0)))),$D199,
IF(AND(F199=0,G199=0,H199=0,_xlfn.IFNA(MATCH(MID($B199,5,4),Reference!$H:$H,0),0),LEFT($C199,4)&lt;&gt;"8865"),$D199,0)))))</f>
        <v>0</v>
      </c>
      <c r="J199" s="14">
        <f t="shared" si="32"/>
        <v>170</v>
      </c>
      <c r="K199" s="14">
        <f t="shared" si="33"/>
        <v>170</v>
      </c>
      <c r="L199" s="14">
        <f t="shared" si="34"/>
        <v>0</v>
      </c>
      <c r="M199" s="14" t="str">
        <f>IFERROR(IFERROR(INDEX(Reference!$C:$C,MATCH(VALUE(LEFT(B199,(FIND("-",B199,1)-1))),Reference!$B:$B,0)),INDEX(Reference!$C:$C,MATCH((LEFT(B199,(FIND("-",B199,1)-1))),Reference!$B:$B,0))),IFERROR(IF(FIND("-",B199),"Asset Management",""),""))</f>
        <v>Asset Management</v>
      </c>
      <c r="N199" s="14" t="str">
        <f>_xlfn.IFNA(INDEX(Reference!$M:$N,MATCH($C199,Reference!$M:$M,0),2),"Exclude")</f>
        <v>Union Labor</v>
      </c>
      <c r="O199" s="14" t="str">
        <f>VLOOKUP(X199,'Department Detail'!$A$2:$F$5229,5,FALSE)</f>
        <v>Substation Engineering</v>
      </c>
      <c r="R199" s="76"/>
      <c r="X199" s="14">
        <v>4668</v>
      </c>
    </row>
    <row r="200" spans="1:24" s="14" customFormat="1" ht="15" thickBot="1" x14ac:dyDescent="0.35">
      <c r="A200" s="13"/>
      <c r="B200" s="57" t="s">
        <v>370</v>
      </c>
      <c r="C200" s="57" t="s">
        <v>191</v>
      </c>
      <c r="D200" s="56">
        <v>9941.1600000000017</v>
      </c>
      <c r="E200" s="56"/>
      <c r="F200" s="14">
        <f>IF(AND(LEFT($C200,4)&lt;&gt;"8310")*OR(_xlfn.IFNA(MATCH(LEFT($B200,8),Reference!$E:$E,0),0),(_xlfn.IFNA(MATCH(MID($B200,5,4),Reference!$E:$E,0),0))),$D200,)</f>
        <v>0</v>
      </c>
      <c r="G200" s="14">
        <f t="shared" si="30"/>
        <v>0</v>
      </c>
      <c r="H200" s="14">
        <f t="shared" si="31"/>
        <v>0</v>
      </c>
      <c r="I200" s="14">
        <f>IF(AND(F200=0,G200=0,H200=0,_xlfn.IFNA(MATCH(LEFT($B200,8),Reference!$G:$G,0),0)),0,
IF(AND(F200=0,G200=0,H200=0,_xlfn.IFNA(MATCH(LEFT($B200,8),Reference!$H:$H,0),0)),$D200,
IF(AND(F200=0,G200=0,H200=0,_xlfn.IFNA(MATCH(LEFT($C200,4),Reference!$H:$H,0),0)),$D200,
IF((AND(F200=0,G200=0,H200=0,(_xlfn.IFNA(MATCH(LEFT($B200,4),Reference!$H:$H,0),0)))),$D200,
IF(AND(F200=0,G200=0,H200=0,_xlfn.IFNA(MATCH(MID($B200,5,4),Reference!$H:$H,0),0),LEFT($C200,4)&lt;&gt;"8865"),$D200,0)))))</f>
        <v>0</v>
      </c>
      <c r="J200" s="14">
        <f t="shared" si="32"/>
        <v>9941.1600000000017</v>
      </c>
      <c r="K200" s="14">
        <f t="shared" si="33"/>
        <v>9941.1600000000017</v>
      </c>
      <c r="L200" s="14">
        <f t="shared" si="34"/>
        <v>0</v>
      </c>
      <c r="M200" s="14" t="str">
        <f>IFERROR(IFERROR(INDEX(Reference!$C:$C,MATCH(VALUE(LEFT(B200,(FIND("-",B200,1)-1))),Reference!$B:$B,0)),INDEX(Reference!$C:$C,MATCH((LEFT(B200,(FIND("-",B200,1)-1))),Reference!$B:$B,0))),IFERROR(IF(FIND("-",B200),"Asset Management",""),""))</f>
        <v>Asset Management</v>
      </c>
      <c r="N200" s="14" t="str">
        <f>_xlfn.IFNA(INDEX(Reference!$M:$N,MATCH($C200,Reference!$M:$M,0),2),"Exclude")</f>
        <v>Union Labor</v>
      </c>
      <c r="O200" s="14" t="str">
        <f>VLOOKUP(X200,'Department Detail'!$A$2:$F$5229,5,FALSE)</f>
        <v>Substation Engineering</v>
      </c>
      <c r="R200" s="76"/>
      <c r="X200" s="14">
        <v>4668</v>
      </c>
    </row>
    <row r="201" spans="1:24" s="14" customFormat="1" ht="15" thickBot="1" x14ac:dyDescent="0.35">
      <c r="A201" s="13"/>
      <c r="B201" s="57" t="s">
        <v>371</v>
      </c>
      <c r="C201" s="57" t="s">
        <v>185</v>
      </c>
      <c r="D201" s="56">
        <v>363.69</v>
      </c>
      <c r="E201" s="56"/>
      <c r="F201" s="14">
        <f>IF(AND(LEFT($C201,4)&lt;&gt;"8310")*OR(_xlfn.IFNA(MATCH(LEFT($B201,8),Reference!$E:$E,0),0),(_xlfn.IFNA(MATCH(MID($B201,5,4),Reference!$E:$E,0),0))),$D201,)</f>
        <v>0</v>
      </c>
      <c r="G201" s="14">
        <f t="shared" si="30"/>
        <v>0</v>
      </c>
      <c r="H201" s="14">
        <f t="shared" si="31"/>
        <v>0</v>
      </c>
      <c r="I201" s="14">
        <f>IF(AND(F201=0,G201=0,H201=0,_xlfn.IFNA(MATCH(LEFT($B201,8),Reference!$G:$G,0),0)),0,
IF(AND(F201=0,G201=0,H201=0,_xlfn.IFNA(MATCH(LEFT($B201,8),Reference!$H:$H,0),0)),$D201,
IF(AND(F201=0,G201=0,H201=0,_xlfn.IFNA(MATCH(LEFT($C201,4),Reference!$H:$H,0),0)),$D201,
IF((AND(F201=0,G201=0,H201=0,(_xlfn.IFNA(MATCH(LEFT($B201,4),Reference!$H:$H,0),0)))),$D201,
IF(AND(F201=0,G201=0,H201=0,_xlfn.IFNA(MATCH(MID($B201,5,4),Reference!$H:$H,0),0),LEFT($C201,4)&lt;&gt;"8865"),$D201,0)))))</f>
        <v>0</v>
      </c>
      <c r="J201" s="14">
        <f t="shared" si="32"/>
        <v>363.69</v>
      </c>
      <c r="K201" s="14">
        <f t="shared" si="33"/>
        <v>363.69</v>
      </c>
      <c r="L201" s="14">
        <f t="shared" si="34"/>
        <v>0</v>
      </c>
      <c r="M201" s="14" t="str">
        <f>IFERROR(IFERROR(INDEX(Reference!$C:$C,MATCH(VALUE(LEFT(B201,(FIND("-",B201,1)-1))),Reference!$B:$B,0)),INDEX(Reference!$C:$C,MATCH((LEFT(B201,(FIND("-",B201,1)-1))),Reference!$B:$B,0))),IFERROR(IF(FIND("-",B201),"Asset Management",""),""))</f>
        <v>Asset Management</v>
      </c>
      <c r="N201" s="14" t="str">
        <f>_xlfn.IFNA(INDEX(Reference!$M:$N,MATCH($C201,Reference!$M:$M,0),2),"Exclude")</f>
        <v>NonUnion Labor</v>
      </c>
      <c r="O201" s="14" t="str">
        <f>VLOOKUP(X201,'Department Detail'!$A$2:$F$5229,5,FALSE)</f>
        <v>Line &amp; Meter Operations</v>
      </c>
      <c r="R201" s="76"/>
      <c r="X201" s="14">
        <v>2015</v>
      </c>
    </row>
    <row r="202" spans="1:24" s="14" customFormat="1" ht="15" thickBot="1" x14ac:dyDescent="0.35">
      <c r="A202" s="13"/>
      <c r="B202" s="57" t="s">
        <v>371</v>
      </c>
      <c r="C202" s="57" t="s">
        <v>186</v>
      </c>
      <c r="D202" s="56">
        <v>22008.43</v>
      </c>
      <c r="E202" s="56"/>
      <c r="F202" s="14">
        <f>IF(AND(LEFT($C202,4)&lt;&gt;"8310")*OR(_xlfn.IFNA(MATCH(LEFT($B202,8),Reference!$E:$E,0),0),(_xlfn.IFNA(MATCH(MID($B202,5,4),Reference!$E:$E,0),0))),$D202,)</f>
        <v>0</v>
      </c>
      <c r="G202" s="14">
        <f t="shared" si="30"/>
        <v>0</v>
      </c>
      <c r="H202" s="14">
        <f t="shared" si="31"/>
        <v>0</v>
      </c>
      <c r="I202" s="14">
        <f>IF(AND(F202=0,G202=0,H202=0,_xlfn.IFNA(MATCH(LEFT($B202,8),Reference!$G:$G,0),0)),0,
IF(AND(F202=0,G202=0,H202=0,_xlfn.IFNA(MATCH(LEFT($B202,8),Reference!$H:$H,0),0)),$D202,
IF(AND(F202=0,G202=0,H202=0,_xlfn.IFNA(MATCH(LEFT($C202,4),Reference!$H:$H,0),0)),$D202,
IF((AND(F202=0,G202=0,H202=0,(_xlfn.IFNA(MATCH(LEFT($B202,4),Reference!$H:$H,0),0)))),$D202,
IF(AND(F202=0,G202=0,H202=0,_xlfn.IFNA(MATCH(MID($B202,5,4),Reference!$H:$H,0),0),LEFT($C202,4)&lt;&gt;"8865"),$D202,0)))))</f>
        <v>0</v>
      </c>
      <c r="J202" s="14">
        <f t="shared" si="32"/>
        <v>22008.43</v>
      </c>
      <c r="K202" s="14">
        <f t="shared" si="33"/>
        <v>22008.43</v>
      </c>
      <c r="L202" s="14">
        <f t="shared" si="34"/>
        <v>0</v>
      </c>
      <c r="M202" s="14" t="str">
        <f>IFERROR(IFERROR(INDEX(Reference!$C:$C,MATCH(VALUE(LEFT(B202,(FIND("-",B202,1)-1))),Reference!$B:$B,0)),INDEX(Reference!$C:$C,MATCH((LEFT(B202,(FIND("-",B202,1)-1))),Reference!$B:$B,0))),IFERROR(IF(FIND("-",B202),"Asset Management",""),""))</f>
        <v>Asset Management</v>
      </c>
      <c r="N202" s="14" t="str">
        <f>_xlfn.IFNA(INDEX(Reference!$M:$N,MATCH($C202,Reference!$M:$M,0),2),"Exclude")</f>
        <v>Union Labor</v>
      </c>
      <c r="O202" s="14" t="str">
        <f>VLOOKUP(X202,'Department Detail'!$A$2:$F$5229,5,FALSE)</f>
        <v>Line &amp; Meter Operations</v>
      </c>
      <c r="R202" s="76"/>
      <c r="X202" s="14">
        <v>2015</v>
      </c>
    </row>
    <row r="203" spans="1:24" s="14" customFormat="1" ht="15" thickBot="1" x14ac:dyDescent="0.35">
      <c r="A203" s="13"/>
      <c r="B203" s="57" t="s">
        <v>371</v>
      </c>
      <c r="C203" s="57" t="s">
        <v>191</v>
      </c>
      <c r="D203" s="56">
        <v>2077.67</v>
      </c>
      <c r="E203" s="56"/>
      <c r="F203" s="14">
        <f>IF(AND(LEFT($C203,4)&lt;&gt;"8310")*OR(_xlfn.IFNA(MATCH(LEFT($B203,8),Reference!$E:$E,0),0),(_xlfn.IFNA(MATCH(MID($B203,5,4),Reference!$E:$E,0),0))),$D203,)</f>
        <v>0</v>
      </c>
      <c r="G203" s="14">
        <f t="shared" si="30"/>
        <v>0</v>
      </c>
      <c r="H203" s="14">
        <f t="shared" si="31"/>
        <v>0</v>
      </c>
      <c r="I203" s="14">
        <f>IF(AND(F203=0,G203=0,H203=0,_xlfn.IFNA(MATCH(LEFT($B203,8),Reference!$G:$G,0),0)),0,
IF(AND(F203=0,G203=0,H203=0,_xlfn.IFNA(MATCH(LEFT($B203,8),Reference!$H:$H,0),0)),$D203,
IF(AND(F203=0,G203=0,H203=0,_xlfn.IFNA(MATCH(LEFT($C203,4),Reference!$H:$H,0),0)),$D203,
IF((AND(F203=0,G203=0,H203=0,(_xlfn.IFNA(MATCH(LEFT($B203,4),Reference!$H:$H,0),0)))),$D203,
IF(AND(F203=0,G203=0,H203=0,_xlfn.IFNA(MATCH(MID($B203,5,4),Reference!$H:$H,0),0),LEFT($C203,4)&lt;&gt;"8865"),$D203,0)))))</f>
        <v>0</v>
      </c>
      <c r="J203" s="14">
        <f t="shared" si="32"/>
        <v>2077.67</v>
      </c>
      <c r="K203" s="14">
        <f t="shared" si="33"/>
        <v>2077.67</v>
      </c>
      <c r="L203" s="14">
        <f t="shared" si="34"/>
        <v>0</v>
      </c>
      <c r="M203" s="14" t="str">
        <f>IFERROR(IFERROR(INDEX(Reference!$C:$C,MATCH(VALUE(LEFT(B203,(FIND("-",B203,1)-1))),Reference!$B:$B,0)),INDEX(Reference!$C:$C,MATCH((LEFT(B203,(FIND("-",B203,1)-1))),Reference!$B:$B,0))),IFERROR(IF(FIND("-",B203),"Asset Management",""),""))</f>
        <v>Asset Management</v>
      </c>
      <c r="N203" s="14" t="str">
        <f>_xlfn.IFNA(INDEX(Reference!$M:$N,MATCH($C203,Reference!$M:$M,0),2),"Exclude")</f>
        <v>Union Labor</v>
      </c>
      <c r="O203" s="14" t="str">
        <f>VLOOKUP(X203,'Department Detail'!$A$2:$F$5229,5,FALSE)</f>
        <v>Line &amp; Meter Operations</v>
      </c>
      <c r="R203" s="76"/>
      <c r="X203" s="14">
        <v>2015</v>
      </c>
    </row>
    <row r="204" spans="1:24" s="14" customFormat="1" ht="15" thickBot="1" x14ac:dyDescent="0.35">
      <c r="A204" s="13"/>
      <c r="B204" s="57" t="s">
        <v>372</v>
      </c>
      <c r="C204" s="57" t="s">
        <v>191</v>
      </c>
      <c r="D204" s="56">
        <v>8.98</v>
      </c>
      <c r="E204" s="56"/>
      <c r="F204" s="14">
        <f>IF(AND(LEFT($C204,4)&lt;&gt;"8310")*OR(_xlfn.IFNA(MATCH(LEFT($B204,8),Reference!$E:$E,0),0),(_xlfn.IFNA(MATCH(MID($B204,5,4),Reference!$E:$E,0),0))),$D204,)</f>
        <v>0</v>
      </c>
      <c r="G204" s="14">
        <f t="shared" si="30"/>
        <v>0</v>
      </c>
      <c r="H204" s="14">
        <f t="shared" si="31"/>
        <v>0</v>
      </c>
      <c r="I204" s="14">
        <f>IF(AND(F204=0,G204=0,H204=0,_xlfn.IFNA(MATCH(LEFT($B204,8),Reference!$G:$G,0),0)),0,
IF(AND(F204=0,G204=0,H204=0,_xlfn.IFNA(MATCH(LEFT($B204,8),Reference!$H:$H,0),0)),$D204,
IF(AND(F204=0,G204=0,H204=0,_xlfn.IFNA(MATCH(LEFT($C204,4),Reference!$H:$H,0),0)),$D204,
IF((AND(F204=0,G204=0,H204=0,(_xlfn.IFNA(MATCH(LEFT($B204,4),Reference!$H:$H,0),0)))),$D204,
IF(AND(F204=0,G204=0,H204=0,_xlfn.IFNA(MATCH(MID($B204,5,4),Reference!$H:$H,0),0),LEFT($C204,4)&lt;&gt;"8865"),$D204,0)))))</f>
        <v>0</v>
      </c>
      <c r="J204" s="14">
        <f t="shared" si="32"/>
        <v>8.98</v>
      </c>
      <c r="K204" s="14">
        <f t="shared" si="33"/>
        <v>8.98</v>
      </c>
      <c r="L204" s="14">
        <f t="shared" si="34"/>
        <v>0</v>
      </c>
      <c r="M204" s="14" t="str">
        <f>IFERROR(IFERROR(INDEX(Reference!$C:$C,MATCH(VALUE(LEFT(B204,(FIND("-",B204,1)-1))),Reference!$B:$B,0)),INDEX(Reference!$C:$C,MATCH((LEFT(B204,(FIND("-",B204,1)-1))),Reference!$B:$B,0))),IFERROR(IF(FIND("-",B204),"Asset Management",""),""))</f>
        <v>Asset Management</v>
      </c>
      <c r="N204" s="14" t="str">
        <f>_xlfn.IFNA(INDEX(Reference!$M:$N,MATCH($C204,Reference!$M:$M,0),2),"Exclude")</f>
        <v>Union Labor</v>
      </c>
      <c r="O204" s="14" t="str">
        <f>VLOOKUP(X204,'Department Detail'!$A$2:$F$5229,5,FALSE)</f>
        <v>Line &amp; Meter Operations</v>
      </c>
      <c r="R204" s="76"/>
      <c r="X204" s="14">
        <v>2015</v>
      </c>
    </row>
    <row r="205" spans="1:24" s="14" customFormat="1" ht="15" thickBot="1" x14ac:dyDescent="0.35">
      <c r="A205" s="13"/>
      <c r="B205" s="57" t="s">
        <v>373</v>
      </c>
      <c r="C205" s="57" t="s">
        <v>186</v>
      </c>
      <c r="D205" s="56">
        <v>94.14</v>
      </c>
      <c r="E205" s="56"/>
      <c r="F205" s="14">
        <f>IF(AND(LEFT($C205,4)&lt;&gt;"8310")*OR(_xlfn.IFNA(MATCH(LEFT($B205,8),Reference!$E:$E,0),0),(_xlfn.IFNA(MATCH(MID($B205,5,4),Reference!$E:$E,0),0))),$D205,)</f>
        <v>0</v>
      </c>
      <c r="G205" s="14">
        <f t="shared" si="30"/>
        <v>0</v>
      </c>
      <c r="H205" s="14">
        <f t="shared" si="31"/>
        <v>0</v>
      </c>
      <c r="I205" s="14">
        <f>IF(AND(F205=0,G205=0,H205=0,_xlfn.IFNA(MATCH(LEFT($B205,8),Reference!$G:$G,0),0)),0,
IF(AND(F205=0,G205=0,H205=0,_xlfn.IFNA(MATCH(LEFT($B205,8),Reference!$H:$H,0),0)),$D205,
IF(AND(F205=0,G205=0,H205=0,_xlfn.IFNA(MATCH(LEFT($C205,4),Reference!$H:$H,0),0)),$D205,
IF((AND(F205=0,G205=0,H205=0,(_xlfn.IFNA(MATCH(LEFT($B205,4),Reference!$H:$H,0),0)))),$D205,
IF(AND(F205=0,G205=0,H205=0,_xlfn.IFNA(MATCH(MID($B205,5,4),Reference!$H:$H,0),0),LEFT($C205,4)&lt;&gt;"8865"),$D205,0)))))</f>
        <v>0</v>
      </c>
      <c r="J205" s="14">
        <f t="shared" si="32"/>
        <v>94.14</v>
      </c>
      <c r="K205" s="14">
        <f t="shared" si="33"/>
        <v>94.14</v>
      </c>
      <c r="L205" s="14">
        <f t="shared" si="34"/>
        <v>0</v>
      </c>
      <c r="M205" s="14" t="str">
        <f>IFERROR(IFERROR(INDEX(Reference!$C:$C,MATCH(VALUE(LEFT(B205,(FIND("-",B205,1)-1))),Reference!$B:$B,0)),INDEX(Reference!$C:$C,MATCH((LEFT(B205,(FIND("-",B205,1)-1))),Reference!$B:$B,0))),IFERROR(IF(FIND("-",B205),"Asset Management",""),""))</f>
        <v>Asset Management</v>
      </c>
      <c r="N205" s="14" t="str">
        <f>_xlfn.IFNA(INDEX(Reference!$M:$N,MATCH($C205,Reference!$M:$M,0),2),"Exclude")</f>
        <v>Union Labor</v>
      </c>
      <c r="O205" s="14" t="str">
        <f>VLOOKUP(X205,'Department Detail'!$A$2:$F$5229,5,FALSE)</f>
        <v>Line &amp; Meter Operations</v>
      </c>
      <c r="R205" s="76"/>
      <c r="X205" s="14">
        <v>2015</v>
      </c>
    </row>
    <row r="206" spans="1:24" s="14" customFormat="1" ht="15" thickBot="1" x14ac:dyDescent="0.35">
      <c r="A206" s="13"/>
      <c r="B206" s="57" t="s">
        <v>373</v>
      </c>
      <c r="C206" s="57" t="s">
        <v>191</v>
      </c>
      <c r="D206" s="56">
        <v>7.85</v>
      </c>
      <c r="E206" s="56"/>
      <c r="F206" s="14">
        <f>IF(AND(LEFT($C206,4)&lt;&gt;"8310")*OR(_xlfn.IFNA(MATCH(LEFT($B206,8),Reference!$E:$E,0),0),(_xlfn.IFNA(MATCH(MID($B206,5,4),Reference!$E:$E,0),0))),$D206,)</f>
        <v>0</v>
      </c>
      <c r="G206" s="14">
        <f t="shared" si="30"/>
        <v>0</v>
      </c>
      <c r="H206" s="14">
        <f t="shared" si="31"/>
        <v>0</v>
      </c>
      <c r="I206" s="14">
        <f>IF(AND(F206=0,G206=0,H206=0,_xlfn.IFNA(MATCH(LEFT($B206,8),Reference!$G:$G,0),0)),0,
IF(AND(F206=0,G206=0,H206=0,_xlfn.IFNA(MATCH(LEFT($B206,8),Reference!$H:$H,0),0)),$D206,
IF(AND(F206=0,G206=0,H206=0,_xlfn.IFNA(MATCH(LEFT($C206,4),Reference!$H:$H,0),0)),$D206,
IF((AND(F206=0,G206=0,H206=0,(_xlfn.IFNA(MATCH(LEFT($B206,4),Reference!$H:$H,0),0)))),$D206,
IF(AND(F206=0,G206=0,H206=0,_xlfn.IFNA(MATCH(MID($B206,5,4),Reference!$H:$H,0),0),LEFT($C206,4)&lt;&gt;"8865"),$D206,0)))))</f>
        <v>0</v>
      </c>
      <c r="J206" s="14">
        <f t="shared" si="32"/>
        <v>7.85</v>
      </c>
      <c r="K206" s="14">
        <f t="shared" si="33"/>
        <v>7.85</v>
      </c>
      <c r="L206" s="14">
        <f t="shared" si="34"/>
        <v>0</v>
      </c>
      <c r="M206" s="14" t="str">
        <f>IFERROR(IFERROR(INDEX(Reference!$C:$C,MATCH(VALUE(LEFT(B206,(FIND("-",B206,1)-1))),Reference!$B:$B,0)),INDEX(Reference!$C:$C,MATCH((LEFT(B206,(FIND("-",B206,1)-1))),Reference!$B:$B,0))),IFERROR(IF(FIND("-",B206),"Asset Management",""),""))</f>
        <v>Asset Management</v>
      </c>
      <c r="N206" s="14" t="str">
        <f>_xlfn.IFNA(INDEX(Reference!$M:$N,MATCH($C206,Reference!$M:$M,0),2),"Exclude")</f>
        <v>Union Labor</v>
      </c>
      <c r="O206" s="14" t="str">
        <f>VLOOKUP(X206,'Department Detail'!$A$2:$F$5229,5,FALSE)</f>
        <v>Line &amp; Meter Operations</v>
      </c>
      <c r="R206" s="76"/>
      <c r="X206" s="14">
        <v>2015</v>
      </c>
    </row>
    <row r="207" spans="1:24" s="14" customFormat="1" ht="15" thickBot="1" x14ac:dyDescent="0.35">
      <c r="A207" s="13"/>
      <c r="B207" s="57" t="s">
        <v>374</v>
      </c>
      <c r="C207" s="57" t="s">
        <v>185</v>
      </c>
      <c r="D207" s="56">
        <v>371.62</v>
      </c>
      <c r="E207" s="56"/>
      <c r="F207" s="14">
        <f>IF(AND(LEFT($C207,4)&lt;&gt;"8310")*OR(_xlfn.IFNA(MATCH(LEFT($B207,8),Reference!$E:$E,0),0),(_xlfn.IFNA(MATCH(MID($B207,5,4),Reference!$E:$E,0),0))),$D207,)</f>
        <v>0</v>
      </c>
      <c r="G207" s="14">
        <f t="shared" si="30"/>
        <v>0</v>
      </c>
      <c r="H207" s="14">
        <f t="shared" si="31"/>
        <v>0</v>
      </c>
      <c r="I207" s="14">
        <f>IF(AND(F207=0,G207=0,H207=0,_xlfn.IFNA(MATCH(LEFT($B207,8),Reference!$G:$G,0),0)),0,
IF(AND(F207=0,G207=0,H207=0,_xlfn.IFNA(MATCH(LEFT($B207,8),Reference!$H:$H,0),0)),$D207,
IF(AND(F207=0,G207=0,H207=0,_xlfn.IFNA(MATCH(LEFT($C207,4),Reference!$H:$H,0),0)),$D207,
IF((AND(F207=0,G207=0,H207=0,(_xlfn.IFNA(MATCH(LEFT($B207,4),Reference!$H:$H,0),0)))),$D207,
IF(AND(F207=0,G207=0,H207=0,_xlfn.IFNA(MATCH(MID($B207,5,4),Reference!$H:$H,0),0),LEFT($C207,4)&lt;&gt;"8865"),$D207,0)))))</f>
        <v>0</v>
      </c>
      <c r="J207" s="14">
        <f t="shared" si="32"/>
        <v>371.62</v>
      </c>
      <c r="K207" s="14">
        <f t="shared" si="33"/>
        <v>371.62</v>
      </c>
      <c r="L207" s="14">
        <f t="shared" si="34"/>
        <v>0</v>
      </c>
      <c r="M207" s="14" t="str">
        <f>IFERROR(IFERROR(INDEX(Reference!$C:$C,MATCH(VALUE(LEFT(B207,(FIND("-",B207,1)-1))),Reference!$B:$B,0)),INDEX(Reference!$C:$C,MATCH((LEFT(B207,(FIND("-",B207,1)-1))),Reference!$B:$B,0))),IFERROR(IF(FIND("-",B207),"Asset Management",""),""))</f>
        <v>Asset Management</v>
      </c>
      <c r="N207" s="14" t="str">
        <f>_xlfn.IFNA(INDEX(Reference!$M:$N,MATCH($C207,Reference!$M:$M,0),2),"Exclude")</f>
        <v>NonUnion Labor</v>
      </c>
      <c r="O207" s="14" t="str">
        <f>VLOOKUP(X207,'Department Detail'!$A$2:$F$5229,5,FALSE)</f>
        <v>Line &amp; Meter Operations</v>
      </c>
      <c r="R207" s="76"/>
      <c r="X207" s="14">
        <v>2015</v>
      </c>
    </row>
    <row r="208" spans="1:24" s="14" customFormat="1" ht="15" thickBot="1" x14ac:dyDescent="0.35">
      <c r="A208" s="13"/>
      <c r="B208" s="57" t="s">
        <v>374</v>
      </c>
      <c r="C208" s="57" t="s">
        <v>186</v>
      </c>
      <c r="D208" s="56">
        <v>98.100000000000009</v>
      </c>
      <c r="E208" s="56"/>
      <c r="F208" s="14">
        <f>IF(AND(LEFT($C208,4)&lt;&gt;"8310")*OR(_xlfn.IFNA(MATCH(LEFT($B208,8),Reference!$E:$E,0),0),(_xlfn.IFNA(MATCH(MID($B208,5,4),Reference!$E:$E,0),0))),$D208,)</f>
        <v>0</v>
      </c>
      <c r="G208" s="14">
        <f t="shared" si="30"/>
        <v>0</v>
      </c>
      <c r="H208" s="14">
        <f t="shared" si="31"/>
        <v>0</v>
      </c>
      <c r="I208" s="14">
        <f>IF(AND(F208=0,G208=0,H208=0,_xlfn.IFNA(MATCH(LEFT($B208,8),Reference!$G:$G,0),0)),0,
IF(AND(F208=0,G208=0,H208=0,_xlfn.IFNA(MATCH(LEFT($B208,8),Reference!$H:$H,0),0)),$D208,
IF(AND(F208=0,G208=0,H208=0,_xlfn.IFNA(MATCH(LEFT($C208,4),Reference!$H:$H,0),0)),$D208,
IF((AND(F208=0,G208=0,H208=0,(_xlfn.IFNA(MATCH(LEFT($B208,4),Reference!$H:$H,0),0)))),$D208,
IF(AND(F208=0,G208=0,H208=0,_xlfn.IFNA(MATCH(MID($B208,5,4),Reference!$H:$H,0),0),LEFT($C208,4)&lt;&gt;"8865"),$D208,0)))))</f>
        <v>0</v>
      </c>
      <c r="J208" s="14">
        <f t="shared" si="32"/>
        <v>98.100000000000009</v>
      </c>
      <c r="K208" s="14">
        <f t="shared" si="33"/>
        <v>98.100000000000009</v>
      </c>
      <c r="L208" s="14">
        <f t="shared" si="34"/>
        <v>0</v>
      </c>
      <c r="M208" s="14" t="str">
        <f>IFERROR(IFERROR(INDEX(Reference!$C:$C,MATCH(VALUE(LEFT(B208,(FIND("-",B208,1)-1))),Reference!$B:$B,0)),INDEX(Reference!$C:$C,MATCH((LEFT(B208,(FIND("-",B208,1)-1))),Reference!$B:$B,0))),IFERROR(IF(FIND("-",B208),"Asset Management",""),""))</f>
        <v>Asset Management</v>
      </c>
      <c r="N208" s="14" t="str">
        <f>_xlfn.IFNA(INDEX(Reference!$M:$N,MATCH($C208,Reference!$M:$M,0),2),"Exclude")</f>
        <v>Union Labor</v>
      </c>
      <c r="O208" s="14" t="str">
        <f>VLOOKUP(X208,'Department Detail'!$A$2:$F$5229,5,FALSE)</f>
        <v>Line &amp; Meter Operations</v>
      </c>
      <c r="R208" s="76"/>
      <c r="X208" s="14">
        <v>2015</v>
      </c>
    </row>
    <row r="209" spans="1:24" s="14" customFormat="1" ht="15" thickBot="1" x14ac:dyDescent="0.35">
      <c r="A209" s="13"/>
      <c r="B209" s="57" t="s">
        <v>374</v>
      </c>
      <c r="C209" s="57" t="s">
        <v>191</v>
      </c>
      <c r="D209" s="56">
        <v>25.86</v>
      </c>
      <c r="E209" s="56"/>
      <c r="F209" s="14">
        <f>IF(AND(LEFT($C209,4)&lt;&gt;"8310")*OR(_xlfn.IFNA(MATCH(LEFT($B209,8),Reference!$E:$E,0),0),(_xlfn.IFNA(MATCH(MID($B209,5,4),Reference!$E:$E,0),0))),$D209,)</f>
        <v>0</v>
      </c>
      <c r="G209" s="14">
        <f t="shared" si="30"/>
        <v>0</v>
      </c>
      <c r="H209" s="14">
        <f t="shared" si="31"/>
        <v>0</v>
      </c>
      <c r="I209" s="14">
        <f>IF(AND(F209=0,G209=0,H209=0,_xlfn.IFNA(MATCH(LEFT($B209,8),Reference!$G:$G,0),0)),0,
IF(AND(F209=0,G209=0,H209=0,_xlfn.IFNA(MATCH(LEFT($B209,8),Reference!$H:$H,0),0)),$D209,
IF(AND(F209=0,G209=0,H209=0,_xlfn.IFNA(MATCH(LEFT($C209,4),Reference!$H:$H,0),0)),$D209,
IF((AND(F209=0,G209=0,H209=0,(_xlfn.IFNA(MATCH(LEFT($B209,4),Reference!$H:$H,0),0)))),$D209,
IF(AND(F209=0,G209=0,H209=0,_xlfn.IFNA(MATCH(MID($B209,5,4),Reference!$H:$H,0),0),LEFT($C209,4)&lt;&gt;"8865"),$D209,0)))))</f>
        <v>0</v>
      </c>
      <c r="J209" s="14">
        <f t="shared" si="32"/>
        <v>25.86</v>
      </c>
      <c r="K209" s="14">
        <f t="shared" si="33"/>
        <v>25.86</v>
      </c>
      <c r="L209" s="14">
        <f t="shared" si="34"/>
        <v>0</v>
      </c>
      <c r="M209" s="14" t="str">
        <f>IFERROR(IFERROR(INDEX(Reference!$C:$C,MATCH(VALUE(LEFT(B209,(FIND("-",B209,1)-1))),Reference!$B:$B,0)),INDEX(Reference!$C:$C,MATCH((LEFT(B209,(FIND("-",B209,1)-1))),Reference!$B:$B,0))),IFERROR(IF(FIND("-",B209),"Asset Management",""),""))</f>
        <v>Asset Management</v>
      </c>
      <c r="N209" s="14" t="str">
        <f>_xlfn.IFNA(INDEX(Reference!$M:$N,MATCH($C209,Reference!$M:$M,0),2),"Exclude")</f>
        <v>Union Labor</v>
      </c>
      <c r="O209" s="14" t="str">
        <f>VLOOKUP(X209,'Department Detail'!$A$2:$F$5229,5,FALSE)</f>
        <v>Line &amp; Meter Operations</v>
      </c>
      <c r="R209" s="76"/>
      <c r="X209" s="14">
        <v>2015</v>
      </c>
    </row>
    <row r="210" spans="1:24" s="14" customFormat="1" ht="15" thickBot="1" x14ac:dyDescent="0.35">
      <c r="A210" s="13"/>
      <c r="B210" s="57" t="s">
        <v>375</v>
      </c>
      <c r="C210" s="57" t="s">
        <v>185</v>
      </c>
      <c r="D210" s="56">
        <v>648.08999999999992</v>
      </c>
      <c r="E210" s="56"/>
      <c r="F210" s="14">
        <f>IF(AND(LEFT($C210,4)&lt;&gt;"8310")*OR(_xlfn.IFNA(MATCH(LEFT($B210,8),Reference!$E:$E,0),0),(_xlfn.IFNA(MATCH(MID($B210,5,4),Reference!$E:$E,0),0))),$D210,)</f>
        <v>0</v>
      </c>
      <c r="G210" s="14">
        <f t="shared" si="30"/>
        <v>0</v>
      </c>
      <c r="H210" s="14">
        <f t="shared" si="31"/>
        <v>0</v>
      </c>
      <c r="I210" s="14">
        <f>IF(AND(F210=0,G210=0,H210=0,_xlfn.IFNA(MATCH(LEFT($B210,8),Reference!$G:$G,0),0)),0,
IF(AND(F210=0,G210=0,H210=0,_xlfn.IFNA(MATCH(LEFT($B210,8),Reference!$H:$H,0),0)),$D210,
IF(AND(F210=0,G210=0,H210=0,_xlfn.IFNA(MATCH(LEFT($C210,4),Reference!$H:$H,0),0)),$D210,
IF((AND(F210=0,G210=0,H210=0,(_xlfn.IFNA(MATCH(LEFT($B210,4),Reference!$H:$H,0),0)))),$D210,
IF(AND(F210=0,G210=0,H210=0,_xlfn.IFNA(MATCH(MID($B210,5,4),Reference!$H:$H,0),0),LEFT($C210,4)&lt;&gt;"8865"),$D210,0)))))</f>
        <v>0</v>
      </c>
      <c r="J210" s="14">
        <f t="shared" si="32"/>
        <v>648.08999999999992</v>
      </c>
      <c r="K210" s="14">
        <f t="shared" si="33"/>
        <v>648.08999999999992</v>
      </c>
      <c r="L210" s="14">
        <f t="shared" si="34"/>
        <v>0</v>
      </c>
      <c r="M210" s="14" t="str">
        <f>IFERROR(IFERROR(INDEX(Reference!$C:$C,MATCH(VALUE(LEFT(B210,(FIND("-",B210,1)-1))),Reference!$B:$B,0)),INDEX(Reference!$C:$C,MATCH((LEFT(B210,(FIND("-",B210,1)-1))),Reference!$B:$B,0))),IFERROR(IF(FIND("-",B210),"Asset Management",""),""))</f>
        <v>Asset Management</v>
      </c>
      <c r="N210" s="14" t="str">
        <f>_xlfn.IFNA(INDEX(Reference!$M:$N,MATCH($C210,Reference!$M:$M,0),2),"Exclude")</f>
        <v>NonUnion Labor</v>
      </c>
      <c r="O210" s="14" t="str">
        <f>VLOOKUP(X210,'Department Detail'!$A$2:$F$5229,5,FALSE)</f>
        <v>Line &amp; Meter Operations</v>
      </c>
      <c r="R210" s="76"/>
      <c r="X210" s="14">
        <v>2015</v>
      </c>
    </row>
    <row r="211" spans="1:24" s="14" customFormat="1" ht="15" thickBot="1" x14ac:dyDescent="0.35">
      <c r="A211" s="13"/>
      <c r="B211" s="57" t="s">
        <v>375</v>
      </c>
      <c r="C211" s="57" t="s">
        <v>186</v>
      </c>
      <c r="D211" s="56">
        <v>1154.8000000000002</v>
      </c>
      <c r="E211" s="56"/>
      <c r="F211" s="14">
        <f>IF(AND(LEFT($C211,4)&lt;&gt;"8310")*OR(_xlfn.IFNA(MATCH(LEFT($B211,8),Reference!$E:$E,0),0),(_xlfn.IFNA(MATCH(MID($B211,5,4),Reference!$E:$E,0),0))),$D211,)</f>
        <v>0</v>
      </c>
      <c r="G211" s="14">
        <f t="shared" si="30"/>
        <v>0</v>
      </c>
      <c r="H211" s="14">
        <f t="shared" si="31"/>
        <v>0</v>
      </c>
      <c r="I211" s="14">
        <f>IF(AND(F211=0,G211=0,H211=0,_xlfn.IFNA(MATCH(LEFT($B211,8),Reference!$G:$G,0),0)),0,
IF(AND(F211=0,G211=0,H211=0,_xlfn.IFNA(MATCH(LEFT($B211,8),Reference!$H:$H,0),0)),$D211,
IF(AND(F211=0,G211=0,H211=0,_xlfn.IFNA(MATCH(LEFT($C211,4),Reference!$H:$H,0),0)),$D211,
IF((AND(F211=0,G211=0,H211=0,(_xlfn.IFNA(MATCH(LEFT($B211,4),Reference!$H:$H,0),0)))),$D211,
IF(AND(F211=0,G211=0,H211=0,_xlfn.IFNA(MATCH(MID($B211,5,4),Reference!$H:$H,0),0),LEFT($C211,4)&lt;&gt;"8865"),$D211,0)))))</f>
        <v>0</v>
      </c>
      <c r="J211" s="14">
        <f t="shared" si="32"/>
        <v>1154.8000000000002</v>
      </c>
      <c r="K211" s="14">
        <f t="shared" si="33"/>
        <v>1154.8000000000002</v>
      </c>
      <c r="L211" s="14">
        <f t="shared" si="34"/>
        <v>0</v>
      </c>
      <c r="M211" s="14" t="str">
        <f>IFERROR(IFERROR(INDEX(Reference!$C:$C,MATCH(VALUE(LEFT(B211,(FIND("-",B211,1)-1))),Reference!$B:$B,0)),INDEX(Reference!$C:$C,MATCH((LEFT(B211,(FIND("-",B211,1)-1))),Reference!$B:$B,0))),IFERROR(IF(FIND("-",B211),"Asset Management",""),""))</f>
        <v>Asset Management</v>
      </c>
      <c r="N211" s="14" t="str">
        <f>_xlfn.IFNA(INDEX(Reference!$M:$N,MATCH($C211,Reference!$M:$M,0),2),"Exclude")</f>
        <v>Union Labor</v>
      </c>
      <c r="O211" s="14" t="str">
        <f>VLOOKUP(X211,'Department Detail'!$A$2:$F$5229,5,FALSE)</f>
        <v>Line &amp; Meter Operations</v>
      </c>
      <c r="R211" s="76"/>
      <c r="X211" s="14">
        <v>2015</v>
      </c>
    </row>
    <row r="212" spans="1:24" s="14" customFormat="1" ht="15" thickBot="1" x14ac:dyDescent="0.35">
      <c r="A212" s="13"/>
      <c r="B212" s="57" t="s">
        <v>375</v>
      </c>
      <c r="C212" s="57" t="s">
        <v>191</v>
      </c>
      <c r="D212" s="56">
        <v>340.75</v>
      </c>
      <c r="E212" s="56"/>
      <c r="F212" s="14">
        <f>IF(AND(LEFT($C212,4)&lt;&gt;"8310")*OR(_xlfn.IFNA(MATCH(LEFT($B212,8),Reference!$E:$E,0),0),(_xlfn.IFNA(MATCH(MID($B212,5,4),Reference!$E:$E,0),0))),$D212,)</f>
        <v>0</v>
      </c>
      <c r="G212" s="14">
        <f t="shared" si="30"/>
        <v>0</v>
      </c>
      <c r="H212" s="14">
        <f t="shared" si="31"/>
        <v>0</v>
      </c>
      <c r="I212" s="14">
        <f>IF(AND(F212=0,G212=0,H212=0,_xlfn.IFNA(MATCH(LEFT($B212,8),Reference!$G:$G,0),0)),0,
IF(AND(F212=0,G212=0,H212=0,_xlfn.IFNA(MATCH(LEFT($B212,8),Reference!$H:$H,0),0)),$D212,
IF(AND(F212=0,G212=0,H212=0,_xlfn.IFNA(MATCH(LEFT($C212,4),Reference!$H:$H,0),0)),$D212,
IF((AND(F212=0,G212=0,H212=0,(_xlfn.IFNA(MATCH(LEFT($B212,4),Reference!$H:$H,0),0)))),$D212,
IF(AND(F212=0,G212=0,H212=0,_xlfn.IFNA(MATCH(MID($B212,5,4),Reference!$H:$H,0),0),LEFT($C212,4)&lt;&gt;"8865"),$D212,0)))))</f>
        <v>0</v>
      </c>
      <c r="J212" s="14">
        <f t="shared" si="32"/>
        <v>340.75</v>
      </c>
      <c r="K212" s="14">
        <f t="shared" si="33"/>
        <v>340.75</v>
      </c>
      <c r="L212" s="14">
        <f t="shared" si="34"/>
        <v>0</v>
      </c>
      <c r="M212" s="14" t="str">
        <f>IFERROR(IFERROR(INDEX(Reference!$C:$C,MATCH(VALUE(LEFT(B212,(FIND("-",B212,1)-1))),Reference!$B:$B,0)),INDEX(Reference!$C:$C,MATCH((LEFT(B212,(FIND("-",B212,1)-1))),Reference!$B:$B,0))),IFERROR(IF(FIND("-",B212),"Asset Management",""),""))</f>
        <v>Asset Management</v>
      </c>
      <c r="N212" s="14" t="str">
        <f>_xlfn.IFNA(INDEX(Reference!$M:$N,MATCH($C212,Reference!$M:$M,0),2),"Exclude")</f>
        <v>Union Labor</v>
      </c>
      <c r="O212" s="14" t="str">
        <f>VLOOKUP(X212,'Department Detail'!$A$2:$F$5229,5,FALSE)</f>
        <v>Line &amp; Meter Operations</v>
      </c>
      <c r="R212" s="76"/>
      <c r="X212" s="14">
        <v>2015</v>
      </c>
    </row>
    <row r="213" spans="1:24" s="14" customFormat="1" ht="15" thickBot="1" x14ac:dyDescent="0.35">
      <c r="A213" s="13"/>
      <c r="B213" s="57" t="s">
        <v>376</v>
      </c>
      <c r="C213" s="57" t="s">
        <v>191</v>
      </c>
      <c r="D213" s="56">
        <v>3.05</v>
      </c>
      <c r="E213" s="56"/>
      <c r="F213" s="14">
        <f>IF(AND(LEFT($C213,4)&lt;&gt;"8310")*OR(_xlfn.IFNA(MATCH(LEFT($B213,8),Reference!$E:$E,0),0),(_xlfn.IFNA(MATCH(MID($B213,5,4),Reference!$E:$E,0),0))),$D213,)</f>
        <v>0</v>
      </c>
      <c r="G213" s="14">
        <f t="shared" si="30"/>
        <v>0</v>
      </c>
      <c r="H213" s="14">
        <f t="shared" si="31"/>
        <v>0</v>
      </c>
      <c r="I213" s="14">
        <f>IF(AND(F213=0,G213=0,H213=0,_xlfn.IFNA(MATCH(LEFT($B213,8),Reference!$G:$G,0),0)),0,
IF(AND(F213=0,G213=0,H213=0,_xlfn.IFNA(MATCH(LEFT($B213,8),Reference!$H:$H,0),0)),$D213,
IF(AND(F213=0,G213=0,H213=0,_xlfn.IFNA(MATCH(LEFT($C213,4),Reference!$H:$H,0),0)),$D213,
IF((AND(F213=0,G213=0,H213=0,(_xlfn.IFNA(MATCH(LEFT($B213,4),Reference!$H:$H,0),0)))),$D213,
IF(AND(F213=0,G213=0,H213=0,_xlfn.IFNA(MATCH(MID($B213,5,4),Reference!$H:$H,0),0),LEFT($C213,4)&lt;&gt;"8865"),$D213,0)))))</f>
        <v>0</v>
      </c>
      <c r="J213" s="14">
        <f t="shared" si="32"/>
        <v>3.05</v>
      </c>
      <c r="K213" s="14">
        <f t="shared" si="33"/>
        <v>3.05</v>
      </c>
      <c r="L213" s="14">
        <f t="shared" si="34"/>
        <v>0</v>
      </c>
      <c r="M213" s="14" t="str">
        <f>IFERROR(IFERROR(INDEX(Reference!$C:$C,MATCH(VALUE(LEFT(B213,(FIND("-",B213,1)-1))),Reference!$B:$B,0)),INDEX(Reference!$C:$C,MATCH((LEFT(B213,(FIND("-",B213,1)-1))),Reference!$B:$B,0))),IFERROR(IF(FIND("-",B213),"Asset Management",""),""))</f>
        <v>Asset Management</v>
      </c>
      <c r="N213" s="14" t="str">
        <f>_xlfn.IFNA(INDEX(Reference!$M:$N,MATCH($C213,Reference!$M:$M,0),2),"Exclude")</f>
        <v>Union Labor</v>
      </c>
      <c r="O213" s="14" t="str">
        <f>VLOOKUP(X213,'Department Detail'!$A$2:$F$5229,5,FALSE)</f>
        <v>Line &amp; Meter Operations</v>
      </c>
      <c r="R213" s="76"/>
      <c r="X213" s="14">
        <v>2015</v>
      </c>
    </row>
    <row r="214" spans="1:24" s="14" customFormat="1" ht="15" thickBot="1" x14ac:dyDescent="0.35">
      <c r="A214" s="13"/>
      <c r="B214" s="57" t="s">
        <v>377</v>
      </c>
      <c r="C214" s="57" t="s">
        <v>186</v>
      </c>
      <c r="D214" s="56">
        <v>27.65</v>
      </c>
      <c r="E214" s="56"/>
      <c r="F214" s="14">
        <f>IF(AND(LEFT($C214,4)&lt;&gt;"8310")*OR(_xlfn.IFNA(MATCH(LEFT($B214,8),Reference!$E:$E,0),0),(_xlfn.IFNA(MATCH(MID($B214,5,4),Reference!$E:$E,0),0))),$D214,)</f>
        <v>0</v>
      </c>
      <c r="G214" s="14">
        <f t="shared" si="30"/>
        <v>0</v>
      </c>
      <c r="H214" s="14">
        <f t="shared" si="31"/>
        <v>0</v>
      </c>
      <c r="I214" s="14">
        <f>IF(AND(F214=0,G214=0,H214=0,_xlfn.IFNA(MATCH(LEFT($B214,8),Reference!$G:$G,0),0)),0,
IF(AND(F214=0,G214=0,H214=0,_xlfn.IFNA(MATCH(LEFT($B214,8),Reference!$H:$H,0),0)),$D214,
IF(AND(F214=0,G214=0,H214=0,_xlfn.IFNA(MATCH(LEFT($C214,4),Reference!$H:$H,0),0)),$D214,
IF((AND(F214=0,G214=0,H214=0,(_xlfn.IFNA(MATCH(LEFT($B214,4),Reference!$H:$H,0),0)))),$D214,
IF(AND(F214=0,G214=0,H214=0,_xlfn.IFNA(MATCH(MID($B214,5,4),Reference!$H:$H,0),0),LEFT($C214,4)&lt;&gt;"8865"),$D214,0)))))</f>
        <v>0</v>
      </c>
      <c r="J214" s="14">
        <f t="shared" si="32"/>
        <v>27.65</v>
      </c>
      <c r="K214" s="14">
        <f t="shared" si="33"/>
        <v>27.65</v>
      </c>
      <c r="L214" s="14">
        <f t="shared" si="34"/>
        <v>0</v>
      </c>
      <c r="M214" s="14" t="str">
        <f>IFERROR(IFERROR(INDEX(Reference!$C:$C,MATCH(VALUE(LEFT(B214,(FIND("-",B214,1)-1))),Reference!$B:$B,0)),INDEX(Reference!$C:$C,MATCH((LEFT(B214,(FIND("-",B214,1)-1))),Reference!$B:$B,0))),IFERROR(IF(FIND("-",B214),"Asset Management",""),""))</f>
        <v>Asset Management</v>
      </c>
      <c r="N214" s="14" t="str">
        <f>_xlfn.IFNA(INDEX(Reference!$M:$N,MATCH($C214,Reference!$M:$M,0),2),"Exclude")</f>
        <v>Union Labor</v>
      </c>
      <c r="O214" s="14" t="str">
        <f>VLOOKUP(X214,'Department Detail'!$A$2:$F$5229,5,FALSE)</f>
        <v>Line &amp; Meter Operations</v>
      </c>
      <c r="R214" s="76"/>
      <c r="X214" s="14">
        <v>2015</v>
      </c>
    </row>
    <row r="215" spans="1:24" s="14" customFormat="1" ht="15" thickBot="1" x14ac:dyDescent="0.35">
      <c r="A215" s="13"/>
      <c r="B215" s="57" t="s">
        <v>378</v>
      </c>
      <c r="C215" s="57" t="s">
        <v>186</v>
      </c>
      <c r="D215" s="56">
        <v>25.52</v>
      </c>
      <c r="E215" s="56"/>
      <c r="F215" s="14">
        <f>IF(AND(LEFT($C215,4)&lt;&gt;"8310")*OR(_xlfn.IFNA(MATCH(LEFT($B215,8),Reference!$E:$E,0),0),(_xlfn.IFNA(MATCH(MID($B215,5,4),Reference!$E:$E,0),0))),$D215,)</f>
        <v>0</v>
      </c>
      <c r="G215" s="14">
        <f t="shared" si="30"/>
        <v>0</v>
      </c>
      <c r="H215" s="14">
        <f t="shared" si="31"/>
        <v>0</v>
      </c>
      <c r="I215" s="14">
        <f>IF(AND(F215=0,G215=0,H215=0,_xlfn.IFNA(MATCH(LEFT($B215,8),Reference!$G:$G,0),0)),0,
IF(AND(F215=0,G215=0,H215=0,_xlfn.IFNA(MATCH(LEFT($B215,8),Reference!$H:$H,0),0)),$D215,
IF(AND(F215=0,G215=0,H215=0,_xlfn.IFNA(MATCH(LEFT($C215,4),Reference!$H:$H,0),0)),$D215,
IF((AND(F215=0,G215=0,H215=0,(_xlfn.IFNA(MATCH(LEFT($B215,4),Reference!$H:$H,0),0)))),$D215,
IF(AND(F215=0,G215=0,H215=0,_xlfn.IFNA(MATCH(MID($B215,5,4),Reference!$H:$H,0),0),LEFT($C215,4)&lt;&gt;"8865"),$D215,0)))))</f>
        <v>0</v>
      </c>
      <c r="J215" s="14">
        <f t="shared" si="32"/>
        <v>25.52</v>
      </c>
      <c r="K215" s="14">
        <f t="shared" si="33"/>
        <v>25.52</v>
      </c>
      <c r="L215" s="14">
        <f t="shared" si="34"/>
        <v>0</v>
      </c>
      <c r="M215" s="14" t="str">
        <f>IFERROR(IFERROR(INDEX(Reference!$C:$C,MATCH(VALUE(LEFT(B215,(FIND("-",B215,1)-1))),Reference!$B:$B,0)),INDEX(Reference!$C:$C,MATCH((LEFT(B215,(FIND("-",B215,1)-1))),Reference!$B:$B,0))),IFERROR(IF(FIND("-",B215),"Asset Management",""),""))</f>
        <v>Asset Management</v>
      </c>
      <c r="N215" s="14" t="str">
        <f>_xlfn.IFNA(INDEX(Reference!$M:$N,MATCH($C215,Reference!$M:$M,0),2),"Exclude")</f>
        <v>Union Labor</v>
      </c>
      <c r="O215" s="14" t="str">
        <f>VLOOKUP(X215,'Department Detail'!$A$2:$F$5229,5,FALSE)</f>
        <v>Line &amp; Meter Operations</v>
      </c>
      <c r="R215" s="76"/>
      <c r="X215" s="14">
        <v>2233</v>
      </c>
    </row>
    <row r="216" spans="1:24" s="14" customFormat="1" ht="15" thickBot="1" x14ac:dyDescent="0.35">
      <c r="A216" s="13"/>
      <c r="B216" s="57" t="s">
        <v>378</v>
      </c>
      <c r="C216" s="57" t="s">
        <v>191</v>
      </c>
      <c r="D216" s="56">
        <v>0.82</v>
      </c>
      <c r="E216" s="56"/>
      <c r="F216" s="14">
        <f>IF(AND(LEFT($C216,4)&lt;&gt;"8310")*OR(_xlfn.IFNA(MATCH(LEFT($B216,8),Reference!$E:$E,0),0),(_xlfn.IFNA(MATCH(MID($B216,5,4),Reference!$E:$E,0),0))),$D216,)</f>
        <v>0</v>
      </c>
      <c r="G216" s="14">
        <f t="shared" si="30"/>
        <v>0</v>
      </c>
      <c r="H216" s="14">
        <f t="shared" si="31"/>
        <v>0</v>
      </c>
      <c r="I216" s="14">
        <f>IF(AND(F216=0,G216=0,H216=0,_xlfn.IFNA(MATCH(LEFT($B216,8),Reference!$G:$G,0),0)),0,
IF(AND(F216=0,G216=0,H216=0,_xlfn.IFNA(MATCH(LEFT($B216,8),Reference!$H:$H,0),0)),$D216,
IF(AND(F216=0,G216=0,H216=0,_xlfn.IFNA(MATCH(LEFT($C216,4),Reference!$H:$H,0),0)),$D216,
IF((AND(F216=0,G216=0,H216=0,(_xlfn.IFNA(MATCH(LEFT($B216,4),Reference!$H:$H,0),0)))),$D216,
IF(AND(F216=0,G216=0,H216=0,_xlfn.IFNA(MATCH(MID($B216,5,4),Reference!$H:$H,0),0),LEFT($C216,4)&lt;&gt;"8865"),$D216,0)))))</f>
        <v>0</v>
      </c>
      <c r="J216" s="14">
        <f t="shared" si="32"/>
        <v>0.82</v>
      </c>
      <c r="K216" s="14">
        <f t="shared" si="33"/>
        <v>0.82</v>
      </c>
      <c r="L216" s="14">
        <f t="shared" si="34"/>
        <v>0</v>
      </c>
      <c r="M216" s="14" t="str">
        <f>IFERROR(IFERROR(INDEX(Reference!$C:$C,MATCH(VALUE(LEFT(B216,(FIND("-",B216,1)-1))),Reference!$B:$B,0)),INDEX(Reference!$C:$C,MATCH((LEFT(B216,(FIND("-",B216,1)-1))),Reference!$B:$B,0))),IFERROR(IF(FIND("-",B216),"Asset Management",""),""))</f>
        <v>Asset Management</v>
      </c>
      <c r="N216" s="14" t="str">
        <f>_xlfn.IFNA(INDEX(Reference!$M:$N,MATCH($C216,Reference!$M:$M,0),2),"Exclude")</f>
        <v>Union Labor</v>
      </c>
      <c r="O216" s="14" t="str">
        <f>VLOOKUP(X216,'Department Detail'!$A$2:$F$5229,5,FALSE)</f>
        <v>Line &amp; Meter Operations</v>
      </c>
      <c r="R216" s="76"/>
      <c r="X216" s="14">
        <v>2233</v>
      </c>
    </row>
    <row r="217" spans="1:24" s="14" customFormat="1" ht="15" thickBot="1" x14ac:dyDescent="0.35">
      <c r="A217" s="13"/>
      <c r="B217" s="57" t="s">
        <v>379</v>
      </c>
      <c r="C217" s="57" t="s">
        <v>186</v>
      </c>
      <c r="D217" s="56">
        <v>122.53</v>
      </c>
      <c r="E217" s="56"/>
      <c r="F217" s="14">
        <f>IF(AND(LEFT($C217,4)&lt;&gt;"8310")*OR(_xlfn.IFNA(MATCH(LEFT($B217,8),Reference!$E:$E,0),0),(_xlfn.IFNA(MATCH(MID($B217,5,4),Reference!$E:$E,0),0))),$D217,)</f>
        <v>0</v>
      </c>
      <c r="G217" s="14">
        <f t="shared" si="30"/>
        <v>0</v>
      </c>
      <c r="H217" s="14">
        <f t="shared" si="31"/>
        <v>0</v>
      </c>
      <c r="I217" s="14">
        <f>IF(AND(F217=0,G217=0,H217=0,_xlfn.IFNA(MATCH(LEFT($B217,8),Reference!$G:$G,0),0)),0,
IF(AND(F217=0,G217=0,H217=0,_xlfn.IFNA(MATCH(LEFT($B217,8),Reference!$H:$H,0),0)),$D217,
IF(AND(F217=0,G217=0,H217=0,_xlfn.IFNA(MATCH(LEFT($C217,4),Reference!$H:$H,0),0)),$D217,
IF((AND(F217=0,G217=0,H217=0,(_xlfn.IFNA(MATCH(LEFT($B217,4),Reference!$H:$H,0),0)))),$D217,
IF(AND(F217=0,G217=0,H217=0,_xlfn.IFNA(MATCH(MID($B217,5,4),Reference!$H:$H,0),0),LEFT($C217,4)&lt;&gt;"8865"),$D217,0)))))</f>
        <v>0</v>
      </c>
      <c r="J217" s="14">
        <f t="shared" si="32"/>
        <v>122.53</v>
      </c>
      <c r="K217" s="14">
        <f t="shared" si="33"/>
        <v>122.53</v>
      </c>
      <c r="L217" s="14">
        <f t="shared" si="34"/>
        <v>0</v>
      </c>
      <c r="M217" s="14" t="str">
        <f>IFERROR(IFERROR(INDEX(Reference!$C:$C,MATCH(VALUE(LEFT(B217,(FIND("-",B217,1)-1))),Reference!$B:$B,0)),INDEX(Reference!$C:$C,MATCH((LEFT(B217,(FIND("-",B217,1)-1))),Reference!$B:$B,0))),IFERROR(IF(FIND("-",B217),"Asset Management",""),""))</f>
        <v>Asset Management</v>
      </c>
      <c r="N217" s="14" t="str">
        <f>_xlfn.IFNA(INDEX(Reference!$M:$N,MATCH($C217,Reference!$M:$M,0),2),"Exclude")</f>
        <v>Union Labor</v>
      </c>
      <c r="O217" s="14" t="str">
        <f>VLOOKUP(X217,'Department Detail'!$A$2:$F$5229,5,FALSE)</f>
        <v>Line &amp; Meter Operations</v>
      </c>
      <c r="R217" s="76"/>
      <c r="X217" s="14">
        <v>2233</v>
      </c>
    </row>
    <row r="218" spans="1:24" s="14" customFormat="1" ht="15" thickBot="1" x14ac:dyDescent="0.35">
      <c r="A218" s="13"/>
      <c r="B218" s="57" t="s">
        <v>379</v>
      </c>
      <c r="C218" s="57" t="s">
        <v>191</v>
      </c>
      <c r="D218" s="56">
        <v>31.1</v>
      </c>
      <c r="E218" s="56"/>
      <c r="F218" s="14">
        <f>IF(AND(LEFT($C218,4)&lt;&gt;"8310")*OR(_xlfn.IFNA(MATCH(LEFT($B218,8),Reference!$E:$E,0),0),(_xlfn.IFNA(MATCH(MID($B218,5,4),Reference!$E:$E,0),0))),$D218,)</f>
        <v>0</v>
      </c>
      <c r="G218" s="14">
        <f t="shared" si="30"/>
        <v>0</v>
      </c>
      <c r="H218" s="14">
        <f t="shared" si="31"/>
        <v>0</v>
      </c>
      <c r="I218" s="14">
        <f>IF(AND(F218=0,G218=0,H218=0,_xlfn.IFNA(MATCH(LEFT($B218,8),Reference!$G:$G,0),0)),0,
IF(AND(F218=0,G218=0,H218=0,_xlfn.IFNA(MATCH(LEFT($B218,8),Reference!$H:$H,0),0)),$D218,
IF(AND(F218=0,G218=0,H218=0,_xlfn.IFNA(MATCH(LEFT($C218,4),Reference!$H:$H,0),0)),$D218,
IF((AND(F218=0,G218=0,H218=0,(_xlfn.IFNA(MATCH(LEFT($B218,4),Reference!$H:$H,0),0)))),$D218,
IF(AND(F218=0,G218=0,H218=0,_xlfn.IFNA(MATCH(MID($B218,5,4),Reference!$H:$H,0),0),LEFT($C218,4)&lt;&gt;"8865"),$D218,0)))))</f>
        <v>0</v>
      </c>
      <c r="J218" s="14">
        <f t="shared" si="32"/>
        <v>31.1</v>
      </c>
      <c r="K218" s="14">
        <f t="shared" si="33"/>
        <v>31.1</v>
      </c>
      <c r="L218" s="14">
        <f t="shared" si="34"/>
        <v>0</v>
      </c>
      <c r="M218" s="14" t="str">
        <f>IFERROR(IFERROR(INDEX(Reference!$C:$C,MATCH(VALUE(LEFT(B218,(FIND("-",B218,1)-1))),Reference!$B:$B,0)),INDEX(Reference!$C:$C,MATCH((LEFT(B218,(FIND("-",B218,1)-1))),Reference!$B:$B,0))),IFERROR(IF(FIND("-",B218),"Asset Management",""),""))</f>
        <v>Asset Management</v>
      </c>
      <c r="N218" s="14" t="str">
        <f>_xlfn.IFNA(INDEX(Reference!$M:$N,MATCH($C218,Reference!$M:$M,0),2),"Exclude")</f>
        <v>Union Labor</v>
      </c>
      <c r="O218" s="14" t="str">
        <f>VLOOKUP(X218,'Department Detail'!$A$2:$F$5229,5,FALSE)</f>
        <v>Line &amp; Meter Operations</v>
      </c>
      <c r="R218" s="76"/>
      <c r="X218" s="14">
        <v>2233</v>
      </c>
    </row>
    <row r="219" spans="1:24" s="14" customFormat="1" ht="15" thickBot="1" x14ac:dyDescent="0.35">
      <c r="A219" s="13"/>
      <c r="B219" s="57" t="s">
        <v>380</v>
      </c>
      <c r="C219" s="57" t="s">
        <v>186</v>
      </c>
      <c r="D219" s="56">
        <v>143.13</v>
      </c>
      <c r="E219" s="56"/>
      <c r="F219" s="14">
        <f>IF(AND(LEFT($C219,4)&lt;&gt;"8310")*OR(_xlfn.IFNA(MATCH(LEFT($B219,8),Reference!$E:$E,0),0),(_xlfn.IFNA(MATCH(MID($B219,5,4),Reference!$E:$E,0),0))),$D219,)</f>
        <v>0</v>
      </c>
      <c r="G219" s="14">
        <f t="shared" si="30"/>
        <v>0</v>
      </c>
      <c r="H219" s="14">
        <f t="shared" si="31"/>
        <v>0</v>
      </c>
      <c r="I219" s="14">
        <f>IF(AND(F219=0,G219=0,H219=0,_xlfn.IFNA(MATCH(LEFT($B219,8),Reference!$G:$G,0),0)),0,
IF(AND(F219=0,G219=0,H219=0,_xlfn.IFNA(MATCH(LEFT($B219,8),Reference!$H:$H,0),0)),$D219,
IF(AND(F219=0,G219=0,H219=0,_xlfn.IFNA(MATCH(LEFT($C219,4),Reference!$H:$H,0),0)),$D219,
IF((AND(F219=0,G219=0,H219=0,(_xlfn.IFNA(MATCH(LEFT($B219,4),Reference!$H:$H,0),0)))),$D219,
IF(AND(F219=0,G219=0,H219=0,_xlfn.IFNA(MATCH(MID($B219,5,4),Reference!$H:$H,0),0),LEFT($C219,4)&lt;&gt;"8865"),$D219,0)))))</f>
        <v>0</v>
      </c>
      <c r="J219" s="14">
        <f t="shared" si="32"/>
        <v>143.13</v>
      </c>
      <c r="K219" s="14">
        <f t="shared" si="33"/>
        <v>143.13</v>
      </c>
      <c r="L219" s="14">
        <f t="shared" si="34"/>
        <v>0</v>
      </c>
      <c r="M219" s="14" t="str">
        <f>IFERROR(IFERROR(INDEX(Reference!$C:$C,MATCH(VALUE(LEFT(B219,(FIND("-",B219,1)-1))),Reference!$B:$B,0)),INDEX(Reference!$C:$C,MATCH((LEFT(B219,(FIND("-",B219,1)-1))),Reference!$B:$B,0))),IFERROR(IF(FIND("-",B219),"Asset Management",""),""))</f>
        <v>Asset Management</v>
      </c>
      <c r="N219" s="14" t="str">
        <f>_xlfn.IFNA(INDEX(Reference!$M:$N,MATCH($C219,Reference!$M:$M,0),2),"Exclude")</f>
        <v>Union Labor</v>
      </c>
      <c r="O219" s="14" t="str">
        <f>VLOOKUP(X219,'Department Detail'!$A$2:$F$5229,5,FALSE)</f>
        <v>Line &amp; Meter Operations</v>
      </c>
      <c r="R219" s="76"/>
      <c r="X219" s="14">
        <v>2233</v>
      </c>
    </row>
    <row r="220" spans="1:24" s="14" customFormat="1" ht="15" thickBot="1" x14ac:dyDescent="0.35">
      <c r="A220" s="13"/>
      <c r="B220" s="57" t="s">
        <v>380</v>
      </c>
      <c r="C220" s="57" t="s">
        <v>191</v>
      </c>
      <c r="D220" s="56">
        <v>17.329999999999998</v>
      </c>
      <c r="E220" s="56"/>
      <c r="F220" s="14">
        <f>IF(AND(LEFT($C220,4)&lt;&gt;"8310")*OR(_xlfn.IFNA(MATCH(LEFT($B220,8),Reference!$E:$E,0),0),(_xlfn.IFNA(MATCH(MID($B220,5,4),Reference!$E:$E,0),0))),$D220,)</f>
        <v>0</v>
      </c>
      <c r="G220" s="14">
        <f t="shared" si="30"/>
        <v>0</v>
      </c>
      <c r="H220" s="14">
        <f t="shared" si="31"/>
        <v>0</v>
      </c>
      <c r="I220" s="14">
        <f>IF(AND(F220=0,G220=0,H220=0,_xlfn.IFNA(MATCH(LEFT($B220,8),Reference!$G:$G,0),0)),0,
IF(AND(F220=0,G220=0,H220=0,_xlfn.IFNA(MATCH(LEFT($B220,8),Reference!$H:$H,0),0)),$D220,
IF(AND(F220=0,G220=0,H220=0,_xlfn.IFNA(MATCH(LEFT($C220,4),Reference!$H:$H,0),0)),$D220,
IF((AND(F220=0,G220=0,H220=0,(_xlfn.IFNA(MATCH(LEFT($B220,4),Reference!$H:$H,0),0)))),$D220,
IF(AND(F220=0,G220=0,H220=0,_xlfn.IFNA(MATCH(MID($B220,5,4),Reference!$H:$H,0),0),LEFT($C220,4)&lt;&gt;"8865"),$D220,0)))))</f>
        <v>0</v>
      </c>
      <c r="J220" s="14">
        <f t="shared" si="32"/>
        <v>17.329999999999998</v>
      </c>
      <c r="K220" s="14">
        <f t="shared" si="33"/>
        <v>17.329999999999998</v>
      </c>
      <c r="L220" s="14">
        <f t="shared" si="34"/>
        <v>0</v>
      </c>
      <c r="M220" s="14" t="str">
        <f>IFERROR(IFERROR(INDEX(Reference!$C:$C,MATCH(VALUE(LEFT(B220,(FIND("-",B220,1)-1))),Reference!$B:$B,0)),INDEX(Reference!$C:$C,MATCH((LEFT(B220,(FIND("-",B220,1)-1))),Reference!$B:$B,0))),IFERROR(IF(FIND("-",B220),"Asset Management",""),""))</f>
        <v>Asset Management</v>
      </c>
      <c r="N220" s="14" t="str">
        <f>_xlfn.IFNA(INDEX(Reference!$M:$N,MATCH($C220,Reference!$M:$M,0),2),"Exclude")</f>
        <v>Union Labor</v>
      </c>
      <c r="O220" s="14" t="str">
        <f>VLOOKUP(X220,'Department Detail'!$A$2:$F$5229,5,FALSE)</f>
        <v>Line &amp; Meter Operations</v>
      </c>
      <c r="R220" s="76"/>
      <c r="X220" s="14">
        <v>2233</v>
      </c>
    </row>
    <row r="221" spans="1:24" s="14" customFormat="1" ht="15" thickBot="1" x14ac:dyDescent="0.35">
      <c r="A221" s="13"/>
      <c r="B221" s="57" t="s">
        <v>381</v>
      </c>
      <c r="C221" s="57" t="s">
        <v>186</v>
      </c>
      <c r="D221" s="56">
        <v>79.290000000000006</v>
      </c>
      <c r="E221" s="56"/>
      <c r="F221" s="14">
        <f>IF(AND(LEFT($C221,4)&lt;&gt;"8310")*OR(_xlfn.IFNA(MATCH(LEFT($B221,8),Reference!$E:$E,0),0),(_xlfn.IFNA(MATCH(MID($B221,5,4),Reference!$E:$E,0),0))),$D221,)</f>
        <v>0</v>
      </c>
      <c r="G221" s="14">
        <f t="shared" si="30"/>
        <v>0</v>
      </c>
      <c r="H221" s="14">
        <f t="shared" si="31"/>
        <v>0</v>
      </c>
      <c r="I221" s="14">
        <f>IF(AND(F221=0,G221=0,H221=0,_xlfn.IFNA(MATCH(LEFT($B221,8),Reference!$G:$G,0),0)),0,
IF(AND(F221=0,G221=0,H221=0,_xlfn.IFNA(MATCH(LEFT($B221,8),Reference!$H:$H,0),0)),$D221,
IF(AND(F221=0,G221=0,H221=0,_xlfn.IFNA(MATCH(LEFT($C221,4),Reference!$H:$H,0),0)),$D221,
IF((AND(F221=0,G221=0,H221=0,(_xlfn.IFNA(MATCH(LEFT($B221,4),Reference!$H:$H,0),0)))),$D221,
IF(AND(F221=0,G221=0,H221=0,_xlfn.IFNA(MATCH(MID($B221,5,4),Reference!$H:$H,0),0),LEFT($C221,4)&lt;&gt;"8865"),$D221,0)))))</f>
        <v>0</v>
      </c>
      <c r="J221" s="14">
        <f t="shared" si="32"/>
        <v>79.290000000000006</v>
      </c>
      <c r="K221" s="14">
        <f t="shared" si="33"/>
        <v>79.290000000000006</v>
      </c>
      <c r="L221" s="14">
        <f t="shared" si="34"/>
        <v>0</v>
      </c>
      <c r="M221" s="14" t="str">
        <f>IFERROR(IFERROR(INDEX(Reference!$C:$C,MATCH(VALUE(LEFT(B221,(FIND("-",B221,1)-1))),Reference!$B:$B,0)),INDEX(Reference!$C:$C,MATCH((LEFT(B221,(FIND("-",B221,1)-1))),Reference!$B:$B,0))),IFERROR(IF(FIND("-",B221),"Asset Management",""),""))</f>
        <v>Asset Management</v>
      </c>
      <c r="N221" s="14" t="str">
        <f>_xlfn.IFNA(INDEX(Reference!$M:$N,MATCH($C221,Reference!$M:$M,0),2),"Exclude")</f>
        <v>Union Labor</v>
      </c>
      <c r="O221" s="14" t="str">
        <f>VLOOKUP(X221,'Department Detail'!$A$2:$F$5229,5,FALSE)</f>
        <v>Line &amp; Meter Operations</v>
      </c>
      <c r="R221" s="76"/>
      <c r="X221" s="14">
        <v>2233</v>
      </c>
    </row>
    <row r="222" spans="1:24" s="14" customFormat="1" ht="15" thickBot="1" x14ac:dyDescent="0.35">
      <c r="A222" s="13"/>
      <c r="B222" s="57" t="s">
        <v>382</v>
      </c>
      <c r="C222" s="57" t="s">
        <v>186</v>
      </c>
      <c r="D222" s="56">
        <v>48.98</v>
      </c>
      <c r="E222" s="56"/>
      <c r="F222" s="14">
        <f>IF(AND(LEFT($C222,4)&lt;&gt;"8310")*OR(_xlfn.IFNA(MATCH(LEFT($B222,8),Reference!$E:$E,0),0),(_xlfn.IFNA(MATCH(MID($B222,5,4),Reference!$E:$E,0),0))),$D222,)</f>
        <v>0</v>
      </c>
      <c r="G222" s="14">
        <f t="shared" si="30"/>
        <v>0</v>
      </c>
      <c r="H222" s="14">
        <f t="shared" si="31"/>
        <v>0</v>
      </c>
      <c r="I222" s="14">
        <f>IF(AND(F222=0,G222=0,H222=0,_xlfn.IFNA(MATCH(LEFT($B222,8),Reference!$G:$G,0),0)),0,
IF(AND(F222=0,G222=0,H222=0,_xlfn.IFNA(MATCH(LEFT($B222,8),Reference!$H:$H,0),0)),$D222,
IF(AND(F222=0,G222=0,H222=0,_xlfn.IFNA(MATCH(LEFT($C222,4),Reference!$H:$H,0),0)),$D222,
IF((AND(F222=0,G222=0,H222=0,(_xlfn.IFNA(MATCH(LEFT($B222,4),Reference!$H:$H,0),0)))),$D222,
IF(AND(F222=0,G222=0,H222=0,_xlfn.IFNA(MATCH(MID($B222,5,4),Reference!$H:$H,0),0),LEFT($C222,4)&lt;&gt;"8865"),$D222,0)))))</f>
        <v>0</v>
      </c>
      <c r="J222" s="14">
        <f t="shared" si="32"/>
        <v>48.98</v>
      </c>
      <c r="K222" s="14">
        <f t="shared" si="33"/>
        <v>48.98</v>
      </c>
      <c r="L222" s="14">
        <f t="shared" si="34"/>
        <v>0</v>
      </c>
      <c r="M222" s="14" t="str">
        <f>IFERROR(IFERROR(INDEX(Reference!$C:$C,MATCH(VALUE(LEFT(B222,(FIND("-",B222,1)-1))),Reference!$B:$B,0)),INDEX(Reference!$C:$C,MATCH((LEFT(B222,(FIND("-",B222,1)-1))),Reference!$B:$B,0))),IFERROR(IF(FIND("-",B222),"Asset Management",""),""))</f>
        <v>Asset Management</v>
      </c>
      <c r="N222" s="14" t="str">
        <f>_xlfn.IFNA(INDEX(Reference!$M:$N,MATCH($C222,Reference!$M:$M,0),2),"Exclude")</f>
        <v>Union Labor</v>
      </c>
      <c r="O222" s="14" t="str">
        <f>VLOOKUP(X222,'Department Detail'!$A$2:$F$5229,5,FALSE)</f>
        <v>Line &amp; Meter Operations</v>
      </c>
      <c r="R222" s="76"/>
      <c r="X222" s="14">
        <v>2233</v>
      </c>
    </row>
    <row r="223" spans="1:24" s="14" customFormat="1" ht="15" thickBot="1" x14ac:dyDescent="0.35">
      <c r="A223" s="13"/>
      <c r="B223" s="57" t="s">
        <v>383</v>
      </c>
      <c r="C223" s="57" t="s">
        <v>186</v>
      </c>
      <c r="D223" s="56">
        <v>125.47</v>
      </c>
      <c r="E223" s="56"/>
      <c r="F223" s="14">
        <f>IF(AND(LEFT($C223,4)&lt;&gt;"8310")*OR(_xlfn.IFNA(MATCH(LEFT($B223,8),Reference!$E:$E,0),0),(_xlfn.IFNA(MATCH(MID($B223,5,4),Reference!$E:$E,0),0))),$D223,)</f>
        <v>0</v>
      </c>
      <c r="G223" s="14">
        <f t="shared" si="30"/>
        <v>0</v>
      </c>
      <c r="H223" s="14">
        <f t="shared" si="31"/>
        <v>0</v>
      </c>
      <c r="I223" s="14">
        <f>IF(AND(F223=0,G223=0,H223=0,_xlfn.IFNA(MATCH(LEFT($B223,8),Reference!$G:$G,0),0)),0,
IF(AND(F223=0,G223=0,H223=0,_xlfn.IFNA(MATCH(LEFT($B223,8),Reference!$H:$H,0),0)),$D223,
IF(AND(F223=0,G223=0,H223=0,_xlfn.IFNA(MATCH(LEFT($C223,4),Reference!$H:$H,0),0)),$D223,
IF((AND(F223=0,G223=0,H223=0,(_xlfn.IFNA(MATCH(LEFT($B223,4),Reference!$H:$H,0),0)))),$D223,
IF(AND(F223=0,G223=0,H223=0,_xlfn.IFNA(MATCH(MID($B223,5,4),Reference!$H:$H,0),0),LEFT($C223,4)&lt;&gt;"8865"),$D223,0)))))</f>
        <v>0</v>
      </c>
      <c r="J223" s="14">
        <f t="shared" si="32"/>
        <v>125.47</v>
      </c>
      <c r="K223" s="14">
        <f t="shared" si="33"/>
        <v>125.47</v>
      </c>
      <c r="L223" s="14">
        <f t="shared" si="34"/>
        <v>0</v>
      </c>
      <c r="M223" s="14" t="str">
        <f>IFERROR(IFERROR(INDEX(Reference!$C:$C,MATCH(VALUE(LEFT(B223,(FIND("-",B223,1)-1))),Reference!$B:$B,0)),INDEX(Reference!$C:$C,MATCH((LEFT(B223,(FIND("-",B223,1)-1))),Reference!$B:$B,0))),IFERROR(IF(FIND("-",B223),"Asset Management",""),""))</f>
        <v>Asset Management</v>
      </c>
      <c r="N223" s="14" t="str">
        <f>_xlfn.IFNA(INDEX(Reference!$M:$N,MATCH($C223,Reference!$M:$M,0),2),"Exclude")</f>
        <v>Union Labor</v>
      </c>
      <c r="O223" s="14" t="str">
        <f>VLOOKUP(X223,'Department Detail'!$A$2:$F$5229,5,FALSE)</f>
        <v>Line &amp; Meter Operations</v>
      </c>
      <c r="R223" s="76"/>
      <c r="X223" s="14">
        <v>2233</v>
      </c>
    </row>
    <row r="224" spans="1:24" s="14" customFormat="1" ht="15" thickBot="1" x14ac:dyDescent="0.35">
      <c r="A224" s="13"/>
      <c r="B224" s="57" t="s">
        <v>384</v>
      </c>
      <c r="C224" s="57" t="s">
        <v>186</v>
      </c>
      <c r="D224" s="56">
        <v>553.06999999999994</v>
      </c>
      <c r="E224" s="56"/>
      <c r="F224" s="14">
        <f>IF(AND(LEFT($C224,4)&lt;&gt;"8310")*OR(_xlfn.IFNA(MATCH(LEFT($B224,8),Reference!$E:$E,0),0),(_xlfn.IFNA(MATCH(MID($B224,5,4),Reference!$E:$E,0),0))),$D224,)</f>
        <v>0</v>
      </c>
      <c r="G224" s="14">
        <f t="shared" si="30"/>
        <v>0</v>
      </c>
      <c r="H224" s="14">
        <f t="shared" si="31"/>
        <v>0</v>
      </c>
      <c r="I224" s="14">
        <f>IF(AND(F224=0,G224=0,H224=0,_xlfn.IFNA(MATCH(LEFT($B224,8),Reference!$G:$G,0),0)),0,
IF(AND(F224=0,G224=0,H224=0,_xlfn.IFNA(MATCH(LEFT($B224,8),Reference!$H:$H,0),0)),$D224,
IF(AND(F224=0,G224=0,H224=0,_xlfn.IFNA(MATCH(LEFT($C224,4),Reference!$H:$H,0),0)),$D224,
IF((AND(F224=0,G224=0,H224=0,(_xlfn.IFNA(MATCH(LEFT($B224,4),Reference!$H:$H,0),0)))),$D224,
IF(AND(F224=0,G224=0,H224=0,_xlfn.IFNA(MATCH(MID($B224,5,4),Reference!$H:$H,0),0),LEFT($C224,4)&lt;&gt;"8865"),$D224,0)))))</f>
        <v>0</v>
      </c>
      <c r="J224" s="14">
        <f t="shared" si="32"/>
        <v>553.06999999999994</v>
      </c>
      <c r="K224" s="14">
        <f t="shared" si="33"/>
        <v>553.06999999999994</v>
      </c>
      <c r="L224" s="14">
        <f t="shared" si="34"/>
        <v>0</v>
      </c>
      <c r="M224" s="14" t="str">
        <f>IFERROR(IFERROR(INDEX(Reference!$C:$C,MATCH(VALUE(LEFT(B224,(FIND("-",B224,1)-1))),Reference!$B:$B,0)),INDEX(Reference!$C:$C,MATCH((LEFT(B224,(FIND("-",B224,1)-1))),Reference!$B:$B,0))),IFERROR(IF(FIND("-",B224),"Asset Management",""),""))</f>
        <v>Asset Management</v>
      </c>
      <c r="N224" s="14" t="str">
        <f>_xlfn.IFNA(INDEX(Reference!$M:$N,MATCH($C224,Reference!$M:$M,0),2),"Exclude")</f>
        <v>Union Labor</v>
      </c>
      <c r="O224" s="14" t="str">
        <f>VLOOKUP(X224,'Department Detail'!$A$2:$F$5229,5,FALSE)</f>
        <v>Line &amp; Meter Operations</v>
      </c>
      <c r="R224" s="76"/>
      <c r="X224" s="14">
        <v>2233</v>
      </c>
    </row>
    <row r="225" spans="1:24" s="14" customFormat="1" ht="15" thickBot="1" x14ac:dyDescent="0.35">
      <c r="A225" s="13"/>
      <c r="B225" s="57" t="s">
        <v>385</v>
      </c>
      <c r="C225" s="57" t="s">
        <v>186</v>
      </c>
      <c r="D225" s="56">
        <v>366.65</v>
      </c>
      <c r="E225" s="56"/>
      <c r="F225" s="14">
        <f>IF(AND(LEFT($C225,4)&lt;&gt;"8310")*OR(_xlfn.IFNA(MATCH(LEFT($B225,8),Reference!$E:$E,0),0),(_xlfn.IFNA(MATCH(MID($B225,5,4),Reference!$E:$E,0),0))),$D225,)</f>
        <v>0</v>
      </c>
      <c r="G225" s="14">
        <f t="shared" si="30"/>
        <v>0</v>
      </c>
      <c r="H225" s="14">
        <f t="shared" si="31"/>
        <v>0</v>
      </c>
      <c r="I225" s="14">
        <f>IF(AND(F225=0,G225=0,H225=0,_xlfn.IFNA(MATCH(LEFT($B225,8),Reference!$G:$G,0),0)),0,
IF(AND(F225=0,G225=0,H225=0,_xlfn.IFNA(MATCH(LEFT($B225,8),Reference!$H:$H,0),0)),$D225,
IF(AND(F225=0,G225=0,H225=0,_xlfn.IFNA(MATCH(LEFT($C225,4),Reference!$H:$H,0),0)),$D225,
IF((AND(F225=0,G225=0,H225=0,(_xlfn.IFNA(MATCH(LEFT($B225,4),Reference!$H:$H,0),0)))),$D225,
IF(AND(F225=0,G225=0,H225=0,_xlfn.IFNA(MATCH(MID($B225,5,4),Reference!$H:$H,0),0),LEFT($C225,4)&lt;&gt;"8865"),$D225,0)))))</f>
        <v>0</v>
      </c>
      <c r="J225" s="14">
        <f t="shared" si="32"/>
        <v>366.65</v>
      </c>
      <c r="K225" s="14">
        <f t="shared" si="33"/>
        <v>366.65</v>
      </c>
      <c r="L225" s="14">
        <f t="shared" si="34"/>
        <v>0</v>
      </c>
      <c r="M225" s="14" t="str">
        <f>IFERROR(IFERROR(INDEX(Reference!$C:$C,MATCH(VALUE(LEFT(B225,(FIND("-",B225,1)-1))),Reference!$B:$B,0)),INDEX(Reference!$C:$C,MATCH((LEFT(B225,(FIND("-",B225,1)-1))),Reference!$B:$B,0))),IFERROR(IF(FIND("-",B225),"Asset Management",""),""))</f>
        <v>Asset Management</v>
      </c>
      <c r="N225" s="14" t="str">
        <f>_xlfn.IFNA(INDEX(Reference!$M:$N,MATCH($C225,Reference!$M:$M,0),2),"Exclude")</f>
        <v>Union Labor</v>
      </c>
      <c r="O225" s="14" t="str">
        <f>VLOOKUP(X225,'Department Detail'!$A$2:$F$5229,5,FALSE)</f>
        <v>Line &amp; Meter Operations</v>
      </c>
      <c r="R225" s="76"/>
      <c r="X225" s="14">
        <v>2233</v>
      </c>
    </row>
    <row r="226" spans="1:24" s="14" customFormat="1" ht="15" thickBot="1" x14ac:dyDescent="0.35">
      <c r="A226" s="13"/>
      <c r="B226" s="57" t="s">
        <v>385</v>
      </c>
      <c r="C226" s="57" t="s">
        <v>191</v>
      </c>
      <c r="D226" s="56">
        <v>11.55</v>
      </c>
      <c r="E226" s="56"/>
      <c r="F226" s="14">
        <f>IF(AND(LEFT($C226,4)&lt;&gt;"8310")*OR(_xlfn.IFNA(MATCH(LEFT($B226,8),Reference!$E:$E,0),0),(_xlfn.IFNA(MATCH(MID($B226,5,4),Reference!$E:$E,0),0))),$D226,)</f>
        <v>0</v>
      </c>
      <c r="G226" s="14">
        <f t="shared" si="30"/>
        <v>0</v>
      </c>
      <c r="H226" s="14">
        <f t="shared" si="31"/>
        <v>0</v>
      </c>
      <c r="I226" s="14">
        <f>IF(AND(F226=0,G226=0,H226=0,_xlfn.IFNA(MATCH(LEFT($B226,8),Reference!$G:$G,0),0)),0,
IF(AND(F226=0,G226=0,H226=0,_xlfn.IFNA(MATCH(LEFT($B226,8),Reference!$H:$H,0),0)),$D226,
IF(AND(F226=0,G226=0,H226=0,_xlfn.IFNA(MATCH(LEFT($C226,4),Reference!$H:$H,0),0)),$D226,
IF((AND(F226=0,G226=0,H226=0,(_xlfn.IFNA(MATCH(LEFT($B226,4),Reference!$H:$H,0),0)))),$D226,
IF(AND(F226=0,G226=0,H226=0,_xlfn.IFNA(MATCH(MID($B226,5,4),Reference!$H:$H,0),0),LEFT($C226,4)&lt;&gt;"8865"),$D226,0)))))</f>
        <v>0</v>
      </c>
      <c r="J226" s="14">
        <f t="shared" si="32"/>
        <v>11.55</v>
      </c>
      <c r="K226" s="14">
        <f t="shared" si="33"/>
        <v>11.55</v>
      </c>
      <c r="L226" s="14">
        <f t="shared" si="34"/>
        <v>0</v>
      </c>
      <c r="M226" s="14" t="str">
        <f>IFERROR(IFERROR(INDEX(Reference!$C:$C,MATCH(VALUE(LEFT(B226,(FIND("-",B226,1)-1))),Reference!$B:$B,0)),INDEX(Reference!$C:$C,MATCH((LEFT(B226,(FIND("-",B226,1)-1))),Reference!$B:$B,0))),IFERROR(IF(FIND("-",B226),"Asset Management",""),""))</f>
        <v>Asset Management</v>
      </c>
      <c r="N226" s="14" t="str">
        <f>_xlfn.IFNA(INDEX(Reference!$M:$N,MATCH($C226,Reference!$M:$M,0),2),"Exclude")</f>
        <v>Union Labor</v>
      </c>
      <c r="O226" s="14" t="str">
        <f>VLOOKUP(X226,'Department Detail'!$A$2:$F$5229,5,FALSE)</f>
        <v>Line &amp; Meter Operations</v>
      </c>
      <c r="R226" s="76"/>
      <c r="X226" s="14">
        <v>2233</v>
      </c>
    </row>
    <row r="227" spans="1:24" s="14" customFormat="1" ht="15" thickBot="1" x14ac:dyDescent="0.35">
      <c r="A227" s="13"/>
      <c r="B227" s="57" t="s">
        <v>386</v>
      </c>
      <c r="C227" s="57" t="s">
        <v>186</v>
      </c>
      <c r="D227" s="56">
        <v>31</v>
      </c>
      <c r="E227" s="56"/>
      <c r="F227" s="14">
        <f>IF(AND(LEFT($C227,4)&lt;&gt;"8310")*OR(_xlfn.IFNA(MATCH(LEFT($B227,8),Reference!$E:$E,0),0),(_xlfn.IFNA(MATCH(MID($B227,5,4),Reference!$E:$E,0),0))),$D227,)</f>
        <v>0</v>
      </c>
      <c r="G227" s="14">
        <f t="shared" si="30"/>
        <v>0</v>
      </c>
      <c r="H227" s="14">
        <f t="shared" si="31"/>
        <v>0</v>
      </c>
      <c r="I227" s="14">
        <f>IF(AND(F227=0,G227=0,H227=0,_xlfn.IFNA(MATCH(LEFT($B227,8),Reference!$G:$G,0),0)),0,
IF(AND(F227=0,G227=0,H227=0,_xlfn.IFNA(MATCH(LEFT($B227,8),Reference!$H:$H,0),0)),$D227,
IF(AND(F227=0,G227=0,H227=0,_xlfn.IFNA(MATCH(LEFT($C227,4),Reference!$H:$H,0),0)),$D227,
IF((AND(F227=0,G227=0,H227=0,(_xlfn.IFNA(MATCH(LEFT($B227,4),Reference!$H:$H,0),0)))),$D227,
IF(AND(F227=0,G227=0,H227=0,_xlfn.IFNA(MATCH(MID($B227,5,4),Reference!$H:$H,0),0),LEFT($C227,4)&lt;&gt;"8865"),$D227,0)))))</f>
        <v>0</v>
      </c>
      <c r="J227" s="14">
        <f t="shared" si="32"/>
        <v>31</v>
      </c>
      <c r="K227" s="14">
        <f t="shared" si="33"/>
        <v>31</v>
      </c>
      <c r="L227" s="14">
        <f t="shared" si="34"/>
        <v>0</v>
      </c>
      <c r="M227" s="14" t="str">
        <f>IFERROR(IFERROR(INDEX(Reference!$C:$C,MATCH(VALUE(LEFT(B227,(FIND("-",B227,1)-1))),Reference!$B:$B,0)),INDEX(Reference!$C:$C,MATCH((LEFT(B227,(FIND("-",B227,1)-1))),Reference!$B:$B,0))),IFERROR(IF(FIND("-",B227),"Asset Management",""),""))</f>
        <v>Asset Management</v>
      </c>
      <c r="N227" s="14" t="str">
        <f>_xlfn.IFNA(INDEX(Reference!$M:$N,MATCH($C227,Reference!$M:$M,0),2),"Exclude")</f>
        <v>Union Labor</v>
      </c>
      <c r="O227" s="14" t="str">
        <f>VLOOKUP(X227,'Department Detail'!$A$2:$F$5229,5,FALSE)</f>
        <v>Line &amp; Meter Operations</v>
      </c>
      <c r="R227" s="76"/>
      <c r="X227" s="14">
        <v>2233</v>
      </c>
    </row>
    <row r="228" spans="1:24" s="14" customFormat="1" ht="15" thickBot="1" x14ac:dyDescent="0.35">
      <c r="A228" s="13"/>
      <c r="B228" s="57" t="s">
        <v>386</v>
      </c>
      <c r="C228" s="57" t="s">
        <v>191</v>
      </c>
      <c r="D228" s="56">
        <v>15.35</v>
      </c>
      <c r="E228" s="56"/>
      <c r="F228" s="14">
        <f>IF(AND(LEFT($C228,4)&lt;&gt;"8310")*OR(_xlfn.IFNA(MATCH(LEFT($B228,8),Reference!$E:$E,0),0),(_xlfn.IFNA(MATCH(MID($B228,5,4),Reference!$E:$E,0),0))),$D228,)</f>
        <v>0</v>
      </c>
      <c r="G228" s="14">
        <f t="shared" si="30"/>
        <v>0</v>
      </c>
      <c r="H228" s="14">
        <f t="shared" si="31"/>
        <v>0</v>
      </c>
      <c r="I228" s="14">
        <f>IF(AND(F228=0,G228=0,H228=0,_xlfn.IFNA(MATCH(LEFT($B228,8),Reference!$G:$G,0),0)),0,
IF(AND(F228=0,G228=0,H228=0,_xlfn.IFNA(MATCH(LEFT($B228,8),Reference!$H:$H,0),0)),$D228,
IF(AND(F228=0,G228=0,H228=0,_xlfn.IFNA(MATCH(LEFT($C228,4),Reference!$H:$H,0),0)),$D228,
IF((AND(F228=0,G228=0,H228=0,(_xlfn.IFNA(MATCH(LEFT($B228,4),Reference!$H:$H,0),0)))),$D228,
IF(AND(F228=0,G228=0,H228=0,_xlfn.IFNA(MATCH(MID($B228,5,4),Reference!$H:$H,0),0),LEFT($C228,4)&lt;&gt;"8865"),$D228,0)))))</f>
        <v>0</v>
      </c>
      <c r="J228" s="14">
        <f t="shared" si="32"/>
        <v>15.35</v>
      </c>
      <c r="K228" s="14">
        <f t="shared" si="33"/>
        <v>15.35</v>
      </c>
      <c r="L228" s="14">
        <f t="shared" si="34"/>
        <v>0</v>
      </c>
      <c r="M228" s="14" t="str">
        <f>IFERROR(IFERROR(INDEX(Reference!$C:$C,MATCH(VALUE(LEFT(B228,(FIND("-",B228,1)-1))),Reference!$B:$B,0)),INDEX(Reference!$C:$C,MATCH((LEFT(B228,(FIND("-",B228,1)-1))),Reference!$B:$B,0))),IFERROR(IF(FIND("-",B228),"Asset Management",""),""))</f>
        <v>Asset Management</v>
      </c>
      <c r="N228" s="14" t="str">
        <f>_xlfn.IFNA(INDEX(Reference!$M:$N,MATCH($C228,Reference!$M:$M,0),2),"Exclude")</f>
        <v>Union Labor</v>
      </c>
      <c r="O228" s="14" t="str">
        <f>VLOOKUP(X228,'Department Detail'!$A$2:$F$5229,5,FALSE)</f>
        <v>Line &amp; Meter Operations</v>
      </c>
      <c r="R228" s="76"/>
      <c r="X228" s="14">
        <v>2233</v>
      </c>
    </row>
    <row r="229" spans="1:24" s="14" customFormat="1" ht="15" thickBot="1" x14ac:dyDescent="0.35">
      <c r="A229" s="13"/>
      <c r="B229" s="57" t="s">
        <v>387</v>
      </c>
      <c r="C229" s="57" t="s">
        <v>186</v>
      </c>
      <c r="D229" s="56">
        <v>24.28</v>
      </c>
      <c r="E229" s="56"/>
      <c r="F229" s="14">
        <f>IF(AND(LEFT($C229,4)&lt;&gt;"8310")*OR(_xlfn.IFNA(MATCH(LEFT($B229,8),Reference!$E:$E,0),0),(_xlfn.IFNA(MATCH(MID($B229,5,4),Reference!$E:$E,0),0))),$D229,)</f>
        <v>0</v>
      </c>
      <c r="G229" s="14">
        <f t="shared" si="30"/>
        <v>0</v>
      </c>
      <c r="H229" s="14">
        <f t="shared" si="31"/>
        <v>0</v>
      </c>
      <c r="I229" s="14">
        <f>IF(AND(F229=0,G229=0,H229=0,_xlfn.IFNA(MATCH(LEFT($B229,8),Reference!$G:$G,0),0)),0,
IF(AND(F229=0,G229=0,H229=0,_xlfn.IFNA(MATCH(LEFT($B229,8),Reference!$H:$H,0),0)),$D229,
IF(AND(F229=0,G229=0,H229=0,_xlfn.IFNA(MATCH(LEFT($C229,4),Reference!$H:$H,0),0)),$D229,
IF((AND(F229=0,G229=0,H229=0,(_xlfn.IFNA(MATCH(LEFT($B229,4),Reference!$H:$H,0),0)))),$D229,
IF(AND(F229=0,G229=0,H229=0,_xlfn.IFNA(MATCH(MID($B229,5,4),Reference!$H:$H,0),0),LEFT($C229,4)&lt;&gt;"8865"),$D229,0)))))</f>
        <v>0</v>
      </c>
      <c r="J229" s="14">
        <f t="shared" si="32"/>
        <v>24.28</v>
      </c>
      <c r="K229" s="14">
        <f t="shared" si="33"/>
        <v>24.28</v>
      </c>
      <c r="L229" s="14">
        <f t="shared" si="34"/>
        <v>0</v>
      </c>
      <c r="M229" s="14" t="str">
        <f>IFERROR(IFERROR(INDEX(Reference!$C:$C,MATCH(VALUE(LEFT(B229,(FIND("-",B229,1)-1))),Reference!$B:$B,0)),INDEX(Reference!$C:$C,MATCH((LEFT(B229,(FIND("-",B229,1)-1))),Reference!$B:$B,0))),IFERROR(IF(FIND("-",B229),"Asset Management",""),""))</f>
        <v>Asset Management</v>
      </c>
      <c r="N229" s="14" t="str">
        <f>_xlfn.IFNA(INDEX(Reference!$M:$N,MATCH($C229,Reference!$M:$M,0),2),"Exclude")</f>
        <v>Union Labor</v>
      </c>
      <c r="O229" s="14" t="str">
        <f>VLOOKUP(X229,'Department Detail'!$A$2:$F$5229,5,FALSE)</f>
        <v>Line &amp; Meter Operations</v>
      </c>
      <c r="R229" s="76"/>
      <c r="X229" s="14">
        <v>2233</v>
      </c>
    </row>
    <row r="230" spans="1:24" s="14" customFormat="1" ht="15" thickBot="1" x14ac:dyDescent="0.35">
      <c r="A230" s="13"/>
      <c r="B230" s="57" t="s">
        <v>387</v>
      </c>
      <c r="C230" s="57" t="s">
        <v>191</v>
      </c>
      <c r="D230" s="56">
        <v>13.24</v>
      </c>
      <c r="E230" s="56"/>
      <c r="F230" s="14">
        <f>IF(AND(LEFT($C230,4)&lt;&gt;"8310")*OR(_xlfn.IFNA(MATCH(LEFT($B230,8),Reference!$E:$E,0),0),(_xlfn.IFNA(MATCH(MID($B230,5,4),Reference!$E:$E,0),0))),$D230,)</f>
        <v>0</v>
      </c>
      <c r="G230" s="14">
        <f t="shared" si="30"/>
        <v>0</v>
      </c>
      <c r="H230" s="14">
        <f t="shared" si="31"/>
        <v>0</v>
      </c>
      <c r="I230" s="14">
        <f>IF(AND(F230=0,G230=0,H230=0,_xlfn.IFNA(MATCH(LEFT($B230,8),Reference!$G:$G,0),0)),0,
IF(AND(F230=0,G230=0,H230=0,_xlfn.IFNA(MATCH(LEFT($B230,8),Reference!$H:$H,0),0)),$D230,
IF(AND(F230=0,G230=0,H230=0,_xlfn.IFNA(MATCH(LEFT($C230,4),Reference!$H:$H,0),0)),$D230,
IF((AND(F230=0,G230=0,H230=0,(_xlfn.IFNA(MATCH(LEFT($B230,4),Reference!$H:$H,0),0)))),$D230,
IF(AND(F230=0,G230=0,H230=0,_xlfn.IFNA(MATCH(MID($B230,5,4),Reference!$H:$H,0),0),LEFT($C230,4)&lt;&gt;"8865"),$D230,0)))))</f>
        <v>0</v>
      </c>
      <c r="J230" s="14">
        <f t="shared" si="32"/>
        <v>13.24</v>
      </c>
      <c r="K230" s="14">
        <f t="shared" si="33"/>
        <v>13.24</v>
      </c>
      <c r="L230" s="14">
        <f t="shared" si="34"/>
        <v>0</v>
      </c>
      <c r="M230" s="14" t="str">
        <f>IFERROR(IFERROR(INDEX(Reference!$C:$C,MATCH(VALUE(LEFT(B230,(FIND("-",B230,1)-1))),Reference!$B:$B,0)),INDEX(Reference!$C:$C,MATCH((LEFT(B230,(FIND("-",B230,1)-1))),Reference!$B:$B,0))),IFERROR(IF(FIND("-",B230),"Asset Management",""),""))</f>
        <v>Asset Management</v>
      </c>
      <c r="N230" s="14" t="str">
        <f>_xlfn.IFNA(INDEX(Reference!$M:$N,MATCH($C230,Reference!$M:$M,0),2),"Exclude")</f>
        <v>Union Labor</v>
      </c>
      <c r="O230" s="14" t="str">
        <f>VLOOKUP(X230,'Department Detail'!$A$2:$F$5229,5,FALSE)</f>
        <v>Line &amp; Meter Operations</v>
      </c>
      <c r="R230" s="76"/>
      <c r="X230" s="14">
        <v>2233</v>
      </c>
    </row>
    <row r="231" spans="1:24" s="14" customFormat="1" ht="15" thickBot="1" x14ac:dyDescent="0.35">
      <c r="A231" s="13"/>
      <c r="B231" s="57" t="s">
        <v>388</v>
      </c>
      <c r="C231" s="57" t="s">
        <v>186</v>
      </c>
      <c r="D231" s="56">
        <v>30.21</v>
      </c>
      <c r="E231" s="56"/>
      <c r="F231" s="14">
        <f>IF(AND(LEFT($C231,4)&lt;&gt;"8310")*OR(_xlfn.IFNA(MATCH(LEFT($B231,8),Reference!$E:$E,0),0),(_xlfn.IFNA(MATCH(MID($B231,5,4),Reference!$E:$E,0),0))),$D231,)</f>
        <v>0</v>
      </c>
      <c r="G231" s="14">
        <f t="shared" si="30"/>
        <v>0</v>
      </c>
      <c r="H231" s="14">
        <f t="shared" si="31"/>
        <v>0</v>
      </c>
      <c r="I231" s="14">
        <f>IF(AND(F231=0,G231=0,H231=0,_xlfn.IFNA(MATCH(LEFT($B231,8),Reference!$G:$G,0),0)),0,
IF(AND(F231=0,G231=0,H231=0,_xlfn.IFNA(MATCH(LEFT($B231,8),Reference!$H:$H,0),0)),$D231,
IF(AND(F231=0,G231=0,H231=0,_xlfn.IFNA(MATCH(LEFT($C231,4),Reference!$H:$H,0),0)),$D231,
IF((AND(F231=0,G231=0,H231=0,(_xlfn.IFNA(MATCH(LEFT($B231,4),Reference!$H:$H,0),0)))),$D231,
IF(AND(F231=0,G231=0,H231=0,_xlfn.IFNA(MATCH(MID($B231,5,4),Reference!$H:$H,0),0),LEFT($C231,4)&lt;&gt;"8865"),$D231,0)))))</f>
        <v>0</v>
      </c>
      <c r="J231" s="14">
        <f t="shared" si="32"/>
        <v>30.21</v>
      </c>
      <c r="K231" s="14">
        <f t="shared" si="33"/>
        <v>30.21</v>
      </c>
      <c r="L231" s="14">
        <f t="shared" si="34"/>
        <v>0</v>
      </c>
      <c r="M231" s="14" t="str">
        <f>IFERROR(IFERROR(INDEX(Reference!$C:$C,MATCH(VALUE(LEFT(B231,(FIND("-",B231,1)-1))),Reference!$B:$B,0)),INDEX(Reference!$C:$C,MATCH((LEFT(B231,(FIND("-",B231,1)-1))),Reference!$B:$B,0))),IFERROR(IF(FIND("-",B231),"Asset Management",""),""))</f>
        <v>Asset Management</v>
      </c>
      <c r="N231" s="14" t="str">
        <f>_xlfn.IFNA(INDEX(Reference!$M:$N,MATCH($C231,Reference!$M:$M,0),2),"Exclude")</f>
        <v>Union Labor</v>
      </c>
      <c r="O231" s="14" t="str">
        <f>VLOOKUP(X231,'Department Detail'!$A$2:$F$5229,5,FALSE)</f>
        <v>Line &amp; Meter Operations</v>
      </c>
      <c r="R231" s="76"/>
      <c r="X231" s="14">
        <v>2233</v>
      </c>
    </row>
    <row r="232" spans="1:24" s="14" customFormat="1" ht="15" thickBot="1" x14ac:dyDescent="0.35">
      <c r="A232" s="13"/>
      <c r="B232" s="57" t="s">
        <v>388</v>
      </c>
      <c r="C232" s="57" t="s">
        <v>191</v>
      </c>
      <c r="D232" s="56">
        <v>19.82</v>
      </c>
      <c r="E232" s="56"/>
      <c r="F232" s="14">
        <f>IF(AND(LEFT($C232,4)&lt;&gt;"8310")*OR(_xlfn.IFNA(MATCH(LEFT($B232,8),Reference!$E:$E,0),0),(_xlfn.IFNA(MATCH(MID($B232,5,4),Reference!$E:$E,0),0))),$D232,)</f>
        <v>0</v>
      </c>
      <c r="G232" s="14">
        <f t="shared" si="30"/>
        <v>0</v>
      </c>
      <c r="H232" s="14">
        <f t="shared" si="31"/>
        <v>0</v>
      </c>
      <c r="I232" s="14">
        <f>IF(AND(F232=0,G232=0,H232=0,_xlfn.IFNA(MATCH(LEFT($B232,8),Reference!$G:$G,0),0)),0,
IF(AND(F232=0,G232=0,H232=0,_xlfn.IFNA(MATCH(LEFT($B232,8),Reference!$H:$H,0),0)),$D232,
IF(AND(F232=0,G232=0,H232=0,_xlfn.IFNA(MATCH(LEFT($C232,4),Reference!$H:$H,0),0)),$D232,
IF((AND(F232=0,G232=0,H232=0,(_xlfn.IFNA(MATCH(LEFT($B232,4),Reference!$H:$H,0),0)))),$D232,
IF(AND(F232=0,G232=0,H232=0,_xlfn.IFNA(MATCH(MID($B232,5,4),Reference!$H:$H,0),0),LEFT($C232,4)&lt;&gt;"8865"),$D232,0)))))</f>
        <v>0</v>
      </c>
      <c r="J232" s="14">
        <f t="shared" si="32"/>
        <v>19.82</v>
      </c>
      <c r="K232" s="14">
        <f t="shared" si="33"/>
        <v>19.82</v>
      </c>
      <c r="L232" s="14">
        <f t="shared" si="34"/>
        <v>0</v>
      </c>
      <c r="M232" s="14" t="str">
        <f>IFERROR(IFERROR(INDEX(Reference!$C:$C,MATCH(VALUE(LEFT(B232,(FIND("-",B232,1)-1))),Reference!$B:$B,0)),INDEX(Reference!$C:$C,MATCH((LEFT(B232,(FIND("-",B232,1)-1))),Reference!$B:$B,0))),IFERROR(IF(FIND("-",B232),"Asset Management",""),""))</f>
        <v>Asset Management</v>
      </c>
      <c r="N232" s="14" t="str">
        <f>_xlfn.IFNA(INDEX(Reference!$M:$N,MATCH($C232,Reference!$M:$M,0),2),"Exclude")</f>
        <v>Union Labor</v>
      </c>
      <c r="O232" s="14" t="str">
        <f>VLOOKUP(X232,'Department Detail'!$A$2:$F$5229,5,FALSE)</f>
        <v>Line &amp; Meter Operations</v>
      </c>
      <c r="R232" s="76"/>
      <c r="X232" s="14">
        <v>2233</v>
      </c>
    </row>
    <row r="233" spans="1:24" s="14" customFormat="1" ht="15" thickBot="1" x14ac:dyDescent="0.35">
      <c r="A233" s="13"/>
      <c r="B233" s="57" t="s">
        <v>389</v>
      </c>
      <c r="C233" s="57" t="s">
        <v>186</v>
      </c>
      <c r="D233" s="56">
        <v>11.81</v>
      </c>
      <c r="E233" s="56"/>
      <c r="F233" s="14">
        <f>IF(AND(LEFT($C233,4)&lt;&gt;"8310")*OR(_xlfn.IFNA(MATCH(LEFT($B233,8),Reference!$E:$E,0),0),(_xlfn.IFNA(MATCH(MID($B233,5,4),Reference!$E:$E,0),0))),$D233,)</f>
        <v>0</v>
      </c>
      <c r="G233" s="14">
        <f t="shared" si="30"/>
        <v>0</v>
      </c>
      <c r="H233" s="14">
        <f t="shared" si="31"/>
        <v>0</v>
      </c>
      <c r="I233" s="14">
        <f>IF(AND(F233=0,G233=0,H233=0,_xlfn.IFNA(MATCH(LEFT($B233,8),Reference!$G:$G,0),0)),0,
IF(AND(F233=0,G233=0,H233=0,_xlfn.IFNA(MATCH(LEFT($B233,8),Reference!$H:$H,0),0)),$D233,
IF(AND(F233=0,G233=0,H233=0,_xlfn.IFNA(MATCH(LEFT($C233,4),Reference!$H:$H,0),0)),$D233,
IF((AND(F233=0,G233=0,H233=0,(_xlfn.IFNA(MATCH(LEFT($B233,4),Reference!$H:$H,0),0)))),$D233,
IF(AND(F233=0,G233=0,H233=0,_xlfn.IFNA(MATCH(MID($B233,5,4),Reference!$H:$H,0),0),LEFT($C233,4)&lt;&gt;"8865"),$D233,0)))))</f>
        <v>0</v>
      </c>
      <c r="J233" s="14">
        <f t="shared" si="32"/>
        <v>11.81</v>
      </c>
      <c r="K233" s="14">
        <f t="shared" si="33"/>
        <v>11.81</v>
      </c>
      <c r="L233" s="14">
        <f t="shared" si="34"/>
        <v>0</v>
      </c>
      <c r="M233" s="14" t="str">
        <f>IFERROR(IFERROR(INDEX(Reference!$C:$C,MATCH(VALUE(LEFT(B233,(FIND("-",B233,1)-1))),Reference!$B:$B,0)),INDEX(Reference!$C:$C,MATCH((LEFT(B233,(FIND("-",B233,1)-1))),Reference!$B:$B,0))),IFERROR(IF(FIND("-",B233),"Asset Management",""),""))</f>
        <v>Asset Management</v>
      </c>
      <c r="N233" s="14" t="str">
        <f>_xlfn.IFNA(INDEX(Reference!$M:$N,MATCH($C233,Reference!$M:$M,0),2),"Exclude")</f>
        <v>Union Labor</v>
      </c>
      <c r="O233" s="14" t="str">
        <f>VLOOKUP(X233,'Department Detail'!$A$2:$F$5229,5,FALSE)</f>
        <v>Line &amp; Meter Operations</v>
      </c>
      <c r="R233" s="76"/>
      <c r="X233" s="14">
        <v>2233</v>
      </c>
    </row>
    <row r="234" spans="1:24" s="14" customFormat="1" ht="15" thickBot="1" x14ac:dyDescent="0.35">
      <c r="A234" s="13"/>
      <c r="B234" s="57" t="s">
        <v>389</v>
      </c>
      <c r="C234" s="57" t="s">
        <v>191</v>
      </c>
      <c r="D234" s="56">
        <v>3.4299999999999997</v>
      </c>
      <c r="E234" s="56"/>
      <c r="F234" s="14">
        <f>IF(AND(LEFT($C234,4)&lt;&gt;"8310")*OR(_xlfn.IFNA(MATCH(LEFT($B234,8),Reference!$E:$E,0),0),(_xlfn.IFNA(MATCH(MID($B234,5,4),Reference!$E:$E,0),0))),$D234,)</f>
        <v>0</v>
      </c>
      <c r="G234" s="14">
        <f t="shared" si="30"/>
        <v>0</v>
      </c>
      <c r="H234" s="14">
        <f t="shared" si="31"/>
        <v>0</v>
      </c>
      <c r="I234" s="14">
        <f>IF(AND(F234=0,G234=0,H234=0,_xlfn.IFNA(MATCH(LEFT($B234,8),Reference!$G:$G,0),0)),0,
IF(AND(F234=0,G234=0,H234=0,_xlfn.IFNA(MATCH(LEFT($B234,8),Reference!$H:$H,0),0)),$D234,
IF(AND(F234=0,G234=0,H234=0,_xlfn.IFNA(MATCH(LEFT($C234,4),Reference!$H:$H,0),0)),$D234,
IF((AND(F234=0,G234=0,H234=0,(_xlfn.IFNA(MATCH(LEFT($B234,4),Reference!$H:$H,0),0)))),$D234,
IF(AND(F234=0,G234=0,H234=0,_xlfn.IFNA(MATCH(MID($B234,5,4),Reference!$H:$H,0),0),LEFT($C234,4)&lt;&gt;"8865"),$D234,0)))))</f>
        <v>0</v>
      </c>
      <c r="J234" s="14">
        <f t="shared" si="32"/>
        <v>3.4299999999999997</v>
      </c>
      <c r="K234" s="14">
        <f t="shared" si="33"/>
        <v>3.4299999999999997</v>
      </c>
      <c r="L234" s="14">
        <f t="shared" si="34"/>
        <v>0</v>
      </c>
      <c r="M234" s="14" t="str">
        <f>IFERROR(IFERROR(INDEX(Reference!$C:$C,MATCH(VALUE(LEFT(B234,(FIND("-",B234,1)-1))),Reference!$B:$B,0)),INDEX(Reference!$C:$C,MATCH((LEFT(B234,(FIND("-",B234,1)-1))),Reference!$B:$B,0))),IFERROR(IF(FIND("-",B234),"Asset Management",""),""))</f>
        <v>Asset Management</v>
      </c>
      <c r="N234" s="14" t="str">
        <f>_xlfn.IFNA(INDEX(Reference!$M:$N,MATCH($C234,Reference!$M:$M,0),2),"Exclude")</f>
        <v>Union Labor</v>
      </c>
      <c r="O234" s="14" t="str">
        <f>VLOOKUP(X234,'Department Detail'!$A$2:$F$5229,5,FALSE)</f>
        <v>Line &amp; Meter Operations</v>
      </c>
      <c r="R234" s="76"/>
      <c r="X234" s="14">
        <v>2234</v>
      </c>
    </row>
    <row r="235" spans="1:24" s="14" customFormat="1" ht="15" thickBot="1" x14ac:dyDescent="0.35">
      <c r="A235" s="13"/>
      <c r="B235" s="57" t="s">
        <v>390</v>
      </c>
      <c r="C235" s="57" t="s">
        <v>186</v>
      </c>
      <c r="D235" s="56">
        <v>392</v>
      </c>
      <c r="E235" s="56"/>
      <c r="F235" s="14">
        <f>IF(AND(LEFT($C235,4)&lt;&gt;"8310")*OR(_xlfn.IFNA(MATCH(LEFT($B235,8),Reference!$E:$E,0),0),(_xlfn.IFNA(MATCH(MID($B235,5,4),Reference!$E:$E,0),0))),$D235,)</f>
        <v>0</v>
      </c>
      <c r="G235" s="14">
        <f t="shared" si="30"/>
        <v>0</v>
      </c>
      <c r="H235" s="14">
        <f t="shared" si="31"/>
        <v>0</v>
      </c>
      <c r="I235" s="14">
        <f>IF(AND(F235=0,G235=0,H235=0,_xlfn.IFNA(MATCH(LEFT($B235,8),Reference!$G:$G,0),0)),0,
IF(AND(F235=0,G235=0,H235=0,_xlfn.IFNA(MATCH(LEFT($B235,8),Reference!$H:$H,0),0)),$D235,
IF(AND(F235=0,G235=0,H235=0,_xlfn.IFNA(MATCH(LEFT($C235,4),Reference!$H:$H,0),0)),$D235,
IF((AND(F235=0,G235=0,H235=0,(_xlfn.IFNA(MATCH(LEFT($B235,4),Reference!$H:$H,0),0)))),$D235,
IF(AND(F235=0,G235=0,H235=0,_xlfn.IFNA(MATCH(MID($B235,5,4),Reference!$H:$H,0),0),LEFT($C235,4)&lt;&gt;"8865"),$D235,0)))))</f>
        <v>0</v>
      </c>
      <c r="J235" s="14">
        <f t="shared" si="32"/>
        <v>392</v>
      </c>
      <c r="K235" s="14">
        <f t="shared" si="33"/>
        <v>392</v>
      </c>
      <c r="L235" s="14">
        <f t="shared" si="34"/>
        <v>0</v>
      </c>
      <c r="M235" s="14" t="str">
        <f>IFERROR(IFERROR(INDEX(Reference!$C:$C,MATCH(VALUE(LEFT(B235,(FIND("-",B235,1)-1))),Reference!$B:$B,0)),INDEX(Reference!$C:$C,MATCH((LEFT(B235,(FIND("-",B235,1)-1))),Reference!$B:$B,0))),IFERROR(IF(FIND("-",B235),"Asset Management",""),""))</f>
        <v>Asset Management</v>
      </c>
      <c r="N235" s="14" t="str">
        <f>_xlfn.IFNA(INDEX(Reference!$M:$N,MATCH($C235,Reference!$M:$M,0),2),"Exclude")</f>
        <v>Union Labor</v>
      </c>
      <c r="O235" s="14" t="str">
        <f>VLOOKUP(X235,'Department Detail'!$A$2:$F$5229,5,FALSE)</f>
        <v>Line &amp; Meter Operations</v>
      </c>
      <c r="R235" s="76"/>
      <c r="X235" s="14">
        <v>2234</v>
      </c>
    </row>
    <row r="236" spans="1:24" s="14" customFormat="1" ht="15" thickBot="1" x14ac:dyDescent="0.35">
      <c r="A236" s="13"/>
      <c r="B236" s="57" t="s">
        <v>390</v>
      </c>
      <c r="C236" s="57" t="s">
        <v>191</v>
      </c>
      <c r="D236" s="56">
        <v>14.46</v>
      </c>
      <c r="E236" s="56"/>
      <c r="F236" s="14">
        <f>IF(AND(LEFT($C236,4)&lt;&gt;"8310")*OR(_xlfn.IFNA(MATCH(LEFT($B236,8),Reference!$E:$E,0),0),(_xlfn.IFNA(MATCH(MID($B236,5,4),Reference!$E:$E,0),0))),$D236,)</f>
        <v>0</v>
      </c>
      <c r="G236" s="14">
        <f t="shared" si="30"/>
        <v>0</v>
      </c>
      <c r="H236" s="14">
        <f t="shared" si="31"/>
        <v>0</v>
      </c>
      <c r="I236" s="14">
        <f>IF(AND(F236=0,G236=0,H236=0,_xlfn.IFNA(MATCH(LEFT($B236,8),Reference!$G:$G,0),0)),0,
IF(AND(F236=0,G236=0,H236=0,_xlfn.IFNA(MATCH(LEFT($B236,8),Reference!$H:$H,0),0)),$D236,
IF(AND(F236=0,G236=0,H236=0,_xlfn.IFNA(MATCH(LEFT($C236,4),Reference!$H:$H,0),0)),$D236,
IF((AND(F236=0,G236=0,H236=0,(_xlfn.IFNA(MATCH(LEFT($B236,4),Reference!$H:$H,0),0)))),$D236,
IF(AND(F236=0,G236=0,H236=0,_xlfn.IFNA(MATCH(MID($B236,5,4),Reference!$H:$H,0),0),LEFT($C236,4)&lt;&gt;"8865"),$D236,0)))))</f>
        <v>0</v>
      </c>
      <c r="J236" s="14">
        <f t="shared" si="32"/>
        <v>14.46</v>
      </c>
      <c r="K236" s="14">
        <f t="shared" si="33"/>
        <v>14.46</v>
      </c>
      <c r="L236" s="14">
        <f t="shared" si="34"/>
        <v>0</v>
      </c>
      <c r="M236" s="14" t="str">
        <f>IFERROR(IFERROR(INDEX(Reference!$C:$C,MATCH(VALUE(LEFT(B236,(FIND("-",B236,1)-1))),Reference!$B:$B,0)),INDEX(Reference!$C:$C,MATCH((LEFT(B236,(FIND("-",B236,1)-1))),Reference!$B:$B,0))),IFERROR(IF(FIND("-",B236),"Asset Management",""),""))</f>
        <v>Asset Management</v>
      </c>
      <c r="N236" s="14" t="str">
        <f>_xlfn.IFNA(INDEX(Reference!$M:$N,MATCH($C236,Reference!$M:$M,0),2),"Exclude")</f>
        <v>Union Labor</v>
      </c>
      <c r="O236" s="14" t="str">
        <f>VLOOKUP(X236,'Department Detail'!$A$2:$F$5229,5,FALSE)</f>
        <v>Line &amp; Meter Operations</v>
      </c>
      <c r="R236" s="76"/>
      <c r="X236" s="14">
        <v>2234</v>
      </c>
    </row>
    <row r="237" spans="1:24" s="14" customFormat="1" ht="15" thickBot="1" x14ac:dyDescent="0.35">
      <c r="A237" s="13"/>
      <c r="B237" s="57" t="s">
        <v>391</v>
      </c>
      <c r="C237" s="57" t="s">
        <v>186</v>
      </c>
      <c r="D237" s="56">
        <v>70.599999999999994</v>
      </c>
      <c r="E237" s="56"/>
      <c r="F237" s="14">
        <f>IF(AND(LEFT($C237,4)&lt;&gt;"8310")*OR(_xlfn.IFNA(MATCH(LEFT($B237,8),Reference!$E:$E,0),0),(_xlfn.IFNA(MATCH(MID($B237,5,4),Reference!$E:$E,0),0))),$D237,)</f>
        <v>0</v>
      </c>
      <c r="G237" s="14">
        <f t="shared" si="30"/>
        <v>0</v>
      </c>
      <c r="H237" s="14">
        <f t="shared" si="31"/>
        <v>0</v>
      </c>
      <c r="I237" s="14">
        <f>IF(AND(F237=0,G237=0,H237=0,_xlfn.IFNA(MATCH(LEFT($B237,8),Reference!$G:$G,0),0)),0,
IF(AND(F237=0,G237=0,H237=0,_xlfn.IFNA(MATCH(LEFT($B237,8),Reference!$H:$H,0),0)),$D237,
IF(AND(F237=0,G237=0,H237=0,_xlfn.IFNA(MATCH(LEFT($C237,4),Reference!$H:$H,0),0)),$D237,
IF((AND(F237=0,G237=0,H237=0,(_xlfn.IFNA(MATCH(LEFT($B237,4),Reference!$H:$H,0),0)))),$D237,
IF(AND(F237=0,G237=0,H237=0,_xlfn.IFNA(MATCH(MID($B237,5,4),Reference!$H:$H,0),0),LEFT($C237,4)&lt;&gt;"8865"),$D237,0)))))</f>
        <v>0</v>
      </c>
      <c r="J237" s="14">
        <f t="shared" si="32"/>
        <v>70.599999999999994</v>
      </c>
      <c r="K237" s="14">
        <f t="shared" si="33"/>
        <v>70.599999999999994</v>
      </c>
      <c r="L237" s="14">
        <f t="shared" si="34"/>
        <v>0</v>
      </c>
      <c r="M237" s="14" t="str">
        <f>IFERROR(IFERROR(INDEX(Reference!$C:$C,MATCH(VALUE(LEFT(B237,(FIND("-",B237,1)-1))),Reference!$B:$B,0)),INDEX(Reference!$C:$C,MATCH((LEFT(B237,(FIND("-",B237,1)-1))),Reference!$B:$B,0))),IFERROR(IF(FIND("-",B237),"Asset Management",""),""))</f>
        <v>Asset Management</v>
      </c>
      <c r="N237" s="14" t="str">
        <f>_xlfn.IFNA(INDEX(Reference!$M:$N,MATCH($C237,Reference!$M:$M,0),2),"Exclude")</f>
        <v>Union Labor</v>
      </c>
      <c r="O237" s="14" t="str">
        <f>VLOOKUP(X237,'Department Detail'!$A$2:$F$5229,5,FALSE)</f>
        <v>Line &amp; Meter Operations</v>
      </c>
      <c r="R237" s="76"/>
      <c r="X237" s="14">
        <v>2234</v>
      </c>
    </row>
    <row r="238" spans="1:24" s="14" customFormat="1" ht="15" thickBot="1" x14ac:dyDescent="0.35">
      <c r="A238" s="13"/>
      <c r="B238" s="57" t="s">
        <v>392</v>
      </c>
      <c r="C238" s="57" t="s">
        <v>186</v>
      </c>
      <c r="D238" s="56">
        <v>97.72</v>
      </c>
      <c r="E238" s="56"/>
      <c r="F238" s="14">
        <f>IF(AND(LEFT($C238,4)&lt;&gt;"8310")*OR(_xlfn.IFNA(MATCH(LEFT($B238,8),Reference!$E:$E,0),0),(_xlfn.IFNA(MATCH(MID($B238,5,4),Reference!$E:$E,0),0))),$D238,)</f>
        <v>0</v>
      </c>
      <c r="G238" s="14">
        <f t="shared" si="30"/>
        <v>0</v>
      </c>
      <c r="H238" s="14">
        <f t="shared" si="31"/>
        <v>0</v>
      </c>
      <c r="I238" s="14">
        <f>IF(AND(F238=0,G238=0,H238=0,_xlfn.IFNA(MATCH(LEFT($B238,8),Reference!$G:$G,0),0)),0,
IF(AND(F238=0,G238=0,H238=0,_xlfn.IFNA(MATCH(LEFT($B238,8),Reference!$H:$H,0),0)),$D238,
IF(AND(F238=0,G238=0,H238=0,_xlfn.IFNA(MATCH(LEFT($C238,4),Reference!$H:$H,0),0)),$D238,
IF((AND(F238=0,G238=0,H238=0,(_xlfn.IFNA(MATCH(LEFT($B238,4),Reference!$H:$H,0),0)))),$D238,
IF(AND(F238=0,G238=0,H238=0,_xlfn.IFNA(MATCH(MID($B238,5,4),Reference!$H:$H,0),0),LEFT($C238,4)&lt;&gt;"8865"),$D238,0)))))</f>
        <v>0</v>
      </c>
      <c r="J238" s="14">
        <f t="shared" si="32"/>
        <v>97.72</v>
      </c>
      <c r="K238" s="14">
        <f t="shared" si="33"/>
        <v>97.72</v>
      </c>
      <c r="L238" s="14">
        <f t="shared" si="34"/>
        <v>0</v>
      </c>
      <c r="M238" s="14" t="str">
        <f>IFERROR(IFERROR(INDEX(Reference!$C:$C,MATCH(VALUE(LEFT(B238,(FIND("-",B238,1)-1))),Reference!$B:$B,0)),INDEX(Reference!$C:$C,MATCH((LEFT(B238,(FIND("-",B238,1)-1))),Reference!$B:$B,0))),IFERROR(IF(FIND("-",B238),"Asset Management",""),""))</f>
        <v>Asset Management</v>
      </c>
      <c r="N238" s="14" t="str">
        <f>_xlfn.IFNA(INDEX(Reference!$M:$N,MATCH($C238,Reference!$M:$M,0),2),"Exclude")</f>
        <v>Union Labor</v>
      </c>
      <c r="O238" s="14" t="str">
        <f>VLOOKUP(X238,'Department Detail'!$A$2:$F$5229,5,FALSE)</f>
        <v>Line &amp; Meter Operations</v>
      </c>
      <c r="R238" s="76"/>
      <c r="X238" s="14">
        <v>2234</v>
      </c>
    </row>
    <row r="239" spans="1:24" s="14" customFormat="1" ht="15" thickBot="1" x14ac:dyDescent="0.35">
      <c r="A239" s="13"/>
      <c r="B239" s="57" t="s">
        <v>392</v>
      </c>
      <c r="C239" s="57" t="s">
        <v>191</v>
      </c>
      <c r="D239" s="56">
        <v>7.34</v>
      </c>
      <c r="E239" s="56"/>
      <c r="F239" s="14">
        <f>IF(AND(LEFT($C239,4)&lt;&gt;"8310")*OR(_xlfn.IFNA(MATCH(LEFT($B239,8),Reference!$E:$E,0),0),(_xlfn.IFNA(MATCH(MID($B239,5,4),Reference!$E:$E,0),0))),$D239,)</f>
        <v>0</v>
      </c>
      <c r="G239" s="14">
        <f t="shared" si="30"/>
        <v>0</v>
      </c>
      <c r="H239" s="14">
        <f t="shared" si="31"/>
        <v>0</v>
      </c>
      <c r="I239" s="14">
        <f>IF(AND(F239=0,G239=0,H239=0,_xlfn.IFNA(MATCH(LEFT($B239,8),Reference!$G:$G,0),0)),0,
IF(AND(F239=0,G239=0,H239=0,_xlfn.IFNA(MATCH(LEFT($B239,8),Reference!$H:$H,0),0)),$D239,
IF(AND(F239=0,G239=0,H239=0,_xlfn.IFNA(MATCH(LEFT($C239,4),Reference!$H:$H,0),0)),$D239,
IF((AND(F239=0,G239=0,H239=0,(_xlfn.IFNA(MATCH(LEFT($B239,4),Reference!$H:$H,0),0)))),$D239,
IF(AND(F239=0,G239=0,H239=0,_xlfn.IFNA(MATCH(MID($B239,5,4),Reference!$H:$H,0),0),LEFT($C239,4)&lt;&gt;"8865"),$D239,0)))))</f>
        <v>0</v>
      </c>
      <c r="J239" s="14">
        <f t="shared" si="32"/>
        <v>7.34</v>
      </c>
      <c r="K239" s="14">
        <f t="shared" si="33"/>
        <v>7.34</v>
      </c>
      <c r="L239" s="14">
        <f t="shared" si="34"/>
        <v>0</v>
      </c>
      <c r="M239" s="14" t="str">
        <f>IFERROR(IFERROR(INDEX(Reference!$C:$C,MATCH(VALUE(LEFT(B239,(FIND("-",B239,1)-1))),Reference!$B:$B,0)),INDEX(Reference!$C:$C,MATCH((LEFT(B239,(FIND("-",B239,1)-1))),Reference!$B:$B,0))),IFERROR(IF(FIND("-",B239),"Asset Management",""),""))</f>
        <v>Asset Management</v>
      </c>
      <c r="N239" s="14" t="str">
        <f>_xlfn.IFNA(INDEX(Reference!$M:$N,MATCH($C239,Reference!$M:$M,0),2),"Exclude")</f>
        <v>Union Labor</v>
      </c>
      <c r="O239" s="14" t="str">
        <f>VLOOKUP(X239,'Department Detail'!$A$2:$F$5229,5,FALSE)</f>
        <v>Line &amp; Meter Operations</v>
      </c>
      <c r="R239" s="76"/>
      <c r="X239" s="14">
        <v>2234</v>
      </c>
    </row>
    <row r="240" spans="1:24" s="14" customFormat="1" ht="15" thickBot="1" x14ac:dyDescent="0.35">
      <c r="A240" s="13"/>
      <c r="B240" s="57" t="s">
        <v>393</v>
      </c>
      <c r="C240" s="57" t="s">
        <v>186</v>
      </c>
      <c r="D240" s="56">
        <v>1570.8400000000001</v>
      </c>
      <c r="E240" s="56"/>
      <c r="F240" s="14">
        <f>IF(AND(LEFT($C240,4)&lt;&gt;"8310")*OR(_xlfn.IFNA(MATCH(LEFT($B240,8),Reference!$E:$E,0),0),(_xlfn.IFNA(MATCH(MID($B240,5,4),Reference!$E:$E,0),0))),$D240,)</f>
        <v>0</v>
      </c>
      <c r="G240" s="14">
        <f t="shared" si="30"/>
        <v>0</v>
      </c>
      <c r="H240" s="14">
        <f t="shared" si="31"/>
        <v>0</v>
      </c>
      <c r="I240" s="14">
        <f>IF(AND(F240=0,G240=0,H240=0,_xlfn.IFNA(MATCH(LEFT($B240,8),Reference!$G:$G,0),0)),0,
IF(AND(F240=0,G240=0,H240=0,_xlfn.IFNA(MATCH(LEFT($B240,8),Reference!$H:$H,0),0)),$D240,
IF(AND(F240=0,G240=0,H240=0,_xlfn.IFNA(MATCH(LEFT($C240,4),Reference!$H:$H,0),0)),$D240,
IF((AND(F240=0,G240=0,H240=0,(_xlfn.IFNA(MATCH(LEFT($B240,4),Reference!$H:$H,0),0)))),$D240,
IF(AND(F240=0,G240=0,H240=0,_xlfn.IFNA(MATCH(MID($B240,5,4),Reference!$H:$H,0),0),LEFT($C240,4)&lt;&gt;"8865"),$D240,0)))))</f>
        <v>0</v>
      </c>
      <c r="J240" s="14">
        <f t="shared" si="32"/>
        <v>1570.8400000000001</v>
      </c>
      <c r="K240" s="14">
        <f t="shared" si="33"/>
        <v>1570.8400000000001</v>
      </c>
      <c r="L240" s="14">
        <f t="shared" si="34"/>
        <v>0</v>
      </c>
      <c r="M240" s="14" t="str">
        <f>IFERROR(IFERROR(INDEX(Reference!$C:$C,MATCH(VALUE(LEFT(B240,(FIND("-",B240,1)-1))),Reference!$B:$B,0)),INDEX(Reference!$C:$C,MATCH((LEFT(B240,(FIND("-",B240,1)-1))),Reference!$B:$B,0))),IFERROR(IF(FIND("-",B240),"Asset Management",""),""))</f>
        <v>Asset Management</v>
      </c>
      <c r="N240" s="14" t="str">
        <f>_xlfn.IFNA(INDEX(Reference!$M:$N,MATCH($C240,Reference!$M:$M,0),2),"Exclude")</f>
        <v>Union Labor</v>
      </c>
      <c r="O240" s="14" t="str">
        <f>VLOOKUP(X240,'Department Detail'!$A$2:$F$5229,5,FALSE)</f>
        <v>Line &amp; Meter Operations</v>
      </c>
      <c r="R240" s="76"/>
      <c r="X240" s="14">
        <v>2234</v>
      </c>
    </row>
    <row r="241" spans="1:24" s="14" customFormat="1" ht="15" thickBot="1" x14ac:dyDescent="0.35">
      <c r="A241" s="13"/>
      <c r="B241" s="57" t="s">
        <v>393</v>
      </c>
      <c r="C241" s="57" t="s">
        <v>191</v>
      </c>
      <c r="D241" s="56">
        <v>822.49000000000012</v>
      </c>
      <c r="E241" s="56"/>
      <c r="F241" s="14">
        <f>IF(AND(LEFT($C241,4)&lt;&gt;"8310")*OR(_xlfn.IFNA(MATCH(LEFT($B241,8),Reference!$E:$E,0),0),(_xlfn.IFNA(MATCH(MID($B241,5,4),Reference!$E:$E,0),0))),$D241,)</f>
        <v>0</v>
      </c>
      <c r="G241" s="14">
        <f t="shared" si="30"/>
        <v>0</v>
      </c>
      <c r="H241" s="14">
        <f t="shared" si="31"/>
        <v>0</v>
      </c>
      <c r="I241" s="14">
        <f>IF(AND(F241=0,G241=0,H241=0,_xlfn.IFNA(MATCH(LEFT($B241,8),Reference!$G:$G,0),0)),0,
IF(AND(F241=0,G241=0,H241=0,_xlfn.IFNA(MATCH(LEFT($B241,8),Reference!$H:$H,0),0)),$D241,
IF(AND(F241=0,G241=0,H241=0,_xlfn.IFNA(MATCH(LEFT($C241,4),Reference!$H:$H,0),0)),$D241,
IF((AND(F241=0,G241=0,H241=0,(_xlfn.IFNA(MATCH(LEFT($B241,4),Reference!$H:$H,0),0)))),$D241,
IF(AND(F241=0,G241=0,H241=0,_xlfn.IFNA(MATCH(MID($B241,5,4),Reference!$H:$H,0),0),LEFT($C241,4)&lt;&gt;"8865"),$D241,0)))))</f>
        <v>0</v>
      </c>
      <c r="J241" s="14">
        <f t="shared" si="32"/>
        <v>822.49000000000012</v>
      </c>
      <c r="K241" s="14">
        <f t="shared" si="33"/>
        <v>822.49000000000012</v>
      </c>
      <c r="L241" s="14">
        <f t="shared" si="34"/>
        <v>0</v>
      </c>
      <c r="M241" s="14" t="str">
        <f>IFERROR(IFERROR(INDEX(Reference!$C:$C,MATCH(VALUE(LEFT(B241,(FIND("-",B241,1)-1))),Reference!$B:$B,0)),INDEX(Reference!$C:$C,MATCH((LEFT(B241,(FIND("-",B241,1)-1))),Reference!$B:$B,0))),IFERROR(IF(FIND("-",B241),"Asset Management",""),""))</f>
        <v>Asset Management</v>
      </c>
      <c r="N241" s="14" t="str">
        <f>_xlfn.IFNA(INDEX(Reference!$M:$N,MATCH($C241,Reference!$M:$M,0),2),"Exclude")</f>
        <v>Union Labor</v>
      </c>
      <c r="O241" s="14" t="str">
        <f>VLOOKUP(X241,'Department Detail'!$A$2:$F$5229,5,FALSE)</f>
        <v>Line &amp; Meter Operations</v>
      </c>
      <c r="R241" s="76"/>
      <c r="X241" s="14">
        <v>2234</v>
      </c>
    </row>
    <row r="242" spans="1:24" s="14" customFormat="1" ht="15" thickBot="1" x14ac:dyDescent="0.35">
      <c r="A242" s="13"/>
      <c r="B242" s="57" t="s">
        <v>394</v>
      </c>
      <c r="C242" s="57" t="s">
        <v>186</v>
      </c>
      <c r="D242" s="56">
        <v>35.549999999999997</v>
      </c>
      <c r="E242" s="56"/>
      <c r="F242" s="14">
        <f>IF(AND(LEFT($C242,4)&lt;&gt;"8310")*OR(_xlfn.IFNA(MATCH(LEFT($B242,8),Reference!$E:$E,0),0),(_xlfn.IFNA(MATCH(MID($B242,5,4),Reference!$E:$E,0),0))),$D242,)</f>
        <v>0</v>
      </c>
      <c r="G242" s="14">
        <f t="shared" si="30"/>
        <v>0</v>
      </c>
      <c r="H242" s="14">
        <f t="shared" si="31"/>
        <v>0</v>
      </c>
      <c r="I242" s="14">
        <f>IF(AND(F242=0,G242=0,H242=0,_xlfn.IFNA(MATCH(LEFT($B242,8),Reference!$G:$G,0),0)),0,
IF(AND(F242=0,G242=0,H242=0,_xlfn.IFNA(MATCH(LEFT($B242,8),Reference!$H:$H,0),0)),$D242,
IF(AND(F242=0,G242=0,H242=0,_xlfn.IFNA(MATCH(LEFT($C242,4),Reference!$H:$H,0),0)),$D242,
IF((AND(F242=0,G242=0,H242=0,(_xlfn.IFNA(MATCH(LEFT($B242,4),Reference!$H:$H,0),0)))),$D242,
IF(AND(F242=0,G242=0,H242=0,_xlfn.IFNA(MATCH(MID($B242,5,4),Reference!$H:$H,0),0),LEFT($C242,4)&lt;&gt;"8865"),$D242,0)))))</f>
        <v>0</v>
      </c>
      <c r="J242" s="14">
        <f t="shared" si="32"/>
        <v>35.549999999999997</v>
      </c>
      <c r="K242" s="14">
        <f t="shared" si="33"/>
        <v>35.549999999999997</v>
      </c>
      <c r="L242" s="14">
        <f t="shared" si="34"/>
        <v>0</v>
      </c>
      <c r="M242" s="14" t="str">
        <f>IFERROR(IFERROR(INDEX(Reference!$C:$C,MATCH(VALUE(LEFT(B242,(FIND("-",B242,1)-1))),Reference!$B:$B,0)),INDEX(Reference!$C:$C,MATCH((LEFT(B242,(FIND("-",B242,1)-1))),Reference!$B:$B,0))),IFERROR(IF(FIND("-",B242),"Asset Management",""),""))</f>
        <v>Asset Management</v>
      </c>
      <c r="N242" s="14" t="str">
        <f>_xlfn.IFNA(INDEX(Reference!$M:$N,MATCH($C242,Reference!$M:$M,0),2),"Exclude")</f>
        <v>Union Labor</v>
      </c>
      <c r="O242" s="14" t="str">
        <f>VLOOKUP(X242,'Department Detail'!$A$2:$F$5229,5,FALSE)</f>
        <v>Line &amp; Meter Operations</v>
      </c>
      <c r="R242" s="76"/>
      <c r="X242" s="14">
        <v>2234</v>
      </c>
    </row>
    <row r="243" spans="1:24" s="14" customFormat="1" ht="15" thickBot="1" x14ac:dyDescent="0.35">
      <c r="A243" s="13"/>
      <c r="B243" s="57" t="s">
        <v>394</v>
      </c>
      <c r="C243" s="57" t="s">
        <v>191</v>
      </c>
      <c r="D243" s="56">
        <v>26.389999999999997</v>
      </c>
      <c r="E243" s="56"/>
      <c r="F243" s="14">
        <f>IF(AND(LEFT($C243,4)&lt;&gt;"8310")*OR(_xlfn.IFNA(MATCH(LEFT($B243,8),Reference!$E:$E,0),0),(_xlfn.IFNA(MATCH(MID($B243,5,4),Reference!$E:$E,0),0))),$D243,)</f>
        <v>0</v>
      </c>
      <c r="G243" s="14">
        <f t="shared" si="30"/>
        <v>0</v>
      </c>
      <c r="H243" s="14">
        <f t="shared" si="31"/>
        <v>0</v>
      </c>
      <c r="I243" s="14">
        <f>IF(AND(F243=0,G243=0,H243=0,_xlfn.IFNA(MATCH(LEFT($B243,8),Reference!$G:$G,0),0)),0,
IF(AND(F243=0,G243=0,H243=0,_xlfn.IFNA(MATCH(LEFT($B243,8),Reference!$H:$H,0),0)),$D243,
IF(AND(F243=0,G243=0,H243=0,_xlfn.IFNA(MATCH(LEFT($C243,4),Reference!$H:$H,0),0)),$D243,
IF((AND(F243=0,G243=0,H243=0,(_xlfn.IFNA(MATCH(LEFT($B243,4),Reference!$H:$H,0),0)))),$D243,
IF(AND(F243=0,G243=0,H243=0,_xlfn.IFNA(MATCH(MID($B243,5,4),Reference!$H:$H,0),0),LEFT($C243,4)&lt;&gt;"8865"),$D243,0)))))</f>
        <v>0</v>
      </c>
      <c r="J243" s="14">
        <f t="shared" si="32"/>
        <v>26.389999999999997</v>
      </c>
      <c r="K243" s="14">
        <f t="shared" si="33"/>
        <v>26.389999999999997</v>
      </c>
      <c r="L243" s="14">
        <f t="shared" si="34"/>
        <v>0</v>
      </c>
      <c r="M243" s="14" t="str">
        <f>IFERROR(IFERROR(INDEX(Reference!$C:$C,MATCH(VALUE(LEFT(B243,(FIND("-",B243,1)-1))),Reference!$B:$B,0)),INDEX(Reference!$C:$C,MATCH((LEFT(B243,(FIND("-",B243,1)-1))),Reference!$B:$B,0))),IFERROR(IF(FIND("-",B243),"Asset Management",""),""))</f>
        <v>Asset Management</v>
      </c>
      <c r="N243" s="14" t="str">
        <f>_xlfn.IFNA(INDEX(Reference!$M:$N,MATCH($C243,Reference!$M:$M,0),2),"Exclude")</f>
        <v>Union Labor</v>
      </c>
      <c r="O243" s="14" t="str">
        <f>VLOOKUP(X243,'Department Detail'!$A$2:$F$5229,5,FALSE)</f>
        <v>Line &amp; Meter Operations</v>
      </c>
      <c r="R243" s="76"/>
      <c r="X243" s="14">
        <v>2234</v>
      </c>
    </row>
    <row r="244" spans="1:24" s="14" customFormat="1" ht="15" thickBot="1" x14ac:dyDescent="0.35">
      <c r="A244" s="13"/>
      <c r="B244" s="57" t="s">
        <v>395</v>
      </c>
      <c r="C244" s="57" t="s">
        <v>186</v>
      </c>
      <c r="D244" s="56">
        <v>211.24</v>
      </c>
      <c r="E244" s="56"/>
      <c r="F244" s="14">
        <f>IF(AND(LEFT($C244,4)&lt;&gt;"8310")*OR(_xlfn.IFNA(MATCH(LEFT($B244,8),Reference!$E:$E,0),0),(_xlfn.IFNA(MATCH(MID($B244,5,4),Reference!$E:$E,0),0))),$D244,)</f>
        <v>0</v>
      </c>
      <c r="G244" s="14">
        <f t="shared" si="30"/>
        <v>0</v>
      </c>
      <c r="H244" s="14">
        <f t="shared" si="31"/>
        <v>0</v>
      </c>
      <c r="I244" s="14">
        <f>IF(AND(F244=0,G244=0,H244=0,_xlfn.IFNA(MATCH(LEFT($B244,8),Reference!$G:$G,0),0)),0,
IF(AND(F244=0,G244=0,H244=0,_xlfn.IFNA(MATCH(LEFT($B244,8),Reference!$H:$H,0),0)),$D244,
IF(AND(F244=0,G244=0,H244=0,_xlfn.IFNA(MATCH(LEFT($C244,4),Reference!$H:$H,0),0)),$D244,
IF((AND(F244=0,G244=0,H244=0,(_xlfn.IFNA(MATCH(LEFT($B244,4),Reference!$H:$H,0),0)))),$D244,
IF(AND(F244=0,G244=0,H244=0,_xlfn.IFNA(MATCH(MID($B244,5,4),Reference!$H:$H,0),0),LEFT($C244,4)&lt;&gt;"8865"),$D244,0)))))</f>
        <v>0</v>
      </c>
      <c r="J244" s="14">
        <f t="shared" si="32"/>
        <v>211.24</v>
      </c>
      <c r="K244" s="14">
        <f t="shared" si="33"/>
        <v>211.24</v>
      </c>
      <c r="L244" s="14">
        <f t="shared" si="34"/>
        <v>0</v>
      </c>
      <c r="M244" s="14" t="str">
        <f>IFERROR(IFERROR(INDEX(Reference!$C:$C,MATCH(VALUE(LEFT(B244,(FIND("-",B244,1)-1))),Reference!$B:$B,0)),INDEX(Reference!$C:$C,MATCH((LEFT(B244,(FIND("-",B244,1)-1))),Reference!$B:$B,0))),IFERROR(IF(FIND("-",B244),"Asset Management",""),""))</f>
        <v>Asset Management</v>
      </c>
      <c r="N244" s="14" t="str">
        <f>_xlfn.IFNA(INDEX(Reference!$M:$N,MATCH($C244,Reference!$M:$M,0),2),"Exclude")</f>
        <v>Union Labor</v>
      </c>
      <c r="O244" s="14" t="str">
        <f>VLOOKUP(X244,'Department Detail'!$A$2:$F$5229,5,FALSE)</f>
        <v>Line &amp; Meter Operations</v>
      </c>
      <c r="R244" s="76"/>
      <c r="X244" s="14">
        <v>2234</v>
      </c>
    </row>
    <row r="245" spans="1:24" s="14" customFormat="1" ht="15" thickBot="1" x14ac:dyDescent="0.35">
      <c r="A245" s="13"/>
      <c r="B245" s="57" t="s">
        <v>395</v>
      </c>
      <c r="C245" s="57" t="s">
        <v>191</v>
      </c>
      <c r="D245" s="56">
        <v>5.5</v>
      </c>
      <c r="E245" s="56"/>
      <c r="F245" s="14">
        <f>IF(AND(LEFT($C245,4)&lt;&gt;"8310")*OR(_xlfn.IFNA(MATCH(LEFT($B245,8),Reference!$E:$E,0),0),(_xlfn.IFNA(MATCH(MID($B245,5,4),Reference!$E:$E,0),0))),$D245,)</f>
        <v>0</v>
      </c>
      <c r="G245" s="14">
        <f t="shared" si="30"/>
        <v>0</v>
      </c>
      <c r="H245" s="14">
        <f t="shared" si="31"/>
        <v>0</v>
      </c>
      <c r="I245" s="14">
        <f>IF(AND(F245=0,G245=0,H245=0,_xlfn.IFNA(MATCH(LEFT($B245,8),Reference!$G:$G,0),0)),0,
IF(AND(F245=0,G245=0,H245=0,_xlfn.IFNA(MATCH(LEFT($B245,8),Reference!$H:$H,0),0)),$D245,
IF(AND(F245=0,G245=0,H245=0,_xlfn.IFNA(MATCH(LEFT($C245,4),Reference!$H:$H,0),0)),$D245,
IF((AND(F245=0,G245=0,H245=0,(_xlfn.IFNA(MATCH(LEFT($B245,4),Reference!$H:$H,0),0)))),$D245,
IF(AND(F245=0,G245=0,H245=0,_xlfn.IFNA(MATCH(MID($B245,5,4),Reference!$H:$H,0),0),LEFT($C245,4)&lt;&gt;"8865"),$D245,0)))))</f>
        <v>0</v>
      </c>
      <c r="J245" s="14">
        <f t="shared" si="32"/>
        <v>5.5</v>
      </c>
      <c r="K245" s="14">
        <f t="shared" si="33"/>
        <v>5.5</v>
      </c>
      <c r="L245" s="14">
        <f t="shared" si="34"/>
        <v>0</v>
      </c>
      <c r="M245" s="14" t="str">
        <f>IFERROR(IFERROR(INDEX(Reference!$C:$C,MATCH(VALUE(LEFT(B245,(FIND("-",B245,1)-1))),Reference!$B:$B,0)),INDEX(Reference!$C:$C,MATCH((LEFT(B245,(FIND("-",B245,1)-1))),Reference!$B:$B,0))),IFERROR(IF(FIND("-",B245),"Asset Management",""),""))</f>
        <v>Asset Management</v>
      </c>
      <c r="N245" s="14" t="str">
        <f>_xlfn.IFNA(INDEX(Reference!$M:$N,MATCH($C245,Reference!$M:$M,0),2),"Exclude")</f>
        <v>Union Labor</v>
      </c>
      <c r="O245" s="14" t="str">
        <f>VLOOKUP(X245,'Department Detail'!$A$2:$F$5229,5,FALSE)</f>
        <v>Line &amp; Meter Operations</v>
      </c>
      <c r="R245" s="76"/>
      <c r="X245" s="14">
        <v>2234</v>
      </c>
    </row>
    <row r="246" spans="1:24" s="14" customFormat="1" ht="15" thickBot="1" x14ac:dyDescent="0.35">
      <c r="A246" s="13"/>
      <c r="B246" s="57" t="s">
        <v>396</v>
      </c>
      <c r="C246" s="57" t="s">
        <v>186</v>
      </c>
      <c r="D246" s="56">
        <v>87.22</v>
      </c>
      <c r="E246" s="56"/>
      <c r="F246" s="14">
        <f>IF(AND(LEFT($C246,4)&lt;&gt;"8310")*OR(_xlfn.IFNA(MATCH(LEFT($B246,8),Reference!$E:$E,0),0),(_xlfn.IFNA(MATCH(MID($B246,5,4),Reference!$E:$E,0),0))),$D246,)</f>
        <v>0</v>
      </c>
      <c r="G246" s="14">
        <f t="shared" si="30"/>
        <v>0</v>
      </c>
      <c r="H246" s="14">
        <f t="shared" si="31"/>
        <v>0</v>
      </c>
      <c r="I246" s="14">
        <f>IF(AND(F246=0,G246=0,H246=0,_xlfn.IFNA(MATCH(LEFT($B246,8),Reference!$G:$G,0),0)),0,
IF(AND(F246=0,G246=0,H246=0,_xlfn.IFNA(MATCH(LEFT($B246,8),Reference!$H:$H,0),0)),$D246,
IF(AND(F246=0,G246=0,H246=0,_xlfn.IFNA(MATCH(LEFT($C246,4),Reference!$H:$H,0),0)),$D246,
IF((AND(F246=0,G246=0,H246=0,(_xlfn.IFNA(MATCH(LEFT($B246,4),Reference!$H:$H,0),0)))),$D246,
IF(AND(F246=0,G246=0,H246=0,_xlfn.IFNA(MATCH(MID($B246,5,4),Reference!$H:$H,0),0),LEFT($C246,4)&lt;&gt;"8865"),$D246,0)))))</f>
        <v>0</v>
      </c>
      <c r="J246" s="14">
        <f t="shared" si="32"/>
        <v>87.22</v>
      </c>
      <c r="K246" s="14">
        <f t="shared" si="33"/>
        <v>87.22</v>
      </c>
      <c r="L246" s="14">
        <f t="shared" si="34"/>
        <v>0</v>
      </c>
      <c r="M246" s="14" t="str">
        <f>IFERROR(IFERROR(INDEX(Reference!$C:$C,MATCH(VALUE(LEFT(B246,(FIND("-",B246,1)-1))),Reference!$B:$B,0)),INDEX(Reference!$C:$C,MATCH((LEFT(B246,(FIND("-",B246,1)-1))),Reference!$B:$B,0))),IFERROR(IF(FIND("-",B246),"Asset Management",""),""))</f>
        <v>Asset Management</v>
      </c>
      <c r="N246" s="14" t="str">
        <f>_xlfn.IFNA(INDEX(Reference!$M:$N,MATCH($C246,Reference!$M:$M,0),2),"Exclude")</f>
        <v>Union Labor</v>
      </c>
      <c r="O246" s="14" t="str">
        <f>VLOOKUP(X246,'Department Detail'!$A$2:$F$5229,5,FALSE)</f>
        <v>Line &amp; Meter Operations</v>
      </c>
      <c r="R246" s="76"/>
      <c r="X246" s="14">
        <v>2234</v>
      </c>
    </row>
    <row r="247" spans="1:24" s="14" customFormat="1" ht="15" thickBot="1" x14ac:dyDescent="0.35">
      <c r="A247" s="13"/>
      <c r="B247" s="57" t="s">
        <v>397</v>
      </c>
      <c r="C247" s="57" t="s">
        <v>186</v>
      </c>
      <c r="D247" s="56">
        <v>569.62</v>
      </c>
      <c r="E247" s="56"/>
      <c r="F247" s="14">
        <f>IF(AND(LEFT($C247,4)&lt;&gt;"8310")*OR(_xlfn.IFNA(MATCH(LEFT($B247,8),Reference!$E:$E,0),0),(_xlfn.IFNA(MATCH(MID($B247,5,4),Reference!$E:$E,0),0))),$D247,)</f>
        <v>0</v>
      </c>
      <c r="G247" s="14">
        <f t="shared" si="30"/>
        <v>0</v>
      </c>
      <c r="H247" s="14">
        <f t="shared" si="31"/>
        <v>0</v>
      </c>
      <c r="I247" s="14">
        <f>IF(AND(F247=0,G247=0,H247=0,_xlfn.IFNA(MATCH(LEFT($B247,8),Reference!$G:$G,0),0)),0,
IF(AND(F247=0,G247=0,H247=0,_xlfn.IFNA(MATCH(LEFT($B247,8),Reference!$H:$H,0),0)),$D247,
IF(AND(F247=0,G247=0,H247=0,_xlfn.IFNA(MATCH(LEFT($C247,4),Reference!$H:$H,0),0)),$D247,
IF((AND(F247=0,G247=0,H247=0,(_xlfn.IFNA(MATCH(LEFT($B247,4),Reference!$H:$H,0),0)))),$D247,
IF(AND(F247=0,G247=0,H247=0,_xlfn.IFNA(MATCH(MID($B247,5,4),Reference!$H:$H,0),0),LEFT($C247,4)&lt;&gt;"8865"),$D247,0)))))</f>
        <v>0</v>
      </c>
      <c r="J247" s="14">
        <f t="shared" si="32"/>
        <v>569.62</v>
      </c>
      <c r="K247" s="14">
        <f t="shared" si="33"/>
        <v>569.62</v>
      </c>
      <c r="L247" s="14">
        <f t="shared" si="34"/>
        <v>0</v>
      </c>
      <c r="M247" s="14" t="str">
        <f>IFERROR(IFERROR(INDEX(Reference!$C:$C,MATCH(VALUE(LEFT(B247,(FIND("-",B247,1)-1))),Reference!$B:$B,0)),INDEX(Reference!$C:$C,MATCH((LEFT(B247,(FIND("-",B247,1)-1))),Reference!$B:$B,0))),IFERROR(IF(FIND("-",B247),"Asset Management",""),""))</f>
        <v>Asset Management</v>
      </c>
      <c r="N247" s="14" t="str">
        <f>_xlfn.IFNA(INDEX(Reference!$M:$N,MATCH($C247,Reference!$M:$M,0),2),"Exclude")</f>
        <v>Union Labor</v>
      </c>
      <c r="O247" s="14" t="str">
        <f>VLOOKUP(X247,'Department Detail'!$A$2:$F$5229,5,FALSE)</f>
        <v>Line &amp; Meter Operations</v>
      </c>
      <c r="R247" s="76"/>
      <c r="X247" s="14">
        <v>2234</v>
      </c>
    </row>
    <row r="248" spans="1:24" s="14" customFormat="1" ht="15" thickBot="1" x14ac:dyDescent="0.35">
      <c r="A248" s="13"/>
      <c r="B248" s="57" t="s">
        <v>397</v>
      </c>
      <c r="C248" s="57" t="s">
        <v>191</v>
      </c>
      <c r="D248" s="56">
        <v>94.12</v>
      </c>
      <c r="E248" s="56"/>
      <c r="F248" s="14">
        <f>IF(AND(LEFT($C248,4)&lt;&gt;"8310")*OR(_xlfn.IFNA(MATCH(LEFT($B248,8),Reference!$E:$E,0),0),(_xlfn.IFNA(MATCH(MID($B248,5,4),Reference!$E:$E,0),0))),$D248,)</f>
        <v>0</v>
      </c>
      <c r="G248" s="14">
        <f t="shared" si="30"/>
        <v>0</v>
      </c>
      <c r="H248" s="14">
        <f t="shared" si="31"/>
        <v>0</v>
      </c>
      <c r="I248" s="14">
        <f>IF(AND(F248=0,G248=0,H248=0,_xlfn.IFNA(MATCH(LEFT($B248,8),Reference!$G:$G,0),0)),0,
IF(AND(F248=0,G248=0,H248=0,_xlfn.IFNA(MATCH(LEFT($B248,8),Reference!$H:$H,0),0)),$D248,
IF(AND(F248=0,G248=0,H248=0,_xlfn.IFNA(MATCH(LEFT($C248,4),Reference!$H:$H,0),0)),$D248,
IF((AND(F248=0,G248=0,H248=0,(_xlfn.IFNA(MATCH(LEFT($B248,4),Reference!$H:$H,0),0)))),$D248,
IF(AND(F248=0,G248=0,H248=0,_xlfn.IFNA(MATCH(MID($B248,5,4),Reference!$H:$H,0),0),LEFT($C248,4)&lt;&gt;"8865"),$D248,0)))))</f>
        <v>0</v>
      </c>
      <c r="J248" s="14">
        <f t="shared" si="32"/>
        <v>94.12</v>
      </c>
      <c r="K248" s="14">
        <f t="shared" si="33"/>
        <v>94.12</v>
      </c>
      <c r="L248" s="14">
        <f t="shared" si="34"/>
        <v>0</v>
      </c>
      <c r="M248" s="14" t="str">
        <f>IFERROR(IFERROR(INDEX(Reference!$C:$C,MATCH(VALUE(LEFT(B248,(FIND("-",B248,1)-1))),Reference!$B:$B,0)),INDEX(Reference!$C:$C,MATCH((LEFT(B248,(FIND("-",B248,1)-1))),Reference!$B:$B,0))),IFERROR(IF(FIND("-",B248),"Asset Management",""),""))</f>
        <v>Asset Management</v>
      </c>
      <c r="N248" s="14" t="str">
        <f>_xlfn.IFNA(INDEX(Reference!$M:$N,MATCH($C248,Reference!$M:$M,0),2),"Exclude")</f>
        <v>Union Labor</v>
      </c>
      <c r="O248" s="14" t="str">
        <f>VLOOKUP(X248,'Department Detail'!$A$2:$F$5229,5,FALSE)</f>
        <v>Line &amp; Meter Operations</v>
      </c>
      <c r="R248" s="76"/>
      <c r="X248" s="14">
        <v>2234</v>
      </c>
    </row>
    <row r="249" spans="1:24" s="14" customFormat="1" ht="15" thickBot="1" x14ac:dyDescent="0.35">
      <c r="A249" s="13"/>
      <c r="B249" s="57" t="s">
        <v>398</v>
      </c>
      <c r="C249" s="57" t="s">
        <v>206</v>
      </c>
      <c r="D249" s="56">
        <v>32.83</v>
      </c>
      <c r="E249" s="56"/>
      <c r="F249" s="14">
        <f>IF(AND(LEFT($C249,4)&lt;&gt;"8310")*OR(_xlfn.IFNA(MATCH(LEFT($B249,8),Reference!$E:$E,0),0),(_xlfn.IFNA(MATCH(MID($B249,5,4),Reference!$E:$E,0),0))),$D249,)</f>
        <v>0</v>
      </c>
      <c r="G249" s="14">
        <f t="shared" si="30"/>
        <v>0</v>
      </c>
      <c r="H249" s="14">
        <f t="shared" si="31"/>
        <v>0</v>
      </c>
      <c r="I249" s="14">
        <f>IF(AND(F249=0,G249=0,H249=0,_xlfn.IFNA(MATCH(LEFT($B249,8),Reference!$G:$G,0),0)),0,
IF(AND(F249=0,G249=0,H249=0,_xlfn.IFNA(MATCH(LEFT($B249,8),Reference!$H:$H,0),0)),$D249,
IF(AND(F249=0,G249=0,H249=0,_xlfn.IFNA(MATCH(LEFT($C249,4),Reference!$H:$H,0),0)),$D249,
IF((AND(F249=0,G249=0,H249=0,(_xlfn.IFNA(MATCH(LEFT($B249,4),Reference!$H:$H,0),0)))),$D249,
IF(AND(F249=0,G249=0,H249=0,_xlfn.IFNA(MATCH(MID($B249,5,4),Reference!$H:$H,0),0),LEFT($C249,4)&lt;&gt;"8865"),$D249,0)))))</f>
        <v>0</v>
      </c>
      <c r="J249" s="14">
        <f t="shared" si="32"/>
        <v>32.83</v>
      </c>
      <c r="K249" s="14">
        <f t="shared" si="33"/>
        <v>32.83</v>
      </c>
      <c r="L249" s="14">
        <f t="shared" si="34"/>
        <v>0</v>
      </c>
      <c r="M249" s="14" t="str">
        <f>IFERROR(IFERROR(INDEX(Reference!$C:$C,MATCH(VALUE(LEFT(B249,(FIND("-",B249,1)-1))),Reference!$B:$B,0)),INDEX(Reference!$C:$C,MATCH((LEFT(B249,(FIND("-",B249,1)-1))),Reference!$B:$B,0))),IFERROR(IF(FIND("-",B249),"Asset Management",""),""))</f>
        <v>Asset Management</v>
      </c>
      <c r="N249" s="14" t="str">
        <f>_xlfn.IFNA(INDEX(Reference!$M:$N,MATCH($C249,Reference!$M:$M,0),2),"Exclude")</f>
        <v>Nonlabor</v>
      </c>
      <c r="O249" s="14" t="str">
        <f>VLOOKUP(X249,'Department Detail'!$A$2:$F$5229,5,FALSE)</f>
        <v>Line &amp; Meter Operations</v>
      </c>
      <c r="R249" s="76"/>
      <c r="X249" s="14">
        <v>2234</v>
      </c>
    </row>
    <row r="250" spans="1:24" s="14" customFormat="1" ht="15" thickBot="1" x14ac:dyDescent="0.35">
      <c r="A250" s="13"/>
      <c r="B250" s="57" t="s">
        <v>399</v>
      </c>
      <c r="C250" s="57" t="s">
        <v>185</v>
      </c>
      <c r="D250" s="56">
        <v>181.28</v>
      </c>
      <c r="E250" s="56"/>
      <c r="F250" s="14">
        <f>IF(AND(LEFT($C250,4)&lt;&gt;"8310")*OR(_xlfn.IFNA(MATCH(LEFT($B250,8),Reference!$E:$E,0),0),(_xlfn.IFNA(MATCH(MID($B250,5,4),Reference!$E:$E,0),0))),$D250,)</f>
        <v>0</v>
      </c>
      <c r="G250" s="14">
        <f t="shared" si="30"/>
        <v>0</v>
      </c>
      <c r="H250" s="14">
        <f t="shared" si="31"/>
        <v>0</v>
      </c>
      <c r="I250" s="14">
        <f>IF(AND(F250=0,G250=0,H250=0,_xlfn.IFNA(MATCH(LEFT($B250,8),Reference!$G:$G,0),0)),0,
IF(AND(F250=0,G250=0,H250=0,_xlfn.IFNA(MATCH(LEFT($B250,8),Reference!$H:$H,0),0)),$D250,
IF(AND(F250=0,G250=0,H250=0,_xlfn.IFNA(MATCH(LEFT($C250,4),Reference!$H:$H,0),0)),$D250,
IF((AND(F250=0,G250=0,H250=0,(_xlfn.IFNA(MATCH(LEFT($B250,4),Reference!$H:$H,0),0)))),$D250,
IF(AND(F250=0,G250=0,H250=0,_xlfn.IFNA(MATCH(MID($B250,5,4),Reference!$H:$H,0),0),LEFT($C250,4)&lt;&gt;"8865"),$D250,0)))))</f>
        <v>0</v>
      </c>
      <c r="J250" s="14">
        <f t="shared" si="32"/>
        <v>181.28</v>
      </c>
      <c r="K250" s="14">
        <f t="shared" si="33"/>
        <v>181.28</v>
      </c>
      <c r="L250" s="14">
        <f t="shared" si="34"/>
        <v>0</v>
      </c>
      <c r="M250" s="14" t="str">
        <f>IFERROR(IFERROR(INDEX(Reference!$C:$C,MATCH(VALUE(LEFT(B250,(FIND("-",B250,1)-1))),Reference!$B:$B,0)),INDEX(Reference!$C:$C,MATCH((LEFT(B250,(FIND("-",B250,1)-1))),Reference!$B:$B,0))),IFERROR(IF(FIND("-",B250),"Asset Management",""),""))</f>
        <v>Asset Management</v>
      </c>
      <c r="N250" s="14" t="str">
        <f>_xlfn.IFNA(INDEX(Reference!$M:$N,MATCH($C250,Reference!$M:$M,0),2),"Exclude")</f>
        <v>NonUnion Labor</v>
      </c>
      <c r="O250" s="14" t="str">
        <f>VLOOKUP(X250,'Department Detail'!$A$2:$F$5229,5,FALSE)</f>
        <v>Line &amp; Meter Operations</v>
      </c>
      <c r="R250" s="76"/>
      <c r="X250" s="14">
        <v>2234</v>
      </c>
    </row>
    <row r="251" spans="1:24" s="14" customFormat="1" ht="15" thickBot="1" x14ac:dyDescent="0.35">
      <c r="A251" s="13"/>
      <c r="B251" s="57" t="s">
        <v>399</v>
      </c>
      <c r="C251" s="57" t="s">
        <v>186</v>
      </c>
      <c r="D251" s="56">
        <v>171.64</v>
      </c>
      <c r="E251" s="56"/>
      <c r="F251" s="14">
        <f>IF(AND(LEFT($C251,4)&lt;&gt;"8310")*OR(_xlfn.IFNA(MATCH(LEFT($B251,8),Reference!$E:$E,0),0),(_xlfn.IFNA(MATCH(MID($B251,5,4),Reference!$E:$E,0),0))),$D251,)</f>
        <v>0</v>
      </c>
      <c r="G251" s="14">
        <f t="shared" si="30"/>
        <v>0</v>
      </c>
      <c r="H251" s="14">
        <f t="shared" si="31"/>
        <v>0</v>
      </c>
      <c r="I251" s="14">
        <f>IF(AND(F251=0,G251=0,H251=0,_xlfn.IFNA(MATCH(LEFT($B251,8),Reference!$G:$G,0),0)),0,
IF(AND(F251=0,G251=0,H251=0,_xlfn.IFNA(MATCH(LEFT($B251,8),Reference!$H:$H,0),0)),$D251,
IF(AND(F251=0,G251=0,H251=0,_xlfn.IFNA(MATCH(LEFT($C251,4),Reference!$H:$H,0),0)),$D251,
IF((AND(F251=0,G251=0,H251=0,(_xlfn.IFNA(MATCH(LEFT($B251,4),Reference!$H:$H,0),0)))),$D251,
IF(AND(F251=0,G251=0,H251=0,_xlfn.IFNA(MATCH(MID($B251,5,4),Reference!$H:$H,0),0),LEFT($C251,4)&lt;&gt;"8865"),$D251,0)))))</f>
        <v>0</v>
      </c>
      <c r="J251" s="14">
        <f t="shared" si="32"/>
        <v>171.64</v>
      </c>
      <c r="K251" s="14">
        <f t="shared" si="33"/>
        <v>171.64</v>
      </c>
      <c r="L251" s="14">
        <f t="shared" si="34"/>
        <v>0</v>
      </c>
      <c r="M251" s="14" t="str">
        <f>IFERROR(IFERROR(INDEX(Reference!$C:$C,MATCH(VALUE(LEFT(B251,(FIND("-",B251,1)-1))),Reference!$B:$B,0)),INDEX(Reference!$C:$C,MATCH((LEFT(B251,(FIND("-",B251,1)-1))),Reference!$B:$B,0))),IFERROR(IF(FIND("-",B251),"Asset Management",""),""))</f>
        <v>Asset Management</v>
      </c>
      <c r="N251" s="14" t="str">
        <f>_xlfn.IFNA(INDEX(Reference!$M:$N,MATCH($C251,Reference!$M:$M,0),2),"Exclude")</f>
        <v>Union Labor</v>
      </c>
      <c r="O251" s="14" t="str">
        <f>VLOOKUP(X251,'Department Detail'!$A$2:$F$5229,5,FALSE)</f>
        <v>Line &amp; Meter Operations</v>
      </c>
      <c r="R251" s="76"/>
      <c r="X251" s="14">
        <v>2234</v>
      </c>
    </row>
    <row r="252" spans="1:24" s="14" customFormat="1" ht="15" thickBot="1" x14ac:dyDescent="0.35">
      <c r="A252" s="13"/>
      <c r="B252" s="57" t="s">
        <v>399</v>
      </c>
      <c r="C252" s="57" t="s">
        <v>191</v>
      </c>
      <c r="D252" s="56">
        <v>8.2099999999999991</v>
      </c>
      <c r="E252" s="56"/>
      <c r="F252" s="14">
        <f>IF(AND(LEFT($C252,4)&lt;&gt;"8310")*OR(_xlfn.IFNA(MATCH(LEFT($B252,8),Reference!$E:$E,0),0),(_xlfn.IFNA(MATCH(MID($B252,5,4),Reference!$E:$E,0),0))),$D252,)</f>
        <v>0</v>
      </c>
      <c r="G252" s="14">
        <f t="shared" si="30"/>
        <v>0</v>
      </c>
      <c r="H252" s="14">
        <f t="shared" si="31"/>
        <v>0</v>
      </c>
      <c r="I252" s="14">
        <f>IF(AND(F252=0,G252=0,H252=0,_xlfn.IFNA(MATCH(LEFT($B252,8),Reference!$G:$G,0),0)),0,
IF(AND(F252=0,G252=0,H252=0,_xlfn.IFNA(MATCH(LEFT($B252,8),Reference!$H:$H,0),0)),$D252,
IF(AND(F252=0,G252=0,H252=0,_xlfn.IFNA(MATCH(LEFT($C252,4),Reference!$H:$H,0),0)),$D252,
IF((AND(F252=0,G252=0,H252=0,(_xlfn.IFNA(MATCH(LEFT($B252,4),Reference!$H:$H,0),0)))),$D252,
IF(AND(F252=0,G252=0,H252=0,_xlfn.IFNA(MATCH(MID($B252,5,4),Reference!$H:$H,0),0),LEFT($C252,4)&lt;&gt;"8865"),$D252,0)))))</f>
        <v>0</v>
      </c>
      <c r="J252" s="14">
        <f t="shared" si="32"/>
        <v>8.2099999999999991</v>
      </c>
      <c r="K252" s="14">
        <f t="shared" si="33"/>
        <v>8.2099999999999991</v>
      </c>
      <c r="L252" s="14">
        <f t="shared" si="34"/>
        <v>0</v>
      </c>
      <c r="M252" s="14" t="str">
        <f>IFERROR(IFERROR(INDEX(Reference!$C:$C,MATCH(VALUE(LEFT(B252,(FIND("-",B252,1)-1))),Reference!$B:$B,0)),INDEX(Reference!$C:$C,MATCH((LEFT(B252,(FIND("-",B252,1)-1))),Reference!$B:$B,0))),IFERROR(IF(FIND("-",B252),"Asset Management",""),""))</f>
        <v>Asset Management</v>
      </c>
      <c r="N252" s="14" t="str">
        <f>_xlfn.IFNA(INDEX(Reference!$M:$N,MATCH($C252,Reference!$M:$M,0),2),"Exclude")</f>
        <v>Union Labor</v>
      </c>
      <c r="O252" s="14" t="str">
        <f>VLOOKUP(X252,'Department Detail'!$A$2:$F$5229,5,FALSE)</f>
        <v>Line &amp; Meter Operations</v>
      </c>
      <c r="R252" s="76"/>
      <c r="X252" s="14">
        <v>2234</v>
      </c>
    </row>
    <row r="253" spans="1:24" s="14" customFormat="1" ht="15" thickBot="1" x14ac:dyDescent="0.35">
      <c r="A253" s="13"/>
      <c r="B253" s="57" t="s">
        <v>400</v>
      </c>
      <c r="C253" s="57" t="s">
        <v>186</v>
      </c>
      <c r="D253" s="56">
        <v>403.97</v>
      </c>
      <c r="E253" s="56"/>
      <c r="F253" s="14">
        <f>IF(AND(LEFT($C253,4)&lt;&gt;"8310")*OR(_xlfn.IFNA(MATCH(LEFT($B253,8),Reference!$E:$E,0),0),(_xlfn.IFNA(MATCH(MID($B253,5,4),Reference!$E:$E,0),0))),$D253,)</f>
        <v>0</v>
      </c>
      <c r="G253" s="14">
        <f t="shared" si="30"/>
        <v>0</v>
      </c>
      <c r="H253" s="14">
        <f t="shared" si="31"/>
        <v>0</v>
      </c>
      <c r="I253" s="14">
        <f>IF(AND(F253=0,G253=0,H253=0,_xlfn.IFNA(MATCH(LEFT($B253,8),Reference!$G:$G,0),0)),0,
IF(AND(F253=0,G253=0,H253=0,_xlfn.IFNA(MATCH(LEFT($B253,8),Reference!$H:$H,0),0)),$D253,
IF(AND(F253=0,G253=0,H253=0,_xlfn.IFNA(MATCH(LEFT($C253,4),Reference!$H:$H,0),0)),$D253,
IF((AND(F253=0,G253=0,H253=0,(_xlfn.IFNA(MATCH(LEFT($B253,4),Reference!$H:$H,0),0)))),$D253,
IF(AND(F253=0,G253=0,H253=0,_xlfn.IFNA(MATCH(MID($B253,5,4),Reference!$H:$H,0),0),LEFT($C253,4)&lt;&gt;"8865"),$D253,0)))))</f>
        <v>0</v>
      </c>
      <c r="J253" s="14">
        <f t="shared" si="32"/>
        <v>403.97</v>
      </c>
      <c r="K253" s="14">
        <f t="shared" si="33"/>
        <v>403.97</v>
      </c>
      <c r="L253" s="14">
        <f t="shared" si="34"/>
        <v>0</v>
      </c>
      <c r="M253" s="14" t="str">
        <f>IFERROR(IFERROR(INDEX(Reference!$C:$C,MATCH(VALUE(LEFT(B253,(FIND("-",B253,1)-1))),Reference!$B:$B,0)),INDEX(Reference!$C:$C,MATCH((LEFT(B253,(FIND("-",B253,1)-1))),Reference!$B:$B,0))),IFERROR(IF(FIND("-",B253),"Asset Management",""),""))</f>
        <v>Asset Management</v>
      </c>
      <c r="N253" s="14" t="str">
        <f>_xlfn.IFNA(INDEX(Reference!$M:$N,MATCH($C253,Reference!$M:$M,0),2),"Exclude")</f>
        <v>Union Labor</v>
      </c>
      <c r="O253" s="14" t="str">
        <f>VLOOKUP(X253,'Department Detail'!$A$2:$F$5229,5,FALSE)</f>
        <v>Line &amp; Meter Operations</v>
      </c>
      <c r="R253" s="76"/>
      <c r="X253" s="14">
        <v>2234</v>
      </c>
    </row>
    <row r="254" spans="1:24" s="14" customFormat="1" ht="15" thickBot="1" x14ac:dyDescent="0.35">
      <c r="A254" s="13"/>
      <c r="B254" s="57" t="s">
        <v>400</v>
      </c>
      <c r="C254" s="57" t="s">
        <v>191</v>
      </c>
      <c r="D254" s="56">
        <v>51.84</v>
      </c>
      <c r="E254" s="56"/>
      <c r="F254" s="14">
        <f>IF(AND(LEFT($C254,4)&lt;&gt;"8310")*OR(_xlfn.IFNA(MATCH(LEFT($B254,8),Reference!$E:$E,0),0),(_xlfn.IFNA(MATCH(MID($B254,5,4),Reference!$E:$E,0),0))),$D254,)</f>
        <v>0</v>
      </c>
      <c r="G254" s="14">
        <f t="shared" si="30"/>
        <v>0</v>
      </c>
      <c r="H254" s="14">
        <f t="shared" si="31"/>
        <v>0</v>
      </c>
      <c r="I254" s="14">
        <f>IF(AND(F254=0,G254=0,H254=0,_xlfn.IFNA(MATCH(LEFT($B254,8),Reference!$G:$G,0),0)),0,
IF(AND(F254=0,G254=0,H254=0,_xlfn.IFNA(MATCH(LEFT($B254,8),Reference!$H:$H,0),0)),$D254,
IF(AND(F254=0,G254=0,H254=0,_xlfn.IFNA(MATCH(LEFT($C254,4),Reference!$H:$H,0),0)),$D254,
IF((AND(F254=0,G254=0,H254=0,(_xlfn.IFNA(MATCH(LEFT($B254,4),Reference!$H:$H,0),0)))),$D254,
IF(AND(F254=0,G254=0,H254=0,_xlfn.IFNA(MATCH(MID($B254,5,4),Reference!$H:$H,0),0),LEFT($C254,4)&lt;&gt;"8865"),$D254,0)))))</f>
        <v>0</v>
      </c>
      <c r="J254" s="14">
        <f t="shared" si="32"/>
        <v>51.84</v>
      </c>
      <c r="K254" s="14">
        <f t="shared" si="33"/>
        <v>51.84</v>
      </c>
      <c r="L254" s="14">
        <f t="shared" si="34"/>
        <v>0</v>
      </c>
      <c r="M254" s="14" t="str">
        <f>IFERROR(IFERROR(INDEX(Reference!$C:$C,MATCH(VALUE(LEFT(B254,(FIND("-",B254,1)-1))),Reference!$B:$B,0)),INDEX(Reference!$C:$C,MATCH((LEFT(B254,(FIND("-",B254,1)-1))),Reference!$B:$B,0))),IFERROR(IF(FIND("-",B254),"Asset Management",""),""))</f>
        <v>Asset Management</v>
      </c>
      <c r="N254" s="14" t="str">
        <f>_xlfn.IFNA(INDEX(Reference!$M:$N,MATCH($C254,Reference!$M:$M,0),2),"Exclude")</f>
        <v>Union Labor</v>
      </c>
      <c r="O254" s="14" t="str">
        <f>VLOOKUP(X254,'Department Detail'!$A$2:$F$5229,5,FALSE)</f>
        <v>Line &amp; Meter Operations</v>
      </c>
      <c r="R254" s="76"/>
      <c r="X254" s="14">
        <v>2235</v>
      </c>
    </row>
    <row r="255" spans="1:24" s="14" customFormat="1" ht="15" thickBot="1" x14ac:dyDescent="0.35">
      <c r="A255" s="13"/>
      <c r="B255" s="57" t="s">
        <v>401</v>
      </c>
      <c r="C255" s="57" t="s">
        <v>186</v>
      </c>
      <c r="D255" s="56">
        <v>785.02</v>
      </c>
      <c r="E255" s="56"/>
      <c r="F255" s="14">
        <f>IF(AND(LEFT($C255,4)&lt;&gt;"8310")*OR(_xlfn.IFNA(MATCH(LEFT($B255,8),Reference!$E:$E,0),0),(_xlfn.IFNA(MATCH(MID($B255,5,4),Reference!$E:$E,0),0))),$D255,)</f>
        <v>0</v>
      </c>
      <c r="G255" s="14">
        <f t="shared" ref="G255:G318" si="35">IF(AND(ISNUMBER(SEARCH("5024*",B255)),(F255=0)),D255,)</f>
        <v>0</v>
      </c>
      <c r="H255" s="14">
        <f t="shared" ref="H255:H318" si="36">IF(AND(ISNUMBER(SEARCH("5025*",B255)),(F255=0)),D255,)</f>
        <v>0</v>
      </c>
      <c r="I255" s="14">
        <f>IF(AND(F255=0,G255=0,H255=0,_xlfn.IFNA(MATCH(LEFT($B255,8),Reference!$G:$G,0),0)),0,
IF(AND(F255=0,G255=0,H255=0,_xlfn.IFNA(MATCH(LEFT($B255,8),Reference!$H:$H,0),0)),$D255,
IF(AND(F255=0,G255=0,H255=0,_xlfn.IFNA(MATCH(LEFT($C255,4),Reference!$H:$H,0),0)),$D255,
IF((AND(F255=0,G255=0,H255=0,(_xlfn.IFNA(MATCH(LEFT($B255,4),Reference!$H:$H,0),0)))),$D255,
IF(AND(F255=0,G255=0,H255=0,_xlfn.IFNA(MATCH(MID($B255,5,4),Reference!$H:$H,0),0),LEFT($C255,4)&lt;&gt;"8865"),$D255,0)))))</f>
        <v>0</v>
      </c>
      <c r="J255" s="14">
        <f t="shared" ref="J255:J318" si="37">IF(AND(F255=0,G255=0,H255=0,I255=0),D255,)</f>
        <v>785.02</v>
      </c>
      <c r="K255" s="14">
        <f t="shared" ref="K255:K318" si="38">SUM(F255:J255)</f>
        <v>785.02</v>
      </c>
      <c r="L255" s="14">
        <f t="shared" ref="L255:L318" si="39">K255-D255</f>
        <v>0</v>
      </c>
      <c r="M255" s="14" t="str">
        <f>IFERROR(IFERROR(INDEX(Reference!$C:$C,MATCH(VALUE(LEFT(B255,(FIND("-",B255,1)-1))),Reference!$B:$B,0)),INDEX(Reference!$C:$C,MATCH((LEFT(B255,(FIND("-",B255,1)-1))),Reference!$B:$B,0))),IFERROR(IF(FIND("-",B255),"Asset Management",""),""))</f>
        <v>Asset Management</v>
      </c>
      <c r="N255" s="14" t="str">
        <f>_xlfn.IFNA(INDEX(Reference!$M:$N,MATCH($C255,Reference!$M:$M,0),2),"Exclude")</f>
        <v>Union Labor</v>
      </c>
      <c r="O255" s="14" t="str">
        <f>VLOOKUP(X255,'Department Detail'!$A$2:$F$5229,5,FALSE)</f>
        <v>Line &amp; Meter Operations</v>
      </c>
      <c r="R255" s="76"/>
      <c r="X255" s="14">
        <v>2235</v>
      </c>
    </row>
    <row r="256" spans="1:24" s="14" customFormat="1" ht="15" thickBot="1" x14ac:dyDescent="0.35">
      <c r="A256" s="13"/>
      <c r="B256" s="57" t="s">
        <v>401</v>
      </c>
      <c r="C256" s="57" t="s">
        <v>191</v>
      </c>
      <c r="D256" s="56">
        <v>62.24</v>
      </c>
      <c r="E256" s="56"/>
      <c r="F256" s="14">
        <f>IF(AND(LEFT($C256,4)&lt;&gt;"8310")*OR(_xlfn.IFNA(MATCH(LEFT($B256,8),Reference!$E:$E,0),0),(_xlfn.IFNA(MATCH(MID($B256,5,4),Reference!$E:$E,0),0))),$D256,)</f>
        <v>0</v>
      </c>
      <c r="G256" s="14">
        <f t="shared" si="35"/>
        <v>0</v>
      </c>
      <c r="H256" s="14">
        <f t="shared" si="36"/>
        <v>0</v>
      </c>
      <c r="I256" s="14">
        <f>IF(AND(F256=0,G256=0,H256=0,_xlfn.IFNA(MATCH(LEFT($B256,8),Reference!$G:$G,0),0)),0,
IF(AND(F256=0,G256=0,H256=0,_xlfn.IFNA(MATCH(LEFT($B256,8),Reference!$H:$H,0),0)),$D256,
IF(AND(F256=0,G256=0,H256=0,_xlfn.IFNA(MATCH(LEFT($C256,4),Reference!$H:$H,0),0)),$D256,
IF((AND(F256=0,G256=0,H256=0,(_xlfn.IFNA(MATCH(LEFT($B256,4),Reference!$H:$H,0),0)))),$D256,
IF(AND(F256=0,G256=0,H256=0,_xlfn.IFNA(MATCH(MID($B256,5,4),Reference!$H:$H,0),0),LEFT($C256,4)&lt;&gt;"8865"),$D256,0)))))</f>
        <v>0</v>
      </c>
      <c r="J256" s="14">
        <f t="shared" si="37"/>
        <v>62.24</v>
      </c>
      <c r="K256" s="14">
        <f t="shared" si="38"/>
        <v>62.24</v>
      </c>
      <c r="L256" s="14">
        <f t="shared" si="39"/>
        <v>0</v>
      </c>
      <c r="M256" s="14" t="str">
        <f>IFERROR(IFERROR(INDEX(Reference!$C:$C,MATCH(VALUE(LEFT(B256,(FIND("-",B256,1)-1))),Reference!$B:$B,0)),INDEX(Reference!$C:$C,MATCH((LEFT(B256,(FIND("-",B256,1)-1))),Reference!$B:$B,0))),IFERROR(IF(FIND("-",B256),"Asset Management",""),""))</f>
        <v>Asset Management</v>
      </c>
      <c r="N256" s="14" t="str">
        <f>_xlfn.IFNA(INDEX(Reference!$M:$N,MATCH($C256,Reference!$M:$M,0),2),"Exclude")</f>
        <v>Union Labor</v>
      </c>
      <c r="O256" s="14" t="str">
        <f>VLOOKUP(X256,'Department Detail'!$A$2:$F$5229,5,FALSE)</f>
        <v>Line &amp; Meter Operations</v>
      </c>
      <c r="R256" s="76"/>
      <c r="X256" s="14">
        <v>2235</v>
      </c>
    </row>
    <row r="257" spans="1:24" s="14" customFormat="1" ht="15" thickBot="1" x14ac:dyDescent="0.35">
      <c r="A257" s="13"/>
      <c r="B257" s="57" t="s">
        <v>402</v>
      </c>
      <c r="C257" s="57" t="s">
        <v>186</v>
      </c>
      <c r="D257" s="56">
        <v>1466.2800000000002</v>
      </c>
      <c r="E257" s="56"/>
      <c r="F257" s="14">
        <f>IF(AND(LEFT($C257,4)&lt;&gt;"8310")*OR(_xlfn.IFNA(MATCH(LEFT($B257,8),Reference!$E:$E,0),0),(_xlfn.IFNA(MATCH(MID($B257,5,4),Reference!$E:$E,0),0))),$D257,)</f>
        <v>0</v>
      </c>
      <c r="G257" s="14">
        <f t="shared" si="35"/>
        <v>0</v>
      </c>
      <c r="H257" s="14">
        <f t="shared" si="36"/>
        <v>0</v>
      </c>
      <c r="I257" s="14">
        <f>IF(AND(F257=0,G257=0,H257=0,_xlfn.IFNA(MATCH(LEFT($B257,8),Reference!$G:$G,0),0)),0,
IF(AND(F257=0,G257=0,H257=0,_xlfn.IFNA(MATCH(LEFT($B257,8),Reference!$H:$H,0),0)),$D257,
IF(AND(F257=0,G257=0,H257=0,_xlfn.IFNA(MATCH(LEFT($C257,4),Reference!$H:$H,0),0)),$D257,
IF((AND(F257=0,G257=0,H257=0,(_xlfn.IFNA(MATCH(LEFT($B257,4),Reference!$H:$H,0),0)))),$D257,
IF(AND(F257=0,G257=0,H257=0,_xlfn.IFNA(MATCH(MID($B257,5,4),Reference!$H:$H,0),0),LEFT($C257,4)&lt;&gt;"8865"),$D257,0)))))</f>
        <v>0</v>
      </c>
      <c r="J257" s="14">
        <f t="shared" si="37"/>
        <v>1466.2800000000002</v>
      </c>
      <c r="K257" s="14">
        <f t="shared" si="38"/>
        <v>1466.2800000000002</v>
      </c>
      <c r="L257" s="14">
        <f t="shared" si="39"/>
        <v>0</v>
      </c>
      <c r="M257" s="14" t="str">
        <f>IFERROR(IFERROR(INDEX(Reference!$C:$C,MATCH(VALUE(LEFT(B257,(FIND("-",B257,1)-1))),Reference!$B:$B,0)),INDEX(Reference!$C:$C,MATCH((LEFT(B257,(FIND("-",B257,1)-1))),Reference!$B:$B,0))),IFERROR(IF(FIND("-",B257),"Asset Management",""),""))</f>
        <v>Asset Management</v>
      </c>
      <c r="N257" s="14" t="str">
        <f>_xlfn.IFNA(INDEX(Reference!$M:$N,MATCH($C257,Reference!$M:$M,0),2),"Exclude")</f>
        <v>Union Labor</v>
      </c>
      <c r="O257" s="14" t="str">
        <f>VLOOKUP(X257,'Department Detail'!$A$2:$F$5229,5,FALSE)</f>
        <v>Line &amp; Meter Operations</v>
      </c>
      <c r="R257" s="76"/>
      <c r="X257" s="14">
        <v>2235</v>
      </c>
    </row>
    <row r="258" spans="1:24" s="14" customFormat="1" ht="15" thickBot="1" x14ac:dyDescent="0.35">
      <c r="A258" s="13"/>
      <c r="B258" s="57" t="s">
        <v>402</v>
      </c>
      <c r="C258" s="57" t="s">
        <v>191</v>
      </c>
      <c r="D258" s="56">
        <v>83.89</v>
      </c>
      <c r="E258" s="56"/>
      <c r="F258" s="14">
        <f>IF(AND(LEFT($C258,4)&lt;&gt;"8310")*OR(_xlfn.IFNA(MATCH(LEFT($B258,8),Reference!$E:$E,0),0),(_xlfn.IFNA(MATCH(MID($B258,5,4),Reference!$E:$E,0),0))),$D258,)</f>
        <v>0</v>
      </c>
      <c r="G258" s="14">
        <f t="shared" si="35"/>
        <v>0</v>
      </c>
      <c r="H258" s="14">
        <f t="shared" si="36"/>
        <v>0</v>
      </c>
      <c r="I258" s="14">
        <f>IF(AND(F258=0,G258=0,H258=0,_xlfn.IFNA(MATCH(LEFT($B258,8),Reference!$G:$G,0),0)),0,
IF(AND(F258=0,G258=0,H258=0,_xlfn.IFNA(MATCH(LEFT($B258,8),Reference!$H:$H,0),0)),$D258,
IF(AND(F258=0,G258=0,H258=0,_xlfn.IFNA(MATCH(LEFT($C258,4),Reference!$H:$H,0),0)),$D258,
IF((AND(F258=0,G258=0,H258=0,(_xlfn.IFNA(MATCH(LEFT($B258,4),Reference!$H:$H,0),0)))),$D258,
IF(AND(F258=0,G258=0,H258=0,_xlfn.IFNA(MATCH(MID($B258,5,4),Reference!$H:$H,0),0),LEFT($C258,4)&lt;&gt;"8865"),$D258,0)))))</f>
        <v>0</v>
      </c>
      <c r="J258" s="14">
        <f t="shared" si="37"/>
        <v>83.89</v>
      </c>
      <c r="K258" s="14">
        <f t="shared" si="38"/>
        <v>83.89</v>
      </c>
      <c r="L258" s="14">
        <f t="shared" si="39"/>
        <v>0</v>
      </c>
      <c r="M258" s="14" t="str">
        <f>IFERROR(IFERROR(INDEX(Reference!$C:$C,MATCH(VALUE(LEFT(B258,(FIND("-",B258,1)-1))),Reference!$B:$B,0)),INDEX(Reference!$C:$C,MATCH((LEFT(B258,(FIND("-",B258,1)-1))),Reference!$B:$B,0))),IFERROR(IF(FIND("-",B258),"Asset Management",""),""))</f>
        <v>Asset Management</v>
      </c>
      <c r="N258" s="14" t="str">
        <f>_xlfn.IFNA(INDEX(Reference!$M:$N,MATCH($C258,Reference!$M:$M,0),2),"Exclude")</f>
        <v>Union Labor</v>
      </c>
      <c r="O258" s="14" t="str">
        <f>VLOOKUP(X258,'Department Detail'!$A$2:$F$5229,5,FALSE)</f>
        <v>Line &amp; Meter Operations</v>
      </c>
      <c r="R258" s="76"/>
      <c r="X258" s="14">
        <v>2235</v>
      </c>
    </row>
    <row r="259" spans="1:24" s="14" customFormat="1" ht="15" thickBot="1" x14ac:dyDescent="0.35">
      <c r="A259" s="13"/>
      <c r="B259" s="57" t="s">
        <v>403</v>
      </c>
      <c r="C259" s="57" t="s">
        <v>186</v>
      </c>
      <c r="D259" s="56">
        <v>94.149999999999991</v>
      </c>
      <c r="E259" s="56"/>
      <c r="F259" s="14">
        <f>IF(AND(LEFT($C259,4)&lt;&gt;"8310")*OR(_xlfn.IFNA(MATCH(LEFT($B259,8),Reference!$E:$E,0),0),(_xlfn.IFNA(MATCH(MID($B259,5,4),Reference!$E:$E,0),0))),$D259,)</f>
        <v>0</v>
      </c>
      <c r="G259" s="14">
        <f t="shared" si="35"/>
        <v>0</v>
      </c>
      <c r="H259" s="14">
        <f t="shared" si="36"/>
        <v>0</v>
      </c>
      <c r="I259" s="14">
        <f>IF(AND(F259=0,G259=0,H259=0,_xlfn.IFNA(MATCH(LEFT($B259,8),Reference!$G:$G,0),0)),0,
IF(AND(F259=0,G259=0,H259=0,_xlfn.IFNA(MATCH(LEFT($B259,8),Reference!$H:$H,0),0)),$D259,
IF(AND(F259=0,G259=0,H259=0,_xlfn.IFNA(MATCH(LEFT($C259,4),Reference!$H:$H,0),0)),$D259,
IF((AND(F259=0,G259=0,H259=0,(_xlfn.IFNA(MATCH(LEFT($B259,4),Reference!$H:$H,0),0)))),$D259,
IF(AND(F259=0,G259=0,H259=0,_xlfn.IFNA(MATCH(MID($B259,5,4),Reference!$H:$H,0),0),LEFT($C259,4)&lt;&gt;"8865"),$D259,0)))))</f>
        <v>0</v>
      </c>
      <c r="J259" s="14">
        <f t="shared" si="37"/>
        <v>94.149999999999991</v>
      </c>
      <c r="K259" s="14">
        <f t="shared" si="38"/>
        <v>94.149999999999991</v>
      </c>
      <c r="L259" s="14">
        <f t="shared" si="39"/>
        <v>0</v>
      </c>
      <c r="M259" s="14" t="str">
        <f>IFERROR(IFERROR(INDEX(Reference!$C:$C,MATCH(VALUE(LEFT(B259,(FIND("-",B259,1)-1))),Reference!$B:$B,0)),INDEX(Reference!$C:$C,MATCH((LEFT(B259,(FIND("-",B259,1)-1))),Reference!$B:$B,0))),IFERROR(IF(FIND("-",B259),"Asset Management",""),""))</f>
        <v>Asset Management</v>
      </c>
      <c r="N259" s="14" t="str">
        <f>_xlfn.IFNA(INDEX(Reference!$M:$N,MATCH($C259,Reference!$M:$M,0),2),"Exclude")</f>
        <v>Union Labor</v>
      </c>
      <c r="O259" s="14" t="str">
        <f>VLOOKUP(X259,'Department Detail'!$A$2:$F$5229,5,FALSE)</f>
        <v>Line &amp; Meter Operations</v>
      </c>
      <c r="R259" s="76"/>
      <c r="X259" s="14">
        <v>2235</v>
      </c>
    </row>
    <row r="260" spans="1:24" s="14" customFormat="1" ht="15" thickBot="1" x14ac:dyDescent="0.35">
      <c r="A260" s="13"/>
      <c r="B260" s="57" t="s">
        <v>403</v>
      </c>
      <c r="C260" s="57" t="s">
        <v>191</v>
      </c>
      <c r="D260" s="56">
        <v>62.13000000000001</v>
      </c>
      <c r="E260" s="56"/>
      <c r="F260" s="14">
        <f>IF(AND(LEFT($C260,4)&lt;&gt;"8310")*OR(_xlfn.IFNA(MATCH(LEFT($B260,8),Reference!$E:$E,0),0),(_xlfn.IFNA(MATCH(MID($B260,5,4),Reference!$E:$E,0),0))),$D260,)</f>
        <v>0</v>
      </c>
      <c r="G260" s="14">
        <f t="shared" si="35"/>
        <v>0</v>
      </c>
      <c r="H260" s="14">
        <f t="shared" si="36"/>
        <v>0</v>
      </c>
      <c r="I260" s="14">
        <f>IF(AND(F260=0,G260=0,H260=0,_xlfn.IFNA(MATCH(LEFT($B260,8),Reference!$G:$G,0),0)),0,
IF(AND(F260=0,G260=0,H260=0,_xlfn.IFNA(MATCH(LEFT($B260,8),Reference!$H:$H,0),0)),$D260,
IF(AND(F260=0,G260=0,H260=0,_xlfn.IFNA(MATCH(LEFT($C260,4),Reference!$H:$H,0),0)),$D260,
IF((AND(F260=0,G260=0,H260=0,(_xlfn.IFNA(MATCH(LEFT($B260,4),Reference!$H:$H,0),0)))),$D260,
IF(AND(F260=0,G260=0,H260=0,_xlfn.IFNA(MATCH(MID($B260,5,4),Reference!$H:$H,0),0),LEFT($C260,4)&lt;&gt;"8865"),$D260,0)))))</f>
        <v>0</v>
      </c>
      <c r="J260" s="14">
        <f t="shared" si="37"/>
        <v>62.13000000000001</v>
      </c>
      <c r="K260" s="14">
        <f t="shared" si="38"/>
        <v>62.13000000000001</v>
      </c>
      <c r="L260" s="14">
        <f t="shared" si="39"/>
        <v>0</v>
      </c>
      <c r="M260" s="14" t="str">
        <f>IFERROR(IFERROR(INDEX(Reference!$C:$C,MATCH(VALUE(LEFT(B260,(FIND("-",B260,1)-1))),Reference!$B:$B,0)),INDEX(Reference!$C:$C,MATCH((LEFT(B260,(FIND("-",B260,1)-1))),Reference!$B:$B,0))),IFERROR(IF(FIND("-",B260),"Asset Management",""),""))</f>
        <v>Asset Management</v>
      </c>
      <c r="N260" s="14" t="str">
        <f>_xlfn.IFNA(INDEX(Reference!$M:$N,MATCH($C260,Reference!$M:$M,0),2),"Exclude")</f>
        <v>Union Labor</v>
      </c>
      <c r="O260" s="14" t="str">
        <f>VLOOKUP(X260,'Department Detail'!$A$2:$F$5229,5,FALSE)</f>
        <v>Line &amp; Meter Operations</v>
      </c>
      <c r="R260" s="76"/>
      <c r="X260" s="14">
        <v>2235</v>
      </c>
    </row>
    <row r="261" spans="1:24" s="14" customFormat="1" ht="15" thickBot="1" x14ac:dyDescent="0.35">
      <c r="A261" s="13"/>
      <c r="B261" s="57" t="s">
        <v>404</v>
      </c>
      <c r="C261" s="57" t="s">
        <v>186</v>
      </c>
      <c r="D261" s="56">
        <v>745.05</v>
      </c>
      <c r="E261" s="56"/>
      <c r="F261" s="14">
        <f>IF(AND(LEFT($C261,4)&lt;&gt;"8310")*OR(_xlfn.IFNA(MATCH(LEFT($B261,8),Reference!$E:$E,0),0),(_xlfn.IFNA(MATCH(MID($B261,5,4),Reference!$E:$E,0),0))),$D261,)</f>
        <v>0</v>
      </c>
      <c r="G261" s="14">
        <f t="shared" si="35"/>
        <v>0</v>
      </c>
      <c r="H261" s="14">
        <f t="shared" si="36"/>
        <v>0</v>
      </c>
      <c r="I261" s="14">
        <f>IF(AND(F261=0,G261=0,H261=0,_xlfn.IFNA(MATCH(LEFT($B261,8),Reference!$G:$G,0),0)),0,
IF(AND(F261=0,G261=0,H261=0,_xlfn.IFNA(MATCH(LEFT($B261,8),Reference!$H:$H,0),0)),$D261,
IF(AND(F261=0,G261=0,H261=0,_xlfn.IFNA(MATCH(LEFT($C261,4),Reference!$H:$H,0),0)),$D261,
IF((AND(F261=0,G261=0,H261=0,(_xlfn.IFNA(MATCH(LEFT($B261,4),Reference!$H:$H,0),0)))),$D261,
IF(AND(F261=0,G261=0,H261=0,_xlfn.IFNA(MATCH(MID($B261,5,4),Reference!$H:$H,0),0),LEFT($C261,4)&lt;&gt;"8865"),$D261,0)))))</f>
        <v>0</v>
      </c>
      <c r="J261" s="14">
        <f t="shared" si="37"/>
        <v>745.05</v>
      </c>
      <c r="K261" s="14">
        <f t="shared" si="38"/>
        <v>745.05</v>
      </c>
      <c r="L261" s="14">
        <f t="shared" si="39"/>
        <v>0</v>
      </c>
      <c r="M261" s="14" t="str">
        <f>IFERROR(IFERROR(INDEX(Reference!$C:$C,MATCH(VALUE(LEFT(B261,(FIND("-",B261,1)-1))),Reference!$B:$B,0)),INDEX(Reference!$C:$C,MATCH((LEFT(B261,(FIND("-",B261,1)-1))),Reference!$B:$B,0))),IFERROR(IF(FIND("-",B261),"Asset Management",""),""))</f>
        <v>Asset Management</v>
      </c>
      <c r="N261" s="14" t="str">
        <f>_xlfn.IFNA(INDEX(Reference!$M:$N,MATCH($C261,Reference!$M:$M,0),2),"Exclude")</f>
        <v>Union Labor</v>
      </c>
      <c r="O261" s="14" t="str">
        <f>VLOOKUP(X261,'Department Detail'!$A$2:$F$5229,5,FALSE)</f>
        <v>Line &amp; Meter Operations</v>
      </c>
      <c r="R261" s="76"/>
      <c r="X261" s="14">
        <v>2235</v>
      </c>
    </row>
    <row r="262" spans="1:24" s="14" customFormat="1" ht="15" thickBot="1" x14ac:dyDescent="0.35">
      <c r="A262" s="13"/>
      <c r="B262" s="57" t="s">
        <v>404</v>
      </c>
      <c r="C262" s="57" t="s">
        <v>191</v>
      </c>
      <c r="D262" s="56">
        <v>400.53000000000003</v>
      </c>
      <c r="E262" s="56"/>
      <c r="F262" s="14">
        <f>IF(AND(LEFT($C262,4)&lt;&gt;"8310")*OR(_xlfn.IFNA(MATCH(LEFT($B262,8),Reference!$E:$E,0),0),(_xlfn.IFNA(MATCH(MID($B262,5,4),Reference!$E:$E,0),0))),$D262,)</f>
        <v>0</v>
      </c>
      <c r="G262" s="14">
        <f t="shared" si="35"/>
        <v>0</v>
      </c>
      <c r="H262" s="14">
        <f t="shared" si="36"/>
        <v>0</v>
      </c>
      <c r="I262" s="14">
        <f>IF(AND(F262=0,G262=0,H262=0,_xlfn.IFNA(MATCH(LEFT($B262,8),Reference!$G:$G,0),0)),0,
IF(AND(F262=0,G262=0,H262=0,_xlfn.IFNA(MATCH(LEFT($B262,8),Reference!$H:$H,0),0)),$D262,
IF(AND(F262=0,G262=0,H262=0,_xlfn.IFNA(MATCH(LEFT($C262,4),Reference!$H:$H,0),0)),$D262,
IF((AND(F262=0,G262=0,H262=0,(_xlfn.IFNA(MATCH(LEFT($B262,4),Reference!$H:$H,0),0)))),$D262,
IF(AND(F262=0,G262=0,H262=0,_xlfn.IFNA(MATCH(MID($B262,5,4),Reference!$H:$H,0),0),LEFT($C262,4)&lt;&gt;"8865"),$D262,0)))))</f>
        <v>0</v>
      </c>
      <c r="J262" s="14">
        <f t="shared" si="37"/>
        <v>400.53000000000003</v>
      </c>
      <c r="K262" s="14">
        <f t="shared" si="38"/>
        <v>400.53000000000003</v>
      </c>
      <c r="L262" s="14">
        <f t="shared" si="39"/>
        <v>0</v>
      </c>
      <c r="M262" s="14" t="str">
        <f>IFERROR(IFERROR(INDEX(Reference!$C:$C,MATCH(VALUE(LEFT(B262,(FIND("-",B262,1)-1))),Reference!$B:$B,0)),INDEX(Reference!$C:$C,MATCH((LEFT(B262,(FIND("-",B262,1)-1))),Reference!$B:$B,0))),IFERROR(IF(FIND("-",B262),"Asset Management",""),""))</f>
        <v>Asset Management</v>
      </c>
      <c r="N262" s="14" t="str">
        <f>_xlfn.IFNA(INDEX(Reference!$M:$N,MATCH($C262,Reference!$M:$M,0),2),"Exclude")</f>
        <v>Union Labor</v>
      </c>
      <c r="O262" s="14" t="str">
        <f>VLOOKUP(X262,'Department Detail'!$A$2:$F$5229,5,FALSE)</f>
        <v>Line &amp; Meter Operations</v>
      </c>
      <c r="R262" s="76"/>
      <c r="X262" s="14">
        <v>2235</v>
      </c>
    </row>
    <row r="263" spans="1:24" s="14" customFormat="1" ht="15" thickBot="1" x14ac:dyDescent="0.35">
      <c r="A263" s="13"/>
      <c r="B263" s="57" t="s">
        <v>405</v>
      </c>
      <c r="C263" s="57" t="s">
        <v>186</v>
      </c>
      <c r="D263" s="56">
        <v>238.45</v>
      </c>
      <c r="E263" s="56"/>
      <c r="F263" s="14">
        <f>IF(AND(LEFT($C263,4)&lt;&gt;"8310")*OR(_xlfn.IFNA(MATCH(LEFT($B263,8),Reference!$E:$E,0),0),(_xlfn.IFNA(MATCH(MID($B263,5,4),Reference!$E:$E,0),0))),$D263,)</f>
        <v>0</v>
      </c>
      <c r="G263" s="14">
        <f t="shared" si="35"/>
        <v>0</v>
      </c>
      <c r="H263" s="14">
        <f t="shared" si="36"/>
        <v>0</v>
      </c>
      <c r="I263" s="14">
        <f>IF(AND(F263=0,G263=0,H263=0,_xlfn.IFNA(MATCH(LEFT($B263,8),Reference!$G:$G,0),0)),0,
IF(AND(F263=0,G263=0,H263=0,_xlfn.IFNA(MATCH(LEFT($B263,8),Reference!$H:$H,0),0)),$D263,
IF(AND(F263=0,G263=0,H263=0,_xlfn.IFNA(MATCH(LEFT($C263,4),Reference!$H:$H,0),0)),$D263,
IF((AND(F263=0,G263=0,H263=0,(_xlfn.IFNA(MATCH(LEFT($B263,4),Reference!$H:$H,0),0)))),$D263,
IF(AND(F263=0,G263=0,H263=0,_xlfn.IFNA(MATCH(MID($B263,5,4),Reference!$H:$H,0),0),LEFT($C263,4)&lt;&gt;"8865"),$D263,0)))))</f>
        <v>0</v>
      </c>
      <c r="J263" s="14">
        <f t="shared" si="37"/>
        <v>238.45</v>
      </c>
      <c r="K263" s="14">
        <f t="shared" si="38"/>
        <v>238.45</v>
      </c>
      <c r="L263" s="14">
        <f t="shared" si="39"/>
        <v>0</v>
      </c>
      <c r="M263" s="14" t="str">
        <f>IFERROR(IFERROR(INDEX(Reference!$C:$C,MATCH(VALUE(LEFT(B263,(FIND("-",B263,1)-1))),Reference!$B:$B,0)),INDEX(Reference!$C:$C,MATCH((LEFT(B263,(FIND("-",B263,1)-1))),Reference!$B:$B,0))),IFERROR(IF(FIND("-",B263),"Asset Management",""),""))</f>
        <v>Asset Management</v>
      </c>
      <c r="N263" s="14" t="str">
        <f>_xlfn.IFNA(INDEX(Reference!$M:$N,MATCH($C263,Reference!$M:$M,0),2),"Exclude")</f>
        <v>Union Labor</v>
      </c>
      <c r="O263" s="14" t="str">
        <f>VLOOKUP(X263,'Department Detail'!$A$2:$F$5229,5,FALSE)</f>
        <v>Line &amp; Meter Operations</v>
      </c>
      <c r="R263" s="76"/>
      <c r="X263" s="14">
        <v>2235</v>
      </c>
    </row>
    <row r="264" spans="1:24" s="14" customFormat="1" ht="15" thickBot="1" x14ac:dyDescent="0.35">
      <c r="A264" s="13"/>
      <c r="B264" s="57" t="s">
        <v>405</v>
      </c>
      <c r="C264" s="57" t="s">
        <v>191</v>
      </c>
      <c r="D264" s="56">
        <v>40.94</v>
      </c>
      <c r="E264" s="56"/>
      <c r="F264" s="14">
        <f>IF(AND(LEFT($C264,4)&lt;&gt;"8310")*OR(_xlfn.IFNA(MATCH(LEFT($B264,8),Reference!$E:$E,0),0),(_xlfn.IFNA(MATCH(MID($B264,5,4),Reference!$E:$E,0),0))),$D264,)</f>
        <v>0</v>
      </c>
      <c r="G264" s="14">
        <f t="shared" si="35"/>
        <v>0</v>
      </c>
      <c r="H264" s="14">
        <f t="shared" si="36"/>
        <v>0</v>
      </c>
      <c r="I264" s="14">
        <f>IF(AND(F264=0,G264=0,H264=0,_xlfn.IFNA(MATCH(LEFT($B264,8),Reference!$G:$G,0),0)),0,
IF(AND(F264=0,G264=0,H264=0,_xlfn.IFNA(MATCH(LEFT($B264,8),Reference!$H:$H,0),0)),$D264,
IF(AND(F264=0,G264=0,H264=0,_xlfn.IFNA(MATCH(LEFT($C264,4),Reference!$H:$H,0),0)),$D264,
IF((AND(F264=0,G264=0,H264=0,(_xlfn.IFNA(MATCH(LEFT($B264,4),Reference!$H:$H,0),0)))),$D264,
IF(AND(F264=0,G264=0,H264=0,_xlfn.IFNA(MATCH(MID($B264,5,4),Reference!$H:$H,0),0),LEFT($C264,4)&lt;&gt;"8865"),$D264,0)))))</f>
        <v>0</v>
      </c>
      <c r="J264" s="14">
        <f t="shared" si="37"/>
        <v>40.94</v>
      </c>
      <c r="K264" s="14">
        <f t="shared" si="38"/>
        <v>40.94</v>
      </c>
      <c r="L264" s="14">
        <f t="shared" si="39"/>
        <v>0</v>
      </c>
      <c r="M264" s="14" t="str">
        <f>IFERROR(IFERROR(INDEX(Reference!$C:$C,MATCH(VALUE(LEFT(B264,(FIND("-",B264,1)-1))),Reference!$B:$B,0)),INDEX(Reference!$C:$C,MATCH((LEFT(B264,(FIND("-",B264,1)-1))),Reference!$B:$B,0))),IFERROR(IF(FIND("-",B264),"Asset Management",""),""))</f>
        <v>Asset Management</v>
      </c>
      <c r="N264" s="14" t="str">
        <f>_xlfn.IFNA(INDEX(Reference!$M:$N,MATCH($C264,Reference!$M:$M,0),2),"Exclude")</f>
        <v>Union Labor</v>
      </c>
      <c r="O264" s="14" t="str">
        <f>VLOOKUP(X264,'Department Detail'!$A$2:$F$5229,5,FALSE)</f>
        <v>Line &amp; Meter Operations</v>
      </c>
      <c r="R264" s="76"/>
      <c r="X264" s="14">
        <v>2235</v>
      </c>
    </row>
    <row r="265" spans="1:24" s="14" customFormat="1" ht="15" thickBot="1" x14ac:dyDescent="0.35">
      <c r="A265" s="13"/>
      <c r="B265" s="57" t="s">
        <v>406</v>
      </c>
      <c r="C265" s="57" t="s">
        <v>186</v>
      </c>
      <c r="D265" s="56">
        <v>925.48</v>
      </c>
      <c r="E265" s="56"/>
      <c r="F265" s="14">
        <f>IF(AND(LEFT($C265,4)&lt;&gt;"8310")*OR(_xlfn.IFNA(MATCH(LEFT($B265,8),Reference!$E:$E,0),0),(_xlfn.IFNA(MATCH(MID($B265,5,4),Reference!$E:$E,0),0))),$D265,)</f>
        <v>0</v>
      </c>
      <c r="G265" s="14">
        <f t="shared" si="35"/>
        <v>0</v>
      </c>
      <c r="H265" s="14">
        <f t="shared" si="36"/>
        <v>0</v>
      </c>
      <c r="I265" s="14">
        <f>IF(AND(F265=0,G265=0,H265=0,_xlfn.IFNA(MATCH(LEFT($B265,8),Reference!$G:$G,0),0)),0,
IF(AND(F265=0,G265=0,H265=0,_xlfn.IFNA(MATCH(LEFT($B265,8),Reference!$H:$H,0),0)),$D265,
IF(AND(F265=0,G265=0,H265=0,_xlfn.IFNA(MATCH(LEFT($C265,4),Reference!$H:$H,0),0)),$D265,
IF((AND(F265=0,G265=0,H265=0,(_xlfn.IFNA(MATCH(LEFT($B265,4),Reference!$H:$H,0),0)))),$D265,
IF(AND(F265=0,G265=0,H265=0,_xlfn.IFNA(MATCH(MID($B265,5,4),Reference!$H:$H,0),0),LEFT($C265,4)&lt;&gt;"8865"),$D265,0)))))</f>
        <v>0</v>
      </c>
      <c r="J265" s="14">
        <f t="shared" si="37"/>
        <v>925.48</v>
      </c>
      <c r="K265" s="14">
        <f t="shared" si="38"/>
        <v>925.48</v>
      </c>
      <c r="L265" s="14">
        <f t="shared" si="39"/>
        <v>0</v>
      </c>
      <c r="M265" s="14" t="str">
        <f>IFERROR(IFERROR(INDEX(Reference!$C:$C,MATCH(VALUE(LEFT(B265,(FIND("-",B265,1)-1))),Reference!$B:$B,0)),INDEX(Reference!$C:$C,MATCH((LEFT(B265,(FIND("-",B265,1)-1))),Reference!$B:$B,0))),IFERROR(IF(FIND("-",B265),"Asset Management",""),""))</f>
        <v>Asset Management</v>
      </c>
      <c r="N265" s="14" t="str">
        <f>_xlfn.IFNA(INDEX(Reference!$M:$N,MATCH($C265,Reference!$M:$M,0),2),"Exclude")</f>
        <v>Union Labor</v>
      </c>
      <c r="O265" s="14" t="str">
        <f>VLOOKUP(X265,'Department Detail'!$A$2:$F$5229,5,FALSE)</f>
        <v>Line &amp; Meter Operations</v>
      </c>
      <c r="R265" s="76"/>
      <c r="X265" s="14">
        <v>2235</v>
      </c>
    </row>
    <row r="266" spans="1:24" s="14" customFormat="1" ht="15" thickBot="1" x14ac:dyDescent="0.35">
      <c r="A266" s="13"/>
      <c r="B266" s="57" t="s">
        <v>406</v>
      </c>
      <c r="C266" s="57" t="s">
        <v>191</v>
      </c>
      <c r="D266" s="56">
        <v>159.27000000000001</v>
      </c>
      <c r="E266" s="56"/>
      <c r="F266" s="14">
        <f>IF(AND(LEFT($C266,4)&lt;&gt;"8310")*OR(_xlfn.IFNA(MATCH(LEFT($B266,8),Reference!$E:$E,0),0),(_xlfn.IFNA(MATCH(MID($B266,5,4),Reference!$E:$E,0),0))),$D266,)</f>
        <v>0</v>
      </c>
      <c r="G266" s="14">
        <f t="shared" si="35"/>
        <v>0</v>
      </c>
      <c r="H266" s="14">
        <f t="shared" si="36"/>
        <v>0</v>
      </c>
      <c r="I266" s="14">
        <f>IF(AND(F266=0,G266=0,H266=0,_xlfn.IFNA(MATCH(LEFT($B266,8),Reference!$G:$G,0),0)),0,
IF(AND(F266=0,G266=0,H266=0,_xlfn.IFNA(MATCH(LEFT($B266,8),Reference!$H:$H,0),0)),$D266,
IF(AND(F266=0,G266=0,H266=0,_xlfn.IFNA(MATCH(LEFT($C266,4),Reference!$H:$H,0),0)),$D266,
IF((AND(F266=0,G266=0,H266=0,(_xlfn.IFNA(MATCH(LEFT($B266,4),Reference!$H:$H,0),0)))),$D266,
IF(AND(F266=0,G266=0,H266=0,_xlfn.IFNA(MATCH(MID($B266,5,4),Reference!$H:$H,0),0),LEFT($C266,4)&lt;&gt;"8865"),$D266,0)))))</f>
        <v>0</v>
      </c>
      <c r="J266" s="14">
        <f t="shared" si="37"/>
        <v>159.27000000000001</v>
      </c>
      <c r="K266" s="14">
        <f t="shared" si="38"/>
        <v>159.27000000000001</v>
      </c>
      <c r="L266" s="14">
        <f t="shared" si="39"/>
        <v>0</v>
      </c>
      <c r="M266" s="14" t="str">
        <f>IFERROR(IFERROR(INDEX(Reference!$C:$C,MATCH(VALUE(LEFT(B266,(FIND("-",B266,1)-1))),Reference!$B:$B,0)),INDEX(Reference!$C:$C,MATCH((LEFT(B266,(FIND("-",B266,1)-1))),Reference!$B:$B,0))),IFERROR(IF(FIND("-",B266),"Asset Management",""),""))</f>
        <v>Asset Management</v>
      </c>
      <c r="N266" s="14" t="str">
        <f>_xlfn.IFNA(INDEX(Reference!$M:$N,MATCH($C266,Reference!$M:$M,0),2),"Exclude")</f>
        <v>Union Labor</v>
      </c>
      <c r="O266" s="14" t="str">
        <f>VLOOKUP(X266,'Department Detail'!$A$2:$F$5229,5,FALSE)</f>
        <v>Line &amp; Meter Operations</v>
      </c>
      <c r="R266" s="76"/>
      <c r="X266" s="14">
        <v>2235</v>
      </c>
    </row>
    <row r="267" spans="1:24" s="14" customFormat="1" ht="15" thickBot="1" x14ac:dyDescent="0.35">
      <c r="A267" s="13"/>
      <c r="B267" s="57" t="s">
        <v>407</v>
      </c>
      <c r="C267" s="57" t="s">
        <v>186</v>
      </c>
      <c r="D267" s="56">
        <v>200.99</v>
      </c>
      <c r="E267" s="56"/>
      <c r="F267" s="14">
        <f>IF(AND(LEFT($C267,4)&lt;&gt;"8310")*OR(_xlfn.IFNA(MATCH(LEFT($B267,8),Reference!$E:$E,0),0),(_xlfn.IFNA(MATCH(MID($B267,5,4),Reference!$E:$E,0),0))),$D267,)</f>
        <v>0</v>
      </c>
      <c r="G267" s="14">
        <f t="shared" si="35"/>
        <v>0</v>
      </c>
      <c r="H267" s="14">
        <f t="shared" si="36"/>
        <v>0</v>
      </c>
      <c r="I267" s="14">
        <f>IF(AND(F267=0,G267=0,H267=0,_xlfn.IFNA(MATCH(LEFT($B267,8),Reference!$G:$G,0),0)),0,
IF(AND(F267=0,G267=0,H267=0,_xlfn.IFNA(MATCH(LEFT($B267,8),Reference!$H:$H,0),0)),$D267,
IF(AND(F267=0,G267=0,H267=0,_xlfn.IFNA(MATCH(LEFT($C267,4),Reference!$H:$H,0),0)),$D267,
IF((AND(F267=0,G267=0,H267=0,(_xlfn.IFNA(MATCH(LEFT($B267,4),Reference!$H:$H,0),0)))),$D267,
IF(AND(F267=0,G267=0,H267=0,_xlfn.IFNA(MATCH(MID($B267,5,4),Reference!$H:$H,0),0),LEFT($C267,4)&lt;&gt;"8865"),$D267,0)))))</f>
        <v>0</v>
      </c>
      <c r="J267" s="14">
        <f t="shared" si="37"/>
        <v>200.99</v>
      </c>
      <c r="K267" s="14">
        <f t="shared" si="38"/>
        <v>200.99</v>
      </c>
      <c r="L267" s="14">
        <f t="shared" si="39"/>
        <v>0</v>
      </c>
      <c r="M267" s="14" t="str">
        <f>IFERROR(IFERROR(INDEX(Reference!$C:$C,MATCH(VALUE(LEFT(B267,(FIND("-",B267,1)-1))),Reference!$B:$B,0)),INDEX(Reference!$C:$C,MATCH((LEFT(B267,(FIND("-",B267,1)-1))),Reference!$B:$B,0))),IFERROR(IF(FIND("-",B267),"Asset Management",""),""))</f>
        <v>Asset Management</v>
      </c>
      <c r="N267" s="14" t="str">
        <f>_xlfn.IFNA(INDEX(Reference!$M:$N,MATCH($C267,Reference!$M:$M,0),2),"Exclude")</f>
        <v>Union Labor</v>
      </c>
      <c r="O267" s="14" t="str">
        <f>VLOOKUP(X267,'Department Detail'!$A$2:$F$5229,5,FALSE)</f>
        <v>Line &amp; Meter Operations</v>
      </c>
      <c r="R267" s="76"/>
      <c r="X267" s="14">
        <v>2235</v>
      </c>
    </row>
    <row r="268" spans="1:24" s="14" customFormat="1" ht="15" thickBot="1" x14ac:dyDescent="0.35">
      <c r="A268" s="13"/>
      <c r="B268" s="57" t="s">
        <v>407</v>
      </c>
      <c r="C268" s="57" t="s">
        <v>191</v>
      </c>
      <c r="D268" s="56">
        <v>61.52</v>
      </c>
      <c r="E268" s="56"/>
      <c r="F268" s="14">
        <f>IF(AND(LEFT($C268,4)&lt;&gt;"8310")*OR(_xlfn.IFNA(MATCH(LEFT($B268,8),Reference!$E:$E,0),0),(_xlfn.IFNA(MATCH(MID($B268,5,4),Reference!$E:$E,0),0))),$D268,)</f>
        <v>0</v>
      </c>
      <c r="G268" s="14">
        <f t="shared" si="35"/>
        <v>0</v>
      </c>
      <c r="H268" s="14">
        <f t="shared" si="36"/>
        <v>0</v>
      </c>
      <c r="I268" s="14">
        <f>IF(AND(F268=0,G268=0,H268=0,_xlfn.IFNA(MATCH(LEFT($B268,8),Reference!$G:$G,0),0)),0,
IF(AND(F268=0,G268=0,H268=0,_xlfn.IFNA(MATCH(LEFT($B268,8),Reference!$H:$H,0),0)),$D268,
IF(AND(F268=0,G268=0,H268=0,_xlfn.IFNA(MATCH(LEFT($C268,4),Reference!$H:$H,0),0)),$D268,
IF((AND(F268=0,G268=0,H268=0,(_xlfn.IFNA(MATCH(LEFT($B268,4),Reference!$H:$H,0),0)))),$D268,
IF(AND(F268=0,G268=0,H268=0,_xlfn.IFNA(MATCH(MID($B268,5,4),Reference!$H:$H,0),0),LEFT($C268,4)&lt;&gt;"8865"),$D268,0)))))</f>
        <v>0</v>
      </c>
      <c r="J268" s="14">
        <f t="shared" si="37"/>
        <v>61.52</v>
      </c>
      <c r="K268" s="14">
        <f t="shared" si="38"/>
        <v>61.52</v>
      </c>
      <c r="L268" s="14">
        <f t="shared" si="39"/>
        <v>0</v>
      </c>
      <c r="M268" s="14" t="str">
        <f>IFERROR(IFERROR(INDEX(Reference!$C:$C,MATCH(VALUE(LEFT(B268,(FIND("-",B268,1)-1))),Reference!$B:$B,0)),INDEX(Reference!$C:$C,MATCH((LEFT(B268,(FIND("-",B268,1)-1))),Reference!$B:$B,0))),IFERROR(IF(FIND("-",B268),"Asset Management",""),""))</f>
        <v>Asset Management</v>
      </c>
      <c r="N268" s="14" t="str">
        <f>_xlfn.IFNA(INDEX(Reference!$M:$N,MATCH($C268,Reference!$M:$M,0),2),"Exclude")</f>
        <v>Union Labor</v>
      </c>
      <c r="O268" s="14" t="str">
        <f>VLOOKUP(X268,'Department Detail'!$A$2:$F$5229,5,FALSE)</f>
        <v>Line &amp; Meter Operations</v>
      </c>
      <c r="R268" s="76"/>
      <c r="X268" s="14">
        <v>2235</v>
      </c>
    </row>
    <row r="269" spans="1:24" s="14" customFormat="1" ht="15" thickBot="1" x14ac:dyDescent="0.35">
      <c r="A269" s="13"/>
      <c r="B269" s="57" t="s">
        <v>408</v>
      </c>
      <c r="C269" s="57" t="s">
        <v>186</v>
      </c>
      <c r="D269" s="56">
        <v>18.12</v>
      </c>
      <c r="E269" s="56"/>
      <c r="F269" s="14">
        <f>IF(AND(LEFT($C269,4)&lt;&gt;"8310")*OR(_xlfn.IFNA(MATCH(LEFT($B269,8),Reference!$E:$E,0),0),(_xlfn.IFNA(MATCH(MID($B269,5,4),Reference!$E:$E,0),0))),$D269,)</f>
        <v>0</v>
      </c>
      <c r="G269" s="14">
        <f t="shared" si="35"/>
        <v>0</v>
      </c>
      <c r="H269" s="14">
        <f t="shared" si="36"/>
        <v>0</v>
      </c>
      <c r="I269" s="14">
        <f>IF(AND(F269=0,G269=0,H269=0,_xlfn.IFNA(MATCH(LEFT($B269,8),Reference!$G:$G,0),0)),0,
IF(AND(F269=0,G269=0,H269=0,_xlfn.IFNA(MATCH(LEFT($B269,8),Reference!$H:$H,0),0)),$D269,
IF(AND(F269=0,G269=0,H269=0,_xlfn.IFNA(MATCH(LEFT($C269,4),Reference!$H:$H,0),0)),$D269,
IF((AND(F269=0,G269=0,H269=0,(_xlfn.IFNA(MATCH(LEFT($B269,4),Reference!$H:$H,0),0)))),$D269,
IF(AND(F269=0,G269=0,H269=0,_xlfn.IFNA(MATCH(MID($B269,5,4),Reference!$H:$H,0),0),LEFT($C269,4)&lt;&gt;"8865"),$D269,0)))))</f>
        <v>0</v>
      </c>
      <c r="J269" s="14">
        <f t="shared" si="37"/>
        <v>18.12</v>
      </c>
      <c r="K269" s="14">
        <f t="shared" si="38"/>
        <v>18.12</v>
      </c>
      <c r="L269" s="14">
        <f t="shared" si="39"/>
        <v>0</v>
      </c>
      <c r="M269" s="14" t="str">
        <f>IFERROR(IFERROR(INDEX(Reference!$C:$C,MATCH(VALUE(LEFT(B269,(FIND("-",B269,1)-1))),Reference!$B:$B,0)),INDEX(Reference!$C:$C,MATCH((LEFT(B269,(FIND("-",B269,1)-1))),Reference!$B:$B,0))),IFERROR(IF(FIND("-",B269),"Asset Management",""),""))</f>
        <v>Asset Management</v>
      </c>
      <c r="N269" s="14" t="str">
        <f>_xlfn.IFNA(INDEX(Reference!$M:$N,MATCH($C269,Reference!$M:$M,0),2),"Exclude")</f>
        <v>Union Labor</v>
      </c>
      <c r="O269" s="14" t="str">
        <f>VLOOKUP(X269,'Department Detail'!$A$2:$F$5229,5,FALSE)</f>
        <v>Line &amp; Meter Operations</v>
      </c>
      <c r="R269" s="76"/>
      <c r="X269" s="14">
        <v>2235</v>
      </c>
    </row>
    <row r="270" spans="1:24" s="14" customFormat="1" ht="15" thickBot="1" x14ac:dyDescent="0.35">
      <c r="A270" s="13"/>
      <c r="B270" s="57" t="s">
        <v>409</v>
      </c>
      <c r="C270" s="57" t="s">
        <v>186</v>
      </c>
      <c r="D270" s="56">
        <v>34.81</v>
      </c>
      <c r="E270" s="56"/>
      <c r="F270" s="14">
        <f>IF(AND(LEFT($C270,4)&lt;&gt;"8310")*OR(_xlfn.IFNA(MATCH(LEFT($B270,8),Reference!$E:$E,0),0),(_xlfn.IFNA(MATCH(MID($B270,5,4),Reference!$E:$E,0),0))),$D270,)</f>
        <v>0</v>
      </c>
      <c r="G270" s="14">
        <f t="shared" si="35"/>
        <v>0</v>
      </c>
      <c r="H270" s="14">
        <f t="shared" si="36"/>
        <v>0</v>
      </c>
      <c r="I270" s="14">
        <f>IF(AND(F270=0,G270=0,H270=0,_xlfn.IFNA(MATCH(LEFT($B270,8),Reference!$G:$G,0),0)),0,
IF(AND(F270=0,G270=0,H270=0,_xlfn.IFNA(MATCH(LEFT($B270,8),Reference!$H:$H,0),0)),$D270,
IF(AND(F270=0,G270=0,H270=0,_xlfn.IFNA(MATCH(LEFT($C270,4),Reference!$H:$H,0),0)),$D270,
IF((AND(F270=0,G270=0,H270=0,(_xlfn.IFNA(MATCH(LEFT($B270,4),Reference!$H:$H,0),0)))),$D270,
IF(AND(F270=0,G270=0,H270=0,_xlfn.IFNA(MATCH(MID($B270,5,4),Reference!$H:$H,0),0),LEFT($C270,4)&lt;&gt;"8865"),$D270,0)))))</f>
        <v>0</v>
      </c>
      <c r="J270" s="14">
        <f t="shared" si="37"/>
        <v>34.81</v>
      </c>
      <c r="K270" s="14">
        <f t="shared" si="38"/>
        <v>34.81</v>
      </c>
      <c r="L270" s="14">
        <f t="shared" si="39"/>
        <v>0</v>
      </c>
      <c r="M270" s="14" t="str">
        <f>IFERROR(IFERROR(INDEX(Reference!$C:$C,MATCH(VALUE(LEFT(B270,(FIND("-",B270,1)-1))),Reference!$B:$B,0)),INDEX(Reference!$C:$C,MATCH((LEFT(B270,(FIND("-",B270,1)-1))),Reference!$B:$B,0))),IFERROR(IF(FIND("-",B270),"Asset Management",""),""))</f>
        <v>Asset Management</v>
      </c>
      <c r="N270" s="14" t="str">
        <f>_xlfn.IFNA(INDEX(Reference!$M:$N,MATCH($C270,Reference!$M:$M,0),2),"Exclude")</f>
        <v>Union Labor</v>
      </c>
      <c r="O270" s="14" t="str">
        <f>VLOOKUP(X270,'Department Detail'!$A$2:$F$5229,5,FALSE)</f>
        <v>Line &amp; Meter Operations</v>
      </c>
      <c r="R270" s="76"/>
      <c r="X270" s="14">
        <v>2235</v>
      </c>
    </row>
    <row r="271" spans="1:24" s="14" customFormat="1" ht="15" thickBot="1" x14ac:dyDescent="0.35">
      <c r="A271" s="13"/>
      <c r="B271" s="57" t="s">
        <v>410</v>
      </c>
      <c r="C271" s="57" t="s">
        <v>186</v>
      </c>
      <c r="D271" s="56">
        <v>133.56</v>
      </c>
      <c r="E271" s="56"/>
      <c r="F271" s="14">
        <f>IF(AND(LEFT($C271,4)&lt;&gt;"8310")*OR(_xlfn.IFNA(MATCH(LEFT($B271,8),Reference!$E:$E,0),0),(_xlfn.IFNA(MATCH(MID($B271,5,4),Reference!$E:$E,0),0))),$D271,)</f>
        <v>0</v>
      </c>
      <c r="G271" s="14">
        <f t="shared" si="35"/>
        <v>0</v>
      </c>
      <c r="H271" s="14">
        <f t="shared" si="36"/>
        <v>0</v>
      </c>
      <c r="I271" s="14">
        <f>IF(AND(F271=0,G271=0,H271=0,_xlfn.IFNA(MATCH(LEFT($B271,8),Reference!$G:$G,0),0)),0,
IF(AND(F271=0,G271=0,H271=0,_xlfn.IFNA(MATCH(LEFT($B271,8),Reference!$H:$H,0),0)),$D271,
IF(AND(F271=0,G271=0,H271=0,_xlfn.IFNA(MATCH(LEFT($C271,4),Reference!$H:$H,0),0)),$D271,
IF((AND(F271=0,G271=0,H271=0,(_xlfn.IFNA(MATCH(LEFT($B271,4),Reference!$H:$H,0),0)))),$D271,
IF(AND(F271=0,G271=0,H271=0,_xlfn.IFNA(MATCH(MID($B271,5,4),Reference!$H:$H,0),0),LEFT($C271,4)&lt;&gt;"8865"),$D271,0)))))</f>
        <v>0</v>
      </c>
      <c r="J271" s="14">
        <f t="shared" si="37"/>
        <v>133.56</v>
      </c>
      <c r="K271" s="14">
        <f t="shared" si="38"/>
        <v>133.56</v>
      </c>
      <c r="L271" s="14">
        <f t="shared" si="39"/>
        <v>0</v>
      </c>
      <c r="M271" s="14" t="str">
        <f>IFERROR(IFERROR(INDEX(Reference!$C:$C,MATCH(VALUE(LEFT(B271,(FIND("-",B271,1)-1))),Reference!$B:$B,0)),INDEX(Reference!$C:$C,MATCH((LEFT(B271,(FIND("-",B271,1)-1))),Reference!$B:$B,0))),IFERROR(IF(FIND("-",B271),"Asset Management",""),""))</f>
        <v>Asset Management</v>
      </c>
      <c r="N271" s="14" t="str">
        <f>_xlfn.IFNA(INDEX(Reference!$M:$N,MATCH($C271,Reference!$M:$M,0),2),"Exclude")</f>
        <v>Union Labor</v>
      </c>
      <c r="O271" s="14" t="str">
        <f>VLOOKUP(X271,'Department Detail'!$A$2:$F$5229,5,FALSE)</f>
        <v>Line &amp; Meter Operations</v>
      </c>
      <c r="R271" s="76"/>
      <c r="X271" s="14">
        <v>2235</v>
      </c>
    </row>
    <row r="272" spans="1:24" s="14" customFormat="1" ht="15" thickBot="1" x14ac:dyDescent="0.35">
      <c r="A272" s="13"/>
      <c r="B272" s="57" t="s">
        <v>410</v>
      </c>
      <c r="C272" s="57" t="s">
        <v>191</v>
      </c>
      <c r="D272" s="56">
        <v>4.8600000000000003</v>
      </c>
      <c r="E272" s="56"/>
      <c r="F272" s="14">
        <f>IF(AND(LEFT($C272,4)&lt;&gt;"8310")*OR(_xlfn.IFNA(MATCH(LEFT($B272,8),Reference!$E:$E,0),0),(_xlfn.IFNA(MATCH(MID($B272,5,4),Reference!$E:$E,0),0))),$D272,)</f>
        <v>0</v>
      </c>
      <c r="G272" s="14">
        <f t="shared" si="35"/>
        <v>0</v>
      </c>
      <c r="H272" s="14">
        <f t="shared" si="36"/>
        <v>0</v>
      </c>
      <c r="I272" s="14">
        <f>IF(AND(F272=0,G272=0,H272=0,_xlfn.IFNA(MATCH(LEFT($B272,8),Reference!$G:$G,0),0)),0,
IF(AND(F272=0,G272=0,H272=0,_xlfn.IFNA(MATCH(LEFT($B272,8),Reference!$H:$H,0),0)),$D272,
IF(AND(F272=0,G272=0,H272=0,_xlfn.IFNA(MATCH(LEFT($C272,4),Reference!$H:$H,0),0)),$D272,
IF((AND(F272=0,G272=0,H272=0,(_xlfn.IFNA(MATCH(LEFT($B272,4),Reference!$H:$H,0),0)))),$D272,
IF(AND(F272=0,G272=0,H272=0,_xlfn.IFNA(MATCH(MID($B272,5,4),Reference!$H:$H,0),0),LEFT($C272,4)&lt;&gt;"8865"),$D272,0)))))</f>
        <v>0</v>
      </c>
      <c r="J272" s="14">
        <f t="shared" si="37"/>
        <v>4.8600000000000003</v>
      </c>
      <c r="K272" s="14">
        <f t="shared" si="38"/>
        <v>4.8600000000000003</v>
      </c>
      <c r="L272" s="14">
        <f t="shared" si="39"/>
        <v>0</v>
      </c>
      <c r="M272" s="14" t="str">
        <f>IFERROR(IFERROR(INDEX(Reference!$C:$C,MATCH(VALUE(LEFT(B272,(FIND("-",B272,1)-1))),Reference!$B:$B,0)),INDEX(Reference!$C:$C,MATCH((LEFT(B272,(FIND("-",B272,1)-1))),Reference!$B:$B,0))),IFERROR(IF(FIND("-",B272),"Asset Management",""),""))</f>
        <v>Asset Management</v>
      </c>
      <c r="N272" s="14" t="str">
        <f>_xlfn.IFNA(INDEX(Reference!$M:$N,MATCH($C272,Reference!$M:$M,0),2),"Exclude")</f>
        <v>Union Labor</v>
      </c>
      <c r="O272" s="14" t="str">
        <f>VLOOKUP(X272,'Department Detail'!$A$2:$F$5229,5,FALSE)</f>
        <v>Line &amp; Meter Operations</v>
      </c>
      <c r="R272" s="76"/>
      <c r="X272" s="14">
        <v>2235</v>
      </c>
    </row>
    <row r="273" spans="1:24" s="14" customFormat="1" ht="15" thickBot="1" x14ac:dyDescent="0.35">
      <c r="A273" s="13"/>
      <c r="B273" s="57" t="s">
        <v>411</v>
      </c>
      <c r="C273" s="57" t="s">
        <v>179</v>
      </c>
      <c r="D273" s="56">
        <v>-44.33</v>
      </c>
      <c r="E273" s="56"/>
      <c r="F273" s="14">
        <f>IF(AND(LEFT($C273,4)&lt;&gt;"8310")*OR(_xlfn.IFNA(MATCH(LEFT($B273,8),Reference!$E:$E,0),0),(_xlfn.IFNA(MATCH(MID($B273,5,4),Reference!$E:$E,0),0))),$D273,)</f>
        <v>0</v>
      </c>
      <c r="G273" s="14">
        <f t="shared" si="35"/>
        <v>0</v>
      </c>
      <c r="H273" s="14">
        <f t="shared" si="36"/>
        <v>0</v>
      </c>
      <c r="I273" s="14">
        <f>IF(AND(F273=0,G273=0,H273=0,_xlfn.IFNA(MATCH(LEFT($B273,8),Reference!$G:$G,0),0)),0,
IF(AND(F273=0,G273=0,H273=0,_xlfn.IFNA(MATCH(LEFT($B273,8),Reference!$H:$H,0),0)),$D273,
IF(AND(F273=0,G273=0,H273=0,_xlfn.IFNA(MATCH(LEFT($C273,4),Reference!$H:$H,0),0)),$D273,
IF((AND(F273=0,G273=0,H273=0,(_xlfn.IFNA(MATCH(LEFT($B273,4),Reference!$H:$H,0),0)))),$D273,
IF(AND(F273=0,G273=0,H273=0,_xlfn.IFNA(MATCH(MID($B273,5,4),Reference!$H:$H,0),0),LEFT($C273,4)&lt;&gt;"8865"),$D273,0)))))</f>
        <v>0</v>
      </c>
      <c r="J273" s="14">
        <f t="shared" si="37"/>
        <v>-44.33</v>
      </c>
      <c r="K273" s="14">
        <f t="shared" si="38"/>
        <v>-44.33</v>
      </c>
      <c r="L273" s="14">
        <f t="shared" si="39"/>
        <v>0</v>
      </c>
      <c r="M273" s="14" t="str">
        <f>IFERROR(IFERROR(INDEX(Reference!$C:$C,MATCH(VALUE(LEFT(B273,(FIND("-",B273,1)-1))),Reference!$B:$B,0)),INDEX(Reference!$C:$C,MATCH((LEFT(B273,(FIND("-",B273,1)-1))),Reference!$B:$B,0))),IFERROR(IF(FIND("-",B273),"Asset Management",""),""))</f>
        <v>Asset Management</v>
      </c>
      <c r="N273" s="14" t="str">
        <f>_xlfn.IFNA(INDEX(Reference!$M:$N,MATCH($C273,Reference!$M:$M,0),2),"Exclude")</f>
        <v>Exclude</v>
      </c>
      <c r="O273" s="14" t="str">
        <f>VLOOKUP(X273,'Department Detail'!$A$2:$F$5229,5,FALSE)</f>
        <v>Line &amp; Meter Operations</v>
      </c>
      <c r="R273" s="76"/>
      <c r="X273" s="14">
        <v>2236</v>
      </c>
    </row>
    <row r="274" spans="1:24" s="14" customFormat="1" ht="15" thickBot="1" x14ac:dyDescent="0.35">
      <c r="A274" s="13"/>
      <c r="B274" s="57" t="s">
        <v>412</v>
      </c>
      <c r="C274" s="57" t="s">
        <v>186</v>
      </c>
      <c r="D274" s="56">
        <v>28.34</v>
      </c>
      <c r="E274" s="56"/>
      <c r="F274" s="14">
        <f>IF(AND(LEFT($C274,4)&lt;&gt;"8310")*OR(_xlfn.IFNA(MATCH(LEFT($B274,8),Reference!$E:$E,0),0),(_xlfn.IFNA(MATCH(MID($B274,5,4),Reference!$E:$E,0),0))),$D274,)</f>
        <v>0</v>
      </c>
      <c r="G274" s="14">
        <f t="shared" si="35"/>
        <v>0</v>
      </c>
      <c r="H274" s="14">
        <f t="shared" si="36"/>
        <v>0</v>
      </c>
      <c r="I274" s="14">
        <f>IF(AND(F274=0,G274=0,H274=0,_xlfn.IFNA(MATCH(LEFT($B274,8),Reference!$G:$G,0),0)),0,
IF(AND(F274=0,G274=0,H274=0,_xlfn.IFNA(MATCH(LEFT($B274,8),Reference!$H:$H,0),0)),$D274,
IF(AND(F274=0,G274=0,H274=0,_xlfn.IFNA(MATCH(LEFT($C274,4),Reference!$H:$H,0),0)),$D274,
IF((AND(F274=0,G274=0,H274=0,(_xlfn.IFNA(MATCH(LEFT($B274,4),Reference!$H:$H,0),0)))),$D274,
IF(AND(F274=0,G274=0,H274=0,_xlfn.IFNA(MATCH(MID($B274,5,4),Reference!$H:$H,0),0),LEFT($C274,4)&lt;&gt;"8865"),$D274,0)))))</f>
        <v>0</v>
      </c>
      <c r="J274" s="14">
        <f t="shared" si="37"/>
        <v>28.34</v>
      </c>
      <c r="K274" s="14">
        <f t="shared" si="38"/>
        <v>28.34</v>
      </c>
      <c r="L274" s="14">
        <f t="shared" si="39"/>
        <v>0</v>
      </c>
      <c r="M274" s="14" t="str">
        <f>IFERROR(IFERROR(INDEX(Reference!$C:$C,MATCH(VALUE(LEFT(B274,(FIND("-",B274,1)-1))),Reference!$B:$B,0)),INDEX(Reference!$C:$C,MATCH((LEFT(B274,(FIND("-",B274,1)-1))),Reference!$B:$B,0))),IFERROR(IF(FIND("-",B274),"Asset Management",""),""))</f>
        <v>Asset Management</v>
      </c>
      <c r="N274" s="14" t="str">
        <f>_xlfn.IFNA(INDEX(Reference!$M:$N,MATCH($C274,Reference!$M:$M,0),2),"Exclude")</f>
        <v>Union Labor</v>
      </c>
      <c r="O274" s="14" t="str">
        <f>VLOOKUP(X274,'Department Detail'!$A$2:$F$5229,5,FALSE)</f>
        <v>Line &amp; Meter Operations</v>
      </c>
      <c r="R274" s="76"/>
      <c r="X274" s="14">
        <v>2236</v>
      </c>
    </row>
    <row r="275" spans="1:24" s="14" customFormat="1" ht="15" thickBot="1" x14ac:dyDescent="0.35">
      <c r="A275" s="13"/>
      <c r="B275" s="57" t="s">
        <v>412</v>
      </c>
      <c r="C275" s="57" t="s">
        <v>191</v>
      </c>
      <c r="D275" s="56">
        <v>2.21</v>
      </c>
      <c r="E275" s="56"/>
      <c r="F275" s="14">
        <f>IF(AND(LEFT($C275,4)&lt;&gt;"8310")*OR(_xlfn.IFNA(MATCH(LEFT($B275,8),Reference!$E:$E,0),0),(_xlfn.IFNA(MATCH(MID($B275,5,4),Reference!$E:$E,0),0))),$D275,)</f>
        <v>0</v>
      </c>
      <c r="G275" s="14">
        <f t="shared" si="35"/>
        <v>0</v>
      </c>
      <c r="H275" s="14">
        <f t="shared" si="36"/>
        <v>0</v>
      </c>
      <c r="I275" s="14">
        <f>IF(AND(F275=0,G275=0,H275=0,_xlfn.IFNA(MATCH(LEFT($B275,8),Reference!$G:$G,0),0)),0,
IF(AND(F275=0,G275=0,H275=0,_xlfn.IFNA(MATCH(LEFT($B275,8),Reference!$H:$H,0),0)),$D275,
IF(AND(F275=0,G275=0,H275=0,_xlfn.IFNA(MATCH(LEFT($C275,4),Reference!$H:$H,0),0)),$D275,
IF((AND(F275=0,G275=0,H275=0,(_xlfn.IFNA(MATCH(LEFT($B275,4),Reference!$H:$H,0),0)))),$D275,
IF(AND(F275=0,G275=0,H275=0,_xlfn.IFNA(MATCH(MID($B275,5,4),Reference!$H:$H,0),0),LEFT($C275,4)&lt;&gt;"8865"),$D275,0)))))</f>
        <v>0</v>
      </c>
      <c r="J275" s="14">
        <f t="shared" si="37"/>
        <v>2.21</v>
      </c>
      <c r="K275" s="14">
        <f t="shared" si="38"/>
        <v>2.21</v>
      </c>
      <c r="L275" s="14">
        <f t="shared" si="39"/>
        <v>0</v>
      </c>
      <c r="M275" s="14" t="str">
        <f>IFERROR(IFERROR(INDEX(Reference!$C:$C,MATCH(VALUE(LEFT(B275,(FIND("-",B275,1)-1))),Reference!$B:$B,0)),INDEX(Reference!$C:$C,MATCH((LEFT(B275,(FIND("-",B275,1)-1))),Reference!$B:$B,0))),IFERROR(IF(FIND("-",B275),"Asset Management",""),""))</f>
        <v>Asset Management</v>
      </c>
      <c r="N275" s="14" t="str">
        <f>_xlfn.IFNA(INDEX(Reference!$M:$N,MATCH($C275,Reference!$M:$M,0),2),"Exclude")</f>
        <v>Union Labor</v>
      </c>
      <c r="O275" s="14" t="str">
        <f>VLOOKUP(X275,'Department Detail'!$A$2:$F$5229,5,FALSE)</f>
        <v>Line &amp; Meter Operations</v>
      </c>
      <c r="R275" s="76"/>
      <c r="X275" s="14">
        <v>2236</v>
      </c>
    </row>
    <row r="276" spans="1:24" s="14" customFormat="1" ht="15" thickBot="1" x14ac:dyDescent="0.35">
      <c r="A276" s="13"/>
      <c r="B276" s="57" t="s">
        <v>413</v>
      </c>
      <c r="C276" s="57" t="s">
        <v>186</v>
      </c>
      <c r="D276" s="56">
        <v>7.33</v>
      </c>
      <c r="E276" s="56"/>
      <c r="F276" s="14">
        <f>IF(AND(LEFT($C276,4)&lt;&gt;"8310")*OR(_xlfn.IFNA(MATCH(LEFT($B276,8),Reference!$E:$E,0),0),(_xlfn.IFNA(MATCH(MID($B276,5,4),Reference!$E:$E,0),0))),$D276,)</f>
        <v>0</v>
      </c>
      <c r="G276" s="14">
        <f t="shared" si="35"/>
        <v>0</v>
      </c>
      <c r="H276" s="14">
        <f t="shared" si="36"/>
        <v>0</v>
      </c>
      <c r="I276" s="14">
        <f>IF(AND(F276=0,G276=0,H276=0,_xlfn.IFNA(MATCH(LEFT($B276,8),Reference!$G:$G,0),0)),0,
IF(AND(F276=0,G276=0,H276=0,_xlfn.IFNA(MATCH(LEFT($B276,8),Reference!$H:$H,0),0)),$D276,
IF(AND(F276=0,G276=0,H276=0,_xlfn.IFNA(MATCH(LEFT($C276,4),Reference!$H:$H,0),0)),$D276,
IF((AND(F276=0,G276=0,H276=0,(_xlfn.IFNA(MATCH(LEFT($B276,4),Reference!$H:$H,0),0)))),$D276,
IF(AND(F276=0,G276=0,H276=0,_xlfn.IFNA(MATCH(MID($B276,5,4),Reference!$H:$H,0),0),LEFT($C276,4)&lt;&gt;"8865"),$D276,0)))))</f>
        <v>0</v>
      </c>
      <c r="J276" s="14">
        <f t="shared" si="37"/>
        <v>7.33</v>
      </c>
      <c r="K276" s="14">
        <f t="shared" si="38"/>
        <v>7.33</v>
      </c>
      <c r="L276" s="14">
        <f t="shared" si="39"/>
        <v>0</v>
      </c>
      <c r="M276" s="14" t="str">
        <f>IFERROR(IFERROR(INDEX(Reference!$C:$C,MATCH(VALUE(LEFT(B276,(FIND("-",B276,1)-1))),Reference!$B:$B,0)),INDEX(Reference!$C:$C,MATCH((LEFT(B276,(FIND("-",B276,1)-1))),Reference!$B:$B,0))),IFERROR(IF(FIND("-",B276),"Asset Management",""),""))</f>
        <v>Asset Management</v>
      </c>
      <c r="N276" s="14" t="str">
        <f>_xlfn.IFNA(INDEX(Reference!$M:$N,MATCH($C276,Reference!$M:$M,0),2),"Exclude")</f>
        <v>Union Labor</v>
      </c>
      <c r="O276" s="14" t="str">
        <f>VLOOKUP(X276,'Department Detail'!$A$2:$F$5229,5,FALSE)</f>
        <v>Line &amp; Meter Operations</v>
      </c>
      <c r="R276" s="76"/>
      <c r="X276" s="14">
        <v>2236</v>
      </c>
    </row>
    <row r="277" spans="1:24" s="14" customFormat="1" ht="15" thickBot="1" x14ac:dyDescent="0.35">
      <c r="A277" s="13"/>
      <c r="B277" s="57" t="s">
        <v>414</v>
      </c>
      <c r="C277" s="57" t="s">
        <v>185</v>
      </c>
      <c r="D277" s="56">
        <v>181.28</v>
      </c>
      <c r="E277" s="56"/>
      <c r="F277" s="14">
        <f>IF(AND(LEFT($C277,4)&lt;&gt;"8310")*OR(_xlfn.IFNA(MATCH(LEFT($B277,8),Reference!$E:$E,0),0),(_xlfn.IFNA(MATCH(MID($B277,5,4),Reference!$E:$E,0),0))),$D277,)</f>
        <v>0</v>
      </c>
      <c r="G277" s="14">
        <f t="shared" si="35"/>
        <v>0</v>
      </c>
      <c r="H277" s="14">
        <f t="shared" si="36"/>
        <v>0</v>
      </c>
      <c r="I277" s="14">
        <f>IF(AND(F277=0,G277=0,H277=0,_xlfn.IFNA(MATCH(LEFT($B277,8),Reference!$G:$G,0),0)),0,
IF(AND(F277=0,G277=0,H277=0,_xlfn.IFNA(MATCH(LEFT($B277,8),Reference!$H:$H,0),0)),$D277,
IF(AND(F277=0,G277=0,H277=0,_xlfn.IFNA(MATCH(LEFT($C277,4),Reference!$H:$H,0),0)),$D277,
IF((AND(F277=0,G277=0,H277=0,(_xlfn.IFNA(MATCH(LEFT($B277,4),Reference!$H:$H,0),0)))),$D277,
IF(AND(F277=0,G277=0,H277=0,_xlfn.IFNA(MATCH(MID($B277,5,4),Reference!$H:$H,0),0),LEFT($C277,4)&lt;&gt;"8865"),$D277,0)))))</f>
        <v>0</v>
      </c>
      <c r="J277" s="14">
        <f t="shared" si="37"/>
        <v>181.28</v>
      </c>
      <c r="K277" s="14">
        <f t="shared" si="38"/>
        <v>181.28</v>
      </c>
      <c r="L277" s="14">
        <f t="shared" si="39"/>
        <v>0</v>
      </c>
      <c r="M277" s="14" t="str">
        <f>IFERROR(IFERROR(INDEX(Reference!$C:$C,MATCH(VALUE(LEFT(B277,(FIND("-",B277,1)-1))),Reference!$B:$B,0)),INDEX(Reference!$C:$C,MATCH((LEFT(B277,(FIND("-",B277,1)-1))),Reference!$B:$B,0))),IFERROR(IF(FIND("-",B277),"Asset Management",""),""))</f>
        <v>Asset Management</v>
      </c>
      <c r="N277" s="14" t="str">
        <f>_xlfn.IFNA(INDEX(Reference!$M:$N,MATCH($C277,Reference!$M:$M,0),2),"Exclude")</f>
        <v>NonUnion Labor</v>
      </c>
      <c r="O277" s="14" t="str">
        <f>VLOOKUP(X277,'Department Detail'!$A$2:$F$5229,5,FALSE)</f>
        <v>Line &amp; Meter Operations</v>
      </c>
      <c r="R277" s="76"/>
      <c r="X277" s="14">
        <v>2236</v>
      </c>
    </row>
    <row r="278" spans="1:24" s="14" customFormat="1" ht="15" thickBot="1" x14ac:dyDescent="0.35">
      <c r="A278" s="13"/>
      <c r="B278" s="57" t="s">
        <v>415</v>
      </c>
      <c r="C278" s="57" t="s">
        <v>185</v>
      </c>
      <c r="D278" s="56">
        <v>317.24</v>
      </c>
      <c r="E278" s="56"/>
      <c r="F278" s="14">
        <f>IF(AND(LEFT($C278,4)&lt;&gt;"8310")*OR(_xlfn.IFNA(MATCH(LEFT($B278,8),Reference!$E:$E,0),0),(_xlfn.IFNA(MATCH(MID($B278,5,4),Reference!$E:$E,0),0))),$D278,)</f>
        <v>0</v>
      </c>
      <c r="G278" s="14">
        <f t="shared" si="35"/>
        <v>0</v>
      </c>
      <c r="H278" s="14">
        <f t="shared" si="36"/>
        <v>0</v>
      </c>
      <c r="I278" s="14">
        <f>IF(AND(F278=0,G278=0,H278=0,_xlfn.IFNA(MATCH(LEFT($B278,8),Reference!$G:$G,0),0)),0,
IF(AND(F278=0,G278=0,H278=0,_xlfn.IFNA(MATCH(LEFT($B278,8),Reference!$H:$H,0),0)),$D278,
IF(AND(F278=0,G278=0,H278=0,_xlfn.IFNA(MATCH(LEFT($C278,4),Reference!$H:$H,0),0)),$D278,
IF((AND(F278=0,G278=0,H278=0,(_xlfn.IFNA(MATCH(LEFT($B278,4),Reference!$H:$H,0),0)))),$D278,
IF(AND(F278=0,G278=0,H278=0,_xlfn.IFNA(MATCH(MID($B278,5,4),Reference!$H:$H,0),0),LEFT($C278,4)&lt;&gt;"8865"),$D278,0)))))</f>
        <v>0</v>
      </c>
      <c r="J278" s="14">
        <f t="shared" si="37"/>
        <v>317.24</v>
      </c>
      <c r="K278" s="14">
        <f t="shared" si="38"/>
        <v>317.24</v>
      </c>
      <c r="L278" s="14">
        <f t="shared" si="39"/>
        <v>0</v>
      </c>
      <c r="M278" s="14" t="str">
        <f>IFERROR(IFERROR(INDEX(Reference!$C:$C,MATCH(VALUE(LEFT(B278,(FIND("-",B278,1)-1))),Reference!$B:$B,0)),INDEX(Reference!$C:$C,MATCH((LEFT(B278,(FIND("-",B278,1)-1))),Reference!$B:$B,0))),IFERROR(IF(FIND("-",B278),"Asset Management",""),""))</f>
        <v>Asset Management</v>
      </c>
      <c r="N278" s="14" t="str">
        <f>_xlfn.IFNA(INDEX(Reference!$M:$N,MATCH($C278,Reference!$M:$M,0),2),"Exclude")</f>
        <v>NonUnion Labor</v>
      </c>
      <c r="O278" s="14" t="str">
        <f>VLOOKUP(X278,'Department Detail'!$A$2:$F$5229,5,FALSE)</f>
        <v>Line &amp; Meter Operations</v>
      </c>
      <c r="R278" s="76"/>
      <c r="X278" s="14">
        <v>2236</v>
      </c>
    </row>
    <row r="279" spans="1:24" s="14" customFormat="1" ht="15" thickBot="1" x14ac:dyDescent="0.35">
      <c r="A279" s="13"/>
      <c r="B279" s="57" t="s">
        <v>415</v>
      </c>
      <c r="C279" s="57" t="s">
        <v>202</v>
      </c>
      <c r="D279" s="56">
        <v>56.68</v>
      </c>
      <c r="E279" s="56"/>
      <c r="F279" s="14">
        <f>IF(AND(LEFT($C279,4)&lt;&gt;"8310")*OR(_xlfn.IFNA(MATCH(LEFT($B279,8),Reference!$E:$E,0),0),(_xlfn.IFNA(MATCH(MID($B279,5,4),Reference!$E:$E,0),0))),$D279,)</f>
        <v>0</v>
      </c>
      <c r="G279" s="14">
        <f t="shared" si="35"/>
        <v>0</v>
      </c>
      <c r="H279" s="14">
        <f t="shared" si="36"/>
        <v>0</v>
      </c>
      <c r="I279" s="14">
        <f>IF(AND(F279=0,G279=0,H279=0,_xlfn.IFNA(MATCH(LEFT($B279,8),Reference!$G:$G,0),0)),0,
IF(AND(F279=0,G279=0,H279=0,_xlfn.IFNA(MATCH(LEFT($B279,8),Reference!$H:$H,0),0)),$D279,
IF(AND(F279=0,G279=0,H279=0,_xlfn.IFNA(MATCH(LEFT($C279,4),Reference!$H:$H,0),0)),$D279,
IF((AND(F279=0,G279=0,H279=0,(_xlfn.IFNA(MATCH(LEFT($B279,4),Reference!$H:$H,0),0)))),$D279,
IF(AND(F279=0,G279=0,H279=0,_xlfn.IFNA(MATCH(MID($B279,5,4),Reference!$H:$H,0),0),LEFT($C279,4)&lt;&gt;"8865"),$D279,0)))))</f>
        <v>0</v>
      </c>
      <c r="J279" s="14">
        <f t="shared" si="37"/>
        <v>56.68</v>
      </c>
      <c r="K279" s="14">
        <f t="shared" si="38"/>
        <v>56.68</v>
      </c>
      <c r="L279" s="14">
        <f t="shared" si="39"/>
        <v>0</v>
      </c>
      <c r="M279" s="14" t="str">
        <f>IFERROR(IFERROR(INDEX(Reference!$C:$C,MATCH(VALUE(LEFT(B279,(FIND("-",B279,1)-1))),Reference!$B:$B,0)),INDEX(Reference!$C:$C,MATCH((LEFT(B279,(FIND("-",B279,1)-1))),Reference!$B:$B,0))),IFERROR(IF(FIND("-",B279),"Asset Management",""),""))</f>
        <v>Asset Management</v>
      </c>
      <c r="N279" s="14" t="str">
        <f>_xlfn.IFNA(INDEX(Reference!$M:$N,MATCH($C279,Reference!$M:$M,0),2),"Exclude")</f>
        <v>Nonlabor</v>
      </c>
      <c r="O279" s="14" t="str">
        <f>VLOOKUP(X279,'Department Detail'!$A$2:$F$5229,5,FALSE)</f>
        <v>Line &amp; Meter Operations</v>
      </c>
      <c r="R279" s="76"/>
      <c r="X279" s="14">
        <v>2236</v>
      </c>
    </row>
    <row r="280" spans="1:24" s="14" customFormat="1" ht="15" thickBot="1" x14ac:dyDescent="0.35">
      <c r="A280" s="13"/>
      <c r="B280" s="57" t="s">
        <v>416</v>
      </c>
      <c r="C280" s="57" t="s">
        <v>185</v>
      </c>
      <c r="D280" s="56">
        <v>2400</v>
      </c>
      <c r="E280" s="56"/>
      <c r="F280" s="14">
        <f>IF(AND(LEFT($C280,4)&lt;&gt;"8310")*OR(_xlfn.IFNA(MATCH(LEFT($B280,8),Reference!$E:$E,0),0),(_xlfn.IFNA(MATCH(MID($B280,5,4),Reference!$E:$E,0),0))),$D280,)</f>
        <v>0</v>
      </c>
      <c r="G280" s="14">
        <f t="shared" si="35"/>
        <v>0</v>
      </c>
      <c r="H280" s="14">
        <f t="shared" si="36"/>
        <v>0</v>
      </c>
      <c r="I280" s="14">
        <f>IF(AND(F280=0,G280=0,H280=0,_xlfn.IFNA(MATCH(LEFT($B280,8),Reference!$G:$G,0),0)),0,
IF(AND(F280=0,G280=0,H280=0,_xlfn.IFNA(MATCH(LEFT($B280,8),Reference!$H:$H,0),0)),$D280,
IF(AND(F280=0,G280=0,H280=0,_xlfn.IFNA(MATCH(LEFT($C280,4),Reference!$H:$H,0),0)),$D280,
IF((AND(F280=0,G280=0,H280=0,(_xlfn.IFNA(MATCH(LEFT($B280,4),Reference!$H:$H,0),0)))),$D280,
IF(AND(F280=0,G280=0,H280=0,_xlfn.IFNA(MATCH(MID($B280,5,4),Reference!$H:$H,0),0),LEFT($C280,4)&lt;&gt;"8865"),$D280,0)))))</f>
        <v>2400</v>
      </c>
      <c r="J280" s="14">
        <f t="shared" si="37"/>
        <v>0</v>
      </c>
      <c r="K280" s="14">
        <f t="shared" si="38"/>
        <v>2400</v>
      </c>
      <c r="L280" s="14">
        <f t="shared" si="39"/>
        <v>0</v>
      </c>
      <c r="M280" s="14" t="str">
        <f>IFERROR(IFERROR(INDEX(Reference!$C:$C,MATCH(VALUE(LEFT(B280,(FIND("-",B280,1)-1))),Reference!$B:$B,0)),INDEX(Reference!$C:$C,MATCH((LEFT(B280,(FIND("-",B280,1)-1))),Reference!$B:$B,0))),IFERROR(IF(FIND("-",B280),"Asset Management",""),""))</f>
        <v>DBU/Eng &amp; Const O&amp;M</v>
      </c>
      <c r="N280" s="14" t="str">
        <f>_xlfn.IFNA(INDEX(Reference!$M:$N,MATCH($C280,Reference!$M:$M,0),2),"Exclude")</f>
        <v>NonUnion Labor</v>
      </c>
      <c r="O280" s="14" t="str">
        <f>VLOOKUP(X280,'Department Detail'!$A$2:$F$5229,5,FALSE)</f>
        <v>Line &amp; Meter Operations</v>
      </c>
      <c r="R280" s="76"/>
      <c r="X280" s="14">
        <v>2236</v>
      </c>
    </row>
    <row r="281" spans="1:24" s="14" customFormat="1" ht="15" thickBot="1" x14ac:dyDescent="0.35">
      <c r="A281" s="13"/>
      <c r="B281" s="57" t="s">
        <v>416</v>
      </c>
      <c r="C281" s="57" t="s">
        <v>208</v>
      </c>
      <c r="D281" s="56">
        <v>225.88400000000001</v>
      </c>
      <c r="E281" s="56"/>
      <c r="F281" s="14">
        <f>IF(AND(LEFT($C281,4)&lt;&gt;"8310")*OR(_xlfn.IFNA(MATCH(LEFT($B281,8),Reference!$E:$E,0),0),(_xlfn.IFNA(MATCH(MID($B281,5,4),Reference!$E:$E,0),0))),$D281,)</f>
        <v>0</v>
      </c>
      <c r="G281" s="14">
        <f t="shared" si="35"/>
        <v>0</v>
      </c>
      <c r="H281" s="14">
        <f t="shared" si="36"/>
        <v>0</v>
      </c>
      <c r="I281" s="14">
        <f>IF(AND(F281=0,G281=0,H281=0,_xlfn.IFNA(MATCH(LEFT($B281,8),Reference!$G:$G,0),0)),0,
IF(AND(F281=0,G281=0,H281=0,_xlfn.IFNA(MATCH(LEFT($B281,8),Reference!$H:$H,0),0)),$D281,
IF(AND(F281=0,G281=0,H281=0,_xlfn.IFNA(MATCH(LEFT($C281,4),Reference!$H:$H,0),0)),$D281,
IF((AND(F281=0,G281=0,H281=0,(_xlfn.IFNA(MATCH(LEFT($B281,4),Reference!$H:$H,0),0)))),$D281,
IF(AND(F281=0,G281=0,H281=0,_xlfn.IFNA(MATCH(MID($B281,5,4),Reference!$H:$H,0),0),LEFT($C281,4)&lt;&gt;"8865"),$D281,0)))))</f>
        <v>225.88400000000001</v>
      </c>
      <c r="J281" s="14">
        <f t="shared" si="37"/>
        <v>0</v>
      </c>
      <c r="K281" s="14">
        <f t="shared" si="38"/>
        <v>225.88400000000001</v>
      </c>
      <c r="L281" s="14">
        <f t="shared" si="39"/>
        <v>0</v>
      </c>
      <c r="M281" s="14" t="str">
        <f>IFERROR(IFERROR(INDEX(Reference!$C:$C,MATCH(VALUE(LEFT(B281,(FIND("-",B281,1)-1))),Reference!$B:$B,0)),INDEX(Reference!$C:$C,MATCH((LEFT(B281,(FIND("-",B281,1)-1))),Reference!$B:$B,0))),IFERROR(IF(FIND("-",B281),"Asset Management",""),""))</f>
        <v>DBU/Eng &amp; Const O&amp;M</v>
      </c>
      <c r="N281" s="14" t="str">
        <f>_xlfn.IFNA(INDEX(Reference!$M:$N,MATCH($C281,Reference!$M:$M,0),2),"Exclude")</f>
        <v>Inventory</v>
      </c>
      <c r="O281" s="14" t="str">
        <f>VLOOKUP(X281,'Department Detail'!$A$2:$F$5229,5,FALSE)</f>
        <v>Line &amp; Meter Operations</v>
      </c>
      <c r="R281" s="76"/>
      <c r="X281" s="14">
        <v>2236</v>
      </c>
    </row>
    <row r="282" spans="1:24" s="14" customFormat="1" ht="15" thickBot="1" x14ac:dyDescent="0.35">
      <c r="A282" s="13"/>
      <c r="B282" s="57" t="s">
        <v>416</v>
      </c>
      <c r="C282" s="57" t="s">
        <v>211</v>
      </c>
      <c r="D282" s="56">
        <v>-86.68</v>
      </c>
      <c r="E282" s="56"/>
      <c r="F282" s="14">
        <f>IF(AND(LEFT($C282,4)&lt;&gt;"8310")*OR(_xlfn.IFNA(MATCH(LEFT($B282,8),Reference!$E:$E,0),0),(_xlfn.IFNA(MATCH(MID($B282,5,4),Reference!$E:$E,0),0))),$D282,)</f>
        <v>0</v>
      </c>
      <c r="G282" s="14">
        <f t="shared" si="35"/>
        <v>0</v>
      </c>
      <c r="H282" s="14">
        <f t="shared" si="36"/>
        <v>0</v>
      </c>
      <c r="I282" s="14">
        <f>IF(AND(F282=0,G282=0,H282=0,_xlfn.IFNA(MATCH(LEFT($B282,8),Reference!$G:$G,0),0)),0,
IF(AND(F282=0,G282=0,H282=0,_xlfn.IFNA(MATCH(LEFT($B282,8),Reference!$H:$H,0),0)),$D282,
IF(AND(F282=0,G282=0,H282=0,_xlfn.IFNA(MATCH(LEFT($C282,4),Reference!$H:$H,0),0)),$D282,
IF((AND(F282=0,G282=0,H282=0,(_xlfn.IFNA(MATCH(LEFT($B282,4),Reference!$H:$H,0),0)))),$D282,
IF(AND(F282=0,G282=0,H282=0,_xlfn.IFNA(MATCH(MID($B282,5,4),Reference!$H:$H,0),0),LEFT($C282,4)&lt;&gt;"8865"),$D282,0)))))</f>
        <v>-86.68</v>
      </c>
      <c r="J282" s="14">
        <f t="shared" si="37"/>
        <v>0</v>
      </c>
      <c r="K282" s="14">
        <f t="shared" si="38"/>
        <v>-86.68</v>
      </c>
      <c r="L282" s="14">
        <f t="shared" si="39"/>
        <v>0</v>
      </c>
      <c r="M282" s="14" t="str">
        <f>IFERROR(IFERROR(INDEX(Reference!$C:$C,MATCH(VALUE(LEFT(B282,(FIND("-",B282,1)-1))),Reference!$B:$B,0)),INDEX(Reference!$C:$C,MATCH((LEFT(B282,(FIND("-",B282,1)-1))),Reference!$B:$B,0))),IFERROR(IF(FIND("-",B282),"Asset Management",""),""))</f>
        <v>DBU/Eng &amp; Const O&amp;M</v>
      </c>
      <c r="N282" s="14" t="str">
        <f>_xlfn.IFNA(INDEX(Reference!$M:$N,MATCH($C282,Reference!$M:$M,0),2),"Exclude")</f>
        <v>Inventory</v>
      </c>
      <c r="O282" s="14" t="str">
        <f>VLOOKUP(X282,'Department Detail'!$A$2:$F$5229,5,FALSE)</f>
        <v>Line &amp; Meter Operations</v>
      </c>
      <c r="R282" s="76"/>
      <c r="X282" s="14">
        <v>2236</v>
      </c>
    </row>
    <row r="283" spans="1:24" s="14" customFormat="1" ht="15" thickBot="1" x14ac:dyDescent="0.35">
      <c r="A283" s="13"/>
      <c r="B283" s="57" t="s">
        <v>417</v>
      </c>
      <c r="C283" s="57" t="s">
        <v>185</v>
      </c>
      <c r="D283" s="56">
        <v>5678.0640000000003</v>
      </c>
      <c r="E283" s="56"/>
      <c r="F283" s="14">
        <f>IF(AND(LEFT($C283,4)&lt;&gt;"8310")*OR(_xlfn.IFNA(MATCH(LEFT($B283,8),Reference!$E:$E,0),0),(_xlfn.IFNA(MATCH(MID($B283,5,4),Reference!$E:$E,0),0))),$D283,)</f>
        <v>0</v>
      </c>
      <c r="G283" s="14">
        <f t="shared" si="35"/>
        <v>0</v>
      </c>
      <c r="H283" s="14">
        <f t="shared" si="36"/>
        <v>0</v>
      </c>
      <c r="I283" s="14">
        <f>IF(AND(F283=0,G283=0,H283=0,_xlfn.IFNA(MATCH(LEFT($B283,8),Reference!$G:$G,0),0)),0,
IF(AND(F283=0,G283=0,H283=0,_xlfn.IFNA(MATCH(LEFT($B283,8),Reference!$H:$H,0),0)),$D283,
IF(AND(F283=0,G283=0,H283=0,_xlfn.IFNA(MATCH(LEFT($C283,4),Reference!$H:$H,0),0)),$D283,
IF((AND(F283=0,G283=0,H283=0,(_xlfn.IFNA(MATCH(LEFT($B283,4),Reference!$H:$H,0),0)))),$D283,
IF(AND(F283=0,G283=0,H283=0,_xlfn.IFNA(MATCH(MID($B283,5,4),Reference!$H:$H,0),0),LEFT($C283,4)&lt;&gt;"8865"),$D283,0)))))</f>
        <v>5678.0640000000003</v>
      </c>
      <c r="J283" s="14">
        <f t="shared" si="37"/>
        <v>0</v>
      </c>
      <c r="K283" s="14">
        <f t="shared" si="38"/>
        <v>5678.0640000000003</v>
      </c>
      <c r="L283" s="14">
        <f t="shared" si="39"/>
        <v>0</v>
      </c>
      <c r="M283" s="14" t="str">
        <f>IFERROR(IFERROR(INDEX(Reference!$C:$C,MATCH(VALUE(LEFT(B283,(FIND("-",B283,1)-1))),Reference!$B:$B,0)),INDEX(Reference!$C:$C,MATCH((LEFT(B283,(FIND("-",B283,1)-1))),Reference!$B:$B,0))),IFERROR(IF(FIND("-",B283),"Asset Management",""),""))</f>
        <v>DBU/Eng &amp; Const O&amp;M</v>
      </c>
      <c r="N283" s="14" t="str">
        <f>_xlfn.IFNA(INDEX(Reference!$M:$N,MATCH($C283,Reference!$M:$M,0),2),"Exclude")</f>
        <v>NonUnion Labor</v>
      </c>
      <c r="O283" s="14" t="str">
        <f>VLOOKUP(X283,'Department Detail'!$A$2:$F$5229,5,FALSE)</f>
        <v>Line &amp; Meter Operations</v>
      </c>
      <c r="R283" s="76"/>
      <c r="X283" s="14">
        <v>2236</v>
      </c>
    </row>
    <row r="284" spans="1:24" s="14" customFormat="1" ht="15" thickBot="1" x14ac:dyDescent="0.35">
      <c r="A284" s="13"/>
      <c r="B284" s="57" t="s">
        <v>418</v>
      </c>
      <c r="C284" s="57" t="s">
        <v>185</v>
      </c>
      <c r="D284" s="56">
        <v>1600</v>
      </c>
      <c r="E284" s="56"/>
      <c r="F284" s="14">
        <f>IF(AND(LEFT($C284,4)&lt;&gt;"8310")*OR(_xlfn.IFNA(MATCH(LEFT($B284,8),Reference!$E:$E,0),0),(_xlfn.IFNA(MATCH(MID($B284,5,4),Reference!$E:$E,0),0))),$D284,)</f>
        <v>0</v>
      </c>
      <c r="G284" s="14">
        <f t="shared" si="35"/>
        <v>0</v>
      </c>
      <c r="H284" s="14">
        <f t="shared" si="36"/>
        <v>0</v>
      </c>
      <c r="I284" s="14">
        <f>IF(AND(F284=0,G284=0,H284=0,_xlfn.IFNA(MATCH(LEFT($B284,8),Reference!$G:$G,0),0)),0,
IF(AND(F284=0,G284=0,H284=0,_xlfn.IFNA(MATCH(LEFT($B284,8),Reference!$H:$H,0),0)),$D284,
IF(AND(F284=0,G284=0,H284=0,_xlfn.IFNA(MATCH(LEFT($C284,4),Reference!$H:$H,0),0)),$D284,
IF((AND(F284=0,G284=0,H284=0,(_xlfn.IFNA(MATCH(LEFT($B284,4),Reference!$H:$H,0),0)))),$D284,
IF(AND(F284=0,G284=0,H284=0,_xlfn.IFNA(MATCH(MID($B284,5,4),Reference!$H:$H,0),0),LEFT($C284,4)&lt;&gt;"8865"),$D284,0)))))</f>
        <v>1600</v>
      </c>
      <c r="J284" s="14">
        <f t="shared" si="37"/>
        <v>0</v>
      </c>
      <c r="K284" s="14">
        <f t="shared" si="38"/>
        <v>1600</v>
      </c>
      <c r="L284" s="14">
        <f t="shared" si="39"/>
        <v>0</v>
      </c>
      <c r="M284" s="14" t="str">
        <f>IFERROR(IFERROR(INDEX(Reference!$C:$C,MATCH(VALUE(LEFT(B284,(FIND("-",B284,1)-1))),Reference!$B:$B,0)),INDEX(Reference!$C:$C,MATCH((LEFT(B284,(FIND("-",B284,1)-1))),Reference!$B:$B,0))),IFERROR(IF(FIND("-",B284),"Asset Management",""),""))</f>
        <v>DBU/Eng &amp; Const O&amp;M</v>
      </c>
      <c r="N284" s="14" t="str">
        <f>_xlfn.IFNA(INDEX(Reference!$M:$N,MATCH($C284,Reference!$M:$M,0),2),"Exclude")</f>
        <v>NonUnion Labor</v>
      </c>
      <c r="O284" s="14" t="str">
        <f>VLOOKUP(X284,'Department Detail'!$A$2:$F$5229,5,FALSE)</f>
        <v>Line &amp; Meter Operations</v>
      </c>
      <c r="R284" s="76"/>
      <c r="X284" s="14">
        <v>2236</v>
      </c>
    </row>
    <row r="285" spans="1:24" s="14" customFormat="1" ht="15" thickBot="1" x14ac:dyDescent="0.35">
      <c r="A285" s="13"/>
      <c r="B285" s="57" t="s">
        <v>419</v>
      </c>
      <c r="C285" s="57" t="s">
        <v>185</v>
      </c>
      <c r="D285" s="56">
        <v>2675.96</v>
      </c>
      <c r="E285" s="56"/>
      <c r="F285" s="14">
        <f>IF(AND(LEFT($C285,4)&lt;&gt;"8310")*OR(_xlfn.IFNA(MATCH(LEFT($B285,8),Reference!$E:$E,0),0),(_xlfn.IFNA(MATCH(MID($B285,5,4),Reference!$E:$E,0),0))),$D285,)</f>
        <v>0</v>
      </c>
      <c r="G285" s="14">
        <f t="shared" si="35"/>
        <v>0</v>
      </c>
      <c r="H285" s="14">
        <f t="shared" si="36"/>
        <v>0</v>
      </c>
      <c r="I285" s="14">
        <f>IF(AND(F285=0,G285=0,H285=0,_xlfn.IFNA(MATCH(LEFT($B285,8),Reference!$G:$G,0),0)),0,
IF(AND(F285=0,G285=0,H285=0,_xlfn.IFNA(MATCH(LEFT($B285,8),Reference!$H:$H,0),0)),$D285,
IF(AND(F285=0,G285=0,H285=0,_xlfn.IFNA(MATCH(LEFT($C285,4),Reference!$H:$H,0),0)),$D285,
IF((AND(F285=0,G285=0,H285=0,(_xlfn.IFNA(MATCH(LEFT($B285,4),Reference!$H:$H,0),0)))),$D285,
IF(AND(F285=0,G285=0,H285=0,_xlfn.IFNA(MATCH(MID($B285,5,4),Reference!$H:$H,0),0),LEFT($C285,4)&lt;&gt;"8865"),$D285,0)))))</f>
        <v>2675.96</v>
      </c>
      <c r="J285" s="14">
        <f t="shared" si="37"/>
        <v>0</v>
      </c>
      <c r="K285" s="14">
        <f t="shared" si="38"/>
        <v>2675.96</v>
      </c>
      <c r="L285" s="14">
        <f t="shared" si="39"/>
        <v>0</v>
      </c>
      <c r="M285" s="14" t="str">
        <f>IFERROR(IFERROR(INDEX(Reference!$C:$C,MATCH(VALUE(LEFT(B285,(FIND("-",B285,1)-1))),Reference!$B:$B,0)),INDEX(Reference!$C:$C,MATCH((LEFT(B285,(FIND("-",B285,1)-1))),Reference!$B:$B,0))),IFERROR(IF(FIND("-",B285),"Asset Management",""),""))</f>
        <v>DBU/Eng &amp; Const O&amp;M</v>
      </c>
      <c r="N285" s="14" t="str">
        <f>_xlfn.IFNA(INDEX(Reference!$M:$N,MATCH($C285,Reference!$M:$M,0),2),"Exclude")</f>
        <v>NonUnion Labor</v>
      </c>
      <c r="O285" s="14" t="str">
        <f>VLOOKUP(X285,'Department Detail'!$A$2:$F$5229,5,FALSE)</f>
        <v>Line &amp; Meter Operations</v>
      </c>
      <c r="R285" s="76"/>
      <c r="X285" s="14">
        <v>2236</v>
      </c>
    </row>
    <row r="286" spans="1:24" s="14" customFormat="1" ht="15" thickBot="1" x14ac:dyDescent="0.35">
      <c r="A286" s="13"/>
      <c r="B286" s="57" t="s">
        <v>420</v>
      </c>
      <c r="C286" s="57" t="s">
        <v>185</v>
      </c>
      <c r="D286" s="56">
        <v>1623.8</v>
      </c>
      <c r="E286" s="56"/>
      <c r="F286" s="14">
        <f>IF(AND(LEFT($C286,4)&lt;&gt;"8310")*OR(_xlfn.IFNA(MATCH(LEFT($B286,8),Reference!$E:$E,0),0),(_xlfn.IFNA(MATCH(MID($B286,5,4),Reference!$E:$E,0),0))),$D286,)</f>
        <v>0</v>
      </c>
      <c r="G286" s="14">
        <f t="shared" si="35"/>
        <v>0</v>
      </c>
      <c r="H286" s="14">
        <f t="shared" si="36"/>
        <v>0</v>
      </c>
      <c r="I286" s="14">
        <f>IF(AND(F286=0,G286=0,H286=0,_xlfn.IFNA(MATCH(LEFT($B286,8),Reference!$G:$G,0),0)),0,
IF(AND(F286=0,G286=0,H286=0,_xlfn.IFNA(MATCH(LEFT($B286,8),Reference!$H:$H,0),0)),$D286,
IF(AND(F286=0,G286=0,H286=0,_xlfn.IFNA(MATCH(LEFT($C286,4),Reference!$H:$H,0),0)),$D286,
IF((AND(F286=0,G286=0,H286=0,(_xlfn.IFNA(MATCH(LEFT($B286,4),Reference!$H:$H,0),0)))),$D286,
IF(AND(F286=0,G286=0,H286=0,_xlfn.IFNA(MATCH(MID($B286,5,4),Reference!$H:$H,0),0),LEFT($C286,4)&lt;&gt;"8865"),$D286,0)))))</f>
        <v>1623.8</v>
      </c>
      <c r="J286" s="14">
        <f t="shared" si="37"/>
        <v>0</v>
      </c>
      <c r="K286" s="14">
        <f t="shared" si="38"/>
        <v>1623.8</v>
      </c>
      <c r="L286" s="14">
        <f t="shared" si="39"/>
        <v>0</v>
      </c>
      <c r="M286" s="14" t="str">
        <f>IFERROR(IFERROR(INDEX(Reference!$C:$C,MATCH(VALUE(LEFT(B286,(FIND("-",B286,1)-1))),Reference!$B:$B,0)),INDEX(Reference!$C:$C,MATCH((LEFT(B286,(FIND("-",B286,1)-1))),Reference!$B:$B,0))),IFERROR(IF(FIND("-",B286),"Asset Management",""),""))</f>
        <v>DBU/Eng &amp; Const O&amp;M</v>
      </c>
      <c r="N286" s="14" t="str">
        <f>_xlfn.IFNA(INDEX(Reference!$M:$N,MATCH($C286,Reference!$M:$M,0),2),"Exclude")</f>
        <v>NonUnion Labor</v>
      </c>
      <c r="O286" s="14" t="str">
        <f>VLOOKUP(X286,'Department Detail'!$A$2:$F$5229,5,FALSE)</f>
        <v>Line &amp; Meter Operations</v>
      </c>
      <c r="R286" s="76"/>
      <c r="X286" s="14">
        <v>2236</v>
      </c>
    </row>
    <row r="287" spans="1:24" s="14" customFormat="1" ht="15" thickBot="1" x14ac:dyDescent="0.35">
      <c r="A287" s="13"/>
      <c r="B287" s="57" t="s">
        <v>421</v>
      </c>
      <c r="C287" s="57" t="s">
        <v>190</v>
      </c>
      <c r="D287" s="56">
        <v>118.81</v>
      </c>
      <c r="E287" s="56"/>
      <c r="F287" s="14">
        <f>IF(AND(LEFT($C287,4)&lt;&gt;"8310")*OR(_xlfn.IFNA(MATCH(LEFT($B287,8),Reference!$E:$E,0),0),(_xlfn.IFNA(MATCH(MID($B287,5,4),Reference!$E:$E,0),0))),$D287,)</f>
        <v>0</v>
      </c>
      <c r="G287" s="14">
        <f t="shared" si="35"/>
        <v>0</v>
      </c>
      <c r="H287" s="14">
        <f t="shared" si="36"/>
        <v>0</v>
      </c>
      <c r="I287" s="14">
        <f>IF(AND(F287=0,G287=0,H287=0,_xlfn.IFNA(MATCH(LEFT($B287,8),Reference!$G:$G,0),0)),0,
IF(AND(F287=0,G287=0,H287=0,_xlfn.IFNA(MATCH(LEFT($B287,8),Reference!$H:$H,0),0)),$D287,
IF(AND(F287=0,G287=0,H287=0,_xlfn.IFNA(MATCH(LEFT($C287,4),Reference!$H:$H,0),0)),$D287,
IF((AND(F287=0,G287=0,H287=0,(_xlfn.IFNA(MATCH(LEFT($B287,4),Reference!$H:$H,0),0)))),$D287,
IF(AND(F287=0,G287=0,H287=0,_xlfn.IFNA(MATCH(MID($B287,5,4),Reference!$H:$H,0),0),LEFT($C287,4)&lt;&gt;"8865"),$D287,0)))))</f>
        <v>118.81</v>
      </c>
      <c r="J287" s="14">
        <f t="shared" si="37"/>
        <v>0</v>
      </c>
      <c r="K287" s="14">
        <f t="shared" si="38"/>
        <v>118.81</v>
      </c>
      <c r="L287" s="14">
        <f t="shared" si="39"/>
        <v>0</v>
      </c>
      <c r="M287" s="14" t="str">
        <f>IFERROR(IFERROR(INDEX(Reference!$C:$C,MATCH(VALUE(LEFT(B287,(FIND("-",B287,1)-1))),Reference!$B:$B,0)),INDEX(Reference!$C:$C,MATCH((LEFT(B287,(FIND("-",B287,1)-1))),Reference!$B:$B,0))),IFERROR(IF(FIND("-",B287),"Asset Management",""),""))</f>
        <v>DBU/Eng &amp; Const O&amp;M</v>
      </c>
      <c r="N287" s="14" t="str">
        <f>_xlfn.IFNA(INDEX(Reference!$M:$N,MATCH($C287,Reference!$M:$M,0),2),"Exclude")</f>
        <v>Nonlabor</v>
      </c>
      <c r="O287" s="14" t="str">
        <f>VLOOKUP(X287,'Department Detail'!$A$2:$F$5229,5,FALSE)</f>
        <v>Line &amp; Meter Operations</v>
      </c>
      <c r="R287" s="76"/>
      <c r="X287" s="14">
        <v>2236</v>
      </c>
    </row>
    <row r="288" spans="1:24" s="14" customFormat="1" ht="15" thickBot="1" x14ac:dyDescent="0.35">
      <c r="A288" s="13"/>
      <c r="B288" s="57" t="s">
        <v>421</v>
      </c>
      <c r="C288" s="57" t="s">
        <v>194</v>
      </c>
      <c r="D288" s="56">
        <v>102</v>
      </c>
      <c r="E288" s="56"/>
      <c r="F288" s="14">
        <f>IF(AND(LEFT($C288,4)&lt;&gt;"8310")*OR(_xlfn.IFNA(MATCH(LEFT($B288,8),Reference!$E:$E,0),0),(_xlfn.IFNA(MATCH(MID($B288,5,4),Reference!$E:$E,0),0))),$D288,)</f>
        <v>0</v>
      </c>
      <c r="G288" s="14">
        <f t="shared" si="35"/>
        <v>0</v>
      </c>
      <c r="H288" s="14">
        <f t="shared" si="36"/>
        <v>0</v>
      </c>
      <c r="I288" s="14">
        <f>IF(AND(F288=0,G288=0,H288=0,_xlfn.IFNA(MATCH(LEFT($B288,8),Reference!$G:$G,0),0)),0,
IF(AND(F288=0,G288=0,H288=0,_xlfn.IFNA(MATCH(LEFT($B288,8),Reference!$H:$H,0),0)),$D288,
IF(AND(F288=0,G288=0,H288=0,_xlfn.IFNA(MATCH(LEFT($C288,4),Reference!$H:$H,0),0)),$D288,
IF((AND(F288=0,G288=0,H288=0,(_xlfn.IFNA(MATCH(LEFT($B288,4),Reference!$H:$H,0),0)))),$D288,
IF(AND(F288=0,G288=0,H288=0,_xlfn.IFNA(MATCH(MID($B288,5,4),Reference!$H:$H,0),0),LEFT($C288,4)&lt;&gt;"8865"),$D288,0)))))</f>
        <v>102</v>
      </c>
      <c r="J288" s="14">
        <f t="shared" si="37"/>
        <v>0</v>
      </c>
      <c r="K288" s="14">
        <f t="shared" si="38"/>
        <v>102</v>
      </c>
      <c r="L288" s="14">
        <f t="shared" si="39"/>
        <v>0</v>
      </c>
      <c r="M288" s="14" t="str">
        <f>IFERROR(IFERROR(INDEX(Reference!$C:$C,MATCH(VALUE(LEFT(B288,(FIND("-",B288,1)-1))),Reference!$B:$B,0)),INDEX(Reference!$C:$C,MATCH((LEFT(B288,(FIND("-",B288,1)-1))),Reference!$B:$B,0))),IFERROR(IF(FIND("-",B288),"Asset Management",""),""))</f>
        <v>DBU/Eng &amp; Const O&amp;M</v>
      </c>
      <c r="N288" s="14" t="str">
        <f>_xlfn.IFNA(INDEX(Reference!$M:$N,MATCH($C288,Reference!$M:$M,0),2),"Exclude")</f>
        <v>Nonlabor</v>
      </c>
      <c r="O288" s="14" t="str">
        <f>VLOOKUP(X288,'Department Detail'!$A$2:$F$5229,5,FALSE)</f>
        <v>Line &amp; Meter Operations</v>
      </c>
      <c r="R288" s="76"/>
      <c r="X288" s="14">
        <v>2236</v>
      </c>
    </row>
    <row r="289" spans="1:24" s="14" customFormat="1" ht="15" thickBot="1" x14ac:dyDescent="0.35">
      <c r="A289" s="13"/>
      <c r="B289" s="57" t="s">
        <v>421</v>
      </c>
      <c r="C289" s="57" t="s">
        <v>185</v>
      </c>
      <c r="D289" s="56">
        <v>26729.654000000002</v>
      </c>
      <c r="E289" s="56"/>
      <c r="F289" s="14">
        <f>IF(AND(LEFT($C289,4)&lt;&gt;"8310")*OR(_xlfn.IFNA(MATCH(LEFT($B289,8),Reference!$E:$E,0),0),(_xlfn.IFNA(MATCH(MID($B289,5,4),Reference!$E:$E,0),0))),$D289,)</f>
        <v>0</v>
      </c>
      <c r="G289" s="14">
        <f t="shared" si="35"/>
        <v>0</v>
      </c>
      <c r="H289" s="14">
        <f t="shared" si="36"/>
        <v>0</v>
      </c>
      <c r="I289" s="14">
        <f>IF(AND(F289=0,G289=0,H289=0,_xlfn.IFNA(MATCH(LEFT($B289,8),Reference!$G:$G,0),0)),0,
IF(AND(F289=0,G289=0,H289=0,_xlfn.IFNA(MATCH(LEFT($B289,8),Reference!$H:$H,0),0)),$D289,
IF(AND(F289=0,G289=0,H289=0,_xlfn.IFNA(MATCH(LEFT($C289,4),Reference!$H:$H,0),0)),$D289,
IF((AND(F289=0,G289=0,H289=0,(_xlfn.IFNA(MATCH(LEFT($B289,4),Reference!$H:$H,0),0)))),$D289,
IF(AND(F289=0,G289=0,H289=0,_xlfn.IFNA(MATCH(MID($B289,5,4),Reference!$H:$H,0),0),LEFT($C289,4)&lt;&gt;"8865"),$D289,0)))))</f>
        <v>26729.654000000002</v>
      </c>
      <c r="J289" s="14">
        <f t="shared" si="37"/>
        <v>0</v>
      </c>
      <c r="K289" s="14">
        <f t="shared" si="38"/>
        <v>26729.654000000002</v>
      </c>
      <c r="L289" s="14">
        <f t="shared" si="39"/>
        <v>0</v>
      </c>
      <c r="M289" s="14" t="str">
        <f>IFERROR(IFERROR(INDEX(Reference!$C:$C,MATCH(VALUE(LEFT(B289,(FIND("-",B289,1)-1))),Reference!$B:$B,0)),INDEX(Reference!$C:$C,MATCH((LEFT(B289,(FIND("-",B289,1)-1))),Reference!$B:$B,0))),IFERROR(IF(FIND("-",B289),"Asset Management",""),""))</f>
        <v>DBU/Eng &amp; Const O&amp;M</v>
      </c>
      <c r="N289" s="14" t="str">
        <f>_xlfn.IFNA(INDEX(Reference!$M:$N,MATCH($C289,Reference!$M:$M,0),2),"Exclude")</f>
        <v>NonUnion Labor</v>
      </c>
      <c r="O289" s="14" t="str">
        <f>VLOOKUP(X289,'Department Detail'!$A$2:$F$5229,5,FALSE)</f>
        <v>Line &amp; Meter Operations</v>
      </c>
      <c r="R289" s="76"/>
      <c r="X289" s="14">
        <v>2236</v>
      </c>
    </row>
    <row r="290" spans="1:24" s="14" customFormat="1" ht="15" thickBot="1" x14ac:dyDescent="0.35">
      <c r="A290" s="13"/>
      <c r="B290" s="57" t="s">
        <v>421</v>
      </c>
      <c r="C290" s="57" t="s">
        <v>202</v>
      </c>
      <c r="D290" s="56">
        <v>740.63599999999997</v>
      </c>
      <c r="E290" s="56"/>
      <c r="F290" s="14">
        <f>IF(AND(LEFT($C290,4)&lt;&gt;"8310")*OR(_xlfn.IFNA(MATCH(LEFT($B290,8),Reference!$E:$E,0),0),(_xlfn.IFNA(MATCH(MID($B290,5,4),Reference!$E:$E,0),0))),$D290,)</f>
        <v>0</v>
      </c>
      <c r="G290" s="14">
        <f t="shared" si="35"/>
        <v>0</v>
      </c>
      <c r="H290" s="14">
        <f t="shared" si="36"/>
        <v>0</v>
      </c>
      <c r="I290" s="14">
        <f>IF(AND(F290=0,G290=0,H290=0,_xlfn.IFNA(MATCH(LEFT($B290,8),Reference!$G:$G,0),0)),0,
IF(AND(F290=0,G290=0,H290=0,_xlfn.IFNA(MATCH(LEFT($B290,8),Reference!$H:$H,0),0)),$D290,
IF(AND(F290=0,G290=0,H290=0,_xlfn.IFNA(MATCH(LEFT($C290,4),Reference!$H:$H,0),0)),$D290,
IF((AND(F290=0,G290=0,H290=0,(_xlfn.IFNA(MATCH(LEFT($B290,4),Reference!$H:$H,0),0)))),$D290,
IF(AND(F290=0,G290=0,H290=0,_xlfn.IFNA(MATCH(MID($B290,5,4),Reference!$H:$H,0),0),LEFT($C290,4)&lt;&gt;"8865"),$D290,0)))))</f>
        <v>740.63599999999997</v>
      </c>
      <c r="J290" s="14">
        <f t="shared" si="37"/>
        <v>0</v>
      </c>
      <c r="K290" s="14">
        <f t="shared" si="38"/>
        <v>740.63599999999997</v>
      </c>
      <c r="L290" s="14">
        <f t="shared" si="39"/>
        <v>0</v>
      </c>
      <c r="M290" s="14" t="str">
        <f>IFERROR(IFERROR(INDEX(Reference!$C:$C,MATCH(VALUE(LEFT(B290,(FIND("-",B290,1)-1))),Reference!$B:$B,0)),INDEX(Reference!$C:$C,MATCH((LEFT(B290,(FIND("-",B290,1)-1))),Reference!$B:$B,0))),IFERROR(IF(FIND("-",B290),"Asset Management",""),""))</f>
        <v>DBU/Eng &amp; Const O&amp;M</v>
      </c>
      <c r="N290" s="14" t="str">
        <f>_xlfn.IFNA(INDEX(Reference!$M:$N,MATCH($C290,Reference!$M:$M,0),2),"Exclude")</f>
        <v>Nonlabor</v>
      </c>
      <c r="O290" s="14" t="str">
        <f>VLOOKUP(X290,'Department Detail'!$A$2:$F$5229,5,FALSE)</f>
        <v>Line &amp; Meter Operations</v>
      </c>
      <c r="R290" s="76"/>
      <c r="X290" s="14">
        <v>2236</v>
      </c>
    </row>
    <row r="291" spans="1:24" s="14" customFormat="1" ht="15" thickBot="1" x14ac:dyDescent="0.35">
      <c r="A291" s="13"/>
      <c r="B291" s="57" t="s">
        <v>421</v>
      </c>
      <c r="C291" s="57" t="s">
        <v>206</v>
      </c>
      <c r="D291" s="56">
        <v>102</v>
      </c>
      <c r="E291" s="56"/>
      <c r="F291" s="14">
        <f>IF(AND(LEFT($C291,4)&lt;&gt;"8310")*OR(_xlfn.IFNA(MATCH(LEFT($B291,8),Reference!$E:$E,0),0),(_xlfn.IFNA(MATCH(MID($B291,5,4),Reference!$E:$E,0),0))),$D291,)</f>
        <v>0</v>
      </c>
      <c r="G291" s="14">
        <f t="shared" si="35"/>
        <v>0</v>
      </c>
      <c r="H291" s="14">
        <f t="shared" si="36"/>
        <v>0</v>
      </c>
      <c r="I291" s="14">
        <f>IF(AND(F291=0,G291=0,H291=0,_xlfn.IFNA(MATCH(LEFT($B291,8),Reference!$G:$G,0),0)),0,
IF(AND(F291=0,G291=0,H291=0,_xlfn.IFNA(MATCH(LEFT($B291,8),Reference!$H:$H,0),0)),$D291,
IF(AND(F291=0,G291=0,H291=0,_xlfn.IFNA(MATCH(LEFT($C291,4),Reference!$H:$H,0),0)),$D291,
IF((AND(F291=0,G291=0,H291=0,(_xlfn.IFNA(MATCH(LEFT($B291,4),Reference!$H:$H,0),0)))),$D291,
IF(AND(F291=0,G291=0,H291=0,_xlfn.IFNA(MATCH(MID($B291,5,4),Reference!$H:$H,0),0),LEFT($C291,4)&lt;&gt;"8865"),$D291,0)))))</f>
        <v>102</v>
      </c>
      <c r="J291" s="14">
        <f t="shared" si="37"/>
        <v>0</v>
      </c>
      <c r="K291" s="14">
        <f t="shared" si="38"/>
        <v>102</v>
      </c>
      <c r="L291" s="14">
        <f t="shared" si="39"/>
        <v>0</v>
      </c>
      <c r="M291" s="14" t="str">
        <f>IFERROR(IFERROR(INDEX(Reference!$C:$C,MATCH(VALUE(LEFT(B291,(FIND("-",B291,1)-1))),Reference!$B:$B,0)),INDEX(Reference!$C:$C,MATCH((LEFT(B291,(FIND("-",B291,1)-1))),Reference!$B:$B,0))),IFERROR(IF(FIND("-",B291),"Asset Management",""),""))</f>
        <v>DBU/Eng &amp; Const O&amp;M</v>
      </c>
      <c r="N291" s="14" t="str">
        <f>_xlfn.IFNA(INDEX(Reference!$M:$N,MATCH($C291,Reference!$M:$M,0),2),"Exclude")</f>
        <v>Nonlabor</v>
      </c>
      <c r="O291" s="14" t="str">
        <f>VLOOKUP(X291,'Department Detail'!$A$2:$F$5229,5,FALSE)</f>
        <v>Line &amp; Meter Operations</v>
      </c>
      <c r="R291" s="76"/>
      <c r="X291" s="14">
        <v>2236</v>
      </c>
    </row>
    <row r="292" spans="1:24" s="14" customFormat="1" ht="15" thickBot="1" x14ac:dyDescent="0.35">
      <c r="A292" s="13"/>
      <c r="B292" s="57" t="s">
        <v>421</v>
      </c>
      <c r="C292" s="57" t="s">
        <v>208</v>
      </c>
      <c r="D292" s="56">
        <v>51</v>
      </c>
      <c r="E292" s="56"/>
      <c r="F292" s="14">
        <f>IF(AND(LEFT($C292,4)&lt;&gt;"8310")*OR(_xlfn.IFNA(MATCH(LEFT($B292,8),Reference!$E:$E,0),0),(_xlfn.IFNA(MATCH(MID($B292,5,4),Reference!$E:$E,0),0))),$D292,)</f>
        <v>0</v>
      </c>
      <c r="G292" s="14">
        <f t="shared" si="35"/>
        <v>0</v>
      </c>
      <c r="H292" s="14">
        <f t="shared" si="36"/>
        <v>0</v>
      </c>
      <c r="I292" s="14">
        <f>IF(AND(F292=0,G292=0,H292=0,_xlfn.IFNA(MATCH(LEFT($B292,8),Reference!$G:$G,0),0)),0,
IF(AND(F292=0,G292=0,H292=0,_xlfn.IFNA(MATCH(LEFT($B292,8),Reference!$H:$H,0),0)),$D292,
IF(AND(F292=0,G292=0,H292=0,_xlfn.IFNA(MATCH(LEFT($C292,4),Reference!$H:$H,0),0)),$D292,
IF((AND(F292=0,G292=0,H292=0,(_xlfn.IFNA(MATCH(LEFT($B292,4),Reference!$H:$H,0),0)))),$D292,
IF(AND(F292=0,G292=0,H292=0,_xlfn.IFNA(MATCH(MID($B292,5,4),Reference!$H:$H,0),0),LEFT($C292,4)&lt;&gt;"8865"),$D292,0)))))</f>
        <v>51</v>
      </c>
      <c r="J292" s="14">
        <f t="shared" si="37"/>
        <v>0</v>
      </c>
      <c r="K292" s="14">
        <f t="shared" si="38"/>
        <v>51</v>
      </c>
      <c r="L292" s="14">
        <f t="shared" si="39"/>
        <v>0</v>
      </c>
      <c r="M292" s="14" t="str">
        <f>IFERROR(IFERROR(INDEX(Reference!$C:$C,MATCH(VALUE(LEFT(B292,(FIND("-",B292,1)-1))),Reference!$B:$B,0)),INDEX(Reference!$C:$C,MATCH((LEFT(B292,(FIND("-",B292,1)-1))),Reference!$B:$B,0))),IFERROR(IF(FIND("-",B292),"Asset Management",""),""))</f>
        <v>DBU/Eng &amp; Const O&amp;M</v>
      </c>
      <c r="N292" s="14" t="str">
        <f>_xlfn.IFNA(INDEX(Reference!$M:$N,MATCH($C292,Reference!$M:$M,0),2),"Exclude")</f>
        <v>Inventory</v>
      </c>
      <c r="O292" s="14" t="str">
        <f>VLOOKUP(X292,'Department Detail'!$A$2:$F$5229,5,FALSE)</f>
        <v>Line &amp; Meter Operations</v>
      </c>
      <c r="R292" s="76"/>
      <c r="X292" s="14">
        <v>2236</v>
      </c>
    </row>
    <row r="293" spans="1:24" s="14" customFormat="1" ht="15" thickBot="1" x14ac:dyDescent="0.35">
      <c r="A293" s="13"/>
      <c r="B293" s="57" t="s">
        <v>421</v>
      </c>
      <c r="C293" s="57" t="s">
        <v>182</v>
      </c>
      <c r="D293" s="56">
        <v>10752.102000000001</v>
      </c>
      <c r="E293" s="56"/>
      <c r="F293" s="14">
        <f>IF(AND(LEFT($C293,4)&lt;&gt;"8310")*OR(_xlfn.IFNA(MATCH(LEFT($B293,8),Reference!$E:$E,0),0),(_xlfn.IFNA(MATCH(MID($B293,5,4),Reference!$E:$E,0),0))),$D293,)</f>
        <v>0</v>
      </c>
      <c r="G293" s="14">
        <f t="shared" si="35"/>
        <v>0</v>
      </c>
      <c r="H293" s="14">
        <f t="shared" si="36"/>
        <v>0</v>
      </c>
      <c r="I293" s="14">
        <f>IF(AND(F293=0,G293=0,H293=0,_xlfn.IFNA(MATCH(LEFT($B293,8),Reference!$G:$G,0),0)),0,
IF(AND(F293=0,G293=0,H293=0,_xlfn.IFNA(MATCH(LEFT($B293,8),Reference!$H:$H,0),0)),$D293,
IF(AND(F293=0,G293=0,H293=0,_xlfn.IFNA(MATCH(LEFT($C293,4),Reference!$H:$H,0),0)),$D293,
IF((AND(F293=0,G293=0,H293=0,(_xlfn.IFNA(MATCH(LEFT($B293,4),Reference!$H:$H,0),0)))),$D293,
IF(AND(F293=0,G293=0,H293=0,_xlfn.IFNA(MATCH(MID($B293,5,4),Reference!$H:$H,0),0),LEFT($C293,4)&lt;&gt;"8865"),$D293,0)))))</f>
        <v>10752.102000000001</v>
      </c>
      <c r="J293" s="14">
        <f t="shared" si="37"/>
        <v>0</v>
      </c>
      <c r="K293" s="14">
        <f t="shared" si="38"/>
        <v>10752.102000000001</v>
      </c>
      <c r="L293" s="14">
        <f t="shared" si="39"/>
        <v>0</v>
      </c>
      <c r="M293" s="14" t="str">
        <f>IFERROR(IFERROR(INDEX(Reference!$C:$C,MATCH(VALUE(LEFT(B293,(FIND("-",B293,1)-1))),Reference!$B:$B,0)),INDEX(Reference!$C:$C,MATCH((LEFT(B293,(FIND("-",B293,1)-1))),Reference!$B:$B,0))),IFERROR(IF(FIND("-",B293),"Asset Management",""),""))</f>
        <v>DBU/Eng &amp; Const O&amp;M</v>
      </c>
      <c r="N293" s="14" t="str">
        <f>_xlfn.IFNA(INDEX(Reference!$M:$N,MATCH($C293,Reference!$M:$M,0),2),"Exclude")</f>
        <v>Nonlabor</v>
      </c>
      <c r="O293" s="14" t="str">
        <f>VLOOKUP(X293,'Department Detail'!$A$2:$F$5229,5,FALSE)</f>
        <v>Line &amp; Meter Operations</v>
      </c>
      <c r="R293" s="76"/>
      <c r="X293" s="14">
        <v>2236</v>
      </c>
    </row>
    <row r="294" spans="1:24" s="14" customFormat="1" ht="15" thickBot="1" x14ac:dyDescent="0.35">
      <c r="A294" s="13"/>
      <c r="B294" s="57" t="s">
        <v>421</v>
      </c>
      <c r="C294" s="57" t="s">
        <v>237</v>
      </c>
      <c r="D294" s="56">
        <v>14.536000000000001</v>
      </c>
      <c r="E294" s="56"/>
      <c r="F294" s="14">
        <f>IF(AND(LEFT($C294,4)&lt;&gt;"8310")*OR(_xlfn.IFNA(MATCH(LEFT($B294,8),Reference!$E:$E,0),0),(_xlfn.IFNA(MATCH(MID($B294,5,4),Reference!$E:$E,0),0))),$D294,)</f>
        <v>0</v>
      </c>
      <c r="G294" s="14">
        <f t="shared" si="35"/>
        <v>0</v>
      </c>
      <c r="H294" s="14">
        <f t="shared" si="36"/>
        <v>0</v>
      </c>
      <c r="I294" s="14">
        <f>IF(AND(F294=0,G294=0,H294=0,_xlfn.IFNA(MATCH(LEFT($B294,8),Reference!$G:$G,0),0)),0,
IF(AND(F294=0,G294=0,H294=0,_xlfn.IFNA(MATCH(LEFT($B294,8),Reference!$H:$H,0),0)),$D294,
IF(AND(F294=0,G294=0,H294=0,_xlfn.IFNA(MATCH(LEFT($C294,4),Reference!$H:$H,0),0)),$D294,
IF((AND(F294=0,G294=0,H294=0,(_xlfn.IFNA(MATCH(LEFT($B294,4),Reference!$H:$H,0),0)))),$D294,
IF(AND(F294=0,G294=0,H294=0,_xlfn.IFNA(MATCH(MID($B294,5,4),Reference!$H:$H,0),0),LEFT($C294,4)&lt;&gt;"8865"),$D294,0)))))</f>
        <v>14.536000000000001</v>
      </c>
      <c r="J294" s="14">
        <f t="shared" si="37"/>
        <v>0</v>
      </c>
      <c r="K294" s="14">
        <f t="shared" si="38"/>
        <v>14.536000000000001</v>
      </c>
      <c r="L294" s="14">
        <f t="shared" si="39"/>
        <v>0</v>
      </c>
      <c r="M294" s="14" t="str">
        <f>IFERROR(IFERROR(INDEX(Reference!$C:$C,MATCH(VALUE(LEFT(B294,(FIND("-",B294,1)-1))),Reference!$B:$B,0)),INDEX(Reference!$C:$C,MATCH((LEFT(B294,(FIND("-",B294,1)-1))),Reference!$B:$B,0))),IFERROR(IF(FIND("-",B294),"Asset Management",""),""))</f>
        <v>DBU/Eng &amp; Const O&amp;M</v>
      </c>
      <c r="N294" s="14" t="str">
        <f>_xlfn.IFNA(INDEX(Reference!$M:$N,MATCH($C294,Reference!$M:$M,0),2),"Exclude")</f>
        <v>Inventory</v>
      </c>
      <c r="O294" s="14" t="str">
        <f>VLOOKUP(X294,'Department Detail'!$A$2:$F$5229,5,FALSE)</f>
        <v>Line &amp; Meter Operations</v>
      </c>
      <c r="R294" s="76"/>
      <c r="X294" s="14">
        <v>2236</v>
      </c>
    </row>
    <row r="295" spans="1:24" s="14" customFormat="1" ht="15" thickBot="1" x14ac:dyDescent="0.35">
      <c r="A295" s="13"/>
      <c r="B295" s="57" t="s">
        <v>421</v>
      </c>
      <c r="C295" s="57" t="s">
        <v>234</v>
      </c>
      <c r="D295" s="56">
        <v>40.800000000000004</v>
      </c>
      <c r="E295" s="56"/>
      <c r="F295" s="14">
        <f>IF(AND(LEFT($C295,4)&lt;&gt;"8310")*OR(_xlfn.IFNA(MATCH(LEFT($B295,8),Reference!$E:$E,0),0),(_xlfn.IFNA(MATCH(MID($B295,5,4),Reference!$E:$E,0),0))),$D295,)</f>
        <v>0</v>
      </c>
      <c r="G295" s="14">
        <f t="shared" si="35"/>
        <v>0</v>
      </c>
      <c r="H295" s="14">
        <f t="shared" si="36"/>
        <v>0</v>
      </c>
      <c r="I295" s="14">
        <f>IF(AND(F295=0,G295=0,H295=0,_xlfn.IFNA(MATCH(LEFT($B295,8),Reference!$G:$G,0),0)),0,
IF(AND(F295=0,G295=0,H295=0,_xlfn.IFNA(MATCH(LEFT($B295,8),Reference!$H:$H,0),0)),$D295,
IF(AND(F295=0,G295=0,H295=0,_xlfn.IFNA(MATCH(LEFT($C295,4),Reference!$H:$H,0),0)),$D295,
IF((AND(F295=0,G295=0,H295=0,(_xlfn.IFNA(MATCH(LEFT($B295,4),Reference!$H:$H,0),0)))),$D295,
IF(AND(F295=0,G295=0,H295=0,_xlfn.IFNA(MATCH(MID($B295,5,4),Reference!$H:$H,0),0),LEFT($C295,4)&lt;&gt;"8865"),$D295,0)))))</f>
        <v>40.800000000000004</v>
      </c>
      <c r="J295" s="14">
        <f t="shared" si="37"/>
        <v>0</v>
      </c>
      <c r="K295" s="14">
        <f t="shared" si="38"/>
        <v>40.800000000000004</v>
      </c>
      <c r="L295" s="14">
        <f t="shared" si="39"/>
        <v>0</v>
      </c>
      <c r="M295" s="14" t="str">
        <f>IFERROR(IFERROR(INDEX(Reference!$C:$C,MATCH(VALUE(LEFT(B295,(FIND("-",B295,1)-1))),Reference!$B:$B,0)),INDEX(Reference!$C:$C,MATCH((LEFT(B295,(FIND("-",B295,1)-1))),Reference!$B:$B,0))),IFERROR(IF(FIND("-",B295),"Asset Management",""),""))</f>
        <v>DBU/Eng &amp; Const O&amp;M</v>
      </c>
      <c r="N295" s="14" t="str">
        <f>_xlfn.IFNA(INDEX(Reference!$M:$N,MATCH($C295,Reference!$M:$M,0),2),"Exclude")</f>
        <v>Nonlabor</v>
      </c>
      <c r="O295" s="14" t="str">
        <f>VLOOKUP(X295,'Department Detail'!$A$2:$F$5229,5,FALSE)</f>
        <v>Line &amp; Meter Operations</v>
      </c>
      <c r="R295" s="76"/>
      <c r="X295" s="14">
        <v>2236</v>
      </c>
    </row>
    <row r="296" spans="1:24" s="14" customFormat="1" ht="15" thickBot="1" x14ac:dyDescent="0.35">
      <c r="A296" s="13"/>
      <c r="B296" s="57" t="s">
        <v>421</v>
      </c>
      <c r="C296" s="57" t="s">
        <v>213</v>
      </c>
      <c r="D296" s="56">
        <v>319.83999999999997</v>
      </c>
      <c r="E296" s="56"/>
      <c r="F296" s="14">
        <f>IF(AND(LEFT($C296,4)&lt;&gt;"8310")*OR(_xlfn.IFNA(MATCH(LEFT($B296,8),Reference!$E:$E,0),0),(_xlfn.IFNA(MATCH(MID($B296,5,4),Reference!$E:$E,0),0))),$D296,)</f>
        <v>0</v>
      </c>
      <c r="G296" s="14">
        <f t="shared" si="35"/>
        <v>0</v>
      </c>
      <c r="H296" s="14">
        <f t="shared" si="36"/>
        <v>0</v>
      </c>
      <c r="I296" s="14">
        <f>IF(AND(F296=0,G296=0,H296=0,_xlfn.IFNA(MATCH(LEFT($B296,8),Reference!$G:$G,0),0)),0,
IF(AND(F296=0,G296=0,H296=0,_xlfn.IFNA(MATCH(LEFT($B296,8),Reference!$H:$H,0),0)),$D296,
IF(AND(F296=0,G296=0,H296=0,_xlfn.IFNA(MATCH(LEFT($C296,4),Reference!$H:$H,0),0)),$D296,
IF((AND(F296=0,G296=0,H296=0,(_xlfn.IFNA(MATCH(LEFT($B296,4),Reference!$H:$H,0),0)))),$D296,
IF(AND(F296=0,G296=0,H296=0,_xlfn.IFNA(MATCH(MID($B296,5,4),Reference!$H:$H,0),0),LEFT($C296,4)&lt;&gt;"8865"),$D296,0)))))</f>
        <v>319.83999999999997</v>
      </c>
      <c r="J296" s="14">
        <f t="shared" si="37"/>
        <v>0</v>
      </c>
      <c r="K296" s="14">
        <f t="shared" si="38"/>
        <v>319.83999999999997</v>
      </c>
      <c r="L296" s="14">
        <f t="shared" si="39"/>
        <v>0</v>
      </c>
      <c r="M296" s="14" t="str">
        <f>IFERROR(IFERROR(INDEX(Reference!$C:$C,MATCH(VALUE(LEFT(B296,(FIND("-",B296,1)-1))),Reference!$B:$B,0)),INDEX(Reference!$C:$C,MATCH((LEFT(B296,(FIND("-",B296,1)-1))),Reference!$B:$B,0))),IFERROR(IF(FIND("-",B296),"Asset Management",""),""))</f>
        <v>DBU/Eng &amp; Const O&amp;M</v>
      </c>
      <c r="N296" s="14" t="str">
        <f>_xlfn.IFNA(INDEX(Reference!$M:$N,MATCH($C296,Reference!$M:$M,0),2),"Exclude")</f>
        <v>Nonlabor</v>
      </c>
      <c r="O296" s="14" t="str">
        <f>VLOOKUP(X296,'Department Detail'!$A$2:$F$5229,5,FALSE)</f>
        <v>Line &amp; Meter Operations</v>
      </c>
      <c r="R296" s="76"/>
      <c r="X296" s="14">
        <v>2236</v>
      </c>
    </row>
    <row r="297" spans="1:24" s="14" customFormat="1" ht="15" thickBot="1" x14ac:dyDescent="0.35">
      <c r="A297" s="13"/>
      <c r="B297" s="57" t="s">
        <v>421</v>
      </c>
      <c r="C297" s="57" t="s">
        <v>258</v>
      </c>
      <c r="D297" s="56">
        <v>1887.3820000000001</v>
      </c>
      <c r="E297" s="56"/>
      <c r="F297" s="14">
        <f>IF(AND(LEFT($C297,4)&lt;&gt;"8310")*OR(_xlfn.IFNA(MATCH(LEFT($B297,8),Reference!$E:$E,0),0),(_xlfn.IFNA(MATCH(MID($B297,5,4),Reference!$E:$E,0),0))),$D297,)</f>
        <v>0</v>
      </c>
      <c r="G297" s="14">
        <f t="shared" si="35"/>
        <v>0</v>
      </c>
      <c r="H297" s="14">
        <f t="shared" si="36"/>
        <v>0</v>
      </c>
      <c r="I297" s="14">
        <f>IF(AND(F297=0,G297=0,H297=0,_xlfn.IFNA(MATCH(LEFT($B297,8),Reference!$G:$G,0),0)),0,
IF(AND(F297=0,G297=0,H297=0,_xlfn.IFNA(MATCH(LEFT($B297,8),Reference!$H:$H,0),0)),$D297,
IF(AND(F297=0,G297=0,H297=0,_xlfn.IFNA(MATCH(LEFT($C297,4),Reference!$H:$H,0),0)),$D297,
IF((AND(F297=0,G297=0,H297=0,(_xlfn.IFNA(MATCH(LEFT($B297,4),Reference!$H:$H,0),0)))),$D297,
IF(AND(F297=0,G297=0,H297=0,_xlfn.IFNA(MATCH(MID($B297,5,4),Reference!$H:$H,0),0),LEFT($C297,4)&lt;&gt;"8865"),$D297,0)))))</f>
        <v>1887.3820000000001</v>
      </c>
      <c r="J297" s="14">
        <f t="shared" si="37"/>
        <v>0</v>
      </c>
      <c r="K297" s="14">
        <f t="shared" si="38"/>
        <v>1887.3820000000001</v>
      </c>
      <c r="L297" s="14">
        <f t="shared" si="39"/>
        <v>0</v>
      </c>
      <c r="M297" s="14" t="str">
        <f>IFERROR(IFERROR(INDEX(Reference!$C:$C,MATCH(VALUE(LEFT(B297,(FIND("-",B297,1)-1))),Reference!$B:$B,0)),INDEX(Reference!$C:$C,MATCH((LEFT(B297,(FIND("-",B297,1)-1))),Reference!$B:$B,0))),IFERROR(IF(FIND("-",B297),"Asset Management",""),""))</f>
        <v>DBU/Eng &amp; Const O&amp;M</v>
      </c>
      <c r="N297" s="14" t="str">
        <f>_xlfn.IFNA(INDEX(Reference!$M:$N,MATCH($C297,Reference!$M:$M,0),2),"Exclude")</f>
        <v>Nonlabor</v>
      </c>
      <c r="O297" s="14" t="str">
        <f>VLOOKUP(X297,'Department Detail'!$A$2:$F$5229,5,FALSE)</f>
        <v>Line &amp; Meter Operations</v>
      </c>
      <c r="R297" s="76"/>
      <c r="X297" s="14" t="s">
        <v>422</v>
      </c>
    </row>
    <row r="298" spans="1:24" s="14" customFormat="1" ht="15" thickBot="1" x14ac:dyDescent="0.35">
      <c r="A298" s="13"/>
      <c r="B298" s="57" t="s">
        <v>421</v>
      </c>
      <c r="C298" s="57" t="s">
        <v>260</v>
      </c>
      <c r="D298" s="56">
        <v>-59</v>
      </c>
      <c r="E298" s="56"/>
      <c r="F298" s="14">
        <f>IF(AND(LEFT($C298,4)&lt;&gt;"8310")*OR(_xlfn.IFNA(MATCH(LEFT($B298,8),Reference!$E:$E,0),0),(_xlfn.IFNA(MATCH(MID($B298,5,4),Reference!$E:$E,0),0))),$D298,)</f>
        <v>0</v>
      </c>
      <c r="G298" s="14">
        <f t="shared" si="35"/>
        <v>0</v>
      </c>
      <c r="H298" s="14">
        <f t="shared" si="36"/>
        <v>0</v>
      </c>
      <c r="I298" s="14">
        <f>IF(AND(F298=0,G298=0,H298=0,_xlfn.IFNA(MATCH(LEFT($B298,8),Reference!$G:$G,0),0)),0,
IF(AND(F298=0,G298=0,H298=0,_xlfn.IFNA(MATCH(LEFT($B298,8),Reference!$H:$H,0),0)),$D298,
IF(AND(F298=0,G298=0,H298=0,_xlfn.IFNA(MATCH(LEFT($C298,4),Reference!$H:$H,0),0)),$D298,
IF((AND(F298=0,G298=0,H298=0,(_xlfn.IFNA(MATCH(LEFT($B298,4),Reference!$H:$H,0),0)))),$D298,
IF(AND(F298=0,G298=0,H298=0,_xlfn.IFNA(MATCH(MID($B298,5,4),Reference!$H:$H,0),0),LEFT($C298,4)&lt;&gt;"8865"),$D298,0)))))</f>
        <v>-59</v>
      </c>
      <c r="J298" s="14">
        <f t="shared" si="37"/>
        <v>0</v>
      </c>
      <c r="K298" s="14">
        <f t="shared" si="38"/>
        <v>-59</v>
      </c>
      <c r="L298" s="14">
        <f t="shared" si="39"/>
        <v>0</v>
      </c>
      <c r="M298" s="14" t="str">
        <f>IFERROR(IFERROR(INDEX(Reference!$C:$C,MATCH(VALUE(LEFT(B298,(FIND("-",B298,1)-1))),Reference!$B:$B,0)),INDEX(Reference!$C:$C,MATCH((LEFT(B298,(FIND("-",B298,1)-1))),Reference!$B:$B,0))),IFERROR(IF(FIND("-",B298),"Asset Management",""),""))</f>
        <v>DBU/Eng &amp; Const O&amp;M</v>
      </c>
      <c r="N298" s="14" t="str">
        <f>_xlfn.IFNA(INDEX(Reference!$M:$N,MATCH($C298,Reference!$M:$M,0),2),"Exclude")</f>
        <v>Project Proceeds</v>
      </c>
      <c r="O298" s="14" t="str">
        <f>VLOOKUP(X298,'Department Detail'!$A$2:$F$5229,5,FALSE)</f>
        <v>Line &amp; Meter Operations</v>
      </c>
      <c r="R298" s="76"/>
      <c r="X298" s="14" t="s">
        <v>422</v>
      </c>
    </row>
    <row r="299" spans="1:24" s="14" customFormat="1" ht="15" thickBot="1" x14ac:dyDescent="0.35">
      <c r="A299" s="13"/>
      <c r="B299" s="57" t="s">
        <v>423</v>
      </c>
      <c r="C299" s="57" t="s">
        <v>185</v>
      </c>
      <c r="D299" s="56">
        <v>695.72399999999993</v>
      </c>
      <c r="E299" s="56"/>
      <c r="F299" s="14">
        <f>IF(AND(LEFT($C299,4)&lt;&gt;"8310")*OR(_xlfn.IFNA(MATCH(LEFT($B299,8),Reference!$E:$E,0),0),(_xlfn.IFNA(MATCH(MID($B299,5,4),Reference!$E:$E,0),0))),$D299,)</f>
        <v>0</v>
      </c>
      <c r="G299" s="14">
        <f t="shared" si="35"/>
        <v>0</v>
      </c>
      <c r="H299" s="14">
        <f t="shared" si="36"/>
        <v>0</v>
      </c>
      <c r="I299" s="14">
        <f>IF(AND(F299=0,G299=0,H299=0,_xlfn.IFNA(MATCH(LEFT($B299,8),Reference!$G:$G,0),0)),0,
IF(AND(F299=0,G299=0,H299=0,_xlfn.IFNA(MATCH(LEFT($B299,8),Reference!$H:$H,0),0)),$D299,
IF(AND(F299=0,G299=0,H299=0,_xlfn.IFNA(MATCH(LEFT($C299,4),Reference!$H:$H,0),0)),$D299,
IF((AND(F299=0,G299=0,H299=0,(_xlfn.IFNA(MATCH(LEFT($B299,4),Reference!$H:$H,0),0)))),$D299,
IF(AND(F299=0,G299=0,H299=0,_xlfn.IFNA(MATCH(MID($B299,5,4),Reference!$H:$H,0),0),LEFT($C299,4)&lt;&gt;"8865"),$D299,0)))))</f>
        <v>695.72399999999993</v>
      </c>
      <c r="J299" s="14">
        <f t="shared" si="37"/>
        <v>0</v>
      </c>
      <c r="K299" s="14">
        <f t="shared" si="38"/>
        <v>695.72399999999993</v>
      </c>
      <c r="L299" s="14">
        <f t="shared" si="39"/>
        <v>0</v>
      </c>
      <c r="M299" s="14" t="str">
        <f>IFERROR(IFERROR(INDEX(Reference!$C:$C,MATCH(VALUE(LEFT(B299,(FIND("-",B299,1)-1))),Reference!$B:$B,0)),INDEX(Reference!$C:$C,MATCH((LEFT(B299,(FIND("-",B299,1)-1))),Reference!$B:$B,0))),IFERROR(IF(FIND("-",B299),"Asset Management",""),""))</f>
        <v>DBU/Eng &amp; Const O&amp;M</v>
      </c>
      <c r="N299" s="14" t="str">
        <f>_xlfn.IFNA(INDEX(Reference!$M:$N,MATCH($C299,Reference!$M:$M,0),2),"Exclude")</f>
        <v>NonUnion Labor</v>
      </c>
      <c r="O299" s="14" t="str">
        <f>VLOOKUP(X299,'Department Detail'!$A$2:$F$5229,5,FALSE)</f>
        <v>Line &amp; Meter Operations</v>
      </c>
      <c r="R299" s="76"/>
      <c r="X299" s="14" t="s">
        <v>422</v>
      </c>
    </row>
    <row r="300" spans="1:24" s="14" customFormat="1" ht="15" thickBot="1" x14ac:dyDescent="0.35">
      <c r="A300" s="13"/>
      <c r="B300" s="57" t="s">
        <v>423</v>
      </c>
      <c r="C300" s="57" t="s">
        <v>201</v>
      </c>
      <c r="D300" s="56">
        <v>102</v>
      </c>
      <c r="E300" s="56"/>
      <c r="F300" s="14">
        <f>IF(AND(LEFT($C300,4)&lt;&gt;"8310")*OR(_xlfn.IFNA(MATCH(LEFT($B300,8),Reference!$E:$E,0),0),(_xlfn.IFNA(MATCH(MID($B300,5,4),Reference!$E:$E,0),0))),$D300,)</f>
        <v>0</v>
      </c>
      <c r="G300" s="14">
        <f t="shared" si="35"/>
        <v>0</v>
      </c>
      <c r="H300" s="14">
        <f t="shared" si="36"/>
        <v>0</v>
      </c>
      <c r="I300" s="14">
        <f>IF(AND(F300=0,G300=0,H300=0,_xlfn.IFNA(MATCH(LEFT($B300,8),Reference!$G:$G,0),0)),0,
IF(AND(F300=0,G300=0,H300=0,_xlfn.IFNA(MATCH(LEFT($B300,8),Reference!$H:$H,0),0)),$D300,
IF(AND(F300=0,G300=0,H300=0,_xlfn.IFNA(MATCH(LEFT($C300,4),Reference!$H:$H,0),0)),$D300,
IF((AND(F300=0,G300=0,H300=0,(_xlfn.IFNA(MATCH(LEFT($B300,4),Reference!$H:$H,0),0)))),$D300,
IF(AND(F300=0,G300=0,H300=0,_xlfn.IFNA(MATCH(MID($B300,5,4),Reference!$H:$H,0),0),LEFT($C300,4)&lt;&gt;"8865"),$D300,0)))))</f>
        <v>102</v>
      </c>
      <c r="J300" s="14">
        <f t="shared" si="37"/>
        <v>0</v>
      </c>
      <c r="K300" s="14">
        <f t="shared" si="38"/>
        <v>102</v>
      </c>
      <c r="L300" s="14">
        <f t="shared" si="39"/>
        <v>0</v>
      </c>
      <c r="M300" s="14" t="str">
        <f>IFERROR(IFERROR(INDEX(Reference!$C:$C,MATCH(VALUE(LEFT(B300,(FIND("-",B300,1)-1))),Reference!$B:$B,0)),INDEX(Reference!$C:$C,MATCH((LEFT(B300,(FIND("-",B300,1)-1))),Reference!$B:$B,0))),IFERROR(IF(FIND("-",B300),"Asset Management",""),""))</f>
        <v>DBU/Eng &amp; Const O&amp;M</v>
      </c>
      <c r="N300" s="14" t="str">
        <f>_xlfn.IFNA(INDEX(Reference!$M:$N,MATCH($C300,Reference!$M:$M,0),2),"Exclude")</f>
        <v>Nonlabor</v>
      </c>
      <c r="O300" s="14" t="str">
        <f>VLOOKUP(X300,'Department Detail'!$A$2:$F$5229,5,FALSE)</f>
        <v>Line &amp; Meter Operations</v>
      </c>
      <c r="R300" s="76"/>
      <c r="X300" s="14" t="s">
        <v>422</v>
      </c>
    </row>
    <row r="301" spans="1:24" s="14" customFormat="1" ht="15" thickBot="1" x14ac:dyDescent="0.35">
      <c r="A301" s="13"/>
      <c r="B301" s="57" t="s">
        <v>423</v>
      </c>
      <c r="C301" s="57" t="s">
        <v>202</v>
      </c>
      <c r="D301" s="56">
        <v>51</v>
      </c>
      <c r="E301" s="56"/>
      <c r="F301" s="14">
        <f>IF(AND(LEFT($C301,4)&lt;&gt;"8310")*OR(_xlfn.IFNA(MATCH(LEFT($B301,8),Reference!$E:$E,0),0),(_xlfn.IFNA(MATCH(MID($B301,5,4),Reference!$E:$E,0),0))),$D301,)</f>
        <v>0</v>
      </c>
      <c r="G301" s="14">
        <f t="shared" si="35"/>
        <v>0</v>
      </c>
      <c r="H301" s="14">
        <f t="shared" si="36"/>
        <v>0</v>
      </c>
      <c r="I301" s="14">
        <f>IF(AND(F301=0,G301=0,H301=0,_xlfn.IFNA(MATCH(LEFT($B301,8),Reference!$G:$G,0),0)),0,
IF(AND(F301=0,G301=0,H301=0,_xlfn.IFNA(MATCH(LEFT($B301,8),Reference!$H:$H,0),0)),$D301,
IF(AND(F301=0,G301=0,H301=0,_xlfn.IFNA(MATCH(LEFT($C301,4),Reference!$H:$H,0),0)),$D301,
IF((AND(F301=0,G301=0,H301=0,(_xlfn.IFNA(MATCH(LEFT($B301,4),Reference!$H:$H,0),0)))),$D301,
IF(AND(F301=0,G301=0,H301=0,_xlfn.IFNA(MATCH(MID($B301,5,4),Reference!$H:$H,0),0),LEFT($C301,4)&lt;&gt;"8865"),$D301,0)))))</f>
        <v>51</v>
      </c>
      <c r="J301" s="14">
        <f t="shared" si="37"/>
        <v>0</v>
      </c>
      <c r="K301" s="14">
        <f t="shared" si="38"/>
        <v>51</v>
      </c>
      <c r="L301" s="14">
        <f t="shared" si="39"/>
        <v>0</v>
      </c>
      <c r="M301" s="14" t="str">
        <f>IFERROR(IFERROR(INDEX(Reference!$C:$C,MATCH(VALUE(LEFT(B301,(FIND("-",B301,1)-1))),Reference!$B:$B,0)),INDEX(Reference!$C:$C,MATCH((LEFT(B301,(FIND("-",B301,1)-1))),Reference!$B:$B,0))),IFERROR(IF(FIND("-",B301),"Asset Management",""),""))</f>
        <v>DBU/Eng &amp; Const O&amp;M</v>
      </c>
      <c r="N301" s="14" t="str">
        <f>_xlfn.IFNA(INDEX(Reference!$M:$N,MATCH($C301,Reference!$M:$M,0),2),"Exclude")</f>
        <v>Nonlabor</v>
      </c>
      <c r="O301" s="14" t="str">
        <f>VLOOKUP(X301,'Department Detail'!$A$2:$F$5229,5,FALSE)</f>
        <v>Line &amp; Meter Operations</v>
      </c>
      <c r="R301" s="76"/>
      <c r="X301" s="14" t="s">
        <v>422</v>
      </c>
    </row>
    <row r="302" spans="1:24" s="14" customFormat="1" ht="15" thickBot="1" x14ac:dyDescent="0.35">
      <c r="A302" s="13"/>
      <c r="B302" s="57" t="s">
        <v>423</v>
      </c>
      <c r="C302" s="57" t="s">
        <v>206</v>
      </c>
      <c r="D302" s="56">
        <v>20.399999999999999</v>
      </c>
      <c r="E302" s="56"/>
      <c r="F302" s="14">
        <f>IF(AND(LEFT($C302,4)&lt;&gt;"8310")*OR(_xlfn.IFNA(MATCH(LEFT($B302,8),Reference!$E:$E,0),0),(_xlfn.IFNA(MATCH(MID($B302,5,4),Reference!$E:$E,0),0))),$D302,)</f>
        <v>0</v>
      </c>
      <c r="G302" s="14">
        <f t="shared" si="35"/>
        <v>0</v>
      </c>
      <c r="H302" s="14">
        <f t="shared" si="36"/>
        <v>0</v>
      </c>
      <c r="I302" s="14">
        <f>IF(AND(F302=0,G302=0,H302=0,_xlfn.IFNA(MATCH(LEFT($B302,8),Reference!$G:$G,0),0)),0,
IF(AND(F302=0,G302=0,H302=0,_xlfn.IFNA(MATCH(LEFT($B302,8),Reference!$H:$H,0),0)),$D302,
IF(AND(F302=0,G302=0,H302=0,_xlfn.IFNA(MATCH(LEFT($C302,4),Reference!$H:$H,0),0)),$D302,
IF((AND(F302=0,G302=0,H302=0,(_xlfn.IFNA(MATCH(LEFT($B302,4),Reference!$H:$H,0),0)))),$D302,
IF(AND(F302=0,G302=0,H302=0,_xlfn.IFNA(MATCH(MID($B302,5,4),Reference!$H:$H,0),0),LEFT($C302,4)&lt;&gt;"8865"),$D302,0)))))</f>
        <v>20.399999999999999</v>
      </c>
      <c r="J302" s="14">
        <f t="shared" si="37"/>
        <v>0</v>
      </c>
      <c r="K302" s="14">
        <f t="shared" si="38"/>
        <v>20.399999999999999</v>
      </c>
      <c r="L302" s="14">
        <f t="shared" si="39"/>
        <v>0</v>
      </c>
      <c r="M302" s="14" t="str">
        <f>IFERROR(IFERROR(INDEX(Reference!$C:$C,MATCH(VALUE(LEFT(B302,(FIND("-",B302,1)-1))),Reference!$B:$B,0)),INDEX(Reference!$C:$C,MATCH((LEFT(B302,(FIND("-",B302,1)-1))),Reference!$B:$B,0))),IFERROR(IF(FIND("-",B302),"Asset Management",""),""))</f>
        <v>DBU/Eng &amp; Const O&amp;M</v>
      </c>
      <c r="N302" s="14" t="str">
        <f>_xlfn.IFNA(INDEX(Reference!$M:$N,MATCH($C302,Reference!$M:$M,0),2),"Exclude")</f>
        <v>Nonlabor</v>
      </c>
      <c r="O302" s="14" t="str">
        <f>VLOOKUP(X302,'Department Detail'!$A$2:$F$5229,5,FALSE)</f>
        <v>Line &amp; Meter Operations</v>
      </c>
      <c r="R302" s="76"/>
      <c r="X302" s="14" t="s">
        <v>422</v>
      </c>
    </row>
    <row r="303" spans="1:24" s="14" customFormat="1" ht="15" thickBot="1" x14ac:dyDescent="0.35">
      <c r="A303" s="13"/>
      <c r="B303" s="57" t="s">
        <v>424</v>
      </c>
      <c r="C303" s="57" t="s">
        <v>185</v>
      </c>
      <c r="D303" s="56">
        <v>37440.399999999994</v>
      </c>
      <c r="E303" s="56"/>
      <c r="F303" s="14">
        <f>IF(AND(LEFT($C303,4)&lt;&gt;"8310")*OR(_xlfn.IFNA(MATCH(LEFT($B303,8),Reference!$E:$E,0),0),(_xlfn.IFNA(MATCH(MID($B303,5,4),Reference!$E:$E,0),0))),$D303,)</f>
        <v>37440.399999999994</v>
      </c>
      <c r="G303" s="14">
        <f t="shared" si="35"/>
        <v>0</v>
      </c>
      <c r="H303" s="14">
        <f t="shared" si="36"/>
        <v>0</v>
      </c>
      <c r="I303" s="14">
        <f>IF(AND(F303=0,G303=0,H303=0,_xlfn.IFNA(MATCH(LEFT($B303,8),Reference!$G:$G,0),0)),0,
IF(AND(F303=0,G303=0,H303=0,_xlfn.IFNA(MATCH(LEFT($B303,8),Reference!$H:$H,0),0)),$D303,
IF(AND(F303=0,G303=0,H303=0,_xlfn.IFNA(MATCH(LEFT($C303,4),Reference!$H:$H,0),0)),$D303,
IF((AND(F303=0,G303=0,H303=0,(_xlfn.IFNA(MATCH(LEFT($B303,4),Reference!$H:$H,0),0)))),$D303,
IF(AND(F303=0,G303=0,H303=0,_xlfn.IFNA(MATCH(MID($B303,5,4),Reference!$H:$H,0),0),LEFT($C303,4)&lt;&gt;"8865"),$D303,0)))))</f>
        <v>0</v>
      </c>
      <c r="J303" s="14">
        <f t="shared" si="37"/>
        <v>0</v>
      </c>
      <c r="K303" s="14">
        <f t="shared" si="38"/>
        <v>37440.399999999994</v>
      </c>
      <c r="L303" s="14">
        <f t="shared" si="39"/>
        <v>0</v>
      </c>
      <c r="M303" s="14" t="str">
        <f>IFERROR(IFERROR(INDEX(Reference!$C:$C,MATCH(VALUE(LEFT(B303,(FIND("-",B303,1)-1))),Reference!$B:$B,0)),INDEX(Reference!$C:$C,MATCH((LEFT(B303,(FIND("-",B303,1)-1))),Reference!$B:$B,0))),IFERROR(IF(FIND("-",B303),"Asset Management",""),""))</f>
        <v>DBU/Eng &amp; Const O&amp;M</v>
      </c>
      <c r="N303" s="14" t="str">
        <f>_xlfn.IFNA(INDEX(Reference!$M:$N,MATCH($C303,Reference!$M:$M,0),2),"Exclude")</f>
        <v>NonUnion Labor</v>
      </c>
      <c r="O303" s="14" t="str">
        <f>VLOOKUP(X303,'Department Detail'!$A$2:$F$5229,5,FALSE)</f>
        <v>Line &amp; Meter Operations</v>
      </c>
      <c r="R303" s="76"/>
      <c r="X303" s="14" t="s">
        <v>422</v>
      </c>
    </row>
    <row r="304" spans="1:24" s="14" customFormat="1" ht="15" thickBot="1" x14ac:dyDescent="0.35">
      <c r="A304" s="13"/>
      <c r="B304" s="57" t="s">
        <v>425</v>
      </c>
      <c r="C304" s="57" t="s">
        <v>185</v>
      </c>
      <c r="D304" s="56">
        <v>1427.0659999999998</v>
      </c>
      <c r="E304" s="56"/>
      <c r="F304" s="14">
        <f>IF(AND(LEFT($C304,4)&lt;&gt;"8310")*OR(_xlfn.IFNA(MATCH(LEFT($B304,8),Reference!$E:$E,0),0),(_xlfn.IFNA(MATCH(MID($B304,5,4),Reference!$E:$E,0),0))),$D304,)</f>
        <v>0</v>
      </c>
      <c r="G304" s="14">
        <f t="shared" si="35"/>
        <v>0</v>
      </c>
      <c r="H304" s="14">
        <f t="shared" si="36"/>
        <v>0</v>
      </c>
      <c r="I304" s="14">
        <f>IF(AND(F304=0,G304=0,H304=0,_xlfn.IFNA(MATCH(LEFT($B304,8),Reference!$G:$G,0),0)),0,
IF(AND(F304=0,G304=0,H304=0,_xlfn.IFNA(MATCH(LEFT($B304,8),Reference!$H:$H,0),0)),$D304,
IF(AND(F304=0,G304=0,H304=0,_xlfn.IFNA(MATCH(LEFT($C304,4),Reference!$H:$H,0),0)),$D304,
IF((AND(F304=0,G304=0,H304=0,(_xlfn.IFNA(MATCH(LEFT($B304,4),Reference!$H:$H,0),0)))),$D304,
IF(AND(F304=0,G304=0,H304=0,_xlfn.IFNA(MATCH(MID($B304,5,4),Reference!$H:$H,0),0),LEFT($C304,4)&lt;&gt;"8865"),$D304,0)))))</f>
        <v>1427.0659999999998</v>
      </c>
      <c r="J304" s="14">
        <f t="shared" si="37"/>
        <v>0</v>
      </c>
      <c r="K304" s="14">
        <f t="shared" si="38"/>
        <v>1427.0659999999998</v>
      </c>
      <c r="L304" s="14">
        <f t="shared" si="39"/>
        <v>0</v>
      </c>
      <c r="M304" s="14" t="str">
        <f>IFERROR(IFERROR(INDEX(Reference!$C:$C,MATCH(VALUE(LEFT(B304,(FIND("-",B304,1)-1))),Reference!$B:$B,0)),INDEX(Reference!$C:$C,MATCH((LEFT(B304,(FIND("-",B304,1)-1))),Reference!$B:$B,0))),IFERROR(IF(FIND("-",B304),"Asset Management",""),""))</f>
        <v>DBU/Eng &amp; Const O&amp;M</v>
      </c>
      <c r="N304" s="14" t="str">
        <f>_xlfn.IFNA(INDEX(Reference!$M:$N,MATCH($C304,Reference!$M:$M,0),2),"Exclude")</f>
        <v>NonUnion Labor</v>
      </c>
      <c r="O304" s="14" t="str">
        <f>VLOOKUP(X304,'Department Detail'!$A$2:$F$5229,5,FALSE)</f>
        <v>Line &amp; Meter Operations</v>
      </c>
      <c r="R304" s="76"/>
      <c r="X304" s="14" t="s">
        <v>422</v>
      </c>
    </row>
    <row r="305" spans="1:24" s="14" customFormat="1" ht="15" thickBot="1" x14ac:dyDescent="0.35">
      <c r="A305" s="13"/>
      <c r="B305" s="57" t="s">
        <v>425</v>
      </c>
      <c r="C305" s="57" t="s">
        <v>202</v>
      </c>
      <c r="D305" s="56">
        <v>517.18000000000006</v>
      </c>
      <c r="E305" s="56"/>
      <c r="F305" s="14">
        <f>IF(AND(LEFT($C305,4)&lt;&gt;"8310")*OR(_xlfn.IFNA(MATCH(LEFT($B305,8),Reference!$E:$E,0),0),(_xlfn.IFNA(MATCH(MID($B305,5,4),Reference!$E:$E,0),0))),$D305,)</f>
        <v>0</v>
      </c>
      <c r="G305" s="14">
        <f t="shared" si="35"/>
        <v>0</v>
      </c>
      <c r="H305" s="14">
        <f t="shared" si="36"/>
        <v>0</v>
      </c>
      <c r="I305" s="14">
        <f>IF(AND(F305=0,G305=0,H305=0,_xlfn.IFNA(MATCH(LEFT($B305,8),Reference!$G:$G,0),0)),0,
IF(AND(F305=0,G305=0,H305=0,_xlfn.IFNA(MATCH(LEFT($B305,8),Reference!$H:$H,0),0)),$D305,
IF(AND(F305=0,G305=0,H305=0,_xlfn.IFNA(MATCH(LEFT($C305,4),Reference!$H:$H,0),0)),$D305,
IF((AND(F305=0,G305=0,H305=0,(_xlfn.IFNA(MATCH(LEFT($B305,4),Reference!$H:$H,0),0)))),$D305,
IF(AND(F305=0,G305=0,H305=0,_xlfn.IFNA(MATCH(MID($B305,5,4),Reference!$H:$H,0),0),LEFT($C305,4)&lt;&gt;"8865"),$D305,0)))))</f>
        <v>517.18000000000006</v>
      </c>
      <c r="J305" s="14">
        <f t="shared" si="37"/>
        <v>0</v>
      </c>
      <c r="K305" s="14">
        <f t="shared" si="38"/>
        <v>517.18000000000006</v>
      </c>
      <c r="L305" s="14">
        <f t="shared" si="39"/>
        <v>0</v>
      </c>
      <c r="M305" s="14" t="str">
        <f>IFERROR(IFERROR(INDEX(Reference!$C:$C,MATCH(VALUE(LEFT(B305,(FIND("-",B305,1)-1))),Reference!$B:$B,0)),INDEX(Reference!$C:$C,MATCH((LEFT(B305,(FIND("-",B305,1)-1))),Reference!$B:$B,0))),IFERROR(IF(FIND("-",B305),"Asset Management",""),""))</f>
        <v>DBU/Eng &amp; Const O&amp;M</v>
      </c>
      <c r="N305" s="14" t="str">
        <f>_xlfn.IFNA(INDEX(Reference!$M:$N,MATCH($C305,Reference!$M:$M,0),2),"Exclude")</f>
        <v>Nonlabor</v>
      </c>
      <c r="O305" s="14" t="str">
        <f>VLOOKUP(X305,'Department Detail'!$A$2:$F$5229,5,FALSE)</f>
        <v>Line &amp; Meter Operations</v>
      </c>
      <c r="R305" s="76"/>
      <c r="X305" s="14" t="s">
        <v>426</v>
      </c>
    </row>
    <row r="306" spans="1:24" s="14" customFormat="1" ht="15" thickBot="1" x14ac:dyDescent="0.35">
      <c r="A306" s="13"/>
      <c r="B306" s="57" t="s">
        <v>425</v>
      </c>
      <c r="C306" s="57" t="s">
        <v>206</v>
      </c>
      <c r="D306" s="56">
        <v>36.24</v>
      </c>
      <c r="E306" s="56"/>
      <c r="F306" s="14">
        <f>IF(AND(LEFT($C306,4)&lt;&gt;"8310")*OR(_xlfn.IFNA(MATCH(LEFT($B306,8),Reference!$E:$E,0),0),(_xlfn.IFNA(MATCH(MID($B306,5,4),Reference!$E:$E,0),0))),$D306,)</f>
        <v>0</v>
      </c>
      <c r="G306" s="14">
        <f t="shared" si="35"/>
        <v>0</v>
      </c>
      <c r="H306" s="14">
        <f t="shared" si="36"/>
        <v>0</v>
      </c>
      <c r="I306" s="14">
        <f>IF(AND(F306=0,G306=0,H306=0,_xlfn.IFNA(MATCH(LEFT($B306,8),Reference!$G:$G,0),0)),0,
IF(AND(F306=0,G306=0,H306=0,_xlfn.IFNA(MATCH(LEFT($B306,8),Reference!$H:$H,0),0)),$D306,
IF(AND(F306=0,G306=0,H306=0,_xlfn.IFNA(MATCH(LEFT($C306,4),Reference!$H:$H,0),0)),$D306,
IF((AND(F306=0,G306=0,H306=0,(_xlfn.IFNA(MATCH(LEFT($B306,4),Reference!$H:$H,0),0)))),$D306,
IF(AND(F306=0,G306=0,H306=0,_xlfn.IFNA(MATCH(MID($B306,5,4),Reference!$H:$H,0),0),LEFT($C306,4)&lt;&gt;"8865"),$D306,0)))))</f>
        <v>36.24</v>
      </c>
      <c r="J306" s="14">
        <f t="shared" si="37"/>
        <v>0</v>
      </c>
      <c r="K306" s="14">
        <f t="shared" si="38"/>
        <v>36.24</v>
      </c>
      <c r="L306" s="14">
        <f t="shared" si="39"/>
        <v>0</v>
      </c>
      <c r="M306" s="14" t="str">
        <f>IFERROR(IFERROR(INDEX(Reference!$C:$C,MATCH(VALUE(LEFT(B306,(FIND("-",B306,1)-1))),Reference!$B:$B,0)),INDEX(Reference!$C:$C,MATCH((LEFT(B306,(FIND("-",B306,1)-1))),Reference!$B:$B,0))),IFERROR(IF(FIND("-",B306),"Asset Management",""),""))</f>
        <v>DBU/Eng &amp; Const O&amp;M</v>
      </c>
      <c r="N306" s="14" t="str">
        <f>_xlfn.IFNA(INDEX(Reference!$M:$N,MATCH($C306,Reference!$M:$M,0),2),"Exclude")</f>
        <v>Nonlabor</v>
      </c>
      <c r="O306" s="14" t="str">
        <f>VLOOKUP(X306,'Department Detail'!$A$2:$F$5229,5,FALSE)</f>
        <v>Line &amp; Meter Operations</v>
      </c>
      <c r="R306" s="76"/>
      <c r="X306" s="14" t="s">
        <v>426</v>
      </c>
    </row>
    <row r="307" spans="1:24" s="14" customFormat="1" ht="15" thickBot="1" x14ac:dyDescent="0.35">
      <c r="A307" s="13"/>
      <c r="B307" s="57" t="s">
        <v>427</v>
      </c>
      <c r="C307" s="57" t="s">
        <v>185</v>
      </c>
      <c r="D307" s="56">
        <v>11118.638000000001</v>
      </c>
      <c r="E307" s="56"/>
      <c r="F307" s="14">
        <f>IF(AND(LEFT($C307,4)&lt;&gt;"8310")*OR(_xlfn.IFNA(MATCH(LEFT($B307,8),Reference!$E:$E,0),0),(_xlfn.IFNA(MATCH(MID($B307,5,4),Reference!$E:$E,0),0))),$D307,)</f>
        <v>0</v>
      </c>
      <c r="G307" s="14">
        <f t="shared" si="35"/>
        <v>0</v>
      </c>
      <c r="H307" s="14">
        <f t="shared" si="36"/>
        <v>0</v>
      </c>
      <c r="I307" s="14">
        <f>IF(AND(F307=0,G307=0,H307=0,_xlfn.IFNA(MATCH(LEFT($B307,8),Reference!$G:$G,0),0)),0,
IF(AND(F307=0,G307=0,H307=0,_xlfn.IFNA(MATCH(LEFT($B307,8),Reference!$H:$H,0),0)),$D307,
IF(AND(F307=0,G307=0,H307=0,_xlfn.IFNA(MATCH(LEFT($C307,4),Reference!$H:$H,0),0)),$D307,
IF((AND(F307=0,G307=0,H307=0,(_xlfn.IFNA(MATCH(LEFT($B307,4),Reference!$H:$H,0),0)))),$D307,
IF(AND(F307=0,G307=0,H307=0,_xlfn.IFNA(MATCH(MID($B307,5,4),Reference!$H:$H,0),0),LEFT($C307,4)&lt;&gt;"8865"),$D307,0)))))</f>
        <v>11118.638000000001</v>
      </c>
      <c r="J307" s="14">
        <f t="shared" si="37"/>
        <v>0</v>
      </c>
      <c r="K307" s="14">
        <f t="shared" si="38"/>
        <v>11118.638000000001</v>
      </c>
      <c r="L307" s="14">
        <f t="shared" si="39"/>
        <v>0</v>
      </c>
      <c r="M307" s="14" t="str">
        <f>IFERROR(IFERROR(INDEX(Reference!$C:$C,MATCH(VALUE(LEFT(B307,(FIND("-",B307,1)-1))),Reference!$B:$B,0)),INDEX(Reference!$C:$C,MATCH((LEFT(B307,(FIND("-",B307,1)-1))),Reference!$B:$B,0))),IFERROR(IF(FIND("-",B307),"Asset Management",""),""))</f>
        <v>DBU/Eng &amp; Const O&amp;M</v>
      </c>
      <c r="N307" s="14" t="str">
        <f>_xlfn.IFNA(INDEX(Reference!$M:$N,MATCH($C307,Reference!$M:$M,0),2),"Exclude")</f>
        <v>NonUnion Labor</v>
      </c>
      <c r="O307" s="14" t="str">
        <f>VLOOKUP(X307,'Department Detail'!$A$2:$F$5229,5,FALSE)</f>
        <v>Line &amp; Meter Operations</v>
      </c>
      <c r="R307" s="76"/>
      <c r="X307" s="14" t="s">
        <v>426</v>
      </c>
    </row>
    <row r="308" spans="1:24" s="14" customFormat="1" ht="15" thickBot="1" x14ac:dyDescent="0.35">
      <c r="A308" s="13"/>
      <c r="B308" s="57" t="s">
        <v>427</v>
      </c>
      <c r="C308" s="57" t="s">
        <v>202</v>
      </c>
      <c r="D308" s="56">
        <v>209.52799999999996</v>
      </c>
      <c r="E308" s="56"/>
      <c r="F308" s="14">
        <f>IF(AND(LEFT($C308,4)&lt;&gt;"8310")*OR(_xlfn.IFNA(MATCH(LEFT($B308,8),Reference!$E:$E,0),0),(_xlfn.IFNA(MATCH(MID($B308,5,4),Reference!$E:$E,0),0))),$D308,)</f>
        <v>0</v>
      </c>
      <c r="G308" s="14">
        <f t="shared" si="35"/>
        <v>0</v>
      </c>
      <c r="H308" s="14">
        <f t="shared" si="36"/>
        <v>0</v>
      </c>
      <c r="I308" s="14">
        <f>IF(AND(F308=0,G308=0,H308=0,_xlfn.IFNA(MATCH(LEFT($B308,8),Reference!$G:$G,0),0)),0,
IF(AND(F308=0,G308=0,H308=0,_xlfn.IFNA(MATCH(LEFT($B308,8),Reference!$H:$H,0),0)),$D308,
IF(AND(F308=0,G308=0,H308=0,_xlfn.IFNA(MATCH(LEFT($C308,4),Reference!$H:$H,0),0)),$D308,
IF((AND(F308=0,G308=0,H308=0,(_xlfn.IFNA(MATCH(LEFT($B308,4),Reference!$H:$H,0),0)))),$D308,
IF(AND(F308=0,G308=0,H308=0,_xlfn.IFNA(MATCH(MID($B308,5,4),Reference!$H:$H,0),0),LEFT($C308,4)&lt;&gt;"8865"),$D308,0)))))</f>
        <v>209.52799999999996</v>
      </c>
      <c r="J308" s="14">
        <f t="shared" si="37"/>
        <v>0</v>
      </c>
      <c r="K308" s="14">
        <f t="shared" si="38"/>
        <v>209.52799999999996</v>
      </c>
      <c r="L308" s="14">
        <f t="shared" si="39"/>
        <v>0</v>
      </c>
      <c r="M308" s="14" t="str">
        <f>IFERROR(IFERROR(INDEX(Reference!$C:$C,MATCH(VALUE(LEFT(B308,(FIND("-",B308,1)-1))),Reference!$B:$B,0)),INDEX(Reference!$C:$C,MATCH((LEFT(B308,(FIND("-",B308,1)-1))),Reference!$B:$B,0))),IFERROR(IF(FIND("-",B308),"Asset Management",""),""))</f>
        <v>DBU/Eng &amp; Const O&amp;M</v>
      </c>
      <c r="N308" s="14" t="str">
        <f>_xlfn.IFNA(INDEX(Reference!$M:$N,MATCH($C308,Reference!$M:$M,0),2),"Exclude")</f>
        <v>Nonlabor</v>
      </c>
      <c r="O308" s="14" t="str">
        <f>VLOOKUP(X308,'Department Detail'!$A$2:$F$5229,5,FALSE)</f>
        <v>Line &amp; Meter Operations</v>
      </c>
      <c r="R308" s="76"/>
      <c r="X308" s="14" t="s">
        <v>426</v>
      </c>
    </row>
    <row r="309" spans="1:24" s="14" customFormat="1" ht="15" thickBot="1" x14ac:dyDescent="0.35">
      <c r="A309" s="13"/>
      <c r="B309" s="57" t="s">
        <v>427</v>
      </c>
      <c r="C309" s="57" t="s">
        <v>230</v>
      </c>
      <c r="D309" s="56">
        <v>3125.8</v>
      </c>
      <c r="E309" s="56"/>
      <c r="F309" s="14">
        <f>IF(AND(LEFT($C309,4)&lt;&gt;"8310")*OR(_xlfn.IFNA(MATCH(LEFT($B309,8),Reference!$E:$E,0),0),(_xlfn.IFNA(MATCH(MID($B309,5,4),Reference!$E:$E,0),0))),$D309,)</f>
        <v>0</v>
      </c>
      <c r="G309" s="14">
        <f t="shared" si="35"/>
        <v>0</v>
      </c>
      <c r="H309" s="14">
        <f t="shared" si="36"/>
        <v>0</v>
      </c>
      <c r="I309" s="14">
        <f>IF(AND(F309=0,G309=0,H309=0,_xlfn.IFNA(MATCH(LEFT($B309,8),Reference!$G:$G,0),0)),0,
IF(AND(F309=0,G309=0,H309=0,_xlfn.IFNA(MATCH(LEFT($B309,8),Reference!$H:$H,0),0)),$D309,
IF(AND(F309=0,G309=0,H309=0,_xlfn.IFNA(MATCH(LEFT($C309,4),Reference!$H:$H,0),0)),$D309,
IF((AND(F309=0,G309=0,H309=0,(_xlfn.IFNA(MATCH(LEFT($B309,4),Reference!$H:$H,0),0)))),$D309,
IF(AND(F309=0,G309=0,H309=0,_xlfn.IFNA(MATCH(MID($B309,5,4),Reference!$H:$H,0),0),LEFT($C309,4)&lt;&gt;"8865"),$D309,0)))))</f>
        <v>3125.8</v>
      </c>
      <c r="J309" s="14">
        <f t="shared" si="37"/>
        <v>0</v>
      </c>
      <c r="K309" s="14">
        <f t="shared" si="38"/>
        <v>3125.8</v>
      </c>
      <c r="L309" s="14">
        <f t="shared" si="39"/>
        <v>0</v>
      </c>
      <c r="M309" s="14" t="str">
        <f>IFERROR(IFERROR(INDEX(Reference!$C:$C,MATCH(VALUE(LEFT(B309,(FIND("-",B309,1)-1))),Reference!$B:$B,0)),INDEX(Reference!$C:$C,MATCH((LEFT(B309,(FIND("-",B309,1)-1))),Reference!$B:$B,0))),IFERROR(IF(FIND("-",B309),"Asset Management",""),""))</f>
        <v>DBU/Eng &amp; Const O&amp;M</v>
      </c>
      <c r="N309" s="14" t="str">
        <f>_xlfn.IFNA(INDEX(Reference!$M:$N,MATCH($C309,Reference!$M:$M,0),2),"Exclude")</f>
        <v>Nonlabor</v>
      </c>
      <c r="O309" s="14" t="str">
        <f>VLOOKUP(X309,'Department Detail'!$A$2:$F$5229,5,FALSE)</f>
        <v>Line &amp; Meter Operations</v>
      </c>
      <c r="R309" s="76"/>
      <c r="X309" s="14" t="s">
        <v>426</v>
      </c>
    </row>
    <row r="310" spans="1:24" s="14" customFormat="1" ht="15" thickBot="1" x14ac:dyDescent="0.35">
      <c r="A310" s="13"/>
      <c r="B310" s="57" t="s">
        <v>428</v>
      </c>
      <c r="C310" s="57" t="s">
        <v>185</v>
      </c>
      <c r="D310" s="56">
        <v>2303.9999999999995</v>
      </c>
      <c r="E310" s="56"/>
      <c r="F310" s="14">
        <f>IF(AND(LEFT($C310,4)&lt;&gt;"8310")*OR(_xlfn.IFNA(MATCH(LEFT($B310,8),Reference!$E:$E,0),0),(_xlfn.IFNA(MATCH(MID($B310,5,4),Reference!$E:$E,0),0))),$D310,)</f>
        <v>0</v>
      </c>
      <c r="G310" s="14">
        <f t="shared" si="35"/>
        <v>0</v>
      </c>
      <c r="H310" s="14">
        <f t="shared" si="36"/>
        <v>0</v>
      </c>
      <c r="I310" s="14">
        <f>IF(AND(F310=0,G310=0,H310=0,_xlfn.IFNA(MATCH(LEFT($B310,8),Reference!$G:$G,0),0)),0,
IF(AND(F310=0,G310=0,H310=0,_xlfn.IFNA(MATCH(LEFT($B310,8),Reference!$H:$H,0),0)),$D310,
IF(AND(F310=0,G310=0,H310=0,_xlfn.IFNA(MATCH(LEFT($C310,4),Reference!$H:$H,0),0)),$D310,
IF((AND(F310=0,G310=0,H310=0,(_xlfn.IFNA(MATCH(LEFT($B310,4),Reference!$H:$H,0),0)))),$D310,
IF(AND(F310=0,G310=0,H310=0,_xlfn.IFNA(MATCH(MID($B310,5,4),Reference!$H:$H,0),0),LEFT($C310,4)&lt;&gt;"8865"),$D310,0)))))</f>
        <v>2303.9999999999995</v>
      </c>
      <c r="J310" s="14">
        <f t="shared" si="37"/>
        <v>0</v>
      </c>
      <c r="K310" s="14">
        <f t="shared" si="38"/>
        <v>2303.9999999999995</v>
      </c>
      <c r="L310" s="14">
        <f t="shared" si="39"/>
        <v>0</v>
      </c>
      <c r="M310" s="14" t="str">
        <f>IFERROR(IFERROR(INDEX(Reference!$C:$C,MATCH(VALUE(LEFT(B310,(FIND("-",B310,1)-1))),Reference!$B:$B,0)),INDEX(Reference!$C:$C,MATCH((LEFT(B310,(FIND("-",B310,1)-1))),Reference!$B:$B,0))),IFERROR(IF(FIND("-",B310),"Asset Management",""),""))</f>
        <v>DBU/Eng &amp; Const O&amp;M</v>
      </c>
      <c r="N310" s="14" t="str">
        <f>_xlfn.IFNA(INDEX(Reference!$M:$N,MATCH($C310,Reference!$M:$M,0),2),"Exclude")</f>
        <v>NonUnion Labor</v>
      </c>
      <c r="O310" s="14" t="str">
        <f>VLOOKUP(X310,'Department Detail'!$A$2:$F$5229,5,FALSE)</f>
        <v>Line &amp; Meter Operations</v>
      </c>
      <c r="R310" s="76"/>
      <c r="X310" s="14" t="s">
        <v>426</v>
      </c>
    </row>
    <row r="311" spans="1:24" s="14" customFormat="1" ht="15" thickBot="1" x14ac:dyDescent="0.35">
      <c r="A311" s="13"/>
      <c r="B311" s="57" t="s">
        <v>429</v>
      </c>
      <c r="C311" s="57" t="s">
        <v>185</v>
      </c>
      <c r="D311" s="56">
        <v>19949.817999999999</v>
      </c>
      <c r="E311" s="56"/>
      <c r="F311" s="14">
        <f>IF(AND(LEFT($C311,4)&lt;&gt;"8310")*OR(_xlfn.IFNA(MATCH(LEFT($B311,8),Reference!$E:$E,0),0),(_xlfn.IFNA(MATCH(MID($B311,5,4),Reference!$E:$E,0),0))),$D311,)</f>
        <v>0</v>
      </c>
      <c r="G311" s="14">
        <f t="shared" si="35"/>
        <v>0</v>
      </c>
      <c r="H311" s="14">
        <f t="shared" si="36"/>
        <v>0</v>
      </c>
      <c r="I311" s="14">
        <f>IF(AND(F311=0,G311=0,H311=0,_xlfn.IFNA(MATCH(LEFT($B311,8),Reference!$G:$G,0),0)),0,
IF(AND(F311=0,G311=0,H311=0,_xlfn.IFNA(MATCH(LEFT($B311,8),Reference!$H:$H,0),0)),$D311,
IF(AND(F311=0,G311=0,H311=0,_xlfn.IFNA(MATCH(LEFT($C311,4),Reference!$H:$H,0),0)),$D311,
IF((AND(F311=0,G311=0,H311=0,(_xlfn.IFNA(MATCH(LEFT($B311,4),Reference!$H:$H,0),0)))),$D311,
IF(AND(F311=0,G311=0,H311=0,_xlfn.IFNA(MATCH(MID($B311,5,4),Reference!$H:$H,0),0),LEFT($C311,4)&lt;&gt;"8865"),$D311,0)))))</f>
        <v>19949.817999999999</v>
      </c>
      <c r="J311" s="14">
        <f t="shared" si="37"/>
        <v>0</v>
      </c>
      <c r="K311" s="14">
        <f t="shared" si="38"/>
        <v>19949.817999999999</v>
      </c>
      <c r="L311" s="14">
        <f t="shared" si="39"/>
        <v>0</v>
      </c>
      <c r="M311" s="14" t="str">
        <f>IFERROR(IFERROR(INDEX(Reference!$C:$C,MATCH(VALUE(LEFT(B311,(FIND("-",B311,1)-1))),Reference!$B:$B,0)),INDEX(Reference!$C:$C,MATCH((LEFT(B311,(FIND("-",B311,1)-1))),Reference!$B:$B,0))),IFERROR(IF(FIND("-",B311),"Asset Management",""),""))</f>
        <v>DBU/Eng &amp; Const O&amp;M</v>
      </c>
      <c r="N311" s="14" t="str">
        <f>_xlfn.IFNA(INDEX(Reference!$M:$N,MATCH($C311,Reference!$M:$M,0),2),"Exclude")</f>
        <v>NonUnion Labor</v>
      </c>
      <c r="O311" s="14" t="str">
        <f>VLOOKUP(X311,'Department Detail'!$A$2:$F$5229,5,FALSE)</f>
        <v>Line &amp; Meter Operations</v>
      </c>
      <c r="R311" s="76"/>
      <c r="X311" s="14" t="s">
        <v>426</v>
      </c>
    </row>
    <row r="312" spans="1:24" s="14" customFormat="1" ht="15" thickBot="1" x14ac:dyDescent="0.35">
      <c r="A312" s="13"/>
      <c r="B312" s="57" t="s">
        <v>429</v>
      </c>
      <c r="C312" s="57" t="s">
        <v>202</v>
      </c>
      <c r="D312" s="56">
        <v>168.76</v>
      </c>
      <c r="E312" s="56"/>
      <c r="F312" s="14">
        <f>IF(AND(LEFT($C312,4)&lt;&gt;"8310")*OR(_xlfn.IFNA(MATCH(LEFT($B312,8),Reference!$E:$E,0),0),(_xlfn.IFNA(MATCH(MID($B312,5,4),Reference!$E:$E,0),0))),$D312,)</f>
        <v>0</v>
      </c>
      <c r="G312" s="14">
        <f t="shared" si="35"/>
        <v>0</v>
      </c>
      <c r="H312" s="14">
        <f t="shared" si="36"/>
        <v>0</v>
      </c>
      <c r="I312" s="14">
        <f>IF(AND(F312=0,G312=0,H312=0,_xlfn.IFNA(MATCH(LEFT($B312,8),Reference!$G:$G,0),0)),0,
IF(AND(F312=0,G312=0,H312=0,_xlfn.IFNA(MATCH(LEFT($B312,8),Reference!$H:$H,0),0)),$D312,
IF(AND(F312=0,G312=0,H312=0,_xlfn.IFNA(MATCH(LEFT($C312,4),Reference!$H:$H,0),0)),$D312,
IF((AND(F312=0,G312=0,H312=0,(_xlfn.IFNA(MATCH(LEFT($B312,4),Reference!$H:$H,0),0)))),$D312,
IF(AND(F312=0,G312=0,H312=0,_xlfn.IFNA(MATCH(MID($B312,5,4),Reference!$H:$H,0),0),LEFT($C312,4)&lt;&gt;"8865"),$D312,0)))))</f>
        <v>168.76</v>
      </c>
      <c r="J312" s="14">
        <f t="shared" si="37"/>
        <v>0</v>
      </c>
      <c r="K312" s="14">
        <f t="shared" si="38"/>
        <v>168.76</v>
      </c>
      <c r="L312" s="14">
        <f t="shared" si="39"/>
        <v>0</v>
      </c>
      <c r="M312" s="14" t="str">
        <f>IFERROR(IFERROR(INDEX(Reference!$C:$C,MATCH(VALUE(LEFT(B312,(FIND("-",B312,1)-1))),Reference!$B:$B,0)),INDEX(Reference!$C:$C,MATCH((LEFT(B312,(FIND("-",B312,1)-1))),Reference!$B:$B,0))),IFERROR(IF(FIND("-",B312),"Asset Management",""),""))</f>
        <v>DBU/Eng &amp; Const O&amp;M</v>
      </c>
      <c r="N312" s="14" t="str">
        <f>_xlfn.IFNA(INDEX(Reference!$M:$N,MATCH($C312,Reference!$M:$M,0),2),"Exclude")</f>
        <v>Nonlabor</v>
      </c>
      <c r="O312" s="14" t="str">
        <f>VLOOKUP(X312,'Department Detail'!$A$2:$F$5229,5,FALSE)</f>
        <v>Line &amp; Meter Operations</v>
      </c>
      <c r="R312" s="76"/>
      <c r="X312" s="14" t="s">
        <v>426</v>
      </c>
    </row>
    <row r="313" spans="1:24" s="14" customFormat="1" ht="15" thickBot="1" x14ac:dyDescent="0.35">
      <c r="A313" s="13"/>
      <c r="B313" s="57" t="s">
        <v>429</v>
      </c>
      <c r="C313" s="57" t="s">
        <v>208</v>
      </c>
      <c r="D313" s="56">
        <v>51.5</v>
      </c>
      <c r="E313" s="56"/>
      <c r="F313" s="14">
        <f>IF(AND(LEFT($C313,4)&lt;&gt;"8310")*OR(_xlfn.IFNA(MATCH(LEFT($B313,8),Reference!$E:$E,0),0),(_xlfn.IFNA(MATCH(MID($B313,5,4),Reference!$E:$E,0),0))),$D313,)</f>
        <v>0</v>
      </c>
      <c r="G313" s="14">
        <f t="shared" si="35"/>
        <v>0</v>
      </c>
      <c r="H313" s="14">
        <f t="shared" si="36"/>
        <v>0</v>
      </c>
      <c r="I313" s="14">
        <f>IF(AND(F313=0,G313=0,H313=0,_xlfn.IFNA(MATCH(LEFT($B313,8),Reference!$G:$G,0),0)),0,
IF(AND(F313=0,G313=0,H313=0,_xlfn.IFNA(MATCH(LEFT($B313,8),Reference!$H:$H,0),0)),$D313,
IF(AND(F313=0,G313=0,H313=0,_xlfn.IFNA(MATCH(LEFT($C313,4),Reference!$H:$H,0),0)),$D313,
IF((AND(F313=0,G313=0,H313=0,(_xlfn.IFNA(MATCH(LEFT($B313,4),Reference!$H:$H,0),0)))),$D313,
IF(AND(F313=0,G313=0,H313=0,_xlfn.IFNA(MATCH(MID($B313,5,4),Reference!$H:$H,0),0),LEFT($C313,4)&lt;&gt;"8865"),$D313,0)))))</f>
        <v>51.5</v>
      </c>
      <c r="J313" s="14">
        <f t="shared" si="37"/>
        <v>0</v>
      </c>
      <c r="K313" s="14">
        <f t="shared" si="38"/>
        <v>51.5</v>
      </c>
      <c r="L313" s="14">
        <f t="shared" si="39"/>
        <v>0</v>
      </c>
      <c r="M313" s="14" t="str">
        <f>IFERROR(IFERROR(INDEX(Reference!$C:$C,MATCH(VALUE(LEFT(B313,(FIND("-",B313,1)-1))),Reference!$B:$B,0)),INDEX(Reference!$C:$C,MATCH((LEFT(B313,(FIND("-",B313,1)-1))),Reference!$B:$B,0))),IFERROR(IF(FIND("-",B313),"Asset Management",""),""))</f>
        <v>DBU/Eng &amp; Const O&amp;M</v>
      </c>
      <c r="N313" s="14" t="str">
        <f>_xlfn.IFNA(INDEX(Reference!$M:$N,MATCH($C313,Reference!$M:$M,0),2),"Exclude")</f>
        <v>Inventory</v>
      </c>
      <c r="O313" s="14" t="str">
        <f>VLOOKUP(X313,'Department Detail'!$A$2:$F$5229,5,FALSE)</f>
        <v>Line &amp; Meter Operations</v>
      </c>
      <c r="R313" s="76"/>
      <c r="X313" s="14" t="s">
        <v>426</v>
      </c>
    </row>
    <row r="314" spans="1:24" s="14" customFormat="1" ht="15" thickBot="1" x14ac:dyDescent="0.35">
      <c r="A314" s="13"/>
      <c r="B314" s="57" t="s">
        <v>430</v>
      </c>
      <c r="C314" s="57" t="s">
        <v>202</v>
      </c>
      <c r="D314" s="56">
        <v>46.415999999999997</v>
      </c>
      <c r="E314" s="56"/>
      <c r="F314" s="14">
        <f>IF(AND(LEFT($C314,4)&lt;&gt;"8310")*OR(_xlfn.IFNA(MATCH(LEFT($B314,8),Reference!$E:$E,0),0),(_xlfn.IFNA(MATCH(MID($B314,5,4),Reference!$E:$E,0),0))),$D314,)</f>
        <v>0</v>
      </c>
      <c r="G314" s="14">
        <f t="shared" si="35"/>
        <v>0</v>
      </c>
      <c r="H314" s="14">
        <f t="shared" si="36"/>
        <v>0</v>
      </c>
      <c r="I314" s="14">
        <f>IF(AND(F314=0,G314=0,H314=0,_xlfn.IFNA(MATCH(LEFT($B314,8),Reference!$G:$G,0),0)),0,
IF(AND(F314=0,G314=0,H314=0,_xlfn.IFNA(MATCH(LEFT($B314,8),Reference!$H:$H,0),0)),$D314,
IF(AND(F314=0,G314=0,H314=0,_xlfn.IFNA(MATCH(LEFT($C314,4),Reference!$H:$H,0),0)),$D314,
IF((AND(F314=0,G314=0,H314=0,(_xlfn.IFNA(MATCH(LEFT($B314,4),Reference!$H:$H,0),0)))),$D314,
IF(AND(F314=0,G314=0,H314=0,_xlfn.IFNA(MATCH(MID($B314,5,4),Reference!$H:$H,0),0),LEFT($C314,4)&lt;&gt;"8865"),$D314,0)))))</f>
        <v>46.415999999999997</v>
      </c>
      <c r="J314" s="14">
        <f t="shared" si="37"/>
        <v>0</v>
      </c>
      <c r="K314" s="14">
        <f t="shared" si="38"/>
        <v>46.415999999999997</v>
      </c>
      <c r="L314" s="14">
        <f t="shared" si="39"/>
        <v>0</v>
      </c>
      <c r="M314" s="14" t="str">
        <f>IFERROR(IFERROR(INDEX(Reference!$C:$C,MATCH(VALUE(LEFT(B314,(FIND("-",B314,1)-1))),Reference!$B:$B,0)),INDEX(Reference!$C:$C,MATCH((LEFT(B314,(FIND("-",B314,1)-1))),Reference!$B:$B,0))),IFERROR(IF(FIND("-",B314),"Asset Management",""),""))</f>
        <v>DBU/Eng &amp; Const O&amp;M</v>
      </c>
      <c r="N314" s="14" t="str">
        <f>_xlfn.IFNA(INDEX(Reference!$M:$N,MATCH($C314,Reference!$M:$M,0),2),"Exclude")</f>
        <v>Nonlabor</v>
      </c>
      <c r="O314" s="14" t="str">
        <f>VLOOKUP(X314,'Department Detail'!$A$2:$F$5229,5,FALSE)</f>
        <v>Line &amp; Meter Operations</v>
      </c>
      <c r="R314" s="76"/>
      <c r="X314" s="14" t="s">
        <v>426</v>
      </c>
    </row>
    <row r="315" spans="1:24" s="14" customFormat="1" ht="15" thickBot="1" x14ac:dyDescent="0.35">
      <c r="A315" s="13"/>
      <c r="B315" s="57" t="s">
        <v>431</v>
      </c>
      <c r="C315" s="57" t="s">
        <v>190</v>
      </c>
      <c r="D315" s="56">
        <v>26295.919999999998</v>
      </c>
      <c r="E315" s="56"/>
      <c r="F315" s="14">
        <f>IF(AND(LEFT($C315,4)&lt;&gt;"8310")*OR(_xlfn.IFNA(MATCH(LEFT($B315,8),Reference!$E:$E,0),0),(_xlfn.IFNA(MATCH(MID($B315,5,4),Reference!$E:$E,0),0))),$D315,)</f>
        <v>0</v>
      </c>
      <c r="G315" s="14">
        <f t="shared" si="35"/>
        <v>0</v>
      </c>
      <c r="H315" s="14">
        <f t="shared" si="36"/>
        <v>0</v>
      </c>
      <c r="I315" s="14">
        <f>IF(AND(F315=0,G315=0,H315=0,_xlfn.IFNA(MATCH(LEFT($B315,8),Reference!$G:$G,0),0)),0,
IF(AND(F315=0,G315=0,H315=0,_xlfn.IFNA(MATCH(LEFT($B315,8),Reference!$H:$H,0),0)),$D315,
IF(AND(F315=0,G315=0,H315=0,_xlfn.IFNA(MATCH(LEFT($C315,4),Reference!$H:$H,0),0)),$D315,
IF((AND(F315=0,G315=0,H315=0,(_xlfn.IFNA(MATCH(LEFT($B315,4),Reference!$H:$H,0),0)))),$D315,
IF(AND(F315=0,G315=0,H315=0,_xlfn.IFNA(MATCH(MID($B315,5,4),Reference!$H:$H,0),0),LEFT($C315,4)&lt;&gt;"8865"),$D315,0)))))</f>
        <v>26295.919999999998</v>
      </c>
      <c r="J315" s="14">
        <f t="shared" si="37"/>
        <v>0</v>
      </c>
      <c r="K315" s="14">
        <f t="shared" si="38"/>
        <v>26295.919999999998</v>
      </c>
      <c r="L315" s="14">
        <f t="shared" si="39"/>
        <v>0</v>
      </c>
      <c r="M315" s="14" t="str">
        <f>IFERROR(IFERROR(INDEX(Reference!$C:$C,MATCH(VALUE(LEFT(B315,(FIND("-",B315,1)-1))),Reference!$B:$B,0)),INDEX(Reference!$C:$C,MATCH((LEFT(B315,(FIND("-",B315,1)-1))),Reference!$B:$B,0))),IFERROR(IF(FIND("-",B315),"Asset Management",""),""))</f>
        <v>DBU/Eng &amp; Const O&amp;M</v>
      </c>
      <c r="N315" s="14" t="str">
        <f>_xlfn.IFNA(INDEX(Reference!$M:$N,MATCH($C315,Reference!$M:$M,0),2),"Exclude")</f>
        <v>Nonlabor</v>
      </c>
      <c r="O315" s="14" t="str">
        <f>VLOOKUP(X315,'Department Detail'!$A$2:$F$5229,5,FALSE)</f>
        <v>Line &amp; Meter Operations</v>
      </c>
      <c r="R315" s="76"/>
      <c r="X315" s="14" t="s">
        <v>426</v>
      </c>
    </row>
    <row r="316" spans="1:24" s="14" customFormat="1" ht="15" thickBot="1" x14ac:dyDescent="0.35">
      <c r="A316" s="13"/>
      <c r="B316" s="57" t="s">
        <v>431</v>
      </c>
      <c r="C316" s="57" t="s">
        <v>205</v>
      </c>
      <c r="D316" s="56">
        <v>305.99999999999994</v>
      </c>
      <c r="E316" s="56"/>
      <c r="F316" s="14">
        <f>IF(AND(LEFT($C316,4)&lt;&gt;"8310")*OR(_xlfn.IFNA(MATCH(LEFT($B316,8),Reference!$E:$E,0),0),(_xlfn.IFNA(MATCH(MID($B316,5,4),Reference!$E:$E,0),0))),$D316,)</f>
        <v>0</v>
      </c>
      <c r="G316" s="14">
        <f t="shared" si="35"/>
        <v>0</v>
      </c>
      <c r="H316" s="14">
        <f t="shared" si="36"/>
        <v>0</v>
      </c>
      <c r="I316" s="14">
        <f>IF(AND(F316=0,G316=0,H316=0,_xlfn.IFNA(MATCH(LEFT($B316,8),Reference!$G:$G,0),0)),0,
IF(AND(F316=0,G316=0,H316=0,_xlfn.IFNA(MATCH(LEFT($B316,8),Reference!$H:$H,0),0)),$D316,
IF(AND(F316=0,G316=0,H316=0,_xlfn.IFNA(MATCH(LEFT($C316,4),Reference!$H:$H,0),0)),$D316,
IF((AND(F316=0,G316=0,H316=0,(_xlfn.IFNA(MATCH(LEFT($B316,4),Reference!$H:$H,0),0)))),$D316,
IF(AND(F316=0,G316=0,H316=0,_xlfn.IFNA(MATCH(MID($B316,5,4),Reference!$H:$H,0),0),LEFT($C316,4)&lt;&gt;"8865"),$D316,0)))))</f>
        <v>305.99999999999994</v>
      </c>
      <c r="J316" s="14">
        <f t="shared" si="37"/>
        <v>0</v>
      </c>
      <c r="K316" s="14">
        <f t="shared" si="38"/>
        <v>305.99999999999994</v>
      </c>
      <c r="L316" s="14">
        <f t="shared" si="39"/>
        <v>0</v>
      </c>
      <c r="M316" s="14" t="str">
        <f>IFERROR(IFERROR(INDEX(Reference!$C:$C,MATCH(VALUE(LEFT(B316,(FIND("-",B316,1)-1))),Reference!$B:$B,0)),INDEX(Reference!$C:$C,MATCH((LEFT(B316,(FIND("-",B316,1)-1))),Reference!$B:$B,0))),IFERROR(IF(FIND("-",B316),"Asset Management",""),""))</f>
        <v>DBU/Eng &amp; Const O&amp;M</v>
      </c>
      <c r="N316" s="14" t="str">
        <f>_xlfn.IFNA(INDEX(Reference!$M:$N,MATCH($C316,Reference!$M:$M,0),2),"Exclude")</f>
        <v>Nonlabor</v>
      </c>
      <c r="O316" s="14" t="str">
        <f>VLOOKUP(X316,'Department Detail'!$A$2:$F$5229,5,FALSE)</f>
        <v>Line &amp; Meter Operations</v>
      </c>
      <c r="R316" s="76"/>
      <c r="X316" s="14" t="s">
        <v>426</v>
      </c>
    </row>
    <row r="317" spans="1:24" s="14" customFormat="1" ht="15" thickBot="1" x14ac:dyDescent="0.35">
      <c r="A317" s="13"/>
      <c r="B317" s="57" t="s">
        <v>431</v>
      </c>
      <c r="C317" s="57" t="s">
        <v>210</v>
      </c>
      <c r="D317" s="56">
        <v>12816</v>
      </c>
      <c r="E317" s="56"/>
      <c r="F317" s="14">
        <f>IF(AND(LEFT($C317,4)&lt;&gt;"8310")*OR(_xlfn.IFNA(MATCH(LEFT($B317,8),Reference!$E:$E,0),0),(_xlfn.IFNA(MATCH(MID($B317,5,4),Reference!$E:$E,0),0))),$D317,)</f>
        <v>0</v>
      </c>
      <c r="G317" s="14">
        <f t="shared" si="35"/>
        <v>0</v>
      </c>
      <c r="H317" s="14">
        <f t="shared" si="36"/>
        <v>0</v>
      </c>
      <c r="I317" s="14">
        <f>IF(AND(F317=0,G317=0,H317=0,_xlfn.IFNA(MATCH(LEFT($B317,8),Reference!$G:$G,0),0)),0,
IF(AND(F317=0,G317=0,H317=0,_xlfn.IFNA(MATCH(LEFT($B317,8),Reference!$H:$H,0),0)),$D317,
IF(AND(F317=0,G317=0,H317=0,_xlfn.IFNA(MATCH(LEFT($C317,4),Reference!$H:$H,0),0)),$D317,
IF((AND(F317=0,G317=0,H317=0,(_xlfn.IFNA(MATCH(LEFT($B317,4),Reference!$H:$H,0),0)))),$D317,
IF(AND(F317=0,G317=0,H317=0,_xlfn.IFNA(MATCH(MID($B317,5,4),Reference!$H:$H,0),0),LEFT($C317,4)&lt;&gt;"8865"),$D317,0)))))</f>
        <v>12816</v>
      </c>
      <c r="J317" s="14">
        <f t="shared" si="37"/>
        <v>0</v>
      </c>
      <c r="K317" s="14">
        <f t="shared" si="38"/>
        <v>12816</v>
      </c>
      <c r="L317" s="14">
        <f t="shared" si="39"/>
        <v>0</v>
      </c>
      <c r="M317" s="14" t="str">
        <f>IFERROR(IFERROR(INDEX(Reference!$C:$C,MATCH(VALUE(LEFT(B317,(FIND("-",B317,1)-1))),Reference!$B:$B,0)),INDEX(Reference!$C:$C,MATCH((LEFT(B317,(FIND("-",B317,1)-1))),Reference!$B:$B,0))),IFERROR(IF(FIND("-",B317),"Asset Management",""),""))</f>
        <v>DBU/Eng &amp; Const O&amp;M</v>
      </c>
      <c r="N317" s="14" t="str">
        <f>_xlfn.IFNA(INDEX(Reference!$M:$N,MATCH($C317,Reference!$M:$M,0),2),"Exclude")</f>
        <v>Nonlabor</v>
      </c>
      <c r="O317" s="14" t="str">
        <f>VLOOKUP(X317,'Department Detail'!$A$2:$F$5229,5,FALSE)</f>
        <v>Line &amp; Meter Operations</v>
      </c>
      <c r="R317" s="76"/>
      <c r="X317" s="14" t="s">
        <v>426</v>
      </c>
    </row>
    <row r="318" spans="1:24" s="14" customFormat="1" ht="15" thickBot="1" x14ac:dyDescent="0.35">
      <c r="A318" s="13"/>
      <c r="B318" s="57" t="s">
        <v>431</v>
      </c>
      <c r="C318" s="57" t="s">
        <v>216</v>
      </c>
      <c r="D318" s="56">
        <v>743.75</v>
      </c>
      <c r="E318" s="56"/>
      <c r="F318" s="14">
        <f>IF(AND(LEFT($C318,4)&lt;&gt;"8310")*OR(_xlfn.IFNA(MATCH(LEFT($B318,8),Reference!$E:$E,0),0),(_xlfn.IFNA(MATCH(MID($B318,5,4),Reference!$E:$E,0),0))),$D318,)</f>
        <v>0</v>
      </c>
      <c r="G318" s="14">
        <f t="shared" si="35"/>
        <v>0</v>
      </c>
      <c r="H318" s="14">
        <f t="shared" si="36"/>
        <v>0</v>
      </c>
      <c r="I318" s="14">
        <f>IF(AND(F318=0,G318=0,H318=0,_xlfn.IFNA(MATCH(LEFT($B318,8),Reference!$G:$G,0),0)),0,
IF(AND(F318=0,G318=0,H318=0,_xlfn.IFNA(MATCH(LEFT($B318,8),Reference!$H:$H,0),0)),$D318,
IF(AND(F318=0,G318=0,H318=0,_xlfn.IFNA(MATCH(LEFT($C318,4),Reference!$H:$H,0),0)),$D318,
IF((AND(F318=0,G318=0,H318=0,(_xlfn.IFNA(MATCH(LEFT($B318,4),Reference!$H:$H,0),0)))),$D318,
IF(AND(F318=0,G318=0,H318=0,_xlfn.IFNA(MATCH(MID($B318,5,4),Reference!$H:$H,0),0),LEFT($C318,4)&lt;&gt;"8865"),$D318,0)))))</f>
        <v>743.75</v>
      </c>
      <c r="J318" s="14">
        <f t="shared" si="37"/>
        <v>0</v>
      </c>
      <c r="K318" s="14">
        <f t="shared" si="38"/>
        <v>743.75</v>
      </c>
      <c r="L318" s="14">
        <f t="shared" si="39"/>
        <v>0</v>
      </c>
      <c r="M318" s="14" t="str">
        <f>IFERROR(IFERROR(INDEX(Reference!$C:$C,MATCH(VALUE(LEFT(B318,(FIND("-",B318,1)-1))),Reference!$B:$B,0)),INDEX(Reference!$C:$C,MATCH((LEFT(B318,(FIND("-",B318,1)-1))),Reference!$B:$B,0))),IFERROR(IF(FIND("-",B318),"Asset Management",""),""))</f>
        <v>DBU/Eng &amp; Const O&amp;M</v>
      </c>
      <c r="N318" s="14" t="str">
        <f>_xlfn.IFNA(INDEX(Reference!$M:$N,MATCH($C318,Reference!$M:$M,0),2),"Exclude")</f>
        <v>Nonlabor</v>
      </c>
      <c r="O318" s="14" t="str">
        <f>VLOOKUP(X318,'Department Detail'!$A$2:$F$5229,5,FALSE)</f>
        <v>Line &amp; Meter Operations</v>
      </c>
      <c r="R318" s="76"/>
      <c r="X318" s="14">
        <v>5329</v>
      </c>
    </row>
    <row r="319" spans="1:24" s="14" customFormat="1" ht="15" thickBot="1" x14ac:dyDescent="0.35">
      <c r="A319" s="13"/>
      <c r="B319" s="57" t="s">
        <v>431</v>
      </c>
      <c r="C319" s="57" t="s">
        <v>194</v>
      </c>
      <c r="D319" s="56">
        <v>1267.1999999999998</v>
      </c>
      <c r="E319" s="56"/>
      <c r="F319" s="14">
        <f>IF(AND(LEFT($C319,4)&lt;&gt;"8310")*OR(_xlfn.IFNA(MATCH(LEFT($B319,8),Reference!$E:$E,0),0),(_xlfn.IFNA(MATCH(MID($B319,5,4),Reference!$E:$E,0),0))),$D319,)</f>
        <v>0</v>
      </c>
      <c r="G319" s="14">
        <f t="shared" ref="G319:G382" si="40">IF(AND(ISNUMBER(SEARCH("5024*",B319)),(F319=0)),D319,)</f>
        <v>0</v>
      </c>
      <c r="H319" s="14">
        <f t="shared" ref="H319:H382" si="41">IF(AND(ISNUMBER(SEARCH("5025*",B319)),(F319=0)),D319,)</f>
        <v>0</v>
      </c>
      <c r="I319" s="14">
        <f>IF(AND(F319=0,G319=0,H319=0,_xlfn.IFNA(MATCH(LEFT($B319,8),Reference!$G:$G,0),0)),0,
IF(AND(F319=0,G319=0,H319=0,_xlfn.IFNA(MATCH(LEFT($B319,8),Reference!$H:$H,0),0)),$D319,
IF(AND(F319=0,G319=0,H319=0,_xlfn.IFNA(MATCH(LEFT($C319,4),Reference!$H:$H,0),0)),$D319,
IF((AND(F319=0,G319=0,H319=0,(_xlfn.IFNA(MATCH(LEFT($B319,4),Reference!$H:$H,0),0)))),$D319,
IF(AND(F319=0,G319=0,H319=0,_xlfn.IFNA(MATCH(MID($B319,5,4),Reference!$H:$H,0),0),LEFT($C319,4)&lt;&gt;"8865"),$D319,0)))))</f>
        <v>1267.1999999999998</v>
      </c>
      <c r="J319" s="14">
        <f t="shared" ref="J319:J382" si="42">IF(AND(F319=0,G319=0,H319=0,I319=0),D319,)</f>
        <v>0</v>
      </c>
      <c r="K319" s="14">
        <f t="shared" ref="K319:K382" si="43">SUM(F319:J319)</f>
        <v>1267.1999999999998</v>
      </c>
      <c r="L319" s="14">
        <f t="shared" ref="L319:L382" si="44">K319-D319</f>
        <v>0</v>
      </c>
      <c r="M319" s="14" t="str">
        <f>IFERROR(IFERROR(INDEX(Reference!$C:$C,MATCH(VALUE(LEFT(B319,(FIND("-",B319,1)-1))),Reference!$B:$B,0)),INDEX(Reference!$C:$C,MATCH((LEFT(B319,(FIND("-",B319,1)-1))),Reference!$B:$B,0))),IFERROR(IF(FIND("-",B319),"Asset Management",""),""))</f>
        <v>DBU/Eng &amp; Const O&amp;M</v>
      </c>
      <c r="N319" s="14" t="str">
        <f>_xlfn.IFNA(INDEX(Reference!$M:$N,MATCH($C319,Reference!$M:$M,0),2),"Exclude")</f>
        <v>Nonlabor</v>
      </c>
      <c r="O319" s="14" t="str">
        <f>VLOOKUP(X319,'Department Detail'!$A$2:$F$5229,5,FALSE)</f>
        <v>Line &amp; Meter Operations</v>
      </c>
      <c r="R319" s="76"/>
      <c r="X319" s="14">
        <v>5329</v>
      </c>
    </row>
    <row r="320" spans="1:24" s="14" customFormat="1" ht="15" thickBot="1" x14ac:dyDescent="0.35">
      <c r="A320" s="13"/>
      <c r="B320" s="57" t="s">
        <v>431</v>
      </c>
      <c r="C320" s="57" t="s">
        <v>185</v>
      </c>
      <c r="D320" s="56">
        <v>47770.224000000002</v>
      </c>
      <c r="E320" s="56"/>
      <c r="F320" s="14">
        <f>IF(AND(LEFT($C320,4)&lt;&gt;"8310")*OR(_xlfn.IFNA(MATCH(LEFT($B320,8),Reference!$E:$E,0),0),(_xlfn.IFNA(MATCH(MID($B320,5,4),Reference!$E:$E,0),0))),$D320,)</f>
        <v>0</v>
      </c>
      <c r="G320" s="14">
        <f t="shared" si="40"/>
        <v>0</v>
      </c>
      <c r="H320" s="14">
        <f t="shared" si="41"/>
        <v>0</v>
      </c>
      <c r="I320" s="14">
        <f>IF(AND(F320=0,G320=0,H320=0,_xlfn.IFNA(MATCH(LEFT($B320,8),Reference!$G:$G,0),0)),0,
IF(AND(F320=0,G320=0,H320=0,_xlfn.IFNA(MATCH(LEFT($B320,8),Reference!$H:$H,0),0)),$D320,
IF(AND(F320=0,G320=0,H320=0,_xlfn.IFNA(MATCH(LEFT($C320,4),Reference!$H:$H,0),0)),$D320,
IF((AND(F320=0,G320=0,H320=0,(_xlfn.IFNA(MATCH(LEFT($B320,4),Reference!$H:$H,0),0)))),$D320,
IF(AND(F320=0,G320=0,H320=0,_xlfn.IFNA(MATCH(MID($B320,5,4),Reference!$H:$H,0),0),LEFT($C320,4)&lt;&gt;"8865"),$D320,0)))))</f>
        <v>47770.224000000002</v>
      </c>
      <c r="J320" s="14">
        <f t="shared" si="42"/>
        <v>0</v>
      </c>
      <c r="K320" s="14">
        <f t="shared" si="43"/>
        <v>47770.224000000002</v>
      </c>
      <c r="L320" s="14">
        <f t="shared" si="44"/>
        <v>0</v>
      </c>
      <c r="M320" s="14" t="str">
        <f>IFERROR(IFERROR(INDEX(Reference!$C:$C,MATCH(VALUE(LEFT(B320,(FIND("-",B320,1)-1))),Reference!$B:$B,0)),INDEX(Reference!$C:$C,MATCH((LEFT(B320,(FIND("-",B320,1)-1))),Reference!$B:$B,0))),IFERROR(IF(FIND("-",B320),"Asset Management",""),""))</f>
        <v>DBU/Eng &amp; Const O&amp;M</v>
      </c>
      <c r="N320" s="14" t="str">
        <f>_xlfn.IFNA(INDEX(Reference!$M:$N,MATCH($C320,Reference!$M:$M,0),2),"Exclude")</f>
        <v>NonUnion Labor</v>
      </c>
      <c r="O320" s="14" t="str">
        <f>VLOOKUP(X320,'Department Detail'!$A$2:$F$5229,5,FALSE)</f>
        <v>T&amp;D Engineering</v>
      </c>
      <c r="R320" s="76"/>
      <c r="X320" s="14">
        <v>5392</v>
      </c>
    </row>
    <row r="321" spans="1:24" s="14" customFormat="1" ht="15" thickBot="1" x14ac:dyDescent="0.35">
      <c r="A321" s="13"/>
      <c r="B321" s="57" t="s">
        <v>431</v>
      </c>
      <c r="C321" s="57" t="s">
        <v>202</v>
      </c>
      <c r="D321" s="56">
        <v>151.31200000000001</v>
      </c>
      <c r="E321" s="56"/>
      <c r="F321" s="14">
        <f>IF(AND(LEFT($C321,4)&lt;&gt;"8310")*OR(_xlfn.IFNA(MATCH(LEFT($B321,8),Reference!$E:$E,0),0),(_xlfn.IFNA(MATCH(MID($B321,5,4),Reference!$E:$E,0),0))),$D321,)</f>
        <v>0</v>
      </c>
      <c r="G321" s="14">
        <f t="shared" si="40"/>
        <v>0</v>
      </c>
      <c r="H321" s="14">
        <f t="shared" si="41"/>
        <v>0</v>
      </c>
      <c r="I321" s="14">
        <f>IF(AND(F321=0,G321=0,H321=0,_xlfn.IFNA(MATCH(LEFT($B321,8),Reference!$G:$G,0),0)),0,
IF(AND(F321=0,G321=0,H321=0,_xlfn.IFNA(MATCH(LEFT($B321,8),Reference!$H:$H,0),0)),$D321,
IF(AND(F321=0,G321=0,H321=0,_xlfn.IFNA(MATCH(LEFT($C321,4),Reference!$H:$H,0),0)),$D321,
IF((AND(F321=0,G321=0,H321=0,(_xlfn.IFNA(MATCH(LEFT($B321,4),Reference!$H:$H,0),0)))),$D321,
IF(AND(F321=0,G321=0,H321=0,_xlfn.IFNA(MATCH(MID($B321,5,4),Reference!$H:$H,0),0),LEFT($C321,4)&lt;&gt;"8865"),$D321,0)))))</f>
        <v>151.31200000000001</v>
      </c>
      <c r="J321" s="14">
        <f t="shared" si="42"/>
        <v>0</v>
      </c>
      <c r="K321" s="14">
        <f t="shared" si="43"/>
        <v>151.31200000000001</v>
      </c>
      <c r="L321" s="14">
        <f t="shared" si="44"/>
        <v>0</v>
      </c>
      <c r="M321" s="14" t="str">
        <f>IFERROR(IFERROR(INDEX(Reference!$C:$C,MATCH(VALUE(LEFT(B321,(FIND("-",B321,1)-1))),Reference!$B:$B,0)),INDEX(Reference!$C:$C,MATCH((LEFT(B321,(FIND("-",B321,1)-1))),Reference!$B:$B,0))),IFERROR(IF(FIND("-",B321),"Asset Management",""),""))</f>
        <v>DBU/Eng &amp; Const O&amp;M</v>
      </c>
      <c r="N321" s="14" t="str">
        <f>_xlfn.IFNA(INDEX(Reference!$M:$N,MATCH($C321,Reference!$M:$M,0),2),"Exclude")</f>
        <v>Nonlabor</v>
      </c>
      <c r="O321" s="14" t="str">
        <f>VLOOKUP(X321,'Department Detail'!$A$2:$F$5229,5,FALSE)</f>
        <v>T&amp;D Engineering</v>
      </c>
      <c r="R321" s="76"/>
      <c r="X321" s="14">
        <v>5392</v>
      </c>
    </row>
    <row r="322" spans="1:24" s="14" customFormat="1" ht="15" thickBot="1" x14ac:dyDescent="0.35">
      <c r="A322" s="13"/>
      <c r="B322" s="57" t="s">
        <v>431</v>
      </c>
      <c r="C322" s="57" t="s">
        <v>206</v>
      </c>
      <c r="D322" s="56">
        <v>75.048000000000002</v>
      </c>
      <c r="E322" s="56"/>
      <c r="F322" s="14">
        <f>IF(AND(LEFT($C322,4)&lt;&gt;"8310")*OR(_xlfn.IFNA(MATCH(LEFT($B322,8),Reference!$E:$E,0),0),(_xlfn.IFNA(MATCH(MID($B322,5,4),Reference!$E:$E,0),0))),$D322,)</f>
        <v>0</v>
      </c>
      <c r="G322" s="14">
        <f t="shared" si="40"/>
        <v>0</v>
      </c>
      <c r="H322" s="14">
        <f t="shared" si="41"/>
        <v>0</v>
      </c>
      <c r="I322" s="14">
        <f>IF(AND(F322=0,G322=0,H322=0,_xlfn.IFNA(MATCH(LEFT($B322,8),Reference!$G:$G,0),0)),0,
IF(AND(F322=0,G322=0,H322=0,_xlfn.IFNA(MATCH(LEFT($B322,8),Reference!$H:$H,0),0)),$D322,
IF(AND(F322=0,G322=0,H322=0,_xlfn.IFNA(MATCH(LEFT($C322,4),Reference!$H:$H,0),0)),$D322,
IF((AND(F322=0,G322=0,H322=0,(_xlfn.IFNA(MATCH(LEFT($B322,4),Reference!$H:$H,0),0)))),$D322,
IF(AND(F322=0,G322=0,H322=0,_xlfn.IFNA(MATCH(MID($B322,5,4),Reference!$H:$H,0),0),LEFT($C322,4)&lt;&gt;"8865"),$D322,0)))))</f>
        <v>75.048000000000002</v>
      </c>
      <c r="J322" s="14">
        <f t="shared" si="42"/>
        <v>0</v>
      </c>
      <c r="K322" s="14">
        <f t="shared" si="43"/>
        <v>75.048000000000002</v>
      </c>
      <c r="L322" s="14">
        <f t="shared" si="44"/>
        <v>0</v>
      </c>
      <c r="M322" s="14" t="str">
        <f>IFERROR(IFERROR(INDEX(Reference!$C:$C,MATCH(VALUE(LEFT(B322,(FIND("-",B322,1)-1))),Reference!$B:$B,0)),INDEX(Reference!$C:$C,MATCH((LEFT(B322,(FIND("-",B322,1)-1))),Reference!$B:$B,0))),IFERROR(IF(FIND("-",B322),"Asset Management",""),""))</f>
        <v>DBU/Eng &amp; Const O&amp;M</v>
      </c>
      <c r="N322" s="14" t="str">
        <f>_xlfn.IFNA(INDEX(Reference!$M:$N,MATCH($C322,Reference!$M:$M,0),2),"Exclude")</f>
        <v>Nonlabor</v>
      </c>
      <c r="O322" s="14" t="str">
        <f>VLOOKUP(X322,'Department Detail'!$A$2:$F$5229,5,FALSE)</f>
        <v>T&amp;D Engineering</v>
      </c>
      <c r="R322" s="76"/>
      <c r="X322" s="14">
        <v>5392</v>
      </c>
    </row>
    <row r="323" spans="1:24" s="14" customFormat="1" ht="15" thickBot="1" x14ac:dyDescent="0.35">
      <c r="A323" s="13"/>
      <c r="B323" s="57" t="s">
        <v>431</v>
      </c>
      <c r="C323" s="57" t="s">
        <v>223</v>
      </c>
      <c r="D323" s="56">
        <v>4504.2000000000007</v>
      </c>
      <c r="E323" s="56"/>
      <c r="F323" s="14">
        <f>IF(AND(LEFT($C323,4)&lt;&gt;"8310")*OR(_xlfn.IFNA(MATCH(LEFT($B323,8),Reference!$E:$E,0),0),(_xlfn.IFNA(MATCH(MID($B323,5,4),Reference!$E:$E,0),0))),$D323,)</f>
        <v>0</v>
      </c>
      <c r="G323" s="14">
        <f t="shared" si="40"/>
        <v>0</v>
      </c>
      <c r="H323" s="14">
        <f t="shared" si="41"/>
        <v>0</v>
      </c>
      <c r="I323" s="14">
        <f>IF(AND(F323=0,G323=0,H323=0,_xlfn.IFNA(MATCH(LEFT($B323,8),Reference!$G:$G,0),0)),0,
IF(AND(F323=0,G323=0,H323=0,_xlfn.IFNA(MATCH(LEFT($B323,8),Reference!$H:$H,0),0)),$D323,
IF(AND(F323=0,G323=0,H323=0,_xlfn.IFNA(MATCH(LEFT($C323,4),Reference!$H:$H,0),0)),$D323,
IF((AND(F323=0,G323=0,H323=0,(_xlfn.IFNA(MATCH(LEFT($B323,4),Reference!$H:$H,0),0)))),$D323,
IF(AND(F323=0,G323=0,H323=0,_xlfn.IFNA(MATCH(MID($B323,5,4),Reference!$H:$H,0),0),LEFT($C323,4)&lt;&gt;"8865"),$D323,0)))))</f>
        <v>4504.2000000000007</v>
      </c>
      <c r="J323" s="14">
        <f t="shared" si="42"/>
        <v>0</v>
      </c>
      <c r="K323" s="14">
        <f t="shared" si="43"/>
        <v>4504.2000000000007</v>
      </c>
      <c r="L323" s="14">
        <f t="shared" si="44"/>
        <v>0</v>
      </c>
      <c r="M323" s="14" t="str">
        <f>IFERROR(IFERROR(INDEX(Reference!$C:$C,MATCH(VALUE(LEFT(B323,(FIND("-",B323,1)-1))),Reference!$B:$B,0)),INDEX(Reference!$C:$C,MATCH((LEFT(B323,(FIND("-",B323,1)-1))),Reference!$B:$B,0))),IFERROR(IF(FIND("-",B323),"Asset Management",""),""))</f>
        <v>DBU/Eng &amp; Const O&amp;M</v>
      </c>
      <c r="N323" s="14" t="str">
        <f>_xlfn.IFNA(INDEX(Reference!$M:$N,MATCH($C323,Reference!$M:$M,0),2),"Exclude")</f>
        <v>Exclude</v>
      </c>
      <c r="O323" s="14" t="str">
        <f>VLOOKUP(X323,'Department Detail'!$A$2:$F$5229,5,FALSE)</f>
        <v>T&amp;D Engineering</v>
      </c>
      <c r="R323" s="76"/>
      <c r="X323" s="14">
        <v>5392</v>
      </c>
    </row>
    <row r="324" spans="1:24" s="14" customFormat="1" ht="15" thickBot="1" x14ac:dyDescent="0.35">
      <c r="A324" s="13"/>
      <c r="B324" s="57" t="s">
        <v>431</v>
      </c>
      <c r="C324" s="57" t="s">
        <v>208</v>
      </c>
      <c r="D324" s="56">
        <v>304.3</v>
      </c>
      <c r="E324" s="56"/>
      <c r="F324" s="14">
        <f>IF(AND(LEFT($C324,4)&lt;&gt;"8310")*OR(_xlfn.IFNA(MATCH(LEFT($B324,8),Reference!$E:$E,0),0),(_xlfn.IFNA(MATCH(MID($B324,5,4),Reference!$E:$E,0),0))),$D324,)</f>
        <v>0</v>
      </c>
      <c r="G324" s="14">
        <f t="shared" si="40"/>
        <v>0</v>
      </c>
      <c r="H324" s="14">
        <f t="shared" si="41"/>
        <v>0</v>
      </c>
      <c r="I324" s="14">
        <f>IF(AND(F324=0,G324=0,H324=0,_xlfn.IFNA(MATCH(LEFT($B324,8),Reference!$G:$G,0),0)),0,
IF(AND(F324=0,G324=0,H324=0,_xlfn.IFNA(MATCH(LEFT($B324,8),Reference!$H:$H,0),0)),$D324,
IF(AND(F324=0,G324=0,H324=0,_xlfn.IFNA(MATCH(LEFT($C324,4),Reference!$H:$H,0),0)),$D324,
IF((AND(F324=0,G324=0,H324=0,(_xlfn.IFNA(MATCH(LEFT($B324,4),Reference!$H:$H,0),0)))),$D324,
IF(AND(F324=0,G324=0,H324=0,_xlfn.IFNA(MATCH(MID($B324,5,4),Reference!$H:$H,0),0),LEFT($C324,4)&lt;&gt;"8865"),$D324,0)))))</f>
        <v>304.3</v>
      </c>
      <c r="J324" s="14">
        <f t="shared" si="42"/>
        <v>0</v>
      </c>
      <c r="K324" s="14">
        <f t="shared" si="43"/>
        <v>304.3</v>
      </c>
      <c r="L324" s="14">
        <f t="shared" si="44"/>
        <v>0</v>
      </c>
      <c r="M324" s="14" t="str">
        <f>IFERROR(IFERROR(INDEX(Reference!$C:$C,MATCH(VALUE(LEFT(B324,(FIND("-",B324,1)-1))),Reference!$B:$B,0)),INDEX(Reference!$C:$C,MATCH((LEFT(B324,(FIND("-",B324,1)-1))),Reference!$B:$B,0))),IFERROR(IF(FIND("-",B324),"Asset Management",""),""))</f>
        <v>DBU/Eng &amp; Const O&amp;M</v>
      </c>
      <c r="N324" s="14" t="str">
        <f>_xlfn.IFNA(INDEX(Reference!$M:$N,MATCH($C324,Reference!$M:$M,0),2),"Exclude")</f>
        <v>Inventory</v>
      </c>
      <c r="O324" s="14" t="str">
        <f>VLOOKUP(X324,'Department Detail'!$A$2:$F$5229,5,FALSE)</f>
        <v>T&amp;D Engineering</v>
      </c>
      <c r="R324" s="76"/>
      <c r="X324" s="14">
        <v>5392</v>
      </c>
    </row>
    <row r="325" spans="1:24" s="14" customFormat="1" ht="15" thickBot="1" x14ac:dyDescent="0.35">
      <c r="A325" s="13"/>
      <c r="B325" s="57" t="s">
        <v>431</v>
      </c>
      <c r="C325" s="57" t="s">
        <v>182</v>
      </c>
      <c r="D325" s="56">
        <v>4148.576</v>
      </c>
      <c r="E325" s="56"/>
      <c r="F325" s="14">
        <f>IF(AND(LEFT($C325,4)&lt;&gt;"8310")*OR(_xlfn.IFNA(MATCH(LEFT($B325,8),Reference!$E:$E,0),0),(_xlfn.IFNA(MATCH(MID($B325,5,4),Reference!$E:$E,0),0))),$D325,)</f>
        <v>0</v>
      </c>
      <c r="G325" s="14">
        <f t="shared" si="40"/>
        <v>0</v>
      </c>
      <c r="H325" s="14">
        <f t="shared" si="41"/>
        <v>0</v>
      </c>
      <c r="I325" s="14">
        <f>IF(AND(F325=0,G325=0,H325=0,_xlfn.IFNA(MATCH(LEFT($B325,8),Reference!$G:$G,0),0)),0,
IF(AND(F325=0,G325=0,H325=0,_xlfn.IFNA(MATCH(LEFT($B325,8),Reference!$H:$H,0),0)),$D325,
IF(AND(F325=0,G325=0,H325=0,_xlfn.IFNA(MATCH(LEFT($C325,4),Reference!$H:$H,0),0)),$D325,
IF((AND(F325=0,G325=0,H325=0,(_xlfn.IFNA(MATCH(LEFT($B325,4),Reference!$H:$H,0),0)))),$D325,
IF(AND(F325=0,G325=0,H325=0,_xlfn.IFNA(MATCH(MID($B325,5,4),Reference!$H:$H,0),0),LEFT($C325,4)&lt;&gt;"8865"),$D325,0)))))</f>
        <v>4148.576</v>
      </c>
      <c r="J325" s="14">
        <f t="shared" si="42"/>
        <v>0</v>
      </c>
      <c r="K325" s="14">
        <f t="shared" si="43"/>
        <v>4148.576</v>
      </c>
      <c r="L325" s="14">
        <f t="shared" si="44"/>
        <v>0</v>
      </c>
      <c r="M325" s="14" t="str">
        <f>IFERROR(IFERROR(INDEX(Reference!$C:$C,MATCH(VALUE(LEFT(B325,(FIND("-",B325,1)-1))),Reference!$B:$B,0)),INDEX(Reference!$C:$C,MATCH((LEFT(B325,(FIND("-",B325,1)-1))),Reference!$B:$B,0))),IFERROR(IF(FIND("-",B325),"Asset Management",""),""))</f>
        <v>DBU/Eng &amp; Const O&amp;M</v>
      </c>
      <c r="N325" s="14" t="str">
        <f>_xlfn.IFNA(INDEX(Reference!$M:$N,MATCH($C325,Reference!$M:$M,0),2),"Exclude")</f>
        <v>Nonlabor</v>
      </c>
      <c r="O325" s="14" t="str">
        <f>VLOOKUP(X325,'Department Detail'!$A$2:$F$5229,5,FALSE)</f>
        <v>T&amp;D Engineering</v>
      </c>
      <c r="R325" s="76"/>
      <c r="X325" s="14">
        <v>5392</v>
      </c>
    </row>
    <row r="326" spans="1:24" s="14" customFormat="1" ht="15" thickBot="1" x14ac:dyDescent="0.35">
      <c r="A326" s="13"/>
      <c r="B326" s="57" t="s">
        <v>431</v>
      </c>
      <c r="C326" s="57" t="s">
        <v>233</v>
      </c>
      <c r="D326" s="56">
        <v>24338.9</v>
      </c>
      <c r="E326" s="56"/>
      <c r="F326" s="14">
        <f>IF(AND(LEFT($C326,4)&lt;&gt;"8310")*OR(_xlfn.IFNA(MATCH(LEFT($B326,8),Reference!$E:$E,0),0),(_xlfn.IFNA(MATCH(MID($B326,5,4),Reference!$E:$E,0),0))),$D326,)</f>
        <v>0</v>
      </c>
      <c r="G326" s="14">
        <f t="shared" si="40"/>
        <v>0</v>
      </c>
      <c r="H326" s="14">
        <f t="shared" si="41"/>
        <v>0</v>
      </c>
      <c r="I326" s="14">
        <f>IF(AND(F326=0,G326=0,H326=0,_xlfn.IFNA(MATCH(LEFT($B326,8),Reference!$G:$G,0),0)),0,
IF(AND(F326=0,G326=0,H326=0,_xlfn.IFNA(MATCH(LEFT($B326,8),Reference!$H:$H,0),0)),$D326,
IF(AND(F326=0,G326=0,H326=0,_xlfn.IFNA(MATCH(LEFT($C326,4),Reference!$H:$H,0),0)),$D326,
IF((AND(F326=0,G326=0,H326=0,(_xlfn.IFNA(MATCH(LEFT($B326,4),Reference!$H:$H,0),0)))),$D326,
IF(AND(F326=0,G326=0,H326=0,_xlfn.IFNA(MATCH(MID($B326,5,4),Reference!$H:$H,0),0),LEFT($C326,4)&lt;&gt;"8865"),$D326,0)))))</f>
        <v>24338.9</v>
      </c>
      <c r="J326" s="14">
        <f t="shared" si="42"/>
        <v>0</v>
      </c>
      <c r="K326" s="14">
        <f t="shared" si="43"/>
        <v>24338.9</v>
      </c>
      <c r="L326" s="14">
        <f t="shared" si="44"/>
        <v>0</v>
      </c>
      <c r="M326" s="14" t="str">
        <f>IFERROR(IFERROR(INDEX(Reference!$C:$C,MATCH(VALUE(LEFT(B326,(FIND("-",B326,1)-1))),Reference!$B:$B,0)),INDEX(Reference!$C:$C,MATCH((LEFT(B326,(FIND("-",B326,1)-1))),Reference!$B:$B,0))),IFERROR(IF(FIND("-",B326),"Asset Management",""),""))</f>
        <v>DBU/Eng &amp; Const O&amp;M</v>
      </c>
      <c r="N326" s="14" t="str">
        <f>_xlfn.IFNA(INDEX(Reference!$M:$N,MATCH($C326,Reference!$M:$M,0),2),"Exclude")</f>
        <v>Nonlabor</v>
      </c>
      <c r="O326" s="14" t="str">
        <f>VLOOKUP(X326,'Department Detail'!$A$2:$F$5229,5,FALSE)</f>
        <v>T&amp;D Engineering</v>
      </c>
      <c r="R326" s="76"/>
      <c r="X326" s="14">
        <v>5392</v>
      </c>
    </row>
    <row r="327" spans="1:24" s="14" customFormat="1" ht="15" thickBot="1" x14ac:dyDescent="0.35">
      <c r="A327" s="13"/>
      <c r="B327" s="57" t="s">
        <v>431</v>
      </c>
      <c r="C327" s="57" t="s">
        <v>234</v>
      </c>
      <c r="D327" s="56">
        <v>184.93200000000002</v>
      </c>
      <c r="E327" s="56"/>
      <c r="F327" s="14">
        <f>IF(AND(LEFT($C327,4)&lt;&gt;"8310")*OR(_xlfn.IFNA(MATCH(LEFT($B327,8),Reference!$E:$E,0),0),(_xlfn.IFNA(MATCH(MID($B327,5,4),Reference!$E:$E,0),0))),$D327,)</f>
        <v>0</v>
      </c>
      <c r="G327" s="14">
        <f t="shared" si="40"/>
        <v>0</v>
      </c>
      <c r="H327" s="14">
        <f t="shared" si="41"/>
        <v>0</v>
      </c>
      <c r="I327" s="14">
        <f>IF(AND(F327=0,G327=0,H327=0,_xlfn.IFNA(MATCH(LEFT($B327,8),Reference!$G:$G,0),0)),0,
IF(AND(F327=0,G327=0,H327=0,_xlfn.IFNA(MATCH(LEFT($B327,8),Reference!$H:$H,0),0)),$D327,
IF(AND(F327=0,G327=0,H327=0,_xlfn.IFNA(MATCH(LEFT($C327,4),Reference!$H:$H,0),0)),$D327,
IF((AND(F327=0,G327=0,H327=0,(_xlfn.IFNA(MATCH(LEFT($B327,4),Reference!$H:$H,0),0)))),$D327,
IF(AND(F327=0,G327=0,H327=0,_xlfn.IFNA(MATCH(MID($B327,5,4),Reference!$H:$H,0),0),LEFT($C327,4)&lt;&gt;"8865"),$D327,0)))))</f>
        <v>184.93200000000002</v>
      </c>
      <c r="J327" s="14">
        <f t="shared" si="42"/>
        <v>0</v>
      </c>
      <c r="K327" s="14">
        <f t="shared" si="43"/>
        <v>184.93200000000002</v>
      </c>
      <c r="L327" s="14">
        <f t="shared" si="44"/>
        <v>0</v>
      </c>
      <c r="M327" s="14" t="str">
        <f>IFERROR(IFERROR(INDEX(Reference!$C:$C,MATCH(VALUE(LEFT(B327,(FIND("-",B327,1)-1))),Reference!$B:$B,0)),INDEX(Reference!$C:$C,MATCH((LEFT(B327,(FIND("-",B327,1)-1))),Reference!$B:$B,0))),IFERROR(IF(FIND("-",B327),"Asset Management",""),""))</f>
        <v>DBU/Eng &amp; Const O&amp;M</v>
      </c>
      <c r="N327" s="14" t="str">
        <f>_xlfn.IFNA(INDEX(Reference!$M:$N,MATCH($C327,Reference!$M:$M,0),2),"Exclude")</f>
        <v>Nonlabor</v>
      </c>
      <c r="O327" s="14" t="str">
        <f>VLOOKUP(X327,'Department Detail'!$A$2:$F$5229,5,FALSE)</f>
        <v>T&amp;D Engineering</v>
      </c>
      <c r="R327" s="76"/>
      <c r="X327" s="14">
        <v>5392</v>
      </c>
    </row>
    <row r="328" spans="1:24" s="14" customFormat="1" ht="15" thickBot="1" x14ac:dyDescent="0.35">
      <c r="A328" s="13"/>
      <c r="B328" s="57" t="s">
        <v>432</v>
      </c>
      <c r="C328" s="57" t="s">
        <v>185</v>
      </c>
      <c r="D328" s="56">
        <v>28277.919999999998</v>
      </c>
      <c r="E328" s="56"/>
      <c r="F328" s="14">
        <f>IF(AND(LEFT($C328,4)&lt;&gt;"8310")*OR(_xlfn.IFNA(MATCH(LEFT($B328,8),Reference!$E:$E,0),0),(_xlfn.IFNA(MATCH(MID($B328,5,4),Reference!$E:$E,0),0))),$D328,)</f>
        <v>0</v>
      </c>
      <c r="G328" s="14">
        <f t="shared" si="40"/>
        <v>0</v>
      </c>
      <c r="H328" s="14">
        <f t="shared" si="41"/>
        <v>0</v>
      </c>
      <c r="I328" s="14">
        <f>IF(AND(F328=0,G328=0,H328=0,_xlfn.IFNA(MATCH(LEFT($B328,8),Reference!$G:$G,0),0)),0,
IF(AND(F328=0,G328=0,H328=0,_xlfn.IFNA(MATCH(LEFT($B328,8),Reference!$H:$H,0),0)),$D328,
IF(AND(F328=0,G328=0,H328=0,_xlfn.IFNA(MATCH(LEFT($C328,4),Reference!$H:$H,0),0)),$D328,
IF((AND(F328=0,G328=0,H328=0,(_xlfn.IFNA(MATCH(LEFT($B328,4),Reference!$H:$H,0),0)))),$D328,
IF(AND(F328=0,G328=0,H328=0,_xlfn.IFNA(MATCH(MID($B328,5,4),Reference!$H:$H,0),0),LEFT($C328,4)&lt;&gt;"8865"),$D328,0)))))</f>
        <v>28277.919999999998</v>
      </c>
      <c r="J328" s="14">
        <f t="shared" si="42"/>
        <v>0</v>
      </c>
      <c r="K328" s="14">
        <f t="shared" si="43"/>
        <v>28277.919999999998</v>
      </c>
      <c r="L328" s="14">
        <f t="shared" si="44"/>
        <v>0</v>
      </c>
      <c r="M328" s="14" t="str">
        <f>IFERROR(IFERROR(INDEX(Reference!$C:$C,MATCH(VALUE(LEFT(B328,(FIND("-",B328,1)-1))),Reference!$B:$B,0)),INDEX(Reference!$C:$C,MATCH((LEFT(B328,(FIND("-",B328,1)-1))),Reference!$B:$B,0))),IFERROR(IF(FIND("-",B328),"Asset Management",""),""))</f>
        <v>DBU/Eng &amp; Const O&amp;M</v>
      </c>
      <c r="N328" s="14" t="str">
        <f>_xlfn.IFNA(INDEX(Reference!$M:$N,MATCH($C328,Reference!$M:$M,0),2),"Exclude")</f>
        <v>NonUnion Labor</v>
      </c>
      <c r="O328" s="14" t="str">
        <f>VLOOKUP(X328,'Department Detail'!$A$2:$F$5229,5,FALSE)</f>
        <v>T&amp;D Engineering</v>
      </c>
      <c r="R328" s="76"/>
      <c r="X328" s="14">
        <v>5392</v>
      </c>
    </row>
    <row r="329" spans="1:24" s="14" customFormat="1" ht="15" thickBot="1" x14ac:dyDescent="0.35">
      <c r="A329" s="13"/>
      <c r="B329" s="57" t="s">
        <v>432</v>
      </c>
      <c r="C329" s="57" t="s">
        <v>195</v>
      </c>
      <c r="D329" s="56">
        <v>400.2</v>
      </c>
      <c r="E329" s="56"/>
      <c r="F329" s="14">
        <f>IF(AND(LEFT($C329,4)&lt;&gt;"8310")*OR(_xlfn.IFNA(MATCH(LEFT($B329,8),Reference!$E:$E,0),0),(_xlfn.IFNA(MATCH(MID($B329,5,4),Reference!$E:$E,0),0))),$D329,)</f>
        <v>0</v>
      </c>
      <c r="G329" s="14">
        <f t="shared" si="40"/>
        <v>0</v>
      </c>
      <c r="H329" s="14">
        <f t="shared" si="41"/>
        <v>0</v>
      </c>
      <c r="I329" s="14">
        <f>IF(AND(F329=0,G329=0,H329=0,_xlfn.IFNA(MATCH(LEFT($B329,8),Reference!$G:$G,0),0)),0,
IF(AND(F329=0,G329=0,H329=0,_xlfn.IFNA(MATCH(LEFT($B329,8),Reference!$H:$H,0),0)),$D329,
IF(AND(F329=0,G329=0,H329=0,_xlfn.IFNA(MATCH(LEFT($C329,4),Reference!$H:$H,0),0)),$D329,
IF((AND(F329=0,G329=0,H329=0,(_xlfn.IFNA(MATCH(LEFT($B329,4),Reference!$H:$H,0),0)))),$D329,
IF(AND(F329=0,G329=0,H329=0,_xlfn.IFNA(MATCH(MID($B329,5,4),Reference!$H:$H,0),0),LEFT($C329,4)&lt;&gt;"8865"),$D329,0)))))</f>
        <v>400.2</v>
      </c>
      <c r="J329" s="14">
        <f t="shared" si="42"/>
        <v>0</v>
      </c>
      <c r="K329" s="14">
        <f t="shared" si="43"/>
        <v>400.2</v>
      </c>
      <c r="L329" s="14">
        <f t="shared" si="44"/>
        <v>0</v>
      </c>
      <c r="M329" s="14" t="str">
        <f>IFERROR(IFERROR(INDEX(Reference!$C:$C,MATCH(VALUE(LEFT(B329,(FIND("-",B329,1)-1))),Reference!$B:$B,0)),INDEX(Reference!$C:$C,MATCH((LEFT(B329,(FIND("-",B329,1)-1))),Reference!$B:$B,0))),IFERROR(IF(FIND("-",B329),"Asset Management",""),""))</f>
        <v>DBU/Eng &amp; Const O&amp;M</v>
      </c>
      <c r="N329" s="14" t="str">
        <f>_xlfn.IFNA(INDEX(Reference!$M:$N,MATCH($C329,Reference!$M:$M,0),2),"Exclude")</f>
        <v>NonUnion Labor</v>
      </c>
      <c r="O329" s="14" t="str">
        <f>VLOOKUP(X329,'Department Detail'!$A$2:$F$5229,5,FALSE)</f>
        <v>T&amp;D Engineering</v>
      </c>
      <c r="R329" s="76"/>
      <c r="X329" s="14">
        <v>5392</v>
      </c>
    </row>
    <row r="330" spans="1:24" s="14" customFormat="1" ht="15" thickBot="1" x14ac:dyDescent="0.35">
      <c r="A330" s="13"/>
      <c r="B330" s="57" t="s">
        <v>432</v>
      </c>
      <c r="C330" s="57" t="s">
        <v>202</v>
      </c>
      <c r="D330" s="56">
        <v>70.399999999999991</v>
      </c>
      <c r="E330" s="56"/>
      <c r="F330" s="14">
        <f>IF(AND(LEFT($C330,4)&lt;&gt;"8310")*OR(_xlfn.IFNA(MATCH(LEFT($B330,8),Reference!$E:$E,0),0),(_xlfn.IFNA(MATCH(MID($B330,5,4),Reference!$E:$E,0),0))),$D330,)</f>
        <v>0</v>
      </c>
      <c r="G330" s="14">
        <f t="shared" si="40"/>
        <v>0</v>
      </c>
      <c r="H330" s="14">
        <f t="shared" si="41"/>
        <v>0</v>
      </c>
      <c r="I330" s="14">
        <f>IF(AND(F330=0,G330=0,H330=0,_xlfn.IFNA(MATCH(LEFT($B330,8),Reference!$G:$G,0),0)),0,
IF(AND(F330=0,G330=0,H330=0,_xlfn.IFNA(MATCH(LEFT($B330,8),Reference!$H:$H,0),0)),$D330,
IF(AND(F330=0,G330=0,H330=0,_xlfn.IFNA(MATCH(LEFT($C330,4),Reference!$H:$H,0),0)),$D330,
IF((AND(F330=0,G330=0,H330=0,(_xlfn.IFNA(MATCH(LEFT($B330,4),Reference!$H:$H,0),0)))),$D330,
IF(AND(F330=0,G330=0,H330=0,_xlfn.IFNA(MATCH(MID($B330,5,4),Reference!$H:$H,0),0),LEFT($C330,4)&lt;&gt;"8865"),$D330,0)))))</f>
        <v>70.399999999999991</v>
      </c>
      <c r="J330" s="14">
        <f t="shared" si="42"/>
        <v>0</v>
      </c>
      <c r="K330" s="14">
        <f t="shared" si="43"/>
        <v>70.399999999999991</v>
      </c>
      <c r="L330" s="14">
        <f t="shared" si="44"/>
        <v>0</v>
      </c>
      <c r="M330" s="14" t="str">
        <f>IFERROR(IFERROR(INDEX(Reference!$C:$C,MATCH(VALUE(LEFT(B330,(FIND("-",B330,1)-1))),Reference!$B:$B,0)),INDEX(Reference!$C:$C,MATCH((LEFT(B330,(FIND("-",B330,1)-1))),Reference!$B:$B,0))),IFERROR(IF(FIND("-",B330),"Asset Management",""),""))</f>
        <v>DBU/Eng &amp; Const O&amp;M</v>
      </c>
      <c r="N330" s="14" t="str">
        <f>_xlfn.IFNA(INDEX(Reference!$M:$N,MATCH($C330,Reference!$M:$M,0),2),"Exclude")</f>
        <v>Nonlabor</v>
      </c>
      <c r="O330" s="14" t="str">
        <f>VLOOKUP(X330,'Department Detail'!$A$2:$F$5229,5,FALSE)</f>
        <v>Line &amp; Meter Operations</v>
      </c>
      <c r="R330" s="76"/>
      <c r="X330" s="14">
        <v>5400</v>
      </c>
    </row>
    <row r="331" spans="1:24" s="14" customFormat="1" ht="15" thickBot="1" x14ac:dyDescent="0.35">
      <c r="A331" s="13"/>
      <c r="B331" s="57" t="s">
        <v>432</v>
      </c>
      <c r="C331" s="57" t="s">
        <v>208</v>
      </c>
      <c r="D331" s="56">
        <v>130.90600000000001</v>
      </c>
      <c r="E331" s="56"/>
      <c r="F331" s="14">
        <f>IF(AND(LEFT($C331,4)&lt;&gt;"8310")*OR(_xlfn.IFNA(MATCH(LEFT($B331,8),Reference!$E:$E,0),0),(_xlfn.IFNA(MATCH(MID($B331,5,4),Reference!$E:$E,0),0))),$D331,)</f>
        <v>0</v>
      </c>
      <c r="G331" s="14">
        <f t="shared" si="40"/>
        <v>0</v>
      </c>
      <c r="H331" s="14">
        <f t="shared" si="41"/>
        <v>0</v>
      </c>
      <c r="I331" s="14">
        <f>IF(AND(F331=0,G331=0,H331=0,_xlfn.IFNA(MATCH(LEFT($B331,8),Reference!$G:$G,0),0)),0,
IF(AND(F331=0,G331=0,H331=0,_xlfn.IFNA(MATCH(LEFT($B331,8),Reference!$H:$H,0),0)),$D331,
IF(AND(F331=0,G331=0,H331=0,_xlfn.IFNA(MATCH(LEFT($C331,4),Reference!$H:$H,0),0)),$D331,
IF((AND(F331=0,G331=0,H331=0,(_xlfn.IFNA(MATCH(LEFT($B331,4),Reference!$H:$H,0),0)))),$D331,
IF(AND(F331=0,G331=0,H331=0,_xlfn.IFNA(MATCH(MID($B331,5,4),Reference!$H:$H,0),0),LEFT($C331,4)&lt;&gt;"8865"),$D331,0)))))</f>
        <v>130.90600000000001</v>
      </c>
      <c r="J331" s="14">
        <f t="shared" si="42"/>
        <v>0</v>
      </c>
      <c r="K331" s="14">
        <f t="shared" si="43"/>
        <v>130.90600000000001</v>
      </c>
      <c r="L331" s="14">
        <f t="shared" si="44"/>
        <v>0</v>
      </c>
      <c r="M331" s="14" t="str">
        <f>IFERROR(IFERROR(INDEX(Reference!$C:$C,MATCH(VALUE(LEFT(B331,(FIND("-",B331,1)-1))),Reference!$B:$B,0)),INDEX(Reference!$C:$C,MATCH((LEFT(B331,(FIND("-",B331,1)-1))),Reference!$B:$B,0))),IFERROR(IF(FIND("-",B331),"Asset Management",""),""))</f>
        <v>DBU/Eng &amp; Const O&amp;M</v>
      </c>
      <c r="N331" s="14" t="str">
        <f>_xlfn.IFNA(INDEX(Reference!$M:$N,MATCH($C331,Reference!$M:$M,0),2),"Exclude")</f>
        <v>Inventory</v>
      </c>
      <c r="O331" s="14" t="str">
        <f>VLOOKUP(X331,'Department Detail'!$A$2:$F$5229,5,FALSE)</f>
        <v>Line &amp; Meter Operations</v>
      </c>
      <c r="R331" s="76"/>
      <c r="X331" s="14">
        <v>5400</v>
      </c>
    </row>
    <row r="332" spans="1:24" s="14" customFormat="1" ht="15" thickBot="1" x14ac:dyDescent="0.35">
      <c r="A332" s="13"/>
      <c r="B332" s="57" t="s">
        <v>432</v>
      </c>
      <c r="C332" s="57" t="s">
        <v>213</v>
      </c>
      <c r="D332" s="56">
        <v>2819.4459999999999</v>
      </c>
      <c r="E332" s="56"/>
      <c r="F332" s="14">
        <f>IF(AND(LEFT($C332,4)&lt;&gt;"8310")*OR(_xlfn.IFNA(MATCH(LEFT($B332,8),Reference!$E:$E,0),0),(_xlfn.IFNA(MATCH(MID($B332,5,4),Reference!$E:$E,0),0))),$D332,)</f>
        <v>0</v>
      </c>
      <c r="G332" s="14">
        <f t="shared" si="40"/>
        <v>0</v>
      </c>
      <c r="H332" s="14">
        <f t="shared" si="41"/>
        <v>0</v>
      </c>
      <c r="I332" s="14">
        <f>IF(AND(F332=0,G332=0,H332=0,_xlfn.IFNA(MATCH(LEFT($B332,8),Reference!$G:$G,0),0)),0,
IF(AND(F332=0,G332=0,H332=0,_xlfn.IFNA(MATCH(LEFT($B332,8),Reference!$H:$H,0),0)),$D332,
IF(AND(F332=0,G332=0,H332=0,_xlfn.IFNA(MATCH(LEFT($C332,4),Reference!$H:$H,0),0)),$D332,
IF((AND(F332=0,G332=0,H332=0,(_xlfn.IFNA(MATCH(LEFT($B332,4),Reference!$H:$H,0),0)))),$D332,
IF(AND(F332=0,G332=0,H332=0,_xlfn.IFNA(MATCH(MID($B332,5,4),Reference!$H:$H,0),0),LEFT($C332,4)&lt;&gt;"8865"),$D332,0)))))</f>
        <v>2819.4459999999999</v>
      </c>
      <c r="J332" s="14">
        <f t="shared" si="42"/>
        <v>0</v>
      </c>
      <c r="K332" s="14">
        <f t="shared" si="43"/>
        <v>2819.4459999999999</v>
      </c>
      <c r="L332" s="14">
        <f t="shared" si="44"/>
        <v>0</v>
      </c>
      <c r="M332" s="14" t="str">
        <f>IFERROR(IFERROR(INDEX(Reference!$C:$C,MATCH(VALUE(LEFT(B332,(FIND("-",B332,1)-1))),Reference!$B:$B,0)),INDEX(Reference!$C:$C,MATCH((LEFT(B332,(FIND("-",B332,1)-1))),Reference!$B:$B,0))),IFERROR(IF(FIND("-",B332),"Asset Management",""),""))</f>
        <v>DBU/Eng &amp; Const O&amp;M</v>
      </c>
      <c r="N332" s="14" t="str">
        <f>_xlfn.IFNA(INDEX(Reference!$M:$N,MATCH($C332,Reference!$M:$M,0),2),"Exclude")</f>
        <v>Nonlabor</v>
      </c>
      <c r="O332" s="14" t="str">
        <f>VLOOKUP(X332,'Department Detail'!$A$2:$F$5229,5,FALSE)</f>
        <v>Line &amp; Meter Operations</v>
      </c>
      <c r="R332" s="76"/>
      <c r="X332" s="14">
        <v>5400</v>
      </c>
    </row>
    <row r="333" spans="1:24" s="14" customFormat="1" ht="15" thickBot="1" x14ac:dyDescent="0.35">
      <c r="A333" s="13"/>
      <c r="B333" s="57" t="s">
        <v>432</v>
      </c>
      <c r="C333" s="57" t="s">
        <v>188</v>
      </c>
      <c r="D333" s="56">
        <v>127.28800000000001</v>
      </c>
      <c r="E333" s="56"/>
      <c r="F333" s="14">
        <f>IF(AND(LEFT($C333,4)&lt;&gt;"8310")*OR(_xlfn.IFNA(MATCH(LEFT($B333,8),Reference!$E:$E,0),0),(_xlfn.IFNA(MATCH(MID($B333,5,4),Reference!$E:$E,0),0))),$D333,)</f>
        <v>0</v>
      </c>
      <c r="G333" s="14">
        <f t="shared" si="40"/>
        <v>0</v>
      </c>
      <c r="H333" s="14">
        <f t="shared" si="41"/>
        <v>0</v>
      </c>
      <c r="I333" s="14">
        <f>IF(AND(F333=0,G333=0,H333=0,_xlfn.IFNA(MATCH(LEFT($B333,8),Reference!$G:$G,0),0)),0,
IF(AND(F333=0,G333=0,H333=0,_xlfn.IFNA(MATCH(LEFT($B333,8),Reference!$H:$H,0),0)),$D333,
IF(AND(F333=0,G333=0,H333=0,_xlfn.IFNA(MATCH(LEFT($C333,4),Reference!$H:$H,0),0)),$D333,
IF((AND(F333=0,G333=0,H333=0,(_xlfn.IFNA(MATCH(LEFT($B333,4),Reference!$H:$H,0),0)))),$D333,
IF(AND(F333=0,G333=0,H333=0,_xlfn.IFNA(MATCH(MID($B333,5,4),Reference!$H:$H,0),0),LEFT($C333,4)&lt;&gt;"8865"),$D333,0)))))</f>
        <v>127.28800000000001</v>
      </c>
      <c r="J333" s="14">
        <f t="shared" si="42"/>
        <v>0</v>
      </c>
      <c r="K333" s="14">
        <f t="shared" si="43"/>
        <v>127.28800000000001</v>
      </c>
      <c r="L333" s="14">
        <f t="shared" si="44"/>
        <v>0</v>
      </c>
      <c r="M333" s="14" t="str">
        <f>IFERROR(IFERROR(INDEX(Reference!$C:$C,MATCH(VALUE(LEFT(B333,(FIND("-",B333,1)-1))),Reference!$B:$B,0)),INDEX(Reference!$C:$C,MATCH((LEFT(B333,(FIND("-",B333,1)-1))),Reference!$B:$B,0))),IFERROR(IF(FIND("-",B333),"Asset Management",""),""))</f>
        <v>DBU/Eng &amp; Const O&amp;M</v>
      </c>
      <c r="N333" s="14" t="str">
        <f>_xlfn.IFNA(INDEX(Reference!$M:$N,MATCH($C333,Reference!$M:$M,0),2),"Exclude")</f>
        <v>NonUnion Labor</v>
      </c>
      <c r="O333" s="14" t="str">
        <f>VLOOKUP(X333,'Department Detail'!$A$2:$F$5229,5,FALSE)</f>
        <v>Line &amp; Meter Operations</v>
      </c>
      <c r="R333" s="76"/>
      <c r="X333" s="14">
        <v>5400</v>
      </c>
    </row>
    <row r="334" spans="1:24" s="14" customFormat="1" ht="15" thickBot="1" x14ac:dyDescent="0.35">
      <c r="A334" s="13"/>
      <c r="B334" s="57" t="s">
        <v>433</v>
      </c>
      <c r="C334" s="57" t="s">
        <v>185</v>
      </c>
      <c r="D334" s="56">
        <v>10838.165999999997</v>
      </c>
      <c r="E334" s="56"/>
      <c r="F334" s="14">
        <f>IF(AND(LEFT($C334,4)&lt;&gt;"8310")*OR(_xlfn.IFNA(MATCH(LEFT($B334,8),Reference!$E:$E,0),0),(_xlfn.IFNA(MATCH(MID($B334,5,4),Reference!$E:$E,0),0))),$D334,)</f>
        <v>0</v>
      </c>
      <c r="G334" s="14">
        <f t="shared" si="40"/>
        <v>0</v>
      </c>
      <c r="H334" s="14">
        <f t="shared" si="41"/>
        <v>0</v>
      </c>
      <c r="I334" s="14">
        <f>IF(AND(F334=0,G334=0,H334=0,_xlfn.IFNA(MATCH(LEFT($B334,8),Reference!$G:$G,0),0)),0,
IF(AND(F334=0,G334=0,H334=0,_xlfn.IFNA(MATCH(LEFT($B334,8),Reference!$H:$H,0),0)),$D334,
IF(AND(F334=0,G334=0,H334=0,_xlfn.IFNA(MATCH(LEFT($C334,4),Reference!$H:$H,0),0)),$D334,
IF((AND(F334=0,G334=0,H334=0,(_xlfn.IFNA(MATCH(LEFT($B334,4),Reference!$H:$H,0),0)))),$D334,
IF(AND(F334=0,G334=0,H334=0,_xlfn.IFNA(MATCH(MID($B334,5,4),Reference!$H:$H,0),0),LEFT($C334,4)&lt;&gt;"8865"),$D334,0)))))</f>
        <v>10838.165999999997</v>
      </c>
      <c r="J334" s="14">
        <f t="shared" si="42"/>
        <v>0</v>
      </c>
      <c r="K334" s="14">
        <f t="shared" si="43"/>
        <v>10838.165999999997</v>
      </c>
      <c r="L334" s="14">
        <f t="shared" si="44"/>
        <v>0</v>
      </c>
      <c r="M334" s="14" t="str">
        <f>IFERROR(IFERROR(INDEX(Reference!$C:$C,MATCH(VALUE(LEFT(B334,(FIND("-",B334,1)-1))),Reference!$B:$B,0)),INDEX(Reference!$C:$C,MATCH((LEFT(B334,(FIND("-",B334,1)-1))),Reference!$B:$B,0))),IFERROR(IF(FIND("-",B334),"Asset Management",""),""))</f>
        <v>DBU/Eng &amp; Const O&amp;M</v>
      </c>
      <c r="N334" s="14" t="str">
        <f>_xlfn.IFNA(INDEX(Reference!$M:$N,MATCH($C334,Reference!$M:$M,0),2),"Exclude")</f>
        <v>NonUnion Labor</v>
      </c>
      <c r="O334" s="14" t="str">
        <f>VLOOKUP(X334,'Department Detail'!$A$2:$F$5229,5,FALSE)</f>
        <v>Line &amp; Meter Operations</v>
      </c>
      <c r="R334" s="76"/>
      <c r="X334" s="14">
        <v>5400</v>
      </c>
    </row>
    <row r="335" spans="1:24" s="14" customFormat="1" ht="15" thickBot="1" x14ac:dyDescent="0.35">
      <c r="A335" s="13"/>
      <c r="B335" s="57" t="s">
        <v>434</v>
      </c>
      <c r="C335" s="57" t="s">
        <v>190</v>
      </c>
      <c r="D335" s="56">
        <v>4207.74</v>
      </c>
      <c r="E335" s="56"/>
      <c r="F335" s="14">
        <f>IF(AND(LEFT($C335,4)&lt;&gt;"8310")*OR(_xlfn.IFNA(MATCH(LEFT($B335,8),Reference!$E:$E,0),0),(_xlfn.IFNA(MATCH(MID($B335,5,4),Reference!$E:$E,0),0))),$D335,)</f>
        <v>0</v>
      </c>
      <c r="G335" s="14">
        <f t="shared" si="40"/>
        <v>0</v>
      </c>
      <c r="H335" s="14">
        <f t="shared" si="41"/>
        <v>0</v>
      </c>
      <c r="I335" s="14">
        <f>IF(AND(F335=0,G335=0,H335=0,_xlfn.IFNA(MATCH(LEFT($B335,8),Reference!$G:$G,0),0)),0,
IF(AND(F335=0,G335=0,H335=0,_xlfn.IFNA(MATCH(LEFT($B335,8),Reference!$H:$H,0),0)),$D335,
IF(AND(F335=0,G335=0,H335=0,_xlfn.IFNA(MATCH(LEFT($C335,4),Reference!$H:$H,0),0)),$D335,
IF((AND(F335=0,G335=0,H335=0,(_xlfn.IFNA(MATCH(LEFT($B335,4),Reference!$H:$H,0),0)))),$D335,
IF(AND(F335=0,G335=0,H335=0,_xlfn.IFNA(MATCH(MID($B335,5,4),Reference!$H:$H,0),0),LEFT($C335,4)&lt;&gt;"8865"),$D335,0)))))</f>
        <v>4207.74</v>
      </c>
      <c r="J335" s="14">
        <f t="shared" si="42"/>
        <v>0</v>
      </c>
      <c r="K335" s="14">
        <f t="shared" si="43"/>
        <v>4207.74</v>
      </c>
      <c r="L335" s="14">
        <f t="shared" si="44"/>
        <v>0</v>
      </c>
      <c r="M335" s="14" t="str">
        <f>IFERROR(IFERROR(INDEX(Reference!$C:$C,MATCH(VALUE(LEFT(B335,(FIND("-",B335,1)-1))),Reference!$B:$B,0)),INDEX(Reference!$C:$C,MATCH((LEFT(B335,(FIND("-",B335,1)-1))),Reference!$B:$B,0))),IFERROR(IF(FIND("-",B335),"Asset Management",""),""))</f>
        <v>DBU/Eng &amp; Const O&amp;M</v>
      </c>
      <c r="N335" s="14" t="str">
        <f>_xlfn.IFNA(INDEX(Reference!$M:$N,MATCH($C335,Reference!$M:$M,0),2),"Exclude")</f>
        <v>Nonlabor</v>
      </c>
      <c r="O335" s="14" t="str">
        <f>VLOOKUP(X335,'Department Detail'!$A$2:$F$5229,5,FALSE)</f>
        <v>Line &amp; Meter Operations</v>
      </c>
      <c r="R335" s="76"/>
      <c r="X335" s="14">
        <v>5400</v>
      </c>
    </row>
    <row r="336" spans="1:24" s="14" customFormat="1" ht="15" thickBot="1" x14ac:dyDescent="0.35">
      <c r="A336" s="13"/>
      <c r="B336" s="57" t="s">
        <v>434</v>
      </c>
      <c r="C336" s="57" t="s">
        <v>194</v>
      </c>
      <c r="D336" s="56">
        <v>204</v>
      </c>
      <c r="E336" s="56"/>
      <c r="F336" s="14">
        <f>IF(AND(LEFT($C336,4)&lt;&gt;"8310")*OR(_xlfn.IFNA(MATCH(LEFT($B336,8),Reference!$E:$E,0),0),(_xlfn.IFNA(MATCH(MID($B336,5,4),Reference!$E:$E,0),0))),$D336,)</f>
        <v>0</v>
      </c>
      <c r="G336" s="14">
        <f t="shared" si="40"/>
        <v>0</v>
      </c>
      <c r="H336" s="14">
        <f t="shared" si="41"/>
        <v>0</v>
      </c>
      <c r="I336" s="14">
        <f>IF(AND(F336=0,G336=0,H336=0,_xlfn.IFNA(MATCH(LEFT($B336,8),Reference!$G:$G,0),0)),0,
IF(AND(F336=0,G336=0,H336=0,_xlfn.IFNA(MATCH(LEFT($B336,8),Reference!$H:$H,0),0)),$D336,
IF(AND(F336=0,G336=0,H336=0,_xlfn.IFNA(MATCH(LEFT($C336,4),Reference!$H:$H,0),0)),$D336,
IF((AND(F336=0,G336=0,H336=0,(_xlfn.IFNA(MATCH(LEFT($B336,4),Reference!$H:$H,0),0)))),$D336,
IF(AND(F336=0,G336=0,H336=0,_xlfn.IFNA(MATCH(MID($B336,5,4),Reference!$H:$H,0),0),LEFT($C336,4)&lt;&gt;"8865"),$D336,0)))))</f>
        <v>204</v>
      </c>
      <c r="J336" s="14">
        <f t="shared" si="42"/>
        <v>0</v>
      </c>
      <c r="K336" s="14">
        <f t="shared" si="43"/>
        <v>204</v>
      </c>
      <c r="L336" s="14">
        <f t="shared" si="44"/>
        <v>0</v>
      </c>
      <c r="M336" s="14" t="str">
        <f>IFERROR(IFERROR(INDEX(Reference!$C:$C,MATCH(VALUE(LEFT(B336,(FIND("-",B336,1)-1))),Reference!$B:$B,0)),INDEX(Reference!$C:$C,MATCH((LEFT(B336,(FIND("-",B336,1)-1))),Reference!$B:$B,0))),IFERROR(IF(FIND("-",B336),"Asset Management",""),""))</f>
        <v>DBU/Eng &amp; Const O&amp;M</v>
      </c>
      <c r="N336" s="14" t="str">
        <f>_xlfn.IFNA(INDEX(Reference!$M:$N,MATCH($C336,Reference!$M:$M,0),2),"Exclude")</f>
        <v>Nonlabor</v>
      </c>
      <c r="O336" s="14" t="str">
        <f>VLOOKUP(X336,'Department Detail'!$A$2:$F$5229,5,FALSE)</f>
        <v>Line &amp; Meter Operations</v>
      </c>
      <c r="R336" s="76"/>
      <c r="X336" s="14">
        <v>5400</v>
      </c>
    </row>
    <row r="337" spans="1:24" s="14" customFormat="1" ht="15" thickBot="1" x14ac:dyDescent="0.35">
      <c r="A337" s="13"/>
      <c r="B337" s="57" t="s">
        <v>434</v>
      </c>
      <c r="C337" s="57" t="s">
        <v>185</v>
      </c>
      <c r="D337" s="56">
        <v>175723.41</v>
      </c>
      <c r="E337" s="56"/>
      <c r="F337" s="14">
        <f>IF(AND(LEFT($C337,4)&lt;&gt;"8310")*OR(_xlfn.IFNA(MATCH(LEFT($B337,8),Reference!$E:$E,0),0),(_xlfn.IFNA(MATCH(MID($B337,5,4),Reference!$E:$E,0),0))),$D337,)</f>
        <v>0</v>
      </c>
      <c r="G337" s="14">
        <f t="shared" si="40"/>
        <v>0</v>
      </c>
      <c r="H337" s="14">
        <f t="shared" si="41"/>
        <v>0</v>
      </c>
      <c r="I337" s="14">
        <f>IF(AND(F337=0,G337=0,H337=0,_xlfn.IFNA(MATCH(LEFT($B337,8),Reference!$G:$G,0),0)),0,
IF(AND(F337=0,G337=0,H337=0,_xlfn.IFNA(MATCH(LEFT($B337,8),Reference!$H:$H,0),0)),$D337,
IF(AND(F337=0,G337=0,H337=0,_xlfn.IFNA(MATCH(LEFT($C337,4),Reference!$H:$H,0),0)),$D337,
IF((AND(F337=0,G337=0,H337=0,(_xlfn.IFNA(MATCH(LEFT($B337,4),Reference!$H:$H,0),0)))),$D337,
IF(AND(F337=0,G337=0,H337=0,_xlfn.IFNA(MATCH(MID($B337,5,4),Reference!$H:$H,0),0),LEFT($C337,4)&lt;&gt;"8865"),$D337,0)))))</f>
        <v>175723.41</v>
      </c>
      <c r="J337" s="14">
        <f t="shared" si="42"/>
        <v>0</v>
      </c>
      <c r="K337" s="14">
        <f t="shared" si="43"/>
        <v>175723.41</v>
      </c>
      <c r="L337" s="14">
        <f t="shared" si="44"/>
        <v>0</v>
      </c>
      <c r="M337" s="14" t="str">
        <f>IFERROR(IFERROR(INDEX(Reference!$C:$C,MATCH(VALUE(LEFT(B337,(FIND("-",B337,1)-1))),Reference!$B:$B,0)),INDEX(Reference!$C:$C,MATCH((LEFT(B337,(FIND("-",B337,1)-1))),Reference!$B:$B,0))),IFERROR(IF(FIND("-",B337),"Asset Management",""),""))</f>
        <v>DBU/Eng &amp; Const O&amp;M</v>
      </c>
      <c r="N337" s="14" t="str">
        <f>_xlfn.IFNA(INDEX(Reference!$M:$N,MATCH($C337,Reference!$M:$M,0),2),"Exclude")</f>
        <v>NonUnion Labor</v>
      </c>
      <c r="O337" s="14" t="str">
        <f>VLOOKUP(X337,'Department Detail'!$A$2:$F$5229,5,FALSE)</f>
        <v>Line &amp; Meter Operations</v>
      </c>
      <c r="R337" s="76"/>
      <c r="X337" s="14">
        <v>5400</v>
      </c>
    </row>
    <row r="338" spans="1:24" s="14" customFormat="1" ht="15" thickBot="1" x14ac:dyDescent="0.35">
      <c r="A338" s="13"/>
      <c r="B338" s="57" t="s">
        <v>434</v>
      </c>
      <c r="C338" s="57" t="s">
        <v>195</v>
      </c>
      <c r="D338" s="56">
        <v>3200.2</v>
      </c>
      <c r="E338" s="56"/>
      <c r="F338" s="14">
        <f>IF(AND(LEFT($C338,4)&lt;&gt;"8310")*OR(_xlfn.IFNA(MATCH(LEFT($B338,8),Reference!$E:$E,0),0),(_xlfn.IFNA(MATCH(MID($B338,5,4),Reference!$E:$E,0),0))),$D338,)</f>
        <v>0</v>
      </c>
      <c r="G338" s="14">
        <f t="shared" si="40"/>
        <v>0</v>
      </c>
      <c r="H338" s="14">
        <f t="shared" si="41"/>
        <v>0</v>
      </c>
      <c r="I338" s="14">
        <f>IF(AND(F338=0,G338=0,H338=0,_xlfn.IFNA(MATCH(LEFT($B338,8),Reference!$G:$G,0),0)),0,
IF(AND(F338=0,G338=0,H338=0,_xlfn.IFNA(MATCH(LEFT($B338,8),Reference!$H:$H,0),0)),$D338,
IF(AND(F338=0,G338=0,H338=0,_xlfn.IFNA(MATCH(LEFT($C338,4),Reference!$H:$H,0),0)),$D338,
IF((AND(F338=0,G338=0,H338=0,(_xlfn.IFNA(MATCH(LEFT($B338,4),Reference!$H:$H,0),0)))),$D338,
IF(AND(F338=0,G338=0,H338=0,_xlfn.IFNA(MATCH(MID($B338,5,4),Reference!$H:$H,0),0),LEFT($C338,4)&lt;&gt;"8865"),$D338,0)))))</f>
        <v>3200.2</v>
      </c>
      <c r="J338" s="14">
        <f t="shared" si="42"/>
        <v>0</v>
      </c>
      <c r="K338" s="14">
        <f t="shared" si="43"/>
        <v>3200.2</v>
      </c>
      <c r="L338" s="14">
        <f t="shared" si="44"/>
        <v>0</v>
      </c>
      <c r="M338" s="14" t="str">
        <f>IFERROR(IFERROR(INDEX(Reference!$C:$C,MATCH(VALUE(LEFT(B338,(FIND("-",B338,1)-1))),Reference!$B:$B,0)),INDEX(Reference!$C:$C,MATCH((LEFT(B338,(FIND("-",B338,1)-1))),Reference!$B:$B,0))),IFERROR(IF(FIND("-",B338),"Asset Management",""),""))</f>
        <v>DBU/Eng &amp; Const O&amp;M</v>
      </c>
      <c r="N338" s="14" t="str">
        <f>_xlfn.IFNA(INDEX(Reference!$M:$N,MATCH($C338,Reference!$M:$M,0),2),"Exclude")</f>
        <v>NonUnion Labor</v>
      </c>
      <c r="O338" s="14" t="str">
        <f>VLOOKUP(X338,'Department Detail'!$A$2:$F$5229,5,FALSE)</f>
        <v>Line &amp; Meter Operations</v>
      </c>
      <c r="R338" s="76"/>
      <c r="X338" s="14">
        <v>5400</v>
      </c>
    </row>
    <row r="339" spans="1:24" s="14" customFormat="1" ht="15" thickBot="1" x14ac:dyDescent="0.35">
      <c r="A339" s="13"/>
      <c r="B339" s="57" t="s">
        <v>434</v>
      </c>
      <c r="C339" s="57" t="s">
        <v>202</v>
      </c>
      <c r="D339" s="56">
        <v>840.13000000000011</v>
      </c>
      <c r="E339" s="56"/>
      <c r="F339" s="14">
        <f>IF(AND(LEFT($C339,4)&lt;&gt;"8310")*OR(_xlfn.IFNA(MATCH(LEFT($B339,8),Reference!$E:$E,0),0),(_xlfn.IFNA(MATCH(MID($B339,5,4),Reference!$E:$E,0),0))),$D339,)</f>
        <v>0</v>
      </c>
      <c r="G339" s="14">
        <f t="shared" si="40"/>
        <v>0</v>
      </c>
      <c r="H339" s="14">
        <f t="shared" si="41"/>
        <v>0</v>
      </c>
      <c r="I339" s="14">
        <f>IF(AND(F339=0,G339=0,H339=0,_xlfn.IFNA(MATCH(LEFT($B339,8),Reference!$G:$G,0),0)),0,
IF(AND(F339=0,G339=0,H339=0,_xlfn.IFNA(MATCH(LEFT($B339,8),Reference!$H:$H,0),0)),$D339,
IF(AND(F339=0,G339=0,H339=0,_xlfn.IFNA(MATCH(LEFT($C339,4),Reference!$H:$H,0),0)),$D339,
IF((AND(F339=0,G339=0,H339=0,(_xlfn.IFNA(MATCH(LEFT($B339,4),Reference!$H:$H,0),0)))),$D339,
IF(AND(F339=0,G339=0,H339=0,_xlfn.IFNA(MATCH(MID($B339,5,4),Reference!$H:$H,0),0),LEFT($C339,4)&lt;&gt;"8865"),$D339,0)))))</f>
        <v>840.13000000000011</v>
      </c>
      <c r="J339" s="14">
        <f t="shared" si="42"/>
        <v>0</v>
      </c>
      <c r="K339" s="14">
        <f t="shared" si="43"/>
        <v>840.13000000000011</v>
      </c>
      <c r="L339" s="14">
        <f t="shared" si="44"/>
        <v>0</v>
      </c>
      <c r="M339" s="14" t="str">
        <f>IFERROR(IFERROR(INDEX(Reference!$C:$C,MATCH(VALUE(LEFT(B339,(FIND("-",B339,1)-1))),Reference!$B:$B,0)),INDEX(Reference!$C:$C,MATCH((LEFT(B339,(FIND("-",B339,1)-1))),Reference!$B:$B,0))),IFERROR(IF(FIND("-",B339),"Asset Management",""),""))</f>
        <v>DBU/Eng &amp; Const O&amp;M</v>
      </c>
      <c r="N339" s="14" t="str">
        <f>_xlfn.IFNA(INDEX(Reference!$M:$N,MATCH($C339,Reference!$M:$M,0),2),"Exclude")</f>
        <v>Nonlabor</v>
      </c>
      <c r="O339" s="14" t="str">
        <f>VLOOKUP(X339,'Department Detail'!$A$2:$F$5229,5,FALSE)</f>
        <v>Line &amp; Meter Operations</v>
      </c>
      <c r="R339" s="76"/>
      <c r="X339" s="14">
        <v>5400</v>
      </c>
    </row>
    <row r="340" spans="1:24" s="14" customFormat="1" ht="15" thickBot="1" x14ac:dyDescent="0.35">
      <c r="A340" s="13"/>
      <c r="B340" s="57" t="s">
        <v>434</v>
      </c>
      <c r="C340" s="57" t="s">
        <v>206</v>
      </c>
      <c r="D340" s="56">
        <v>2141.3360000000002</v>
      </c>
      <c r="E340" s="56"/>
      <c r="F340" s="14">
        <f>IF(AND(LEFT($C340,4)&lt;&gt;"8310")*OR(_xlfn.IFNA(MATCH(LEFT($B340,8),Reference!$E:$E,0),0),(_xlfn.IFNA(MATCH(MID($B340,5,4),Reference!$E:$E,0),0))),$D340,)</f>
        <v>0</v>
      </c>
      <c r="G340" s="14">
        <f t="shared" si="40"/>
        <v>0</v>
      </c>
      <c r="H340" s="14">
        <f t="shared" si="41"/>
        <v>0</v>
      </c>
      <c r="I340" s="14">
        <f>IF(AND(F340=0,G340=0,H340=0,_xlfn.IFNA(MATCH(LEFT($B340,8),Reference!$G:$G,0),0)),0,
IF(AND(F340=0,G340=0,H340=0,_xlfn.IFNA(MATCH(LEFT($B340,8),Reference!$H:$H,0),0)),$D340,
IF(AND(F340=0,G340=0,H340=0,_xlfn.IFNA(MATCH(LEFT($C340,4),Reference!$H:$H,0),0)),$D340,
IF((AND(F340=0,G340=0,H340=0,(_xlfn.IFNA(MATCH(LEFT($B340,4),Reference!$H:$H,0),0)))),$D340,
IF(AND(F340=0,G340=0,H340=0,_xlfn.IFNA(MATCH(MID($B340,5,4),Reference!$H:$H,0),0),LEFT($C340,4)&lt;&gt;"8865"),$D340,0)))))</f>
        <v>2141.3360000000002</v>
      </c>
      <c r="J340" s="14">
        <f t="shared" si="42"/>
        <v>0</v>
      </c>
      <c r="K340" s="14">
        <f t="shared" si="43"/>
        <v>2141.3360000000002</v>
      </c>
      <c r="L340" s="14">
        <f t="shared" si="44"/>
        <v>0</v>
      </c>
      <c r="M340" s="14" t="str">
        <f>IFERROR(IFERROR(INDEX(Reference!$C:$C,MATCH(VALUE(LEFT(B340,(FIND("-",B340,1)-1))),Reference!$B:$B,0)),INDEX(Reference!$C:$C,MATCH((LEFT(B340,(FIND("-",B340,1)-1))),Reference!$B:$B,0))),IFERROR(IF(FIND("-",B340),"Asset Management",""),""))</f>
        <v>DBU/Eng &amp; Const O&amp;M</v>
      </c>
      <c r="N340" s="14" t="str">
        <f>_xlfn.IFNA(INDEX(Reference!$M:$N,MATCH($C340,Reference!$M:$M,0),2),"Exclude")</f>
        <v>Nonlabor</v>
      </c>
      <c r="O340" s="14" t="str">
        <f>VLOOKUP(X340,'Department Detail'!$A$2:$F$5229,5,FALSE)</f>
        <v>Line &amp; Meter Operations</v>
      </c>
      <c r="R340" s="76"/>
      <c r="X340" s="14">
        <v>5400</v>
      </c>
    </row>
    <row r="341" spans="1:24" s="14" customFormat="1" ht="15" thickBot="1" x14ac:dyDescent="0.35">
      <c r="A341" s="13"/>
      <c r="B341" s="57" t="s">
        <v>434</v>
      </c>
      <c r="C341" s="57" t="s">
        <v>230</v>
      </c>
      <c r="D341" s="56">
        <v>120.20000000000002</v>
      </c>
      <c r="E341" s="56"/>
      <c r="F341" s="14">
        <f>IF(AND(LEFT($C341,4)&lt;&gt;"8310")*OR(_xlfn.IFNA(MATCH(LEFT($B341,8),Reference!$E:$E,0),0),(_xlfn.IFNA(MATCH(MID($B341,5,4),Reference!$E:$E,0),0))),$D341,)</f>
        <v>0</v>
      </c>
      <c r="G341" s="14">
        <f t="shared" si="40"/>
        <v>0</v>
      </c>
      <c r="H341" s="14">
        <f t="shared" si="41"/>
        <v>0</v>
      </c>
      <c r="I341" s="14">
        <f>IF(AND(F341=0,G341=0,H341=0,_xlfn.IFNA(MATCH(LEFT($B341,8),Reference!$G:$G,0),0)),0,
IF(AND(F341=0,G341=0,H341=0,_xlfn.IFNA(MATCH(LEFT($B341,8),Reference!$H:$H,0),0)),$D341,
IF(AND(F341=0,G341=0,H341=0,_xlfn.IFNA(MATCH(LEFT($C341,4),Reference!$H:$H,0),0)),$D341,
IF((AND(F341=0,G341=0,H341=0,(_xlfn.IFNA(MATCH(LEFT($B341,4),Reference!$H:$H,0),0)))),$D341,
IF(AND(F341=0,G341=0,H341=0,_xlfn.IFNA(MATCH(MID($B341,5,4),Reference!$H:$H,0),0),LEFT($C341,4)&lt;&gt;"8865"),$D341,0)))))</f>
        <v>120.20000000000002</v>
      </c>
      <c r="J341" s="14">
        <f t="shared" si="42"/>
        <v>0</v>
      </c>
      <c r="K341" s="14">
        <f t="shared" si="43"/>
        <v>120.20000000000002</v>
      </c>
      <c r="L341" s="14">
        <f t="shared" si="44"/>
        <v>0</v>
      </c>
      <c r="M341" s="14" t="str">
        <f>IFERROR(IFERROR(INDEX(Reference!$C:$C,MATCH(VALUE(LEFT(B341,(FIND("-",B341,1)-1))),Reference!$B:$B,0)),INDEX(Reference!$C:$C,MATCH((LEFT(B341,(FIND("-",B341,1)-1))),Reference!$B:$B,0))),IFERROR(IF(FIND("-",B341),"Asset Management",""),""))</f>
        <v>DBU/Eng &amp; Const O&amp;M</v>
      </c>
      <c r="N341" s="14" t="str">
        <f>_xlfn.IFNA(INDEX(Reference!$M:$N,MATCH($C341,Reference!$M:$M,0),2),"Exclude")</f>
        <v>Nonlabor</v>
      </c>
      <c r="O341" s="14" t="str">
        <f>VLOOKUP(X341,'Department Detail'!$A$2:$F$5229,5,FALSE)</f>
        <v>Line &amp; Meter Operations</v>
      </c>
      <c r="R341" s="76"/>
      <c r="X341" s="14">
        <v>6403</v>
      </c>
    </row>
    <row r="342" spans="1:24" s="14" customFormat="1" ht="15" thickBot="1" x14ac:dyDescent="0.35">
      <c r="A342" s="13"/>
      <c r="B342" s="57" t="s">
        <v>434</v>
      </c>
      <c r="C342" s="57" t="s">
        <v>246</v>
      </c>
      <c r="D342" s="56">
        <v>467.91999999999996</v>
      </c>
      <c r="E342" s="56"/>
      <c r="F342" s="14">
        <f>IF(AND(LEFT($C342,4)&lt;&gt;"8310")*OR(_xlfn.IFNA(MATCH(LEFT($B342,8),Reference!$E:$E,0),0),(_xlfn.IFNA(MATCH(MID($B342,5,4),Reference!$E:$E,0),0))),$D342,)</f>
        <v>0</v>
      </c>
      <c r="G342" s="14">
        <f t="shared" si="40"/>
        <v>0</v>
      </c>
      <c r="H342" s="14">
        <f t="shared" si="41"/>
        <v>0</v>
      </c>
      <c r="I342" s="14">
        <f>IF(AND(F342=0,G342=0,H342=0,_xlfn.IFNA(MATCH(LEFT($B342,8),Reference!$G:$G,0),0)),0,
IF(AND(F342=0,G342=0,H342=0,_xlfn.IFNA(MATCH(LEFT($B342,8),Reference!$H:$H,0),0)),$D342,
IF(AND(F342=0,G342=0,H342=0,_xlfn.IFNA(MATCH(LEFT($C342,4),Reference!$H:$H,0),0)),$D342,
IF((AND(F342=0,G342=0,H342=0,(_xlfn.IFNA(MATCH(LEFT($B342,4),Reference!$H:$H,0),0)))),$D342,
IF(AND(F342=0,G342=0,H342=0,_xlfn.IFNA(MATCH(MID($B342,5,4),Reference!$H:$H,0),0),LEFT($C342,4)&lt;&gt;"8865"),$D342,0)))))</f>
        <v>467.91999999999996</v>
      </c>
      <c r="J342" s="14">
        <f t="shared" si="42"/>
        <v>0</v>
      </c>
      <c r="K342" s="14">
        <f t="shared" si="43"/>
        <v>467.91999999999996</v>
      </c>
      <c r="L342" s="14">
        <f t="shared" si="44"/>
        <v>0</v>
      </c>
      <c r="M342" s="14" t="str">
        <f>IFERROR(IFERROR(INDEX(Reference!$C:$C,MATCH(VALUE(LEFT(B342,(FIND("-",B342,1)-1))),Reference!$B:$B,0)),INDEX(Reference!$C:$C,MATCH((LEFT(B342,(FIND("-",B342,1)-1))),Reference!$B:$B,0))),IFERROR(IF(FIND("-",B342),"Asset Management",""),""))</f>
        <v>DBU/Eng &amp; Const O&amp;M</v>
      </c>
      <c r="N342" s="14" t="str">
        <f>_xlfn.IFNA(INDEX(Reference!$M:$N,MATCH($C342,Reference!$M:$M,0),2),"Exclude")</f>
        <v>Exclude</v>
      </c>
      <c r="O342" s="14" t="str">
        <f>VLOOKUP(X342,'Department Detail'!$A$2:$F$5229,5,FALSE)</f>
        <v>Line &amp; Meter Operations</v>
      </c>
      <c r="R342" s="76"/>
      <c r="X342" s="14">
        <v>6403</v>
      </c>
    </row>
    <row r="343" spans="1:24" s="14" customFormat="1" ht="15" thickBot="1" x14ac:dyDescent="0.35">
      <c r="A343" s="13"/>
      <c r="B343" s="57" t="s">
        <v>434</v>
      </c>
      <c r="C343" s="57" t="s">
        <v>208</v>
      </c>
      <c r="D343" s="56">
        <v>598.71800000000007</v>
      </c>
      <c r="E343" s="56"/>
      <c r="F343" s="14">
        <f>IF(AND(LEFT($C343,4)&lt;&gt;"8310")*OR(_xlfn.IFNA(MATCH(LEFT($B343,8),Reference!$E:$E,0),0),(_xlfn.IFNA(MATCH(MID($B343,5,4),Reference!$E:$E,0),0))),$D343,)</f>
        <v>0</v>
      </c>
      <c r="G343" s="14">
        <f t="shared" si="40"/>
        <v>0</v>
      </c>
      <c r="H343" s="14">
        <f t="shared" si="41"/>
        <v>0</v>
      </c>
      <c r="I343" s="14">
        <f>IF(AND(F343=0,G343=0,H343=0,_xlfn.IFNA(MATCH(LEFT($B343,8),Reference!$G:$G,0),0)),0,
IF(AND(F343=0,G343=0,H343=0,_xlfn.IFNA(MATCH(LEFT($B343,8),Reference!$H:$H,0),0)),$D343,
IF(AND(F343=0,G343=0,H343=0,_xlfn.IFNA(MATCH(LEFT($C343,4),Reference!$H:$H,0),0)),$D343,
IF((AND(F343=0,G343=0,H343=0,(_xlfn.IFNA(MATCH(LEFT($B343,4),Reference!$H:$H,0),0)))),$D343,
IF(AND(F343=0,G343=0,H343=0,_xlfn.IFNA(MATCH(MID($B343,5,4),Reference!$H:$H,0),0),LEFT($C343,4)&lt;&gt;"8865"),$D343,0)))))</f>
        <v>598.71800000000007</v>
      </c>
      <c r="J343" s="14">
        <f t="shared" si="42"/>
        <v>0</v>
      </c>
      <c r="K343" s="14">
        <f t="shared" si="43"/>
        <v>598.71800000000007</v>
      </c>
      <c r="L343" s="14">
        <f t="shared" si="44"/>
        <v>0</v>
      </c>
      <c r="M343" s="14" t="str">
        <f>IFERROR(IFERROR(INDEX(Reference!$C:$C,MATCH(VALUE(LEFT(B343,(FIND("-",B343,1)-1))),Reference!$B:$B,0)),INDEX(Reference!$C:$C,MATCH((LEFT(B343,(FIND("-",B343,1)-1))),Reference!$B:$B,0))),IFERROR(IF(FIND("-",B343),"Asset Management",""),""))</f>
        <v>DBU/Eng &amp; Const O&amp;M</v>
      </c>
      <c r="N343" s="14" t="str">
        <f>_xlfn.IFNA(INDEX(Reference!$M:$N,MATCH($C343,Reference!$M:$M,0),2),"Exclude")</f>
        <v>Inventory</v>
      </c>
      <c r="O343" s="14" t="str">
        <f>VLOOKUP(X343,'Department Detail'!$A$2:$F$5229,5,FALSE)</f>
        <v>Line &amp; Meter Operations</v>
      </c>
      <c r="R343" s="76"/>
      <c r="X343" s="14">
        <v>6403</v>
      </c>
    </row>
    <row r="344" spans="1:24" s="14" customFormat="1" ht="15" thickBot="1" x14ac:dyDescent="0.35">
      <c r="A344" s="13"/>
      <c r="B344" s="57" t="s">
        <v>434</v>
      </c>
      <c r="C344" s="57" t="s">
        <v>182</v>
      </c>
      <c r="D344" s="56">
        <v>1627.0919999999996</v>
      </c>
      <c r="E344" s="56"/>
      <c r="F344" s="14">
        <f>IF(AND(LEFT($C344,4)&lt;&gt;"8310")*OR(_xlfn.IFNA(MATCH(LEFT($B344,8),Reference!$E:$E,0),0),(_xlfn.IFNA(MATCH(MID($B344,5,4),Reference!$E:$E,0),0))),$D344,)</f>
        <v>0</v>
      </c>
      <c r="G344" s="14">
        <f t="shared" si="40"/>
        <v>0</v>
      </c>
      <c r="H344" s="14">
        <f t="shared" si="41"/>
        <v>0</v>
      </c>
      <c r="I344" s="14">
        <f>IF(AND(F344=0,G344=0,H344=0,_xlfn.IFNA(MATCH(LEFT($B344,8),Reference!$G:$G,0),0)),0,
IF(AND(F344=0,G344=0,H344=0,_xlfn.IFNA(MATCH(LEFT($B344,8),Reference!$H:$H,0),0)),$D344,
IF(AND(F344=0,G344=0,H344=0,_xlfn.IFNA(MATCH(LEFT($C344,4),Reference!$H:$H,0),0)),$D344,
IF((AND(F344=0,G344=0,H344=0,(_xlfn.IFNA(MATCH(LEFT($B344,4),Reference!$H:$H,0),0)))),$D344,
IF(AND(F344=0,G344=0,H344=0,_xlfn.IFNA(MATCH(MID($B344,5,4),Reference!$H:$H,0),0),LEFT($C344,4)&lt;&gt;"8865"),$D344,0)))))</f>
        <v>1627.0919999999996</v>
      </c>
      <c r="J344" s="14">
        <f t="shared" si="42"/>
        <v>0</v>
      </c>
      <c r="K344" s="14">
        <f t="shared" si="43"/>
        <v>1627.0919999999996</v>
      </c>
      <c r="L344" s="14">
        <f t="shared" si="44"/>
        <v>0</v>
      </c>
      <c r="M344" s="14" t="str">
        <f>IFERROR(IFERROR(INDEX(Reference!$C:$C,MATCH(VALUE(LEFT(B344,(FIND("-",B344,1)-1))),Reference!$B:$B,0)),INDEX(Reference!$C:$C,MATCH((LEFT(B344,(FIND("-",B344,1)-1))),Reference!$B:$B,0))),IFERROR(IF(FIND("-",B344),"Asset Management",""),""))</f>
        <v>DBU/Eng &amp; Const O&amp;M</v>
      </c>
      <c r="N344" s="14" t="str">
        <f>_xlfn.IFNA(INDEX(Reference!$M:$N,MATCH($C344,Reference!$M:$M,0),2),"Exclude")</f>
        <v>Nonlabor</v>
      </c>
      <c r="O344" s="14" t="str">
        <f>VLOOKUP(X344,'Department Detail'!$A$2:$F$5229,5,FALSE)</f>
        <v>Line &amp; Meter Operations</v>
      </c>
      <c r="R344" s="76"/>
      <c r="X344" s="14">
        <v>6403</v>
      </c>
    </row>
    <row r="345" spans="1:24" s="14" customFormat="1" ht="15" thickBot="1" x14ac:dyDescent="0.35">
      <c r="A345" s="13"/>
      <c r="B345" s="57" t="s">
        <v>434</v>
      </c>
      <c r="C345" s="57" t="s">
        <v>233</v>
      </c>
      <c r="D345" s="56">
        <v>112.20000000000002</v>
      </c>
      <c r="E345" s="56"/>
      <c r="F345" s="14">
        <f>IF(AND(LEFT($C345,4)&lt;&gt;"8310")*OR(_xlfn.IFNA(MATCH(LEFT($B345,8),Reference!$E:$E,0),0),(_xlfn.IFNA(MATCH(MID($B345,5,4),Reference!$E:$E,0),0))),$D345,)</f>
        <v>0</v>
      </c>
      <c r="G345" s="14">
        <f t="shared" si="40"/>
        <v>0</v>
      </c>
      <c r="H345" s="14">
        <f t="shared" si="41"/>
        <v>0</v>
      </c>
      <c r="I345" s="14">
        <f>IF(AND(F345=0,G345=0,H345=0,_xlfn.IFNA(MATCH(LEFT($B345,8),Reference!$G:$G,0),0)),0,
IF(AND(F345=0,G345=0,H345=0,_xlfn.IFNA(MATCH(LEFT($B345,8),Reference!$H:$H,0),0)),$D345,
IF(AND(F345=0,G345=0,H345=0,_xlfn.IFNA(MATCH(LEFT($C345,4),Reference!$H:$H,0),0)),$D345,
IF((AND(F345=0,G345=0,H345=0,(_xlfn.IFNA(MATCH(LEFT($B345,4),Reference!$H:$H,0),0)))),$D345,
IF(AND(F345=0,G345=0,H345=0,_xlfn.IFNA(MATCH(MID($B345,5,4),Reference!$H:$H,0),0),LEFT($C345,4)&lt;&gt;"8865"),$D345,0)))))</f>
        <v>112.20000000000002</v>
      </c>
      <c r="J345" s="14">
        <f t="shared" si="42"/>
        <v>0</v>
      </c>
      <c r="K345" s="14">
        <f t="shared" si="43"/>
        <v>112.20000000000002</v>
      </c>
      <c r="L345" s="14">
        <f t="shared" si="44"/>
        <v>0</v>
      </c>
      <c r="M345" s="14" t="str">
        <f>IFERROR(IFERROR(INDEX(Reference!$C:$C,MATCH(VALUE(LEFT(B345,(FIND("-",B345,1)-1))),Reference!$B:$B,0)),INDEX(Reference!$C:$C,MATCH((LEFT(B345,(FIND("-",B345,1)-1))),Reference!$B:$B,0))),IFERROR(IF(FIND("-",B345),"Asset Management",""),""))</f>
        <v>DBU/Eng &amp; Const O&amp;M</v>
      </c>
      <c r="N345" s="14" t="str">
        <f>_xlfn.IFNA(INDEX(Reference!$M:$N,MATCH($C345,Reference!$M:$M,0),2),"Exclude")</f>
        <v>Nonlabor</v>
      </c>
      <c r="O345" s="14" t="str">
        <f>VLOOKUP(X345,'Department Detail'!$A$2:$F$5229,5,FALSE)</f>
        <v>Line &amp; Meter Operations</v>
      </c>
      <c r="R345" s="76"/>
      <c r="X345" s="14">
        <v>6403</v>
      </c>
    </row>
    <row r="346" spans="1:24" s="14" customFormat="1" ht="15" thickBot="1" x14ac:dyDescent="0.35">
      <c r="A346" s="13"/>
      <c r="B346" s="57" t="s">
        <v>434</v>
      </c>
      <c r="C346" s="57" t="s">
        <v>234</v>
      </c>
      <c r="D346" s="56">
        <v>25.2</v>
      </c>
      <c r="E346" s="56"/>
      <c r="F346" s="14">
        <f>IF(AND(LEFT($C346,4)&lt;&gt;"8310")*OR(_xlfn.IFNA(MATCH(LEFT($B346,8),Reference!$E:$E,0),0),(_xlfn.IFNA(MATCH(MID($B346,5,4),Reference!$E:$E,0),0))),$D346,)</f>
        <v>0</v>
      </c>
      <c r="G346" s="14">
        <f t="shared" si="40"/>
        <v>0</v>
      </c>
      <c r="H346" s="14">
        <f t="shared" si="41"/>
        <v>0</v>
      </c>
      <c r="I346" s="14">
        <f>IF(AND(F346=0,G346=0,H346=0,_xlfn.IFNA(MATCH(LEFT($B346,8),Reference!$G:$G,0),0)),0,
IF(AND(F346=0,G346=0,H346=0,_xlfn.IFNA(MATCH(LEFT($B346,8),Reference!$H:$H,0),0)),$D346,
IF(AND(F346=0,G346=0,H346=0,_xlfn.IFNA(MATCH(LEFT($C346,4),Reference!$H:$H,0),0)),$D346,
IF((AND(F346=0,G346=0,H346=0,(_xlfn.IFNA(MATCH(LEFT($B346,4),Reference!$H:$H,0),0)))),$D346,
IF(AND(F346=0,G346=0,H346=0,_xlfn.IFNA(MATCH(MID($B346,5,4),Reference!$H:$H,0),0),LEFT($C346,4)&lt;&gt;"8865"),$D346,0)))))</f>
        <v>25.2</v>
      </c>
      <c r="J346" s="14">
        <f t="shared" si="42"/>
        <v>0</v>
      </c>
      <c r="K346" s="14">
        <f t="shared" si="43"/>
        <v>25.2</v>
      </c>
      <c r="L346" s="14">
        <f t="shared" si="44"/>
        <v>0</v>
      </c>
      <c r="M346" s="14" t="str">
        <f>IFERROR(IFERROR(INDEX(Reference!$C:$C,MATCH(VALUE(LEFT(B346,(FIND("-",B346,1)-1))),Reference!$B:$B,0)),INDEX(Reference!$C:$C,MATCH((LEFT(B346,(FIND("-",B346,1)-1))),Reference!$B:$B,0))),IFERROR(IF(FIND("-",B346),"Asset Management",""),""))</f>
        <v>DBU/Eng &amp; Const O&amp;M</v>
      </c>
      <c r="N346" s="14" t="str">
        <f>_xlfn.IFNA(INDEX(Reference!$M:$N,MATCH($C346,Reference!$M:$M,0),2),"Exclude")</f>
        <v>Nonlabor</v>
      </c>
      <c r="O346" s="14" t="str">
        <f>VLOOKUP(X346,'Department Detail'!$A$2:$F$5229,5,FALSE)</f>
        <v>Line &amp; Meter Operations</v>
      </c>
      <c r="R346" s="76"/>
      <c r="X346" s="14">
        <v>6403</v>
      </c>
    </row>
    <row r="347" spans="1:24" s="14" customFormat="1" ht="15" thickBot="1" x14ac:dyDescent="0.35">
      <c r="A347" s="13"/>
      <c r="B347" s="57" t="s">
        <v>434</v>
      </c>
      <c r="C347" s="57" t="s">
        <v>213</v>
      </c>
      <c r="D347" s="56">
        <v>9951.4979999999996</v>
      </c>
      <c r="E347" s="56"/>
      <c r="F347" s="14">
        <f>IF(AND(LEFT($C347,4)&lt;&gt;"8310")*OR(_xlfn.IFNA(MATCH(LEFT($B347,8),Reference!$E:$E,0),0),(_xlfn.IFNA(MATCH(MID($B347,5,4),Reference!$E:$E,0),0))),$D347,)</f>
        <v>0</v>
      </c>
      <c r="G347" s="14">
        <f t="shared" si="40"/>
        <v>0</v>
      </c>
      <c r="H347" s="14">
        <f t="shared" si="41"/>
        <v>0</v>
      </c>
      <c r="I347" s="14">
        <f>IF(AND(F347=0,G347=0,H347=0,_xlfn.IFNA(MATCH(LEFT($B347,8),Reference!$G:$G,0),0)),0,
IF(AND(F347=0,G347=0,H347=0,_xlfn.IFNA(MATCH(LEFT($B347,8),Reference!$H:$H,0),0)),$D347,
IF(AND(F347=0,G347=0,H347=0,_xlfn.IFNA(MATCH(LEFT($C347,4),Reference!$H:$H,0),0)),$D347,
IF((AND(F347=0,G347=0,H347=0,(_xlfn.IFNA(MATCH(LEFT($B347,4),Reference!$H:$H,0),0)))),$D347,
IF(AND(F347=0,G347=0,H347=0,_xlfn.IFNA(MATCH(MID($B347,5,4),Reference!$H:$H,0),0),LEFT($C347,4)&lt;&gt;"8865"),$D347,0)))))</f>
        <v>9951.4979999999996</v>
      </c>
      <c r="J347" s="14">
        <f t="shared" si="42"/>
        <v>0</v>
      </c>
      <c r="K347" s="14">
        <f t="shared" si="43"/>
        <v>9951.4979999999996</v>
      </c>
      <c r="L347" s="14">
        <f t="shared" si="44"/>
        <v>0</v>
      </c>
      <c r="M347" s="14" t="str">
        <f>IFERROR(IFERROR(INDEX(Reference!$C:$C,MATCH(VALUE(LEFT(B347,(FIND("-",B347,1)-1))),Reference!$B:$B,0)),INDEX(Reference!$C:$C,MATCH((LEFT(B347,(FIND("-",B347,1)-1))),Reference!$B:$B,0))),IFERROR(IF(FIND("-",B347),"Asset Management",""),""))</f>
        <v>DBU/Eng &amp; Const O&amp;M</v>
      </c>
      <c r="N347" s="14" t="str">
        <f>_xlfn.IFNA(INDEX(Reference!$M:$N,MATCH($C347,Reference!$M:$M,0),2),"Exclude")</f>
        <v>Nonlabor</v>
      </c>
      <c r="O347" s="14" t="str">
        <f>VLOOKUP(X347,'Department Detail'!$A$2:$F$5229,5,FALSE)</f>
        <v>Line &amp; Meter Operations</v>
      </c>
      <c r="R347" s="76"/>
      <c r="X347" s="14">
        <v>6403</v>
      </c>
    </row>
    <row r="348" spans="1:24" s="14" customFormat="1" ht="15" thickBot="1" x14ac:dyDescent="0.35">
      <c r="A348" s="13"/>
      <c r="B348" s="57" t="s">
        <v>434</v>
      </c>
      <c r="C348" s="57" t="s">
        <v>254</v>
      </c>
      <c r="D348" s="56">
        <v>0.2</v>
      </c>
      <c r="E348" s="56"/>
      <c r="F348" s="14">
        <f>IF(AND(LEFT($C348,4)&lt;&gt;"8310")*OR(_xlfn.IFNA(MATCH(LEFT($B348,8),Reference!$E:$E,0),0),(_xlfn.IFNA(MATCH(MID($B348,5,4),Reference!$E:$E,0),0))),$D348,)</f>
        <v>0</v>
      </c>
      <c r="G348" s="14">
        <f t="shared" si="40"/>
        <v>0</v>
      </c>
      <c r="H348" s="14">
        <f t="shared" si="41"/>
        <v>0</v>
      </c>
      <c r="I348" s="14">
        <f>IF(AND(F348=0,G348=0,H348=0,_xlfn.IFNA(MATCH(LEFT($B348,8),Reference!$G:$G,0),0)),0,
IF(AND(F348=0,G348=0,H348=0,_xlfn.IFNA(MATCH(LEFT($B348,8),Reference!$H:$H,0),0)),$D348,
IF(AND(F348=0,G348=0,H348=0,_xlfn.IFNA(MATCH(LEFT($C348,4),Reference!$H:$H,0),0)),$D348,
IF((AND(F348=0,G348=0,H348=0,(_xlfn.IFNA(MATCH(LEFT($B348,4),Reference!$H:$H,0),0)))),$D348,
IF(AND(F348=0,G348=0,H348=0,_xlfn.IFNA(MATCH(MID($B348,5,4),Reference!$H:$H,0),0),LEFT($C348,4)&lt;&gt;"8865"),$D348,0)))))</f>
        <v>0.2</v>
      </c>
      <c r="J348" s="14">
        <f t="shared" si="42"/>
        <v>0</v>
      </c>
      <c r="K348" s="14">
        <f t="shared" si="43"/>
        <v>0.2</v>
      </c>
      <c r="L348" s="14">
        <f t="shared" si="44"/>
        <v>0</v>
      </c>
      <c r="M348" s="14" t="str">
        <f>IFERROR(IFERROR(INDEX(Reference!$C:$C,MATCH(VALUE(LEFT(B348,(FIND("-",B348,1)-1))),Reference!$B:$B,0)),INDEX(Reference!$C:$C,MATCH((LEFT(B348,(FIND("-",B348,1)-1))),Reference!$B:$B,0))),IFERROR(IF(FIND("-",B348),"Asset Management",""),""))</f>
        <v>DBU/Eng &amp; Const O&amp;M</v>
      </c>
      <c r="N348" s="14" t="str">
        <f>_xlfn.IFNA(INDEX(Reference!$M:$N,MATCH($C348,Reference!$M:$M,0),2),"Exclude")</f>
        <v>Nonlabor</v>
      </c>
      <c r="O348" s="14" t="str">
        <f>VLOOKUP(X348,'Department Detail'!$A$2:$F$5229,5,FALSE)</f>
        <v>Line &amp; Meter Operations</v>
      </c>
      <c r="R348" s="76"/>
      <c r="X348" s="14">
        <v>6403</v>
      </c>
    </row>
    <row r="349" spans="1:24" s="14" customFormat="1" ht="15" thickBot="1" x14ac:dyDescent="0.35">
      <c r="A349" s="13"/>
      <c r="B349" s="57" t="s">
        <v>434</v>
      </c>
      <c r="C349" s="57" t="s">
        <v>255</v>
      </c>
      <c r="D349" s="56">
        <v>8014.12</v>
      </c>
      <c r="E349" s="56"/>
      <c r="F349" s="14">
        <f>IF(AND(LEFT($C349,4)&lt;&gt;"8310")*OR(_xlfn.IFNA(MATCH(LEFT($B349,8),Reference!$E:$E,0),0),(_xlfn.IFNA(MATCH(MID($B349,5,4),Reference!$E:$E,0),0))),$D349,)</f>
        <v>0</v>
      </c>
      <c r="G349" s="14">
        <f t="shared" si="40"/>
        <v>0</v>
      </c>
      <c r="H349" s="14">
        <f t="shared" si="41"/>
        <v>0</v>
      </c>
      <c r="I349" s="14">
        <f>IF(AND(F349=0,G349=0,H349=0,_xlfn.IFNA(MATCH(LEFT($B349,8),Reference!$G:$G,0),0)),0,
IF(AND(F349=0,G349=0,H349=0,_xlfn.IFNA(MATCH(LEFT($B349,8),Reference!$H:$H,0),0)),$D349,
IF(AND(F349=0,G349=0,H349=0,_xlfn.IFNA(MATCH(LEFT($C349,4),Reference!$H:$H,0),0)),$D349,
IF((AND(F349=0,G349=0,H349=0,(_xlfn.IFNA(MATCH(LEFT($B349,4),Reference!$H:$H,0),0)))),$D349,
IF(AND(F349=0,G349=0,H349=0,_xlfn.IFNA(MATCH(MID($B349,5,4),Reference!$H:$H,0),0),LEFT($C349,4)&lt;&gt;"8865"),$D349,0)))))</f>
        <v>8014.12</v>
      </c>
      <c r="J349" s="14">
        <f t="shared" si="42"/>
        <v>0</v>
      </c>
      <c r="K349" s="14">
        <f t="shared" si="43"/>
        <v>8014.12</v>
      </c>
      <c r="L349" s="14">
        <f t="shared" si="44"/>
        <v>0</v>
      </c>
      <c r="M349" s="14" t="str">
        <f>IFERROR(IFERROR(INDEX(Reference!$C:$C,MATCH(VALUE(LEFT(B349,(FIND("-",B349,1)-1))),Reference!$B:$B,0)),INDEX(Reference!$C:$C,MATCH((LEFT(B349,(FIND("-",B349,1)-1))),Reference!$B:$B,0))),IFERROR(IF(FIND("-",B349),"Asset Management",""),""))</f>
        <v>DBU/Eng &amp; Const O&amp;M</v>
      </c>
      <c r="N349" s="14" t="str">
        <f>_xlfn.IFNA(INDEX(Reference!$M:$N,MATCH($C349,Reference!$M:$M,0),2),"Exclude")</f>
        <v>Nonlabor</v>
      </c>
      <c r="O349" s="14" t="str">
        <f>VLOOKUP(X349,'Department Detail'!$A$2:$F$5229,5,FALSE)</f>
        <v>Line &amp; Meter Operations</v>
      </c>
      <c r="R349" s="76"/>
      <c r="X349" s="14">
        <v>6403</v>
      </c>
    </row>
    <row r="350" spans="1:24" s="14" customFormat="1" ht="15" thickBot="1" x14ac:dyDescent="0.35">
      <c r="A350" s="13"/>
      <c r="B350" s="57" t="s">
        <v>435</v>
      </c>
      <c r="C350" s="57" t="s">
        <v>190</v>
      </c>
      <c r="D350" s="56">
        <v>9270.6560000000009</v>
      </c>
      <c r="E350" s="56"/>
      <c r="F350" s="14">
        <f>IF(AND(LEFT($C350,4)&lt;&gt;"8310")*OR(_xlfn.IFNA(MATCH(LEFT($B350,8),Reference!$E:$E,0),0),(_xlfn.IFNA(MATCH(MID($B350,5,4),Reference!$E:$E,0),0))),$D350,)</f>
        <v>0</v>
      </c>
      <c r="G350" s="14">
        <f t="shared" si="40"/>
        <v>0</v>
      </c>
      <c r="H350" s="14">
        <f t="shared" si="41"/>
        <v>0</v>
      </c>
      <c r="I350" s="14">
        <f>IF(AND(F350=0,G350=0,H350=0,_xlfn.IFNA(MATCH(LEFT($B350,8),Reference!$G:$G,0),0)),0,
IF(AND(F350=0,G350=0,H350=0,_xlfn.IFNA(MATCH(LEFT($B350,8),Reference!$H:$H,0),0)),$D350,
IF(AND(F350=0,G350=0,H350=0,_xlfn.IFNA(MATCH(LEFT($C350,4),Reference!$H:$H,0),0)),$D350,
IF((AND(F350=0,G350=0,H350=0,(_xlfn.IFNA(MATCH(LEFT($B350,4),Reference!$H:$H,0),0)))),$D350,
IF(AND(F350=0,G350=0,H350=0,_xlfn.IFNA(MATCH(MID($B350,5,4),Reference!$H:$H,0),0),LEFT($C350,4)&lt;&gt;"8865"),$D350,0)))))</f>
        <v>9270.6560000000009</v>
      </c>
      <c r="J350" s="14">
        <f t="shared" si="42"/>
        <v>0</v>
      </c>
      <c r="K350" s="14">
        <f t="shared" si="43"/>
        <v>9270.6560000000009</v>
      </c>
      <c r="L350" s="14">
        <f t="shared" si="44"/>
        <v>0</v>
      </c>
      <c r="M350" s="14" t="str">
        <f>IFERROR(IFERROR(INDEX(Reference!$C:$C,MATCH(VALUE(LEFT(B350,(FIND("-",B350,1)-1))),Reference!$B:$B,0)),INDEX(Reference!$C:$C,MATCH((LEFT(B350,(FIND("-",B350,1)-1))),Reference!$B:$B,0))),IFERROR(IF(FIND("-",B350),"Asset Management",""),""))</f>
        <v>DBU/Eng &amp; Const O&amp;M</v>
      </c>
      <c r="N350" s="14" t="str">
        <f>_xlfn.IFNA(INDEX(Reference!$M:$N,MATCH($C350,Reference!$M:$M,0),2),"Exclude")</f>
        <v>Nonlabor</v>
      </c>
      <c r="O350" s="14" t="str">
        <f>VLOOKUP(X350,'Department Detail'!$A$2:$F$5229,5,FALSE)</f>
        <v>Line &amp; Meter Operations</v>
      </c>
      <c r="R350" s="76"/>
      <c r="X350" s="14">
        <v>6403</v>
      </c>
    </row>
    <row r="351" spans="1:24" s="14" customFormat="1" ht="15" thickBot="1" x14ac:dyDescent="0.35">
      <c r="A351" s="13"/>
      <c r="B351" s="57" t="s">
        <v>435</v>
      </c>
      <c r="C351" s="57" t="s">
        <v>216</v>
      </c>
      <c r="D351" s="56">
        <v>462</v>
      </c>
      <c r="E351" s="56"/>
      <c r="F351" s="14">
        <f>IF(AND(LEFT($C351,4)&lt;&gt;"8310")*OR(_xlfn.IFNA(MATCH(LEFT($B351,8),Reference!$E:$E,0),0),(_xlfn.IFNA(MATCH(MID($B351,5,4),Reference!$E:$E,0),0))),$D351,)</f>
        <v>0</v>
      </c>
      <c r="G351" s="14">
        <f t="shared" si="40"/>
        <v>0</v>
      </c>
      <c r="H351" s="14">
        <f t="shared" si="41"/>
        <v>0</v>
      </c>
      <c r="I351" s="14">
        <f>IF(AND(F351=0,G351=0,H351=0,_xlfn.IFNA(MATCH(LEFT($B351,8),Reference!$G:$G,0),0)),0,
IF(AND(F351=0,G351=0,H351=0,_xlfn.IFNA(MATCH(LEFT($B351,8),Reference!$H:$H,0),0)),$D351,
IF(AND(F351=0,G351=0,H351=0,_xlfn.IFNA(MATCH(LEFT($C351,4),Reference!$H:$H,0),0)),$D351,
IF((AND(F351=0,G351=0,H351=0,(_xlfn.IFNA(MATCH(LEFT($B351,4),Reference!$H:$H,0),0)))),$D351,
IF(AND(F351=0,G351=0,H351=0,_xlfn.IFNA(MATCH(MID($B351,5,4),Reference!$H:$H,0),0),LEFT($C351,4)&lt;&gt;"8865"),$D351,0)))))</f>
        <v>462</v>
      </c>
      <c r="J351" s="14">
        <f t="shared" si="42"/>
        <v>0</v>
      </c>
      <c r="K351" s="14">
        <f t="shared" si="43"/>
        <v>462</v>
      </c>
      <c r="L351" s="14">
        <f t="shared" si="44"/>
        <v>0</v>
      </c>
      <c r="M351" s="14" t="str">
        <f>IFERROR(IFERROR(INDEX(Reference!$C:$C,MATCH(VALUE(LEFT(B351,(FIND("-",B351,1)-1))),Reference!$B:$B,0)),INDEX(Reference!$C:$C,MATCH((LEFT(B351,(FIND("-",B351,1)-1))),Reference!$B:$B,0))),IFERROR(IF(FIND("-",B351),"Asset Management",""),""))</f>
        <v>DBU/Eng &amp; Const O&amp;M</v>
      </c>
      <c r="N351" s="14" t="str">
        <f>_xlfn.IFNA(INDEX(Reference!$M:$N,MATCH($C351,Reference!$M:$M,0),2),"Exclude")</f>
        <v>Nonlabor</v>
      </c>
      <c r="O351" s="14" t="str">
        <f>VLOOKUP(X351,'Department Detail'!$A$2:$F$5229,5,FALSE)</f>
        <v>Line &amp; Meter Operations</v>
      </c>
      <c r="R351" s="76"/>
      <c r="X351" s="14">
        <v>6403</v>
      </c>
    </row>
    <row r="352" spans="1:24" s="14" customFormat="1" ht="15" thickBot="1" x14ac:dyDescent="0.35">
      <c r="A352" s="13"/>
      <c r="B352" s="57" t="s">
        <v>435</v>
      </c>
      <c r="C352" s="57" t="s">
        <v>194</v>
      </c>
      <c r="D352" s="56">
        <v>216.20000000000002</v>
      </c>
      <c r="E352" s="56"/>
      <c r="F352" s="14">
        <f>IF(AND(LEFT($C352,4)&lt;&gt;"8310")*OR(_xlfn.IFNA(MATCH(LEFT($B352,8),Reference!$E:$E,0),0),(_xlfn.IFNA(MATCH(MID($B352,5,4),Reference!$E:$E,0),0))),$D352,)</f>
        <v>0</v>
      </c>
      <c r="G352" s="14">
        <f t="shared" si="40"/>
        <v>0</v>
      </c>
      <c r="H352" s="14">
        <f t="shared" si="41"/>
        <v>0</v>
      </c>
      <c r="I352" s="14">
        <f>IF(AND(F352=0,G352=0,H352=0,_xlfn.IFNA(MATCH(LEFT($B352,8),Reference!$G:$G,0),0)),0,
IF(AND(F352=0,G352=0,H352=0,_xlfn.IFNA(MATCH(LEFT($B352,8),Reference!$H:$H,0),0)),$D352,
IF(AND(F352=0,G352=0,H352=0,_xlfn.IFNA(MATCH(LEFT($C352,4),Reference!$H:$H,0),0)),$D352,
IF((AND(F352=0,G352=0,H352=0,(_xlfn.IFNA(MATCH(LEFT($B352,4),Reference!$H:$H,0),0)))),$D352,
IF(AND(F352=0,G352=0,H352=0,_xlfn.IFNA(MATCH(MID($B352,5,4),Reference!$H:$H,0),0),LEFT($C352,4)&lt;&gt;"8865"),$D352,0)))))</f>
        <v>216.20000000000002</v>
      </c>
      <c r="J352" s="14">
        <f t="shared" si="42"/>
        <v>0</v>
      </c>
      <c r="K352" s="14">
        <f t="shared" si="43"/>
        <v>216.20000000000002</v>
      </c>
      <c r="L352" s="14">
        <f t="shared" si="44"/>
        <v>0</v>
      </c>
      <c r="M352" s="14" t="str">
        <f>IFERROR(IFERROR(INDEX(Reference!$C:$C,MATCH(VALUE(LEFT(B352,(FIND("-",B352,1)-1))),Reference!$B:$B,0)),INDEX(Reference!$C:$C,MATCH((LEFT(B352,(FIND("-",B352,1)-1))),Reference!$B:$B,0))),IFERROR(IF(FIND("-",B352),"Asset Management",""),""))</f>
        <v>DBU/Eng &amp; Const O&amp;M</v>
      </c>
      <c r="N352" s="14" t="str">
        <f>_xlfn.IFNA(INDEX(Reference!$M:$N,MATCH($C352,Reference!$M:$M,0),2),"Exclude")</f>
        <v>Nonlabor</v>
      </c>
      <c r="O352" s="14" t="str">
        <f>VLOOKUP(X352,'Department Detail'!$A$2:$F$5229,5,FALSE)</f>
        <v>Line &amp; Meter Operations</v>
      </c>
      <c r="R352" s="76"/>
      <c r="X352" s="14">
        <v>6403</v>
      </c>
    </row>
    <row r="353" spans="1:24" s="14" customFormat="1" ht="15" thickBot="1" x14ac:dyDescent="0.35">
      <c r="A353" s="13"/>
      <c r="B353" s="57" t="s">
        <v>435</v>
      </c>
      <c r="C353" s="57" t="s">
        <v>185</v>
      </c>
      <c r="D353" s="56">
        <v>2679.96</v>
      </c>
      <c r="E353" s="56"/>
      <c r="F353" s="14">
        <f>IF(AND(LEFT($C353,4)&lt;&gt;"8310")*OR(_xlfn.IFNA(MATCH(LEFT($B353,8),Reference!$E:$E,0),0),(_xlfn.IFNA(MATCH(MID($B353,5,4),Reference!$E:$E,0),0))),$D353,)</f>
        <v>0</v>
      </c>
      <c r="G353" s="14">
        <f t="shared" si="40"/>
        <v>0</v>
      </c>
      <c r="H353" s="14">
        <f t="shared" si="41"/>
        <v>0</v>
      </c>
      <c r="I353" s="14">
        <f>IF(AND(F353=0,G353=0,H353=0,_xlfn.IFNA(MATCH(LEFT($B353,8),Reference!$G:$G,0),0)),0,
IF(AND(F353=0,G353=0,H353=0,_xlfn.IFNA(MATCH(LEFT($B353,8),Reference!$H:$H,0),0)),$D353,
IF(AND(F353=0,G353=0,H353=0,_xlfn.IFNA(MATCH(LEFT($C353,4),Reference!$H:$H,0),0)),$D353,
IF((AND(F353=0,G353=0,H353=0,(_xlfn.IFNA(MATCH(LEFT($B353,4),Reference!$H:$H,0),0)))),$D353,
IF(AND(F353=0,G353=0,H353=0,_xlfn.IFNA(MATCH(MID($B353,5,4),Reference!$H:$H,0),0),LEFT($C353,4)&lt;&gt;"8865"),$D353,0)))))</f>
        <v>2679.96</v>
      </c>
      <c r="J353" s="14">
        <f t="shared" si="42"/>
        <v>0</v>
      </c>
      <c r="K353" s="14">
        <f t="shared" si="43"/>
        <v>2679.96</v>
      </c>
      <c r="L353" s="14">
        <f t="shared" si="44"/>
        <v>0</v>
      </c>
      <c r="M353" s="14" t="str">
        <f>IFERROR(IFERROR(INDEX(Reference!$C:$C,MATCH(VALUE(LEFT(B353,(FIND("-",B353,1)-1))),Reference!$B:$B,0)),INDEX(Reference!$C:$C,MATCH((LEFT(B353,(FIND("-",B353,1)-1))),Reference!$B:$B,0))),IFERROR(IF(FIND("-",B353),"Asset Management",""),""))</f>
        <v>DBU/Eng &amp; Const O&amp;M</v>
      </c>
      <c r="N353" s="14" t="str">
        <f>_xlfn.IFNA(INDEX(Reference!$M:$N,MATCH($C353,Reference!$M:$M,0),2),"Exclude")</f>
        <v>NonUnion Labor</v>
      </c>
      <c r="O353" s="14" t="str">
        <f>VLOOKUP(X353,'Department Detail'!$A$2:$F$5229,5,FALSE)</f>
        <v>Line &amp; Meter Operations</v>
      </c>
      <c r="R353" s="76"/>
      <c r="X353" s="14">
        <v>6403</v>
      </c>
    </row>
    <row r="354" spans="1:24" s="14" customFormat="1" ht="15" thickBot="1" x14ac:dyDescent="0.35">
      <c r="A354" s="13"/>
      <c r="B354" s="57" t="s">
        <v>435</v>
      </c>
      <c r="C354" s="57" t="s">
        <v>182</v>
      </c>
      <c r="D354" s="56">
        <v>8480.6459999999988</v>
      </c>
      <c r="E354" s="56"/>
      <c r="F354" s="14">
        <f>IF(AND(LEFT($C354,4)&lt;&gt;"8310")*OR(_xlfn.IFNA(MATCH(LEFT($B354,8),Reference!$E:$E,0),0),(_xlfn.IFNA(MATCH(MID($B354,5,4),Reference!$E:$E,0),0))),$D354,)</f>
        <v>0</v>
      </c>
      <c r="G354" s="14">
        <f t="shared" si="40"/>
        <v>0</v>
      </c>
      <c r="H354" s="14">
        <f t="shared" si="41"/>
        <v>0</v>
      </c>
      <c r="I354" s="14">
        <f>IF(AND(F354=0,G354=0,H354=0,_xlfn.IFNA(MATCH(LEFT($B354,8),Reference!$G:$G,0),0)),0,
IF(AND(F354=0,G354=0,H354=0,_xlfn.IFNA(MATCH(LEFT($B354,8),Reference!$H:$H,0),0)),$D354,
IF(AND(F354=0,G354=0,H354=0,_xlfn.IFNA(MATCH(LEFT($C354,4),Reference!$H:$H,0),0)),$D354,
IF((AND(F354=0,G354=0,H354=0,(_xlfn.IFNA(MATCH(LEFT($B354,4),Reference!$H:$H,0),0)))),$D354,
IF(AND(F354=0,G354=0,H354=0,_xlfn.IFNA(MATCH(MID($B354,5,4),Reference!$H:$H,0),0),LEFT($C354,4)&lt;&gt;"8865"),$D354,0)))))</f>
        <v>8480.6459999999988</v>
      </c>
      <c r="J354" s="14">
        <f t="shared" si="42"/>
        <v>0</v>
      </c>
      <c r="K354" s="14">
        <f t="shared" si="43"/>
        <v>8480.6459999999988</v>
      </c>
      <c r="L354" s="14">
        <f t="shared" si="44"/>
        <v>0</v>
      </c>
      <c r="M354" s="14" t="str">
        <f>IFERROR(IFERROR(INDEX(Reference!$C:$C,MATCH(VALUE(LEFT(B354,(FIND("-",B354,1)-1))),Reference!$B:$B,0)),INDEX(Reference!$C:$C,MATCH((LEFT(B354,(FIND("-",B354,1)-1))),Reference!$B:$B,0))),IFERROR(IF(FIND("-",B354),"Asset Management",""),""))</f>
        <v>DBU/Eng &amp; Const O&amp;M</v>
      </c>
      <c r="N354" s="14" t="str">
        <f>_xlfn.IFNA(INDEX(Reference!$M:$N,MATCH($C354,Reference!$M:$M,0),2),"Exclude")</f>
        <v>Nonlabor</v>
      </c>
      <c r="O354" s="14" t="str">
        <f>VLOOKUP(X354,'Department Detail'!$A$2:$F$5229,5,FALSE)</f>
        <v>Line &amp; Meter Operations</v>
      </c>
      <c r="R354" s="76"/>
      <c r="X354" s="14">
        <v>6403</v>
      </c>
    </row>
    <row r="355" spans="1:24" s="14" customFormat="1" ht="15" thickBot="1" x14ac:dyDescent="0.35">
      <c r="A355" s="13"/>
      <c r="B355" s="57" t="s">
        <v>435</v>
      </c>
      <c r="C355" s="57" t="s">
        <v>233</v>
      </c>
      <c r="D355" s="56">
        <v>160917.57</v>
      </c>
      <c r="E355" s="56"/>
      <c r="F355" s="14">
        <f>IF(AND(LEFT($C355,4)&lt;&gt;"8310")*OR(_xlfn.IFNA(MATCH(LEFT($B355,8),Reference!$E:$E,0),0),(_xlfn.IFNA(MATCH(MID($B355,5,4),Reference!$E:$E,0),0))),$D355,)</f>
        <v>0</v>
      </c>
      <c r="G355" s="14">
        <f t="shared" si="40"/>
        <v>0</v>
      </c>
      <c r="H355" s="14">
        <f t="shared" si="41"/>
        <v>0</v>
      </c>
      <c r="I355" s="14">
        <f>IF(AND(F355=0,G355=0,H355=0,_xlfn.IFNA(MATCH(LEFT($B355,8),Reference!$G:$G,0),0)),0,
IF(AND(F355=0,G355=0,H355=0,_xlfn.IFNA(MATCH(LEFT($B355,8),Reference!$H:$H,0),0)),$D355,
IF(AND(F355=0,G355=0,H355=0,_xlfn.IFNA(MATCH(LEFT($C355,4),Reference!$H:$H,0),0)),$D355,
IF((AND(F355=0,G355=0,H355=0,(_xlfn.IFNA(MATCH(LEFT($B355,4),Reference!$H:$H,0),0)))),$D355,
IF(AND(F355=0,G355=0,H355=0,_xlfn.IFNA(MATCH(MID($B355,5,4),Reference!$H:$H,0),0),LEFT($C355,4)&lt;&gt;"8865"),$D355,0)))))</f>
        <v>160917.57</v>
      </c>
      <c r="J355" s="14">
        <f t="shared" si="42"/>
        <v>0</v>
      </c>
      <c r="K355" s="14">
        <f t="shared" si="43"/>
        <v>160917.57</v>
      </c>
      <c r="L355" s="14">
        <f t="shared" si="44"/>
        <v>0</v>
      </c>
      <c r="M355" s="14" t="str">
        <f>IFERROR(IFERROR(INDEX(Reference!$C:$C,MATCH(VALUE(LEFT(B355,(FIND("-",B355,1)-1))),Reference!$B:$B,0)),INDEX(Reference!$C:$C,MATCH((LEFT(B355,(FIND("-",B355,1)-1))),Reference!$B:$B,0))),IFERROR(IF(FIND("-",B355),"Asset Management",""),""))</f>
        <v>DBU/Eng &amp; Const O&amp;M</v>
      </c>
      <c r="N355" s="14" t="str">
        <f>_xlfn.IFNA(INDEX(Reference!$M:$N,MATCH($C355,Reference!$M:$M,0),2),"Exclude")</f>
        <v>Nonlabor</v>
      </c>
      <c r="O355" s="14" t="str">
        <f>VLOOKUP(X355,'Department Detail'!$A$2:$F$5229,5,FALSE)</f>
        <v>Line &amp; Meter Operations</v>
      </c>
      <c r="R355" s="76"/>
      <c r="X355" s="14">
        <v>6403</v>
      </c>
    </row>
    <row r="356" spans="1:24" s="14" customFormat="1" ht="15" thickBot="1" x14ac:dyDescent="0.35">
      <c r="A356" s="13"/>
      <c r="B356" s="57" t="s">
        <v>436</v>
      </c>
      <c r="C356" s="57" t="s">
        <v>185</v>
      </c>
      <c r="D356" s="56">
        <v>5595.2180000000017</v>
      </c>
      <c r="E356" s="56"/>
      <c r="F356" s="14">
        <f>IF(AND(LEFT($C356,4)&lt;&gt;"8310")*OR(_xlfn.IFNA(MATCH(LEFT($B356,8),Reference!$E:$E,0),0),(_xlfn.IFNA(MATCH(MID($B356,5,4),Reference!$E:$E,0),0))),$D356,)</f>
        <v>0</v>
      </c>
      <c r="G356" s="14">
        <f t="shared" si="40"/>
        <v>0</v>
      </c>
      <c r="H356" s="14">
        <f t="shared" si="41"/>
        <v>0</v>
      </c>
      <c r="I356" s="14">
        <f>IF(AND(F356=0,G356=0,H356=0,_xlfn.IFNA(MATCH(LEFT($B356,8),Reference!$G:$G,0),0)),0,
IF(AND(F356=0,G356=0,H356=0,_xlfn.IFNA(MATCH(LEFT($B356,8),Reference!$H:$H,0),0)),$D356,
IF(AND(F356=0,G356=0,H356=0,_xlfn.IFNA(MATCH(LEFT($C356,4),Reference!$H:$H,0),0)),$D356,
IF((AND(F356=0,G356=0,H356=0,(_xlfn.IFNA(MATCH(LEFT($B356,4),Reference!$H:$H,0),0)))),$D356,
IF(AND(F356=0,G356=0,H356=0,_xlfn.IFNA(MATCH(MID($B356,5,4),Reference!$H:$H,0),0),LEFT($C356,4)&lt;&gt;"8865"),$D356,0)))))</f>
        <v>5595.2180000000017</v>
      </c>
      <c r="J356" s="14">
        <f t="shared" si="42"/>
        <v>0</v>
      </c>
      <c r="K356" s="14">
        <f t="shared" si="43"/>
        <v>5595.2180000000017</v>
      </c>
      <c r="L356" s="14">
        <f t="shared" si="44"/>
        <v>0</v>
      </c>
      <c r="M356" s="14" t="str">
        <f>IFERROR(IFERROR(INDEX(Reference!$C:$C,MATCH(VALUE(LEFT(B356,(FIND("-",B356,1)-1))),Reference!$B:$B,0)),INDEX(Reference!$C:$C,MATCH((LEFT(B356,(FIND("-",B356,1)-1))),Reference!$B:$B,0))),IFERROR(IF(FIND("-",B356),"Asset Management",""),""))</f>
        <v>DBU/Eng &amp; Const O&amp;M</v>
      </c>
      <c r="N356" s="14" t="str">
        <f>_xlfn.IFNA(INDEX(Reference!$M:$N,MATCH($C356,Reference!$M:$M,0),2),"Exclude")</f>
        <v>NonUnion Labor</v>
      </c>
      <c r="O356" s="14" t="str">
        <f>VLOOKUP(X356,'Department Detail'!$A$2:$F$5229,5,FALSE)</f>
        <v>Line &amp; Meter Operations</v>
      </c>
      <c r="R356" s="76"/>
      <c r="X356" s="14">
        <v>6403</v>
      </c>
    </row>
    <row r="357" spans="1:24" s="14" customFormat="1" ht="15" thickBot="1" x14ac:dyDescent="0.35">
      <c r="A357" s="13"/>
      <c r="B357" s="57" t="s">
        <v>436</v>
      </c>
      <c r="C357" s="57" t="s">
        <v>201</v>
      </c>
      <c r="D357" s="56">
        <v>680</v>
      </c>
      <c r="E357" s="56"/>
      <c r="F357" s="14">
        <f>IF(AND(LEFT($C357,4)&lt;&gt;"8310")*OR(_xlfn.IFNA(MATCH(LEFT($B357,8),Reference!$E:$E,0),0),(_xlfn.IFNA(MATCH(MID($B357,5,4),Reference!$E:$E,0),0))),$D357,)</f>
        <v>0</v>
      </c>
      <c r="G357" s="14">
        <f t="shared" si="40"/>
        <v>0</v>
      </c>
      <c r="H357" s="14">
        <f t="shared" si="41"/>
        <v>0</v>
      </c>
      <c r="I357" s="14">
        <f>IF(AND(F357=0,G357=0,H357=0,_xlfn.IFNA(MATCH(LEFT($B357,8),Reference!$G:$G,0),0)),0,
IF(AND(F357=0,G357=0,H357=0,_xlfn.IFNA(MATCH(LEFT($B357,8),Reference!$H:$H,0),0)),$D357,
IF(AND(F357=0,G357=0,H357=0,_xlfn.IFNA(MATCH(LEFT($C357,4),Reference!$H:$H,0),0)),$D357,
IF((AND(F357=0,G357=0,H357=0,(_xlfn.IFNA(MATCH(LEFT($B357,4),Reference!$H:$H,0),0)))),$D357,
IF(AND(F357=0,G357=0,H357=0,_xlfn.IFNA(MATCH(MID($B357,5,4),Reference!$H:$H,0),0),LEFT($C357,4)&lt;&gt;"8865"),$D357,0)))))</f>
        <v>680</v>
      </c>
      <c r="J357" s="14">
        <f t="shared" si="42"/>
        <v>0</v>
      </c>
      <c r="K357" s="14">
        <f t="shared" si="43"/>
        <v>680</v>
      </c>
      <c r="L357" s="14">
        <f t="shared" si="44"/>
        <v>0</v>
      </c>
      <c r="M357" s="14" t="str">
        <f>IFERROR(IFERROR(INDEX(Reference!$C:$C,MATCH(VALUE(LEFT(B357,(FIND("-",B357,1)-1))),Reference!$B:$B,0)),INDEX(Reference!$C:$C,MATCH((LEFT(B357,(FIND("-",B357,1)-1))),Reference!$B:$B,0))),IFERROR(IF(FIND("-",B357),"Asset Management",""),""))</f>
        <v>DBU/Eng &amp; Const O&amp;M</v>
      </c>
      <c r="N357" s="14" t="str">
        <f>_xlfn.IFNA(INDEX(Reference!$M:$N,MATCH($C357,Reference!$M:$M,0),2),"Exclude")</f>
        <v>Nonlabor</v>
      </c>
      <c r="O357" s="14" t="str">
        <f>VLOOKUP(X357,'Department Detail'!$A$2:$F$5229,5,FALSE)</f>
        <v>Line &amp; Meter Operations</v>
      </c>
      <c r="R357" s="76"/>
      <c r="X357" s="14">
        <v>6403</v>
      </c>
    </row>
    <row r="358" spans="1:24" s="14" customFormat="1" ht="15" thickBot="1" x14ac:dyDescent="0.35">
      <c r="A358" s="13"/>
      <c r="B358" s="57" t="s">
        <v>436</v>
      </c>
      <c r="C358" s="57" t="s">
        <v>202</v>
      </c>
      <c r="D358" s="56">
        <v>850.08000000000015</v>
      </c>
      <c r="E358" s="56"/>
      <c r="F358" s="14">
        <f>IF(AND(LEFT($C358,4)&lt;&gt;"8310")*OR(_xlfn.IFNA(MATCH(LEFT($B358,8),Reference!$E:$E,0),0),(_xlfn.IFNA(MATCH(MID($B358,5,4),Reference!$E:$E,0),0))),$D358,)</f>
        <v>0</v>
      </c>
      <c r="G358" s="14">
        <f t="shared" si="40"/>
        <v>0</v>
      </c>
      <c r="H358" s="14">
        <f t="shared" si="41"/>
        <v>0</v>
      </c>
      <c r="I358" s="14">
        <f>IF(AND(F358=0,G358=0,H358=0,_xlfn.IFNA(MATCH(LEFT($B358,8),Reference!$G:$G,0),0)),0,
IF(AND(F358=0,G358=0,H358=0,_xlfn.IFNA(MATCH(LEFT($B358,8),Reference!$H:$H,0),0)),$D358,
IF(AND(F358=0,G358=0,H358=0,_xlfn.IFNA(MATCH(LEFT($C358,4),Reference!$H:$H,0),0)),$D358,
IF((AND(F358=0,G358=0,H358=0,(_xlfn.IFNA(MATCH(LEFT($B358,4),Reference!$H:$H,0),0)))),$D358,
IF(AND(F358=0,G358=0,H358=0,_xlfn.IFNA(MATCH(MID($B358,5,4),Reference!$H:$H,0),0),LEFT($C358,4)&lt;&gt;"8865"),$D358,0)))))</f>
        <v>850.08000000000015</v>
      </c>
      <c r="J358" s="14">
        <f t="shared" si="42"/>
        <v>0</v>
      </c>
      <c r="K358" s="14">
        <f t="shared" si="43"/>
        <v>850.08000000000015</v>
      </c>
      <c r="L358" s="14">
        <f t="shared" si="44"/>
        <v>0</v>
      </c>
      <c r="M358" s="14" t="str">
        <f>IFERROR(IFERROR(INDEX(Reference!$C:$C,MATCH(VALUE(LEFT(B358,(FIND("-",B358,1)-1))),Reference!$B:$B,0)),INDEX(Reference!$C:$C,MATCH((LEFT(B358,(FIND("-",B358,1)-1))),Reference!$B:$B,0))),IFERROR(IF(FIND("-",B358),"Asset Management",""),""))</f>
        <v>DBU/Eng &amp; Const O&amp;M</v>
      </c>
      <c r="N358" s="14" t="str">
        <f>_xlfn.IFNA(INDEX(Reference!$M:$N,MATCH($C358,Reference!$M:$M,0),2),"Exclude")</f>
        <v>Nonlabor</v>
      </c>
      <c r="O358" s="14" t="str">
        <f>VLOOKUP(X358,'Department Detail'!$A$2:$F$5229,5,FALSE)</f>
        <v>Line &amp; Meter Operations</v>
      </c>
      <c r="R358" s="76"/>
      <c r="X358" s="14">
        <v>6403</v>
      </c>
    </row>
    <row r="359" spans="1:24" s="14" customFormat="1" ht="15" thickBot="1" x14ac:dyDescent="0.35">
      <c r="A359" s="13"/>
      <c r="B359" s="57" t="s">
        <v>436</v>
      </c>
      <c r="C359" s="57" t="s">
        <v>206</v>
      </c>
      <c r="D359" s="56">
        <v>102</v>
      </c>
      <c r="E359" s="56"/>
      <c r="F359" s="14">
        <f>IF(AND(LEFT($C359,4)&lt;&gt;"8310")*OR(_xlfn.IFNA(MATCH(LEFT($B359,8),Reference!$E:$E,0),0),(_xlfn.IFNA(MATCH(MID($B359,5,4),Reference!$E:$E,0),0))),$D359,)</f>
        <v>0</v>
      </c>
      <c r="G359" s="14">
        <f t="shared" si="40"/>
        <v>0</v>
      </c>
      <c r="H359" s="14">
        <f t="shared" si="41"/>
        <v>0</v>
      </c>
      <c r="I359" s="14">
        <f>IF(AND(F359=0,G359=0,H359=0,_xlfn.IFNA(MATCH(LEFT($B359,8),Reference!$G:$G,0),0)),0,
IF(AND(F359=0,G359=0,H359=0,_xlfn.IFNA(MATCH(LEFT($B359,8),Reference!$H:$H,0),0)),$D359,
IF(AND(F359=0,G359=0,H359=0,_xlfn.IFNA(MATCH(LEFT($C359,4),Reference!$H:$H,0),0)),$D359,
IF((AND(F359=0,G359=0,H359=0,(_xlfn.IFNA(MATCH(LEFT($B359,4),Reference!$H:$H,0),0)))),$D359,
IF(AND(F359=0,G359=0,H359=0,_xlfn.IFNA(MATCH(MID($B359,5,4),Reference!$H:$H,0),0),LEFT($C359,4)&lt;&gt;"8865"),$D359,0)))))</f>
        <v>102</v>
      </c>
      <c r="J359" s="14">
        <f t="shared" si="42"/>
        <v>0</v>
      </c>
      <c r="K359" s="14">
        <f t="shared" si="43"/>
        <v>102</v>
      </c>
      <c r="L359" s="14">
        <f t="shared" si="44"/>
        <v>0</v>
      </c>
      <c r="M359" s="14" t="str">
        <f>IFERROR(IFERROR(INDEX(Reference!$C:$C,MATCH(VALUE(LEFT(B359,(FIND("-",B359,1)-1))),Reference!$B:$B,0)),INDEX(Reference!$C:$C,MATCH((LEFT(B359,(FIND("-",B359,1)-1))),Reference!$B:$B,0))),IFERROR(IF(FIND("-",B359),"Asset Management",""),""))</f>
        <v>DBU/Eng &amp; Const O&amp;M</v>
      </c>
      <c r="N359" s="14" t="str">
        <f>_xlfn.IFNA(INDEX(Reference!$M:$N,MATCH($C359,Reference!$M:$M,0),2),"Exclude")</f>
        <v>Nonlabor</v>
      </c>
      <c r="O359" s="14" t="str">
        <f>VLOOKUP(X359,'Department Detail'!$A$2:$F$5229,5,FALSE)</f>
        <v>Line &amp; Meter Operations</v>
      </c>
      <c r="R359" s="76"/>
      <c r="X359" s="14">
        <v>6403</v>
      </c>
    </row>
    <row r="360" spans="1:24" s="14" customFormat="1" ht="15" thickBot="1" x14ac:dyDescent="0.35">
      <c r="A360" s="13"/>
      <c r="B360" s="57" t="s">
        <v>437</v>
      </c>
      <c r="C360" s="57" t="s">
        <v>185</v>
      </c>
      <c r="D360" s="56">
        <v>162990.698</v>
      </c>
      <c r="E360" s="56"/>
      <c r="F360" s="14">
        <f>IF(AND(LEFT($C360,4)&lt;&gt;"8310")*OR(_xlfn.IFNA(MATCH(LEFT($B360,8),Reference!$E:$E,0),0),(_xlfn.IFNA(MATCH(MID($B360,5,4),Reference!$E:$E,0),0))),$D360,)</f>
        <v>162990.698</v>
      </c>
      <c r="G360" s="14">
        <f t="shared" si="40"/>
        <v>0</v>
      </c>
      <c r="H360" s="14">
        <f t="shared" si="41"/>
        <v>0</v>
      </c>
      <c r="I360" s="14">
        <f>IF(AND(F360=0,G360=0,H360=0,_xlfn.IFNA(MATCH(LEFT($B360,8),Reference!$G:$G,0),0)),0,
IF(AND(F360=0,G360=0,H360=0,_xlfn.IFNA(MATCH(LEFT($B360,8),Reference!$H:$H,0),0)),$D360,
IF(AND(F360=0,G360=0,H360=0,_xlfn.IFNA(MATCH(LEFT($C360,4),Reference!$H:$H,0),0)),$D360,
IF((AND(F360=0,G360=0,H360=0,(_xlfn.IFNA(MATCH(LEFT($B360,4),Reference!$H:$H,0),0)))),$D360,
IF(AND(F360=0,G360=0,H360=0,_xlfn.IFNA(MATCH(MID($B360,5,4),Reference!$H:$H,0),0),LEFT($C360,4)&lt;&gt;"8865"),$D360,0)))))</f>
        <v>0</v>
      </c>
      <c r="J360" s="14">
        <f t="shared" si="42"/>
        <v>0</v>
      </c>
      <c r="K360" s="14">
        <f t="shared" si="43"/>
        <v>162990.698</v>
      </c>
      <c r="L360" s="14">
        <f t="shared" si="44"/>
        <v>0</v>
      </c>
      <c r="M360" s="14" t="str">
        <f>IFERROR(IFERROR(INDEX(Reference!$C:$C,MATCH(VALUE(LEFT(B360,(FIND("-",B360,1)-1))),Reference!$B:$B,0)),INDEX(Reference!$C:$C,MATCH((LEFT(B360,(FIND("-",B360,1)-1))),Reference!$B:$B,0))),IFERROR(IF(FIND("-",B360),"Asset Management",""),""))</f>
        <v>DBU/Eng &amp; Const O&amp;M</v>
      </c>
      <c r="N360" s="14" t="str">
        <f>_xlfn.IFNA(INDEX(Reference!$M:$N,MATCH($C360,Reference!$M:$M,0),2),"Exclude")</f>
        <v>NonUnion Labor</v>
      </c>
      <c r="O360" s="14" t="str">
        <f>VLOOKUP(X360,'Department Detail'!$A$2:$F$5229,5,FALSE)</f>
        <v>Line &amp; Meter Operations</v>
      </c>
      <c r="R360" s="76"/>
      <c r="X360" s="14">
        <v>6403</v>
      </c>
    </row>
    <row r="361" spans="1:24" s="14" customFormat="1" ht="15" thickBot="1" x14ac:dyDescent="0.35">
      <c r="A361" s="13"/>
      <c r="B361" s="57" t="s">
        <v>437</v>
      </c>
      <c r="C361" s="57" t="s">
        <v>213</v>
      </c>
      <c r="D361" s="56">
        <v>2263.7840000000001</v>
      </c>
      <c r="E361" s="56"/>
      <c r="F361" s="14">
        <f>IF(AND(LEFT($C361,4)&lt;&gt;"8310")*OR(_xlfn.IFNA(MATCH(LEFT($B361,8),Reference!$E:$E,0),0),(_xlfn.IFNA(MATCH(MID($B361,5,4),Reference!$E:$E,0),0))),$D361,)</f>
        <v>2263.7840000000001</v>
      </c>
      <c r="G361" s="14">
        <f t="shared" si="40"/>
        <v>0</v>
      </c>
      <c r="H361" s="14">
        <f t="shared" si="41"/>
        <v>0</v>
      </c>
      <c r="I361" s="14">
        <f>IF(AND(F361=0,G361=0,H361=0,_xlfn.IFNA(MATCH(LEFT($B361,8),Reference!$G:$G,0),0)),0,
IF(AND(F361=0,G361=0,H361=0,_xlfn.IFNA(MATCH(LEFT($B361,8),Reference!$H:$H,0),0)),$D361,
IF(AND(F361=0,G361=0,H361=0,_xlfn.IFNA(MATCH(LEFT($C361,4),Reference!$H:$H,0),0)),$D361,
IF((AND(F361=0,G361=0,H361=0,(_xlfn.IFNA(MATCH(LEFT($B361,4),Reference!$H:$H,0),0)))),$D361,
IF(AND(F361=0,G361=0,H361=0,_xlfn.IFNA(MATCH(MID($B361,5,4),Reference!$H:$H,0),0),LEFT($C361,4)&lt;&gt;"8865"),$D361,0)))))</f>
        <v>0</v>
      </c>
      <c r="J361" s="14">
        <f t="shared" si="42"/>
        <v>0</v>
      </c>
      <c r="K361" s="14">
        <f t="shared" si="43"/>
        <v>2263.7840000000001</v>
      </c>
      <c r="L361" s="14">
        <f t="shared" si="44"/>
        <v>0</v>
      </c>
      <c r="M361" s="14" t="str">
        <f>IFERROR(IFERROR(INDEX(Reference!$C:$C,MATCH(VALUE(LEFT(B361,(FIND("-",B361,1)-1))),Reference!$B:$B,0)),INDEX(Reference!$C:$C,MATCH((LEFT(B361,(FIND("-",B361,1)-1))),Reference!$B:$B,0))),IFERROR(IF(FIND("-",B361),"Asset Management",""),""))</f>
        <v>DBU/Eng &amp; Const O&amp;M</v>
      </c>
      <c r="N361" s="14" t="str">
        <f>_xlfn.IFNA(INDEX(Reference!$M:$N,MATCH($C361,Reference!$M:$M,0),2),"Exclude")</f>
        <v>Nonlabor</v>
      </c>
      <c r="O361" s="14" t="str">
        <f>VLOOKUP(X361,'Department Detail'!$A$2:$F$5229,5,FALSE)</f>
        <v>Line &amp; Meter Operations</v>
      </c>
      <c r="R361" s="76"/>
      <c r="X361" s="14">
        <v>6403</v>
      </c>
    </row>
    <row r="362" spans="1:24" s="14" customFormat="1" ht="15" thickBot="1" x14ac:dyDescent="0.35">
      <c r="A362" s="13"/>
      <c r="B362" s="57" t="s">
        <v>438</v>
      </c>
      <c r="C362" s="57" t="s">
        <v>185</v>
      </c>
      <c r="D362" s="56">
        <v>12904.227999999999</v>
      </c>
      <c r="E362" s="56"/>
      <c r="F362" s="14">
        <f>IF(AND(LEFT($C362,4)&lt;&gt;"8310")*OR(_xlfn.IFNA(MATCH(LEFT($B362,8),Reference!$E:$E,0),0),(_xlfn.IFNA(MATCH(MID($B362,5,4),Reference!$E:$E,0),0))),$D362,)</f>
        <v>0</v>
      </c>
      <c r="G362" s="14">
        <f t="shared" si="40"/>
        <v>0</v>
      </c>
      <c r="H362" s="14">
        <f t="shared" si="41"/>
        <v>0</v>
      </c>
      <c r="I362" s="14">
        <f>IF(AND(F362=0,G362=0,H362=0,_xlfn.IFNA(MATCH(LEFT($B362,8),Reference!$G:$G,0),0)),0,
IF(AND(F362=0,G362=0,H362=0,_xlfn.IFNA(MATCH(LEFT($B362,8),Reference!$H:$H,0),0)),$D362,
IF(AND(F362=0,G362=0,H362=0,_xlfn.IFNA(MATCH(LEFT($C362,4),Reference!$H:$H,0),0)),$D362,
IF((AND(F362=0,G362=0,H362=0,(_xlfn.IFNA(MATCH(LEFT($B362,4),Reference!$H:$H,0),0)))),$D362,
IF(AND(F362=0,G362=0,H362=0,_xlfn.IFNA(MATCH(MID($B362,5,4),Reference!$H:$H,0),0),LEFT($C362,4)&lt;&gt;"8865"),$D362,0)))))</f>
        <v>12904.227999999999</v>
      </c>
      <c r="J362" s="14">
        <f t="shared" si="42"/>
        <v>0</v>
      </c>
      <c r="K362" s="14">
        <f t="shared" si="43"/>
        <v>12904.227999999999</v>
      </c>
      <c r="L362" s="14">
        <f t="shared" si="44"/>
        <v>0</v>
      </c>
      <c r="M362" s="14" t="str">
        <f>IFERROR(IFERROR(INDEX(Reference!$C:$C,MATCH(VALUE(LEFT(B362,(FIND("-",B362,1)-1))),Reference!$B:$B,0)),INDEX(Reference!$C:$C,MATCH((LEFT(B362,(FIND("-",B362,1)-1))),Reference!$B:$B,0))),IFERROR(IF(FIND("-",B362),"Asset Management",""),""))</f>
        <v>DBU/Eng &amp; Const O&amp;M</v>
      </c>
      <c r="N362" s="14" t="str">
        <f>_xlfn.IFNA(INDEX(Reference!$M:$N,MATCH($C362,Reference!$M:$M,0),2),"Exclude")</f>
        <v>NonUnion Labor</v>
      </c>
      <c r="O362" s="14" t="str">
        <f>VLOOKUP(X362,'Department Detail'!$A$2:$F$5229,5,FALSE)</f>
        <v>Line &amp; Meter Operations</v>
      </c>
      <c r="R362" s="76"/>
      <c r="X362" s="14">
        <v>6403</v>
      </c>
    </row>
    <row r="363" spans="1:24" s="14" customFormat="1" ht="15" thickBot="1" x14ac:dyDescent="0.35">
      <c r="A363" s="13"/>
      <c r="B363" s="57" t="s">
        <v>438</v>
      </c>
      <c r="C363" s="57" t="s">
        <v>195</v>
      </c>
      <c r="D363" s="56">
        <v>775.42399999999998</v>
      </c>
      <c r="E363" s="56"/>
      <c r="F363" s="14">
        <f>IF(AND(LEFT($C363,4)&lt;&gt;"8310")*OR(_xlfn.IFNA(MATCH(LEFT($B363,8),Reference!$E:$E,0),0),(_xlfn.IFNA(MATCH(MID($B363,5,4),Reference!$E:$E,0),0))),$D363,)</f>
        <v>0</v>
      </c>
      <c r="G363" s="14">
        <f t="shared" si="40"/>
        <v>0</v>
      </c>
      <c r="H363" s="14">
        <f t="shared" si="41"/>
        <v>0</v>
      </c>
      <c r="I363" s="14">
        <f>IF(AND(F363=0,G363=0,H363=0,_xlfn.IFNA(MATCH(LEFT($B363,8),Reference!$G:$G,0),0)),0,
IF(AND(F363=0,G363=0,H363=0,_xlfn.IFNA(MATCH(LEFT($B363,8),Reference!$H:$H,0),0)),$D363,
IF(AND(F363=0,G363=0,H363=0,_xlfn.IFNA(MATCH(LEFT($C363,4),Reference!$H:$H,0),0)),$D363,
IF((AND(F363=0,G363=0,H363=0,(_xlfn.IFNA(MATCH(LEFT($B363,4),Reference!$H:$H,0),0)))),$D363,
IF(AND(F363=0,G363=0,H363=0,_xlfn.IFNA(MATCH(MID($B363,5,4),Reference!$H:$H,0),0),LEFT($C363,4)&lt;&gt;"8865"),$D363,0)))))</f>
        <v>775.42399999999998</v>
      </c>
      <c r="J363" s="14">
        <f t="shared" si="42"/>
        <v>0</v>
      </c>
      <c r="K363" s="14">
        <f t="shared" si="43"/>
        <v>775.42399999999998</v>
      </c>
      <c r="L363" s="14">
        <f t="shared" si="44"/>
        <v>0</v>
      </c>
      <c r="M363" s="14" t="str">
        <f>IFERROR(IFERROR(INDEX(Reference!$C:$C,MATCH(VALUE(LEFT(B363,(FIND("-",B363,1)-1))),Reference!$B:$B,0)),INDEX(Reference!$C:$C,MATCH((LEFT(B363,(FIND("-",B363,1)-1))),Reference!$B:$B,0))),IFERROR(IF(FIND("-",B363),"Asset Management",""),""))</f>
        <v>DBU/Eng &amp; Const O&amp;M</v>
      </c>
      <c r="N363" s="14" t="str">
        <f>_xlfn.IFNA(INDEX(Reference!$M:$N,MATCH($C363,Reference!$M:$M,0),2),"Exclude")</f>
        <v>NonUnion Labor</v>
      </c>
      <c r="O363" s="14" t="str">
        <f>VLOOKUP(X363,'Department Detail'!$A$2:$F$5229,5,FALSE)</f>
        <v>Line &amp; Meter Operations</v>
      </c>
      <c r="R363" s="76"/>
      <c r="X363" s="14">
        <v>6403</v>
      </c>
    </row>
    <row r="364" spans="1:24" s="14" customFormat="1" ht="15" thickBot="1" x14ac:dyDescent="0.35">
      <c r="A364" s="13"/>
      <c r="B364" s="57" t="s">
        <v>438</v>
      </c>
      <c r="C364" s="57" t="s">
        <v>202</v>
      </c>
      <c r="D364" s="56">
        <v>12.5</v>
      </c>
      <c r="E364" s="56"/>
      <c r="F364" s="14">
        <f>IF(AND(LEFT($C364,4)&lt;&gt;"8310")*OR(_xlfn.IFNA(MATCH(LEFT($B364,8),Reference!$E:$E,0),0),(_xlfn.IFNA(MATCH(MID($B364,5,4),Reference!$E:$E,0),0))),$D364,)</f>
        <v>0</v>
      </c>
      <c r="G364" s="14">
        <f t="shared" si="40"/>
        <v>0</v>
      </c>
      <c r="H364" s="14">
        <f t="shared" si="41"/>
        <v>0</v>
      </c>
      <c r="I364" s="14">
        <f>IF(AND(F364=0,G364=0,H364=0,_xlfn.IFNA(MATCH(LEFT($B364,8),Reference!$G:$G,0),0)),0,
IF(AND(F364=0,G364=0,H364=0,_xlfn.IFNA(MATCH(LEFT($B364,8),Reference!$H:$H,0),0)),$D364,
IF(AND(F364=0,G364=0,H364=0,_xlfn.IFNA(MATCH(LEFT($C364,4),Reference!$H:$H,0),0)),$D364,
IF((AND(F364=0,G364=0,H364=0,(_xlfn.IFNA(MATCH(LEFT($B364,4),Reference!$H:$H,0),0)))),$D364,
IF(AND(F364=0,G364=0,H364=0,_xlfn.IFNA(MATCH(MID($B364,5,4),Reference!$H:$H,0),0),LEFT($C364,4)&lt;&gt;"8865"),$D364,0)))))</f>
        <v>12.5</v>
      </c>
      <c r="J364" s="14">
        <f t="shared" si="42"/>
        <v>0</v>
      </c>
      <c r="K364" s="14">
        <f t="shared" si="43"/>
        <v>12.5</v>
      </c>
      <c r="L364" s="14">
        <f t="shared" si="44"/>
        <v>0</v>
      </c>
      <c r="M364" s="14" t="str">
        <f>IFERROR(IFERROR(INDEX(Reference!$C:$C,MATCH(VALUE(LEFT(B364,(FIND("-",B364,1)-1))),Reference!$B:$B,0)),INDEX(Reference!$C:$C,MATCH((LEFT(B364,(FIND("-",B364,1)-1))),Reference!$B:$B,0))),IFERROR(IF(FIND("-",B364),"Asset Management",""),""))</f>
        <v>DBU/Eng &amp; Const O&amp;M</v>
      </c>
      <c r="N364" s="14" t="str">
        <f>_xlfn.IFNA(INDEX(Reference!$M:$N,MATCH($C364,Reference!$M:$M,0),2),"Exclude")</f>
        <v>Nonlabor</v>
      </c>
      <c r="O364" s="14" t="str">
        <f>VLOOKUP(X364,'Department Detail'!$A$2:$F$5229,5,FALSE)</f>
        <v>Line &amp; Meter Operations</v>
      </c>
      <c r="R364" s="76"/>
      <c r="X364" s="14">
        <v>6403</v>
      </c>
    </row>
    <row r="365" spans="1:24" s="14" customFormat="1" ht="15" thickBot="1" x14ac:dyDescent="0.35">
      <c r="A365" s="13"/>
      <c r="B365" s="57" t="s">
        <v>438</v>
      </c>
      <c r="C365" s="57" t="s">
        <v>208</v>
      </c>
      <c r="D365" s="56">
        <v>26.423999999999999</v>
      </c>
      <c r="E365" s="56"/>
      <c r="F365" s="14">
        <f>IF(AND(LEFT($C365,4)&lt;&gt;"8310")*OR(_xlfn.IFNA(MATCH(LEFT($B365,8),Reference!$E:$E,0),0),(_xlfn.IFNA(MATCH(MID($B365,5,4),Reference!$E:$E,0),0))),$D365,)</f>
        <v>0</v>
      </c>
      <c r="G365" s="14">
        <f t="shared" si="40"/>
        <v>0</v>
      </c>
      <c r="H365" s="14">
        <f t="shared" si="41"/>
        <v>0</v>
      </c>
      <c r="I365" s="14">
        <f>IF(AND(F365=0,G365=0,H365=0,_xlfn.IFNA(MATCH(LEFT($B365,8),Reference!$G:$G,0),0)),0,
IF(AND(F365=0,G365=0,H365=0,_xlfn.IFNA(MATCH(LEFT($B365,8),Reference!$H:$H,0),0)),$D365,
IF(AND(F365=0,G365=0,H365=0,_xlfn.IFNA(MATCH(LEFT($C365,4),Reference!$H:$H,0),0)),$D365,
IF((AND(F365=0,G365=0,H365=0,(_xlfn.IFNA(MATCH(LEFT($B365,4),Reference!$H:$H,0),0)))),$D365,
IF(AND(F365=0,G365=0,H365=0,_xlfn.IFNA(MATCH(MID($B365,5,4),Reference!$H:$H,0),0),LEFT($C365,4)&lt;&gt;"8865"),$D365,0)))))</f>
        <v>26.423999999999999</v>
      </c>
      <c r="J365" s="14">
        <f t="shared" si="42"/>
        <v>0</v>
      </c>
      <c r="K365" s="14">
        <f t="shared" si="43"/>
        <v>26.423999999999999</v>
      </c>
      <c r="L365" s="14">
        <f t="shared" si="44"/>
        <v>0</v>
      </c>
      <c r="M365" s="14" t="str">
        <f>IFERROR(IFERROR(INDEX(Reference!$C:$C,MATCH(VALUE(LEFT(B365,(FIND("-",B365,1)-1))),Reference!$B:$B,0)),INDEX(Reference!$C:$C,MATCH((LEFT(B365,(FIND("-",B365,1)-1))),Reference!$B:$B,0))),IFERROR(IF(FIND("-",B365),"Asset Management",""),""))</f>
        <v>DBU/Eng &amp; Const O&amp;M</v>
      </c>
      <c r="N365" s="14" t="str">
        <f>_xlfn.IFNA(INDEX(Reference!$M:$N,MATCH($C365,Reference!$M:$M,0),2),"Exclude")</f>
        <v>Inventory</v>
      </c>
      <c r="O365" s="14" t="str">
        <f>VLOOKUP(X365,'Department Detail'!$A$2:$F$5229,5,FALSE)</f>
        <v>Line &amp; Meter Operations</v>
      </c>
      <c r="R365" s="76"/>
      <c r="X365" s="14">
        <v>6403</v>
      </c>
    </row>
    <row r="366" spans="1:24" s="14" customFormat="1" ht="15" thickBot="1" x14ac:dyDescent="0.35">
      <c r="A366" s="13"/>
      <c r="B366" s="57" t="s">
        <v>438</v>
      </c>
      <c r="C366" s="57" t="s">
        <v>182</v>
      </c>
      <c r="D366" s="56">
        <v>366.6</v>
      </c>
      <c r="E366" s="56"/>
      <c r="F366" s="14">
        <f>IF(AND(LEFT($C366,4)&lt;&gt;"8310")*OR(_xlfn.IFNA(MATCH(LEFT($B366,8),Reference!$E:$E,0),0),(_xlfn.IFNA(MATCH(MID($B366,5,4),Reference!$E:$E,0),0))),$D366,)</f>
        <v>0</v>
      </c>
      <c r="G366" s="14">
        <f t="shared" si="40"/>
        <v>0</v>
      </c>
      <c r="H366" s="14">
        <f t="shared" si="41"/>
        <v>0</v>
      </c>
      <c r="I366" s="14">
        <f>IF(AND(F366=0,G366=0,H366=0,_xlfn.IFNA(MATCH(LEFT($B366,8),Reference!$G:$G,0),0)),0,
IF(AND(F366=0,G366=0,H366=0,_xlfn.IFNA(MATCH(LEFT($B366,8),Reference!$H:$H,0),0)),$D366,
IF(AND(F366=0,G366=0,H366=0,_xlfn.IFNA(MATCH(LEFT($C366,4),Reference!$H:$H,0),0)),$D366,
IF((AND(F366=0,G366=0,H366=0,(_xlfn.IFNA(MATCH(LEFT($B366,4),Reference!$H:$H,0),0)))),$D366,
IF(AND(F366=0,G366=0,H366=0,_xlfn.IFNA(MATCH(MID($B366,5,4),Reference!$H:$H,0),0),LEFT($C366,4)&lt;&gt;"8865"),$D366,0)))))</f>
        <v>366.6</v>
      </c>
      <c r="J366" s="14">
        <f t="shared" si="42"/>
        <v>0</v>
      </c>
      <c r="K366" s="14">
        <f t="shared" si="43"/>
        <v>366.6</v>
      </c>
      <c r="L366" s="14">
        <f t="shared" si="44"/>
        <v>0</v>
      </c>
      <c r="M366" s="14" t="str">
        <f>IFERROR(IFERROR(INDEX(Reference!$C:$C,MATCH(VALUE(LEFT(B366,(FIND("-",B366,1)-1))),Reference!$B:$B,0)),INDEX(Reference!$C:$C,MATCH((LEFT(B366,(FIND("-",B366,1)-1))),Reference!$B:$B,0))),IFERROR(IF(FIND("-",B366),"Asset Management",""),""))</f>
        <v>DBU/Eng &amp; Const O&amp;M</v>
      </c>
      <c r="N366" s="14" t="str">
        <f>_xlfn.IFNA(INDEX(Reference!$M:$N,MATCH($C366,Reference!$M:$M,0),2),"Exclude")</f>
        <v>Nonlabor</v>
      </c>
      <c r="O366" s="14" t="str">
        <f>VLOOKUP(X366,'Department Detail'!$A$2:$F$5229,5,FALSE)</f>
        <v>Line &amp; Meter Operations</v>
      </c>
      <c r="R366" s="76"/>
      <c r="X366" s="14">
        <v>6403</v>
      </c>
    </row>
    <row r="367" spans="1:24" s="14" customFormat="1" ht="15" thickBot="1" x14ac:dyDescent="0.35">
      <c r="A367" s="13"/>
      <c r="B367" s="57" t="s">
        <v>439</v>
      </c>
      <c r="C367" s="57" t="s">
        <v>186</v>
      </c>
      <c r="D367" s="56">
        <v>79865.919999999984</v>
      </c>
      <c r="E367" s="56"/>
      <c r="F367" s="14">
        <f>IF(AND(LEFT($C367,4)&lt;&gt;"8310")*OR(_xlfn.IFNA(MATCH(LEFT($B367,8),Reference!$E:$E,0),0),(_xlfn.IFNA(MATCH(MID($B367,5,4),Reference!$E:$E,0),0))),$D367,)</f>
        <v>0</v>
      </c>
      <c r="G367" s="14">
        <f t="shared" si="40"/>
        <v>0</v>
      </c>
      <c r="H367" s="14">
        <f t="shared" si="41"/>
        <v>0</v>
      </c>
      <c r="I367" s="14">
        <f>IF(AND(F367=0,G367=0,H367=0,_xlfn.IFNA(MATCH(LEFT($B367,8),Reference!$G:$G,0),0)),0,
IF(AND(F367=0,G367=0,H367=0,_xlfn.IFNA(MATCH(LEFT($B367,8),Reference!$H:$H,0),0)),$D367,
IF(AND(F367=0,G367=0,H367=0,_xlfn.IFNA(MATCH(LEFT($C367,4),Reference!$H:$H,0),0)),$D367,
IF((AND(F367=0,G367=0,H367=0,(_xlfn.IFNA(MATCH(LEFT($B367,4),Reference!$H:$H,0),0)))),$D367,
IF(AND(F367=0,G367=0,H367=0,_xlfn.IFNA(MATCH(MID($B367,5,4),Reference!$H:$H,0),0),LEFT($C367,4)&lt;&gt;"8865"),$D367,0)))))</f>
        <v>0</v>
      </c>
      <c r="J367" s="14">
        <f t="shared" si="42"/>
        <v>79865.919999999984</v>
      </c>
      <c r="K367" s="14">
        <f t="shared" si="43"/>
        <v>79865.919999999984</v>
      </c>
      <c r="L367" s="14">
        <f t="shared" si="44"/>
        <v>0</v>
      </c>
      <c r="M367" s="14" t="str">
        <f>IFERROR(IFERROR(INDEX(Reference!$C:$C,MATCH(VALUE(LEFT(B367,(FIND("-",B367,1)-1))),Reference!$B:$B,0)),INDEX(Reference!$C:$C,MATCH((LEFT(B367,(FIND("-",B367,1)-1))),Reference!$B:$B,0))),IFERROR(IF(FIND("-",B367),"Asset Management",""),""))</f>
        <v>DBU/Field Ops O&amp;M</v>
      </c>
      <c r="N367" s="14" t="str">
        <f>_xlfn.IFNA(INDEX(Reference!$M:$N,MATCH($C367,Reference!$M:$M,0),2),"Exclude")</f>
        <v>Union Labor</v>
      </c>
      <c r="O367" s="14" t="str">
        <f>VLOOKUP(X367,'Department Detail'!$A$2:$F$5229,5,FALSE)</f>
        <v>Line &amp; Meter Operations</v>
      </c>
      <c r="R367" s="76"/>
      <c r="X367" s="14">
        <v>6403</v>
      </c>
    </row>
    <row r="368" spans="1:24" s="14" customFormat="1" ht="15" thickBot="1" x14ac:dyDescent="0.35">
      <c r="A368" s="13"/>
      <c r="B368" s="57" t="s">
        <v>439</v>
      </c>
      <c r="C368" s="57" t="s">
        <v>197</v>
      </c>
      <c r="D368" s="56">
        <v>80</v>
      </c>
      <c r="E368" s="56"/>
      <c r="F368" s="14">
        <f>IF(AND(LEFT($C368,4)&lt;&gt;"8310")*OR(_xlfn.IFNA(MATCH(LEFT($B368,8),Reference!$E:$E,0),0),(_xlfn.IFNA(MATCH(MID($B368,5,4),Reference!$E:$E,0),0))),$D368,)</f>
        <v>0</v>
      </c>
      <c r="G368" s="14">
        <f t="shared" si="40"/>
        <v>0</v>
      </c>
      <c r="H368" s="14">
        <f t="shared" si="41"/>
        <v>0</v>
      </c>
      <c r="I368" s="14">
        <f>IF(AND(F368=0,G368=0,H368=0,_xlfn.IFNA(MATCH(LEFT($B368,8),Reference!$G:$G,0),0)),0,
IF(AND(F368=0,G368=0,H368=0,_xlfn.IFNA(MATCH(LEFT($B368,8),Reference!$H:$H,0),0)),$D368,
IF(AND(F368=0,G368=0,H368=0,_xlfn.IFNA(MATCH(LEFT($C368,4),Reference!$H:$H,0),0)),$D368,
IF((AND(F368=0,G368=0,H368=0,(_xlfn.IFNA(MATCH(LEFT($B368,4),Reference!$H:$H,0),0)))),$D368,
IF(AND(F368=0,G368=0,H368=0,_xlfn.IFNA(MATCH(MID($B368,5,4),Reference!$H:$H,0),0),LEFT($C368,4)&lt;&gt;"8865"),$D368,0)))))</f>
        <v>0</v>
      </c>
      <c r="J368" s="14">
        <f t="shared" si="42"/>
        <v>80</v>
      </c>
      <c r="K368" s="14">
        <f t="shared" si="43"/>
        <v>80</v>
      </c>
      <c r="L368" s="14">
        <f t="shared" si="44"/>
        <v>0</v>
      </c>
      <c r="M368" s="14" t="str">
        <f>IFERROR(IFERROR(INDEX(Reference!$C:$C,MATCH(VALUE(LEFT(B368,(FIND("-",B368,1)-1))),Reference!$B:$B,0)),INDEX(Reference!$C:$C,MATCH((LEFT(B368,(FIND("-",B368,1)-1))),Reference!$B:$B,0))),IFERROR(IF(FIND("-",B368),"Asset Management",""),""))</f>
        <v>DBU/Field Ops O&amp;M</v>
      </c>
      <c r="N368" s="14" t="str">
        <f>_xlfn.IFNA(INDEX(Reference!$M:$N,MATCH($C368,Reference!$M:$M,0),2),"Exclude")</f>
        <v>Union Labor</v>
      </c>
      <c r="O368" s="14" t="str">
        <f>VLOOKUP(X368,'Department Detail'!$A$2:$F$5229,5,FALSE)</f>
        <v>Line &amp; Meter Operations</v>
      </c>
      <c r="R368" s="76"/>
      <c r="X368" s="14">
        <v>6403</v>
      </c>
    </row>
    <row r="369" spans="1:24" s="14" customFormat="1" ht="15" thickBot="1" x14ac:dyDescent="0.35">
      <c r="A369" s="13"/>
      <c r="B369" s="57" t="s">
        <v>439</v>
      </c>
      <c r="C369" s="57" t="s">
        <v>231</v>
      </c>
      <c r="D369" s="56">
        <v>160</v>
      </c>
      <c r="E369" s="56"/>
      <c r="F369" s="14">
        <f>IF(AND(LEFT($C369,4)&lt;&gt;"8310")*OR(_xlfn.IFNA(MATCH(LEFT($B369,8),Reference!$E:$E,0),0),(_xlfn.IFNA(MATCH(MID($B369,5,4),Reference!$E:$E,0),0))),$D369,)</f>
        <v>0</v>
      </c>
      <c r="G369" s="14">
        <f t="shared" si="40"/>
        <v>0</v>
      </c>
      <c r="H369" s="14">
        <f t="shared" si="41"/>
        <v>0</v>
      </c>
      <c r="I369" s="14">
        <f>IF(AND(F369=0,G369=0,H369=0,_xlfn.IFNA(MATCH(LEFT($B369,8),Reference!$G:$G,0),0)),0,
IF(AND(F369=0,G369=0,H369=0,_xlfn.IFNA(MATCH(LEFT($B369,8),Reference!$H:$H,0),0)),$D369,
IF(AND(F369=0,G369=0,H369=0,_xlfn.IFNA(MATCH(LEFT($C369,4),Reference!$H:$H,0),0)),$D369,
IF((AND(F369=0,G369=0,H369=0,(_xlfn.IFNA(MATCH(LEFT($B369,4),Reference!$H:$H,0),0)))),$D369,
IF(AND(F369=0,G369=0,H369=0,_xlfn.IFNA(MATCH(MID($B369,5,4),Reference!$H:$H,0),0),LEFT($C369,4)&lt;&gt;"8865"),$D369,0)))))</f>
        <v>0</v>
      </c>
      <c r="J369" s="14">
        <f t="shared" si="42"/>
        <v>160</v>
      </c>
      <c r="K369" s="14">
        <f t="shared" si="43"/>
        <v>160</v>
      </c>
      <c r="L369" s="14">
        <f t="shared" si="44"/>
        <v>0</v>
      </c>
      <c r="M369" s="14" t="str">
        <f>IFERROR(IFERROR(INDEX(Reference!$C:$C,MATCH(VALUE(LEFT(B369,(FIND("-",B369,1)-1))),Reference!$B:$B,0)),INDEX(Reference!$C:$C,MATCH((LEFT(B369,(FIND("-",B369,1)-1))),Reference!$B:$B,0))),IFERROR(IF(FIND("-",B369),"Asset Management",""),""))</f>
        <v>DBU/Field Ops O&amp;M</v>
      </c>
      <c r="N369" s="14" t="str">
        <f>_xlfn.IFNA(INDEX(Reference!$M:$N,MATCH($C369,Reference!$M:$M,0),2),"Exclude")</f>
        <v>Nonlabor</v>
      </c>
      <c r="O369" s="14" t="str">
        <f>VLOOKUP(X369,'Department Detail'!$A$2:$F$5229,5,FALSE)</f>
        <v>Line &amp; Meter Operations</v>
      </c>
      <c r="R369" s="76"/>
      <c r="X369" s="14">
        <v>6403</v>
      </c>
    </row>
    <row r="370" spans="1:24" s="14" customFormat="1" ht="15" thickBot="1" x14ac:dyDescent="0.35">
      <c r="A370" s="13"/>
      <c r="B370" s="57" t="s">
        <v>439</v>
      </c>
      <c r="C370" s="57" t="s">
        <v>208</v>
      </c>
      <c r="D370" s="56">
        <v>1879.6799999999998</v>
      </c>
      <c r="E370" s="56"/>
      <c r="F370" s="14">
        <f>IF(AND(LEFT($C370,4)&lt;&gt;"8310")*OR(_xlfn.IFNA(MATCH(LEFT($B370,8),Reference!$E:$E,0),0),(_xlfn.IFNA(MATCH(MID($B370,5,4),Reference!$E:$E,0),0))),$D370,)</f>
        <v>0</v>
      </c>
      <c r="G370" s="14">
        <f t="shared" si="40"/>
        <v>0</v>
      </c>
      <c r="H370" s="14">
        <f t="shared" si="41"/>
        <v>0</v>
      </c>
      <c r="I370" s="14">
        <f>IF(AND(F370=0,G370=0,H370=0,_xlfn.IFNA(MATCH(LEFT($B370,8),Reference!$G:$G,0),0)),0,
IF(AND(F370=0,G370=0,H370=0,_xlfn.IFNA(MATCH(LEFT($B370,8),Reference!$H:$H,0),0)),$D370,
IF(AND(F370=0,G370=0,H370=0,_xlfn.IFNA(MATCH(LEFT($C370,4),Reference!$H:$H,0),0)),$D370,
IF((AND(F370=0,G370=0,H370=0,(_xlfn.IFNA(MATCH(LEFT($B370,4),Reference!$H:$H,0),0)))),$D370,
IF(AND(F370=0,G370=0,H370=0,_xlfn.IFNA(MATCH(MID($B370,5,4),Reference!$H:$H,0),0),LEFT($C370,4)&lt;&gt;"8865"),$D370,0)))))</f>
        <v>0</v>
      </c>
      <c r="J370" s="14">
        <f t="shared" si="42"/>
        <v>1879.6799999999998</v>
      </c>
      <c r="K370" s="14">
        <f t="shared" si="43"/>
        <v>1879.6799999999998</v>
      </c>
      <c r="L370" s="14">
        <f t="shared" si="44"/>
        <v>0</v>
      </c>
      <c r="M370" s="14" t="str">
        <f>IFERROR(IFERROR(INDEX(Reference!$C:$C,MATCH(VALUE(LEFT(B370,(FIND("-",B370,1)-1))),Reference!$B:$B,0)),INDEX(Reference!$C:$C,MATCH((LEFT(B370,(FIND("-",B370,1)-1))),Reference!$B:$B,0))),IFERROR(IF(FIND("-",B370),"Asset Management",""),""))</f>
        <v>DBU/Field Ops O&amp;M</v>
      </c>
      <c r="N370" s="14" t="str">
        <f>_xlfn.IFNA(INDEX(Reference!$M:$N,MATCH($C370,Reference!$M:$M,0),2),"Exclude")</f>
        <v>Inventory</v>
      </c>
      <c r="O370" s="14" t="str">
        <f>VLOOKUP(X370,'Department Detail'!$A$2:$F$5229,5,FALSE)</f>
        <v>Line &amp; Meter Operations</v>
      </c>
      <c r="R370" s="76"/>
      <c r="X370" s="14">
        <v>6403</v>
      </c>
    </row>
    <row r="371" spans="1:24" s="14" customFormat="1" ht="15" thickBot="1" x14ac:dyDescent="0.35">
      <c r="A371" s="13"/>
      <c r="B371" s="57" t="s">
        <v>439</v>
      </c>
      <c r="C371" s="57" t="s">
        <v>191</v>
      </c>
      <c r="D371" s="56">
        <v>3068.9700000000003</v>
      </c>
      <c r="E371" s="56"/>
      <c r="F371" s="14">
        <f>IF(AND(LEFT($C371,4)&lt;&gt;"8310")*OR(_xlfn.IFNA(MATCH(LEFT($B371,8),Reference!$E:$E,0),0),(_xlfn.IFNA(MATCH(MID($B371,5,4),Reference!$E:$E,0),0))),$D371,)</f>
        <v>0</v>
      </c>
      <c r="G371" s="14">
        <f t="shared" si="40"/>
        <v>0</v>
      </c>
      <c r="H371" s="14">
        <f t="shared" si="41"/>
        <v>0</v>
      </c>
      <c r="I371" s="14">
        <f>IF(AND(F371=0,G371=0,H371=0,_xlfn.IFNA(MATCH(LEFT($B371,8),Reference!$G:$G,0),0)),0,
IF(AND(F371=0,G371=0,H371=0,_xlfn.IFNA(MATCH(LEFT($B371,8),Reference!$H:$H,0),0)),$D371,
IF(AND(F371=0,G371=0,H371=0,_xlfn.IFNA(MATCH(LEFT($C371,4),Reference!$H:$H,0),0)),$D371,
IF((AND(F371=0,G371=0,H371=0,(_xlfn.IFNA(MATCH(LEFT($B371,4),Reference!$H:$H,0),0)))),$D371,
IF(AND(F371=0,G371=0,H371=0,_xlfn.IFNA(MATCH(MID($B371,5,4),Reference!$H:$H,0),0),LEFT($C371,4)&lt;&gt;"8865"),$D371,0)))))</f>
        <v>0</v>
      </c>
      <c r="J371" s="14">
        <f t="shared" si="42"/>
        <v>3068.9700000000003</v>
      </c>
      <c r="K371" s="14">
        <f t="shared" si="43"/>
        <v>3068.9700000000003</v>
      </c>
      <c r="L371" s="14">
        <f t="shared" si="44"/>
        <v>0</v>
      </c>
      <c r="M371" s="14" t="str">
        <f>IFERROR(IFERROR(INDEX(Reference!$C:$C,MATCH(VALUE(LEFT(B371,(FIND("-",B371,1)-1))),Reference!$B:$B,0)),INDEX(Reference!$C:$C,MATCH((LEFT(B371,(FIND("-",B371,1)-1))),Reference!$B:$B,0))),IFERROR(IF(FIND("-",B371),"Asset Management",""),""))</f>
        <v>DBU/Field Ops O&amp;M</v>
      </c>
      <c r="N371" s="14" t="str">
        <f>_xlfn.IFNA(INDEX(Reference!$M:$N,MATCH($C371,Reference!$M:$M,0),2),"Exclude")</f>
        <v>Union Labor</v>
      </c>
      <c r="O371" s="14" t="str">
        <f>VLOOKUP(X371,'Department Detail'!$A$2:$F$5229,5,FALSE)</f>
        <v>T&amp;D Operations Processes</v>
      </c>
      <c r="R371" s="76"/>
      <c r="X371" s="14">
        <v>6404</v>
      </c>
    </row>
    <row r="372" spans="1:24" s="14" customFormat="1" ht="15" thickBot="1" x14ac:dyDescent="0.35">
      <c r="A372" s="13"/>
      <c r="B372" s="57" t="s">
        <v>440</v>
      </c>
      <c r="C372" s="57" t="s">
        <v>186</v>
      </c>
      <c r="D372" s="56">
        <v>37028.89</v>
      </c>
      <c r="E372" s="56"/>
      <c r="F372" s="14">
        <f>IF(AND(LEFT($C372,4)&lt;&gt;"8310")*OR(_xlfn.IFNA(MATCH(LEFT($B372,8),Reference!$E:$E,0),0),(_xlfn.IFNA(MATCH(MID($B372,5,4),Reference!$E:$E,0),0))),$D372,)</f>
        <v>0</v>
      </c>
      <c r="G372" s="14">
        <f t="shared" si="40"/>
        <v>0</v>
      </c>
      <c r="H372" s="14">
        <f t="shared" si="41"/>
        <v>0</v>
      </c>
      <c r="I372" s="14">
        <f>IF(AND(F372=0,G372=0,H372=0,_xlfn.IFNA(MATCH(LEFT($B372,8),Reference!$G:$G,0),0)),0,
IF(AND(F372=0,G372=0,H372=0,_xlfn.IFNA(MATCH(LEFT($B372,8),Reference!$H:$H,0),0)),$D372,
IF(AND(F372=0,G372=0,H372=0,_xlfn.IFNA(MATCH(LEFT($C372,4),Reference!$H:$H,0),0)),$D372,
IF((AND(F372=0,G372=0,H372=0,(_xlfn.IFNA(MATCH(LEFT($B372,4),Reference!$H:$H,0),0)))),$D372,
IF(AND(F372=0,G372=0,H372=0,_xlfn.IFNA(MATCH(MID($B372,5,4),Reference!$H:$H,0),0),LEFT($C372,4)&lt;&gt;"8865"),$D372,0)))))</f>
        <v>0</v>
      </c>
      <c r="J372" s="14">
        <f t="shared" si="42"/>
        <v>37028.89</v>
      </c>
      <c r="K372" s="14">
        <f t="shared" si="43"/>
        <v>37028.89</v>
      </c>
      <c r="L372" s="14">
        <f t="shared" si="44"/>
        <v>0</v>
      </c>
      <c r="M372" s="14" t="str">
        <f>IFERROR(IFERROR(INDEX(Reference!$C:$C,MATCH(VALUE(LEFT(B372,(FIND("-",B372,1)-1))),Reference!$B:$B,0)),INDEX(Reference!$C:$C,MATCH((LEFT(B372,(FIND("-",B372,1)-1))),Reference!$B:$B,0))),IFERROR(IF(FIND("-",B372),"Asset Management",""),""))</f>
        <v>DBU/Field Ops O&amp;M</v>
      </c>
      <c r="N372" s="14" t="str">
        <f>_xlfn.IFNA(INDEX(Reference!$M:$N,MATCH($C372,Reference!$M:$M,0),2),"Exclude")</f>
        <v>Union Labor</v>
      </c>
      <c r="O372" s="14" t="str">
        <f>VLOOKUP(X372,'Department Detail'!$A$2:$F$5229,5,FALSE)</f>
        <v>T&amp;D Operations Processes</v>
      </c>
      <c r="R372" s="76"/>
      <c r="X372" s="14">
        <v>6404</v>
      </c>
    </row>
    <row r="373" spans="1:24" s="14" customFormat="1" ht="15" thickBot="1" x14ac:dyDescent="0.35">
      <c r="A373" s="13"/>
      <c r="B373" s="57" t="s">
        <v>440</v>
      </c>
      <c r="C373" s="57" t="s">
        <v>197</v>
      </c>
      <c r="D373" s="56">
        <v>100</v>
      </c>
      <c r="E373" s="56"/>
      <c r="F373" s="14">
        <f>IF(AND(LEFT($C373,4)&lt;&gt;"8310")*OR(_xlfn.IFNA(MATCH(LEFT($B373,8),Reference!$E:$E,0),0),(_xlfn.IFNA(MATCH(MID($B373,5,4),Reference!$E:$E,0),0))),$D373,)</f>
        <v>0</v>
      </c>
      <c r="G373" s="14">
        <f t="shared" si="40"/>
        <v>0</v>
      </c>
      <c r="H373" s="14">
        <f t="shared" si="41"/>
        <v>0</v>
      </c>
      <c r="I373" s="14">
        <f>IF(AND(F373=0,G373=0,H373=0,_xlfn.IFNA(MATCH(LEFT($B373,8),Reference!$G:$G,0),0)),0,
IF(AND(F373=0,G373=0,H373=0,_xlfn.IFNA(MATCH(LEFT($B373,8),Reference!$H:$H,0),0)),$D373,
IF(AND(F373=0,G373=0,H373=0,_xlfn.IFNA(MATCH(LEFT($C373,4),Reference!$H:$H,0),0)),$D373,
IF((AND(F373=0,G373=0,H373=0,(_xlfn.IFNA(MATCH(LEFT($B373,4),Reference!$H:$H,0),0)))),$D373,
IF(AND(F373=0,G373=0,H373=0,_xlfn.IFNA(MATCH(MID($B373,5,4),Reference!$H:$H,0),0),LEFT($C373,4)&lt;&gt;"8865"),$D373,0)))))</f>
        <v>0</v>
      </c>
      <c r="J373" s="14">
        <f t="shared" si="42"/>
        <v>100</v>
      </c>
      <c r="K373" s="14">
        <f t="shared" si="43"/>
        <v>100</v>
      </c>
      <c r="L373" s="14">
        <f t="shared" si="44"/>
        <v>0</v>
      </c>
      <c r="M373" s="14" t="str">
        <f>IFERROR(IFERROR(INDEX(Reference!$C:$C,MATCH(VALUE(LEFT(B373,(FIND("-",B373,1)-1))),Reference!$B:$B,0)),INDEX(Reference!$C:$C,MATCH((LEFT(B373,(FIND("-",B373,1)-1))),Reference!$B:$B,0))),IFERROR(IF(FIND("-",B373),"Asset Management",""),""))</f>
        <v>DBU/Field Ops O&amp;M</v>
      </c>
      <c r="N373" s="14" t="str">
        <f>_xlfn.IFNA(INDEX(Reference!$M:$N,MATCH($C373,Reference!$M:$M,0),2),"Exclude")</f>
        <v>Union Labor</v>
      </c>
      <c r="O373" s="14" t="str">
        <f>VLOOKUP(X373,'Department Detail'!$A$2:$F$5229,5,FALSE)</f>
        <v>T&amp;D Operations Processes</v>
      </c>
      <c r="R373" s="76"/>
      <c r="X373" s="14">
        <v>6404</v>
      </c>
    </row>
    <row r="374" spans="1:24" s="14" customFormat="1" ht="15" thickBot="1" x14ac:dyDescent="0.35">
      <c r="A374" s="13"/>
      <c r="B374" s="57" t="s">
        <v>440</v>
      </c>
      <c r="C374" s="57" t="s">
        <v>231</v>
      </c>
      <c r="D374" s="56">
        <v>350</v>
      </c>
      <c r="E374" s="56"/>
      <c r="F374" s="14">
        <f>IF(AND(LEFT($C374,4)&lt;&gt;"8310")*OR(_xlfn.IFNA(MATCH(LEFT($B374,8),Reference!$E:$E,0),0),(_xlfn.IFNA(MATCH(MID($B374,5,4),Reference!$E:$E,0),0))),$D374,)</f>
        <v>0</v>
      </c>
      <c r="G374" s="14">
        <f t="shared" si="40"/>
        <v>0</v>
      </c>
      <c r="H374" s="14">
        <f t="shared" si="41"/>
        <v>0</v>
      </c>
      <c r="I374" s="14">
        <f>IF(AND(F374=0,G374=0,H374=0,_xlfn.IFNA(MATCH(LEFT($B374,8),Reference!$G:$G,0),0)),0,
IF(AND(F374=0,G374=0,H374=0,_xlfn.IFNA(MATCH(LEFT($B374,8),Reference!$H:$H,0),0)),$D374,
IF(AND(F374=0,G374=0,H374=0,_xlfn.IFNA(MATCH(LEFT($C374,4),Reference!$H:$H,0),0)),$D374,
IF((AND(F374=0,G374=0,H374=0,(_xlfn.IFNA(MATCH(LEFT($B374,4),Reference!$H:$H,0),0)))),$D374,
IF(AND(F374=0,G374=0,H374=0,_xlfn.IFNA(MATCH(MID($B374,5,4),Reference!$H:$H,0),0),LEFT($C374,4)&lt;&gt;"8865"),$D374,0)))))</f>
        <v>0</v>
      </c>
      <c r="J374" s="14">
        <f t="shared" si="42"/>
        <v>350</v>
      </c>
      <c r="K374" s="14">
        <f t="shared" si="43"/>
        <v>350</v>
      </c>
      <c r="L374" s="14">
        <f t="shared" si="44"/>
        <v>0</v>
      </c>
      <c r="M374" s="14" t="str">
        <f>IFERROR(IFERROR(INDEX(Reference!$C:$C,MATCH(VALUE(LEFT(B374,(FIND("-",B374,1)-1))),Reference!$B:$B,0)),INDEX(Reference!$C:$C,MATCH((LEFT(B374,(FIND("-",B374,1)-1))),Reference!$B:$B,0))),IFERROR(IF(FIND("-",B374),"Asset Management",""),""))</f>
        <v>DBU/Field Ops O&amp;M</v>
      </c>
      <c r="N374" s="14" t="str">
        <f>_xlfn.IFNA(INDEX(Reference!$M:$N,MATCH($C374,Reference!$M:$M,0),2),"Exclude")</f>
        <v>Nonlabor</v>
      </c>
      <c r="O374" s="14" t="str">
        <f>VLOOKUP(X374,'Department Detail'!$A$2:$F$5229,5,FALSE)</f>
        <v>T&amp;D Operations Processes</v>
      </c>
      <c r="R374" s="76"/>
      <c r="X374" s="14">
        <v>6404</v>
      </c>
    </row>
    <row r="375" spans="1:24" s="14" customFormat="1" ht="15" thickBot="1" x14ac:dyDescent="0.35">
      <c r="A375" s="13"/>
      <c r="B375" s="57" t="s">
        <v>440</v>
      </c>
      <c r="C375" s="57" t="s">
        <v>208</v>
      </c>
      <c r="D375" s="56">
        <v>327.76</v>
      </c>
      <c r="E375" s="56"/>
      <c r="F375" s="14">
        <f>IF(AND(LEFT($C375,4)&lt;&gt;"8310")*OR(_xlfn.IFNA(MATCH(LEFT($B375,8),Reference!$E:$E,0),0),(_xlfn.IFNA(MATCH(MID($B375,5,4),Reference!$E:$E,0),0))),$D375,)</f>
        <v>0</v>
      </c>
      <c r="G375" s="14">
        <f t="shared" si="40"/>
        <v>0</v>
      </c>
      <c r="H375" s="14">
        <f t="shared" si="41"/>
        <v>0</v>
      </c>
      <c r="I375" s="14">
        <f>IF(AND(F375=0,G375=0,H375=0,_xlfn.IFNA(MATCH(LEFT($B375,8),Reference!$G:$G,0),0)),0,
IF(AND(F375=0,G375=0,H375=0,_xlfn.IFNA(MATCH(LEFT($B375,8),Reference!$H:$H,0),0)),$D375,
IF(AND(F375=0,G375=0,H375=0,_xlfn.IFNA(MATCH(LEFT($C375,4),Reference!$H:$H,0),0)),$D375,
IF((AND(F375=0,G375=0,H375=0,(_xlfn.IFNA(MATCH(LEFT($B375,4),Reference!$H:$H,0),0)))),$D375,
IF(AND(F375=0,G375=0,H375=0,_xlfn.IFNA(MATCH(MID($B375,5,4),Reference!$H:$H,0),0),LEFT($C375,4)&lt;&gt;"8865"),$D375,0)))))</f>
        <v>0</v>
      </c>
      <c r="J375" s="14">
        <f t="shared" si="42"/>
        <v>327.76</v>
      </c>
      <c r="K375" s="14">
        <f t="shared" si="43"/>
        <v>327.76</v>
      </c>
      <c r="L375" s="14">
        <f t="shared" si="44"/>
        <v>0</v>
      </c>
      <c r="M375" s="14" t="str">
        <f>IFERROR(IFERROR(INDEX(Reference!$C:$C,MATCH(VALUE(LEFT(B375,(FIND("-",B375,1)-1))),Reference!$B:$B,0)),INDEX(Reference!$C:$C,MATCH((LEFT(B375,(FIND("-",B375,1)-1))),Reference!$B:$B,0))),IFERROR(IF(FIND("-",B375),"Asset Management",""),""))</f>
        <v>DBU/Field Ops O&amp;M</v>
      </c>
      <c r="N375" s="14" t="str">
        <f>_xlfn.IFNA(INDEX(Reference!$M:$N,MATCH($C375,Reference!$M:$M,0),2),"Exclude")</f>
        <v>Inventory</v>
      </c>
      <c r="O375" s="14" t="str">
        <f>VLOOKUP(X375,'Department Detail'!$A$2:$F$5229,5,FALSE)</f>
        <v>T&amp;D Operations Processes</v>
      </c>
      <c r="R375" s="76"/>
      <c r="X375" s="14">
        <v>6404</v>
      </c>
    </row>
    <row r="376" spans="1:24" s="14" customFormat="1" ht="15" thickBot="1" x14ac:dyDescent="0.35">
      <c r="A376" s="13"/>
      <c r="B376" s="57" t="s">
        <v>440</v>
      </c>
      <c r="C376" s="57" t="s">
        <v>191</v>
      </c>
      <c r="D376" s="56">
        <v>14555.300000000001</v>
      </c>
      <c r="E376" s="56"/>
      <c r="F376" s="14">
        <f>IF(AND(LEFT($C376,4)&lt;&gt;"8310")*OR(_xlfn.IFNA(MATCH(LEFT($B376,8),Reference!$E:$E,0),0),(_xlfn.IFNA(MATCH(MID($B376,5,4),Reference!$E:$E,0),0))),$D376,)</f>
        <v>0</v>
      </c>
      <c r="G376" s="14">
        <f t="shared" si="40"/>
        <v>0</v>
      </c>
      <c r="H376" s="14">
        <f t="shared" si="41"/>
        <v>0</v>
      </c>
      <c r="I376" s="14">
        <f>IF(AND(F376=0,G376=0,H376=0,_xlfn.IFNA(MATCH(LEFT($B376,8),Reference!$G:$G,0),0)),0,
IF(AND(F376=0,G376=0,H376=0,_xlfn.IFNA(MATCH(LEFT($B376,8),Reference!$H:$H,0),0)),$D376,
IF(AND(F376=0,G376=0,H376=0,_xlfn.IFNA(MATCH(LEFT($C376,4),Reference!$H:$H,0),0)),$D376,
IF((AND(F376=0,G376=0,H376=0,(_xlfn.IFNA(MATCH(LEFT($B376,4),Reference!$H:$H,0),0)))),$D376,
IF(AND(F376=0,G376=0,H376=0,_xlfn.IFNA(MATCH(MID($B376,5,4),Reference!$H:$H,0),0),LEFT($C376,4)&lt;&gt;"8865"),$D376,0)))))</f>
        <v>0</v>
      </c>
      <c r="J376" s="14">
        <f t="shared" si="42"/>
        <v>14555.300000000001</v>
      </c>
      <c r="K376" s="14">
        <f t="shared" si="43"/>
        <v>14555.300000000001</v>
      </c>
      <c r="L376" s="14">
        <f t="shared" si="44"/>
        <v>0</v>
      </c>
      <c r="M376" s="14" t="str">
        <f>IFERROR(IFERROR(INDEX(Reference!$C:$C,MATCH(VALUE(LEFT(B376,(FIND("-",B376,1)-1))),Reference!$B:$B,0)),INDEX(Reference!$C:$C,MATCH((LEFT(B376,(FIND("-",B376,1)-1))),Reference!$B:$B,0))),IFERROR(IF(FIND("-",B376),"Asset Management",""),""))</f>
        <v>DBU/Field Ops O&amp;M</v>
      </c>
      <c r="N376" s="14" t="str">
        <f>_xlfn.IFNA(INDEX(Reference!$M:$N,MATCH($C376,Reference!$M:$M,0),2),"Exclude")</f>
        <v>Union Labor</v>
      </c>
      <c r="O376" s="14" t="str">
        <f>VLOOKUP(X376,'Department Detail'!$A$2:$F$5229,5,FALSE)</f>
        <v>T&amp;D Operations Processes</v>
      </c>
      <c r="R376" s="76"/>
      <c r="X376" s="14">
        <v>6404</v>
      </c>
    </row>
    <row r="377" spans="1:24" s="14" customFormat="1" ht="15" thickBot="1" x14ac:dyDescent="0.35">
      <c r="A377" s="13"/>
      <c r="B377" s="57" t="s">
        <v>441</v>
      </c>
      <c r="C377" s="57" t="s">
        <v>186</v>
      </c>
      <c r="D377" s="56">
        <v>18196.900000000001</v>
      </c>
      <c r="E377" s="56"/>
      <c r="F377" s="14">
        <f>IF(AND(LEFT($C377,4)&lt;&gt;"8310")*OR(_xlfn.IFNA(MATCH(LEFT($B377,8),Reference!$E:$E,0),0),(_xlfn.IFNA(MATCH(MID($B377,5,4),Reference!$E:$E,0),0))),$D377,)</f>
        <v>0</v>
      </c>
      <c r="G377" s="14">
        <f t="shared" si="40"/>
        <v>0</v>
      </c>
      <c r="H377" s="14">
        <f t="shared" si="41"/>
        <v>0</v>
      </c>
      <c r="I377" s="14">
        <f>IF(AND(F377=0,G377=0,H377=0,_xlfn.IFNA(MATCH(LEFT($B377,8),Reference!$G:$G,0),0)),0,
IF(AND(F377=0,G377=0,H377=0,_xlfn.IFNA(MATCH(LEFT($B377,8),Reference!$H:$H,0),0)),$D377,
IF(AND(F377=0,G377=0,H377=0,_xlfn.IFNA(MATCH(LEFT($C377,4),Reference!$H:$H,0),0)),$D377,
IF((AND(F377=0,G377=0,H377=0,(_xlfn.IFNA(MATCH(LEFT($B377,4),Reference!$H:$H,0),0)))),$D377,
IF(AND(F377=0,G377=0,H377=0,_xlfn.IFNA(MATCH(MID($B377,5,4),Reference!$H:$H,0),0),LEFT($C377,4)&lt;&gt;"8865"),$D377,0)))))</f>
        <v>18196.900000000001</v>
      </c>
      <c r="J377" s="14">
        <f t="shared" si="42"/>
        <v>0</v>
      </c>
      <c r="K377" s="14">
        <f t="shared" si="43"/>
        <v>18196.900000000001</v>
      </c>
      <c r="L377" s="14">
        <f t="shared" si="44"/>
        <v>0</v>
      </c>
      <c r="M377" s="14" t="str">
        <f>IFERROR(IFERROR(INDEX(Reference!$C:$C,MATCH(VALUE(LEFT(B377,(FIND("-",B377,1)-1))),Reference!$B:$B,0)),INDEX(Reference!$C:$C,MATCH((LEFT(B377,(FIND("-",B377,1)-1))),Reference!$B:$B,0))),IFERROR(IF(FIND("-",B377),"Asset Management",""),""))</f>
        <v>DBU/Field Ops O&amp;M</v>
      </c>
      <c r="N377" s="14" t="str">
        <f>_xlfn.IFNA(INDEX(Reference!$M:$N,MATCH($C377,Reference!$M:$M,0),2),"Exclude")</f>
        <v>Union Labor</v>
      </c>
      <c r="O377" s="14" t="str">
        <f>VLOOKUP(X377,'Department Detail'!$A$2:$F$5229,5,FALSE)</f>
        <v>T&amp;D Operations Processes</v>
      </c>
      <c r="R377" s="76"/>
      <c r="X377" s="14">
        <v>6404</v>
      </c>
    </row>
    <row r="378" spans="1:24" s="14" customFormat="1" ht="15" thickBot="1" x14ac:dyDescent="0.35">
      <c r="A378" s="13"/>
      <c r="B378" s="57" t="s">
        <v>441</v>
      </c>
      <c r="C378" s="57" t="s">
        <v>197</v>
      </c>
      <c r="D378" s="56">
        <v>20</v>
      </c>
      <c r="E378" s="56"/>
      <c r="F378" s="14">
        <f>IF(AND(LEFT($C378,4)&lt;&gt;"8310")*OR(_xlfn.IFNA(MATCH(LEFT($B378,8),Reference!$E:$E,0),0),(_xlfn.IFNA(MATCH(MID($B378,5,4),Reference!$E:$E,0),0))),$D378,)</f>
        <v>0</v>
      </c>
      <c r="G378" s="14">
        <f t="shared" si="40"/>
        <v>0</v>
      </c>
      <c r="H378" s="14">
        <f t="shared" si="41"/>
        <v>0</v>
      </c>
      <c r="I378" s="14">
        <f>IF(AND(F378=0,G378=0,H378=0,_xlfn.IFNA(MATCH(LEFT($B378,8),Reference!$G:$G,0),0)),0,
IF(AND(F378=0,G378=0,H378=0,_xlfn.IFNA(MATCH(LEFT($B378,8),Reference!$H:$H,0),0)),$D378,
IF(AND(F378=0,G378=0,H378=0,_xlfn.IFNA(MATCH(LEFT($C378,4),Reference!$H:$H,0),0)),$D378,
IF((AND(F378=0,G378=0,H378=0,(_xlfn.IFNA(MATCH(LEFT($B378,4),Reference!$H:$H,0),0)))),$D378,
IF(AND(F378=0,G378=0,H378=0,_xlfn.IFNA(MATCH(MID($B378,5,4),Reference!$H:$H,0),0),LEFT($C378,4)&lt;&gt;"8865"),$D378,0)))))</f>
        <v>20</v>
      </c>
      <c r="J378" s="14">
        <f t="shared" si="42"/>
        <v>0</v>
      </c>
      <c r="K378" s="14">
        <f t="shared" si="43"/>
        <v>20</v>
      </c>
      <c r="L378" s="14">
        <f t="shared" si="44"/>
        <v>0</v>
      </c>
      <c r="M378" s="14" t="str">
        <f>IFERROR(IFERROR(INDEX(Reference!$C:$C,MATCH(VALUE(LEFT(B378,(FIND("-",B378,1)-1))),Reference!$B:$B,0)),INDEX(Reference!$C:$C,MATCH((LEFT(B378,(FIND("-",B378,1)-1))),Reference!$B:$B,0))),IFERROR(IF(FIND("-",B378),"Asset Management",""),""))</f>
        <v>DBU/Field Ops O&amp;M</v>
      </c>
      <c r="N378" s="14" t="str">
        <f>_xlfn.IFNA(INDEX(Reference!$M:$N,MATCH($C378,Reference!$M:$M,0),2),"Exclude")</f>
        <v>Union Labor</v>
      </c>
      <c r="O378" s="14" t="str">
        <f>VLOOKUP(X378,'Department Detail'!$A$2:$F$5229,5,FALSE)</f>
        <v>T&amp;D Operations Processes</v>
      </c>
      <c r="R378" s="76"/>
      <c r="X378" s="14">
        <v>6404</v>
      </c>
    </row>
    <row r="379" spans="1:24" s="14" customFormat="1" ht="15" thickBot="1" x14ac:dyDescent="0.35">
      <c r="A379" s="13"/>
      <c r="B379" s="57" t="s">
        <v>441</v>
      </c>
      <c r="C379" s="57" t="s">
        <v>206</v>
      </c>
      <c r="D379" s="56">
        <v>51.22</v>
      </c>
      <c r="E379" s="56"/>
      <c r="F379" s="14">
        <f>IF(AND(LEFT($C379,4)&lt;&gt;"8310")*OR(_xlfn.IFNA(MATCH(LEFT($B379,8),Reference!$E:$E,0),0),(_xlfn.IFNA(MATCH(MID($B379,5,4),Reference!$E:$E,0),0))),$D379,)</f>
        <v>0</v>
      </c>
      <c r="G379" s="14">
        <f t="shared" si="40"/>
        <v>0</v>
      </c>
      <c r="H379" s="14">
        <f t="shared" si="41"/>
        <v>0</v>
      </c>
      <c r="I379" s="14">
        <f>IF(AND(F379=0,G379=0,H379=0,_xlfn.IFNA(MATCH(LEFT($B379,8),Reference!$G:$G,0),0)),0,
IF(AND(F379=0,G379=0,H379=0,_xlfn.IFNA(MATCH(LEFT($B379,8),Reference!$H:$H,0),0)),$D379,
IF(AND(F379=0,G379=0,H379=0,_xlfn.IFNA(MATCH(LEFT($C379,4),Reference!$H:$H,0),0)),$D379,
IF((AND(F379=0,G379=0,H379=0,(_xlfn.IFNA(MATCH(LEFT($B379,4),Reference!$H:$H,0),0)))),$D379,
IF(AND(F379=0,G379=0,H379=0,_xlfn.IFNA(MATCH(MID($B379,5,4),Reference!$H:$H,0),0),LEFT($C379,4)&lt;&gt;"8865"),$D379,0)))))</f>
        <v>51.22</v>
      </c>
      <c r="J379" s="14">
        <f t="shared" si="42"/>
        <v>0</v>
      </c>
      <c r="K379" s="14">
        <f t="shared" si="43"/>
        <v>51.22</v>
      </c>
      <c r="L379" s="14">
        <f t="shared" si="44"/>
        <v>0</v>
      </c>
      <c r="M379" s="14" t="str">
        <f>IFERROR(IFERROR(INDEX(Reference!$C:$C,MATCH(VALUE(LEFT(B379,(FIND("-",B379,1)-1))),Reference!$B:$B,0)),INDEX(Reference!$C:$C,MATCH((LEFT(B379,(FIND("-",B379,1)-1))),Reference!$B:$B,0))),IFERROR(IF(FIND("-",B379),"Asset Management",""),""))</f>
        <v>DBU/Field Ops O&amp;M</v>
      </c>
      <c r="N379" s="14" t="str">
        <f>_xlfn.IFNA(INDEX(Reference!$M:$N,MATCH($C379,Reference!$M:$M,0),2),"Exclude")</f>
        <v>Nonlabor</v>
      </c>
      <c r="O379" s="14" t="str">
        <f>VLOOKUP(X379,'Department Detail'!$A$2:$F$5229,5,FALSE)</f>
        <v>T&amp;D Operations Processes</v>
      </c>
      <c r="R379" s="76"/>
      <c r="X379" s="14">
        <v>6404</v>
      </c>
    </row>
    <row r="380" spans="1:24" s="14" customFormat="1" ht="15" thickBot="1" x14ac:dyDescent="0.35">
      <c r="A380" s="13"/>
      <c r="B380" s="57" t="s">
        <v>441</v>
      </c>
      <c r="C380" s="57" t="s">
        <v>231</v>
      </c>
      <c r="D380" s="56">
        <v>60</v>
      </c>
      <c r="E380" s="56"/>
      <c r="F380" s="14">
        <f>IF(AND(LEFT($C380,4)&lt;&gt;"8310")*OR(_xlfn.IFNA(MATCH(LEFT($B380,8),Reference!$E:$E,0),0),(_xlfn.IFNA(MATCH(MID($B380,5,4),Reference!$E:$E,0),0))),$D380,)</f>
        <v>0</v>
      </c>
      <c r="G380" s="14">
        <f t="shared" si="40"/>
        <v>0</v>
      </c>
      <c r="H380" s="14">
        <f t="shared" si="41"/>
        <v>0</v>
      </c>
      <c r="I380" s="14">
        <f>IF(AND(F380=0,G380=0,H380=0,_xlfn.IFNA(MATCH(LEFT($B380,8),Reference!$G:$G,0),0)),0,
IF(AND(F380=0,G380=0,H380=0,_xlfn.IFNA(MATCH(LEFT($B380,8),Reference!$H:$H,0),0)),$D380,
IF(AND(F380=0,G380=0,H380=0,_xlfn.IFNA(MATCH(LEFT($C380,4),Reference!$H:$H,0),0)),$D380,
IF((AND(F380=0,G380=0,H380=0,(_xlfn.IFNA(MATCH(LEFT($B380,4),Reference!$H:$H,0),0)))),$D380,
IF(AND(F380=0,G380=0,H380=0,_xlfn.IFNA(MATCH(MID($B380,5,4),Reference!$H:$H,0),0),LEFT($C380,4)&lt;&gt;"8865"),$D380,0)))))</f>
        <v>60</v>
      </c>
      <c r="J380" s="14">
        <f t="shared" si="42"/>
        <v>0</v>
      </c>
      <c r="K380" s="14">
        <f t="shared" si="43"/>
        <v>60</v>
      </c>
      <c r="L380" s="14">
        <f t="shared" si="44"/>
        <v>0</v>
      </c>
      <c r="M380" s="14" t="str">
        <f>IFERROR(IFERROR(INDEX(Reference!$C:$C,MATCH(VALUE(LEFT(B380,(FIND("-",B380,1)-1))),Reference!$B:$B,0)),INDEX(Reference!$C:$C,MATCH((LEFT(B380,(FIND("-",B380,1)-1))),Reference!$B:$B,0))),IFERROR(IF(FIND("-",B380),"Asset Management",""),""))</f>
        <v>DBU/Field Ops O&amp;M</v>
      </c>
      <c r="N380" s="14" t="str">
        <f>_xlfn.IFNA(INDEX(Reference!$M:$N,MATCH($C380,Reference!$M:$M,0),2),"Exclude")</f>
        <v>Nonlabor</v>
      </c>
      <c r="O380" s="14" t="str">
        <f>VLOOKUP(X380,'Department Detail'!$A$2:$F$5229,5,FALSE)</f>
        <v>T&amp;D Operations Processes</v>
      </c>
      <c r="R380" s="76"/>
      <c r="X380" s="14">
        <v>6404</v>
      </c>
    </row>
    <row r="381" spans="1:24" s="14" customFormat="1" ht="15" thickBot="1" x14ac:dyDescent="0.35">
      <c r="A381" s="13"/>
      <c r="B381" s="57" t="s">
        <v>441</v>
      </c>
      <c r="C381" s="57" t="s">
        <v>182</v>
      </c>
      <c r="D381" s="56">
        <v>5</v>
      </c>
      <c r="E381" s="56"/>
      <c r="F381" s="14">
        <f>IF(AND(LEFT($C381,4)&lt;&gt;"8310")*OR(_xlfn.IFNA(MATCH(LEFT($B381,8),Reference!$E:$E,0),0),(_xlfn.IFNA(MATCH(MID($B381,5,4),Reference!$E:$E,0),0))),$D381,)</f>
        <v>0</v>
      </c>
      <c r="G381" s="14">
        <f t="shared" si="40"/>
        <v>0</v>
      </c>
      <c r="H381" s="14">
        <f t="shared" si="41"/>
        <v>0</v>
      </c>
      <c r="I381" s="14">
        <f>IF(AND(F381=0,G381=0,H381=0,_xlfn.IFNA(MATCH(LEFT($B381,8),Reference!$G:$G,0),0)),0,
IF(AND(F381=0,G381=0,H381=0,_xlfn.IFNA(MATCH(LEFT($B381,8),Reference!$H:$H,0),0)),$D381,
IF(AND(F381=0,G381=0,H381=0,_xlfn.IFNA(MATCH(LEFT($C381,4),Reference!$H:$H,0),0)),$D381,
IF((AND(F381=0,G381=0,H381=0,(_xlfn.IFNA(MATCH(LEFT($B381,4),Reference!$H:$H,0),0)))),$D381,
IF(AND(F381=0,G381=0,H381=0,_xlfn.IFNA(MATCH(MID($B381,5,4),Reference!$H:$H,0),0),LEFT($C381,4)&lt;&gt;"8865"),$D381,0)))))</f>
        <v>5</v>
      </c>
      <c r="J381" s="14">
        <f t="shared" si="42"/>
        <v>0</v>
      </c>
      <c r="K381" s="14">
        <f t="shared" si="43"/>
        <v>5</v>
      </c>
      <c r="L381" s="14">
        <f t="shared" si="44"/>
        <v>0</v>
      </c>
      <c r="M381" s="14" t="str">
        <f>IFERROR(IFERROR(INDEX(Reference!$C:$C,MATCH(VALUE(LEFT(B381,(FIND("-",B381,1)-1))),Reference!$B:$B,0)),INDEX(Reference!$C:$C,MATCH((LEFT(B381,(FIND("-",B381,1)-1))),Reference!$B:$B,0))),IFERROR(IF(FIND("-",B381),"Asset Management",""),""))</f>
        <v>DBU/Field Ops O&amp;M</v>
      </c>
      <c r="N381" s="14" t="str">
        <f>_xlfn.IFNA(INDEX(Reference!$M:$N,MATCH($C381,Reference!$M:$M,0),2),"Exclude")</f>
        <v>Nonlabor</v>
      </c>
      <c r="O381" s="14" t="str">
        <f>VLOOKUP(X381,'Department Detail'!$A$2:$F$5229,5,FALSE)</f>
        <v>T&amp;D Operations Processes</v>
      </c>
      <c r="R381" s="76"/>
      <c r="X381" s="14">
        <v>6404</v>
      </c>
    </row>
    <row r="382" spans="1:24" s="14" customFormat="1" ht="15" thickBot="1" x14ac:dyDescent="0.35">
      <c r="A382" s="13"/>
      <c r="B382" s="57" t="s">
        <v>441</v>
      </c>
      <c r="C382" s="57" t="s">
        <v>191</v>
      </c>
      <c r="D382" s="56">
        <v>1310.0900000000001</v>
      </c>
      <c r="E382" s="56"/>
      <c r="F382" s="14">
        <f>IF(AND(LEFT($C382,4)&lt;&gt;"8310")*OR(_xlfn.IFNA(MATCH(LEFT($B382,8),Reference!$E:$E,0),0),(_xlfn.IFNA(MATCH(MID($B382,5,4),Reference!$E:$E,0),0))),$D382,)</f>
        <v>0</v>
      </c>
      <c r="G382" s="14">
        <f t="shared" si="40"/>
        <v>0</v>
      </c>
      <c r="H382" s="14">
        <f t="shared" si="41"/>
        <v>0</v>
      </c>
      <c r="I382" s="14">
        <f>IF(AND(F382=0,G382=0,H382=0,_xlfn.IFNA(MATCH(LEFT($B382,8),Reference!$G:$G,0),0)),0,
IF(AND(F382=0,G382=0,H382=0,_xlfn.IFNA(MATCH(LEFT($B382,8),Reference!$H:$H,0),0)),$D382,
IF(AND(F382=0,G382=0,H382=0,_xlfn.IFNA(MATCH(LEFT($C382,4),Reference!$H:$H,0),0)),$D382,
IF((AND(F382=0,G382=0,H382=0,(_xlfn.IFNA(MATCH(LEFT($B382,4),Reference!$H:$H,0),0)))),$D382,
IF(AND(F382=0,G382=0,H382=0,_xlfn.IFNA(MATCH(MID($B382,5,4),Reference!$H:$H,0),0),LEFT($C382,4)&lt;&gt;"8865"),$D382,0)))))</f>
        <v>1310.0900000000001</v>
      </c>
      <c r="J382" s="14">
        <f t="shared" si="42"/>
        <v>0</v>
      </c>
      <c r="K382" s="14">
        <f t="shared" si="43"/>
        <v>1310.0900000000001</v>
      </c>
      <c r="L382" s="14">
        <f t="shared" si="44"/>
        <v>0</v>
      </c>
      <c r="M382" s="14" t="str">
        <f>IFERROR(IFERROR(INDEX(Reference!$C:$C,MATCH(VALUE(LEFT(B382,(FIND("-",B382,1)-1))),Reference!$B:$B,0)),INDEX(Reference!$C:$C,MATCH((LEFT(B382,(FIND("-",B382,1)-1))),Reference!$B:$B,0))),IFERROR(IF(FIND("-",B382),"Asset Management",""),""))</f>
        <v>DBU/Field Ops O&amp;M</v>
      </c>
      <c r="N382" s="14" t="str">
        <f>_xlfn.IFNA(INDEX(Reference!$M:$N,MATCH($C382,Reference!$M:$M,0),2),"Exclude")</f>
        <v>Union Labor</v>
      </c>
      <c r="O382" s="14" t="str">
        <f>VLOOKUP(X382,'Department Detail'!$A$2:$F$5229,5,FALSE)</f>
        <v>T&amp;D Operations Processes</v>
      </c>
      <c r="R382" s="76"/>
      <c r="X382" s="14">
        <v>6404</v>
      </c>
    </row>
    <row r="383" spans="1:24" s="14" customFormat="1" ht="15" thickBot="1" x14ac:dyDescent="0.35">
      <c r="A383" s="13"/>
      <c r="B383" s="57" t="s">
        <v>442</v>
      </c>
      <c r="C383" s="57" t="s">
        <v>186</v>
      </c>
      <c r="D383" s="56">
        <v>42150.52</v>
      </c>
      <c r="E383" s="56"/>
      <c r="F383" s="14">
        <f>IF(AND(LEFT($C383,4)&lt;&gt;"8310")*OR(_xlfn.IFNA(MATCH(LEFT($B383,8),Reference!$E:$E,0),0),(_xlfn.IFNA(MATCH(MID($B383,5,4),Reference!$E:$E,0),0))),$D383,)</f>
        <v>42150.52</v>
      </c>
      <c r="G383" s="14">
        <f t="shared" ref="G383:G446" si="45">IF(AND(ISNUMBER(SEARCH("5024*",B383)),(F383=0)),D383,)</f>
        <v>0</v>
      </c>
      <c r="H383" s="14">
        <f t="shared" ref="H383:H446" si="46">IF(AND(ISNUMBER(SEARCH("5025*",B383)),(F383=0)),D383,)</f>
        <v>0</v>
      </c>
      <c r="I383" s="14">
        <f>IF(AND(F383=0,G383=0,H383=0,_xlfn.IFNA(MATCH(LEFT($B383,8),Reference!$G:$G,0),0)),0,
IF(AND(F383=0,G383=0,H383=0,_xlfn.IFNA(MATCH(LEFT($B383,8),Reference!$H:$H,0),0)),$D383,
IF(AND(F383=0,G383=0,H383=0,_xlfn.IFNA(MATCH(LEFT($C383,4),Reference!$H:$H,0),0)),$D383,
IF((AND(F383=0,G383=0,H383=0,(_xlfn.IFNA(MATCH(LEFT($B383,4),Reference!$H:$H,0),0)))),$D383,
IF(AND(F383=0,G383=0,H383=0,_xlfn.IFNA(MATCH(MID($B383,5,4),Reference!$H:$H,0),0),LEFT($C383,4)&lt;&gt;"8865"),$D383,0)))))</f>
        <v>0</v>
      </c>
      <c r="J383" s="14">
        <f t="shared" ref="J383:J446" si="47">IF(AND(F383=0,G383=0,H383=0,I383=0),D383,)</f>
        <v>0</v>
      </c>
      <c r="K383" s="14">
        <f t="shared" ref="K383:K446" si="48">SUM(F383:J383)</f>
        <v>42150.52</v>
      </c>
      <c r="L383" s="14">
        <f t="shared" ref="L383:L446" si="49">K383-D383</f>
        <v>0</v>
      </c>
      <c r="M383" s="14" t="str">
        <f>IFERROR(IFERROR(INDEX(Reference!$C:$C,MATCH(VALUE(LEFT(B383,(FIND("-",B383,1)-1))),Reference!$B:$B,0)),INDEX(Reference!$C:$C,MATCH((LEFT(B383,(FIND("-",B383,1)-1))),Reference!$B:$B,0))),IFERROR(IF(FIND("-",B383),"Asset Management",""),""))</f>
        <v>DBU/Field Ops O&amp;M</v>
      </c>
      <c r="N383" s="14" t="str">
        <f>_xlfn.IFNA(INDEX(Reference!$M:$N,MATCH($C383,Reference!$M:$M,0),2),"Exclude")</f>
        <v>Union Labor</v>
      </c>
      <c r="O383" s="14" t="str">
        <f>VLOOKUP(X383,'Department Detail'!$A$2:$F$5229,5,FALSE)</f>
        <v>T&amp;D Operations Processes</v>
      </c>
      <c r="R383" s="76"/>
      <c r="X383" s="14">
        <v>6404</v>
      </c>
    </row>
    <row r="384" spans="1:24" s="14" customFormat="1" ht="15" thickBot="1" x14ac:dyDescent="0.35">
      <c r="A384" s="13"/>
      <c r="B384" s="57" t="s">
        <v>443</v>
      </c>
      <c r="C384" s="57" t="s">
        <v>213</v>
      </c>
      <c r="D384" s="56">
        <v>738.67000000000007</v>
      </c>
      <c r="E384" s="56"/>
      <c r="F384" s="14">
        <f>IF(AND(LEFT($C384,4)&lt;&gt;"8310")*OR(_xlfn.IFNA(MATCH(LEFT($B384,8),Reference!$E:$E,0),0),(_xlfn.IFNA(MATCH(MID($B384,5,4),Reference!$E:$E,0),0))),$D384,)</f>
        <v>0</v>
      </c>
      <c r="G384" s="14">
        <f t="shared" si="45"/>
        <v>0</v>
      </c>
      <c r="H384" s="14">
        <f t="shared" si="46"/>
        <v>0</v>
      </c>
      <c r="I384" s="14">
        <f>IF(AND(F384=0,G384=0,H384=0,_xlfn.IFNA(MATCH(LEFT($B384,8),Reference!$G:$G,0),0)),0,
IF(AND(F384=0,G384=0,H384=0,_xlfn.IFNA(MATCH(LEFT($B384,8),Reference!$H:$H,0),0)),$D384,
IF(AND(F384=0,G384=0,H384=0,_xlfn.IFNA(MATCH(LEFT($C384,4),Reference!$H:$H,0),0)),$D384,
IF((AND(F384=0,G384=0,H384=0,(_xlfn.IFNA(MATCH(LEFT($B384,4),Reference!$H:$H,0),0)))),$D384,
IF(AND(F384=0,G384=0,H384=0,_xlfn.IFNA(MATCH(MID($B384,5,4),Reference!$H:$H,0),0),LEFT($C384,4)&lt;&gt;"8865"),$D384,0)))))</f>
        <v>0</v>
      </c>
      <c r="J384" s="14">
        <f t="shared" si="47"/>
        <v>738.67000000000007</v>
      </c>
      <c r="K384" s="14">
        <f t="shared" si="48"/>
        <v>738.67000000000007</v>
      </c>
      <c r="L384" s="14">
        <f t="shared" si="49"/>
        <v>0</v>
      </c>
      <c r="M384" s="14" t="str">
        <f>IFERROR(IFERROR(INDEX(Reference!$C:$C,MATCH(VALUE(LEFT(B384,(FIND("-",B384,1)-1))),Reference!$B:$B,0)),INDEX(Reference!$C:$C,MATCH((LEFT(B384,(FIND("-",B384,1)-1))),Reference!$B:$B,0))),IFERROR(IF(FIND("-",B384),"Asset Management",""),""))</f>
        <v>DBU/Field Ops O&amp;M</v>
      </c>
      <c r="N384" s="14" t="str">
        <f>_xlfn.IFNA(INDEX(Reference!$M:$N,MATCH($C384,Reference!$M:$M,0),2),"Exclude")</f>
        <v>Nonlabor</v>
      </c>
      <c r="O384" s="14" t="str">
        <f>VLOOKUP(X384,'Department Detail'!$A$2:$F$5229,5,FALSE)</f>
        <v>T&amp;D Operations Processes</v>
      </c>
      <c r="R384" s="76"/>
      <c r="X384" s="14">
        <v>6404</v>
      </c>
    </row>
    <row r="385" spans="1:24" s="14" customFormat="1" ht="15" thickBot="1" x14ac:dyDescent="0.35">
      <c r="A385" s="13"/>
      <c r="B385" s="57" t="s">
        <v>444</v>
      </c>
      <c r="C385" s="57" t="s">
        <v>186</v>
      </c>
      <c r="D385" s="56">
        <v>302</v>
      </c>
      <c r="E385" s="56"/>
      <c r="F385" s="14">
        <f>IF(AND(LEFT($C385,4)&lt;&gt;"8310")*OR(_xlfn.IFNA(MATCH(LEFT($B385,8),Reference!$E:$E,0),0),(_xlfn.IFNA(MATCH(MID($B385,5,4),Reference!$E:$E,0),0))),$D385,)</f>
        <v>0</v>
      </c>
      <c r="G385" s="14">
        <f t="shared" si="45"/>
        <v>0</v>
      </c>
      <c r="H385" s="14">
        <f t="shared" si="46"/>
        <v>0</v>
      </c>
      <c r="I385" s="14">
        <f>IF(AND(F385=0,G385=0,H385=0,_xlfn.IFNA(MATCH(LEFT($B385,8),Reference!$G:$G,0),0)),0,
IF(AND(F385=0,G385=0,H385=0,_xlfn.IFNA(MATCH(LEFT($B385,8),Reference!$H:$H,0),0)),$D385,
IF(AND(F385=0,G385=0,H385=0,_xlfn.IFNA(MATCH(LEFT($C385,4),Reference!$H:$H,0),0)),$D385,
IF((AND(F385=0,G385=0,H385=0,(_xlfn.IFNA(MATCH(LEFT($B385,4),Reference!$H:$H,0),0)))),$D385,
IF(AND(F385=0,G385=0,H385=0,_xlfn.IFNA(MATCH(MID($B385,5,4),Reference!$H:$H,0),0),LEFT($C385,4)&lt;&gt;"8865"),$D385,0)))))</f>
        <v>0</v>
      </c>
      <c r="J385" s="14">
        <f t="shared" si="47"/>
        <v>302</v>
      </c>
      <c r="K385" s="14">
        <f t="shared" si="48"/>
        <v>302</v>
      </c>
      <c r="L385" s="14">
        <f t="shared" si="49"/>
        <v>0</v>
      </c>
      <c r="M385" s="14" t="str">
        <f>IFERROR(IFERROR(INDEX(Reference!$C:$C,MATCH(VALUE(LEFT(B385,(FIND("-",B385,1)-1))),Reference!$B:$B,0)),INDEX(Reference!$C:$C,MATCH((LEFT(B385,(FIND("-",B385,1)-1))),Reference!$B:$B,0))),IFERROR(IF(FIND("-",B385),"Asset Management",""),""))</f>
        <v>DBU/Field Ops O&amp;M</v>
      </c>
      <c r="N385" s="14" t="str">
        <f>_xlfn.IFNA(INDEX(Reference!$M:$N,MATCH($C385,Reference!$M:$M,0),2),"Exclude")</f>
        <v>Union Labor</v>
      </c>
      <c r="O385" s="14" t="str">
        <f>VLOOKUP(X385,'Department Detail'!$A$2:$F$5229,5,FALSE)</f>
        <v>T&amp;D Operations Processes</v>
      </c>
      <c r="R385" s="76"/>
      <c r="X385" s="14">
        <v>6404</v>
      </c>
    </row>
    <row r="386" spans="1:24" s="14" customFormat="1" ht="15" thickBot="1" x14ac:dyDescent="0.35">
      <c r="A386" s="13"/>
      <c r="B386" s="57" t="s">
        <v>444</v>
      </c>
      <c r="C386" s="57" t="s">
        <v>197</v>
      </c>
      <c r="D386" s="56">
        <v>20</v>
      </c>
      <c r="E386" s="56"/>
      <c r="F386" s="14">
        <f>IF(AND(LEFT($C386,4)&lt;&gt;"8310")*OR(_xlfn.IFNA(MATCH(LEFT($B386,8),Reference!$E:$E,0),0),(_xlfn.IFNA(MATCH(MID($B386,5,4),Reference!$E:$E,0),0))),$D386,)</f>
        <v>0</v>
      </c>
      <c r="G386" s="14">
        <f t="shared" si="45"/>
        <v>0</v>
      </c>
      <c r="H386" s="14">
        <f t="shared" si="46"/>
        <v>0</v>
      </c>
      <c r="I386" s="14">
        <f>IF(AND(F386=0,G386=0,H386=0,_xlfn.IFNA(MATCH(LEFT($B386,8),Reference!$G:$G,0),0)),0,
IF(AND(F386=0,G386=0,H386=0,_xlfn.IFNA(MATCH(LEFT($B386,8),Reference!$H:$H,0),0)),$D386,
IF(AND(F386=0,G386=0,H386=0,_xlfn.IFNA(MATCH(LEFT($C386,4),Reference!$H:$H,0),0)),$D386,
IF((AND(F386=0,G386=0,H386=0,(_xlfn.IFNA(MATCH(LEFT($B386,4),Reference!$H:$H,0),0)))),$D386,
IF(AND(F386=0,G386=0,H386=0,_xlfn.IFNA(MATCH(MID($B386,5,4),Reference!$H:$H,0),0),LEFT($C386,4)&lt;&gt;"8865"),$D386,0)))))</f>
        <v>0</v>
      </c>
      <c r="J386" s="14">
        <f t="shared" si="47"/>
        <v>20</v>
      </c>
      <c r="K386" s="14">
        <f t="shared" si="48"/>
        <v>20</v>
      </c>
      <c r="L386" s="14">
        <f t="shared" si="49"/>
        <v>0</v>
      </c>
      <c r="M386" s="14" t="str">
        <f>IFERROR(IFERROR(INDEX(Reference!$C:$C,MATCH(VALUE(LEFT(B386,(FIND("-",B386,1)-1))),Reference!$B:$B,0)),INDEX(Reference!$C:$C,MATCH((LEFT(B386,(FIND("-",B386,1)-1))),Reference!$B:$B,0))),IFERROR(IF(FIND("-",B386),"Asset Management",""),""))</f>
        <v>DBU/Field Ops O&amp;M</v>
      </c>
      <c r="N386" s="14" t="str">
        <f>_xlfn.IFNA(INDEX(Reference!$M:$N,MATCH($C386,Reference!$M:$M,0),2),"Exclude")</f>
        <v>Union Labor</v>
      </c>
      <c r="O386" s="14" t="str">
        <f>VLOOKUP(X386,'Department Detail'!$A$2:$F$5229,5,FALSE)</f>
        <v>T&amp;D Operations Processes</v>
      </c>
      <c r="R386" s="76"/>
      <c r="X386" s="14">
        <v>6404</v>
      </c>
    </row>
    <row r="387" spans="1:24" s="14" customFormat="1" ht="15" thickBot="1" x14ac:dyDescent="0.35">
      <c r="A387" s="13"/>
      <c r="B387" s="57" t="s">
        <v>444</v>
      </c>
      <c r="C387" s="57" t="s">
        <v>206</v>
      </c>
      <c r="D387" s="56">
        <v>84.02</v>
      </c>
      <c r="E387" s="56"/>
      <c r="F387" s="14">
        <f>IF(AND(LEFT($C387,4)&lt;&gt;"8310")*OR(_xlfn.IFNA(MATCH(LEFT($B387,8),Reference!$E:$E,0),0),(_xlfn.IFNA(MATCH(MID($B387,5,4),Reference!$E:$E,0),0))),$D387,)</f>
        <v>0</v>
      </c>
      <c r="G387" s="14">
        <f t="shared" si="45"/>
        <v>0</v>
      </c>
      <c r="H387" s="14">
        <f t="shared" si="46"/>
        <v>0</v>
      </c>
      <c r="I387" s="14">
        <f>IF(AND(F387=0,G387=0,H387=0,_xlfn.IFNA(MATCH(LEFT($B387,8),Reference!$G:$G,0),0)),0,
IF(AND(F387=0,G387=0,H387=0,_xlfn.IFNA(MATCH(LEFT($B387,8),Reference!$H:$H,0),0)),$D387,
IF(AND(F387=0,G387=0,H387=0,_xlfn.IFNA(MATCH(LEFT($C387,4),Reference!$H:$H,0),0)),$D387,
IF((AND(F387=0,G387=0,H387=0,(_xlfn.IFNA(MATCH(LEFT($B387,4),Reference!$H:$H,0),0)))),$D387,
IF(AND(F387=0,G387=0,H387=0,_xlfn.IFNA(MATCH(MID($B387,5,4),Reference!$H:$H,0),0),LEFT($C387,4)&lt;&gt;"8865"),$D387,0)))))</f>
        <v>0</v>
      </c>
      <c r="J387" s="14">
        <f t="shared" si="47"/>
        <v>84.02</v>
      </c>
      <c r="K387" s="14">
        <f t="shared" si="48"/>
        <v>84.02</v>
      </c>
      <c r="L387" s="14">
        <f t="shared" si="49"/>
        <v>0</v>
      </c>
      <c r="M387" s="14" t="str">
        <f>IFERROR(IFERROR(INDEX(Reference!$C:$C,MATCH(VALUE(LEFT(B387,(FIND("-",B387,1)-1))),Reference!$B:$B,0)),INDEX(Reference!$C:$C,MATCH((LEFT(B387,(FIND("-",B387,1)-1))),Reference!$B:$B,0))),IFERROR(IF(FIND("-",B387),"Asset Management",""),""))</f>
        <v>DBU/Field Ops O&amp;M</v>
      </c>
      <c r="N387" s="14" t="str">
        <f>_xlfn.IFNA(INDEX(Reference!$M:$N,MATCH($C387,Reference!$M:$M,0),2),"Exclude")</f>
        <v>Nonlabor</v>
      </c>
      <c r="O387" s="14" t="str">
        <f>VLOOKUP(X387,'Department Detail'!$A$2:$F$5229,5,FALSE)</f>
        <v>T&amp;D Operations Processes</v>
      </c>
      <c r="R387" s="76"/>
      <c r="X387" s="14">
        <v>6404</v>
      </c>
    </row>
    <row r="388" spans="1:24" s="14" customFormat="1" ht="15" thickBot="1" x14ac:dyDescent="0.35">
      <c r="A388" s="13"/>
      <c r="B388" s="57" t="s">
        <v>444</v>
      </c>
      <c r="C388" s="57" t="s">
        <v>231</v>
      </c>
      <c r="D388" s="56">
        <v>160</v>
      </c>
      <c r="E388" s="56"/>
      <c r="F388" s="14">
        <f>IF(AND(LEFT($C388,4)&lt;&gt;"8310")*OR(_xlfn.IFNA(MATCH(LEFT($B388,8),Reference!$E:$E,0),0),(_xlfn.IFNA(MATCH(MID($B388,5,4),Reference!$E:$E,0),0))),$D388,)</f>
        <v>0</v>
      </c>
      <c r="G388" s="14">
        <f t="shared" si="45"/>
        <v>0</v>
      </c>
      <c r="H388" s="14">
        <f t="shared" si="46"/>
        <v>0</v>
      </c>
      <c r="I388" s="14">
        <f>IF(AND(F388=0,G388=0,H388=0,_xlfn.IFNA(MATCH(LEFT($B388,8),Reference!$G:$G,0),0)),0,
IF(AND(F388=0,G388=0,H388=0,_xlfn.IFNA(MATCH(LEFT($B388,8),Reference!$H:$H,0),0)),$D388,
IF(AND(F388=0,G388=0,H388=0,_xlfn.IFNA(MATCH(LEFT($C388,4),Reference!$H:$H,0),0)),$D388,
IF((AND(F388=0,G388=0,H388=0,(_xlfn.IFNA(MATCH(LEFT($B388,4),Reference!$H:$H,0),0)))),$D388,
IF(AND(F388=0,G388=0,H388=0,_xlfn.IFNA(MATCH(MID($B388,5,4),Reference!$H:$H,0),0),LEFT($C388,4)&lt;&gt;"8865"),$D388,0)))))</f>
        <v>0</v>
      </c>
      <c r="J388" s="14">
        <f t="shared" si="47"/>
        <v>160</v>
      </c>
      <c r="K388" s="14">
        <f t="shared" si="48"/>
        <v>160</v>
      </c>
      <c r="L388" s="14">
        <f t="shared" si="49"/>
        <v>0</v>
      </c>
      <c r="M388" s="14" t="str">
        <f>IFERROR(IFERROR(INDEX(Reference!$C:$C,MATCH(VALUE(LEFT(B388,(FIND("-",B388,1)-1))),Reference!$B:$B,0)),INDEX(Reference!$C:$C,MATCH((LEFT(B388,(FIND("-",B388,1)-1))),Reference!$B:$B,0))),IFERROR(IF(FIND("-",B388),"Asset Management",""),""))</f>
        <v>DBU/Field Ops O&amp;M</v>
      </c>
      <c r="N388" s="14" t="str">
        <f>_xlfn.IFNA(INDEX(Reference!$M:$N,MATCH($C388,Reference!$M:$M,0),2),"Exclude")</f>
        <v>Nonlabor</v>
      </c>
      <c r="O388" s="14" t="str">
        <f>VLOOKUP(X388,'Department Detail'!$A$2:$F$5229,5,FALSE)</f>
        <v>T&amp;D Operations Processes</v>
      </c>
      <c r="R388" s="76"/>
      <c r="X388" s="14">
        <v>6404</v>
      </c>
    </row>
    <row r="389" spans="1:24" s="14" customFormat="1" ht="15" thickBot="1" x14ac:dyDescent="0.35">
      <c r="A389" s="13"/>
      <c r="B389" s="57" t="s">
        <v>444</v>
      </c>
      <c r="C389" s="57" t="s">
        <v>191</v>
      </c>
      <c r="D389" s="56">
        <v>2470.7600000000002</v>
      </c>
      <c r="E389" s="56"/>
      <c r="F389" s="14">
        <f>IF(AND(LEFT($C389,4)&lt;&gt;"8310")*OR(_xlfn.IFNA(MATCH(LEFT($B389,8),Reference!$E:$E,0),0),(_xlfn.IFNA(MATCH(MID($B389,5,4),Reference!$E:$E,0),0))),$D389,)</f>
        <v>0</v>
      </c>
      <c r="G389" s="14">
        <f t="shared" si="45"/>
        <v>0</v>
      </c>
      <c r="H389" s="14">
        <f t="shared" si="46"/>
        <v>0</v>
      </c>
      <c r="I389" s="14">
        <f>IF(AND(F389=0,G389=0,H389=0,_xlfn.IFNA(MATCH(LEFT($B389,8),Reference!$G:$G,0),0)),0,
IF(AND(F389=0,G389=0,H389=0,_xlfn.IFNA(MATCH(LEFT($B389,8),Reference!$H:$H,0),0)),$D389,
IF(AND(F389=0,G389=0,H389=0,_xlfn.IFNA(MATCH(LEFT($C389,4),Reference!$H:$H,0),0)),$D389,
IF((AND(F389=0,G389=0,H389=0,(_xlfn.IFNA(MATCH(LEFT($B389,4),Reference!$H:$H,0),0)))),$D389,
IF(AND(F389=0,G389=0,H389=0,_xlfn.IFNA(MATCH(MID($B389,5,4),Reference!$H:$H,0),0),LEFT($C389,4)&lt;&gt;"8865"),$D389,0)))))</f>
        <v>0</v>
      </c>
      <c r="J389" s="14">
        <f t="shared" si="47"/>
        <v>2470.7600000000002</v>
      </c>
      <c r="K389" s="14">
        <f t="shared" si="48"/>
        <v>2470.7600000000002</v>
      </c>
      <c r="L389" s="14">
        <f t="shared" si="49"/>
        <v>0</v>
      </c>
      <c r="M389" s="14" t="str">
        <f>IFERROR(IFERROR(INDEX(Reference!$C:$C,MATCH(VALUE(LEFT(B389,(FIND("-",B389,1)-1))),Reference!$B:$B,0)),INDEX(Reference!$C:$C,MATCH((LEFT(B389,(FIND("-",B389,1)-1))),Reference!$B:$B,0))),IFERROR(IF(FIND("-",B389),"Asset Management",""),""))</f>
        <v>DBU/Field Ops O&amp;M</v>
      </c>
      <c r="N389" s="14" t="str">
        <f>_xlfn.IFNA(INDEX(Reference!$M:$N,MATCH($C389,Reference!$M:$M,0),2),"Exclude")</f>
        <v>Union Labor</v>
      </c>
      <c r="O389" s="14" t="str">
        <f>VLOOKUP(X389,'Department Detail'!$A$2:$F$5229,5,FALSE)</f>
        <v>T&amp;D Operations Processes</v>
      </c>
      <c r="R389" s="76"/>
      <c r="X389" s="14">
        <v>6404</v>
      </c>
    </row>
    <row r="390" spans="1:24" s="14" customFormat="1" ht="15" thickBot="1" x14ac:dyDescent="0.35">
      <c r="A390" s="13"/>
      <c r="B390" s="57" t="s">
        <v>445</v>
      </c>
      <c r="C390" s="57" t="s">
        <v>186</v>
      </c>
      <c r="D390" s="56">
        <v>775.43000000000006</v>
      </c>
      <c r="E390" s="56"/>
      <c r="F390" s="14">
        <f>IF(AND(LEFT($C390,4)&lt;&gt;"8310")*OR(_xlfn.IFNA(MATCH(LEFT($B390,8),Reference!$E:$E,0),0),(_xlfn.IFNA(MATCH(MID($B390,5,4),Reference!$E:$E,0),0))),$D390,)</f>
        <v>0</v>
      </c>
      <c r="G390" s="14">
        <f t="shared" si="45"/>
        <v>0</v>
      </c>
      <c r="H390" s="14">
        <f t="shared" si="46"/>
        <v>0</v>
      </c>
      <c r="I390" s="14">
        <f>IF(AND(F390=0,G390=0,H390=0,_xlfn.IFNA(MATCH(LEFT($B390,8),Reference!$G:$G,0),0)),0,
IF(AND(F390=0,G390=0,H390=0,_xlfn.IFNA(MATCH(LEFT($B390,8),Reference!$H:$H,0),0)),$D390,
IF(AND(F390=0,G390=0,H390=0,_xlfn.IFNA(MATCH(LEFT($C390,4),Reference!$H:$H,0),0)),$D390,
IF((AND(F390=0,G390=0,H390=0,(_xlfn.IFNA(MATCH(LEFT($B390,4),Reference!$H:$H,0),0)))),$D390,
IF(AND(F390=0,G390=0,H390=0,_xlfn.IFNA(MATCH(MID($B390,5,4),Reference!$H:$H,0),0),LEFT($C390,4)&lt;&gt;"8865"),$D390,0)))))</f>
        <v>0</v>
      </c>
      <c r="J390" s="14">
        <f t="shared" si="47"/>
        <v>775.43000000000006</v>
      </c>
      <c r="K390" s="14">
        <f t="shared" si="48"/>
        <v>775.43000000000006</v>
      </c>
      <c r="L390" s="14">
        <f t="shared" si="49"/>
        <v>0</v>
      </c>
      <c r="M390" s="14" t="str">
        <f>IFERROR(IFERROR(INDEX(Reference!$C:$C,MATCH(VALUE(LEFT(B390,(FIND("-",B390,1)-1))),Reference!$B:$B,0)),INDEX(Reference!$C:$C,MATCH((LEFT(B390,(FIND("-",B390,1)-1))),Reference!$B:$B,0))),IFERROR(IF(FIND("-",B390),"Asset Management",""),""))</f>
        <v>DBU/Field Ops O&amp;M</v>
      </c>
      <c r="N390" s="14" t="str">
        <f>_xlfn.IFNA(INDEX(Reference!$M:$N,MATCH($C390,Reference!$M:$M,0),2),"Exclude")</f>
        <v>Union Labor</v>
      </c>
      <c r="O390" s="14" t="str">
        <f>VLOOKUP(X390,'Department Detail'!$A$2:$F$5229,5,FALSE)</f>
        <v>T&amp;D Operations Processes</v>
      </c>
      <c r="R390" s="76"/>
      <c r="X390" s="14">
        <v>6404</v>
      </c>
    </row>
    <row r="391" spans="1:24" s="14" customFormat="1" ht="15" thickBot="1" x14ac:dyDescent="0.35">
      <c r="A391" s="13"/>
      <c r="B391" s="57" t="s">
        <v>445</v>
      </c>
      <c r="C391" s="57" t="s">
        <v>191</v>
      </c>
      <c r="D391" s="56">
        <v>633.46</v>
      </c>
      <c r="E391" s="56"/>
      <c r="F391" s="14">
        <f>IF(AND(LEFT($C391,4)&lt;&gt;"8310")*OR(_xlfn.IFNA(MATCH(LEFT($B391,8),Reference!$E:$E,0),0),(_xlfn.IFNA(MATCH(MID($B391,5,4),Reference!$E:$E,0),0))),$D391,)</f>
        <v>0</v>
      </c>
      <c r="G391" s="14">
        <f t="shared" si="45"/>
        <v>0</v>
      </c>
      <c r="H391" s="14">
        <f t="shared" si="46"/>
        <v>0</v>
      </c>
      <c r="I391" s="14">
        <f>IF(AND(F391=0,G391=0,H391=0,_xlfn.IFNA(MATCH(LEFT($B391,8),Reference!$G:$G,0),0)),0,
IF(AND(F391=0,G391=0,H391=0,_xlfn.IFNA(MATCH(LEFT($B391,8),Reference!$H:$H,0),0)),$D391,
IF(AND(F391=0,G391=0,H391=0,_xlfn.IFNA(MATCH(LEFT($C391,4),Reference!$H:$H,0),0)),$D391,
IF((AND(F391=0,G391=0,H391=0,(_xlfn.IFNA(MATCH(LEFT($B391,4),Reference!$H:$H,0),0)))),$D391,
IF(AND(F391=0,G391=0,H391=0,_xlfn.IFNA(MATCH(MID($B391,5,4),Reference!$H:$H,0),0),LEFT($C391,4)&lt;&gt;"8865"),$D391,0)))))</f>
        <v>0</v>
      </c>
      <c r="J391" s="14">
        <f t="shared" si="47"/>
        <v>633.46</v>
      </c>
      <c r="K391" s="14">
        <f t="shared" si="48"/>
        <v>633.46</v>
      </c>
      <c r="L391" s="14">
        <f t="shared" si="49"/>
        <v>0</v>
      </c>
      <c r="M391" s="14" t="str">
        <f>IFERROR(IFERROR(INDEX(Reference!$C:$C,MATCH(VALUE(LEFT(B391,(FIND("-",B391,1)-1))),Reference!$B:$B,0)),INDEX(Reference!$C:$C,MATCH((LEFT(B391,(FIND("-",B391,1)-1))),Reference!$B:$B,0))),IFERROR(IF(FIND("-",B391),"Asset Management",""),""))</f>
        <v>DBU/Field Ops O&amp;M</v>
      </c>
      <c r="N391" s="14" t="str">
        <f>_xlfn.IFNA(INDEX(Reference!$M:$N,MATCH($C391,Reference!$M:$M,0),2),"Exclude")</f>
        <v>Union Labor</v>
      </c>
      <c r="O391" s="14" t="str">
        <f>VLOOKUP(X391,'Department Detail'!$A$2:$F$5229,5,FALSE)</f>
        <v>Line &amp; Meter Operations</v>
      </c>
      <c r="R391" s="76"/>
      <c r="X391" s="14">
        <v>7889</v>
      </c>
    </row>
    <row r="392" spans="1:24" s="14" customFormat="1" ht="15" thickBot="1" x14ac:dyDescent="0.35">
      <c r="A392" s="13"/>
      <c r="B392" s="57" t="s">
        <v>446</v>
      </c>
      <c r="C392" s="57" t="s">
        <v>190</v>
      </c>
      <c r="D392" s="56">
        <v>284</v>
      </c>
      <c r="E392" s="56"/>
      <c r="F392" s="14">
        <f>IF(AND(LEFT($C392,4)&lt;&gt;"8310")*OR(_xlfn.IFNA(MATCH(LEFT($B392,8),Reference!$E:$E,0),0),(_xlfn.IFNA(MATCH(MID($B392,5,4),Reference!$E:$E,0),0))),$D392,)</f>
        <v>0</v>
      </c>
      <c r="G392" s="14">
        <f t="shared" si="45"/>
        <v>0</v>
      </c>
      <c r="H392" s="14">
        <f t="shared" si="46"/>
        <v>0</v>
      </c>
      <c r="I392" s="14">
        <f>IF(AND(F392=0,G392=0,H392=0,_xlfn.IFNA(MATCH(LEFT($B392,8),Reference!$G:$G,0),0)),0,
IF(AND(F392=0,G392=0,H392=0,_xlfn.IFNA(MATCH(LEFT($B392,8),Reference!$H:$H,0),0)),$D392,
IF(AND(F392=0,G392=0,H392=0,_xlfn.IFNA(MATCH(LEFT($C392,4),Reference!$H:$H,0),0)),$D392,
IF((AND(F392=0,G392=0,H392=0,(_xlfn.IFNA(MATCH(LEFT($B392,4),Reference!$H:$H,0),0)))),$D392,
IF(AND(F392=0,G392=0,H392=0,_xlfn.IFNA(MATCH(MID($B392,5,4),Reference!$H:$H,0),0),LEFT($C392,4)&lt;&gt;"8865"),$D392,0)))))</f>
        <v>0</v>
      </c>
      <c r="J392" s="14">
        <f t="shared" si="47"/>
        <v>284</v>
      </c>
      <c r="K392" s="14">
        <f t="shared" si="48"/>
        <v>284</v>
      </c>
      <c r="L392" s="14">
        <f t="shared" si="49"/>
        <v>0</v>
      </c>
      <c r="M392" s="14" t="str">
        <f>IFERROR(IFERROR(INDEX(Reference!$C:$C,MATCH(VALUE(LEFT(B392,(FIND("-",B392,1)-1))),Reference!$B:$B,0)),INDEX(Reference!$C:$C,MATCH((LEFT(B392,(FIND("-",B392,1)-1))),Reference!$B:$B,0))),IFERROR(IF(FIND("-",B392),"Asset Management",""),""))</f>
        <v>DBU/Field Ops O&amp;M</v>
      </c>
      <c r="N392" s="14" t="str">
        <f>_xlfn.IFNA(INDEX(Reference!$M:$N,MATCH($C392,Reference!$M:$M,0),2),"Exclude")</f>
        <v>Nonlabor</v>
      </c>
      <c r="O392" s="14" t="str">
        <f>VLOOKUP(X392,'Department Detail'!$A$2:$F$5229,5,FALSE)</f>
        <v>Line &amp; Meter Operations</v>
      </c>
      <c r="R392" s="76"/>
      <c r="X392" s="14">
        <v>7889</v>
      </c>
    </row>
    <row r="393" spans="1:24" s="14" customFormat="1" ht="15" thickBot="1" x14ac:dyDescent="0.35">
      <c r="A393" s="13"/>
      <c r="B393" s="57" t="s">
        <v>446</v>
      </c>
      <c r="C393" s="57" t="s">
        <v>186</v>
      </c>
      <c r="D393" s="56">
        <v>16737.71</v>
      </c>
      <c r="E393" s="56"/>
      <c r="F393" s="14">
        <f>IF(AND(LEFT($C393,4)&lt;&gt;"8310")*OR(_xlfn.IFNA(MATCH(LEFT($B393,8),Reference!$E:$E,0),0),(_xlfn.IFNA(MATCH(MID($B393,5,4),Reference!$E:$E,0),0))),$D393,)</f>
        <v>0</v>
      </c>
      <c r="G393" s="14">
        <f t="shared" si="45"/>
        <v>0</v>
      </c>
      <c r="H393" s="14">
        <f t="shared" si="46"/>
        <v>0</v>
      </c>
      <c r="I393" s="14">
        <f>IF(AND(F393=0,G393=0,H393=0,_xlfn.IFNA(MATCH(LEFT($B393,8),Reference!$G:$G,0),0)),0,
IF(AND(F393=0,G393=0,H393=0,_xlfn.IFNA(MATCH(LEFT($B393,8),Reference!$H:$H,0),0)),$D393,
IF(AND(F393=0,G393=0,H393=0,_xlfn.IFNA(MATCH(LEFT($C393,4),Reference!$H:$H,0),0)),$D393,
IF((AND(F393=0,G393=0,H393=0,(_xlfn.IFNA(MATCH(LEFT($B393,4),Reference!$H:$H,0),0)))),$D393,
IF(AND(F393=0,G393=0,H393=0,_xlfn.IFNA(MATCH(MID($B393,5,4),Reference!$H:$H,0),0),LEFT($C393,4)&lt;&gt;"8865"),$D393,0)))))</f>
        <v>0</v>
      </c>
      <c r="J393" s="14">
        <f t="shared" si="47"/>
        <v>16737.71</v>
      </c>
      <c r="K393" s="14">
        <f t="shared" si="48"/>
        <v>16737.71</v>
      </c>
      <c r="L393" s="14">
        <f t="shared" si="49"/>
        <v>0</v>
      </c>
      <c r="M393" s="14" t="str">
        <f>IFERROR(IFERROR(INDEX(Reference!$C:$C,MATCH(VALUE(LEFT(B393,(FIND("-",B393,1)-1))),Reference!$B:$B,0)),INDEX(Reference!$C:$C,MATCH((LEFT(B393,(FIND("-",B393,1)-1))),Reference!$B:$B,0))),IFERROR(IF(FIND("-",B393),"Asset Management",""),""))</f>
        <v>DBU/Field Ops O&amp;M</v>
      </c>
      <c r="N393" s="14" t="str">
        <f>_xlfn.IFNA(INDEX(Reference!$M:$N,MATCH($C393,Reference!$M:$M,0),2),"Exclude")</f>
        <v>Union Labor</v>
      </c>
      <c r="O393" s="14" t="str">
        <f>VLOOKUP(X393,'Department Detail'!$A$2:$F$5229,5,FALSE)</f>
        <v>Line &amp; Meter Operations</v>
      </c>
      <c r="R393" s="76"/>
      <c r="X393" s="14">
        <v>7889</v>
      </c>
    </row>
    <row r="394" spans="1:24" s="14" customFormat="1" ht="15" thickBot="1" x14ac:dyDescent="0.35">
      <c r="A394" s="13"/>
      <c r="B394" s="57" t="s">
        <v>446</v>
      </c>
      <c r="C394" s="57" t="s">
        <v>197</v>
      </c>
      <c r="D394" s="56">
        <v>37203.01</v>
      </c>
      <c r="E394" s="56"/>
      <c r="F394" s="14">
        <f>IF(AND(LEFT($C394,4)&lt;&gt;"8310")*OR(_xlfn.IFNA(MATCH(LEFT($B394,8),Reference!$E:$E,0),0),(_xlfn.IFNA(MATCH(MID($B394,5,4),Reference!$E:$E,0),0))),$D394,)</f>
        <v>0</v>
      </c>
      <c r="G394" s="14">
        <f t="shared" si="45"/>
        <v>0</v>
      </c>
      <c r="H394" s="14">
        <f t="shared" si="46"/>
        <v>0</v>
      </c>
      <c r="I394" s="14">
        <f>IF(AND(F394=0,G394=0,H394=0,_xlfn.IFNA(MATCH(LEFT($B394,8),Reference!$G:$G,0),0)),0,
IF(AND(F394=0,G394=0,H394=0,_xlfn.IFNA(MATCH(LEFT($B394,8),Reference!$H:$H,0),0)),$D394,
IF(AND(F394=0,G394=0,H394=0,_xlfn.IFNA(MATCH(LEFT($C394,4),Reference!$H:$H,0),0)),$D394,
IF((AND(F394=0,G394=0,H394=0,(_xlfn.IFNA(MATCH(LEFT($B394,4),Reference!$H:$H,0),0)))),$D394,
IF(AND(F394=0,G394=0,H394=0,_xlfn.IFNA(MATCH(MID($B394,5,4),Reference!$H:$H,0),0),LEFT($C394,4)&lt;&gt;"8865"),$D394,0)))))</f>
        <v>0</v>
      </c>
      <c r="J394" s="14">
        <f t="shared" si="47"/>
        <v>37203.01</v>
      </c>
      <c r="K394" s="14">
        <f t="shared" si="48"/>
        <v>37203.01</v>
      </c>
      <c r="L394" s="14">
        <f t="shared" si="49"/>
        <v>0</v>
      </c>
      <c r="M394" s="14" t="str">
        <f>IFERROR(IFERROR(INDEX(Reference!$C:$C,MATCH(VALUE(LEFT(B394,(FIND("-",B394,1)-1))),Reference!$B:$B,0)),INDEX(Reference!$C:$C,MATCH((LEFT(B394,(FIND("-",B394,1)-1))),Reference!$B:$B,0))),IFERROR(IF(FIND("-",B394),"Asset Management",""),""))</f>
        <v>DBU/Field Ops O&amp;M</v>
      </c>
      <c r="N394" s="14" t="str">
        <f>_xlfn.IFNA(INDEX(Reference!$M:$N,MATCH($C394,Reference!$M:$M,0),2),"Exclude")</f>
        <v>Union Labor</v>
      </c>
      <c r="O394" s="14" t="str">
        <f>VLOOKUP(X394,'Department Detail'!$A$2:$F$5229,5,FALSE)</f>
        <v>Line &amp; Meter Operations</v>
      </c>
      <c r="R394" s="76"/>
      <c r="X394" s="14">
        <v>9530</v>
      </c>
    </row>
    <row r="395" spans="1:24" s="14" customFormat="1" ht="15" thickBot="1" x14ac:dyDescent="0.35">
      <c r="A395" s="13"/>
      <c r="B395" s="57" t="s">
        <v>446</v>
      </c>
      <c r="C395" s="57" t="s">
        <v>231</v>
      </c>
      <c r="D395" s="56">
        <v>1410</v>
      </c>
      <c r="E395" s="56"/>
      <c r="F395" s="14">
        <f>IF(AND(LEFT($C395,4)&lt;&gt;"8310")*OR(_xlfn.IFNA(MATCH(LEFT($B395,8),Reference!$E:$E,0),0),(_xlfn.IFNA(MATCH(MID($B395,5,4),Reference!$E:$E,0),0))),$D395,)</f>
        <v>0</v>
      </c>
      <c r="G395" s="14">
        <f t="shared" si="45"/>
        <v>0</v>
      </c>
      <c r="H395" s="14">
        <f t="shared" si="46"/>
        <v>0</v>
      </c>
      <c r="I395" s="14">
        <f>IF(AND(F395=0,G395=0,H395=0,_xlfn.IFNA(MATCH(LEFT($B395,8),Reference!$G:$G,0),0)),0,
IF(AND(F395=0,G395=0,H395=0,_xlfn.IFNA(MATCH(LEFT($B395,8),Reference!$H:$H,0),0)),$D395,
IF(AND(F395=0,G395=0,H395=0,_xlfn.IFNA(MATCH(LEFT($C395,4),Reference!$H:$H,0),0)),$D395,
IF((AND(F395=0,G395=0,H395=0,(_xlfn.IFNA(MATCH(LEFT($B395,4),Reference!$H:$H,0),0)))),$D395,
IF(AND(F395=0,G395=0,H395=0,_xlfn.IFNA(MATCH(MID($B395,5,4),Reference!$H:$H,0),0),LEFT($C395,4)&lt;&gt;"8865"),$D395,0)))))</f>
        <v>0</v>
      </c>
      <c r="J395" s="14">
        <f t="shared" si="47"/>
        <v>1410</v>
      </c>
      <c r="K395" s="14">
        <f t="shared" si="48"/>
        <v>1410</v>
      </c>
      <c r="L395" s="14">
        <f t="shared" si="49"/>
        <v>0</v>
      </c>
      <c r="M395" s="14" t="str">
        <f>IFERROR(IFERROR(INDEX(Reference!$C:$C,MATCH(VALUE(LEFT(B395,(FIND("-",B395,1)-1))),Reference!$B:$B,0)),INDEX(Reference!$C:$C,MATCH((LEFT(B395,(FIND("-",B395,1)-1))),Reference!$B:$B,0))),IFERROR(IF(FIND("-",B395),"Asset Management",""),""))</f>
        <v>DBU/Field Ops O&amp;M</v>
      </c>
      <c r="N395" s="14" t="str">
        <f>_xlfn.IFNA(INDEX(Reference!$M:$N,MATCH($C395,Reference!$M:$M,0),2),"Exclude")</f>
        <v>Nonlabor</v>
      </c>
      <c r="O395" s="14" t="str">
        <f>VLOOKUP(X395,'Department Detail'!$A$2:$F$5229,5,FALSE)</f>
        <v>Line &amp; Meter Operations</v>
      </c>
      <c r="R395" s="76"/>
      <c r="X395" s="14">
        <v>9530</v>
      </c>
    </row>
    <row r="396" spans="1:24" s="14" customFormat="1" ht="15" thickBot="1" x14ac:dyDescent="0.35">
      <c r="A396" s="13"/>
      <c r="B396" s="57" t="s">
        <v>446</v>
      </c>
      <c r="C396" s="57" t="s">
        <v>191</v>
      </c>
      <c r="D396" s="56">
        <v>49735.42</v>
      </c>
      <c r="E396" s="56"/>
      <c r="F396" s="14">
        <f>IF(AND(LEFT($C396,4)&lt;&gt;"8310")*OR(_xlfn.IFNA(MATCH(LEFT($B396,8),Reference!$E:$E,0),0),(_xlfn.IFNA(MATCH(MID($B396,5,4),Reference!$E:$E,0),0))),$D396,)</f>
        <v>0</v>
      </c>
      <c r="G396" s="14">
        <f t="shared" si="45"/>
        <v>0</v>
      </c>
      <c r="H396" s="14">
        <f t="shared" si="46"/>
        <v>0</v>
      </c>
      <c r="I396" s="14">
        <f>IF(AND(F396=0,G396=0,H396=0,_xlfn.IFNA(MATCH(LEFT($B396,8),Reference!$G:$G,0),0)),0,
IF(AND(F396=0,G396=0,H396=0,_xlfn.IFNA(MATCH(LEFT($B396,8),Reference!$H:$H,0),0)),$D396,
IF(AND(F396=0,G396=0,H396=0,_xlfn.IFNA(MATCH(LEFT($C396,4),Reference!$H:$H,0),0)),$D396,
IF((AND(F396=0,G396=0,H396=0,(_xlfn.IFNA(MATCH(LEFT($B396,4),Reference!$H:$H,0),0)))),$D396,
IF(AND(F396=0,G396=0,H396=0,_xlfn.IFNA(MATCH(MID($B396,5,4),Reference!$H:$H,0),0),LEFT($C396,4)&lt;&gt;"8865"),$D396,0)))))</f>
        <v>0</v>
      </c>
      <c r="J396" s="14">
        <f t="shared" si="47"/>
        <v>49735.42</v>
      </c>
      <c r="K396" s="14">
        <f t="shared" si="48"/>
        <v>49735.42</v>
      </c>
      <c r="L396" s="14">
        <f t="shared" si="49"/>
        <v>0</v>
      </c>
      <c r="M396" s="14" t="str">
        <f>IFERROR(IFERROR(INDEX(Reference!$C:$C,MATCH(VALUE(LEFT(B396,(FIND("-",B396,1)-1))),Reference!$B:$B,0)),INDEX(Reference!$C:$C,MATCH((LEFT(B396,(FIND("-",B396,1)-1))),Reference!$B:$B,0))),IFERROR(IF(FIND("-",B396),"Asset Management",""),""))</f>
        <v>DBU/Field Ops O&amp;M</v>
      </c>
      <c r="N396" s="14" t="str">
        <f>_xlfn.IFNA(INDEX(Reference!$M:$N,MATCH($C396,Reference!$M:$M,0),2),"Exclude")</f>
        <v>Union Labor</v>
      </c>
      <c r="O396" s="14" t="str">
        <f>VLOOKUP(X396,'Department Detail'!$A$2:$F$5229,5,FALSE)</f>
        <v>Line &amp; Meter Operations</v>
      </c>
      <c r="R396" s="76"/>
      <c r="X396" s="14">
        <v>9530</v>
      </c>
    </row>
    <row r="397" spans="1:24" s="14" customFormat="1" ht="15" thickBot="1" x14ac:dyDescent="0.35">
      <c r="A397" s="13"/>
      <c r="B397" s="57" t="s">
        <v>447</v>
      </c>
      <c r="C397" s="57" t="s">
        <v>207</v>
      </c>
      <c r="D397" s="56">
        <v>41.1</v>
      </c>
      <c r="E397" s="56"/>
      <c r="F397" s="14">
        <f>IF(AND(LEFT($C397,4)&lt;&gt;"8310")*OR(_xlfn.IFNA(MATCH(LEFT($B397,8),Reference!$E:$E,0),0),(_xlfn.IFNA(MATCH(MID($B397,5,4),Reference!$E:$E,0),0))),$D397,)</f>
        <v>0</v>
      </c>
      <c r="G397" s="14">
        <f t="shared" si="45"/>
        <v>0</v>
      </c>
      <c r="H397" s="14">
        <f t="shared" si="46"/>
        <v>0</v>
      </c>
      <c r="I397" s="14">
        <f>IF(AND(F397=0,G397=0,H397=0,_xlfn.IFNA(MATCH(LEFT($B397,8),Reference!$G:$G,0),0)),0,
IF(AND(F397=0,G397=0,H397=0,_xlfn.IFNA(MATCH(LEFT($B397,8),Reference!$H:$H,0),0)),$D397,
IF(AND(F397=0,G397=0,H397=0,_xlfn.IFNA(MATCH(LEFT($C397,4),Reference!$H:$H,0),0)),$D397,
IF((AND(F397=0,G397=0,H397=0,(_xlfn.IFNA(MATCH(LEFT($B397,4),Reference!$H:$H,0),0)))),$D397,
IF(AND(F397=0,G397=0,H397=0,_xlfn.IFNA(MATCH(MID($B397,5,4),Reference!$H:$H,0),0),LEFT($C397,4)&lt;&gt;"8865"),$D397,0)))))</f>
        <v>0</v>
      </c>
      <c r="J397" s="14">
        <f t="shared" si="47"/>
        <v>41.1</v>
      </c>
      <c r="K397" s="14">
        <f t="shared" si="48"/>
        <v>41.1</v>
      </c>
      <c r="L397" s="14">
        <f t="shared" si="49"/>
        <v>0</v>
      </c>
      <c r="M397" s="14" t="str">
        <f>IFERROR(IFERROR(INDEX(Reference!$C:$C,MATCH(VALUE(LEFT(B397,(FIND("-",B397,1)-1))),Reference!$B:$B,0)),INDEX(Reference!$C:$C,MATCH((LEFT(B397,(FIND("-",B397,1)-1))),Reference!$B:$B,0))),IFERROR(IF(FIND("-",B397),"Asset Management",""),""))</f>
        <v>DBU/Field Ops O&amp;M</v>
      </c>
      <c r="N397" s="14" t="str">
        <f>_xlfn.IFNA(INDEX(Reference!$M:$N,MATCH($C397,Reference!$M:$M,0),2),"Exclude")</f>
        <v>Nonlabor</v>
      </c>
      <c r="O397" s="14" t="str">
        <f>VLOOKUP(X397,'Department Detail'!$A$2:$F$5229,5,FALSE)</f>
        <v>Line &amp; Meter Operations</v>
      </c>
      <c r="R397" s="76"/>
      <c r="X397" s="14">
        <v>9530</v>
      </c>
    </row>
    <row r="398" spans="1:24" s="14" customFormat="1" ht="15" thickBot="1" x14ac:dyDescent="0.35">
      <c r="A398" s="13"/>
      <c r="B398" s="57" t="s">
        <v>447</v>
      </c>
      <c r="C398" s="57" t="s">
        <v>186</v>
      </c>
      <c r="D398" s="56">
        <v>34306.720000000001</v>
      </c>
      <c r="E398" s="56"/>
      <c r="F398" s="14">
        <f>IF(AND(LEFT($C398,4)&lt;&gt;"8310")*OR(_xlfn.IFNA(MATCH(LEFT($B398,8),Reference!$E:$E,0),0),(_xlfn.IFNA(MATCH(MID($B398,5,4),Reference!$E:$E,0),0))),$D398,)</f>
        <v>0</v>
      </c>
      <c r="G398" s="14">
        <f t="shared" si="45"/>
        <v>0</v>
      </c>
      <c r="H398" s="14">
        <f t="shared" si="46"/>
        <v>0</v>
      </c>
      <c r="I398" s="14">
        <f>IF(AND(F398=0,G398=0,H398=0,_xlfn.IFNA(MATCH(LEFT($B398,8),Reference!$G:$G,0),0)),0,
IF(AND(F398=0,G398=0,H398=0,_xlfn.IFNA(MATCH(LEFT($B398,8),Reference!$H:$H,0),0)),$D398,
IF(AND(F398=0,G398=0,H398=0,_xlfn.IFNA(MATCH(LEFT($C398,4),Reference!$H:$H,0),0)),$D398,
IF((AND(F398=0,G398=0,H398=0,(_xlfn.IFNA(MATCH(LEFT($B398,4),Reference!$H:$H,0),0)))),$D398,
IF(AND(F398=0,G398=0,H398=0,_xlfn.IFNA(MATCH(MID($B398,5,4),Reference!$H:$H,0),0),LEFT($C398,4)&lt;&gt;"8865"),$D398,0)))))</f>
        <v>0</v>
      </c>
      <c r="J398" s="14">
        <f t="shared" si="47"/>
        <v>34306.720000000001</v>
      </c>
      <c r="K398" s="14">
        <f t="shared" si="48"/>
        <v>34306.720000000001</v>
      </c>
      <c r="L398" s="14">
        <f t="shared" si="49"/>
        <v>0</v>
      </c>
      <c r="M398" s="14" t="str">
        <f>IFERROR(IFERROR(INDEX(Reference!$C:$C,MATCH(VALUE(LEFT(B398,(FIND("-",B398,1)-1))),Reference!$B:$B,0)),INDEX(Reference!$C:$C,MATCH((LEFT(B398,(FIND("-",B398,1)-1))),Reference!$B:$B,0))),IFERROR(IF(FIND("-",B398),"Asset Management",""),""))</f>
        <v>DBU/Field Ops O&amp;M</v>
      </c>
      <c r="N398" s="14" t="str">
        <f>_xlfn.IFNA(INDEX(Reference!$M:$N,MATCH($C398,Reference!$M:$M,0),2),"Exclude")</f>
        <v>Union Labor</v>
      </c>
      <c r="O398" s="14" t="str">
        <f>VLOOKUP(X398,'Department Detail'!$A$2:$F$5229,5,FALSE)</f>
        <v>Line &amp; Meter Operations</v>
      </c>
      <c r="R398" s="76"/>
      <c r="X398" s="14">
        <v>9530</v>
      </c>
    </row>
    <row r="399" spans="1:24" s="14" customFormat="1" ht="15" thickBot="1" x14ac:dyDescent="0.35">
      <c r="A399" s="13"/>
      <c r="B399" s="57" t="s">
        <v>447</v>
      </c>
      <c r="C399" s="57" t="s">
        <v>197</v>
      </c>
      <c r="D399" s="56">
        <v>141.30000000000001</v>
      </c>
      <c r="E399" s="56"/>
      <c r="F399" s="14">
        <f>IF(AND(LEFT($C399,4)&lt;&gt;"8310")*OR(_xlfn.IFNA(MATCH(LEFT($B399,8),Reference!$E:$E,0),0),(_xlfn.IFNA(MATCH(MID($B399,5,4),Reference!$E:$E,0),0))),$D399,)</f>
        <v>0</v>
      </c>
      <c r="G399" s="14">
        <f t="shared" si="45"/>
        <v>0</v>
      </c>
      <c r="H399" s="14">
        <f t="shared" si="46"/>
        <v>0</v>
      </c>
      <c r="I399" s="14">
        <f>IF(AND(F399=0,G399=0,H399=0,_xlfn.IFNA(MATCH(LEFT($B399,8),Reference!$G:$G,0),0)),0,
IF(AND(F399=0,G399=0,H399=0,_xlfn.IFNA(MATCH(LEFT($B399,8),Reference!$H:$H,0),0)),$D399,
IF(AND(F399=0,G399=0,H399=0,_xlfn.IFNA(MATCH(LEFT($C399,4),Reference!$H:$H,0),0)),$D399,
IF((AND(F399=0,G399=0,H399=0,(_xlfn.IFNA(MATCH(LEFT($B399,4),Reference!$H:$H,0),0)))),$D399,
IF(AND(F399=0,G399=0,H399=0,_xlfn.IFNA(MATCH(MID($B399,5,4),Reference!$H:$H,0),0),LEFT($C399,4)&lt;&gt;"8865"),$D399,0)))))</f>
        <v>0</v>
      </c>
      <c r="J399" s="14">
        <f t="shared" si="47"/>
        <v>141.30000000000001</v>
      </c>
      <c r="K399" s="14">
        <f t="shared" si="48"/>
        <v>141.30000000000001</v>
      </c>
      <c r="L399" s="14">
        <f t="shared" si="49"/>
        <v>0</v>
      </c>
      <c r="M399" s="14" t="str">
        <f>IFERROR(IFERROR(INDEX(Reference!$C:$C,MATCH(VALUE(LEFT(B399,(FIND("-",B399,1)-1))),Reference!$B:$B,0)),INDEX(Reference!$C:$C,MATCH((LEFT(B399,(FIND("-",B399,1)-1))),Reference!$B:$B,0))),IFERROR(IF(FIND("-",B399),"Asset Management",""),""))</f>
        <v>DBU/Field Ops O&amp;M</v>
      </c>
      <c r="N399" s="14" t="str">
        <f>_xlfn.IFNA(INDEX(Reference!$M:$N,MATCH($C399,Reference!$M:$M,0),2),"Exclude")</f>
        <v>Union Labor</v>
      </c>
      <c r="O399" s="14" t="str">
        <f>VLOOKUP(X399,'Department Detail'!$A$2:$F$5229,5,FALSE)</f>
        <v>Line &amp; Meter Operations</v>
      </c>
      <c r="R399" s="76"/>
      <c r="X399" s="14">
        <v>9530</v>
      </c>
    </row>
    <row r="400" spans="1:24" s="14" customFormat="1" ht="15" thickBot="1" x14ac:dyDescent="0.35">
      <c r="A400" s="13"/>
      <c r="B400" s="57" t="s">
        <v>447</v>
      </c>
      <c r="C400" s="57" t="s">
        <v>231</v>
      </c>
      <c r="D400" s="56">
        <v>125</v>
      </c>
      <c r="E400" s="56"/>
      <c r="F400" s="14">
        <f>IF(AND(LEFT($C400,4)&lt;&gt;"8310")*OR(_xlfn.IFNA(MATCH(LEFT($B400,8),Reference!$E:$E,0),0),(_xlfn.IFNA(MATCH(MID($B400,5,4),Reference!$E:$E,0),0))),$D400,)</f>
        <v>0</v>
      </c>
      <c r="G400" s="14">
        <f t="shared" si="45"/>
        <v>0</v>
      </c>
      <c r="H400" s="14">
        <f t="shared" si="46"/>
        <v>0</v>
      </c>
      <c r="I400" s="14">
        <f>IF(AND(F400=0,G400=0,H400=0,_xlfn.IFNA(MATCH(LEFT($B400,8),Reference!$G:$G,0),0)),0,
IF(AND(F400=0,G400=0,H400=0,_xlfn.IFNA(MATCH(LEFT($B400,8),Reference!$H:$H,0),0)),$D400,
IF(AND(F400=0,G400=0,H400=0,_xlfn.IFNA(MATCH(LEFT($C400,4),Reference!$H:$H,0),0)),$D400,
IF((AND(F400=0,G400=0,H400=0,(_xlfn.IFNA(MATCH(LEFT($B400,4),Reference!$H:$H,0),0)))),$D400,
IF(AND(F400=0,G400=0,H400=0,_xlfn.IFNA(MATCH(MID($B400,5,4),Reference!$H:$H,0),0),LEFT($C400,4)&lt;&gt;"8865"),$D400,0)))))</f>
        <v>0</v>
      </c>
      <c r="J400" s="14">
        <f t="shared" si="47"/>
        <v>125</v>
      </c>
      <c r="K400" s="14">
        <f t="shared" si="48"/>
        <v>125</v>
      </c>
      <c r="L400" s="14">
        <f t="shared" si="49"/>
        <v>0</v>
      </c>
      <c r="M400" s="14" t="str">
        <f>IFERROR(IFERROR(INDEX(Reference!$C:$C,MATCH(VALUE(LEFT(B400,(FIND("-",B400,1)-1))),Reference!$B:$B,0)),INDEX(Reference!$C:$C,MATCH((LEFT(B400,(FIND("-",B400,1)-1))),Reference!$B:$B,0))),IFERROR(IF(FIND("-",B400),"Asset Management",""),""))</f>
        <v>DBU/Field Ops O&amp;M</v>
      </c>
      <c r="N400" s="14" t="str">
        <f>_xlfn.IFNA(INDEX(Reference!$M:$N,MATCH($C400,Reference!$M:$M,0),2),"Exclude")</f>
        <v>Nonlabor</v>
      </c>
      <c r="O400" s="14" t="str">
        <f>VLOOKUP(X400,'Department Detail'!$A$2:$F$5229,5,FALSE)</f>
        <v>Line &amp; Meter Operations</v>
      </c>
      <c r="R400" s="76"/>
      <c r="X400" s="14">
        <v>9530</v>
      </c>
    </row>
    <row r="401" spans="1:24" s="14" customFormat="1" ht="15" thickBot="1" x14ac:dyDescent="0.35">
      <c r="A401" s="13"/>
      <c r="B401" s="57" t="s">
        <v>447</v>
      </c>
      <c r="C401" s="57" t="s">
        <v>208</v>
      </c>
      <c r="D401" s="56">
        <v>20246.199999999997</v>
      </c>
      <c r="E401" s="56"/>
      <c r="F401" s="14">
        <f>IF(AND(LEFT($C401,4)&lt;&gt;"8310")*OR(_xlfn.IFNA(MATCH(LEFT($B401,8),Reference!$E:$E,0),0),(_xlfn.IFNA(MATCH(MID($B401,5,4),Reference!$E:$E,0),0))),$D401,)</f>
        <v>0</v>
      </c>
      <c r="G401" s="14">
        <f t="shared" si="45"/>
        <v>0</v>
      </c>
      <c r="H401" s="14">
        <f t="shared" si="46"/>
        <v>0</v>
      </c>
      <c r="I401" s="14">
        <f>IF(AND(F401=0,G401=0,H401=0,_xlfn.IFNA(MATCH(LEFT($B401,8),Reference!$G:$G,0),0)),0,
IF(AND(F401=0,G401=0,H401=0,_xlfn.IFNA(MATCH(LEFT($B401,8),Reference!$H:$H,0),0)),$D401,
IF(AND(F401=0,G401=0,H401=0,_xlfn.IFNA(MATCH(LEFT($C401,4),Reference!$H:$H,0),0)),$D401,
IF((AND(F401=0,G401=0,H401=0,(_xlfn.IFNA(MATCH(LEFT($B401,4),Reference!$H:$H,0),0)))),$D401,
IF(AND(F401=0,G401=0,H401=0,_xlfn.IFNA(MATCH(MID($B401,5,4),Reference!$H:$H,0),0),LEFT($C401,4)&lt;&gt;"8865"),$D401,0)))))</f>
        <v>0</v>
      </c>
      <c r="J401" s="14">
        <f t="shared" si="47"/>
        <v>20246.199999999997</v>
      </c>
      <c r="K401" s="14">
        <f t="shared" si="48"/>
        <v>20246.199999999997</v>
      </c>
      <c r="L401" s="14">
        <f t="shared" si="49"/>
        <v>0</v>
      </c>
      <c r="M401" s="14" t="str">
        <f>IFERROR(IFERROR(INDEX(Reference!$C:$C,MATCH(VALUE(LEFT(B401,(FIND("-",B401,1)-1))),Reference!$B:$B,0)),INDEX(Reference!$C:$C,MATCH((LEFT(B401,(FIND("-",B401,1)-1))),Reference!$B:$B,0))),IFERROR(IF(FIND("-",B401),"Asset Management",""),""))</f>
        <v>DBU/Field Ops O&amp;M</v>
      </c>
      <c r="N401" s="14" t="str">
        <f>_xlfn.IFNA(INDEX(Reference!$M:$N,MATCH($C401,Reference!$M:$M,0),2),"Exclude")</f>
        <v>Inventory</v>
      </c>
      <c r="O401" s="14" t="str">
        <f>VLOOKUP(X401,'Department Detail'!$A$2:$F$5229,5,FALSE)</f>
        <v>Line &amp; Meter Operations</v>
      </c>
      <c r="R401" s="76"/>
      <c r="X401" s="14">
        <v>9530</v>
      </c>
    </row>
    <row r="402" spans="1:24" s="14" customFormat="1" ht="15" thickBot="1" x14ac:dyDescent="0.35">
      <c r="A402" s="13"/>
      <c r="B402" s="57" t="s">
        <v>447</v>
      </c>
      <c r="C402" s="57" t="s">
        <v>182</v>
      </c>
      <c r="D402" s="56">
        <v>795.12</v>
      </c>
      <c r="E402" s="56"/>
      <c r="F402" s="14">
        <f>IF(AND(LEFT($C402,4)&lt;&gt;"8310")*OR(_xlfn.IFNA(MATCH(LEFT($B402,8),Reference!$E:$E,0),0),(_xlfn.IFNA(MATCH(MID($B402,5,4),Reference!$E:$E,0),0))),$D402,)</f>
        <v>0</v>
      </c>
      <c r="G402" s="14">
        <f t="shared" si="45"/>
        <v>0</v>
      </c>
      <c r="H402" s="14">
        <f t="shared" si="46"/>
        <v>0</v>
      </c>
      <c r="I402" s="14">
        <f>IF(AND(F402=0,G402=0,H402=0,_xlfn.IFNA(MATCH(LEFT($B402,8),Reference!$G:$G,0),0)),0,
IF(AND(F402=0,G402=0,H402=0,_xlfn.IFNA(MATCH(LEFT($B402,8),Reference!$H:$H,0),0)),$D402,
IF(AND(F402=0,G402=0,H402=0,_xlfn.IFNA(MATCH(LEFT($C402,4),Reference!$H:$H,0),0)),$D402,
IF((AND(F402=0,G402=0,H402=0,(_xlfn.IFNA(MATCH(LEFT($B402,4),Reference!$H:$H,0),0)))),$D402,
IF(AND(F402=0,G402=0,H402=0,_xlfn.IFNA(MATCH(MID($B402,5,4),Reference!$H:$H,0),0),LEFT($C402,4)&lt;&gt;"8865"),$D402,0)))))</f>
        <v>0</v>
      </c>
      <c r="J402" s="14">
        <f t="shared" si="47"/>
        <v>795.12</v>
      </c>
      <c r="K402" s="14">
        <f t="shared" si="48"/>
        <v>795.12</v>
      </c>
      <c r="L402" s="14">
        <f t="shared" si="49"/>
        <v>0</v>
      </c>
      <c r="M402" s="14" t="str">
        <f>IFERROR(IFERROR(INDEX(Reference!$C:$C,MATCH(VALUE(LEFT(B402,(FIND("-",B402,1)-1))),Reference!$B:$B,0)),INDEX(Reference!$C:$C,MATCH((LEFT(B402,(FIND("-",B402,1)-1))),Reference!$B:$B,0))),IFERROR(IF(FIND("-",B402),"Asset Management",""),""))</f>
        <v>DBU/Field Ops O&amp;M</v>
      </c>
      <c r="N402" s="14" t="str">
        <f>_xlfn.IFNA(INDEX(Reference!$M:$N,MATCH($C402,Reference!$M:$M,0),2),"Exclude")</f>
        <v>Nonlabor</v>
      </c>
      <c r="O402" s="14" t="str">
        <f>VLOOKUP(X402,'Department Detail'!$A$2:$F$5229,5,FALSE)</f>
        <v>Line &amp; Meter Operations</v>
      </c>
      <c r="R402" s="76"/>
      <c r="X402" s="14">
        <v>9530</v>
      </c>
    </row>
    <row r="403" spans="1:24" s="14" customFormat="1" ht="15" thickBot="1" x14ac:dyDescent="0.35">
      <c r="A403" s="13"/>
      <c r="B403" s="57" t="s">
        <v>447</v>
      </c>
      <c r="C403" s="57" t="s">
        <v>211</v>
      </c>
      <c r="D403" s="56">
        <v>-3444.11</v>
      </c>
      <c r="E403" s="56"/>
      <c r="F403" s="14">
        <f>IF(AND(LEFT($C403,4)&lt;&gt;"8310")*OR(_xlfn.IFNA(MATCH(LEFT($B403,8),Reference!$E:$E,0),0),(_xlfn.IFNA(MATCH(MID($B403,5,4),Reference!$E:$E,0),0))),$D403,)</f>
        <v>0</v>
      </c>
      <c r="G403" s="14">
        <f t="shared" si="45"/>
        <v>0</v>
      </c>
      <c r="H403" s="14">
        <f t="shared" si="46"/>
        <v>0</v>
      </c>
      <c r="I403" s="14">
        <f>IF(AND(F403=0,G403=0,H403=0,_xlfn.IFNA(MATCH(LEFT($B403,8),Reference!$G:$G,0),0)),0,
IF(AND(F403=0,G403=0,H403=0,_xlfn.IFNA(MATCH(LEFT($B403,8),Reference!$H:$H,0),0)),$D403,
IF(AND(F403=0,G403=0,H403=0,_xlfn.IFNA(MATCH(LEFT($C403,4),Reference!$H:$H,0),0)),$D403,
IF((AND(F403=0,G403=0,H403=0,(_xlfn.IFNA(MATCH(LEFT($B403,4),Reference!$H:$H,0),0)))),$D403,
IF(AND(F403=0,G403=0,H403=0,_xlfn.IFNA(MATCH(MID($B403,5,4),Reference!$H:$H,0),0),LEFT($C403,4)&lt;&gt;"8865"),$D403,0)))))</f>
        <v>0</v>
      </c>
      <c r="J403" s="14">
        <f t="shared" si="47"/>
        <v>-3444.11</v>
      </c>
      <c r="K403" s="14">
        <f t="shared" si="48"/>
        <v>-3444.11</v>
      </c>
      <c r="L403" s="14">
        <f t="shared" si="49"/>
        <v>0</v>
      </c>
      <c r="M403" s="14" t="str">
        <f>IFERROR(IFERROR(INDEX(Reference!$C:$C,MATCH(VALUE(LEFT(B403,(FIND("-",B403,1)-1))),Reference!$B:$B,0)),INDEX(Reference!$C:$C,MATCH((LEFT(B403,(FIND("-",B403,1)-1))),Reference!$B:$B,0))),IFERROR(IF(FIND("-",B403),"Asset Management",""),""))</f>
        <v>DBU/Field Ops O&amp;M</v>
      </c>
      <c r="N403" s="14" t="str">
        <f>_xlfn.IFNA(INDEX(Reference!$M:$N,MATCH($C403,Reference!$M:$M,0),2),"Exclude")</f>
        <v>Inventory</v>
      </c>
      <c r="O403" s="14" t="str">
        <f>VLOOKUP(X403,'Department Detail'!$A$2:$F$5229,5,FALSE)</f>
        <v>Line &amp; Meter Operations</v>
      </c>
      <c r="R403" s="76"/>
      <c r="X403" s="14">
        <v>9530</v>
      </c>
    </row>
    <row r="404" spans="1:24" s="14" customFormat="1" ht="15" thickBot="1" x14ac:dyDescent="0.35">
      <c r="A404" s="13"/>
      <c r="B404" s="57" t="s">
        <v>447</v>
      </c>
      <c r="C404" s="57" t="s">
        <v>234</v>
      </c>
      <c r="D404" s="56">
        <v>19.63</v>
      </c>
      <c r="E404" s="56"/>
      <c r="F404" s="14">
        <f>IF(AND(LEFT($C404,4)&lt;&gt;"8310")*OR(_xlfn.IFNA(MATCH(LEFT($B404,8),Reference!$E:$E,0),0),(_xlfn.IFNA(MATCH(MID($B404,5,4),Reference!$E:$E,0),0))),$D404,)</f>
        <v>0</v>
      </c>
      <c r="G404" s="14">
        <f t="shared" si="45"/>
        <v>0</v>
      </c>
      <c r="H404" s="14">
        <f t="shared" si="46"/>
        <v>0</v>
      </c>
      <c r="I404" s="14">
        <f>IF(AND(F404=0,G404=0,H404=0,_xlfn.IFNA(MATCH(LEFT($B404,8),Reference!$G:$G,0),0)),0,
IF(AND(F404=0,G404=0,H404=0,_xlfn.IFNA(MATCH(LEFT($B404,8),Reference!$H:$H,0),0)),$D404,
IF(AND(F404=0,G404=0,H404=0,_xlfn.IFNA(MATCH(LEFT($C404,4),Reference!$H:$H,0),0)),$D404,
IF((AND(F404=0,G404=0,H404=0,(_xlfn.IFNA(MATCH(LEFT($B404,4),Reference!$H:$H,0),0)))),$D404,
IF(AND(F404=0,G404=0,H404=0,_xlfn.IFNA(MATCH(MID($B404,5,4),Reference!$H:$H,0),0),LEFT($C404,4)&lt;&gt;"8865"),$D404,0)))))</f>
        <v>0</v>
      </c>
      <c r="J404" s="14">
        <f t="shared" si="47"/>
        <v>19.63</v>
      </c>
      <c r="K404" s="14">
        <f t="shared" si="48"/>
        <v>19.63</v>
      </c>
      <c r="L404" s="14">
        <f t="shared" si="49"/>
        <v>0</v>
      </c>
      <c r="M404" s="14" t="str">
        <f>IFERROR(IFERROR(INDEX(Reference!$C:$C,MATCH(VALUE(LEFT(B404,(FIND("-",B404,1)-1))),Reference!$B:$B,0)),INDEX(Reference!$C:$C,MATCH((LEFT(B404,(FIND("-",B404,1)-1))),Reference!$B:$B,0))),IFERROR(IF(FIND("-",B404),"Asset Management",""),""))</f>
        <v>DBU/Field Ops O&amp;M</v>
      </c>
      <c r="N404" s="14" t="str">
        <f>_xlfn.IFNA(INDEX(Reference!$M:$N,MATCH($C404,Reference!$M:$M,0),2),"Exclude")</f>
        <v>Nonlabor</v>
      </c>
      <c r="O404" s="14" t="str">
        <f>VLOOKUP(X404,'Department Detail'!$A$2:$F$5229,5,FALSE)</f>
        <v>Line &amp; Meter Operations</v>
      </c>
      <c r="R404" s="76"/>
      <c r="X404" s="14">
        <v>9530</v>
      </c>
    </row>
    <row r="405" spans="1:24" s="14" customFormat="1" ht="15" thickBot="1" x14ac:dyDescent="0.35">
      <c r="A405" s="13"/>
      <c r="B405" s="57" t="s">
        <v>447</v>
      </c>
      <c r="C405" s="57" t="s">
        <v>213</v>
      </c>
      <c r="D405" s="56">
        <v>25</v>
      </c>
      <c r="E405" s="56"/>
      <c r="F405" s="14">
        <f>IF(AND(LEFT($C405,4)&lt;&gt;"8310")*OR(_xlfn.IFNA(MATCH(LEFT($B405,8),Reference!$E:$E,0),0),(_xlfn.IFNA(MATCH(MID($B405,5,4),Reference!$E:$E,0),0))),$D405,)</f>
        <v>0</v>
      </c>
      <c r="G405" s="14">
        <f t="shared" si="45"/>
        <v>0</v>
      </c>
      <c r="H405" s="14">
        <f t="shared" si="46"/>
        <v>0</v>
      </c>
      <c r="I405" s="14">
        <f>IF(AND(F405=0,G405=0,H405=0,_xlfn.IFNA(MATCH(LEFT($B405,8),Reference!$G:$G,0),0)),0,
IF(AND(F405=0,G405=0,H405=0,_xlfn.IFNA(MATCH(LEFT($B405,8),Reference!$H:$H,0),0)),$D405,
IF(AND(F405=0,G405=0,H405=0,_xlfn.IFNA(MATCH(LEFT($C405,4),Reference!$H:$H,0),0)),$D405,
IF((AND(F405=0,G405=0,H405=0,(_xlfn.IFNA(MATCH(LEFT($B405,4),Reference!$H:$H,0),0)))),$D405,
IF(AND(F405=0,G405=0,H405=0,_xlfn.IFNA(MATCH(MID($B405,5,4),Reference!$H:$H,0),0),LEFT($C405,4)&lt;&gt;"8865"),$D405,0)))))</f>
        <v>0</v>
      </c>
      <c r="J405" s="14">
        <f t="shared" si="47"/>
        <v>25</v>
      </c>
      <c r="K405" s="14">
        <f t="shared" si="48"/>
        <v>25</v>
      </c>
      <c r="L405" s="14">
        <f t="shared" si="49"/>
        <v>0</v>
      </c>
      <c r="M405" s="14" t="str">
        <f>IFERROR(IFERROR(INDEX(Reference!$C:$C,MATCH(VALUE(LEFT(B405,(FIND("-",B405,1)-1))),Reference!$B:$B,0)),INDEX(Reference!$C:$C,MATCH((LEFT(B405,(FIND("-",B405,1)-1))),Reference!$B:$B,0))),IFERROR(IF(FIND("-",B405),"Asset Management",""),""))</f>
        <v>DBU/Field Ops O&amp;M</v>
      </c>
      <c r="N405" s="14" t="str">
        <f>_xlfn.IFNA(INDEX(Reference!$M:$N,MATCH($C405,Reference!$M:$M,0),2),"Exclude")</f>
        <v>Nonlabor</v>
      </c>
      <c r="O405" s="14" t="str">
        <f>VLOOKUP(X405,'Department Detail'!$A$2:$F$5229,5,FALSE)</f>
        <v>Line &amp; Meter Operations</v>
      </c>
      <c r="R405" s="76"/>
      <c r="X405" s="14">
        <v>9530</v>
      </c>
    </row>
    <row r="406" spans="1:24" s="14" customFormat="1" ht="15" thickBot="1" x14ac:dyDescent="0.35">
      <c r="A406" s="13"/>
      <c r="B406" s="57" t="s">
        <v>447</v>
      </c>
      <c r="C406" s="57" t="s">
        <v>287</v>
      </c>
      <c r="D406" s="56">
        <v>-696</v>
      </c>
      <c r="E406" s="56"/>
      <c r="F406" s="14">
        <f>IF(AND(LEFT($C406,4)&lt;&gt;"8310")*OR(_xlfn.IFNA(MATCH(LEFT($B406,8),Reference!$E:$E,0),0),(_xlfn.IFNA(MATCH(MID($B406,5,4),Reference!$E:$E,0),0))),$D406,)</f>
        <v>0</v>
      </c>
      <c r="G406" s="14">
        <f t="shared" si="45"/>
        <v>0</v>
      </c>
      <c r="H406" s="14">
        <f t="shared" si="46"/>
        <v>0</v>
      </c>
      <c r="I406" s="14">
        <f>IF(AND(F406=0,G406=0,H406=0,_xlfn.IFNA(MATCH(LEFT($B406,8),Reference!$G:$G,0),0)),0,
IF(AND(F406=0,G406=0,H406=0,_xlfn.IFNA(MATCH(LEFT($B406,8),Reference!$H:$H,0),0)),$D406,
IF(AND(F406=0,G406=0,H406=0,_xlfn.IFNA(MATCH(LEFT($C406,4),Reference!$H:$H,0),0)),$D406,
IF((AND(F406=0,G406=0,H406=0,(_xlfn.IFNA(MATCH(LEFT($B406,4),Reference!$H:$H,0),0)))),$D406,
IF(AND(F406=0,G406=0,H406=0,_xlfn.IFNA(MATCH(MID($B406,5,4),Reference!$H:$H,0),0),LEFT($C406,4)&lt;&gt;"8865"),$D406,0)))))</f>
        <v>0</v>
      </c>
      <c r="J406" s="14">
        <f t="shared" si="47"/>
        <v>-696</v>
      </c>
      <c r="K406" s="14">
        <f t="shared" si="48"/>
        <v>-696</v>
      </c>
      <c r="L406" s="14">
        <f t="shared" si="49"/>
        <v>0</v>
      </c>
      <c r="M406" s="14" t="str">
        <f>IFERROR(IFERROR(INDEX(Reference!$C:$C,MATCH(VALUE(LEFT(B406,(FIND("-",B406,1)-1))),Reference!$B:$B,0)),INDEX(Reference!$C:$C,MATCH((LEFT(B406,(FIND("-",B406,1)-1))),Reference!$B:$B,0))),IFERROR(IF(FIND("-",B406),"Asset Management",""),""))</f>
        <v>DBU/Field Ops O&amp;M</v>
      </c>
      <c r="N406" s="14" t="str">
        <f>_xlfn.IFNA(INDEX(Reference!$M:$N,MATCH($C406,Reference!$M:$M,0),2),"Exclude")</f>
        <v>Exclude</v>
      </c>
      <c r="O406" s="14" t="str">
        <f>VLOOKUP(X406,'Department Detail'!$A$2:$F$5229,5,FALSE)</f>
        <v>Line &amp; Meter Operations</v>
      </c>
      <c r="R406" s="76"/>
      <c r="X406" s="14">
        <v>9530</v>
      </c>
    </row>
    <row r="407" spans="1:24" s="14" customFormat="1" ht="15" thickBot="1" x14ac:dyDescent="0.35">
      <c r="A407" s="13"/>
      <c r="B407" s="57" t="s">
        <v>447</v>
      </c>
      <c r="C407" s="57" t="s">
        <v>191</v>
      </c>
      <c r="D407" s="56">
        <v>2696.1299999999997</v>
      </c>
      <c r="E407" s="56"/>
      <c r="F407" s="14">
        <f>IF(AND(LEFT($C407,4)&lt;&gt;"8310")*OR(_xlfn.IFNA(MATCH(LEFT($B407,8),Reference!$E:$E,0),0),(_xlfn.IFNA(MATCH(MID($B407,5,4),Reference!$E:$E,0),0))),$D407,)</f>
        <v>0</v>
      </c>
      <c r="G407" s="14">
        <f t="shared" si="45"/>
        <v>0</v>
      </c>
      <c r="H407" s="14">
        <f t="shared" si="46"/>
        <v>0</v>
      </c>
      <c r="I407" s="14">
        <f>IF(AND(F407=0,G407=0,H407=0,_xlfn.IFNA(MATCH(LEFT($B407,8),Reference!$G:$G,0),0)),0,
IF(AND(F407=0,G407=0,H407=0,_xlfn.IFNA(MATCH(LEFT($B407,8),Reference!$H:$H,0),0)),$D407,
IF(AND(F407=0,G407=0,H407=0,_xlfn.IFNA(MATCH(LEFT($C407,4),Reference!$H:$H,0),0)),$D407,
IF((AND(F407=0,G407=0,H407=0,(_xlfn.IFNA(MATCH(LEFT($B407,4),Reference!$H:$H,0),0)))),$D407,
IF(AND(F407=0,G407=0,H407=0,_xlfn.IFNA(MATCH(MID($B407,5,4),Reference!$H:$H,0),0),LEFT($C407,4)&lt;&gt;"8865"),$D407,0)))))</f>
        <v>0</v>
      </c>
      <c r="J407" s="14">
        <f t="shared" si="47"/>
        <v>2696.1299999999997</v>
      </c>
      <c r="K407" s="14">
        <f t="shared" si="48"/>
        <v>2696.1299999999997</v>
      </c>
      <c r="L407" s="14">
        <f t="shared" si="49"/>
        <v>0</v>
      </c>
      <c r="M407" s="14" t="str">
        <f>IFERROR(IFERROR(INDEX(Reference!$C:$C,MATCH(VALUE(LEFT(B407,(FIND("-",B407,1)-1))),Reference!$B:$B,0)),INDEX(Reference!$C:$C,MATCH((LEFT(B407,(FIND("-",B407,1)-1))),Reference!$B:$B,0))),IFERROR(IF(FIND("-",B407),"Asset Management",""),""))</f>
        <v>DBU/Field Ops O&amp;M</v>
      </c>
      <c r="N407" s="14" t="str">
        <f>_xlfn.IFNA(INDEX(Reference!$M:$N,MATCH($C407,Reference!$M:$M,0),2),"Exclude")</f>
        <v>Union Labor</v>
      </c>
      <c r="O407" s="14" t="str">
        <f>VLOOKUP(X407,'Department Detail'!$A$2:$F$5229,5,FALSE)</f>
        <v>Line &amp; Meter Operations</v>
      </c>
      <c r="R407" s="76"/>
      <c r="X407" s="14">
        <v>9530</v>
      </c>
    </row>
    <row r="408" spans="1:24" s="14" customFormat="1" ht="15" thickBot="1" x14ac:dyDescent="0.35">
      <c r="A408" s="13"/>
      <c r="B408" s="57" t="s">
        <v>448</v>
      </c>
      <c r="C408" s="57" t="s">
        <v>185</v>
      </c>
      <c r="D408" s="56">
        <v>372.06</v>
      </c>
      <c r="E408" s="56"/>
      <c r="F408" s="14">
        <f>IF(AND(LEFT($C408,4)&lt;&gt;"8310")*OR(_xlfn.IFNA(MATCH(LEFT($B408,8),Reference!$E:$E,0),0),(_xlfn.IFNA(MATCH(MID($B408,5,4),Reference!$E:$E,0),0))),$D408,)</f>
        <v>0</v>
      </c>
      <c r="G408" s="14">
        <f t="shared" si="45"/>
        <v>0</v>
      </c>
      <c r="H408" s="14">
        <f t="shared" si="46"/>
        <v>0</v>
      </c>
      <c r="I408" s="14">
        <f>IF(AND(F408=0,G408=0,H408=0,_xlfn.IFNA(MATCH(LEFT($B408,8),Reference!$G:$G,0),0)),0,
IF(AND(F408=0,G408=0,H408=0,_xlfn.IFNA(MATCH(LEFT($B408,8),Reference!$H:$H,0),0)),$D408,
IF(AND(F408=0,G408=0,H408=0,_xlfn.IFNA(MATCH(LEFT($C408,4),Reference!$H:$H,0),0)),$D408,
IF((AND(F408=0,G408=0,H408=0,(_xlfn.IFNA(MATCH(LEFT($B408,4),Reference!$H:$H,0),0)))),$D408,
IF(AND(F408=0,G408=0,H408=0,_xlfn.IFNA(MATCH(MID($B408,5,4),Reference!$H:$H,0),0),LEFT($C408,4)&lt;&gt;"8865"),$D408,0)))))</f>
        <v>372.06</v>
      </c>
      <c r="J408" s="14">
        <f t="shared" si="47"/>
        <v>0</v>
      </c>
      <c r="K408" s="14">
        <f t="shared" si="48"/>
        <v>372.06</v>
      </c>
      <c r="L408" s="14">
        <f t="shared" si="49"/>
        <v>0</v>
      </c>
      <c r="M408" s="14" t="str">
        <f>IFERROR(IFERROR(INDEX(Reference!$C:$C,MATCH(VALUE(LEFT(B408,(FIND("-",B408,1)-1))),Reference!$B:$B,0)),INDEX(Reference!$C:$C,MATCH((LEFT(B408,(FIND("-",B408,1)-1))),Reference!$B:$B,0))),IFERROR(IF(FIND("-",B408),"Asset Management",""),""))</f>
        <v>DBU/Field Ops O&amp;M</v>
      </c>
      <c r="N408" s="14" t="str">
        <f>_xlfn.IFNA(INDEX(Reference!$M:$N,MATCH($C408,Reference!$M:$M,0),2),"Exclude")</f>
        <v>NonUnion Labor</v>
      </c>
      <c r="O408" s="14" t="str">
        <f>VLOOKUP(X408,'Department Detail'!$A$2:$F$5229,5,FALSE)</f>
        <v>Line &amp; Meter Operations</v>
      </c>
      <c r="R408" s="76"/>
      <c r="X408" s="14">
        <v>9530</v>
      </c>
    </row>
    <row r="409" spans="1:24" s="14" customFormat="1" ht="15" thickBot="1" x14ac:dyDescent="0.35">
      <c r="A409" s="13"/>
      <c r="B409" s="57" t="s">
        <v>448</v>
      </c>
      <c r="C409" s="57" t="s">
        <v>186</v>
      </c>
      <c r="D409" s="56">
        <v>27444.630000000005</v>
      </c>
      <c r="E409" s="56"/>
      <c r="F409" s="14">
        <f>IF(AND(LEFT($C409,4)&lt;&gt;"8310")*OR(_xlfn.IFNA(MATCH(LEFT($B409,8),Reference!$E:$E,0),0),(_xlfn.IFNA(MATCH(MID($B409,5,4),Reference!$E:$E,0),0))),$D409,)</f>
        <v>0</v>
      </c>
      <c r="G409" s="14">
        <f t="shared" si="45"/>
        <v>0</v>
      </c>
      <c r="H409" s="14">
        <f t="shared" si="46"/>
        <v>0</v>
      </c>
      <c r="I409" s="14">
        <f>IF(AND(F409=0,G409=0,H409=0,_xlfn.IFNA(MATCH(LEFT($B409,8),Reference!$G:$G,0),0)),0,
IF(AND(F409=0,G409=0,H409=0,_xlfn.IFNA(MATCH(LEFT($B409,8),Reference!$H:$H,0),0)),$D409,
IF(AND(F409=0,G409=0,H409=0,_xlfn.IFNA(MATCH(LEFT($C409,4),Reference!$H:$H,0),0)),$D409,
IF((AND(F409=0,G409=0,H409=0,(_xlfn.IFNA(MATCH(LEFT($B409,4),Reference!$H:$H,0),0)))),$D409,
IF(AND(F409=0,G409=0,H409=0,_xlfn.IFNA(MATCH(MID($B409,5,4),Reference!$H:$H,0),0),LEFT($C409,4)&lt;&gt;"8865"),$D409,0)))))</f>
        <v>27444.630000000005</v>
      </c>
      <c r="J409" s="14">
        <f t="shared" si="47"/>
        <v>0</v>
      </c>
      <c r="K409" s="14">
        <f t="shared" si="48"/>
        <v>27444.630000000005</v>
      </c>
      <c r="L409" s="14">
        <f t="shared" si="49"/>
        <v>0</v>
      </c>
      <c r="M409" s="14" t="str">
        <f>IFERROR(IFERROR(INDEX(Reference!$C:$C,MATCH(VALUE(LEFT(B409,(FIND("-",B409,1)-1))),Reference!$B:$B,0)),INDEX(Reference!$C:$C,MATCH((LEFT(B409,(FIND("-",B409,1)-1))),Reference!$B:$B,0))),IFERROR(IF(FIND("-",B409),"Asset Management",""),""))</f>
        <v>DBU/Field Ops O&amp;M</v>
      </c>
      <c r="N409" s="14" t="str">
        <f>_xlfn.IFNA(INDEX(Reference!$M:$N,MATCH($C409,Reference!$M:$M,0),2),"Exclude")</f>
        <v>Union Labor</v>
      </c>
      <c r="O409" s="14" t="str">
        <f>VLOOKUP(X409,'Department Detail'!$A$2:$F$5229,5,FALSE)</f>
        <v>Line &amp; Meter Operations</v>
      </c>
      <c r="R409" s="76"/>
      <c r="X409" s="14">
        <v>9530</v>
      </c>
    </row>
    <row r="410" spans="1:24" s="14" customFormat="1" ht="15" thickBot="1" x14ac:dyDescent="0.35">
      <c r="A410" s="13"/>
      <c r="B410" s="57" t="s">
        <v>448</v>
      </c>
      <c r="C410" s="57" t="s">
        <v>197</v>
      </c>
      <c r="D410" s="56">
        <v>524.41999999999996</v>
      </c>
      <c r="E410" s="56"/>
      <c r="F410" s="14">
        <f>IF(AND(LEFT($C410,4)&lt;&gt;"8310")*OR(_xlfn.IFNA(MATCH(LEFT($B410,8),Reference!$E:$E,0),0),(_xlfn.IFNA(MATCH(MID($B410,5,4),Reference!$E:$E,0),0))),$D410,)</f>
        <v>0</v>
      </c>
      <c r="G410" s="14">
        <f t="shared" si="45"/>
        <v>0</v>
      </c>
      <c r="H410" s="14">
        <f t="shared" si="46"/>
        <v>0</v>
      </c>
      <c r="I410" s="14">
        <f>IF(AND(F410=0,G410=0,H410=0,_xlfn.IFNA(MATCH(LEFT($B410,8),Reference!$G:$G,0),0)),0,
IF(AND(F410=0,G410=0,H410=0,_xlfn.IFNA(MATCH(LEFT($B410,8),Reference!$H:$H,0),0)),$D410,
IF(AND(F410=0,G410=0,H410=0,_xlfn.IFNA(MATCH(LEFT($C410,4),Reference!$H:$H,0),0)),$D410,
IF((AND(F410=0,G410=0,H410=0,(_xlfn.IFNA(MATCH(LEFT($B410,4),Reference!$H:$H,0),0)))),$D410,
IF(AND(F410=0,G410=0,H410=0,_xlfn.IFNA(MATCH(MID($B410,5,4),Reference!$H:$H,0),0),LEFT($C410,4)&lt;&gt;"8865"),$D410,0)))))</f>
        <v>524.41999999999996</v>
      </c>
      <c r="J410" s="14">
        <f t="shared" si="47"/>
        <v>0</v>
      </c>
      <c r="K410" s="14">
        <f t="shared" si="48"/>
        <v>524.41999999999996</v>
      </c>
      <c r="L410" s="14">
        <f t="shared" si="49"/>
        <v>0</v>
      </c>
      <c r="M410" s="14" t="str">
        <f>IFERROR(IFERROR(INDEX(Reference!$C:$C,MATCH(VALUE(LEFT(B410,(FIND("-",B410,1)-1))),Reference!$B:$B,0)),INDEX(Reference!$C:$C,MATCH((LEFT(B410,(FIND("-",B410,1)-1))),Reference!$B:$B,0))),IFERROR(IF(FIND("-",B410),"Asset Management",""),""))</f>
        <v>DBU/Field Ops O&amp;M</v>
      </c>
      <c r="N410" s="14" t="str">
        <f>_xlfn.IFNA(INDEX(Reference!$M:$N,MATCH($C410,Reference!$M:$M,0),2),"Exclude")</f>
        <v>Union Labor</v>
      </c>
      <c r="O410" s="14" t="str">
        <f>VLOOKUP(X410,'Department Detail'!$A$2:$F$5229,5,FALSE)</f>
        <v>Line &amp; Meter Operations</v>
      </c>
      <c r="R410" s="76"/>
      <c r="X410" s="14">
        <v>9530</v>
      </c>
    </row>
    <row r="411" spans="1:24" s="14" customFormat="1" ht="15" thickBot="1" x14ac:dyDescent="0.35">
      <c r="A411" s="13"/>
      <c r="B411" s="57" t="s">
        <v>448</v>
      </c>
      <c r="C411" s="57" t="s">
        <v>202</v>
      </c>
      <c r="D411" s="56">
        <v>1231.26</v>
      </c>
      <c r="E411" s="56"/>
      <c r="F411" s="14">
        <f>IF(AND(LEFT($C411,4)&lt;&gt;"8310")*OR(_xlfn.IFNA(MATCH(LEFT($B411,8),Reference!$E:$E,0),0),(_xlfn.IFNA(MATCH(MID($B411,5,4),Reference!$E:$E,0),0))),$D411,)</f>
        <v>0</v>
      </c>
      <c r="G411" s="14">
        <f t="shared" si="45"/>
        <v>0</v>
      </c>
      <c r="H411" s="14">
        <f t="shared" si="46"/>
        <v>0</v>
      </c>
      <c r="I411" s="14">
        <f>IF(AND(F411=0,G411=0,H411=0,_xlfn.IFNA(MATCH(LEFT($B411,8),Reference!$G:$G,0),0)),0,
IF(AND(F411=0,G411=0,H411=0,_xlfn.IFNA(MATCH(LEFT($B411,8),Reference!$H:$H,0),0)),$D411,
IF(AND(F411=0,G411=0,H411=0,_xlfn.IFNA(MATCH(LEFT($C411,4),Reference!$H:$H,0),0)),$D411,
IF((AND(F411=0,G411=0,H411=0,(_xlfn.IFNA(MATCH(LEFT($B411,4),Reference!$H:$H,0),0)))),$D411,
IF(AND(F411=0,G411=0,H411=0,_xlfn.IFNA(MATCH(MID($B411,5,4),Reference!$H:$H,0),0),LEFT($C411,4)&lt;&gt;"8865"),$D411,0)))))</f>
        <v>1231.26</v>
      </c>
      <c r="J411" s="14">
        <f t="shared" si="47"/>
        <v>0</v>
      </c>
      <c r="K411" s="14">
        <f t="shared" si="48"/>
        <v>1231.26</v>
      </c>
      <c r="L411" s="14">
        <f t="shared" si="49"/>
        <v>0</v>
      </c>
      <c r="M411" s="14" t="str">
        <f>IFERROR(IFERROR(INDEX(Reference!$C:$C,MATCH(VALUE(LEFT(B411,(FIND("-",B411,1)-1))),Reference!$B:$B,0)),INDEX(Reference!$C:$C,MATCH((LEFT(B411,(FIND("-",B411,1)-1))),Reference!$B:$B,0))),IFERROR(IF(FIND("-",B411),"Asset Management",""),""))</f>
        <v>DBU/Field Ops O&amp;M</v>
      </c>
      <c r="N411" s="14" t="str">
        <f>_xlfn.IFNA(INDEX(Reference!$M:$N,MATCH($C411,Reference!$M:$M,0),2),"Exclude")</f>
        <v>Nonlabor</v>
      </c>
      <c r="O411" s="14" t="str">
        <f>VLOOKUP(X411,'Department Detail'!$A$2:$F$5229,5,FALSE)</f>
        <v>Line &amp; Meter Operations</v>
      </c>
      <c r="R411" s="76"/>
      <c r="X411" s="14">
        <v>9530</v>
      </c>
    </row>
    <row r="412" spans="1:24" s="14" customFormat="1" ht="15" thickBot="1" x14ac:dyDescent="0.35">
      <c r="A412" s="13"/>
      <c r="B412" s="57" t="s">
        <v>448</v>
      </c>
      <c r="C412" s="57" t="s">
        <v>206</v>
      </c>
      <c r="D412" s="56">
        <v>39.72</v>
      </c>
      <c r="E412" s="56"/>
      <c r="F412" s="14">
        <f>IF(AND(LEFT($C412,4)&lt;&gt;"8310")*OR(_xlfn.IFNA(MATCH(LEFT($B412,8),Reference!$E:$E,0),0),(_xlfn.IFNA(MATCH(MID($B412,5,4),Reference!$E:$E,0),0))),$D412,)</f>
        <v>0</v>
      </c>
      <c r="G412" s="14">
        <f t="shared" si="45"/>
        <v>0</v>
      </c>
      <c r="H412" s="14">
        <f t="shared" si="46"/>
        <v>0</v>
      </c>
      <c r="I412" s="14">
        <f>IF(AND(F412=0,G412=0,H412=0,_xlfn.IFNA(MATCH(LEFT($B412,8),Reference!$G:$G,0),0)),0,
IF(AND(F412=0,G412=0,H412=0,_xlfn.IFNA(MATCH(LEFT($B412,8),Reference!$H:$H,0),0)),$D412,
IF(AND(F412=0,G412=0,H412=0,_xlfn.IFNA(MATCH(LEFT($C412,4),Reference!$H:$H,0),0)),$D412,
IF((AND(F412=0,G412=0,H412=0,(_xlfn.IFNA(MATCH(LEFT($B412,4),Reference!$H:$H,0),0)))),$D412,
IF(AND(F412=0,G412=0,H412=0,_xlfn.IFNA(MATCH(MID($B412,5,4),Reference!$H:$H,0),0),LEFT($C412,4)&lt;&gt;"8865"),$D412,0)))))</f>
        <v>39.72</v>
      </c>
      <c r="J412" s="14">
        <f t="shared" si="47"/>
        <v>0</v>
      </c>
      <c r="K412" s="14">
        <f t="shared" si="48"/>
        <v>39.72</v>
      </c>
      <c r="L412" s="14">
        <f t="shared" si="49"/>
        <v>0</v>
      </c>
      <c r="M412" s="14" t="str">
        <f>IFERROR(IFERROR(INDEX(Reference!$C:$C,MATCH(VALUE(LEFT(B412,(FIND("-",B412,1)-1))),Reference!$B:$B,0)),INDEX(Reference!$C:$C,MATCH((LEFT(B412,(FIND("-",B412,1)-1))),Reference!$B:$B,0))),IFERROR(IF(FIND("-",B412),"Asset Management",""),""))</f>
        <v>DBU/Field Ops O&amp;M</v>
      </c>
      <c r="N412" s="14" t="str">
        <f>_xlfn.IFNA(INDEX(Reference!$M:$N,MATCH($C412,Reference!$M:$M,0),2),"Exclude")</f>
        <v>Nonlabor</v>
      </c>
      <c r="O412" s="14" t="str">
        <f>VLOOKUP(X412,'Department Detail'!$A$2:$F$5229,5,FALSE)</f>
        <v>Line &amp; Meter Operations</v>
      </c>
      <c r="R412" s="76"/>
      <c r="X412" s="14">
        <v>9530</v>
      </c>
    </row>
    <row r="413" spans="1:24" s="14" customFormat="1" ht="15" thickBot="1" x14ac:dyDescent="0.35">
      <c r="A413" s="13"/>
      <c r="B413" s="57" t="s">
        <v>448</v>
      </c>
      <c r="C413" s="57" t="s">
        <v>231</v>
      </c>
      <c r="D413" s="56">
        <v>330</v>
      </c>
      <c r="E413" s="56"/>
      <c r="F413" s="14">
        <f>IF(AND(LEFT($C413,4)&lt;&gt;"8310")*OR(_xlfn.IFNA(MATCH(LEFT($B413,8),Reference!$E:$E,0),0),(_xlfn.IFNA(MATCH(MID($B413,5,4),Reference!$E:$E,0),0))),$D413,)</f>
        <v>0</v>
      </c>
      <c r="G413" s="14">
        <f t="shared" si="45"/>
        <v>0</v>
      </c>
      <c r="H413" s="14">
        <f t="shared" si="46"/>
        <v>0</v>
      </c>
      <c r="I413" s="14">
        <f>IF(AND(F413=0,G413=0,H413=0,_xlfn.IFNA(MATCH(LEFT($B413,8),Reference!$G:$G,0),0)),0,
IF(AND(F413=0,G413=0,H413=0,_xlfn.IFNA(MATCH(LEFT($B413,8),Reference!$H:$H,0),0)),$D413,
IF(AND(F413=0,G413=0,H413=0,_xlfn.IFNA(MATCH(LEFT($C413,4),Reference!$H:$H,0),0)),$D413,
IF((AND(F413=0,G413=0,H413=0,(_xlfn.IFNA(MATCH(LEFT($B413,4),Reference!$H:$H,0),0)))),$D413,
IF(AND(F413=0,G413=0,H413=0,_xlfn.IFNA(MATCH(MID($B413,5,4),Reference!$H:$H,0),0),LEFT($C413,4)&lt;&gt;"8865"),$D413,0)))))</f>
        <v>330</v>
      </c>
      <c r="J413" s="14">
        <f t="shared" si="47"/>
        <v>0</v>
      </c>
      <c r="K413" s="14">
        <f t="shared" si="48"/>
        <v>330</v>
      </c>
      <c r="L413" s="14">
        <f t="shared" si="49"/>
        <v>0</v>
      </c>
      <c r="M413" s="14" t="str">
        <f>IFERROR(IFERROR(INDEX(Reference!$C:$C,MATCH(VALUE(LEFT(B413,(FIND("-",B413,1)-1))),Reference!$B:$B,0)),INDEX(Reference!$C:$C,MATCH((LEFT(B413,(FIND("-",B413,1)-1))),Reference!$B:$B,0))),IFERROR(IF(FIND("-",B413),"Asset Management",""),""))</f>
        <v>DBU/Field Ops O&amp;M</v>
      </c>
      <c r="N413" s="14" t="str">
        <f>_xlfn.IFNA(INDEX(Reference!$M:$N,MATCH($C413,Reference!$M:$M,0),2),"Exclude")</f>
        <v>Nonlabor</v>
      </c>
      <c r="O413" s="14" t="str">
        <f>VLOOKUP(X413,'Department Detail'!$A$2:$F$5229,5,FALSE)</f>
        <v>Line &amp; Meter Operations</v>
      </c>
      <c r="R413" s="76"/>
      <c r="X413" s="14">
        <v>9530</v>
      </c>
    </row>
    <row r="414" spans="1:24" s="14" customFormat="1" ht="15" thickBot="1" x14ac:dyDescent="0.35">
      <c r="A414" s="13"/>
      <c r="B414" s="57" t="s">
        <v>448</v>
      </c>
      <c r="C414" s="57" t="s">
        <v>182</v>
      </c>
      <c r="D414" s="56">
        <v>912.18</v>
      </c>
      <c r="E414" s="56"/>
      <c r="F414" s="14">
        <f>IF(AND(LEFT($C414,4)&lt;&gt;"8310")*OR(_xlfn.IFNA(MATCH(LEFT($B414,8),Reference!$E:$E,0),0),(_xlfn.IFNA(MATCH(MID($B414,5,4),Reference!$E:$E,0),0))),$D414,)</f>
        <v>0</v>
      </c>
      <c r="G414" s="14">
        <f t="shared" si="45"/>
        <v>0</v>
      </c>
      <c r="H414" s="14">
        <f t="shared" si="46"/>
        <v>0</v>
      </c>
      <c r="I414" s="14">
        <f>IF(AND(F414=0,G414=0,H414=0,_xlfn.IFNA(MATCH(LEFT($B414,8),Reference!$G:$G,0),0)),0,
IF(AND(F414=0,G414=0,H414=0,_xlfn.IFNA(MATCH(LEFT($B414,8),Reference!$H:$H,0),0)),$D414,
IF(AND(F414=0,G414=0,H414=0,_xlfn.IFNA(MATCH(LEFT($C414,4),Reference!$H:$H,0),0)),$D414,
IF((AND(F414=0,G414=0,H414=0,(_xlfn.IFNA(MATCH(LEFT($B414,4),Reference!$H:$H,0),0)))),$D414,
IF(AND(F414=0,G414=0,H414=0,_xlfn.IFNA(MATCH(MID($B414,5,4),Reference!$H:$H,0),0),LEFT($C414,4)&lt;&gt;"8865"),$D414,0)))))</f>
        <v>912.18</v>
      </c>
      <c r="J414" s="14">
        <f t="shared" si="47"/>
        <v>0</v>
      </c>
      <c r="K414" s="14">
        <f t="shared" si="48"/>
        <v>912.18</v>
      </c>
      <c r="L414" s="14">
        <f t="shared" si="49"/>
        <v>0</v>
      </c>
      <c r="M414" s="14" t="str">
        <f>IFERROR(IFERROR(INDEX(Reference!$C:$C,MATCH(VALUE(LEFT(B414,(FIND("-",B414,1)-1))),Reference!$B:$B,0)),INDEX(Reference!$C:$C,MATCH((LEFT(B414,(FIND("-",B414,1)-1))),Reference!$B:$B,0))),IFERROR(IF(FIND("-",B414),"Asset Management",""),""))</f>
        <v>DBU/Field Ops O&amp;M</v>
      </c>
      <c r="N414" s="14" t="str">
        <f>_xlfn.IFNA(INDEX(Reference!$M:$N,MATCH($C414,Reference!$M:$M,0),2),"Exclude")</f>
        <v>Nonlabor</v>
      </c>
      <c r="O414" s="14" t="str">
        <f>VLOOKUP(X414,'Department Detail'!$A$2:$F$5229,5,FALSE)</f>
        <v>Line &amp; Meter Operations</v>
      </c>
      <c r="R414" s="76"/>
      <c r="X414" s="14">
        <v>9530</v>
      </c>
    </row>
    <row r="415" spans="1:24" s="14" customFormat="1" ht="15" thickBot="1" x14ac:dyDescent="0.35">
      <c r="A415" s="13"/>
      <c r="B415" s="57" t="s">
        <v>448</v>
      </c>
      <c r="C415" s="57" t="s">
        <v>237</v>
      </c>
      <c r="D415" s="56">
        <v>260.19</v>
      </c>
      <c r="E415" s="56"/>
      <c r="F415" s="14">
        <f>IF(AND(LEFT($C415,4)&lt;&gt;"8310")*OR(_xlfn.IFNA(MATCH(LEFT($B415,8),Reference!$E:$E,0),0),(_xlfn.IFNA(MATCH(MID($B415,5,4),Reference!$E:$E,0),0))),$D415,)</f>
        <v>0</v>
      </c>
      <c r="G415" s="14">
        <f t="shared" si="45"/>
        <v>0</v>
      </c>
      <c r="H415" s="14">
        <f t="shared" si="46"/>
        <v>0</v>
      </c>
      <c r="I415" s="14">
        <f>IF(AND(F415=0,G415=0,H415=0,_xlfn.IFNA(MATCH(LEFT($B415,8),Reference!$G:$G,0),0)),0,
IF(AND(F415=0,G415=0,H415=0,_xlfn.IFNA(MATCH(LEFT($B415,8),Reference!$H:$H,0),0)),$D415,
IF(AND(F415=0,G415=0,H415=0,_xlfn.IFNA(MATCH(LEFT($C415,4),Reference!$H:$H,0),0)),$D415,
IF((AND(F415=0,G415=0,H415=0,(_xlfn.IFNA(MATCH(LEFT($B415,4),Reference!$H:$H,0),0)))),$D415,
IF(AND(F415=0,G415=0,H415=0,_xlfn.IFNA(MATCH(MID($B415,5,4),Reference!$H:$H,0),0),LEFT($C415,4)&lt;&gt;"8865"),$D415,0)))))</f>
        <v>260.19</v>
      </c>
      <c r="J415" s="14">
        <f t="shared" si="47"/>
        <v>0</v>
      </c>
      <c r="K415" s="14">
        <f t="shared" si="48"/>
        <v>260.19</v>
      </c>
      <c r="L415" s="14">
        <f t="shared" si="49"/>
        <v>0</v>
      </c>
      <c r="M415" s="14" t="str">
        <f>IFERROR(IFERROR(INDEX(Reference!$C:$C,MATCH(VALUE(LEFT(B415,(FIND("-",B415,1)-1))),Reference!$B:$B,0)),INDEX(Reference!$C:$C,MATCH((LEFT(B415,(FIND("-",B415,1)-1))),Reference!$B:$B,0))),IFERROR(IF(FIND("-",B415),"Asset Management",""),""))</f>
        <v>DBU/Field Ops O&amp;M</v>
      </c>
      <c r="N415" s="14" t="str">
        <f>_xlfn.IFNA(INDEX(Reference!$M:$N,MATCH($C415,Reference!$M:$M,0),2),"Exclude")</f>
        <v>Inventory</v>
      </c>
      <c r="O415" s="14" t="str">
        <f>VLOOKUP(X415,'Department Detail'!$A$2:$F$5229,5,FALSE)</f>
        <v>Line &amp; Meter Operations</v>
      </c>
      <c r="R415" s="76"/>
      <c r="X415" s="14">
        <v>9530</v>
      </c>
    </row>
    <row r="416" spans="1:24" s="14" customFormat="1" ht="15" thickBot="1" x14ac:dyDescent="0.35">
      <c r="A416" s="13"/>
      <c r="B416" s="57" t="s">
        <v>448</v>
      </c>
      <c r="C416" s="57" t="s">
        <v>191</v>
      </c>
      <c r="D416" s="56">
        <v>8245.6200000000008</v>
      </c>
      <c r="E416" s="56"/>
      <c r="F416" s="14">
        <f>IF(AND(LEFT($C416,4)&lt;&gt;"8310")*OR(_xlfn.IFNA(MATCH(LEFT($B416,8),Reference!$E:$E,0),0),(_xlfn.IFNA(MATCH(MID($B416,5,4),Reference!$E:$E,0),0))),$D416,)</f>
        <v>0</v>
      </c>
      <c r="G416" s="14">
        <f t="shared" si="45"/>
        <v>0</v>
      </c>
      <c r="H416" s="14">
        <f t="shared" si="46"/>
        <v>0</v>
      </c>
      <c r="I416" s="14">
        <f>IF(AND(F416=0,G416=0,H416=0,_xlfn.IFNA(MATCH(LEFT($B416,8),Reference!$G:$G,0),0)),0,
IF(AND(F416=0,G416=0,H416=0,_xlfn.IFNA(MATCH(LEFT($B416,8),Reference!$H:$H,0),0)),$D416,
IF(AND(F416=0,G416=0,H416=0,_xlfn.IFNA(MATCH(LEFT($C416,4),Reference!$H:$H,0),0)),$D416,
IF((AND(F416=0,G416=0,H416=0,(_xlfn.IFNA(MATCH(LEFT($B416,4),Reference!$H:$H,0),0)))),$D416,
IF(AND(F416=0,G416=0,H416=0,_xlfn.IFNA(MATCH(MID($B416,5,4),Reference!$H:$H,0),0),LEFT($C416,4)&lt;&gt;"8865"),$D416,0)))))</f>
        <v>8245.6200000000008</v>
      </c>
      <c r="J416" s="14">
        <f t="shared" si="47"/>
        <v>0</v>
      </c>
      <c r="K416" s="14">
        <f t="shared" si="48"/>
        <v>8245.6200000000008</v>
      </c>
      <c r="L416" s="14">
        <f t="shared" si="49"/>
        <v>0</v>
      </c>
      <c r="M416" s="14" t="str">
        <f>IFERROR(IFERROR(INDEX(Reference!$C:$C,MATCH(VALUE(LEFT(B416,(FIND("-",B416,1)-1))),Reference!$B:$B,0)),INDEX(Reference!$C:$C,MATCH((LEFT(B416,(FIND("-",B416,1)-1))),Reference!$B:$B,0))),IFERROR(IF(FIND("-",B416),"Asset Management",""),""))</f>
        <v>DBU/Field Ops O&amp;M</v>
      </c>
      <c r="N416" s="14" t="str">
        <f>_xlfn.IFNA(INDEX(Reference!$M:$N,MATCH($C416,Reference!$M:$M,0),2),"Exclude")</f>
        <v>Union Labor</v>
      </c>
      <c r="O416" s="14" t="str">
        <f>VLOOKUP(X416,'Department Detail'!$A$2:$F$5229,5,FALSE)</f>
        <v>Line &amp; Meter Operations</v>
      </c>
      <c r="R416" s="76"/>
      <c r="X416" s="14">
        <v>9530</v>
      </c>
    </row>
    <row r="417" spans="1:24" s="14" customFormat="1" ht="15" thickBot="1" x14ac:dyDescent="0.35">
      <c r="A417" s="13"/>
      <c r="B417" s="57" t="s">
        <v>449</v>
      </c>
      <c r="C417" s="57" t="s">
        <v>202</v>
      </c>
      <c r="D417" s="56">
        <v>499.83</v>
      </c>
      <c r="E417" s="56"/>
      <c r="F417" s="14">
        <f>IF(AND(LEFT($C417,4)&lt;&gt;"8310")*OR(_xlfn.IFNA(MATCH(LEFT($B417,8),Reference!$E:$E,0),0),(_xlfn.IFNA(MATCH(MID($B417,5,4),Reference!$E:$E,0),0))),$D417,)</f>
        <v>0</v>
      </c>
      <c r="G417" s="14">
        <f t="shared" si="45"/>
        <v>0</v>
      </c>
      <c r="H417" s="14">
        <f t="shared" si="46"/>
        <v>0</v>
      </c>
      <c r="I417" s="14">
        <f>IF(AND(F417=0,G417=0,H417=0,_xlfn.IFNA(MATCH(LEFT($B417,8),Reference!$G:$G,0),0)),0,
IF(AND(F417=0,G417=0,H417=0,_xlfn.IFNA(MATCH(LEFT($B417,8),Reference!$H:$H,0),0)),$D417,
IF(AND(F417=0,G417=0,H417=0,_xlfn.IFNA(MATCH(LEFT($C417,4),Reference!$H:$H,0),0)),$D417,
IF((AND(F417=0,G417=0,H417=0,(_xlfn.IFNA(MATCH(LEFT($B417,4),Reference!$H:$H,0),0)))),$D417,
IF(AND(F417=0,G417=0,H417=0,_xlfn.IFNA(MATCH(MID($B417,5,4),Reference!$H:$H,0),0),LEFT($C417,4)&lt;&gt;"8865"),$D417,0)))))</f>
        <v>0</v>
      </c>
      <c r="J417" s="14">
        <f t="shared" si="47"/>
        <v>499.83</v>
      </c>
      <c r="K417" s="14">
        <f t="shared" si="48"/>
        <v>499.83</v>
      </c>
      <c r="L417" s="14">
        <f t="shared" si="49"/>
        <v>0</v>
      </c>
      <c r="M417" s="14" t="str">
        <f>IFERROR(IFERROR(INDEX(Reference!$C:$C,MATCH(VALUE(LEFT(B417,(FIND("-",B417,1)-1))),Reference!$B:$B,0)),INDEX(Reference!$C:$C,MATCH((LEFT(B417,(FIND("-",B417,1)-1))),Reference!$B:$B,0))),IFERROR(IF(FIND("-",B417),"Asset Management",""),""))</f>
        <v>DBU/Field Ops O&amp;M</v>
      </c>
      <c r="N417" s="14" t="str">
        <f>_xlfn.IFNA(INDEX(Reference!$M:$N,MATCH($C417,Reference!$M:$M,0),2),"Exclude")</f>
        <v>Nonlabor</v>
      </c>
      <c r="O417" s="14" t="str">
        <f>VLOOKUP(X417,'Department Detail'!$A$2:$F$5229,5,FALSE)</f>
        <v>Line &amp; Meter Operations</v>
      </c>
      <c r="R417" s="76"/>
      <c r="X417" s="14">
        <v>9583</v>
      </c>
    </row>
    <row r="418" spans="1:24" s="14" customFormat="1" ht="15" thickBot="1" x14ac:dyDescent="0.35">
      <c r="A418" s="13"/>
      <c r="B418" s="57" t="s">
        <v>450</v>
      </c>
      <c r="C418" s="57" t="s">
        <v>185</v>
      </c>
      <c r="D418" s="56">
        <v>2567.2199999999998</v>
      </c>
      <c r="E418" s="56"/>
      <c r="F418" s="14">
        <f>IF(AND(LEFT($C418,4)&lt;&gt;"8310")*OR(_xlfn.IFNA(MATCH(LEFT($B418,8),Reference!$E:$E,0),0),(_xlfn.IFNA(MATCH(MID($B418,5,4),Reference!$E:$E,0),0))),$D418,)</f>
        <v>2567.2199999999998</v>
      </c>
      <c r="G418" s="14">
        <f t="shared" si="45"/>
        <v>0</v>
      </c>
      <c r="H418" s="14">
        <f t="shared" si="46"/>
        <v>0</v>
      </c>
      <c r="I418" s="14">
        <f>IF(AND(F418=0,G418=0,H418=0,_xlfn.IFNA(MATCH(LEFT($B418,8),Reference!$G:$G,0),0)),0,
IF(AND(F418=0,G418=0,H418=0,_xlfn.IFNA(MATCH(LEFT($B418,8),Reference!$H:$H,0),0)),$D418,
IF(AND(F418=0,G418=0,H418=0,_xlfn.IFNA(MATCH(LEFT($C418,4),Reference!$H:$H,0),0)),$D418,
IF((AND(F418=0,G418=0,H418=0,(_xlfn.IFNA(MATCH(LEFT($B418,4),Reference!$H:$H,0),0)))),$D418,
IF(AND(F418=0,G418=0,H418=0,_xlfn.IFNA(MATCH(MID($B418,5,4),Reference!$H:$H,0),0),LEFT($C418,4)&lt;&gt;"8865"),$D418,0)))))</f>
        <v>0</v>
      </c>
      <c r="J418" s="14">
        <f t="shared" si="47"/>
        <v>0</v>
      </c>
      <c r="K418" s="14">
        <f t="shared" si="48"/>
        <v>2567.2199999999998</v>
      </c>
      <c r="L418" s="14">
        <f t="shared" si="49"/>
        <v>0</v>
      </c>
      <c r="M418" s="14" t="str">
        <f>IFERROR(IFERROR(INDEX(Reference!$C:$C,MATCH(VALUE(LEFT(B418,(FIND("-",B418,1)-1))),Reference!$B:$B,0)),INDEX(Reference!$C:$C,MATCH((LEFT(B418,(FIND("-",B418,1)-1))),Reference!$B:$B,0))),IFERROR(IF(FIND("-",B418),"Asset Management",""),""))</f>
        <v>DBU/Field Ops O&amp;M</v>
      </c>
      <c r="N418" s="14" t="str">
        <f>_xlfn.IFNA(INDEX(Reference!$M:$N,MATCH($C418,Reference!$M:$M,0),2),"Exclude")</f>
        <v>NonUnion Labor</v>
      </c>
      <c r="O418" s="14" t="str">
        <f>VLOOKUP(X418,'Department Detail'!$A$2:$F$5229,5,FALSE)</f>
        <v>Line &amp; Meter Operations</v>
      </c>
      <c r="R418" s="76"/>
      <c r="X418" s="14">
        <v>9583</v>
      </c>
    </row>
    <row r="419" spans="1:24" s="14" customFormat="1" ht="15" thickBot="1" x14ac:dyDescent="0.35">
      <c r="A419" s="13"/>
      <c r="B419" s="57" t="s">
        <v>450</v>
      </c>
      <c r="C419" s="57" t="s">
        <v>186</v>
      </c>
      <c r="D419" s="56">
        <v>54837.429999999993</v>
      </c>
      <c r="E419" s="56"/>
      <c r="F419" s="14">
        <f>IF(AND(LEFT($C419,4)&lt;&gt;"8310")*OR(_xlfn.IFNA(MATCH(LEFT($B419,8),Reference!$E:$E,0),0),(_xlfn.IFNA(MATCH(MID($B419,5,4),Reference!$E:$E,0),0))),$D419,)</f>
        <v>54837.429999999993</v>
      </c>
      <c r="G419" s="14">
        <f t="shared" si="45"/>
        <v>0</v>
      </c>
      <c r="H419" s="14">
        <f t="shared" si="46"/>
        <v>0</v>
      </c>
      <c r="I419" s="14">
        <f>IF(AND(F419=0,G419=0,H419=0,_xlfn.IFNA(MATCH(LEFT($B419,8),Reference!$G:$G,0),0)),0,
IF(AND(F419=0,G419=0,H419=0,_xlfn.IFNA(MATCH(LEFT($B419,8),Reference!$H:$H,0),0)),$D419,
IF(AND(F419=0,G419=0,H419=0,_xlfn.IFNA(MATCH(LEFT($C419,4),Reference!$H:$H,0),0)),$D419,
IF((AND(F419=0,G419=0,H419=0,(_xlfn.IFNA(MATCH(LEFT($B419,4),Reference!$H:$H,0),0)))),$D419,
IF(AND(F419=0,G419=0,H419=0,_xlfn.IFNA(MATCH(MID($B419,5,4),Reference!$H:$H,0),0),LEFT($C419,4)&lt;&gt;"8865"),$D419,0)))))</f>
        <v>0</v>
      </c>
      <c r="J419" s="14">
        <f t="shared" si="47"/>
        <v>0</v>
      </c>
      <c r="K419" s="14">
        <f t="shared" si="48"/>
        <v>54837.429999999993</v>
      </c>
      <c r="L419" s="14">
        <f t="shared" si="49"/>
        <v>0</v>
      </c>
      <c r="M419" s="14" t="str">
        <f>IFERROR(IFERROR(INDEX(Reference!$C:$C,MATCH(VALUE(LEFT(B419,(FIND("-",B419,1)-1))),Reference!$B:$B,0)),INDEX(Reference!$C:$C,MATCH((LEFT(B419,(FIND("-",B419,1)-1))),Reference!$B:$B,0))),IFERROR(IF(FIND("-",B419),"Asset Management",""),""))</f>
        <v>DBU/Field Ops O&amp;M</v>
      </c>
      <c r="N419" s="14" t="str">
        <f>_xlfn.IFNA(INDEX(Reference!$M:$N,MATCH($C419,Reference!$M:$M,0),2),"Exclude")</f>
        <v>Union Labor</v>
      </c>
      <c r="O419" s="14" t="str">
        <f>VLOOKUP(X419,'Department Detail'!$A$2:$F$5229,5,FALSE)</f>
        <v>Line &amp; Meter Operations</v>
      </c>
      <c r="R419" s="76"/>
      <c r="X419" s="14">
        <v>9583</v>
      </c>
    </row>
    <row r="420" spans="1:24" s="14" customFormat="1" ht="15" thickBot="1" x14ac:dyDescent="0.35">
      <c r="A420" s="13"/>
      <c r="B420" s="57" t="s">
        <v>451</v>
      </c>
      <c r="C420" s="57" t="s">
        <v>182</v>
      </c>
      <c r="D420" s="56">
        <v>629</v>
      </c>
      <c r="E420" s="56"/>
      <c r="F420" s="14">
        <f>IF(AND(LEFT($C420,4)&lt;&gt;"8310")*OR(_xlfn.IFNA(MATCH(LEFT($B420,8),Reference!$E:$E,0),0),(_xlfn.IFNA(MATCH(MID($B420,5,4),Reference!$E:$E,0),0))),$D420,)</f>
        <v>0</v>
      </c>
      <c r="G420" s="14">
        <f t="shared" si="45"/>
        <v>0</v>
      </c>
      <c r="H420" s="14">
        <f t="shared" si="46"/>
        <v>0</v>
      </c>
      <c r="I420" s="14">
        <f>IF(AND(F420=0,G420=0,H420=0,_xlfn.IFNA(MATCH(LEFT($B420,8),Reference!$G:$G,0),0)),0,
IF(AND(F420=0,G420=0,H420=0,_xlfn.IFNA(MATCH(LEFT($B420,8),Reference!$H:$H,0),0)),$D420,
IF(AND(F420=0,G420=0,H420=0,_xlfn.IFNA(MATCH(LEFT($C420,4),Reference!$H:$H,0),0)),$D420,
IF((AND(F420=0,G420=0,H420=0,(_xlfn.IFNA(MATCH(LEFT($B420,4),Reference!$H:$H,0),0)))),$D420,
IF(AND(F420=0,G420=0,H420=0,_xlfn.IFNA(MATCH(MID($B420,5,4),Reference!$H:$H,0),0),LEFT($C420,4)&lt;&gt;"8865"),$D420,0)))))</f>
        <v>629</v>
      </c>
      <c r="J420" s="14">
        <f t="shared" si="47"/>
        <v>0</v>
      </c>
      <c r="K420" s="14">
        <f t="shared" si="48"/>
        <v>629</v>
      </c>
      <c r="L420" s="14">
        <f t="shared" si="49"/>
        <v>0</v>
      </c>
      <c r="M420" s="14" t="str">
        <f>IFERROR(IFERROR(INDEX(Reference!$C:$C,MATCH(VALUE(LEFT(B420,(FIND("-",B420,1)-1))),Reference!$B:$B,0)),INDEX(Reference!$C:$C,MATCH((LEFT(B420,(FIND("-",B420,1)-1))),Reference!$B:$B,0))),IFERROR(IF(FIND("-",B420),"Asset Management",""),""))</f>
        <v>DBU/Field Ops O&amp;M</v>
      </c>
      <c r="N420" s="14" t="str">
        <f>_xlfn.IFNA(INDEX(Reference!$M:$N,MATCH($C420,Reference!$M:$M,0),2),"Exclude")</f>
        <v>Nonlabor</v>
      </c>
      <c r="O420" s="14" t="str">
        <f>VLOOKUP(X420,'Department Detail'!$A$2:$F$5229,5,FALSE)</f>
        <v>Line &amp; Meter Operations</v>
      </c>
      <c r="R420" s="76"/>
      <c r="X420" s="14">
        <v>9583</v>
      </c>
    </row>
    <row r="421" spans="1:24" s="14" customFormat="1" ht="15" thickBot="1" x14ac:dyDescent="0.35">
      <c r="A421" s="13"/>
      <c r="B421" s="57" t="s">
        <v>452</v>
      </c>
      <c r="C421" s="57" t="s">
        <v>186</v>
      </c>
      <c r="D421" s="56">
        <v>127.81</v>
      </c>
      <c r="E421" s="56"/>
      <c r="F421" s="14">
        <f>IF(AND(LEFT($C421,4)&lt;&gt;"8310")*OR(_xlfn.IFNA(MATCH(LEFT($B421,8),Reference!$E:$E,0),0),(_xlfn.IFNA(MATCH(MID($B421,5,4),Reference!$E:$E,0),0))),$D421,)</f>
        <v>0</v>
      </c>
      <c r="G421" s="14">
        <f t="shared" si="45"/>
        <v>0</v>
      </c>
      <c r="H421" s="14">
        <f t="shared" si="46"/>
        <v>0</v>
      </c>
      <c r="I421" s="14">
        <f>IF(AND(F421=0,G421=0,H421=0,_xlfn.IFNA(MATCH(LEFT($B421,8),Reference!$G:$G,0),0)),0,
IF(AND(F421=0,G421=0,H421=0,_xlfn.IFNA(MATCH(LEFT($B421,8),Reference!$H:$H,0),0)),$D421,
IF(AND(F421=0,G421=0,H421=0,_xlfn.IFNA(MATCH(LEFT($C421,4),Reference!$H:$H,0),0)),$D421,
IF((AND(F421=0,G421=0,H421=0,(_xlfn.IFNA(MATCH(LEFT($B421,4),Reference!$H:$H,0),0)))),$D421,
IF(AND(F421=0,G421=0,H421=0,_xlfn.IFNA(MATCH(MID($B421,5,4),Reference!$H:$H,0),0),LEFT($C421,4)&lt;&gt;"8865"),$D421,0)))))</f>
        <v>0</v>
      </c>
      <c r="J421" s="14">
        <f t="shared" si="47"/>
        <v>127.81</v>
      </c>
      <c r="K421" s="14">
        <f t="shared" si="48"/>
        <v>127.81</v>
      </c>
      <c r="L421" s="14">
        <f t="shared" si="49"/>
        <v>0</v>
      </c>
      <c r="M421" s="14" t="str">
        <f>IFERROR(IFERROR(INDEX(Reference!$C:$C,MATCH(VALUE(LEFT(B421,(FIND("-",B421,1)-1))),Reference!$B:$B,0)),INDEX(Reference!$C:$C,MATCH((LEFT(B421,(FIND("-",B421,1)-1))),Reference!$B:$B,0))),IFERROR(IF(FIND("-",B421),"Asset Management",""),""))</f>
        <v>DBU/Field Ops O&amp;M</v>
      </c>
      <c r="N421" s="14" t="str">
        <f>_xlfn.IFNA(INDEX(Reference!$M:$N,MATCH($C421,Reference!$M:$M,0),2),"Exclude")</f>
        <v>Union Labor</v>
      </c>
      <c r="O421" s="14" t="str">
        <f>VLOOKUP(X421,'Department Detail'!$A$2:$F$5229,5,FALSE)</f>
        <v>Line &amp; Meter Operations</v>
      </c>
      <c r="R421" s="76"/>
      <c r="X421" s="14">
        <v>9583</v>
      </c>
    </row>
    <row r="422" spans="1:24" s="14" customFormat="1" ht="15" thickBot="1" x14ac:dyDescent="0.35">
      <c r="A422" s="13"/>
      <c r="B422" s="57" t="s">
        <v>452</v>
      </c>
      <c r="C422" s="57" t="s">
        <v>197</v>
      </c>
      <c r="D422" s="56">
        <v>20</v>
      </c>
      <c r="E422" s="56"/>
      <c r="F422" s="14">
        <f>IF(AND(LEFT($C422,4)&lt;&gt;"8310")*OR(_xlfn.IFNA(MATCH(LEFT($B422,8),Reference!$E:$E,0),0),(_xlfn.IFNA(MATCH(MID($B422,5,4),Reference!$E:$E,0),0))),$D422,)</f>
        <v>0</v>
      </c>
      <c r="G422" s="14">
        <f t="shared" si="45"/>
        <v>0</v>
      </c>
      <c r="H422" s="14">
        <f t="shared" si="46"/>
        <v>0</v>
      </c>
      <c r="I422" s="14">
        <f>IF(AND(F422=0,G422=0,H422=0,_xlfn.IFNA(MATCH(LEFT($B422,8),Reference!$G:$G,0),0)),0,
IF(AND(F422=0,G422=0,H422=0,_xlfn.IFNA(MATCH(LEFT($B422,8),Reference!$H:$H,0),0)),$D422,
IF(AND(F422=0,G422=0,H422=0,_xlfn.IFNA(MATCH(LEFT($C422,4),Reference!$H:$H,0),0)),$D422,
IF((AND(F422=0,G422=0,H422=0,(_xlfn.IFNA(MATCH(LEFT($B422,4),Reference!$H:$H,0),0)))),$D422,
IF(AND(F422=0,G422=0,H422=0,_xlfn.IFNA(MATCH(MID($B422,5,4),Reference!$H:$H,0),0),LEFT($C422,4)&lt;&gt;"8865"),$D422,0)))))</f>
        <v>0</v>
      </c>
      <c r="J422" s="14">
        <f t="shared" si="47"/>
        <v>20</v>
      </c>
      <c r="K422" s="14">
        <f t="shared" si="48"/>
        <v>20</v>
      </c>
      <c r="L422" s="14">
        <f t="shared" si="49"/>
        <v>0</v>
      </c>
      <c r="M422" s="14" t="str">
        <f>IFERROR(IFERROR(INDEX(Reference!$C:$C,MATCH(VALUE(LEFT(B422,(FIND("-",B422,1)-1))),Reference!$B:$B,0)),INDEX(Reference!$C:$C,MATCH((LEFT(B422,(FIND("-",B422,1)-1))),Reference!$B:$B,0))),IFERROR(IF(FIND("-",B422),"Asset Management",""),""))</f>
        <v>DBU/Field Ops O&amp;M</v>
      </c>
      <c r="N422" s="14" t="str">
        <f>_xlfn.IFNA(INDEX(Reference!$M:$N,MATCH($C422,Reference!$M:$M,0),2),"Exclude")</f>
        <v>Union Labor</v>
      </c>
      <c r="O422" s="14" t="str">
        <f>VLOOKUP(X422,'Department Detail'!$A$2:$F$5229,5,FALSE)</f>
        <v>Line &amp; Meter Operations</v>
      </c>
      <c r="R422" s="76"/>
      <c r="X422" s="14">
        <v>9583</v>
      </c>
    </row>
    <row r="423" spans="1:24" s="14" customFormat="1" ht="15" thickBot="1" x14ac:dyDescent="0.35">
      <c r="A423" s="13"/>
      <c r="B423" s="57" t="s">
        <v>452</v>
      </c>
      <c r="C423" s="57" t="s">
        <v>231</v>
      </c>
      <c r="D423" s="56">
        <v>100</v>
      </c>
      <c r="E423" s="56"/>
      <c r="F423" s="14">
        <f>IF(AND(LEFT($C423,4)&lt;&gt;"8310")*OR(_xlfn.IFNA(MATCH(LEFT($B423,8),Reference!$E:$E,0),0),(_xlfn.IFNA(MATCH(MID($B423,5,4),Reference!$E:$E,0),0))),$D423,)</f>
        <v>0</v>
      </c>
      <c r="G423" s="14">
        <f t="shared" si="45"/>
        <v>0</v>
      </c>
      <c r="H423" s="14">
        <f t="shared" si="46"/>
        <v>0</v>
      </c>
      <c r="I423" s="14">
        <f>IF(AND(F423=0,G423=0,H423=0,_xlfn.IFNA(MATCH(LEFT($B423,8),Reference!$G:$G,0),0)),0,
IF(AND(F423=0,G423=0,H423=0,_xlfn.IFNA(MATCH(LEFT($B423,8),Reference!$H:$H,0),0)),$D423,
IF(AND(F423=0,G423=0,H423=0,_xlfn.IFNA(MATCH(LEFT($C423,4),Reference!$H:$H,0),0)),$D423,
IF((AND(F423=0,G423=0,H423=0,(_xlfn.IFNA(MATCH(LEFT($B423,4),Reference!$H:$H,0),0)))),$D423,
IF(AND(F423=0,G423=0,H423=0,_xlfn.IFNA(MATCH(MID($B423,5,4),Reference!$H:$H,0),0),LEFT($C423,4)&lt;&gt;"8865"),$D423,0)))))</f>
        <v>0</v>
      </c>
      <c r="J423" s="14">
        <f t="shared" si="47"/>
        <v>100</v>
      </c>
      <c r="K423" s="14">
        <f t="shared" si="48"/>
        <v>100</v>
      </c>
      <c r="L423" s="14">
        <f t="shared" si="49"/>
        <v>0</v>
      </c>
      <c r="M423" s="14" t="str">
        <f>IFERROR(IFERROR(INDEX(Reference!$C:$C,MATCH(VALUE(LEFT(B423,(FIND("-",B423,1)-1))),Reference!$B:$B,0)),INDEX(Reference!$C:$C,MATCH((LEFT(B423,(FIND("-",B423,1)-1))),Reference!$B:$B,0))),IFERROR(IF(FIND("-",B423),"Asset Management",""),""))</f>
        <v>DBU/Field Ops O&amp;M</v>
      </c>
      <c r="N423" s="14" t="str">
        <f>_xlfn.IFNA(INDEX(Reference!$M:$N,MATCH($C423,Reference!$M:$M,0),2),"Exclude")</f>
        <v>Nonlabor</v>
      </c>
      <c r="O423" s="14" t="str">
        <f>VLOOKUP(X423,'Department Detail'!$A$2:$F$5229,5,FALSE)</f>
        <v>Line &amp; Meter Operations</v>
      </c>
      <c r="R423" s="76"/>
      <c r="X423" s="14">
        <v>9583</v>
      </c>
    </row>
    <row r="424" spans="1:24" s="14" customFormat="1" ht="15" thickBot="1" x14ac:dyDescent="0.35">
      <c r="A424" s="13"/>
      <c r="B424" s="57" t="s">
        <v>452</v>
      </c>
      <c r="C424" s="57" t="s">
        <v>191</v>
      </c>
      <c r="D424" s="56">
        <v>1561.94</v>
      </c>
      <c r="E424" s="56"/>
      <c r="F424" s="14">
        <f>IF(AND(LEFT($C424,4)&lt;&gt;"8310")*OR(_xlfn.IFNA(MATCH(LEFT($B424,8),Reference!$E:$E,0),0),(_xlfn.IFNA(MATCH(MID($B424,5,4),Reference!$E:$E,0),0))),$D424,)</f>
        <v>0</v>
      </c>
      <c r="G424" s="14">
        <f t="shared" si="45"/>
        <v>0</v>
      </c>
      <c r="H424" s="14">
        <f t="shared" si="46"/>
        <v>0</v>
      </c>
      <c r="I424" s="14">
        <f>IF(AND(F424=0,G424=0,H424=0,_xlfn.IFNA(MATCH(LEFT($B424,8),Reference!$G:$G,0),0)),0,
IF(AND(F424=0,G424=0,H424=0,_xlfn.IFNA(MATCH(LEFT($B424,8),Reference!$H:$H,0),0)),$D424,
IF(AND(F424=0,G424=0,H424=0,_xlfn.IFNA(MATCH(LEFT($C424,4),Reference!$H:$H,0),0)),$D424,
IF((AND(F424=0,G424=0,H424=0,(_xlfn.IFNA(MATCH(LEFT($B424,4),Reference!$H:$H,0),0)))),$D424,
IF(AND(F424=0,G424=0,H424=0,_xlfn.IFNA(MATCH(MID($B424,5,4),Reference!$H:$H,0),0),LEFT($C424,4)&lt;&gt;"8865"),$D424,0)))))</f>
        <v>0</v>
      </c>
      <c r="J424" s="14">
        <f t="shared" si="47"/>
        <v>1561.94</v>
      </c>
      <c r="K424" s="14">
        <f t="shared" si="48"/>
        <v>1561.94</v>
      </c>
      <c r="L424" s="14">
        <f t="shared" si="49"/>
        <v>0</v>
      </c>
      <c r="M424" s="14" t="str">
        <f>IFERROR(IFERROR(INDEX(Reference!$C:$C,MATCH(VALUE(LEFT(B424,(FIND("-",B424,1)-1))),Reference!$B:$B,0)),INDEX(Reference!$C:$C,MATCH((LEFT(B424,(FIND("-",B424,1)-1))),Reference!$B:$B,0))),IFERROR(IF(FIND("-",B424),"Asset Management",""),""))</f>
        <v>DBU/Field Ops O&amp;M</v>
      </c>
      <c r="N424" s="14" t="str">
        <f>_xlfn.IFNA(INDEX(Reference!$M:$N,MATCH($C424,Reference!$M:$M,0),2),"Exclude")</f>
        <v>Union Labor</v>
      </c>
      <c r="O424" s="14" t="str">
        <f>VLOOKUP(X424,'Department Detail'!$A$2:$F$5229,5,FALSE)</f>
        <v>Line &amp; Meter Operations</v>
      </c>
      <c r="R424" s="76"/>
      <c r="X424" s="14">
        <v>9583</v>
      </c>
    </row>
    <row r="425" spans="1:24" s="14" customFormat="1" ht="15" thickBot="1" x14ac:dyDescent="0.35">
      <c r="A425" s="13"/>
      <c r="B425" s="57" t="s">
        <v>453</v>
      </c>
      <c r="C425" s="57" t="s">
        <v>186</v>
      </c>
      <c r="D425" s="56">
        <v>280.36</v>
      </c>
      <c r="E425" s="56"/>
      <c r="F425" s="14">
        <f>IF(AND(LEFT($C425,4)&lt;&gt;"8310")*OR(_xlfn.IFNA(MATCH(LEFT($B425,8),Reference!$E:$E,0),0),(_xlfn.IFNA(MATCH(MID($B425,5,4),Reference!$E:$E,0),0))),$D425,)</f>
        <v>0</v>
      </c>
      <c r="G425" s="14">
        <f t="shared" si="45"/>
        <v>0</v>
      </c>
      <c r="H425" s="14">
        <f t="shared" si="46"/>
        <v>0</v>
      </c>
      <c r="I425" s="14">
        <f>IF(AND(F425=0,G425=0,H425=0,_xlfn.IFNA(MATCH(LEFT($B425,8),Reference!$G:$G,0),0)),0,
IF(AND(F425=0,G425=0,H425=0,_xlfn.IFNA(MATCH(LEFT($B425,8),Reference!$H:$H,0),0)),$D425,
IF(AND(F425=0,G425=0,H425=0,_xlfn.IFNA(MATCH(LEFT($C425,4),Reference!$H:$H,0),0)),$D425,
IF((AND(F425=0,G425=0,H425=0,(_xlfn.IFNA(MATCH(LEFT($B425,4),Reference!$H:$H,0),0)))),$D425,
IF(AND(F425=0,G425=0,H425=0,_xlfn.IFNA(MATCH(MID($B425,5,4),Reference!$H:$H,0),0),LEFT($C425,4)&lt;&gt;"8865"),$D425,0)))))</f>
        <v>0</v>
      </c>
      <c r="J425" s="14">
        <f t="shared" si="47"/>
        <v>280.36</v>
      </c>
      <c r="K425" s="14">
        <f t="shared" si="48"/>
        <v>280.36</v>
      </c>
      <c r="L425" s="14">
        <f t="shared" si="49"/>
        <v>0</v>
      </c>
      <c r="M425" s="14" t="str">
        <f>IFERROR(IFERROR(INDEX(Reference!$C:$C,MATCH(VALUE(LEFT(B425,(FIND("-",B425,1)-1))),Reference!$B:$B,0)),INDEX(Reference!$C:$C,MATCH((LEFT(B425,(FIND("-",B425,1)-1))),Reference!$B:$B,0))),IFERROR(IF(FIND("-",B425),"Asset Management",""),""))</f>
        <v>DBU/Field Ops O&amp;M</v>
      </c>
      <c r="N425" s="14" t="str">
        <f>_xlfn.IFNA(INDEX(Reference!$M:$N,MATCH($C425,Reference!$M:$M,0),2),"Exclude")</f>
        <v>Union Labor</v>
      </c>
      <c r="O425" s="14" t="str">
        <f>VLOOKUP(X425,'Department Detail'!$A$2:$F$5229,5,FALSE)</f>
        <v>Line &amp; Meter Operations</v>
      </c>
      <c r="R425" s="76"/>
      <c r="X425" s="14">
        <v>9583</v>
      </c>
    </row>
    <row r="426" spans="1:24" s="14" customFormat="1" ht="15" thickBot="1" x14ac:dyDescent="0.35">
      <c r="A426" s="13"/>
      <c r="B426" s="57" t="s">
        <v>453</v>
      </c>
      <c r="C426" s="57" t="s">
        <v>191</v>
      </c>
      <c r="D426" s="56">
        <v>264.89999999999998</v>
      </c>
      <c r="E426" s="56"/>
      <c r="F426" s="14">
        <f>IF(AND(LEFT($C426,4)&lt;&gt;"8310")*OR(_xlfn.IFNA(MATCH(LEFT($B426,8),Reference!$E:$E,0),0),(_xlfn.IFNA(MATCH(MID($B426,5,4),Reference!$E:$E,0),0))),$D426,)</f>
        <v>0</v>
      </c>
      <c r="G426" s="14">
        <f t="shared" si="45"/>
        <v>0</v>
      </c>
      <c r="H426" s="14">
        <f t="shared" si="46"/>
        <v>0</v>
      </c>
      <c r="I426" s="14">
        <f>IF(AND(F426=0,G426=0,H426=0,_xlfn.IFNA(MATCH(LEFT($B426,8),Reference!$G:$G,0),0)),0,
IF(AND(F426=0,G426=0,H426=0,_xlfn.IFNA(MATCH(LEFT($B426,8),Reference!$H:$H,0),0)),$D426,
IF(AND(F426=0,G426=0,H426=0,_xlfn.IFNA(MATCH(LEFT($C426,4),Reference!$H:$H,0),0)),$D426,
IF((AND(F426=0,G426=0,H426=0,(_xlfn.IFNA(MATCH(LEFT($B426,4),Reference!$H:$H,0),0)))),$D426,
IF(AND(F426=0,G426=0,H426=0,_xlfn.IFNA(MATCH(MID($B426,5,4),Reference!$H:$H,0),0),LEFT($C426,4)&lt;&gt;"8865"),$D426,0)))))</f>
        <v>0</v>
      </c>
      <c r="J426" s="14">
        <f t="shared" si="47"/>
        <v>264.89999999999998</v>
      </c>
      <c r="K426" s="14">
        <f t="shared" si="48"/>
        <v>264.89999999999998</v>
      </c>
      <c r="L426" s="14">
        <f t="shared" si="49"/>
        <v>0</v>
      </c>
      <c r="M426" s="14" t="str">
        <f>IFERROR(IFERROR(INDEX(Reference!$C:$C,MATCH(VALUE(LEFT(B426,(FIND("-",B426,1)-1))),Reference!$B:$B,0)),INDEX(Reference!$C:$C,MATCH((LEFT(B426,(FIND("-",B426,1)-1))),Reference!$B:$B,0))),IFERROR(IF(FIND("-",B426),"Asset Management",""),""))</f>
        <v>DBU/Field Ops O&amp;M</v>
      </c>
      <c r="N426" s="14" t="str">
        <f>_xlfn.IFNA(INDEX(Reference!$M:$N,MATCH($C426,Reference!$M:$M,0),2),"Exclude")</f>
        <v>Union Labor</v>
      </c>
      <c r="O426" s="14" t="str">
        <f>VLOOKUP(X426,'Department Detail'!$A$2:$F$5229,5,FALSE)</f>
        <v>Line &amp; Meter Operations</v>
      </c>
      <c r="R426" s="76"/>
      <c r="X426" s="14">
        <v>9583</v>
      </c>
    </row>
    <row r="427" spans="1:24" s="14" customFormat="1" ht="15" thickBot="1" x14ac:dyDescent="0.35">
      <c r="A427" s="13"/>
      <c r="B427" s="57" t="s">
        <v>454</v>
      </c>
      <c r="C427" s="57" t="s">
        <v>190</v>
      </c>
      <c r="D427" s="56">
        <v>424.3</v>
      </c>
      <c r="E427" s="56"/>
      <c r="F427" s="14">
        <f>IF(AND(LEFT($C427,4)&lt;&gt;"8310")*OR(_xlfn.IFNA(MATCH(LEFT($B427,8),Reference!$E:$E,0),0),(_xlfn.IFNA(MATCH(MID($B427,5,4),Reference!$E:$E,0),0))),$D427,)</f>
        <v>0</v>
      </c>
      <c r="G427" s="14">
        <f t="shared" si="45"/>
        <v>0</v>
      </c>
      <c r="H427" s="14">
        <f t="shared" si="46"/>
        <v>0</v>
      </c>
      <c r="I427" s="14">
        <f>IF(AND(F427=0,G427=0,H427=0,_xlfn.IFNA(MATCH(LEFT($B427,8),Reference!$G:$G,0),0)),0,
IF(AND(F427=0,G427=0,H427=0,_xlfn.IFNA(MATCH(LEFT($B427,8),Reference!$H:$H,0),0)),$D427,
IF(AND(F427=0,G427=0,H427=0,_xlfn.IFNA(MATCH(LEFT($C427,4),Reference!$H:$H,0),0)),$D427,
IF((AND(F427=0,G427=0,H427=0,(_xlfn.IFNA(MATCH(LEFT($B427,4),Reference!$H:$H,0),0)))),$D427,
IF(AND(F427=0,G427=0,H427=0,_xlfn.IFNA(MATCH(MID($B427,5,4),Reference!$H:$H,0),0),LEFT($C427,4)&lt;&gt;"8865"),$D427,0)))))</f>
        <v>0</v>
      </c>
      <c r="J427" s="14">
        <f t="shared" si="47"/>
        <v>424.3</v>
      </c>
      <c r="K427" s="14">
        <f t="shared" si="48"/>
        <v>424.3</v>
      </c>
      <c r="L427" s="14">
        <f t="shared" si="49"/>
        <v>0</v>
      </c>
      <c r="M427" s="14" t="str">
        <f>IFERROR(IFERROR(INDEX(Reference!$C:$C,MATCH(VALUE(LEFT(B427,(FIND("-",B427,1)-1))),Reference!$B:$B,0)),INDEX(Reference!$C:$C,MATCH((LEFT(B427,(FIND("-",B427,1)-1))),Reference!$B:$B,0))),IFERROR(IF(FIND("-",B427),"Asset Management",""),""))</f>
        <v>DBU/Field Ops O&amp;M</v>
      </c>
      <c r="N427" s="14" t="str">
        <f>_xlfn.IFNA(INDEX(Reference!$M:$N,MATCH($C427,Reference!$M:$M,0),2),"Exclude")</f>
        <v>Nonlabor</v>
      </c>
      <c r="O427" s="14" t="str">
        <f>VLOOKUP(X427,'Department Detail'!$A$2:$F$5229,5,FALSE)</f>
        <v>Line &amp; Meter Operations</v>
      </c>
      <c r="R427" s="76"/>
      <c r="X427" s="14">
        <v>9583</v>
      </c>
    </row>
    <row r="428" spans="1:24" s="14" customFormat="1" ht="15" thickBot="1" x14ac:dyDescent="0.35">
      <c r="A428" s="13"/>
      <c r="B428" s="57" t="s">
        <v>454</v>
      </c>
      <c r="C428" s="57" t="s">
        <v>186</v>
      </c>
      <c r="D428" s="56">
        <v>33420.15</v>
      </c>
      <c r="E428" s="56"/>
      <c r="F428" s="14">
        <f>IF(AND(LEFT($C428,4)&lt;&gt;"8310")*OR(_xlfn.IFNA(MATCH(LEFT($B428,8),Reference!$E:$E,0),0),(_xlfn.IFNA(MATCH(MID($B428,5,4),Reference!$E:$E,0),0))),$D428,)</f>
        <v>0</v>
      </c>
      <c r="G428" s="14">
        <f t="shared" si="45"/>
        <v>0</v>
      </c>
      <c r="H428" s="14">
        <f t="shared" si="46"/>
        <v>0</v>
      </c>
      <c r="I428" s="14">
        <f>IF(AND(F428=0,G428=0,H428=0,_xlfn.IFNA(MATCH(LEFT($B428,8),Reference!$G:$G,0),0)),0,
IF(AND(F428=0,G428=0,H428=0,_xlfn.IFNA(MATCH(LEFT($B428,8),Reference!$H:$H,0),0)),$D428,
IF(AND(F428=0,G428=0,H428=0,_xlfn.IFNA(MATCH(LEFT($C428,4),Reference!$H:$H,0),0)),$D428,
IF((AND(F428=0,G428=0,H428=0,(_xlfn.IFNA(MATCH(LEFT($B428,4),Reference!$H:$H,0),0)))),$D428,
IF(AND(F428=0,G428=0,H428=0,_xlfn.IFNA(MATCH(MID($B428,5,4),Reference!$H:$H,0),0),LEFT($C428,4)&lt;&gt;"8865"),$D428,0)))))</f>
        <v>0</v>
      </c>
      <c r="J428" s="14">
        <f t="shared" si="47"/>
        <v>33420.15</v>
      </c>
      <c r="K428" s="14">
        <f t="shared" si="48"/>
        <v>33420.15</v>
      </c>
      <c r="L428" s="14">
        <f t="shared" si="49"/>
        <v>0</v>
      </c>
      <c r="M428" s="14" t="str">
        <f>IFERROR(IFERROR(INDEX(Reference!$C:$C,MATCH(VALUE(LEFT(B428,(FIND("-",B428,1)-1))),Reference!$B:$B,0)),INDEX(Reference!$C:$C,MATCH((LEFT(B428,(FIND("-",B428,1)-1))),Reference!$B:$B,0))),IFERROR(IF(FIND("-",B428),"Asset Management",""),""))</f>
        <v>DBU/Field Ops O&amp;M</v>
      </c>
      <c r="N428" s="14" t="str">
        <f>_xlfn.IFNA(INDEX(Reference!$M:$N,MATCH($C428,Reference!$M:$M,0),2),"Exclude")</f>
        <v>Union Labor</v>
      </c>
      <c r="O428" s="14" t="str">
        <f>VLOOKUP(X428,'Department Detail'!$A$2:$F$5229,5,FALSE)</f>
        <v>Line &amp; Meter Operations</v>
      </c>
      <c r="R428" s="76"/>
      <c r="X428" s="14">
        <v>9583</v>
      </c>
    </row>
    <row r="429" spans="1:24" s="14" customFormat="1" ht="15" thickBot="1" x14ac:dyDescent="0.35">
      <c r="A429" s="13"/>
      <c r="B429" s="57" t="s">
        <v>454</v>
      </c>
      <c r="C429" s="57" t="s">
        <v>197</v>
      </c>
      <c r="D429" s="56">
        <v>41922.17</v>
      </c>
      <c r="E429" s="56"/>
      <c r="F429" s="14">
        <f>IF(AND(LEFT($C429,4)&lt;&gt;"8310")*OR(_xlfn.IFNA(MATCH(LEFT($B429,8),Reference!$E:$E,0),0),(_xlfn.IFNA(MATCH(MID($B429,5,4),Reference!$E:$E,0),0))),$D429,)</f>
        <v>0</v>
      </c>
      <c r="G429" s="14">
        <f t="shared" si="45"/>
        <v>0</v>
      </c>
      <c r="H429" s="14">
        <f t="shared" si="46"/>
        <v>0</v>
      </c>
      <c r="I429" s="14">
        <f>IF(AND(F429=0,G429=0,H429=0,_xlfn.IFNA(MATCH(LEFT($B429,8),Reference!$G:$G,0),0)),0,
IF(AND(F429=0,G429=0,H429=0,_xlfn.IFNA(MATCH(LEFT($B429,8),Reference!$H:$H,0),0)),$D429,
IF(AND(F429=0,G429=0,H429=0,_xlfn.IFNA(MATCH(LEFT($C429,4),Reference!$H:$H,0),0)),$D429,
IF((AND(F429=0,G429=0,H429=0,(_xlfn.IFNA(MATCH(LEFT($B429,4),Reference!$H:$H,0),0)))),$D429,
IF(AND(F429=0,G429=0,H429=0,_xlfn.IFNA(MATCH(MID($B429,5,4),Reference!$H:$H,0),0),LEFT($C429,4)&lt;&gt;"8865"),$D429,0)))))</f>
        <v>0</v>
      </c>
      <c r="J429" s="14">
        <f t="shared" si="47"/>
        <v>41922.17</v>
      </c>
      <c r="K429" s="14">
        <f t="shared" si="48"/>
        <v>41922.17</v>
      </c>
      <c r="L429" s="14">
        <f t="shared" si="49"/>
        <v>0</v>
      </c>
      <c r="M429" s="14" t="str">
        <f>IFERROR(IFERROR(INDEX(Reference!$C:$C,MATCH(VALUE(LEFT(B429,(FIND("-",B429,1)-1))),Reference!$B:$B,0)),INDEX(Reference!$C:$C,MATCH((LEFT(B429,(FIND("-",B429,1)-1))),Reference!$B:$B,0))),IFERROR(IF(FIND("-",B429),"Asset Management",""),""))</f>
        <v>DBU/Field Ops O&amp;M</v>
      </c>
      <c r="N429" s="14" t="str">
        <f>_xlfn.IFNA(INDEX(Reference!$M:$N,MATCH($C429,Reference!$M:$M,0),2),"Exclude")</f>
        <v>Union Labor</v>
      </c>
      <c r="O429" s="14" t="str">
        <f>VLOOKUP(X429,'Department Detail'!$A$2:$F$5229,5,FALSE)</f>
        <v>Line &amp; Meter Operations</v>
      </c>
      <c r="R429" s="76"/>
      <c r="X429" s="14">
        <v>9583</v>
      </c>
    </row>
    <row r="430" spans="1:24" s="14" customFormat="1" ht="15" thickBot="1" x14ac:dyDescent="0.35">
      <c r="A430" s="13"/>
      <c r="B430" s="57" t="s">
        <v>454</v>
      </c>
      <c r="C430" s="57" t="s">
        <v>202</v>
      </c>
      <c r="D430" s="56">
        <v>201.6</v>
      </c>
      <c r="E430" s="56"/>
      <c r="F430" s="14">
        <f>IF(AND(LEFT($C430,4)&lt;&gt;"8310")*OR(_xlfn.IFNA(MATCH(LEFT($B430,8),Reference!$E:$E,0),0),(_xlfn.IFNA(MATCH(MID($B430,5,4),Reference!$E:$E,0),0))),$D430,)</f>
        <v>0</v>
      </c>
      <c r="G430" s="14">
        <f t="shared" si="45"/>
        <v>0</v>
      </c>
      <c r="H430" s="14">
        <f t="shared" si="46"/>
        <v>0</v>
      </c>
      <c r="I430" s="14">
        <f>IF(AND(F430=0,G430=0,H430=0,_xlfn.IFNA(MATCH(LEFT($B430,8),Reference!$G:$G,0),0)),0,
IF(AND(F430=0,G430=0,H430=0,_xlfn.IFNA(MATCH(LEFT($B430,8),Reference!$H:$H,0),0)),$D430,
IF(AND(F430=0,G430=0,H430=0,_xlfn.IFNA(MATCH(LEFT($C430,4),Reference!$H:$H,0),0)),$D430,
IF((AND(F430=0,G430=0,H430=0,(_xlfn.IFNA(MATCH(LEFT($B430,4),Reference!$H:$H,0),0)))),$D430,
IF(AND(F430=0,G430=0,H430=0,_xlfn.IFNA(MATCH(MID($B430,5,4),Reference!$H:$H,0),0),LEFT($C430,4)&lt;&gt;"8865"),$D430,0)))))</f>
        <v>0</v>
      </c>
      <c r="J430" s="14">
        <f t="shared" si="47"/>
        <v>201.6</v>
      </c>
      <c r="K430" s="14">
        <f t="shared" si="48"/>
        <v>201.6</v>
      </c>
      <c r="L430" s="14">
        <f t="shared" si="49"/>
        <v>0</v>
      </c>
      <c r="M430" s="14" t="str">
        <f>IFERROR(IFERROR(INDEX(Reference!$C:$C,MATCH(VALUE(LEFT(B430,(FIND("-",B430,1)-1))),Reference!$B:$B,0)),INDEX(Reference!$C:$C,MATCH((LEFT(B430,(FIND("-",B430,1)-1))),Reference!$B:$B,0))),IFERROR(IF(FIND("-",B430),"Asset Management",""),""))</f>
        <v>DBU/Field Ops O&amp;M</v>
      </c>
      <c r="N430" s="14" t="str">
        <f>_xlfn.IFNA(INDEX(Reference!$M:$N,MATCH($C430,Reference!$M:$M,0),2),"Exclude")</f>
        <v>Nonlabor</v>
      </c>
      <c r="O430" s="14" t="str">
        <f>VLOOKUP(X430,'Department Detail'!$A$2:$F$5229,5,FALSE)</f>
        <v>Line &amp; Meter Operations</v>
      </c>
      <c r="R430" s="76"/>
      <c r="X430" s="14">
        <v>9583</v>
      </c>
    </row>
    <row r="431" spans="1:24" s="14" customFormat="1" ht="15" thickBot="1" x14ac:dyDescent="0.35">
      <c r="A431" s="13"/>
      <c r="B431" s="57" t="s">
        <v>454</v>
      </c>
      <c r="C431" s="57" t="s">
        <v>231</v>
      </c>
      <c r="D431" s="56">
        <v>620</v>
      </c>
      <c r="E431" s="56"/>
      <c r="F431" s="14">
        <f>IF(AND(LEFT($C431,4)&lt;&gt;"8310")*OR(_xlfn.IFNA(MATCH(LEFT($B431,8),Reference!$E:$E,0),0),(_xlfn.IFNA(MATCH(MID($B431,5,4),Reference!$E:$E,0),0))),$D431,)</f>
        <v>0</v>
      </c>
      <c r="G431" s="14">
        <f t="shared" si="45"/>
        <v>0</v>
      </c>
      <c r="H431" s="14">
        <f t="shared" si="46"/>
        <v>0</v>
      </c>
      <c r="I431" s="14">
        <f>IF(AND(F431=0,G431=0,H431=0,_xlfn.IFNA(MATCH(LEFT($B431,8),Reference!$G:$G,0),0)),0,
IF(AND(F431=0,G431=0,H431=0,_xlfn.IFNA(MATCH(LEFT($B431,8),Reference!$H:$H,0),0)),$D431,
IF(AND(F431=0,G431=0,H431=0,_xlfn.IFNA(MATCH(LEFT($C431,4),Reference!$H:$H,0),0)),$D431,
IF((AND(F431=0,G431=0,H431=0,(_xlfn.IFNA(MATCH(LEFT($B431,4),Reference!$H:$H,0),0)))),$D431,
IF(AND(F431=0,G431=0,H431=0,_xlfn.IFNA(MATCH(MID($B431,5,4),Reference!$H:$H,0),0),LEFT($C431,4)&lt;&gt;"8865"),$D431,0)))))</f>
        <v>0</v>
      </c>
      <c r="J431" s="14">
        <f t="shared" si="47"/>
        <v>620</v>
      </c>
      <c r="K431" s="14">
        <f t="shared" si="48"/>
        <v>620</v>
      </c>
      <c r="L431" s="14">
        <f t="shared" si="49"/>
        <v>0</v>
      </c>
      <c r="M431" s="14" t="str">
        <f>IFERROR(IFERROR(INDEX(Reference!$C:$C,MATCH(VALUE(LEFT(B431,(FIND("-",B431,1)-1))),Reference!$B:$B,0)),INDEX(Reference!$C:$C,MATCH((LEFT(B431,(FIND("-",B431,1)-1))),Reference!$B:$B,0))),IFERROR(IF(FIND("-",B431),"Asset Management",""),""))</f>
        <v>DBU/Field Ops O&amp;M</v>
      </c>
      <c r="N431" s="14" t="str">
        <f>_xlfn.IFNA(INDEX(Reference!$M:$N,MATCH($C431,Reference!$M:$M,0),2),"Exclude")</f>
        <v>Nonlabor</v>
      </c>
      <c r="O431" s="14" t="str">
        <f>VLOOKUP(X431,'Department Detail'!$A$2:$F$5229,5,FALSE)</f>
        <v>Line &amp; Meter Operations</v>
      </c>
      <c r="R431" s="76"/>
      <c r="X431" s="14">
        <v>9583</v>
      </c>
    </row>
    <row r="432" spans="1:24" s="14" customFormat="1" ht="15" thickBot="1" x14ac:dyDescent="0.35">
      <c r="A432" s="13"/>
      <c r="B432" s="57" t="s">
        <v>454</v>
      </c>
      <c r="C432" s="57" t="s">
        <v>260</v>
      </c>
      <c r="D432" s="56">
        <v>-251.6</v>
      </c>
      <c r="E432" s="56"/>
      <c r="F432" s="14">
        <f>IF(AND(LEFT($C432,4)&lt;&gt;"8310")*OR(_xlfn.IFNA(MATCH(LEFT($B432,8),Reference!$E:$E,0),0),(_xlfn.IFNA(MATCH(MID($B432,5,4),Reference!$E:$E,0),0))),$D432,)</f>
        <v>0</v>
      </c>
      <c r="G432" s="14">
        <f t="shared" si="45"/>
        <v>0</v>
      </c>
      <c r="H432" s="14">
        <f t="shared" si="46"/>
        <v>0</v>
      </c>
      <c r="I432" s="14">
        <f>IF(AND(F432=0,G432=0,H432=0,_xlfn.IFNA(MATCH(LEFT($B432,8),Reference!$G:$G,0),0)),0,
IF(AND(F432=0,G432=0,H432=0,_xlfn.IFNA(MATCH(LEFT($B432,8),Reference!$H:$H,0),0)),$D432,
IF(AND(F432=0,G432=0,H432=0,_xlfn.IFNA(MATCH(LEFT($C432,4),Reference!$H:$H,0),0)),$D432,
IF((AND(F432=0,G432=0,H432=0,(_xlfn.IFNA(MATCH(LEFT($B432,4),Reference!$H:$H,0),0)))),$D432,
IF(AND(F432=0,G432=0,H432=0,_xlfn.IFNA(MATCH(MID($B432,5,4),Reference!$H:$H,0),0),LEFT($C432,4)&lt;&gt;"8865"),$D432,0)))))</f>
        <v>0</v>
      </c>
      <c r="J432" s="14">
        <f t="shared" si="47"/>
        <v>-251.6</v>
      </c>
      <c r="K432" s="14">
        <f t="shared" si="48"/>
        <v>-251.6</v>
      </c>
      <c r="L432" s="14">
        <f t="shared" si="49"/>
        <v>0</v>
      </c>
      <c r="M432" s="14" t="str">
        <f>IFERROR(IFERROR(INDEX(Reference!$C:$C,MATCH(VALUE(LEFT(B432,(FIND("-",B432,1)-1))),Reference!$B:$B,0)),INDEX(Reference!$C:$C,MATCH((LEFT(B432,(FIND("-",B432,1)-1))),Reference!$B:$B,0))),IFERROR(IF(FIND("-",B432),"Asset Management",""),""))</f>
        <v>DBU/Field Ops O&amp;M</v>
      </c>
      <c r="N432" s="14" t="str">
        <f>_xlfn.IFNA(INDEX(Reference!$M:$N,MATCH($C432,Reference!$M:$M,0),2),"Exclude")</f>
        <v>Project Proceeds</v>
      </c>
      <c r="O432" s="14" t="str">
        <f>VLOOKUP(X432,'Department Detail'!$A$2:$F$5229,5,FALSE)</f>
        <v>Line &amp; Meter Operations</v>
      </c>
      <c r="R432" s="76"/>
      <c r="X432" s="14">
        <v>9583</v>
      </c>
    </row>
    <row r="433" spans="1:24" s="14" customFormat="1" ht="15" thickBot="1" x14ac:dyDescent="0.35">
      <c r="A433" s="13"/>
      <c r="B433" s="57" t="s">
        <v>454</v>
      </c>
      <c r="C433" s="57" t="s">
        <v>191</v>
      </c>
      <c r="D433" s="56">
        <v>28249.29</v>
      </c>
      <c r="E433" s="56"/>
      <c r="F433" s="14">
        <f>IF(AND(LEFT($C433,4)&lt;&gt;"8310")*OR(_xlfn.IFNA(MATCH(LEFT($B433,8),Reference!$E:$E,0),0),(_xlfn.IFNA(MATCH(MID($B433,5,4),Reference!$E:$E,0),0))),$D433,)</f>
        <v>0</v>
      </c>
      <c r="G433" s="14">
        <f t="shared" si="45"/>
        <v>0</v>
      </c>
      <c r="H433" s="14">
        <f t="shared" si="46"/>
        <v>0</v>
      </c>
      <c r="I433" s="14">
        <f>IF(AND(F433=0,G433=0,H433=0,_xlfn.IFNA(MATCH(LEFT($B433,8),Reference!$G:$G,0),0)),0,
IF(AND(F433=0,G433=0,H433=0,_xlfn.IFNA(MATCH(LEFT($B433,8),Reference!$H:$H,0),0)),$D433,
IF(AND(F433=0,G433=0,H433=0,_xlfn.IFNA(MATCH(LEFT($C433,4),Reference!$H:$H,0),0)),$D433,
IF((AND(F433=0,G433=0,H433=0,(_xlfn.IFNA(MATCH(LEFT($B433,4),Reference!$H:$H,0),0)))),$D433,
IF(AND(F433=0,G433=0,H433=0,_xlfn.IFNA(MATCH(MID($B433,5,4),Reference!$H:$H,0),0),LEFT($C433,4)&lt;&gt;"8865"),$D433,0)))))</f>
        <v>0</v>
      </c>
      <c r="J433" s="14">
        <f t="shared" si="47"/>
        <v>28249.29</v>
      </c>
      <c r="K433" s="14">
        <f t="shared" si="48"/>
        <v>28249.29</v>
      </c>
      <c r="L433" s="14">
        <f t="shared" si="49"/>
        <v>0</v>
      </c>
      <c r="M433" s="14" t="str">
        <f>IFERROR(IFERROR(INDEX(Reference!$C:$C,MATCH(VALUE(LEFT(B433,(FIND("-",B433,1)-1))),Reference!$B:$B,0)),INDEX(Reference!$C:$C,MATCH((LEFT(B433,(FIND("-",B433,1)-1))),Reference!$B:$B,0))),IFERROR(IF(FIND("-",B433),"Asset Management",""),""))</f>
        <v>DBU/Field Ops O&amp;M</v>
      </c>
      <c r="N433" s="14" t="str">
        <f>_xlfn.IFNA(INDEX(Reference!$M:$N,MATCH($C433,Reference!$M:$M,0),2),"Exclude")</f>
        <v>Union Labor</v>
      </c>
      <c r="O433" s="14" t="str">
        <f>VLOOKUP(X433,'Department Detail'!$A$2:$F$5229,5,FALSE)</f>
        <v>Line &amp; Meter Operations</v>
      </c>
      <c r="R433" s="76"/>
      <c r="X433" s="14">
        <v>9583</v>
      </c>
    </row>
    <row r="434" spans="1:24" s="14" customFormat="1" ht="15" thickBot="1" x14ac:dyDescent="0.35">
      <c r="A434" s="13"/>
      <c r="B434" s="57" t="s">
        <v>455</v>
      </c>
      <c r="C434" s="57" t="s">
        <v>186</v>
      </c>
      <c r="D434" s="56">
        <v>45311.82</v>
      </c>
      <c r="E434" s="56"/>
      <c r="F434" s="14">
        <f>IF(AND(LEFT($C434,4)&lt;&gt;"8310")*OR(_xlfn.IFNA(MATCH(LEFT($B434,8),Reference!$E:$E,0),0),(_xlfn.IFNA(MATCH(MID($B434,5,4),Reference!$E:$E,0),0))),$D434,)</f>
        <v>0</v>
      </c>
      <c r="G434" s="14">
        <f t="shared" si="45"/>
        <v>0</v>
      </c>
      <c r="H434" s="14">
        <f t="shared" si="46"/>
        <v>0</v>
      </c>
      <c r="I434" s="14">
        <f>IF(AND(F434=0,G434=0,H434=0,_xlfn.IFNA(MATCH(LEFT($B434,8),Reference!$G:$G,0),0)),0,
IF(AND(F434=0,G434=0,H434=0,_xlfn.IFNA(MATCH(LEFT($B434,8),Reference!$H:$H,0),0)),$D434,
IF(AND(F434=0,G434=0,H434=0,_xlfn.IFNA(MATCH(LEFT($C434,4),Reference!$H:$H,0),0)),$D434,
IF((AND(F434=0,G434=0,H434=0,(_xlfn.IFNA(MATCH(LEFT($B434,4),Reference!$H:$H,0),0)))),$D434,
IF(AND(F434=0,G434=0,H434=0,_xlfn.IFNA(MATCH(MID($B434,5,4),Reference!$H:$H,0),0),LEFT($C434,4)&lt;&gt;"8865"),$D434,0)))))</f>
        <v>0</v>
      </c>
      <c r="J434" s="14">
        <f t="shared" si="47"/>
        <v>45311.82</v>
      </c>
      <c r="K434" s="14">
        <f t="shared" si="48"/>
        <v>45311.82</v>
      </c>
      <c r="L434" s="14">
        <f t="shared" si="49"/>
        <v>0</v>
      </c>
      <c r="M434" s="14" t="str">
        <f>IFERROR(IFERROR(INDEX(Reference!$C:$C,MATCH(VALUE(LEFT(B434,(FIND("-",B434,1)-1))),Reference!$B:$B,0)),INDEX(Reference!$C:$C,MATCH((LEFT(B434,(FIND("-",B434,1)-1))),Reference!$B:$B,0))),IFERROR(IF(FIND("-",B434),"Asset Management",""),""))</f>
        <v>DBU/Field Ops O&amp;M</v>
      </c>
      <c r="N434" s="14" t="str">
        <f>_xlfn.IFNA(INDEX(Reference!$M:$N,MATCH($C434,Reference!$M:$M,0),2),"Exclude")</f>
        <v>Union Labor</v>
      </c>
      <c r="O434" s="14" t="str">
        <f>VLOOKUP(X434,'Department Detail'!$A$2:$F$5229,5,FALSE)</f>
        <v>Line &amp; Meter Operations</v>
      </c>
      <c r="R434" s="76"/>
      <c r="X434" s="14">
        <v>9583</v>
      </c>
    </row>
    <row r="435" spans="1:24" s="14" customFormat="1" ht="15" thickBot="1" x14ac:dyDescent="0.35">
      <c r="A435" s="13"/>
      <c r="B435" s="57" t="s">
        <v>455</v>
      </c>
      <c r="C435" s="57" t="s">
        <v>197</v>
      </c>
      <c r="D435" s="56">
        <v>1875.13</v>
      </c>
      <c r="E435" s="56"/>
      <c r="F435" s="14">
        <f>IF(AND(LEFT($C435,4)&lt;&gt;"8310")*OR(_xlfn.IFNA(MATCH(LEFT($B435,8),Reference!$E:$E,0),0),(_xlfn.IFNA(MATCH(MID($B435,5,4),Reference!$E:$E,0),0))),$D435,)</f>
        <v>0</v>
      </c>
      <c r="G435" s="14">
        <f t="shared" si="45"/>
        <v>0</v>
      </c>
      <c r="H435" s="14">
        <f t="shared" si="46"/>
        <v>0</v>
      </c>
      <c r="I435" s="14">
        <f>IF(AND(F435=0,G435=0,H435=0,_xlfn.IFNA(MATCH(LEFT($B435,8),Reference!$G:$G,0),0)),0,
IF(AND(F435=0,G435=0,H435=0,_xlfn.IFNA(MATCH(LEFT($B435,8),Reference!$H:$H,0),0)),$D435,
IF(AND(F435=0,G435=0,H435=0,_xlfn.IFNA(MATCH(LEFT($C435,4),Reference!$H:$H,0),0)),$D435,
IF((AND(F435=0,G435=0,H435=0,(_xlfn.IFNA(MATCH(LEFT($B435,4),Reference!$H:$H,0),0)))),$D435,
IF(AND(F435=0,G435=0,H435=0,_xlfn.IFNA(MATCH(MID($B435,5,4),Reference!$H:$H,0),0),LEFT($C435,4)&lt;&gt;"8865"),$D435,0)))))</f>
        <v>0</v>
      </c>
      <c r="J435" s="14">
        <f t="shared" si="47"/>
        <v>1875.13</v>
      </c>
      <c r="K435" s="14">
        <f t="shared" si="48"/>
        <v>1875.13</v>
      </c>
      <c r="L435" s="14">
        <f t="shared" si="49"/>
        <v>0</v>
      </c>
      <c r="M435" s="14" t="str">
        <f>IFERROR(IFERROR(INDEX(Reference!$C:$C,MATCH(VALUE(LEFT(B435,(FIND("-",B435,1)-1))),Reference!$B:$B,0)),INDEX(Reference!$C:$C,MATCH((LEFT(B435,(FIND("-",B435,1)-1))),Reference!$B:$B,0))),IFERROR(IF(FIND("-",B435),"Asset Management",""),""))</f>
        <v>DBU/Field Ops O&amp;M</v>
      </c>
      <c r="N435" s="14" t="str">
        <f>_xlfn.IFNA(INDEX(Reference!$M:$N,MATCH($C435,Reference!$M:$M,0),2),"Exclude")</f>
        <v>Union Labor</v>
      </c>
      <c r="O435" s="14" t="str">
        <f>VLOOKUP(X435,'Department Detail'!$A$2:$F$5229,5,FALSE)</f>
        <v>Line &amp; Meter Operations</v>
      </c>
      <c r="R435" s="76"/>
      <c r="X435" s="14">
        <v>9583</v>
      </c>
    </row>
    <row r="436" spans="1:24" s="14" customFormat="1" ht="15" thickBot="1" x14ac:dyDescent="0.35">
      <c r="A436" s="13"/>
      <c r="B436" s="57" t="s">
        <v>455</v>
      </c>
      <c r="C436" s="57" t="s">
        <v>204</v>
      </c>
      <c r="D436" s="56">
        <v>25</v>
      </c>
      <c r="E436" s="56"/>
      <c r="F436" s="14">
        <f>IF(AND(LEFT($C436,4)&lt;&gt;"8310")*OR(_xlfn.IFNA(MATCH(LEFT($B436,8),Reference!$E:$E,0),0),(_xlfn.IFNA(MATCH(MID($B436,5,4),Reference!$E:$E,0),0))),$D436,)</f>
        <v>0</v>
      </c>
      <c r="G436" s="14">
        <f t="shared" si="45"/>
        <v>0</v>
      </c>
      <c r="H436" s="14">
        <f t="shared" si="46"/>
        <v>0</v>
      </c>
      <c r="I436" s="14">
        <f>IF(AND(F436=0,G436=0,H436=0,_xlfn.IFNA(MATCH(LEFT($B436,8),Reference!$G:$G,0),0)),0,
IF(AND(F436=0,G436=0,H436=0,_xlfn.IFNA(MATCH(LEFT($B436,8),Reference!$H:$H,0),0)),$D436,
IF(AND(F436=0,G436=0,H436=0,_xlfn.IFNA(MATCH(LEFT($C436,4),Reference!$H:$H,0),0)),$D436,
IF((AND(F436=0,G436=0,H436=0,(_xlfn.IFNA(MATCH(LEFT($B436,4),Reference!$H:$H,0),0)))),$D436,
IF(AND(F436=0,G436=0,H436=0,_xlfn.IFNA(MATCH(MID($B436,5,4),Reference!$H:$H,0),0),LEFT($C436,4)&lt;&gt;"8865"),$D436,0)))))</f>
        <v>0</v>
      </c>
      <c r="J436" s="14">
        <f t="shared" si="47"/>
        <v>25</v>
      </c>
      <c r="K436" s="14">
        <f t="shared" si="48"/>
        <v>25</v>
      </c>
      <c r="L436" s="14">
        <f t="shared" si="49"/>
        <v>0</v>
      </c>
      <c r="M436" s="14" t="str">
        <f>IFERROR(IFERROR(INDEX(Reference!$C:$C,MATCH(VALUE(LEFT(B436,(FIND("-",B436,1)-1))),Reference!$B:$B,0)),INDEX(Reference!$C:$C,MATCH((LEFT(B436,(FIND("-",B436,1)-1))),Reference!$B:$B,0))),IFERROR(IF(FIND("-",B436),"Asset Management",""),""))</f>
        <v>DBU/Field Ops O&amp;M</v>
      </c>
      <c r="N436" s="14" t="str">
        <f>_xlfn.IFNA(INDEX(Reference!$M:$N,MATCH($C436,Reference!$M:$M,0),2),"Exclude")</f>
        <v>Nonlabor</v>
      </c>
      <c r="O436" s="14" t="str">
        <f>VLOOKUP(X436,'Department Detail'!$A$2:$F$5229,5,FALSE)</f>
        <v>Line &amp; Meter Operations</v>
      </c>
      <c r="R436" s="76"/>
      <c r="X436" s="14">
        <v>9583</v>
      </c>
    </row>
    <row r="437" spans="1:24" s="14" customFormat="1" ht="15" thickBot="1" x14ac:dyDescent="0.35">
      <c r="A437" s="13"/>
      <c r="B437" s="57" t="s">
        <v>455</v>
      </c>
      <c r="C437" s="57" t="s">
        <v>206</v>
      </c>
      <c r="D437" s="56">
        <v>161.97</v>
      </c>
      <c r="E437" s="56"/>
      <c r="F437" s="14">
        <f>IF(AND(LEFT($C437,4)&lt;&gt;"8310")*OR(_xlfn.IFNA(MATCH(LEFT($B437,8),Reference!$E:$E,0),0),(_xlfn.IFNA(MATCH(MID($B437,5,4),Reference!$E:$E,0),0))),$D437,)</f>
        <v>0</v>
      </c>
      <c r="G437" s="14">
        <f t="shared" si="45"/>
        <v>0</v>
      </c>
      <c r="H437" s="14">
        <f t="shared" si="46"/>
        <v>0</v>
      </c>
      <c r="I437" s="14">
        <f>IF(AND(F437=0,G437=0,H437=0,_xlfn.IFNA(MATCH(LEFT($B437,8),Reference!$G:$G,0),0)),0,
IF(AND(F437=0,G437=0,H437=0,_xlfn.IFNA(MATCH(LEFT($B437,8),Reference!$H:$H,0),0)),$D437,
IF(AND(F437=0,G437=0,H437=0,_xlfn.IFNA(MATCH(LEFT($C437,4),Reference!$H:$H,0),0)),$D437,
IF((AND(F437=0,G437=0,H437=0,(_xlfn.IFNA(MATCH(LEFT($B437,4),Reference!$H:$H,0),0)))),$D437,
IF(AND(F437=0,G437=0,H437=0,_xlfn.IFNA(MATCH(MID($B437,5,4),Reference!$H:$H,0),0),LEFT($C437,4)&lt;&gt;"8865"),$D437,0)))))</f>
        <v>0</v>
      </c>
      <c r="J437" s="14">
        <f t="shared" si="47"/>
        <v>161.97</v>
      </c>
      <c r="K437" s="14">
        <f t="shared" si="48"/>
        <v>161.97</v>
      </c>
      <c r="L437" s="14">
        <f t="shared" si="49"/>
        <v>0</v>
      </c>
      <c r="M437" s="14" t="str">
        <f>IFERROR(IFERROR(INDEX(Reference!$C:$C,MATCH(VALUE(LEFT(B437,(FIND("-",B437,1)-1))),Reference!$B:$B,0)),INDEX(Reference!$C:$C,MATCH((LEFT(B437,(FIND("-",B437,1)-1))),Reference!$B:$B,0))),IFERROR(IF(FIND("-",B437),"Asset Management",""),""))</f>
        <v>DBU/Field Ops O&amp;M</v>
      </c>
      <c r="N437" s="14" t="str">
        <f>_xlfn.IFNA(INDEX(Reference!$M:$N,MATCH($C437,Reference!$M:$M,0),2),"Exclude")</f>
        <v>Nonlabor</v>
      </c>
      <c r="O437" s="14" t="str">
        <f>VLOOKUP(X437,'Department Detail'!$A$2:$F$5229,5,FALSE)</f>
        <v>Line &amp; Meter Operations</v>
      </c>
      <c r="R437" s="76"/>
      <c r="X437" s="14">
        <v>9583</v>
      </c>
    </row>
    <row r="438" spans="1:24" s="14" customFormat="1" ht="15" thickBot="1" x14ac:dyDescent="0.35">
      <c r="A438" s="13"/>
      <c r="B438" s="57" t="s">
        <v>455</v>
      </c>
      <c r="C438" s="57" t="s">
        <v>231</v>
      </c>
      <c r="D438" s="56">
        <v>285</v>
      </c>
      <c r="E438" s="56"/>
      <c r="F438" s="14">
        <f>IF(AND(LEFT($C438,4)&lt;&gt;"8310")*OR(_xlfn.IFNA(MATCH(LEFT($B438,8),Reference!$E:$E,0),0),(_xlfn.IFNA(MATCH(MID($B438,5,4),Reference!$E:$E,0),0))),$D438,)</f>
        <v>0</v>
      </c>
      <c r="G438" s="14">
        <f t="shared" si="45"/>
        <v>0</v>
      </c>
      <c r="H438" s="14">
        <f t="shared" si="46"/>
        <v>0</v>
      </c>
      <c r="I438" s="14">
        <f>IF(AND(F438=0,G438=0,H438=0,_xlfn.IFNA(MATCH(LEFT($B438,8),Reference!$G:$G,0),0)),0,
IF(AND(F438=0,G438=0,H438=0,_xlfn.IFNA(MATCH(LEFT($B438,8),Reference!$H:$H,0),0)),$D438,
IF(AND(F438=0,G438=0,H438=0,_xlfn.IFNA(MATCH(LEFT($C438,4),Reference!$H:$H,0),0)),$D438,
IF((AND(F438=0,G438=0,H438=0,(_xlfn.IFNA(MATCH(LEFT($B438,4),Reference!$H:$H,0),0)))),$D438,
IF(AND(F438=0,G438=0,H438=0,_xlfn.IFNA(MATCH(MID($B438,5,4),Reference!$H:$H,0),0),LEFT($C438,4)&lt;&gt;"8865"),$D438,0)))))</f>
        <v>0</v>
      </c>
      <c r="J438" s="14">
        <f t="shared" si="47"/>
        <v>285</v>
      </c>
      <c r="K438" s="14">
        <f t="shared" si="48"/>
        <v>285</v>
      </c>
      <c r="L438" s="14">
        <f t="shared" si="49"/>
        <v>0</v>
      </c>
      <c r="M438" s="14" t="str">
        <f>IFERROR(IFERROR(INDEX(Reference!$C:$C,MATCH(VALUE(LEFT(B438,(FIND("-",B438,1)-1))),Reference!$B:$B,0)),INDEX(Reference!$C:$C,MATCH((LEFT(B438,(FIND("-",B438,1)-1))),Reference!$B:$B,0))),IFERROR(IF(FIND("-",B438),"Asset Management",""),""))</f>
        <v>DBU/Field Ops O&amp;M</v>
      </c>
      <c r="N438" s="14" t="str">
        <f>_xlfn.IFNA(INDEX(Reference!$M:$N,MATCH($C438,Reference!$M:$M,0),2),"Exclude")</f>
        <v>Nonlabor</v>
      </c>
      <c r="O438" s="14" t="str">
        <f>VLOOKUP(X438,'Department Detail'!$A$2:$F$5229,5,FALSE)</f>
        <v>Line &amp; Meter Operations</v>
      </c>
      <c r="R438" s="76"/>
      <c r="X438" s="14">
        <v>9583</v>
      </c>
    </row>
    <row r="439" spans="1:24" s="14" customFormat="1" ht="15" thickBot="1" x14ac:dyDescent="0.35">
      <c r="A439" s="13"/>
      <c r="B439" s="57" t="s">
        <v>455</v>
      </c>
      <c r="C439" s="57" t="s">
        <v>208</v>
      </c>
      <c r="D439" s="56">
        <v>17801.46</v>
      </c>
      <c r="E439" s="56"/>
      <c r="F439" s="14">
        <f>IF(AND(LEFT($C439,4)&lt;&gt;"8310")*OR(_xlfn.IFNA(MATCH(LEFT($B439,8),Reference!$E:$E,0),0),(_xlfn.IFNA(MATCH(MID($B439,5,4),Reference!$E:$E,0),0))),$D439,)</f>
        <v>0</v>
      </c>
      <c r="G439" s="14">
        <f t="shared" si="45"/>
        <v>0</v>
      </c>
      <c r="H439" s="14">
        <f t="shared" si="46"/>
        <v>0</v>
      </c>
      <c r="I439" s="14">
        <f>IF(AND(F439=0,G439=0,H439=0,_xlfn.IFNA(MATCH(LEFT($B439,8),Reference!$G:$G,0),0)),0,
IF(AND(F439=0,G439=0,H439=0,_xlfn.IFNA(MATCH(LEFT($B439,8),Reference!$H:$H,0),0)),$D439,
IF(AND(F439=0,G439=0,H439=0,_xlfn.IFNA(MATCH(LEFT($C439,4),Reference!$H:$H,0),0)),$D439,
IF((AND(F439=0,G439=0,H439=0,(_xlfn.IFNA(MATCH(LEFT($B439,4),Reference!$H:$H,0),0)))),$D439,
IF(AND(F439=0,G439=0,H439=0,_xlfn.IFNA(MATCH(MID($B439,5,4),Reference!$H:$H,0),0),LEFT($C439,4)&lt;&gt;"8865"),$D439,0)))))</f>
        <v>0</v>
      </c>
      <c r="J439" s="14">
        <f t="shared" si="47"/>
        <v>17801.46</v>
      </c>
      <c r="K439" s="14">
        <f t="shared" si="48"/>
        <v>17801.46</v>
      </c>
      <c r="L439" s="14">
        <f t="shared" si="49"/>
        <v>0</v>
      </c>
      <c r="M439" s="14" t="str">
        <f>IFERROR(IFERROR(INDEX(Reference!$C:$C,MATCH(VALUE(LEFT(B439,(FIND("-",B439,1)-1))),Reference!$B:$B,0)),INDEX(Reference!$C:$C,MATCH((LEFT(B439,(FIND("-",B439,1)-1))),Reference!$B:$B,0))),IFERROR(IF(FIND("-",B439),"Asset Management",""),""))</f>
        <v>DBU/Field Ops O&amp;M</v>
      </c>
      <c r="N439" s="14" t="str">
        <f>_xlfn.IFNA(INDEX(Reference!$M:$N,MATCH($C439,Reference!$M:$M,0),2),"Exclude")</f>
        <v>Inventory</v>
      </c>
      <c r="O439" s="14" t="str">
        <f>VLOOKUP(X439,'Department Detail'!$A$2:$F$5229,5,FALSE)</f>
        <v>Line &amp; Meter Operations</v>
      </c>
      <c r="R439" s="76"/>
      <c r="X439" s="14">
        <v>9583</v>
      </c>
    </row>
    <row r="440" spans="1:24" s="14" customFormat="1" ht="15" thickBot="1" x14ac:dyDescent="0.35">
      <c r="A440" s="13"/>
      <c r="B440" s="57" t="s">
        <v>455</v>
      </c>
      <c r="C440" s="57" t="s">
        <v>182</v>
      </c>
      <c r="D440" s="56">
        <v>840.62</v>
      </c>
      <c r="E440" s="56"/>
      <c r="F440" s="14">
        <f>IF(AND(LEFT($C440,4)&lt;&gt;"8310")*OR(_xlfn.IFNA(MATCH(LEFT($B440,8),Reference!$E:$E,0),0),(_xlfn.IFNA(MATCH(MID($B440,5,4),Reference!$E:$E,0),0))),$D440,)</f>
        <v>0</v>
      </c>
      <c r="G440" s="14">
        <f t="shared" si="45"/>
        <v>0</v>
      </c>
      <c r="H440" s="14">
        <f t="shared" si="46"/>
        <v>0</v>
      </c>
      <c r="I440" s="14">
        <f>IF(AND(F440=0,G440=0,H440=0,_xlfn.IFNA(MATCH(LEFT($B440,8),Reference!$G:$G,0),0)),0,
IF(AND(F440=0,G440=0,H440=0,_xlfn.IFNA(MATCH(LEFT($B440,8),Reference!$H:$H,0),0)),$D440,
IF(AND(F440=0,G440=0,H440=0,_xlfn.IFNA(MATCH(LEFT($C440,4),Reference!$H:$H,0),0)),$D440,
IF((AND(F440=0,G440=0,H440=0,(_xlfn.IFNA(MATCH(LEFT($B440,4),Reference!$H:$H,0),0)))),$D440,
IF(AND(F440=0,G440=0,H440=0,_xlfn.IFNA(MATCH(MID($B440,5,4),Reference!$H:$H,0),0),LEFT($C440,4)&lt;&gt;"8865"),$D440,0)))))</f>
        <v>0</v>
      </c>
      <c r="J440" s="14">
        <f t="shared" si="47"/>
        <v>840.62</v>
      </c>
      <c r="K440" s="14">
        <f t="shared" si="48"/>
        <v>840.62</v>
      </c>
      <c r="L440" s="14">
        <f t="shared" si="49"/>
        <v>0</v>
      </c>
      <c r="M440" s="14" t="str">
        <f>IFERROR(IFERROR(INDEX(Reference!$C:$C,MATCH(VALUE(LEFT(B440,(FIND("-",B440,1)-1))),Reference!$B:$B,0)),INDEX(Reference!$C:$C,MATCH((LEFT(B440,(FIND("-",B440,1)-1))),Reference!$B:$B,0))),IFERROR(IF(FIND("-",B440),"Asset Management",""),""))</f>
        <v>DBU/Field Ops O&amp;M</v>
      </c>
      <c r="N440" s="14" t="str">
        <f>_xlfn.IFNA(INDEX(Reference!$M:$N,MATCH($C440,Reference!$M:$M,0),2),"Exclude")</f>
        <v>Nonlabor</v>
      </c>
      <c r="O440" s="14" t="str">
        <f>VLOOKUP(X440,'Department Detail'!$A$2:$F$5229,5,FALSE)</f>
        <v>Line &amp; Meter Operations</v>
      </c>
      <c r="R440" s="76"/>
      <c r="X440" s="14">
        <v>9584</v>
      </c>
    </row>
    <row r="441" spans="1:24" s="14" customFormat="1" ht="15" thickBot="1" x14ac:dyDescent="0.35">
      <c r="A441" s="13"/>
      <c r="B441" s="57" t="s">
        <v>455</v>
      </c>
      <c r="C441" s="57" t="s">
        <v>239</v>
      </c>
      <c r="D441" s="56">
        <v>-150</v>
      </c>
      <c r="E441" s="56"/>
      <c r="F441" s="14">
        <f>IF(AND(LEFT($C441,4)&lt;&gt;"8310")*OR(_xlfn.IFNA(MATCH(LEFT($B441,8),Reference!$E:$E,0),0),(_xlfn.IFNA(MATCH(MID($B441,5,4),Reference!$E:$E,0),0))),$D441,)</f>
        <v>0</v>
      </c>
      <c r="G441" s="14">
        <f t="shared" si="45"/>
        <v>0</v>
      </c>
      <c r="H441" s="14">
        <f t="shared" si="46"/>
        <v>0</v>
      </c>
      <c r="I441" s="14">
        <f>IF(AND(F441=0,G441=0,H441=0,_xlfn.IFNA(MATCH(LEFT($B441,8),Reference!$G:$G,0),0)),0,
IF(AND(F441=0,G441=0,H441=0,_xlfn.IFNA(MATCH(LEFT($B441,8),Reference!$H:$H,0),0)),$D441,
IF(AND(F441=0,G441=0,H441=0,_xlfn.IFNA(MATCH(LEFT($C441,4),Reference!$H:$H,0),0)),$D441,
IF((AND(F441=0,G441=0,H441=0,(_xlfn.IFNA(MATCH(LEFT($B441,4),Reference!$H:$H,0),0)))),$D441,
IF(AND(F441=0,G441=0,H441=0,_xlfn.IFNA(MATCH(MID($B441,5,4),Reference!$H:$H,0),0),LEFT($C441,4)&lt;&gt;"8865"),$D441,0)))))</f>
        <v>0</v>
      </c>
      <c r="J441" s="14">
        <f t="shared" si="47"/>
        <v>-150</v>
      </c>
      <c r="K441" s="14">
        <f t="shared" si="48"/>
        <v>-150</v>
      </c>
      <c r="L441" s="14">
        <f t="shared" si="49"/>
        <v>0</v>
      </c>
      <c r="M441" s="14" t="str">
        <f>IFERROR(IFERROR(INDEX(Reference!$C:$C,MATCH(VALUE(LEFT(B441,(FIND("-",B441,1)-1))),Reference!$B:$B,0)),INDEX(Reference!$C:$C,MATCH((LEFT(B441,(FIND("-",B441,1)-1))),Reference!$B:$B,0))),IFERROR(IF(FIND("-",B441),"Asset Management",""),""))</f>
        <v>DBU/Field Ops O&amp;M</v>
      </c>
      <c r="N441" s="14" t="str">
        <f>_xlfn.IFNA(INDEX(Reference!$M:$N,MATCH($C441,Reference!$M:$M,0),2),"Exclude")</f>
        <v>Inventory</v>
      </c>
      <c r="O441" s="14" t="str">
        <f>VLOOKUP(X441,'Department Detail'!$A$2:$F$5229,5,FALSE)</f>
        <v>Line &amp; Meter Operations</v>
      </c>
      <c r="R441" s="76"/>
      <c r="X441" s="14">
        <v>9584</v>
      </c>
    </row>
    <row r="442" spans="1:24" s="14" customFormat="1" ht="15" thickBot="1" x14ac:dyDescent="0.35">
      <c r="A442" s="13"/>
      <c r="B442" s="57" t="s">
        <v>455</v>
      </c>
      <c r="C442" s="57" t="s">
        <v>211</v>
      </c>
      <c r="D442" s="56">
        <v>-3035.84</v>
      </c>
      <c r="E442" s="56"/>
      <c r="F442" s="14">
        <f>IF(AND(LEFT($C442,4)&lt;&gt;"8310")*OR(_xlfn.IFNA(MATCH(LEFT($B442,8),Reference!$E:$E,0),0),(_xlfn.IFNA(MATCH(MID($B442,5,4),Reference!$E:$E,0),0))),$D442,)</f>
        <v>0</v>
      </c>
      <c r="G442" s="14">
        <f t="shared" si="45"/>
        <v>0</v>
      </c>
      <c r="H442" s="14">
        <f t="shared" si="46"/>
        <v>0</v>
      </c>
      <c r="I442" s="14">
        <f>IF(AND(F442=0,G442=0,H442=0,_xlfn.IFNA(MATCH(LEFT($B442,8),Reference!$G:$G,0),0)),0,
IF(AND(F442=0,G442=0,H442=0,_xlfn.IFNA(MATCH(LEFT($B442,8),Reference!$H:$H,0),0)),$D442,
IF(AND(F442=0,G442=0,H442=0,_xlfn.IFNA(MATCH(LEFT($C442,4),Reference!$H:$H,0),0)),$D442,
IF((AND(F442=0,G442=0,H442=0,(_xlfn.IFNA(MATCH(LEFT($B442,4),Reference!$H:$H,0),0)))),$D442,
IF(AND(F442=0,G442=0,H442=0,_xlfn.IFNA(MATCH(MID($B442,5,4),Reference!$H:$H,0),0),LEFT($C442,4)&lt;&gt;"8865"),$D442,0)))))</f>
        <v>0</v>
      </c>
      <c r="J442" s="14">
        <f t="shared" si="47"/>
        <v>-3035.84</v>
      </c>
      <c r="K442" s="14">
        <f t="shared" si="48"/>
        <v>-3035.84</v>
      </c>
      <c r="L442" s="14">
        <f t="shared" si="49"/>
        <v>0</v>
      </c>
      <c r="M442" s="14" t="str">
        <f>IFERROR(IFERROR(INDEX(Reference!$C:$C,MATCH(VALUE(LEFT(B442,(FIND("-",B442,1)-1))),Reference!$B:$B,0)),INDEX(Reference!$C:$C,MATCH((LEFT(B442,(FIND("-",B442,1)-1))),Reference!$B:$B,0))),IFERROR(IF(FIND("-",B442),"Asset Management",""),""))</f>
        <v>DBU/Field Ops O&amp;M</v>
      </c>
      <c r="N442" s="14" t="str">
        <f>_xlfn.IFNA(INDEX(Reference!$M:$N,MATCH($C442,Reference!$M:$M,0),2),"Exclude")</f>
        <v>Inventory</v>
      </c>
      <c r="O442" s="14" t="str">
        <f>VLOOKUP(X442,'Department Detail'!$A$2:$F$5229,5,FALSE)</f>
        <v>Line &amp; Meter Operations</v>
      </c>
      <c r="R442" s="76"/>
      <c r="X442" s="14">
        <v>9584</v>
      </c>
    </row>
    <row r="443" spans="1:24" s="14" customFormat="1" ht="15" thickBot="1" x14ac:dyDescent="0.35">
      <c r="A443" s="13"/>
      <c r="B443" s="57" t="s">
        <v>455</v>
      </c>
      <c r="C443" s="57" t="s">
        <v>213</v>
      </c>
      <c r="D443" s="56">
        <v>62.44</v>
      </c>
      <c r="E443" s="56"/>
      <c r="F443" s="14">
        <f>IF(AND(LEFT($C443,4)&lt;&gt;"8310")*OR(_xlfn.IFNA(MATCH(LEFT($B443,8),Reference!$E:$E,0),0),(_xlfn.IFNA(MATCH(MID($B443,5,4),Reference!$E:$E,0),0))),$D443,)</f>
        <v>0</v>
      </c>
      <c r="G443" s="14">
        <f t="shared" si="45"/>
        <v>0</v>
      </c>
      <c r="H443" s="14">
        <f t="shared" si="46"/>
        <v>0</v>
      </c>
      <c r="I443" s="14">
        <f>IF(AND(F443=0,G443=0,H443=0,_xlfn.IFNA(MATCH(LEFT($B443,8),Reference!$G:$G,0),0)),0,
IF(AND(F443=0,G443=0,H443=0,_xlfn.IFNA(MATCH(LEFT($B443,8),Reference!$H:$H,0),0)),$D443,
IF(AND(F443=0,G443=0,H443=0,_xlfn.IFNA(MATCH(LEFT($C443,4),Reference!$H:$H,0),0)),$D443,
IF((AND(F443=0,G443=0,H443=0,(_xlfn.IFNA(MATCH(LEFT($B443,4),Reference!$H:$H,0),0)))),$D443,
IF(AND(F443=0,G443=0,H443=0,_xlfn.IFNA(MATCH(MID($B443,5,4),Reference!$H:$H,0),0),LEFT($C443,4)&lt;&gt;"8865"),$D443,0)))))</f>
        <v>0</v>
      </c>
      <c r="J443" s="14">
        <f t="shared" si="47"/>
        <v>62.44</v>
      </c>
      <c r="K443" s="14">
        <f t="shared" si="48"/>
        <v>62.44</v>
      </c>
      <c r="L443" s="14">
        <f t="shared" si="49"/>
        <v>0</v>
      </c>
      <c r="M443" s="14" t="str">
        <f>IFERROR(IFERROR(INDEX(Reference!$C:$C,MATCH(VALUE(LEFT(B443,(FIND("-",B443,1)-1))),Reference!$B:$B,0)),INDEX(Reference!$C:$C,MATCH((LEFT(B443,(FIND("-",B443,1)-1))),Reference!$B:$B,0))),IFERROR(IF(FIND("-",B443),"Asset Management",""),""))</f>
        <v>DBU/Field Ops O&amp;M</v>
      </c>
      <c r="N443" s="14" t="str">
        <f>_xlfn.IFNA(INDEX(Reference!$M:$N,MATCH($C443,Reference!$M:$M,0),2),"Exclude")</f>
        <v>Nonlabor</v>
      </c>
      <c r="O443" s="14" t="str">
        <f>VLOOKUP(X443,'Department Detail'!$A$2:$F$5229,5,FALSE)</f>
        <v>Line &amp; Meter Operations</v>
      </c>
      <c r="R443" s="76"/>
      <c r="X443" s="14">
        <v>9584</v>
      </c>
    </row>
    <row r="444" spans="1:24" s="14" customFormat="1" ht="15" thickBot="1" x14ac:dyDescent="0.35">
      <c r="A444" s="13"/>
      <c r="B444" s="57" t="s">
        <v>455</v>
      </c>
      <c r="C444" s="57" t="s">
        <v>287</v>
      </c>
      <c r="D444" s="56">
        <v>-1044</v>
      </c>
      <c r="E444" s="56"/>
      <c r="F444" s="14">
        <f>IF(AND(LEFT($C444,4)&lt;&gt;"8310")*OR(_xlfn.IFNA(MATCH(LEFT($B444,8),Reference!$E:$E,0),0),(_xlfn.IFNA(MATCH(MID($B444,5,4),Reference!$E:$E,0),0))),$D444,)</f>
        <v>0</v>
      </c>
      <c r="G444" s="14">
        <f t="shared" si="45"/>
        <v>0</v>
      </c>
      <c r="H444" s="14">
        <f t="shared" si="46"/>
        <v>0</v>
      </c>
      <c r="I444" s="14">
        <f>IF(AND(F444=0,G444=0,H444=0,_xlfn.IFNA(MATCH(LEFT($B444,8),Reference!$G:$G,0),0)),0,
IF(AND(F444=0,G444=0,H444=0,_xlfn.IFNA(MATCH(LEFT($B444,8),Reference!$H:$H,0),0)),$D444,
IF(AND(F444=0,G444=0,H444=0,_xlfn.IFNA(MATCH(LEFT($C444,4),Reference!$H:$H,0),0)),$D444,
IF((AND(F444=0,G444=0,H444=0,(_xlfn.IFNA(MATCH(LEFT($B444,4),Reference!$H:$H,0),0)))),$D444,
IF(AND(F444=0,G444=0,H444=0,_xlfn.IFNA(MATCH(MID($B444,5,4),Reference!$H:$H,0),0),LEFT($C444,4)&lt;&gt;"8865"),$D444,0)))))</f>
        <v>0</v>
      </c>
      <c r="J444" s="14">
        <f t="shared" si="47"/>
        <v>-1044</v>
      </c>
      <c r="K444" s="14">
        <f t="shared" si="48"/>
        <v>-1044</v>
      </c>
      <c r="L444" s="14">
        <f t="shared" si="49"/>
        <v>0</v>
      </c>
      <c r="M444" s="14" t="str">
        <f>IFERROR(IFERROR(INDEX(Reference!$C:$C,MATCH(VALUE(LEFT(B444,(FIND("-",B444,1)-1))),Reference!$B:$B,0)),INDEX(Reference!$C:$C,MATCH((LEFT(B444,(FIND("-",B444,1)-1))),Reference!$B:$B,0))),IFERROR(IF(FIND("-",B444),"Asset Management",""),""))</f>
        <v>DBU/Field Ops O&amp;M</v>
      </c>
      <c r="N444" s="14" t="str">
        <f>_xlfn.IFNA(INDEX(Reference!$M:$N,MATCH($C444,Reference!$M:$M,0),2),"Exclude")</f>
        <v>Exclude</v>
      </c>
      <c r="O444" s="14" t="str">
        <f>VLOOKUP(X444,'Department Detail'!$A$2:$F$5229,5,FALSE)</f>
        <v>Line &amp; Meter Operations</v>
      </c>
      <c r="R444" s="76"/>
      <c r="X444" s="14">
        <v>9584</v>
      </c>
    </row>
    <row r="445" spans="1:24" s="14" customFormat="1" ht="15" thickBot="1" x14ac:dyDescent="0.35">
      <c r="A445" s="13"/>
      <c r="B445" s="57" t="s">
        <v>455</v>
      </c>
      <c r="C445" s="57" t="s">
        <v>191</v>
      </c>
      <c r="D445" s="56">
        <v>13883.61</v>
      </c>
      <c r="E445" s="56"/>
      <c r="F445" s="14">
        <f>IF(AND(LEFT($C445,4)&lt;&gt;"8310")*OR(_xlfn.IFNA(MATCH(LEFT($B445,8),Reference!$E:$E,0),0),(_xlfn.IFNA(MATCH(MID($B445,5,4),Reference!$E:$E,0),0))),$D445,)</f>
        <v>0</v>
      </c>
      <c r="G445" s="14">
        <f t="shared" si="45"/>
        <v>0</v>
      </c>
      <c r="H445" s="14">
        <f t="shared" si="46"/>
        <v>0</v>
      </c>
      <c r="I445" s="14">
        <f>IF(AND(F445=0,G445=0,H445=0,_xlfn.IFNA(MATCH(LEFT($B445,8),Reference!$G:$G,0),0)),0,
IF(AND(F445=0,G445=0,H445=0,_xlfn.IFNA(MATCH(LEFT($B445,8),Reference!$H:$H,0),0)),$D445,
IF(AND(F445=0,G445=0,H445=0,_xlfn.IFNA(MATCH(LEFT($C445,4),Reference!$H:$H,0),0)),$D445,
IF((AND(F445=0,G445=0,H445=0,(_xlfn.IFNA(MATCH(LEFT($B445,4),Reference!$H:$H,0),0)))),$D445,
IF(AND(F445=0,G445=0,H445=0,_xlfn.IFNA(MATCH(MID($B445,5,4),Reference!$H:$H,0),0),LEFT($C445,4)&lt;&gt;"8865"),$D445,0)))))</f>
        <v>0</v>
      </c>
      <c r="J445" s="14">
        <f t="shared" si="47"/>
        <v>13883.61</v>
      </c>
      <c r="K445" s="14">
        <f t="shared" si="48"/>
        <v>13883.61</v>
      </c>
      <c r="L445" s="14">
        <f t="shared" si="49"/>
        <v>0</v>
      </c>
      <c r="M445" s="14" t="str">
        <f>IFERROR(IFERROR(INDEX(Reference!$C:$C,MATCH(VALUE(LEFT(B445,(FIND("-",B445,1)-1))),Reference!$B:$B,0)),INDEX(Reference!$C:$C,MATCH((LEFT(B445,(FIND("-",B445,1)-1))),Reference!$B:$B,0))),IFERROR(IF(FIND("-",B445),"Asset Management",""),""))</f>
        <v>DBU/Field Ops O&amp;M</v>
      </c>
      <c r="N445" s="14" t="str">
        <f>_xlfn.IFNA(INDEX(Reference!$M:$N,MATCH($C445,Reference!$M:$M,0),2),"Exclude")</f>
        <v>Union Labor</v>
      </c>
      <c r="O445" s="14" t="str">
        <f>VLOOKUP(X445,'Department Detail'!$A$2:$F$5229,5,FALSE)</f>
        <v>Line &amp; Meter Operations</v>
      </c>
      <c r="R445" s="76"/>
      <c r="X445" s="14">
        <v>9584</v>
      </c>
    </row>
    <row r="446" spans="1:24" s="14" customFormat="1" ht="15" thickBot="1" x14ac:dyDescent="0.35">
      <c r="A446" s="13"/>
      <c r="B446" s="57" t="s">
        <v>456</v>
      </c>
      <c r="C446" s="57" t="s">
        <v>190</v>
      </c>
      <c r="D446" s="56">
        <v>118.81</v>
      </c>
      <c r="E446" s="56"/>
      <c r="F446" s="14">
        <f>IF(AND(LEFT($C446,4)&lt;&gt;"8310")*OR(_xlfn.IFNA(MATCH(LEFT($B446,8),Reference!$E:$E,0),0),(_xlfn.IFNA(MATCH(MID($B446,5,4),Reference!$E:$E,0),0))),$D446,)</f>
        <v>0</v>
      </c>
      <c r="G446" s="14">
        <f t="shared" si="45"/>
        <v>0</v>
      </c>
      <c r="H446" s="14">
        <f t="shared" si="46"/>
        <v>0</v>
      </c>
      <c r="I446" s="14">
        <f>IF(AND(F446=0,G446=0,H446=0,_xlfn.IFNA(MATCH(LEFT($B446,8),Reference!$G:$G,0),0)),0,
IF(AND(F446=0,G446=0,H446=0,_xlfn.IFNA(MATCH(LEFT($B446,8),Reference!$H:$H,0),0)),$D446,
IF(AND(F446=0,G446=0,H446=0,_xlfn.IFNA(MATCH(LEFT($C446,4),Reference!$H:$H,0),0)),$D446,
IF((AND(F446=0,G446=0,H446=0,(_xlfn.IFNA(MATCH(LEFT($B446,4),Reference!$H:$H,0),0)))),$D446,
IF(AND(F446=0,G446=0,H446=0,_xlfn.IFNA(MATCH(MID($B446,5,4),Reference!$H:$H,0),0),LEFT($C446,4)&lt;&gt;"8865"),$D446,0)))))</f>
        <v>118.81</v>
      </c>
      <c r="J446" s="14">
        <f t="shared" si="47"/>
        <v>0</v>
      </c>
      <c r="K446" s="14">
        <f t="shared" si="48"/>
        <v>118.81</v>
      </c>
      <c r="L446" s="14">
        <f t="shared" si="49"/>
        <v>0</v>
      </c>
      <c r="M446" s="14" t="str">
        <f>IFERROR(IFERROR(INDEX(Reference!$C:$C,MATCH(VALUE(LEFT(B446,(FIND("-",B446,1)-1))),Reference!$B:$B,0)),INDEX(Reference!$C:$C,MATCH((LEFT(B446,(FIND("-",B446,1)-1))),Reference!$B:$B,0))),IFERROR(IF(FIND("-",B446),"Asset Management",""),""))</f>
        <v>DBU/Field Ops O&amp;M</v>
      </c>
      <c r="N446" s="14" t="str">
        <f>_xlfn.IFNA(INDEX(Reference!$M:$N,MATCH($C446,Reference!$M:$M,0),2),"Exclude")</f>
        <v>Nonlabor</v>
      </c>
      <c r="O446" s="14" t="str">
        <f>VLOOKUP(X446,'Department Detail'!$A$2:$F$5229,5,FALSE)</f>
        <v>Line &amp; Meter Operations</v>
      </c>
      <c r="R446" s="76"/>
      <c r="X446" s="14">
        <v>9584</v>
      </c>
    </row>
    <row r="447" spans="1:24" s="14" customFormat="1" ht="15" thickBot="1" x14ac:dyDescent="0.35">
      <c r="A447" s="13"/>
      <c r="B447" s="57" t="s">
        <v>456</v>
      </c>
      <c r="C447" s="57" t="s">
        <v>186</v>
      </c>
      <c r="D447" s="56">
        <v>31656.9</v>
      </c>
      <c r="E447" s="56"/>
      <c r="F447" s="14">
        <f>IF(AND(LEFT($C447,4)&lt;&gt;"8310")*OR(_xlfn.IFNA(MATCH(LEFT($B447,8),Reference!$E:$E,0),0),(_xlfn.IFNA(MATCH(MID($B447,5,4),Reference!$E:$E,0),0))),$D447,)</f>
        <v>0</v>
      </c>
      <c r="G447" s="14">
        <f t="shared" ref="G447:G510" si="50">IF(AND(ISNUMBER(SEARCH("5024*",B447)),(F447=0)),D447,)</f>
        <v>0</v>
      </c>
      <c r="H447" s="14">
        <f t="shared" ref="H447:H510" si="51">IF(AND(ISNUMBER(SEARCH("5025*",B447)),(F447=0)),D447,)</f>
        <v>0</v>
      </c>
      <c r="I447" s="14">
        <f>IF(AND(F447=0,G447=0,H447=0,_xlfn.IFNA(MATCH(LEFT($B447,8),Reference!$G:$G,0),0)),0,
IF(AND(F447=0,G447=0,H447=0,_xlfn.IFNA(MATCH(LEFT($B447,8),Reference!$H:$H,0),0)),$D447,
IF(AND(F447=0,G447=0,H447=0,_xlfn.IFNA(MATCH(LEFT($C447,4),Reference!$H:$H,0),0)),$D447,
IF((AND(F447=0,G447=0,H447=0,(_xlfn.IFNA(MATCH(LEFT($B447,4),Reference!$H:$H,0),0)))),$D447,
IF(AND(F447=0,G447=0,H447=0,_xlfn.IFNA(MATCH(MID($B447,5,4),Reference!$H:$H,0),0),LEFT($C447,4)&lt;&gt;"8865"),$D447,0)))))</f>
        <v>31656.9</v>
      </c>
      <c r="J447" s="14">
        <f t="shared" ref="J447:J510" si="52">IF(AND(F447=0,G447=0,H447=0,I447=0),D447,)</f>
        <v>0</v>
      </c>
      <c r="K447" s="14">
        <f t="shared" ref="K447:K510" si="53">SUM(F447:J447)</f>
        <v>31656.9</v>
      </c>
      <c r="L447" s="14">
        <f t="shared" ref="L447:L510" si="54">K447-D447</f>
        <v>0</v>
      </c>
      <c r="M447" s="14" t="str">
        <f>IFERROR(IFERROR(INDEX(Reference!$C:$C,MATCH(VALUE(LEFT(B447,(FIND("-",B447,1)-1))),Reference!$B:$B,0)),INDEX(Reference!$C:$C,MATCH((LEFT(B447,(FIND("-",B447,1)-1))),Reference!$B:$B,0))),IFERROR(IF(FIND("-",B447),"Asset Management",""),""))</f>
        <v>DBU/Field Ops O&amp;M</v>
      </c>
      <c r="N447" s="14" t="str">
        <f>_xlfn.IFNA(INDEX(Reference!$M:$N,MATCH($C447,Reference!$M:$M,0),2),"Exclude")</f>
        <v>Union Labor</v>
      </c>
      <c r="O447" s="14" t="str">
        <f>VLOOKUP(X447,'Department Detail'!$A$2:$F$5229,5,FALSE)</f>
        <v>Line &amp; Meter Operations</v>
      </c>
      <c r="R447" s="76"/>
      <c r="X447" s="14">
        <v>9584</v>
      </c>
    </row>
    <row r="448" spans="1:24" s="14" customFormat="1" ht="15" thickBot="1" x14ac:dyDescent="0.35">
      <c r="A448" s="13"/>
      <c r="B448" s="57" t="s">
        <v>456</v>
      </c>
      <c r="C448" s="57" t="s">
        <v>197</v>
      </c>
      <c r="D448" s="56">
        <v>430.39</v>
      </c>
      <c r="E448" s="56"/>
      <c r="F448" s="14">
        <f>IF(AND(LEFT($C448,4)&lt;&gt;"8310")*OR(_xlfn.IFNA(MATCH(LEFT($B448,8),Reference!$E:$E,0),0),(_xlfn.IFNA(MATCH(MID($B448,5,4),Reference!$E:$E,0),0))),$D448,)</f>
        <v>0</v>
      </c>
      <c r="G448" s="14">
        <f t="shared" si="50"/>
        <v>0</v>
      </c>
      <c r="H448" s="14">
        <f t="shared" si="51"/>
        <v>0</v>
      </c>
      <c r="I448" s="14">
        <f>IF(AND(F448=0,G448=0,H448=0,_xlfn.IFNA(MATCH(LEFT($B448,8),Reference!$G:$G,0),0)),0,
IF(AND(F448=0,G448=0,H448=0,_xlfn.IFNA(MATCH(LEFT($B448,8),Reference!$H:$H,0),0)),$D448,
IF(AND(F448=0,G448=0,H448=0,_xlfn.IFNA(MATCH(LEFT($C448,4),Reference!$H:$H,0),0)),$D448,
IF((AND(F448=0,G448=0,H448=0,(_xlfn.IFNA(MATCH(LEFT($B448,4),Reference!$H:$H,0),0)))),$D448,
IF(AND(F448=0,G448=0,H448=0,_xlfn.IFNA(MATCH(MID($B448,5,4),Reference!$H:$H,0),0),LEFT($C448,4)&lt;&gt;"8865"),$D448,0)))))</f>
        <v>430.39</v>
      </c>
      <c r="J448" s="14">
        <f t="shared" si="52"/>
        <v>0</v>
      </c>
      <c r="K448" s="14">
        <f t="shared" si="53"/>
        <v>430.39</v>
      </c>
      <c r="L448" s="14">
        <f t="shared" si="54"/>
        <v>0</v>
      </c>
      <c r="M448" s="14" t="str">
        <f>IFERROR(IFERROR(INDEX(Reference!$C:$C,MATCH(VALUE(LEFT(B448,(FIND("-",B448,1)-1))),Reference!$B:$B,0)),INDEX(Reference!$C:$C,MATCH((LEFT(B448,(FIND("-",B448,1)-1))),Reference!$B:$B,0))),IFERROR(IF(FIND("-",B448),"Asset Management",""),""))</f>
        <v>DBU/Field Ops O&amp;M</v>
      </c>
      <c r="N448" s="14" t="str">
        <f>_xlfn.IFNA(INDEX(Reference!$M:$N,MATCH($C448,Reference!$M:$M,0),2),"Exclude")</f>
        <v>Union Labor</v>
      </c>
      <c r="O448" s="14" t="str">
        <f>VLOOKUP(X448,'Department Detail'!$A$2:$F$5229,5,FALSE)</f>
        <v>Line &amp; Meter Operations</v>
      </c>
      <c r="R448" s="76"/>
      <c r="X448" s="14">
        <v>9584</v>
      </c>
    </row>
    <row r="449" spans="1:24" s="14" customFormat="1" ht="15" thickBot="1" x14ac:dyDescent="0.35">
      <c r="A449" s="13"/>
      <c r="B449" s="57" t="s">
        <v>456</v>
      </c>
      <c r="C449" s="57" t="s">
        <v>201</v>
      </c>
      <c r="D449" s="56">
        <v>8.6</v>
      </c>
      <c r="E449" s="56"/>
      <c r="F449" s="14">
        <f>IF(AND(LEFT($C449,4)&lt;&gt;"8310")*OR(_xlfn.IFNA(MATCH(LEFT($B449,8),Reference!$E:$E,0),0),(_xlfn.IFNA(MATCH(MID($B449,5,4),Reference!$E:$E,0),0))),$D449,)</f>
        <v>0</v>
      </c>
      <c r="G449" s="14">
        <f t="shared" si="50"/>
        <v>0</v>
      </c>
      <c r="H449" s="14">
        <f t="shared" si="51"/>
        <v>0</v>
      </c>
      <c r="I449" s="14">
        <f>IF(AND(F449=0,G449=0,H449=0,_xlfn.IFNA(MATCH(LEFT($B449,8),Reference!$G:$G,0),0)),0,
IF(AND(F449=0,G449=0,H449=0,_xlfn.IFNA(MATCH(LEFT($B449,8),Reference!$H:$H,0),0)),$D449,
IF(AND(F449=0,G449=0,H449=0,_xlfn.IFNA(MATCH(LEFT($C449,4),Reference!$H:$H,0),0)),$D449,
IF((AND(F449=0,G449=0,H449=0,(_xlfn.IFNA(MATCH(LEFT($B449,4),Reference!$H:$H,0),0)))),$D449,
IF(AND(F449=0,G449=0,H449=0,_xlfn.IFNA(MATCH(MID($B449,5,4),Reference!$H:$H,0),0),LEFT($C449,4)&lt;&gt;"8865"),$D449,0)))))</f>
        <v>8.6</v>
      </c>
      <c r="J449" s="14">
        <f t="shared" si="52"/>
        <v>0</v>
      </c>
      <c r="K449" s="14">
        <f t="shared" si="53"/>
        <v>8.6</v>
      </c>
      <c r="L449" s="14">
        <f t="shared" si="54"/>
        <v>0</v>
      </c>
      <c r="M449" s="14" t="str">
        <f>IFERROR(IFERROR(INDEX(Reference!$C:$C,MATCH(VALUE(LEFT(B449,(FIND("-",B449,1)-1))),Reference!$B:$B,0)),INDEX(Reference!$C:$C,MATCH((LEFT(B449,(FIND("-",B449,1)-1))),Reference!$B:$B,0))),IFERROR(IF(FIND("-",B449),"Asset Management",""),""))</f>
        <v>DBU/Field Ops O&amp;M</v>
      </c>
      <c r="N449" s="14" t="str">
        <f>_xlfn.IFNA(INDEX(Reference!$M:$N,MATCH($C449,Reference!$M:$M,0),2),"Exclude")</f>
        <v>Nonlabor</v>
      </c>
      <c r="O449" s="14" t="str">
        <f>VLOOKUP(X449,'Department Detail'!$A$2:$F$5229,5,FALSE)</f>
        <v>Line &amp; Meter Operations</v>
      </c>
      <c r="R449" s="76"/>
      <c r="X449" s="14">
        <v>9584</v>
      </c>
    </row>
    <row r="450" spans="1:24" s="14" customFormat="1" ht="15" thickBot="1" x14ac:dyDescent="0.35">
      <c r="A450" s="13"/>
      <c r="B450" s="57" t="s">
        <v>456</v>
      </c>
      <c r="C450" s="57" t="s">
        <v>202</v>
      </c>
      <c r="D450" s="56">
        <v>154.63999999999999</v>
      </c>
      <c r="E450" s="56"/>
      <c r="F450" s="14">
        <f>IF(AND(LEFT($C450,4)&lt;&gt;"8310")*OR(_xlfn.IFNA(MATCH(LEFT($B450,8),Reference!$E:$E,0),0),(_xlfn.IFNA(MATCH(MID($B450,5,4),Reference!$E:$E,0),0))),$D450,)</f>
        <v>0</v>
      </c>
      <c r="G450" s="14">
        <f t="shared" si="50"/>
        <v>0</v>
      </c>
      <c r="H450" s="14">
        <f t="shared" si="51"/>
        <v>0</v>
      </c>
      <c r="I450" s="14">
        <f>IF(AND(F450=0,G450=0,H450=0,_xlfn.IFNA(MATCH(LEFT($B450,8),Reference!$G:$G,0),0)),0,
IF(AND(F450=0,G450=0,H450=0,_xlfn.IFNA(MATCH(LEFT($B450,8),Reference!$H:$H,0),0)),$D450,
IF(AND(F450=0,G450=0,H450=0,_xlfn.IFNA(MATCH(LEFT($C450,4),Reference!$H:$H,0),0)),$D450,
IF((AND(F450=0,G450=0,H450=0,(_xlfn.IFNA(MATCH(LEFT($B450,4),Reference!$H:$H,0),0)))),$D450,
IF(AND(F450=0,G450=0,H450=0,_xlfn.IFNA(MATCH(MID($B450,5,4),Reference!$H:$H,0),0),LEFT($C450,4)&lt;&gt;"8865"),$D450,0)))))</f>
        <v>154.63999999999999</v>
      </c>
      <c r="J450" s="14">
        <f t="shared" si="52"/>
        <v>0</v>
      </c>
      <c r="K450" s="14">
        <f t="shared" si="53"/>
        <v>154.63999999999999</v>
      </c>
      <c r="L450" s="14">
        <f t="shared" si="54"/>
        <v>0</v>
      </c>
      <c r="M450" s="14" t="str">
        <f>IFERROR(IFERROR(INDEX(Reference!$C:$C,MATCH(VALUE(LEFT(B450,(FIND("-",B450,1)-1))),Reference!$B:$B,0)),INDEX(Reference!$C:$C,MATCH((LEFT(B450,(FIND("-",B450,1)-1))),Reference!$B:$B,0))),IFERROR(IF(FIND("-",B450),"Asset Management",""),""))</f>
        <v>DBU/Field Ops O&amp;M</v>
      </c>
      <c r="N450" s="14" t="str">
        <f>_xlfn.IFNA(INDEX(Reference!$M:$N,MATCH($C450,Reference!$M:$M,0),2),"Exclude")</f>
        <v>Nonlabor</v>
      </c>
      <c r="O450" s="14" t="str">
        <f>VLOOKUP(X450,'Department Detail'!$A$2:$F$5229,5,FALSE)</f>
        <v>Line &amp; Meter Operations</v>
      </c>
      <c r="R450" s="76"/>
      <c r="X450" s="14">
        <v>9584</v>
      </c>
    </row>
    <row r="451" spans="1:24" s="14" customFormat="1" ht="15" thickBot="1" x14ac:dyDescent="0.35">
      <c r="A451" s="13"/>
      <c r="B451" s="57" t="s">
        <v>456</v>
      </c>
      <c r="C451" s="57" t="s">
        <v>206</v>
      </c>
      <c r="D451" s="56">
        <v>637.44000000000005</v>
      </c>
      <c r="E451" s="56"/>
      <c r="F451" s="14">
        <f>IF(AND(LEFT($C451,4)&lt;&gt;"8310")*OR(_xlfn.IFNA(MATCH(LEFT($B451,8),Reference!$E:$E,0),0),(_xlfn.IFNA(MATCH(MID($B451,5,4),Reference!$E:$E,0),0))),$D451,)</f>
        <v>0</v>
      </c>
      <c r="G451" s="14">
        <f t="shared" si="50"/>
        <v>0</v>
      </c>
      <c r="H451" s="14">
        <f t="shared" si="51"/>
        <v>0</v>
      </c>
      <c r="I451" s="14">
        <f>IF(AND(F451=0,G451=0,H451=0,_xlfn.IFNA(MATCH(LEFT($B451,8),Reference!$G:$G,0),0)),0,
IF(AND(F451=0,G451=0,H451=0,_xlfn.IFNA(MATCH(LEFT($B451,8),Reference!$H:$H,0),0)),$D451,
IF(AND(F451=0,G451=0,H451=0,_xlfn.IFNA(MATCH(LEFT($C451,4),Reference!$H:$H,0),0)),$D451,
IF((AND(F451=0,G451=0,H451=0,(_xlfn.IFNA(MATCH(LEFT($B451,4),Reference!$H:$H,0),0)))),$D451,
IF(AND(F451=0,G451=0,H451=0,_xlfn.IFNA(MATCH(MID($B451,5,4),Reference!$H:$H,0),0),LEFT($C451,4)&lt;&gt;"8865"),$D451,0)))))</f>
        <v>637.44000000000005</v>
      </c>
      <c r="J451" s="14">
        <f t="shared" si="52"/>
        <v>0</v>
      </c>
      <c r="K451" s="14">
        <f t="shared" si="53"/>
        <v>637.44000000000005</v>
      </c>
      <c r="L451" s="14">
        <f t="shared" si="54"/>
        <v>0</v>
      </c>
      <c r="M451" s="14" t="str">
        <f>IFERROR(IFERROR(INDEX(Reference!$C:$C,MATCH(VALUE(LEFT(B451,(FIND("-",B451,1)-1))),Reference!$B:$B,0)),INDEX(Reference!$C:$C,MATCH((LEFT(B451,(FIND("-",B451,1)-1))),Reference!$B:$B,0))),IFERROR(IF(FIND("-",B451),"Asset Management",""),""))</f>
        <v>DBU/Field Ops O&amp;M</v>
      </c>
      <c r="N451" s="14" t="str">
        <f>_xlfn.IFNA(INDEX(Reference!$M:$N,MATCH($C451,Reference!$M:$M,0),2),"Exclude")</f>
        <v>Nonlabor</v>
      </c>
      <c r="O451" s="14" t="str">
        <f>VLOOKUP(X451,'Department Detail'!$A$2:$F$5229,5,FALSE)</f>
        <v>Line &amp; Meter Operations</v>
      </c>
      <c r="R451" s="76"/>
      <c r="X451" s="14">
        <v>9584</v>
      </c>
    </row>
    <row r="452" spans="1:24" s="14" customFormat="1" ht="15" thickBot="1" x14ac:dyDescent="0.35">
      <c r="A452" s="13"/>
      <c r="B452" s="57" t="s">
        <v>456</v>
      </c>
      <c r="C452" s="57" t="s">
        <v>231</v>
      </c>
      <c r="D452" s="56">
        <v>170</v>
      </c>
      <c r="E452" s="56"/>
      <c r="F452" s="14">
        <f>IF(AND(LEFT($C452,4)&lt;&gt;"8310")*OR(_xlfn.IFNA(MATCH(LEFT($B452,8),Reference!$E:$E,0),0),(_xlfn.IFNA(MATCH(MID($B452,5,4),Reference!$E:$E,0),0))),$D452,)</f>
        <v>0</v>
      </c>
      <c r="G452" s="14">
        <f t="shared" si="50"/>
        <v>0</v>
      </c>
      <c r="H452" s="14">
        <f t="shared" si="51"/>
        <v>0</v>
      </c>
      <c r="I452" s="14">
        <f>IF(AND(F452=0,G452=0,H452=0,_xlfn.IFNA(MATCH(LEFT($B452,8),Reference!$G:$G,0),0)),0,
IF(AND(F452=0,G452=0,H452=0,_xlfn.IFNA(MATCH(LEFT($B452,8),Reference!$H:$H,0),0)),$D452,
IF(AND(F452=0,G452=0,H452=0,_xlfn.IFNA(MATCH(LEFT($C452,4),Reference!$H:$H,0),0)),$D452,
IF((AND(F452=0,G452=0,H452=0,(_xlfn.IFNA(MATCH(LEFT($B452,4),Reference!$H:$H,0),0)))),$D452,
IF(AND(F452=0,G452=0,H452=0,_xlfn.IFNA(MATCH(MID($B452,5,4),Reference!$H:$H,0),0),LEFT($C452,4)&lt;&gt;"8865"),$D452,0)))))</f>
        <v>170</v>
      </c>
      <c r="J452" s="14">
        <f t="shared" si="52"/>
        <v>0</v>
      </c>
      <c r="K452" s="14">
        <f t="shared" si="53"/>
        <v>170</v>
      </c>
      <c r="L452" s="14">
        <f t="shared" si="54"/>
        <v>0</v>
      </c>
      <c r="M452" s="14" t="str">
        <f>IFERROR(IFERROR(INDEX(Reference!$C:$C,MATCH(VALUE(LEFT(B452,(FIND("-",B452,1)-1))),Reference!$B:$B,0)),INDEX(Reference!$C:$C,MATCH((LEFT(B452,(FIND("-",B452,1)-1))),Reference!$B:$B,0))),IFERROR(IF(FIND("-",B452),"Asset Management",""),""))</f>
        <v>DBU/Field Ops O&amp;M</v>
      </c>
      <c r="N452" s="14" t="str">
        <f>_xlfn.IFNA(INDEX(Reference!$M:$N,MATCH($C452,Reference!$M:$M,0),2),"Exclude")</f>
        <v>Nonlabor</v>
      </c>
      <c r="O452" s="14" t="str">
        <f>VLOOKUP(X452,'Department Detail'!$A$2:$F$5229,5,FALSE)</f>
        <v>Line &amp; Meter Operations</v>
      </c>
      <c r="R452" s="76"/>
      <c r="X452" s="14">
        <v>9584</v>
      </c>
    </row>
    <row r="453" spans="1:24" s="14" customFormat="1" ht="15" thickBot="1" x14ac:dyDescent="0.35">
      <c r="A453" s="13"/>
      <c r="B453" s="57" t="s">
        <v>456</v>
      </c>
      <c r="C453" s="57" t="s">
        <v>230</v>
      </c>
      <c r="D453" s="56">
        <v>10</v>
      </c>
      <c r="E453" s="56"/>
      <c r="F453" s="14">
        <f>IF(AND(LEFT($C453,4)&lt;&gt;"8310")*OR(_xlfn.IFNA(MATCH(LEFT($B453,8),Reference!$E:$E,0),0),(_xlfn.IFNA(MATCH(MID($B453,5,4),Reference!$E:$E,0),0))),$D453,)</f>
        <v>0</v>
      </c>
      <c r="G453" s="14">
        <f t="shared" si="50"/>
        <v>0</v>
      </c>
      <c r="H453" s="14">
        <f t="shared" si="51"/>
        <v>0</v>
      </c>
      <c r="I453" s="14">
        <f>IF(AND(F453=0,G453=0,H453=0,_xlfn.IFNA(MATCH(LEFT($B453,8),Reference!$G:$G,0),0)),0,
IF(AND(F453=0,G453=0,H453=0,_xlfn.IFNA(MATCH(LEFT($B453,8),Reference!$H:$H,0),0)),$D453,
IF(AND(F453=0,G453=0,H453=0,_xlfn.IFNA(MATCH(LEFT($C453,4),Reference!$H:$H,0),0)),$D453,
IF((AND(F453=0,G453=0,H453=0,(_xlfn.IFNA(MATCH(LEFT($B453,4),Reference!$H:$H,0),0)))),$D453,
IF(AND(F453=0,G453=0,H453=0,_xlfn.IFNA(MATCH(MID($B453,5,4),Reference!$H:$H,0),0),LEFT($C453,4)&lt;&gt;"8865"),$D453,0)))))</f>
        <v>10</v>
      </c>
      <c r="J453" s="14">
        <f t="shared" si="52"/>
        <v>0</v>
      </c>
      <c r="K453" s="14">
        <f t="shared" si="53"/>
        <v>10</v>
      </c>
      <c r="L453" s="14">
        <f t="shared" si="54"/>
        <v>0</v>
      </c>
      <c r="M453" s="14" t="str">
        <f>IFERROR(IFERROR(INDEX(Reference!$C:$C,MATCH(VALUE(LEFT(B453,(FIND("-",B453,1)-1))),Reference!$B:$B,0)),INDEX(Reference!$C:$C,MATCH((LEFT(B453,(FIND("-",B453,1)-1))),Reference!$B:$B,0))),IFERROR(IF(FIND("-",B453),"Asset Management",""),""))</f>
        <v>DBU/Field Ops O&amp;M</v>
      </c>
      <c r="N453" s="14" t="str">
        <f>_xlfn.IFNA(INDEX(Reference!$M:$N,MATCH($C453,Reference!$M:$M,0),2),"Exclude")</f>
        <v>Nonlabor</v>
      </c>
      <c r="O453" s="14" t="str">
        <f>VLOOKUP(X453,'Department Detail'!$A$2:$F$5229,5,FALSE)</f>
        <v>Line &amp; Meter Operations</v>
      </c>
      <c r="R453" s="76"/>
      <c r="X453" s="14">
        <v>9584</v>
      </c>
    </row>
    <row r="454" spans="1:24" s="14" customFormat="1" ht="15" thickBot="1" x14ac:dyDescent="0.35">
      <c r="A454" s="13"/>
      <c r="B454" s="57" t="s">
        <v>456</v>
      </c>
      <c r="C454" s="57" t="s">
        <v>182</v>
      </c>
      <c r="D454" s="56">
        <v>724.46</v>
      </c>
      <c r="E454" s="56"/>
      <c r="F454" s="14">
        <f>IF(AND(LEFT($C454,4)&lt;&gt;"8310")*OR(_xlfn.IFNA(MATCH(LEFT($B454,8),Reference!$E:$E,0),0),(_xlfn.IFNA(MATCH(MID($B454,5,4),Reference!$E:$E,0),0))),$D454,)</f>
        <v>0</v>
      </c>
      <c r="G454" s="14">
        <f t="shared" si="50"/>
        <v>0</v>
      </c>
      <c r="H454" s="14">
        <f t="shared" si="51"/>
        <v>0</v>
      </c>
      <c r="I454" s="14">
        <f>IF(AND(F454=0,G454=0,H454=0,_xlfn.IFNA(MATCH(LEFT($B454,8),Reference!$G:$G,0),0)),0,
IF(AND(F454=0,G454=0,H454=0,_xlfn.IFNA(MATCH(LEFT($B454,8),Reference!$H:$H,0),0)),$D454,
IF(AND(F454=0,G454=0,H454=0,_xlfn.IFNA(MATCH(LEFT($C454,4),Reference!$H:$H,0),0)),$D454,
IF((AND(F454=0,G454=0,H454=0,(_xlfn.IFNA(MATCH(LEFT($B454,4),Reference!$H:$H,0),0)))),$D454,
IF(AND(F454=0,G454=0,H454=0,_xlfn.IFNA(MATCH(MID($B454,5,4),Reference!$H:$H,0),0),LEFT($C454,4)&lt;&gt;"8865"),$D454,0)))))</f>
        <v>724.46</v>
      </c>
      <c r="J454" s="14">
        <f t="shared" si="52"/>
        <v>0</v>
      </c>
      <c r="K454" s="14">
        <f t="shared" si="53"/>
        <v>724.46</v>
      </c>
      <c r="L454" s="14">
        <f t="shared" si="54"/>
        <v>0</v>
      </c>
      <c r="M454" s="14" t="str">
        <f>IFERROR(IFERROR(INDEX(Reference!$C:$C,MATCH(VALUE(LEFT(B454,(FIND("-",B454,1)-1))),Reference!$B:$B,0)),INDEX(Reference!$C:$C,MATCH((LEFT(B454,(FIND("-",B454,1)-1))),Reference!$B:$B,0))),IFERROR(IF(FIND("-",B454),"Asset Management",""),""))</f>
        <v>DBU/Field Ops O&amp;M</v>
      </c>
      <c r="N454" s="14" t="str">
        <f>_xlfn.IFNA(INDEX(Reference!$M:$N,MATCH($C454,Reference!$M:$M,0),2),"Exclude")</f>
        <v>Nonlabor</v>
      </c>
      <c r="O454" s="14" t="str">
        <f>VLOOKUP(X454,'Department Detail'!$A$2:$F$5229,5,FALSE)</f>
        <v>Line &amp; Meter Operations</v>
      </c>
      <c r="R454" s="76"/>
      <c r="X454" s="14">
        <v>9584</v>
      </c>
    </row>
    <row r="455" spans="1:24" s="14" customFormat="1" ht="15" thickBot="1" x14ac:dyDescent="0.35">
      <c r="A455" s="13"/>
      <c r="B455" s="57" t="s">
        <v>456</v>
      </c>
      <c r="C455" s="57" t="s">
        <v>191</v>
      </c>
      <c r="D455" s="56">
        <v>6014.47</v>
      </c>
      <c r="E455" s="56"/>
      <c r="F455" s="14">
        <f>IF(AND(LEFT($C455,4)&lt;&gt;"8310")*OR(_xlfn.IFNA(MATCH(LEFT($B455,8),Reference!$E:$E,0),0),(_xlfn.IFNA(MATCH(MID($B455,5,4),Reference!$E:$E,0),0))),$D455,)</f>
        <v>0</v>
      </c>
      <c r="G455" s="14">
        <f t="shared" si="50"/>
        <v>0</v>
      </c>
      <c r="H455" s="14">
        <f t="shared" si="51"/>
        <v>0</v>
      </c>
      <c r="I455" s="14">
        <f>IF(AND(F455=0,G455=0,H455=0,_xlfn.IFNA(MATCH(LEFT($B455,8),Reference!$G:$G,0),0)),0,
IF(AND(F455=0,G455=0,H455=0,_xlfn.IFNA(MATCH(LEFT($B455,8),Reference!$H:$H,0),0)),$D455,
IF(AND(F455=0,G455=0,H455=0,_xlfn.IFNA(MATCH(LEFT($C455,4),Reference!$H:$H,0),0)),$D455,
IF((AND(F455=0,G455=0,H455=0,(_xlfn.IFNA(MATCH(LEFT($B455,4),Reference!$H:$H,0),0)))),$D455,
IF(AND(F455=0,G455=0,H455=0,_xlfn.IFNA(MATCH(MID($B455,5,4),Reference!$H:$H,0),0),LEFT($C455,4)&lt;&gt;"8865"),$D455,0)))))</f>
        <v>6014.47</v>
      </c>
      <c r="J455" s="14">
        <f t="shared" si="52"/>
        <v>0</v>
      </c>
      <c r="K455" s="14">
        <f t="shared" si="53"/>
        <v>6014.47</v>
      </c>
      <c r="L455" s="14">
        <f t="shared" si="54"/>
        <v>0</v>
      </c>
      <c r="M455" s="14" t="str">
        <f>IFERROR(IFERROR(INDEX(Reference!$C:$C,MATCH(VALUE(LEFT(B455,(FIND("-",B455,1)-1))),Reference!$B:$B,0)),INDEX(Reference!$C:$C,MATCH((LEFT(B455,(FIND("-",B455,1)-1))),Reference!$B:$B,0))),IFERROR(IF(FIND("-",B455),"Asset Management",""),""))</f>
        <v>DBU/Field Ops O&amp;M</v>
      </c>
      <c r="N455" s="14" t="str">
        <f>_xlfn.IFNA(INDEX(Reference!$M:$N,MATCH($C455,Reference!$M:$M,0),2),"Exclude")</f>
        <v>Union Labor</v>
      </c>
      <c r="O455" s="14" t="str">
        <f>VLOOKUP(X455,'Department Detail'!$A$2:$F$5229,5,FALSE)</f>
        <v>Line &amp; Meter Operations</v>
      </c>
      <c r="R455" s="76"/>
      <c r="X455" s="14">
        <v>9584</v>
      </c>
    </row>
    <row r="456" spans="1:24" s="14" customFormat="1" ht="15" thickBot="1" x14ac:dyDescent="0.35">
      <c r="A456" s="13"/>
      <c r="B456" s="57" t="s">
        <v>457</v>
      </c>
      <c r="C456" s="57" t="s">
        <v>202</v>
      </c>
      <c r="D456" s="56">
        <v>222.3</v>
      </c>
      <c r="E456" s="56"/>
      <c r="F456" s="14">
        <f>IF(AND(LEFT($C456,4)&lt;&gt;"8310")*OR(_xlfn.IFNA(MATCH(LEFT($B456,8),Reference!$E:$E,0),0),(_xlfn.IFNA(MATCH(MID($B456,5,4),Reference!$E:$E,0),0))),$D456,)</f>
        <v>0</v>
      </c>
      <c r="G456" s="14">
        <f t="shared" si="50"/>
        <v>0</v>
      </c>
      <c r="H456" s="14">
        <f t="shared" si="51"/>
        <v>0</v>
      </c>
      <c r="I456" s="14">
        <f>IF(AND(F456=0,G456=0,H456=0,_xlfn.IFNA(MATCH(LEFT($B456,8),Reference!$G:$G,0),0)),0,
IF(AND(F456=0,G456=0,H456=0,_xlfn.IFNA(MATCH(LEFT($B456,8),Reference!$H:$H,0),0)),$D456,
IF(AND(F456=0,G456=0,H456=0,_xlfn.IFNA(MATCH(LEFT($C456,4),Reference!$H:$H,0),0)),$D456,
IF((AND(F456=0,G456=0,H456=0,(_xlfn.IFNA(MATCH(LEFT($B456,4),Reference!$H:$H,0),0)))),$D456,
IF(AND(F456=0,G456=0,H456=0,_xlfn.IFNA(MATCH(MID($B456,5,4),Reference!$H:$H,0),0),LEFT($C456,4)&lt;&gt;"8865"),$D456,0)))))</f>
        <v>0</v>
      </c>
      <c r="J456" s="14">
        <f t="shared" si="52"/>
        <v>222.3</v>
      </c>
      <c r="K456" s="14">
        <f t="shared" si="53"/>
        <v>222.3</v>
      </c>
      <c r="L456" s="14">
        <f t="shared" si="54"/>
        <v>0</v>
      </c>
      <c r="M456" s="14" t="str">
        <f>IFERROR(IFERROR(INDEX(Reference!$C:$C,MATCH(VALUE(LEFT(B456,(FIND("-",B456,1)-1))),Reference!$B:$B,0)),INDEX(Reference!$C:$C,MATCH((LEFT(B456,(FIND("-",B456,1)-1))),Reference!$B:$B,0))),IFERROR(IF(FIND("-",B456),"Asset Management",""),""))</f>
        <v>DBU/Field Ops O&amp;M</v>
      </c>
      <c r="N456" s="14" t="str">
        <f>_xlfn.IFNA(INDEX(Reference!$M:$N,MATCH($C456,Reference!$M:$M,0),2),"Exclude")</f>
        <v>Nonlabor</v>
      </c>
      <c r="O456" s="14" t="str">
        <f>VLOOKUP(X456,'Department Detail'!$A$2:$F$5229,5,FALSE)</f>
        <v>Line &amp; Meter Operations</v>
      </c>
      <c r="R456" s="76"/>
      <c r="X456" s="14">
        <v>9584</v>
      </c>
    </row>
    <row r="457" spans="1:24" s="14" customFormat="1" ht="15" thickBot="1" x14ac:dyDescent="0.35">
      <c r="A457" s="13"/>
      <c r="B457" s="57" t="s">
        <v>458</v>
      </c>
      <c r="C457" s="57" t="s">
        <v>186</v>
      </c>
      <c r="D457" s="56">
        <v>68274.78</v>
      </c>
      <c r="E457" s="56"/>
      <c r="F457" s="14">
        <f>IF(AND(LEFT($C457,4)&lt;&gt;"8310")*OR(_xlfn.IFNA(MATCH(LEFT($B457,8),Reference!$E:$E,0),0),(_xlfn.IFNA(MATCH(MID($B457,5,4),Reference!$E:$E,0),0))),$D457,)</f>
        <v>68274.78</v>
      </c>
      <c r="G457" s="14">
        <f t="shared" si="50"/>
        <v>0</v>
      </c>
      <c r="H457" s="14">
        <f t="shared" si="51"/>
        <v>0</v>
      </c>
      <c r="I457" s="14">
        <f>IF(AND(F457=0,G457=0,H457=0,_xlfn.IFNA(MATCH(LEFT($B457,8),Reference!$G:$G,0),0)),0,
IF(AND(F457=0,G457=0,H457=0,_xlfn.IFNA(MATCH(LEFT($B457,8),Reference!$H:$H,0),0)),$D457,
IF(AND(F457=0,G457=0,H457=0,_xlfn.IFNA(MATCH(LEFT($C457,4),Reference!$H:$H,0),0)),$D457,
IF((AND(F457=0,G457=0,H457=0,(_xlfn.IFNA(MATCH(LEFT($B457,4),Reference!$H:$H,0),0)))),$D457,
IF(AND(F457=0,G457=0,H457=0,_xlfn.IFNA(MATCH(MID($B457,5,4),Reference!$H:$H,0),0),LEFT($C457,4)&lt;&gt;"8865"),$D457,0)))))</f>
        <v>0</v>
      </c>
      <c r="J457" s="14">
        <f t="shared" si="52"/>
        <v>0</v>
      </c>
      <c r="K457" s="14">
        <f t="shared" si="53"/>
        <v>68274.78</v>
      </c>
      <c r="L457" s="14">
        <f t="shared" si="54"/>
        <v>0</v>
      </c>
      <c r="M457" s="14" t="str">
        <f>IFERROR(IFERROR(INDEX(Reference!$C:$C,MATCH(VALUE(LEFT(B457,(FIND("-",B457,1)-1))),Reference!$B:$B,0)),INDEX(Reference!$C:$C,MATCH((LEFT(B457,(FIND("-",B457,1)-1))),Reference!$B:$B,0))),IFERROR(IF(FIND("-",B457),"Asset Management",""),""))</f>
        <v>DBU/Field Ops O&amp;M</v>
      </c>
      <c r="N457" s="14" t="str">
        <f>_xlfn.IFNA(INDEX(Reference!$M:$N,MATCH($C457,Reference!$M:$M,0),2),"Exclude")</f>
        <v>Union Labor</v>
      </c>
      <c r="O457" s="14" t="str">
        <f>VLOOKUP(X457,'Department Detail'!$A$2:$F$5229,5,FALSE)</f>
        <v>Line &amp; Meter Operations</v>
      </c>
      <c r="R457" s="76"/>
      <c r="X457" s="14">
        <v>9584</v>
      </c>
    </row>
    <row r="458" spans="1:24" s="14" customFormat="1" ht="15" thickBot="1" x14ac:dyDescent="0.35">
      <c r="A458" s="13"/>
      <c r="B458" s="57" t="s">
        <v>459</v>
      </c>
      <c r="C458" s="57" t="s">
        <v>206</v>
      </c>
      <c r="D458" s="56">
        <v>499.48</v>
      </c>
      <c r="E458" s="56"/>
      <c r="F458" s="14">
        <f>IF(AND(LEFT($C458,4)&lt;&gt;"8310")*OR(_xlfn.IFNA(MATCH(LEFT($B458,8),Reference!$E:$E,0),0),(_xlfn.IFNA(MATCH(MID($B458,5,4),Reference!$E:$E,0),0))),$D458,)</f>
        <v>0</v>
      </c>
      <c r="G458" s="14">
        <f t="shared" si="50"/>
        <v>0</v>
      </c>
      <c r="H458" s="14">
        <f t="shared" si="51"/>
        <v>0</v>
      </c>
      <c r="I458" s="14">
        <f>IF(AND(F458=0,G458=0,H458=0,_xlfn.IFNA(MATCH(LEFT($B458,8),Reference!$G:$G,0),0)),0,
IF(AND(F458=0,G458=0,H458=0,_xlfn.IFNA(MATCH(LEFT($B458,8),Reference!$H:$H,0),0)),$D458,
IF(AND(F458=0,G458=0,H458=0,_xlfn.IFNA(MATCH(LEFT($C458,4),Reference!$H:$H,0),0)),$D458,
IF((AND(F458=0,G458=0,H458=0,(_xlfn.IFNA(MATCH(LEFT($B458,4),Reference!$H:$H,0),0)))),$D458,
IF(AND(F458=0,G458=0,H458=0,_xlfn.IFNA(MATCH(MID($B458,5,4),Reference!$H:$H,0),0),LEFT($C458,4)&lt;&gt;"8865"),$D458,0)))))</f>
        <v>499.48</v>
      </c>
      <c r="J458" s="14">
        <f t="shared" si="52"/>
        <v>0</v>
      </c>
      <c r="K458" s="14">
        <f t="shared" si="53"/>
        <v>499.48</v>
      </c>
      <c r="L458" s="14">
        <f t="shared" si="54"/>
        <v>0</v>
      </c>
      <c r="M458" s="14" t="str">
        <f>IFERROR(IFERROR(INDEX(Reference!$C:$C,MATCH(VALUE(LEFT(B458,(FIND("-",B458,1)-1))),Reference!$B:$B,0)),INDEX(Reference!$C:$C,MATCH((LEFT(B458,(FIND("-",B458,1)-1))),Reference!$B:$B,0))),IFERROR(IF(FIND("-",B458),"Asset Management",""),""))</f>
        <v>DBU/Field Ops O&amp;M</v>
      </c>
      <c r="N458" s="14" t="str">
        <f>_xlfn.IFNA(INDEX(Reference!$M:$N,MATCH($C458,Reference!$M:$M,0),2),"Exclude")</f>
        <v>Nonlabor</v>
      </c>
      <c r="O458" s="14" t="str">
        <f>VLOOKUP(X458,'Department Detail'!$A$2:$F$5229,5,FALSE)</f>
        <v>Line &amp; Meter Operations</v>
      </c>
      <c r="R458" s="76"/>
      <c r="X458" s="14">
        <v>9584</v>
      </c>
    </row>
    <row r="459" spans="1:24" s="14" customFormat="1" ht="15" thickBot="1" x14ac:dyDescent="0.35">
      <c r="A459" s="13"/>
      <c r="B459" s="57" t="s">
        <v>460</v>
      </c>
      <c r="C459" s="57" t="s">
        <v>186</v>
      </c>
      <c r="D459" s="56">
        <v>1344.77</v>
      </c>
      <c r="E459" s="56"/>
      <c r="F459" s="14">
        <f>IF(AND(LEFT($C459,4)&lt;&gt;"8310")*OR(_xlfn.IFNA(MATCH(LEFT($B459,8),Reference!$E:$E,0),0),(_xlfn.IFNA(MATCH(MID($B459,5,4),Reference!$E:$E,0),0))),$D459,)</f>
        <v>0</v>
      </c>
      <c r="G459" s="14">
        <f t="shared" si="50"/>
        <v>0</v>
      </c>
      <c r="H459" s="14">
        <f t="shared" si="51"/>
        <v>0</v>
      </c>
      <c r="I459" s="14">
        <f>IF(AND(F459=0,G459=0,H459=0,_xlfn.IFNA(MATCH(LEFT($B459,8),Reference!$G:$G,0),0)),0,
IF(AND(F459=0,G459=0,H459=0,_xlfn.IFNA(MATCH(LEFT($B459,8),Reference!$H:$H,0),0)),$D459,
IF(AND(F459=0,G459=0,H459=0,_xlfn.IFNA(MATCH(LEFT($C459,4),Reference!$H:$H,0),0)),$D459,
IF((AND(F459=0,G459=0,H459=0,(_xlfn.IFNA(MATCH(LEFT($B459,4),Reference!$H:$H,0),0)))),$D459,
IF(AND(F459=0,G459=0,H459=0,_xlfn.IFNA(MATCH(MID($B459,5,4),Reference!$H:$H,0),0),LEFT($C459,4)&lt;&gt;"8865"),$D459,0)))))</f>
        <v>0</v>
      </c>
      <c r="J459" s="14">
        <f t="shared" si="52"/>
        <v>1344.77</v>
      </c>
      <c r="K459" s="14">
        <f t="shared" si="53"/>
        <v>1344.77</v>
      </c>
      <c r="L459" s="14">
        <f t="shared" si="54"/>
        <v>0</v>
      </c>
      <c r="M459" s="14" t="str">
        <f>IFERROR(IFERROR(INDEX(Reference!$C:$C,MATCH(VALUE(LEFT(B459,(FIND("-",B459,1)-1))),Reference!$B:$B,0)),INDEX(Reference!$C:$C,MATCH((LEFT(B459,(FIND("-",B459,1)-1))),Reference!$B:$B,0))),IFERROR(IF(FIND("-",B459),"Asset Management",""),""))</f>
        <v>DBU/Field Ops O&amp;M</v>
      </c>
      <c r="N459" s="14" t="str">
        <f>_xlfn.IFNA(INDEX(Reference!$M:$N,MATCH($C459,Reference!$M:$M,0),2),"Exclude")</f>
        <v>Union Labor</v>
      </c>
      <c r="O459" s="14" t="str">
        <f>VLOOKUP(X459,'Department Detail'!$A$2:$F$5229,5,FALSE)</f>
        <v>Line &amp; Meter Operations</v>
      </c>
      <c r="R459" s="76"/>
      <c r="X459" s="14">
        <v>9584</v>
      </c>
    </row>
    <row r="460" spans="1:24" s="14" customFormat="1" ht="15" thickBot="1" x14ac:dyDescent="0.35">
      <c r="A460" s="13"/>
      <c r="B460" s="57" t="s">
        <v>460</v>
      </c>
      <c r="C460" s="57" t="s">
        <v>191</v>
      </c>
      <c r="D460" s="56">
        <v>1263.1299999999999</v>
      </c>
      <c r="E460" s="56"/>
      <c r="F460" s="14">
        <f>IF(AND(LEFT($C460,4)&lt;&gt;"8310")*OR(_xlfn.IFNA(MATCH(LEFT($B460,8),Reference!$E:$E,0),0),(_xlfn.IFNA(MATCH(MID($B460,5,4),Reference!$E:$E,0),0))),$D460,)</f>
        <v>0</v>
      </c>
      <c r="G460" s="14">
        <f t="shared" si="50"/>
        <v>0</v>
      </c>
      <c r="H460" s="14">
        <f t="shared" si="51"/>
        <v>0</v>
      </c>
      <c r="I460" s="14">
        <f>IF(AND(F460=0,G460=0,H460=0,_xlfn.IFNA(MATCH(LEFT($B460,8),Reference!$G:$G,0),0)),0,
IF(AND(F460=0,G460=0,H460=0,_xlfn.IFNA(MATCH(LEFT($B460,8),Reference!$H:$H,0),0)),$D460,
IF(AND(F460=0,G460=0,H460=0,_xlfn.IFNA(MATCH(LEFT($C460,4),Reference!$H:$H,0),0)),$D460,
IF((AND(F460=0,G460=0,H460=0,(_xlfn.IFNA(MATCH(LEFT($B460,4),Reference!$H:$H,0),0)))),$D460,
IF(AND(F460=0,G460=0,H460=0,_xlfn.IFNA(MATCH(MID($B460,5,4),Reference!$H:$H,0),0),LEFT($C460,4)&lt;&gt;"8865"),$D460,0)))))</f>
        <v>0</v>
      </c>
      <c r="J460" s="14">
        <f t="shared" si="52"/>
        <v>1263.1299999999999</v>
      </c>
      <c r="K460" s="14">
        <f t="shared" si="53"/>
        <v>1263.1299999999999</v>
      </c>
      <c r="L460" s="14">
        <f t="shared" si="54"/>
        <v>0</v>
      </c>
      <c r="M460" s="14" t="str">
        <f>IFERROR(IFERROR(INDEX(Reference!$C:$C,MATCH(VALUE(LEFT(B460,(FIND("-",B460,1)-1))),Reference!$B:$B,0)),INDEX(Reference!$C:$C,MATCH((LEFT(B460,(FIND("-",B460,1)-1))),Reference!$B:$B,0))),IFERROR(IF(FIND("-",B460),"Asset Management",""),""))</f>
        <v>DBU/Field Ops O&amp;M</v>
      </c>
      <c r="N460" s="14" t="str">
        <f>_xlfn.IFNA(INDEX(Reference!$M:$N,MATCH($C460,Reference!$M:$M,0),2),"Exclude")</f>
        <v>Union Labor</v>
      </c>
      <c r="O460" s="14" t="str">
        <f>VLOOKUP(X460,'Department Detail'!$A$2:$F$5229,5,FALSE)</f>
        <v>Line &amp; Meter Operations</v>
      </c>
      <c r="R460" s="76"/>
      <c r="X460" s="14">
        <v>9584</v>
      </c>
    </row>
    <row r="461" spans="1:24" s="14" customFormat="1" ht="15" thickBot="1" x14ac:dyDescent="0.35">
      <c r="A461" s="13"/>
      <c r="B461" s="57" t="s">
        <v>461</v>
      </c>
      <c r="C461" s="57" t="s">
        <v>186</v>
      </c>
      <c r="D461" s="56">
        <v>360.86</v>
      </c>
      <c r="E461" s="56"/>
      <c r="F461" s="14">
        <f>IF(AND(LEFT($C461,4)&lt;&gt;"8310")*OR(_xlfn.IFNA(MATCH(LEFT($B461,8),Reference!$E:$E,0),0),(_xlfn.IFNA(MATCH(MID($B461,5,4),Reference!$E:$E,0),0))),$D461,)</f>
        <v>0</v>
      </c>
      <c r="G461" s="14">
        <f t="shared" si="50"/>
        <v>0</v>
      </c>
      <c r="H461" s="14">
        <f t="shared" si="51"/>
        <v>0</v>
      </c>
      <c r="I461" s="14">
        <f>IF(AND(F461=0,G461=0,H461=0,_xlfn.IFNA(MATCH(LEFT($B461,8),Reference!$G:$G,0),0)),0,
IF(AND(F461=0,G461=0,H461=0,_xlfn.IFNA(MATCH(LEFT($B461,8),Reference!$H:$H,0),0)),$D461,
IF(AND(F461=0,G461=0,H461=0,_xlfn.IFNA(MATCH(LEFT($C461,4),Reference!$H:$H,0),0)),$D461,
IF((AND(F461=0,G461=0,H461=0,(_xlfn.IFNA(MATCH(LEFT($B461,4),Reference!$H:$H,0),0)))),$D461,
IF(AND(F461=0,G461=0,H461=0,_xlfn.IFNA(MATCH(MID($B461,5,4),Reference!$H:$H,0),0),LEFT($C461,4)&lt;&gt;"8865"),$D461,0)))))</f>
        <v>0</v>
      </c>
      <c r="J461" s="14">
        <f t="shared" si="52"/>
        <v>360.86</v>
      </c>
      <c r="K461" s="14">
        <f t="shared" si="53"/>
        <v>360.86</v>
      </c>
      <c r="L461" s="14">
        <f t="shared" si="54"/>
        <v>0</v>
      </c>
      <c r="M461" s="14" t="str">
        <f>IFERROR(IFERROR(INDEX(Reference!$C:$C,MATCH(VALUE(LEFT(B461,(FIND("-",B461,1)-1))),Reference!$B:$B,0)),INDEX(Reference!$C:$C,MATCH((LEFT(B461,(FIND("-",B461,1)-1))),Reference!$B:$B,0))),IFERROR(IF(FIND("-",B461),"Asset Management",""),""))</f>
        <v>DBU/Field Ops O&amp;M</v>
      </c>
      <c r="N461" s="14" t="str">
        <f>_xlfn.IFNA(INDEX(Reference!$M:$N,MATCH($C461,Reference!$M:$M,0),2),"Exclude")</f>
        <v>Union Labor</v>
      </c>
      <c r="O461" s="14" t="str">
        <f>VLOOKUP(X461,'Department Detail'!$A$2:$F$5229,5,FALSE)</f>
        <v>Line &amp; Meter Operations</v>
      </c>
      <c r="R461" s="76"/>
      <c r="X461" s="14">
        <v>9585</v>
      </c>
    </row>
    <row r="462" spans="1:24" s="14" customFormat="1" ht="15" thickBot="1" x14ac:dyDescent="0.35">
      <c r="A462" s="13"/>
      <c r="B462" s="57" t="s">
        <v>461</v>
      </c>
      <c r="C462" s="57" t="s">
        <v>191</v>
      </c>
      <c r="D462" s="56">
        <v>76.66</v>
      </c>
      <c r="E462" s="56"/>
      <c r="F462" s="14">
        <f>IF(AND(LEFT($C462,4)&lt;&gt;"8310")*OR(_xlfn.IFNA(MATCH(LEFT($B462,8),Reference!$E:$E,0),0),(_xlfn.IFNA(MATCH(MID($B462,5,4),Reference!$E:$E,0),0))),$D462,)</f>
        <v>0</v>
      </c>
      <c r="G462" s="14">
        <f t="shared" si="50"/>
        <v>0</v>
      </c>
      <c r="H462" s="14">
        <f t="shared" si="51"/>
        <v>0</v>
      </c>
      <c r="I462" s="14">
        <f>IF(AND(F462=0,G462=0,H462=0,_xlfn.IFNA(MATCH(LEFT($B462,8),Reference!$G:$G,0),0)),0,
IF(AND(F462=0,G462=0,H462=0,_xlfn.IFNA(MATCH(LEFT($B462,8),Reference!$H:$H,0),0)),$D462,
IF(AND(F462=0,G462=0,H462=0,_xlfn.IFNA(MATCH(LEFT($C462,4),Reference!$H:$H,0),0)),$D462,
IF((AND(F462=0,G462=0,H462=0,(_xlfn.IFNA(MATCH(LEFT($B462,4),Reference!$H:$H,0),0)))),$D462,
IF(AND(F462=0,G462=0,H462=0,_xlfn.IFNA(MATCH(MID($B462,5,4),Reference!$H:$H,0),0),LEFT($C462,4)&lt;&gt;"8865"),$D462,0)))))</f>
        <v>0</v>
      </c>
      <c r="J462" s="14">
        <f t="shared" si="52"/>
        <v>76.66</v>
      </c>
      <c r="K462" s="14">
        <f t="shared" si="53"/>
        <v>76.66</v>
      </c>
      <c r="L462" s="14">
        <f t="shared" si="54"/>
        <v>0</v>
      </c>
      <c r="M462" s="14" t="str">
        <f>IFERROR(IFERROR(INDEX(Reference!$C:$C,MATCH(VALUE(LEFT(B462,(FIND("-",B462,1)-1))),Reference!$B:$B,0)),INDEX(Reference!$C:$C,MATCH((LEFT(B462,(FIND("-",B462,1)-1))),Reference!$B:$B,0))),IFERROR(IF(FIND("-",B462),"Asset Management",""),""))</f>
        <v>DBU/Field Ops O&amp;M</v>
      </c>
      <c r="N462" s="14" t="str">
        <f>_xlfn.IFNA(INDEX(Reference!$M:$N,MATCH($C462,Reference!$M:$M,0),2),"Exclude")</f>
        <v>Union Labor</v>
      </c>
      <c r="O462" s="14" t="str">
        <f>VLOOKUP(X462,'Department Detail'!$A$2:$F$5229,5,FALSE)</f>
        <v>Line &amp; Meter Operations</v>
      </c>
      <c r="R462" s="76"/>
      <c r="X462" s="14">
        <v>9585</v>
      </c>
    </row>
    <row r="463" spans="1:24" s="14" customFormat="1" ht="15" thickBot="1" x14ac:dyDescent="0.35">
      <c r="A463" s="13"/>
      <c r="B463" s="57" t="s">
        <v>462</v>
      </c>
      <c r="C463" s="57" t="s">
        <v>190</v>
      </c>
      <c r="D463" s="56">
        <v>225.6</v>
      </c>
      <c r="E463" s="56"/>
      <c r="F463" s="14">
        <f>IF(AND(LEFT($C463,4)&lt;&gt;"8310")*OR(_xlfn.IFNA(MATCH(LEFT($B463,8),Reference!$E:$E,0),0),(_xlfn.IFNA(MATCH(MID($B463,5,4),Reference!$E:$E,0),0))),$D463,)</f>
        <v>0</v>
      </c>
      <c r="G463" s="14">
        <f t="shared" si="50"/>
        <v>0</v>
      </c>
      <c r="H463" s="14">
        <f t="shared" si="51"/>
        <v>0</v>
      </c>
      <c r="I463" s="14">
        <f>IF(AND(F463=0,G463=0,H463=0,_xlfn.IFNA(MATCH(LEFT($B463,8),Reference!$G:$G,0),0)),0,
IF(AND(F463=0,G463=0,H463=0,_xlfn.IFNA(MATCH(LEFT($B463,8),Reference!$H:$H,0),0)),$D463,
IF(AND(F463=0,G463=0,H463=0,_xlfn.IFNA(MATCH(LEFT($C463,4),Reference!$H:$H,0),0)),$D463,
IF((AND(F463=0,G463=0,H463=0,(_xlfn.IFNA(MATCH(LEFT($B463,4),Reference!$H:$H,0),0)))),$D463,
IF(AND(F463=0,G463=0,H463=0,_xlfn.IFNA(MATCH(MID($B463,5,4),Reference!$H:$H,0),0),LEFT($C463,4)&lt;&gt;"8865"),$D463,0)))))</f>
        <v>0</v>
      </c>
      <c r="J463" s="14">
        <f t="shared" si="52"/>
        <v>225.6</v>
      </c>
      <c r="K463" s="14">
        <f t="shared" si="53"/>
        <v>225.6</v>
      </c>
      <c r="L463" s="14">
        <f t="shared" si="54"/>
        <v>0</v>
      </c>
      <c r="M463" s="14" t="str">
        <f>IFERROR(IFERROR(INDEX(Reference!$C:$C,MATCH(VALUE(LEFT(B463,(FIND("-",B463,1)-1))),Reference!$B:$B,0)),INDEX(Reference!$C:$C,MATCH((LEFT(B463,(FIND("-",B463,1)-1))),Reference!$B:$B,0))),IFERROR(IF(FIND("-",B463),"Asset Management",""),""))</f>
        <v>DBU/Field Ops O&amp;M</v>
      </c>
      <c r="N463" s="14" t="str">
        <f>_xlfn.IFNA(INDEX(Reference!$M:$N,MATCH($C463,Reference!$M:$M,0),2),"Exclude")</f>
        <v>Nonlabor</v>
      </c>
      <c r="O463" s="14" t="str">
        <f>VLOOKUP(X463,'Department Detail'!$A$2:$F$5229,5,FALSE)</f>
        <v>Line &amp; Meter Operations</v>
      </c>
      <c r="R463" s="76"/>
      <c r="X463" s="14">
        <v>9585</v>
      </c>
    </row>
    <row r="464" spans="1:24" s="14" customFormat="1" ht="15" thickBot="1" x14ac:dyDescent="0.35">
      <c r="A464" s="13"/>
      <c r="B464" s="57" t="s">
        <v>462</v>
      </c>
      <c r="C464" s="57" t="s">
        <v>186</v>
      </c>
      <c r="D464" s="56">
        <v>9151.42</v>
      </c>
      <c r="E464" s="56"/>
      <c r="F464" s="14">
        <f>IF(AND(LEFT($C464,4)&lt;&gt;"8310")*OR(_xlfn.IFNA(MATCH(LEFT($B464,8),Reference!$E:$E,0),0),(_xlfn.IFNA(MATCH(MID($B464,5,4),Reference!$E:$E,0),0))),$D464,)</f>
        <v>0</v>
      </c>
      <c r="G464" s="14">
        <f t="shared" si="50"/>
        <v>0</v>
      </c>
      <c r="H464" s="14">
        <f t="shared" si="51"/>
        <v>0</v>
      </c>
      <c r="I464" s="14">
        <f>IF(AND(F464=0,G464=0,H464=0,_xlfn.IFNA(MATCH(LEFT($B464,8),Reference!$G:$G,0),0)),0,
IF(AND(F464=0,G464=0,H464=0,_xlfn.IFNA(MATCH(LEFT($B464,8),Reference!$H:$H,0),0)),$D464,
IF(AND(F464=0,G464=0,H464=0,_xlfn.IFNA(MATCH(LEFT($C464,4),Reference!$H:$H,0),0)),$D464,
IF((AND(F464=0,G464=0,H464=0,(_xlfn.IFNA(MATCH(LEFT($B464,4),Reference!$H:$H,0),0)))),$D464,
IF(AND(F464=0,G464=0,H464=0,_xlfn.IFNA(MATCH(MID($B464,5,4),Reference!$H:$H,0),0),LEFT($C464,4)&lt;&gt;"8865"),$D464,0)))))</f>
        <v>0</v>
      </c>
      <c r="J464" s="14">
        <f t="shared" si="52"/>
        <v>9151.42</v>
      </c>
      <c r="K464" s="14">
        <f t="shared" si="53"/>
        <v>9151.42</v>
      </c>
      <c r="L464" s="14">
        <f t="shared" si="54"/>
        <v>0</v>
      </c>
      <c r="M464" s="14" t="str">
        <f>IFERROR(IFERROR(INDEX(Reference!$C:$C,MATCH(VALUE(LEFT(B464,(FIND("-",B464,1)-1))),Reference!$B:$B,0)),INDEX(Reference!$C:$C,MATCH((LEFT(B464,(FIND("-",B464,1)-1))),Reference!$B:$B,0))),IFERROR(IF(FIND("-",B464),"Asset Management",""),""))</f>
        <v>DBU/Field Ops O&amp;M</v>
      </c>
      <c r="N464" s="14" t="str">
        <f>_xlfn.IFNA(INDEX(Reference!$M:$N,MATCH($C464,Reference!$M:$M,0),2),"Exclude")</f>
        <v>Union Labor</v>
      </c>
      <c r="O464" s="14" t="str">
        <f>VLOOKUP(X464,'Department Detail'!$A$2:$F$5229,5,FALSE)</f>
        <v>Line &amp; Meter Operations</v>
      </c>
      <c r="R464" s="76"/>
      <c r="X464" s="14">
        <v>9585</v>
      </c>
    </row>
    <row r="465" spans="1:24" s="14" customFormat="1" ht="15" thickBot="1" x14ac:dyDescent="0.35">
      <c r="A465" s="13"/>
      <c r="B465" s="57" t="s">
        <v>462</v>
      </c>
      <c r="C465" s="57" t="s">
        <v>197</v>
      </c>
      <c r="D465" s="56">
        <v>59610.16</v>
      </c>
      <c r="E465" s="56"/>
      <c r="F465" s="14">
        <f>IF(AND(LEFT($C465,4)&lt;&gt;"8310")*OR(_xlfn.IFNA(MATCH(LEFT($B465,8),Reference!$E:$E,0),0),(_xlfn.IFNA(MATCH(MID($B465,5,4),Reference!$E:$E,0),0))),$D465,)</f>
        <v>0</v>
      </c>
      <c r="G465" s="14">
        <f t="shared" si="50"/>
        <v>0</v>
      </c>
      <c r="H465" s="14">
        <f t="shared" si="51"/>
        <v>0</v>
      </c>
      <c r="I465" s="14">
        <f>IF(AND(F465=0,G465=0,H465=0,_xlfn.IFNA(MATCH(LEFT($B465,8),Reference!$G:$G,0),0)),0,
IF(AND(F465=0,G465=0,H465=0,_xlfn.IFNA(MATCH(LEFT($B465,8),Reference!$H:$H,0),0)),$D465,
IF(AND(F465=0,G465=0,H465=0,_xlfn.IFNA(MATCH(LEFT($C465,4),Reference!$H:$H,0),0)),$D465,
IF((AND(F465=0,G465=0,H465=0,(_xlfn.IFNA(MATCH(LEFT($B465,4),Reference!$H:$H,0),0)))),$D465,
IF(AND(F465=0,G465=0,H465=0,_xlfn.IFNA(MATCH(MID($B465,5,4),Reference!$H:$H,0),0),LEFT($C465,4)&lt;&gt;"8865"),$D465,0)))))</f>
        <v>0</v>
      </c>
      <c r="J465" s="14">
        <f t="shared" si="52"/>
        <v>59610.16</v>
      </c>
      <c r="K465" s="14">
        <f t="shared" si="53"/>
        <v>59610.16</v>
      </c>
      <c r="L465" s="14">
        <f t="shared" si="54"/>
        <v>0</v>
      </c>
      <c r="M465" s="14" t="str">
        <f>IFERROR(IFERROR(INDEX(Reference!$C:$C,MATCH(VALUE(LEFT(B465,(FIND("-",B465,1)-1))),Reference!$B:$B,0)),INDEX(Reference!$C:$C,MATCH((LEFT(B465,(FIND("-",B465,1)-1))),Reference!$B:$B,0))),IFERROR(IF(FIND("-",B465),"Asset Management",""),""))</f>
        <v>DBU/Field Ops O&amp;M</v>
      </c>
      <c r="N465" s="14" t="str">
        <f>_xlfn.IFNA(INDEX(Reference!$M:$N,MATCH($C465,Reference!$M:$M,0),2),"Exclude")</f>
        <v>Union Labor</v>
      </c>
      <c r="O465" s="14" t="str">
        <f>VLOOKUP(X465,'Department Detail'!$A$2:$F$5229,5,FALSE)</f>
        <v>Line &amp; Meter Operations</v>
      </c>
      <c r="R465" s="76"/>
      <c r="X465" s="14">
        <v>9585</v>
      </c>
    </row>
    <row r="466" spans="1:24" s="14" customFormat="1" ht="15" thickBot="1" x14ac:dyDescent="0.35">
      <c r="A466" s="13"/>
      <c r="B466" s="57" t="s">
        <v>462</v>
      </c>
      <c r="C466" s="57" t="s">
        <v>231</v>
      </c>
      <c r="D466" s="56">
        <v>370</v>
      </c>
      <c r="E466" s="56"/>
      <c r="F466" s="14">
        <f>IF(AND(LEFT($C466,4)&lt;&gt;"8310")*OR(_xlfn.IFNA(MATCH(LEFT($B466,8),Reference!$E:$E,0),0),(_xlfn.IFNA(MATCH(MID($B466,5,4),Reference!$E:$E,0),0))),$D466,)</f>
        <v>0</v>
      </c>
      <c r="G466" s="14">
        <f t="shared" si="50"/>
        <v>0</v>
      </c>
      <c r="H466" s="14">
        <f t="shared" si="51"/>
        <v>0</v>
      </c>
      <c r="I466" s="14">
        <f>IF(AND(F466=0,G466=0,H466=0,_xlfn.IFNA(MATCH(LEFT($B466,8),Reference!$G:$G,0),0)),0,
IF(AND(F466=0,G466=0,H466=0,_xlfn.IFNA(MATCH(LEFT($B466,8),Reference!$H:$H,0),0)),$D466,
IF(AND(F466=0,G466=0,H466=0,_xlfn.IFNA(MATCH(LEFT($C466,4),Reference!$H:$H,0),0)),$D466,
IF((AND(F466=0,G466=0,H466=0,(_xlfn.IFNA(MATCH(LEFT($B466,4),Reference!$H:$H,0),0)))),$D466,
IF(AND(F466=0,G466=0,H466=0,_xlfn.IFNA(MATCH(MID($B466,5,4),Reference!$H:$H,0),0),LEFT($C466,4)&lt;&gt;"8865"),$D466,0)))))</f>
        <v>0</v>
      </c>
      <c r="J466" s="14">
        <f t="shared" si="52"/>
        <v>370</v>
      </c>
      <c r="K466" s="14">
        <f t="shared" si="53"/>
        <v>370</v>
      </c>
      <c r="L466" s="14">
        <f t="shared" si="54"/>
        <v>0</v>
      </c>
      <c r="M466" s="14" t="str">
        <f>IFERROR(IFERROR(INDEX(Reference!$C:$C,MATCH(VALUE(LEFT(B466,(FIND("-",B466,1)-1))),Reference!$B:$B,0)),INDEX(Reference!$C:$C,MATCH((LEFT(B466,(FIND("-",B466,1)-1))),Reference!$B:$B,0))),IFERROR(IF(FIND("-",B466),"Asset Management",""),""))</f>
        <v>DBU/Field Ops O&amp;M</v>
      </c>
      <c r="N466" s="14" t="str">
        <f>_xlfn.IFNA(INDEX(Reference!$M:$N,MATCH($C466,Reference!$M:$M,0),2),"Exclude")</f>
        <v>Nonlabor</v>
      </c>
      <c r="O466" s="14" t="str">
        <f>VLOOKUP(X466,'Department Detail'!$A$2:$F$5229,5,FALSE)</f>
        <v>Line &amp; Meter Operations</v>
      </c>
      <c r="R466" s="76"/>
      <c r="X466" s="14">
        <v>9585</v>
      </c>
    </row>
    <row r="467" spans="1:24" s="14" customFormat="1" ht="15" thickBot="1" x14ac:dyDescent="0.35">
      <c r="A467" s="13"/>
      <c r="B467" s="57" t="s">
        <v>462</v>
      </c>
      <c r="C467" s="57" t="s">
        <v>191</v>
      </c>
      <c r="D467" s="56">
        <v>17722.07</v>
      </c>
      <c r="E467" s="56"/>
      <c r="F467" s="14">
        <f>IF(AND(LEFT($C467,4)&lt;&gt;"8310")*OR(_xlfn.IFNA(MATCH(LEFT($B467,8),Reference!$E:$E,0),0),(_xlfn.IFNA(MATCH(MID($B467,5,4),Reference!$E:$E,0),0))),$D467,)</f>
        <v>0</v>
      </c>
      <c r="G467" s="14">
        <f t="shared" si="50"/>
        <v>0</v>
      </c>
      <c r="H467" s="14">
        <f t="shared" si="51"/>
        <v>0</v>
      </c>
      <c r="I467" s="14">
        <f>IF(AND(F467=0,G467=0,H467=0,_xlfn.IFNA(MATCH(LEFT($B467,8),Reference!$G:$G,0),0)),0,
IF(AND(F467=0,G467=0,H467=0,_xlfn.IFNA(MATCH(LEFT($B467,8),Reference!$H:$H,0),0)),$D467,
IF(AND(F467=0,G467=0,H467=0,_xlfn.IFNA(MATCH(LEFT($C467,4),Reference!$H:$H,0),0)),$D467,
IF((AND(F467=0,G467=0,H467=0,(_xlfn.IFNA(MATCH(LEFT($B467,4),Reference!$H:$H,0),0)))),$D467,
IF(AND(F467=0,G467=0,H467=0,_xlfn.IFNA(MATCH(MID($B467,5,4),Reference!$H:$H,0),0),LEFT($C467,4)&lt;&gt;"8865"),$D467,0)))))</f>
        <v>0</v>
      </c>
      <c r="J467" s="14">
        <f t="shared" si="52"/>
        <v>17722.07</v>
      </c>
      <c r="K467" s="14">
        <f t="shared" si="53"/>
        <v>17722.07</v>
      </c>
      <c r="L467" s="14">
        <f t="shared" si="54"/>
        <v>0</v>
      </c>
      <c r="M467" s="14" t="str">
        <f>IFERROR(IFERROR(INDEX(Reference!$C:$C,MATCH(VALUE(LEFT(B467,(FIND("-",B467,1)-1))),Reference!$B:$B,0)),INDEX(Reference!$C:$C,MATCH((LEFT(B467,(FIND("-",B467,1)-1))),Reference!$B:$B,0))),IFERROR(IF(FIND("-",B467),"Asset Management",""),""))</f>
        <v>DBU/Field Ops O&amp;M</v>
      </c>
      <c r="N467" s="14" t="str">
        <f>_xlfn.IFNA(INDEX(Reference!$M:$N,MATCH($C467,Reference!$M:$M,0),2),"Exclude")</f>
        <v>Union Labor</v>
      </c>
      <c r="O467" s="14" t="str">
        <f>VLOOKUP(X467,'Department Detail'!$A$2:$F$5229,5,FALSE)</f>
        <v>Line &amp; Meter Operations</v>
      </c>
      <c r="R467" s="76"/>
      <c r="X467" s="14">
        <v>9585</v>
      </c>
    </row>
    <row r="468" spans="1:24" s="14" customFormat="1" ht="15" thickBot="1" x14ac:dyDescent="0.35">
      <c r="A468" s="13"/>
      <c r="B468" s="57" t="s">
        <v>463</v>
      </c>
      <c r="C468" s="57" t="s">
        <v>207</v>
      </c>
      <c r="D468" s="56">
        <v>10.95</v>
      </c>
      <c r="E468" s="56"/>
      <c r="F468" s="14">
        <f>IF(AND(LEFT($C468,4)&lt;&gt;"8310")*OR(_xlfn.IFNA(MATCH(LEFT($B468,8),Reference!$E:$E,0),0),(_xlfn.IFNA(MATCH(MID($B468,5,4),Reference!$E:$E,0),0))),$D468,)</f>
        <v>0</v>
      </c>
      <c r="G468" s="14">
        <f t="shared" si="50"/>
        <v>0</v>
      </c>
      <c r="H468" s="14">
        <f t="shared" si="51"/>
        <v>0</v>
      </c>
      <c r="I468" s="14">
        <f>IF(AND(F468=0,G468=0,H468=0,_xlfn.IFNA(MATCH(LEFT($B468,8),Reference!$G:$G,0),0)),0,
IF(AND(F468=0,G468=0,H468=0,_xlfn.IFNA(MATCH(LEFT($B468,8),Reference!$H:$H,0),0)),$D468,
IF(AND(F468=0,G468=0,H468=0,_xlfn.IFNA(MATCH(LEFT($C468,4),Reference!$H:$H,0),0)),$D468,
IF((AND(F468=0,G468=0,H468=0,(_xlfn.IFNA(MATCH(LEFT($B468,4),Reference!$H:$H,0),0)))),$D468,
IF(AND(F468=0,G468=0,H468=0,_xlfn.IFNA(MATCH(MID($B468,5,4),Reference!$H:$H,0),0),LEFT($C468,4)&lt;&gt;"8865"),$D468,0)))))</f>
        <v>0</v>
      </c>
      <c r="J468" s="14">
        <f t="shared" si="52"/>
        <v>10.95</v>
      </c>
      <c r="K468" s="14">
        <f t="shared" si="53"/>
        <v>10.95</v>
      </c>
      <c r="L468" s="14">
        <f t="shared" si="54"/>
        <v>0</v>
      </c>
      <c r="M468" s="14" t="str">
        <f>IFERROR(IFERROR(INDEX(Reference!$C:$C,MATCH(VALUE(LEFT(B468,(FIND("-",B468,1)-1))),Reference!$B:$B,0)),INDEX(Reference!$C:$C,MATCH((LEFT(B468,(FIND("-",B468,1)-1))),Reference!$B:$B,0))),IFERROR(IF(FIND("-",B468),"Asset Management",""),""))</f>
        <v>DBU/Field Ops O&amp;M</v>
      </c>
      <c r="N468" s="14" t="str">
        <f>_xlfn.IFNA(INDEX(Reference!$M:$N,MATCH($C468,Reference!$M:$M,0),2),"Exclude")</f>
        <v>Nonlabor</v>
      </c>
      <c r="O468" s="14" t="str">
        <f>VLOOKUP(X468,'Department Detail'!$A$2:$F$5229,5,FALSE)</f>
        <v>Line &amp; Meter Operations</v>
      </c>
      <c r="R468" s="76"/>
      <c r="X468" s="14">
        <v>9585</v>
      </c>
    </row>
    <row r="469" spans="1:24" s="14" customFormat="1" ht="15" thickBot="1" x14ac:dyDescent="0.35">
      <c r="A469" s="13"/>
      <c r="B469" s="57" t="s">
        <v>463</v>
      </c>
      <c r="C469" s="57" t="s">
        <v>185</v>
      </c>
      <c r="D469" s="56">
        <v>44.36</v>
      </c>
      <c r="E469" s="56"/>
      <c r="F469" s="14">
        <f>IF(AND(LEFT($C469,4)&lt;&gt;"8310")*OR(_xlfn.IFNA(MATCH(LEFT($B469,8),Reference!$E:$E,0),0),(_xlfn.IFNA(MATCH(MID($B469,5,4),Reference!$E:$E,0),0))),$D469,)</f>
        <v>0</v>
      </c>
      <c r="G469" s="14">
        <f t="shared" si="50"/>
        <v>0</v>
      </c>
      <c r="H469" s="14">
        <f t="shared" si="51"/>
        <v>0</v>
      </c>
      <c r="I469" s="14">
        <f>IF(AND(F469=0,G469=0,H469=0,_xlfn.IFNA(MATCH(LEFT($B469,8),Reference!$G:$G,0),0)),0,
IF(AND(F469=0,G469=0,H469=0,_xlfn.IFNA(MATCH(LEFT($B469,8),Reference!$H:$H,0),0)),$D469,
IF(AND(F469=0,G469=0,H469=0,_xlfn.IFNA(MATCH(LEFT($C469,4),Reference!$H:$H,0),0)),$D469,
IF((AND(F469=0,G469=0,H469=0,(_xlfn.IFNA(MATCH(LEFT($B469,4),Reference!$H:$H,0),0)))),$D469,
IF(AND(F469=0,G469=0,H469=0,_xlfn.IFNA(MATCH(MID($B469,5,4),Reference!$H:$H,0),0),LEFT($C469,4)&lt;&gt;"8865"),$D469,0)))))</f>
        <v>0</v>
      </c>
      <c r="J469" s="14">
        <f t="shared" si="52"/>
        <v>44.36</v>
      </c>
      <c r="K469" s="14">
        <f t="shared" si="53"/>
        <v>44.36</v>
      </c>
      <c r="L469" s="14">
        <f t="shared" si="54"/>
        <v>0</v>
      </c>
      <c r="M469" s="14" t="str">
        <f>IFERROR(IFERROR(INDEX(Reference!$C:$C,MATCH(VALUE(LEFT(B469,(FIND("-",B469,1)-1))),Reference!$B:$B,0)),INDEX(Reference!$C:$C,MATCH((LEFT(B469,(FIND("-",B469,1)-1))),Reference!$B:$B,0))),IFERROR(IF(FIND("-",B469),"Asset Management",""),""))</f>
        <v>DBU/Field Ops O&amp;M</v>
      </c>
      <c r="N469" s="14" t="str">
        <f>_xlfn.IFNA(INDEX(Reference!$M:$N,MATCH($C469,Reference!$M:$M,0),2),"Exclude")</f>
        <v>NonUnion Labor</v>
      </c>
      <c r="O469" s="14" t="str">
        <f>VLOOKUP(X469,'Department Detail'!$A$2:$F$5229,5,FALSE)</f>
        <v>Line &amp; Meter Operations</v>
      </c>
      <c r="R469" s="76"/>
      <c r="X469" s="14">
        <v>9585</v>
      </c>
    </row>
    <row r="470" spans="1:24" s="14" customFormat="1" ht="15" thickBot="1" x14ac:dyDescent="0.35">
      <c r="A470" s="13"/>
      <c r="B470" s="57" t="s">
        <v>463</v>
      </c>
      <c r="C470" s="57" t="s">
        <v>186</v>
      </c>
      <c r="D470" s="56">
        <v>43554.95</v>
      </c>
      <c r="E470" s="56"/>
      <c r="F470" s="14">
        <f>IF(AND(LEFT($C470,4)&lt;&gt;"8310")*OR(_xlfn.IFNA(MATCH(LEFT($B470,8),Reference!$E:$E,0),0),(_xlfn.IFNA(MATCH(MID($B470,5,4),Reference!$E:$E,0),0))),$D470,)</f>
        <v>0</v>
      </c>
      <c r="G470" s="14">
        <f t="shared" si="50"/>
        <v>0</v>
      </c>
      <c r="H470" s="14">
        <f t="shared" si="51"/>
        <v>0</v>
      </c>
      <c r="I470" s="14">
        <f>IF(AND(F470=0,G470=0,H470=0,_xlfn.IFNA(MATCH(LEFT($B470,8),Reference!$G:$G,0),0)),0,
IF(AND(F470=0,G470=0,H470=0,_xlfn.IFNA(MATCH(LEFT($B470,8),Reference!$H:$H,0),0)),$D470,
IF(AND(F470=0,G470=0,H470=0,_xlfn.IFNA(MATCH(LEFT($C470,4),Reference!$H:$H,0),0)),$D470,
IF((AND(F470=0,G470=0,H470=0,(_xlfn.IFNA(MATCH(LEFT($B470,4),Reference!$H:$H,0),0)))),$D470,
IF(AND(F470=0,G470=0,H470=0,_xlfn.IFNA(MATCH(MID($B470,5,4),Reference!$H:$H,0),0),LEFT($C470,4)&lt;&gt;"8865"),$D470,0)))))</f>
        <v>0</v>
      </c>
      <c r="J470" s="14">
        <f t="shared" si="52"/>
        <v>43554.95</v>
      </c>
      <c r="K470" s="14">
        <f t="shared" si="53"/>
        <v>43554.95</v>
      </c>
      <c r="L470" s="14">
        <f t="shared" si="54"/>
        <v>0</v>
      </c>
      <c r="M470" s="14" t="str">
        <f>IFERROR(IFERROR(INDEX(Reference!$C:$C,MATCH(VALUE(LEFT(B470,(FIND("-",B470,1)-1))),Reference!$B:$B,0)),INDEX(Reference!$C:$C,MATCH((LEFT(B470,(FIND("-",B470,1)-1))),Reference!$B:$B,0))),IFERROR(IF(FIND("-",B470),"Asset Management",""),""))</f>
        <v>DBU/Field Ops O&amp;M</v>
      </c>
      <c r="N470" s="14" t="str">
        <f>_xlfn.IFNA(INDEX(Reference!$M:$N,MATCH($C470,Reference!$M:$M,0),2),"Exclude")</f>
        <v>Union Labor</v>
      </c>
      <c r="O470" s="14" t="str">
        <f>VLOOKUP(X470,'Department Detail'!$A$2:$F$5229,5,FALSE)</f>
        <v>Line &amp; Meter Operations</v>
      </c>
      <c r="R470" s="76"/>
      <c r="X470" s="14">
        <v>9585</v>
      </c>
    </row>
    <row r="471" spans="1:24" s="14" customFormat="1" ht="15" thickBot="1" x14ac:dyDescent="0.35">
      <c r="A471" s="13"/>
      <c r="B471" s="57" t="s">
        <v>463</v>
      </c>
      <c r="C471" s="57" t="s">
        <v>197</v>
      </c>
      <c r="D471" s="56">
        <v>668.71</v>
      </c>
      <c r="E471" s="56"/>
      <c r="F471" s="14">
        <f>IF(AND(LEFT($C471,4)&lt;&gt;"8310")*OR(_xlfn.IFNA(MATCH(LEFT($B471,8),Reference!$E:$E,0),0),(_xlfn.IFNA(MATCH(MID($B471,5,4),Reference!$E:$E,0),0))),$D471,)</f>
        <v>0</v>
      </c>
      <c r="G471" s="14">
        <f t="shared" si="50"/>
        <v>0</v>
      </c>
      <c r="H471" s="14">
        <f t="shared" si="51"/>
        <v>0</v>
      </c>
      <c r="I471" s="14">
        <f>IF(AND(F471=0,G471=0,H471=0,_xlfn.IFNA(MATCH(LEFT($B471,8),Reference!$G:$G,0),0)),0,
IF(AND(F471=0,G471=0,H471=0,_xlfn.IFNA(MATCH(LEFT($B471,8),Reference!$H:$H,0),0)),$D471,
IF(AND(F471=0,G471=0,H471=0,_xlfn.IFNA(MATCH(LEFT($C471,4),Reference!$H:$H,0),0)),$D471,
IF((AND(F471=0,G471=0,H471=0,(_xlfn.IFNA(MATCH(LEFT($B471,4),Reference!$H:$H,0),0)))),$D471,
IF(AND(F471=0,G471=0,H471=0,_xlfn.IFNA(MATCH(MID($B471,5,4),Reference!$H:$H,0),0),LEFT($C471,4)&lt;&gt;"8865"),$D471,0)))))</f>
        <v>0</v>
      </c>
      <c r="J471" s="14">
        <f t="shared" si="52"/>
        <v>668.71</v>
      </c>
      <c r="K471" s="14">
        <f t="shared" si="53"/>
        <v>668.71</v>
      </c>
      <c r="L471" s="14">
        <f t="shared" si="54"/>
        <v>0</v>
      </c>
      <c r="M471" s="14" t="str">
        <f>IFERROR(IFERROR(INDEX(Reference!$C:$C,MATCH(VALUE(LEFT(B471,(FIND("-",B471,1)-1))),Reference!$B:$B,0)),INDEX(Reference!$C:$C,MATCH((LEFT(B471,(FIND("-",B471,1)-1))),Reference!$B:$B,0))),IFERROR(IF(FIND("-",B471),"Asset Management",""),""))</f>
        <v>DBU/Field Ops O&amp;M</v>
      </c>
      <c r="N471" s="14" t="str">
        <f>_xlfn.IFNA(INDEX(Reference!$M:$N,MATCH($C471,Reference!$M:$M,0),2),"Exclude")</f>
        <v>Union Labor</v>
      </c>
      <c r="O471" s="14" t="str">
        <f>VLOOKUP(X471,'Department Detail'!$A$2:$F$5229,5,FALSE)</f>
        <v>Line &amp; Meter Operations</v>
      </c>
      <c r="R471" s="76"/>
      <c r="X471" s="14">
        <v>9585</v>
      </c>
    </row>
    <row r="472" spans="1:24" s="14" customFormat="1" ht="15" thickBot="1" x14ac:dyDescent="0.35">
      <c r="A472" s="13"/>
      <c r="B472" s="57" t="s">
        <v>463</v>
      </c>
      <c r="C472" s="57" t="s">
        <v>231</v>
      </c>
      <c r="D472" s="56">
        <v>20</v>
      </c>
      <c r="E472" s="56"/>
      <c r="F472" s="14">
        <f>IF(AND(LEFT($C472,4)&lt;&gt;"8310")*OR(_xlfn.IFNA(MATCH(LEFT($B472,8),Reference!$E:$E,0),0),(_xlfn.IFNA(MATCH(MID($B472,5,4),Reference!$E:$E,0),0))),$D472,)</f>
        <v>0</v>
      </c>
      <c r="G472" s="14">
        <f t="shared" si="50"/>
        <v>0</v>
      </c>
      <c r="H472" s="14">
        <f t="shared" si="51"/>
        <v>0</v>
      </c>
      <c r="I472" s="14">
        <f>IF(AND(F472=0,G472=0,H472=0,_xlfn.IFNA(MATCH(LEFT($B472,8),Reference!$G:$G,0),0)),0,
IF(AND(F472=0,G472=0,H472=0,_xlfn.IFNA(MATCH(LEFT($B472,8),Reference!$H:$H,0),0)),$D472,
IF(AND(F472=0,G472=0,H472=0,_xlfn.IFNA(MATCH(LEFT($C472,4),Reference!$H:$H,0),0)),$D472,
IF((AND(F472=0,G472=0,H472=0,(_xlfn.IFNA(MATCH(LEFT($B472,4),Reference!$H:$H,0),0)))),$D472,
IF(AND(F472=0,G472=0,H472=0,_xlfn.IFNA(MATCH(MID($B472,5,4),Reference!$H:$H,0),0),LEFT($C472,4)&lt;&gt;"8865"),$D472,0)))))</f>
        <v>0</v>
      </c>
      <c r="J472" s="14">
        <f t="shared" si="52"/>
        <v>20</v>
      </c>
      <c r="K472" s="14">
        <f t="shared" si="53"/>
        <v>20</v>
      </c>
      <c r="L472" s="14">
        <f t="shared" si="54"/>
        <v>0</v>
      </c>
      <c r="M472" s="14" t="str">
        <f>IFERROR(IFERROR(INDEX(Reference!$C:$C,MATCH(VALUE(LEFT(B472,(FIND("-",B472,1)-1))),Reference!$B:$B,0)),INDEX(Reference!$C:$C,MATCH((LEFT(B472,(FIND("-",B472,1)-1))),Reference!$B:$B,0))),IFERROR(IF(FIND("-",B472),"Asset Management",""),""))</f>
        <v>DBU/Field Ops O&amp;M</v>
      </c>
      <c r="N472" s="14" t="str">
        <f>_xlfn.IFNA(INDEX(Reference!$M:$N,MATCH($C472,Reference!$M:$M,0),2),"Exclude")</f>
        <v>Nonlabor</v>
      </c>
      <c r="O472" s="14" t="str">
        <f>VLOOKUP(X472,'Department Detail'!$A$2:$F$5229,5,FALSE)</f>
        <v>Line &amp; Meter Operations</v>
      </c>
      <c r="R472" s="76"/>
      <c r="X472" s="14">
        <v>9585</v>
      </c>
    </row>
    <row r="473" spans="1:24" s="14" customFormat="1" ht="15" thickBot="1" x14ac:dyDescent="0.35">
      <c r="A473" s="13"/>
      <c r="B473" s="57" t="s">
        <v>463</v>
      </c>
      <c r="C473" s="57" t="s">
        <v>208</v>
      </c>
      <c r="D473" s="56">
        <v>13129.539999999999</v>
      </c>
      <c r="E473" s="56"/>
      <c r="F473" s="14">
        <f>IF(AND(LEFT($C473,4)&lt;&gt;"8310")*OR(_xlfn.IFNA(MATCH(LEFT($B473,8),Reference!$E:$E,0),0),(_xlfn.IFNA(MATCH(MID($B473,5,4),Reference!$E:$E,0),0))),$D473,)</f>
        <v>0</v>
      </c>
      <c r="G473" s="14">
        <f t="shared" si="50"/>
        <v>0</v>
      </c>
      <c r="H473" s="14">
        <f t="shared" si="51"/>
        <v>0</v>
      </c>
      <c r="I473" s="14">
        <f>IF(AND(F473=0,G473=0,H473=0,_xlfn.IFNA(MATCH(LEFT($B473,8),Reference!$G:$G,0),0)),0,
IF(AND(F473=0,G473=0,H473=0,_xlfn.IFNA(MATCH(LEFT($B473,8),Reference!$H:$H,0),0)),$D473,
IF(AND(F473=0,G473=0,H473=0,_xlfn.IFNA(MATCH(LEFT($C473,4),Reference!$H:$H,0),0)),$D473,
IF((AND(F473=0,G473=0,H473=0,(_xlfn.IFNA(MATCH(LEFT($B473,4),Reference!$H:$H,0),0)))),$D473,
IF(AND(F473=0,G473=0,H473=0,_xlfn.IFNA(MATCH(MID($B473,5,4),Reference!$H:$H,0),0),LEFT($C473,4)&lt;&gt;"8865"),$D473,0)))))</f>
        <v>0</v>
      </c>
      <c r="J473" s="14">
        <f t="shared" si="52"/>
        <v>13129.539999999999</v>
      </c>
      <c r="K473" s="14">
        <f t="shared" si="53"/>
        <v>13129.539999999999</v>
      </c>
      <c r="L473" s="14">
        <f t="shared" si="54"/>
        <v>0</v>
      </c>
      <c r="M473" s="14" t="str">
        <f>IFERROR(IFERROR(INDEX(Reference!$C:$C,MATCH(VALUE(LEFT(B473,(FIND("-",B473,1)-1))),Reference!$B:$B,0)),INDEX(Reference!$C:$C,MATCH((LEFT(B473,(FIND("-",B473,1)-1))),Reference!$B:$B,0))),IFERROR(IF(FIND("-",B473),"Asset Management",""),""))</f>
        <v>DBU/Field Ops O&amp;M</v>
      </c>
      <c r="N473" s="14" t="str">
        <f>_xlfn.IFNA(INDEX(Reference!$M:$N,MATCH($C473,Reference!$M:$M,0),2),"Exclude")</f>
        <v>Inventory</v>
      </c>
      <c r="O473" s="14" t="str">
        <f>VLOOKUP(X473,'Department Detail'!$A$2:$F$5229,5,FALSE)</f>
        <v>Line &amp; Meter Operations</v>
      </c>
      <c r="R473" s="76"/>
      <c r="X473" s="14">
        <v>9585</v>
      </c>
    </row>
    <row r="474" spans="1:24" s="14" customFormat="1" ht="15" thickBot="1" x14ac:dyDescent="0.35">
      <c r="A474" s="13"/>
      <c r="B474" s="57" t="s">
        <v>463</v>
      </c>
      <c r="C474" s="57" t="s">
        <v>182</v>
      </c>
      <c r="D474" s="56">
        <v>630.37</v>
      </c>
      <c r="E474" s="56"/>
      <c r="F474" s="14">
        <f>IF(AND(LEFT($C474,4)&lt;&gt;"8310")*OR(_xlfn.IFNA(MATCH(LEFT($B474,8),Reference!$E:$E,0),0),(_xlfn.IFNA(MATCH(MID($B474,5,4),Reference!$E:$E,0),0))),$D474,)</f>
        <v>0</v>
      </c>
      <c r="G474" s="14">
        <f t="shared" si="50"/>
        <v>0</v>
      </c>
      <c r="H474" s="14">
        <f t="shared" si="51"/>
        <v>0</v>
      </c>
      <c r="I474" s="14">
        <f>IF(AND(F474=0,G474=0,H474=0,_xlfn.IFNA(MATCH(LEFT($B474,8),Reference!$G:$G,0),0)),0,
IF(AND(F474=0,G474=0,H474=0,_xlfn.IFNA(MATCH(LEFT($B474,8),Reference!$H:$H,0),0)),$D474,
IF(AND(F474=0,G474=0,H474=0,_xlfn.IFNA(MATCH(LEFT($C474,4),Reference!$H:$H,0),0)),$D474,
IF((AND(F474=0,G474=0,H474=0,(_xlfn.IFNA(MATCH(LEFT($B474,4),Reference!$H:$H,0),0)))),$D474,
IF(AND(F474=0,G474=0,H474=0,_xlfn.IFNA(MATCH(MID($B474,5,4),Reference!$H:$H,0),0),LEFT($C474,4)&lt;&gt;"8865"),$D474,0)))))</f>
        <v>0</v>
      </c>
      <c r="J474" s="14">
        <f t="shared" si="52"/>
        <v>630.37</v>
      </c>
      <c r="K474" s="14">
        <f t="shared" si="53"/>
        <v>630.37</v>
      </c>
      <c r="L474" s="14">
        <f t="shared" si="54"/>
        <v>0</v>
      </c>
      <c r="M474" s="14" t="str">
        <f>IFERROR(IFERROR(INDEX(Reference!$C:$C,MATCH(VALUE(LEFT(B474,(FIND("-",B474,1)-1))),Reference!$B:$B,0)),INDEX(Reference!$C:$C,MATCH((LEFT(B474,(FIND("-",B474,1)-1))),Reference!$B:$B,0))),IFERROR(IF(FIND("-",B474),"Asset Management",""),""))</f>
        <v>DBU/Field Ops O&amp;M</v>
      </c>
      <c r="N474" s="14" t="str">
        <f>_xlfn.IFNA(INDEX(Reference!$M:$N,MATCH($C474,Reference!$M:$M,0),2),"Exclude")</f>
        <v>Nonlabor</v>
      </c>
      <c r="O474" s="14" t="str">
        <f>VLOOKUP(X474,'Department Detail'!$A$2:$F$5229,5,FALSE)</f>
        <v>Line &amp; Meter Operations</v>
      </c>
      <c r="R474" s="76"/>
      <c r="X474" s="14">
        <v>9585</v>
      </c>
    </row>
    <row r="475" spans="1:24" s="14" customFormat="1" ht="15" thickBot="1" x14ac:dyDescent="0.35">
      <c r="A475" s="13"/>
      <c r="B475" s="57" t="s">
        <v>463</v>
      </c>
      <c r="C475" s="57" t="s">
        <v>211</v>
      </c>
      <c r="D475" s="56">
        <v>-1365.21</v>
      </c>
      <c r="E475" s="56"/>
      <c r="F475" s="14">
        <f>IF(AND(LEFT($C475,4)&lt;&gt;"8310")*OR(_xlfn.IFNA(MATCH(LEFT($B475,8),Reference!$E:$E,0),0),(_xlfn.IFNA(MATCH(MID($B475,5,4),Reference!$E:$E,0),0))),$D475,)</f>
        <v>0</v>
      </c>
      <c r="G475" s="14">
        <f t="shared" si="50"/>
        <v>0</v>
      </c>
      <c r="H475" s="14">
        <f t="shared" si="51"/>
        <v>0</v>
      </c>
      <c r="I475" s="14">
        <f>IF(AND(F475=0,G475=0,H475=0,_xlfn.IFNA(MATCH(LEFT($B475,8),Reference!$G:$G,0),0)),0,
IF(AND(F475=0,G475=0,H475=0,_xlfn.IFNA(MATCH(LEFT($B475,8),Reference!$H:$H,0),0)),$D475,
IF(AND(F475=0,G475=0,H475=0,_xlfn.IFNA(MATCH(LEFT($C475,4),Reference!$H:$H,0),0)),$D475,
IF((AND(F475=0,G475=0,H475=0,(_xlfn.IFNA(MATCH(LEFT($B475,4),Reference!$H:$H,0),0)))),$D475,
IF(AND(F475=0,G475=0,H475=0,_xlfn.IFNA(MATCH(MID($B475,5,4),Reference!$H:$H,0),0),LEFT($C475,4)&lt;&gt;"8865"),$D475,0)))))</f>
        <v>0</v>
      </c>
      <c r="J475" s="14">
        <f t="shared" si="52"/>
        <v>-1365.21</v>
      </c>
      <c r="K475" s="14">
        <f t="shared" si="53"/>
        <v>-1365.21</v>
      </c>
      <c r="L475" s="14">
        <f t="shared" si="54"/>
        <v>0</v>
      </c>
      <c r="M475" s="14" t="str">
        <f>IFERROR(IFERROR(INDEX(Reference!$C:$C,MATCH(VALUE(LEFT(B475,(FIND("-",B475,1)-1))),Reference!$B:$B,0)),INDEX(Reference!$C:$C,MATCH((LEFT(B475,(FIND("-",B475,1)-1))),Reference!$B:$B,0))),IFERROR(IF(FIND("-",B475),"Asset Management",""),""))</f>
        <v>DBU/Field Ops O&amp;M</v>
      </c>
      <c r="N475" s="14" t="str">
        <f>_xlfn.IFNA(INDEX(Reference!$M:$N,MATCH($C475,Reference!$M:$M,0),2),"Exclude")</f>
        <v>Inventory</v>
      </c>
      <c r="O475" s="14" t="str">
        <f>VLOOKUP(X475,'Department Detail'!$A$2:$F$5229,5,FALSE)</f>
        <v>Line &amp; Meter Operations</v>
      </c>
      <c r="R475" s="76"/>
      <c r="X475" s="14">
        <v>9585</v>
      </c>
    </row>
    <row r="476" spans="1:24" s="14" customFormat="1" ht="15" thickBot="1" x14ac:dyDescent="0.35">
      <c r="A476" s="13"/>
      <c r="B476" s="57" t="s">
        <v>463</v>
      </c>
      <c r="C476" s="57" t="s">
        <v>234</v>
      </c>
      <c r="D476" s="56">
        <v>27.04</v>
      </c>
      <c r="E476" s="56"/>
      <c r="F476" s="14">
        <f>IF(AND(LEFT($C476,4)&lt;&gt;"8310")*OR(_xlfn.IFNA(MATCH(LEFT($B476,8),Reference!$E:$E,0),0),(_xlfn.IFNA(MATCH(MID($B476,5,4),Reference!$E:$E,0),0))),$D476,)</f>
        <v>0</v>
      </c>
      <c r="G476" s="14">
        <f t="shared" si="50"/>
        <v>0</v>
      </c>
      <c r="H476" s="14">
        <f t="shared" si="51"/>
        <v>0</v>
      </c>
      <c r="I476" s="14">
        <f>IF(AND(F476=0,G476=0,H476=0,_xlfn.IFNA(MATCH(LEFT($B476,8),Reference!$G:$G,0),0)),0,
IF(AND(F476=0,G476=0,H476=0,_xlfn.IFNA(MATCH(LEFT($B476,8),Reference!$H:$H,0),0)),$D476,
IF(AND(F476=0,G476=0,H476=0,_xlfn.IFNA(MATCH(LEFT($C476,4),Reference!$H:$H,0),0)),$D476,
IF((AND(F476=0,G476=0,H476=0,(_xlfn.IFNA(MATCH(LEFT($B476,4),Reference!$H:$H,0),0)))),$D476,
IF(AND(F476=0,G476=0,H476=0,_xlfn.IFNA(MATCH(MID($B476,5,4),Reference!$H:$H,0),0),LEFT($C476,4)&lt;&gt;"8865"),$D476,0)))))</f>
        <v>0</v>
      </c>
      <c r="J476" s="14">
        <f t="shared" si="52"/>
        <v>27.04</v>
      </c>
      <c r="K476" s="14">
        <f t="shared" si="53"/>
        <v>27.04</v>
      </c>
      <c r="L476" s="14">
        <f t="shared" si="54"/>
        <v>0</v>
      </c>
      <c r="M476" s="14" t="str">
        <f>IFERROR(IFERROR(INDEX(Reference!$C:$C,MATCH(VALUE(LEFT(B476,(FIND("-",B476,1)-1))),Reference!$B:$B,0)),INDEX(Reference!$C:$C,MATCH((LEFT(B476,(FIND("-",B476,1)-1))),Reference!$B:$B,0))),IFERROR(IF(FIND("-",B476),"Asset Management",""),""))</f>
        <v>DBU/Field Ops O&amp;M</v>
      </c>
      <c r="N476" s="14" t="str">
        <f>_xlfn.IFNA(INDEX(Reference!$M:$N,MATCH($C476,Reference!$M:$M,0),2),"Exclude")</f>
        <v>Nonlabor</v>
      </c>
      <c r="O476" s="14" t="str">
        <f>VLOOKUP(X476,'Department Detail'!$A$2:$F$5229,5,FALSE)</f>
        <v>Line &amp; Meter Operations</v>
      </c>
      <c r="R476" s="76"/>
      <c r="X476" s="14">
        <v>9585</v>
      </c>
    </row>
    <row r="477" spans="1:24" s="14" customFormat="1" ht="15" thickBot="1" x14ac:dyDescent="0.35">
      <c r="A477" s="13"/>
      <c r="B477" s="57" t="s">
        <v>463</v>
      </c>
      <c r="C477" s="57" t="s">
        <v>213</v>
      </c>
      <c r="D477" s="56">
        <v>1555.5</v>
      </c>
      <c r="E477" s="56"/>
      <c r="F477" s="14">
        <f>IF(AND(LEFT($C477,4)&lt;&gt;"8310")*OR(_xlfn.IFNA(MATCH(LEFT($B477,8),Reference!$E:$E,0),0),(_xlfn.IFNA(MATCH(MID($B477,5,4),Reference!$E:$E,0),0))),$D477,)</f>
        <v>0</v>
      </c>
      <c r="G477" s="14">
        <f t="shared" si="50"/>
        <v>0</v>
      </c>
      <c r="H477" s="14">
        <f t="shared" si="51"/>
        <v>0</v>
      </c>
      <c r="I477" s="14">
        <f>IF(AND(F477=0,G477=0,H477=0,_xlfn.IFNA(MATCH(LEFT($B477,8),Reference!$G:$G,0),0)),0,
IF(AND(F477=0,G477=0,H477=0,_xlfn.IFNA(MATCH(LEFT($B477,8),Reference!$H:$H,0),0)),$D477,
IF(AND(F477=0,G477=0,H477=0,_xlfn.IFNA(MATCH(LEFT($C477,4),Reference!$H:$H,0),0)),$D477,
IF((AND(F477=0,G477=0,H477=0,(_xlfn.IFNA(MATCH(LEFT($B477,4),Reference!$H:$H,0),0)))),$D477,
IF(AND(F477=0,G477=0,H477=0,_xlfn.IFNA(MATCH(MID($B477,5,4),Reference!$H:$H,0),0),LEFT($C477,4)&lt;&gt;"8865"),$D477,0)))))</f>
        <v>0</v>
      </c>
      <c r="J477" s="14">
        <f t="shared" si="52"/>
        <v>1555.5</v>
      </c>
      <c r="K477" s="14">
        <f t="shared" si="53"/>
        <v>1555.5</v>
      </c>
      <c r="L477" s="14">
        <f t="shared" si="54"/>
        <v>0</v>
      </c>
      <c r="M477" s="14" t="str">
        <f>IFERROR(IFERROR(INDEX(Reference!$C:$C,MATCH(VALUE(LEFT(B477,(FIND("-",B477,1)-1))),Reference!$B:$B,0)),INDEX(Reference!$C:$C,MATCH((LEFT(B477,(FIND("-",B477,1)-1))),Reference!$B:$B,0))),IFERROR(IF(FIND("-",B477),"Asset Management",""),""))</f>
        <v>DBU/Field Ops O&amp;M</v>
      </c>
      <c r="N477" s="14" t="str">
        <f>_xlfn.IFNA(INDEX(Reference!$M:$N,MATCH($C477,Reference!$M:$M,0),2),"Exclude")</f>
        <v>Nonlabor</v>
      </c>
      <c r="O477" s="14" t="str">
        <f>VLOOKUP(X477,'Department Detail'!$A$2:$F$5229,5,FALSE)</f>
        <v>Line &amp; Meter Operations</v>
      </c>
      <c r="R477" s="76"/>
      <c r="X477" s="14">
        <v>9585</v>
      </c>
    </row>
    <row r="478" spans="1:24" s="14" customFormat="1" ht="15" thickBot="1" x14ac:dyDescent="0.35">
      <c r="A478" s="13"/>
      <c r="B478" s="57" t="s">
        <v>463</v>
      </c>
      <c r="C478" s="57" t="s">
        <v>191</v>
      </c>
      <c r="D478" s="56">
        <v>3324.62</v>
      </c>
      <c r="E478" s="56"/>
      <c r="F478" s="14">
        <f>IF(AND(LEFT($C478,4)&lt;&gt;"8310")*OR(_xlfn.IFNA(MATCH(LEFT($B478,8),Reference!$E:$E,0),0),(_xlfn.IFNA(MATCH(MID($B478,5,4),Reference!$E:$E,0),0))),$D478,)</f>
        <v>0</v>
      </c>
      <c r="G478" s="14">
        <f t="shared" si="50"/>
        <v>0</v>
      </c>
      <c r="H478" s="14">
        <f t="shared" si="51"/>
        <v>0</v>
      </c>
      <c r="I478" s="14">
        <f>IF(AND(F478=0,G478=0,H478=0,_xlfn.IFNA(MATCH(LEFT($B478,8),Reference!$G:$G,0),0)),0,
IF(AND(F478=0,G478=0,H478=0,_xlfn.IFNA(MATCH(LEFT($B478,8),Reference!$H:$H,0),0)),$D478,
IF(AND(F478=0,G478=0,H478=0,_xlfn.IFNA(MATCH(LEFT($C478,4),Reference!$H:$H,0),0)),$D478,
IF((AND(F478=0,G478=0,H478=0,(_xlfn.IFNA(MATCH(LEFT($B478,4),Reference!$H:$H,0),0)))),$D478,
IF(AND(F478=0,G478=0,H478=0,_xlfn.IFNA(MATCH(MID($B478,5,4),Reference!$H:$H,0),0),LEFT($C478,4)&lt;&gt;"8865"),$D478,0)))))</f>
        <v>0</v>
      </c>
      <c r="J478" s="14">
        <f t="shared" si="52"/>
        <v>3324.62</v>
      </c>
      <c r="K478" s="14">
        <f t="shared" si="53"/>
        <v>3324.62</v>
      </c>
      <c r="L478" s="14">
        <f t="shared" si="54"/>
        <v>0</v>
      </c>
      <c r="M478" s="14" t="str">
        <f>IFERROR(IFERROR(INDEX(Reference!$C:$C,MATCH(VALUE(LEFT(B478,(FIND("-",B478,1)-1))),Reference!$B:$B,0)),INDEX(Reference!$C:$C,MATCH((LEFT(B478,(FIND("-",B478,1)-1))),Reference!$B:$B,0))),IFERROR(IF(FIND("-",B478),"Asset Management",""),""))</f>
        <v>DBU/Field Ops O&amp;M</v>
      </c>
      <c r="N478" s="14" t="str">
        <f>_xlfn.IFNA(INDEX(Reference!$M:$N,MATCH($C478,Reference!$M:$M,0),2),"Exclude")</f>
        <v>Union Labor</v>
      </c>
      <c r="O478" s="14" t="str">
        <f>VLOOKUP(X478,'Department Detail'!$A$2:$F$5229,5,FALSE)</f>
        <v>Line &amp; Meter Operations</v>
      </c>
      <c r="R478" s="76"/>
      <c r="X478" s="14">
        <v>9585</v>
      </c>
    </row>
    <row r="479" spans="1:24" s="14" customFormat="1" ht="15" thickBot="1" x14ac:dyDescent="0.35">
      <c r="A479" s="13"/>
      <c r="B479" s="57" t="s">
        <v>463</v>
      </c>
      <c r="C479" s="57" t="s">
        <v>179</v>
      </c>
      <c r="D479" s="56">
        <v>1171.19</v>
      </c>
      <c r="E479" s="56"/>
      <c r="F479" s="14">
        <f>IF(AND(LEFT($C479,4)&lt;&gt;"8310")*OR(_xlfn.IFNA(MATCH(LEFT($B479,8),Reference!$E:$E,0),0),(_xlfn.IFNA(MATCH(MID($B479,5,4),Reference!$E:$E,0),0))),$D479,)</f>
        <v>0</v>
      </c>
      <c r="G479" s="14">
        <f t="shared" si="50"/>
        <v>0</v>
      </c>
      <c r="H479" s="14">
        <f t="shared" si="51"/>
        <v>0</v>
      </c>
      <c r="I479" s="14">
        <f>IF(AND(F479=0,G479=0,H479=0,_xlfn.IFNA(MATCH(LEFT($B479,8),Reference!$G:$G,0),0)),0,
IF(AND(F479=0,G479=0,H479=0,_xlfn.IFNA(MATCH(LEFT($B479,8),Reference!$H:$H,0),0)),$D479,
IF(AND(F479=0,G479=0,H479=0,_xlfn.IFNA(MATCH(LEFT($C479,4),Reference!$H:$H,0),0)),$D479,
IF((AND(F479=0,G479=0,H479=0,(_xlfn.IFNA(MATCH(LEFT($B479,4),Reference!$H:$H,0),0)))),$D479,
IF(AND(F479=0,G479=0,H479=0,_xlfn.IFNA(MATCH(MID($B479,5,4),Reference!$H:$H,0),0),LEFT($C479,4)&lt;&gt;"8865"),$D479,0)))))</f>
        <v>0</v>
      </c>
      <c r="J479" s="14">
        <f t="shared" si="52"/>
        <v>1171.19</v>
      </c>
      <c r="K479" s="14">
        <f t="shared" si="53"/>
        <v>1171.19</v>
      </c>
      <c r="L479" s="14">
        <f t="shared" si="54"/>
        <v>0</v>
      </c>
      <c r="M479" s="14" t="str">
        <f>IFERROR(IFERROR(INDEX(Reference!$C:$C,MATCH(VALUE(LEFT(B479,(FIND("-",B479,1)-1))),Reference!$B:$B,0)),INDEX(Reference!$C:$C,MATCH((LEFT(B479,(FIND("-",B479,1)-1))),Reference!$B:$B,0))),IFERROR(IF(FIND("-",B479),"Asset Management",""),""))</f>
        <v>DBU/Field Ops O&amp;M</v>
      </c>
      <c r="N479" s="14" t="str">
        <f>_xlfn.IFNA(INDEX(Reference!$M:$N,MATCH($C479,Reference!$M:$M,0),2),"Exclude")</f>
        <v>Exclude</v>
      </c>
      <c r="O479" s="14" t="str">
        <f>VLOOKUP(X479,'Department Detail'!$A$2:$F$5229,5,FALSE)</f>
        <v>Line &amp; Meter Operations</v>
      </c>
      <c r="R479" s="76"/>
      <c r="X479" s="14">
        <v>9585</v>
      </c>
    </row>
    <row r="480" spans="1:24" s="14" customFormat="1" ht="15" thickBot="1" x14ac:dyDescent="0.35">
      <c r="A480" s="13"/>
      <c r="B480" s="57" t="s">
        <v>464</v>
      </c>
      <c r="C480" s="57" t="s">
        <v>186</v>
      </c>
      <c r="D480" s="56">
        <v>63386.119999999995</v>
      </c>
      <c r="E480" s="56"/>
      <c r="F480" s="14">
        <f>IF(AND(LEFT($C480,4)&lt;&gt;"8310")*OR(_xlfn.IFNA(MATCH(LEFT($B480,8),Reference!$E:$E,0),0),(_xlfn.IFNA(MATCH(MID($B480,5,4),Reference!$E:$E,0),0))),$D480,)</f>
        <v>0</v>
      </c>
      <c r="G480" s="14">
        <f t="shared" si="50"/>
        <v>0</v>
      </c>
      <c r="H480" s="14">
        <f t="shared" si="51"/>
        <v>0</v>
      </c>
      <c r="I480" s="14">
        <f>IF(AND(F480=0,G480=0,H480=0,_xlfn.IFNA(MATCH(LEFT($B480,8),Reference!$G:$G,0),0)),0,
IF(AND(F480=0,G480=0,H480=0,_xlfn.IFNA(MATCH(LEFT($B480,8),Reference!$H:$H,0),0)),$D480,
IF(AND(F480=0,G480=0,H480=0,_xlfn.IFNA(MATCH(LEFT($C480,4),Reference!$H:$H,0),0)),$D480,
IF((AND(F480=0,G480=0,H480=0,(_xlfn.IFNA(MATCH(LEFT($B480,4),Reference!$H:$H,0),0)))),$D480,
IF(AND(F480=0,G480=0,H480=0,_xlfn.IFNA(MATCH(MID($B480,5,4),Reference!$H:$H,0),0),LEFT($C480,4)&lt;&gt;"8865"),$D480,0)))))</f>
        <v>63386.119999999995</v>
      </c>
      <c r="J480" s="14">
        <f t="shared" si="52"/>
        <v>0</v>
      </c>
      <c r="K480" s="14">
        <f t="shared" si="53"/>
        <v>63386.119999999995</v>
      </c>
      <c r="L480" s="14">
        <f t="shared" si="54"/>
        <v>0</v>
      </c>
      <c r="M480" s="14" t="str">
        <f>IFERROR(IFERROR(INDEX(Reference!$C:$C,MATCH(VALUE(LEFT(B480,(FIND("-",B480,1)-1))),Reference!$B:$B,0)),INDEX(Reference!$C:$C,MATCH((LEFT(B480,(FIND("-",B480,1)-1))),Reference!$B:$B,0))),IFERROR(IF(FIND("-",B480),"Asset Management",""),""))</f>
        <v>DBU/Field Ops O&amp;M</v>
      </c>
      <c r="N480" s="14" t="str">
        <f>_xlfn.IFNA(INDEX(Reference!$M:$N,MATCH($C480,Reference!$M:$M,0),2),"Exclude")</f>
        <v>Union Labor</v>
      </c>
      <c r="O480" s="14" t="str">
        <f>VLOOKUP(X480,'Department Detail'!$A$2:$F$5229,5,FALSE)</f>
        <v>Line &amp; Meter Operations</v>
      </c>
      <c r="R480" s="76"/>
      <c r="X480" s="14">
        <v>9585</v>
      </c>
    </row>
    <row r="481" spans="1:24" s="14" customFormat="1" ht="15" thickBot="1" x14ac:dyDescent="0.35">
      <c r="A481" s="13"/>
      <c r="B481" s="57" t="s">
        <v>464</v>
      </c>
      <c r="C481" s="57" t="s">
        <v>197</v>
      </c>
      <c r="D481" s="56">
        <v>2077.1799999999998</v>
      </c>
      <c r="E481" s="56"/>
      <c r="F481" s="14">
        <f>IF(AND(LEFT($C481,4)&lt;&gt;"8310")*OR(_xlfn.IFNA(MATCH(LEFT($B481,8),Reference!$E:$E,0),0),(_xlfn.IFNA(MATCH(MID($B481,5,4),Reference!$E:$E,0),0))),$D481,)</f>
        <v>0</v>
      </c>
      <c r="G481" s="14">
        <f t="shared" si="50"/>
        <v>0</v>
      </c>
      <c r="H481" s="14">
        <f t="shared" si="51"/>
        <v>0</v>
      </c>
      <c r="I481" s="14">
        <f>IF(AND(F481=0,G481=0,H481=0,_xlfn.IFNA(MATCH(LEFT($B481,8),Reference!$G:$G,0),0)),0,
IF(AND(F481=0,G481=0,H481=0,_xlfn.IFNA(MATCH(LEFT($B481,8),Reference!$H:$H,0),0)),$D481,
IF(AND(F481=0,G481=0,H481=0,_xlfn.IFNA(MATCH(LEFT($C481,4),Reference!$H:$H,0),0)),$D481,
IF((AND(F481=0,G481=0,H481=0,(_xlfn.IFNA(MATCH(LEFT($B481,4),Reference!$H:$H,0),0)))),$D481,
IF(AND(F481=0,G481=0,H481=0,_xlfn.IFNA(MATCH(MID($B481,5,4),Reference!$H:$H,0),0),LEFT($C481,4)&lt;&gt;"8865"),$D481,0)))))</f>
        <v>2077.1799999999998</v>
      </c>
      <c r="J481" s="14">
        <f t="shared" si="52"/>
        <v>0</v>
      </c>
      <c r="K481" s="14">
        <f t="shared" si="53"/>
        <v>2077.1799999999998</v>
      </c>
      <c r="L481" s="14">
        <f t="shared" si="54"/>
        <v>0</v>
      </c>
      <c r="M481" s="14" t="str">
        <f>IFERROR(IFERROR(INDEX(Reference!$C:$C,MATCH(VALUE(LEFT(B481,(FIND("-",B481,1)-1))),Reference!$B:$B,0)),INDEX(Reference!$C:$C,MATCH((LEFT(B481,(FIND("-",B481,1)-1))),Reference!$B:$B,0))),IFERROR(IF(FIND("-",B481),"Asset Management",""),""))</f>
        <v>DBU/Field Ops O&amp;M</v>
      </c>
      <c r="N481" s="14" t="str">
        <f>_xlfn.IFNA(INDEX(Reference!$M:$N,MATCH($C481,Reference!$M:$M,0),2),"Exclude")</f>
        <v>Union Labor</v>
      </c>
      <c r="O481" s="14" t="str">
        <f>VLOOKUP(X481,'Department Detail'!$A$2:$F$5229,5,FALSE)</f>
        <v>Line &amp; Meter Operations</v>
      </c>
      <c r="R481" s="76"/>
      <c r="X481" s="14">
        <v>9585</v>
      </c>
    </row>
    <row r="482" spans="1:24" s="14" customFormat="1" ht="15" thickBot="1" x14ac:dyDescent="0.35">
      <c r="A482" s="13"/>
      <c r="B482" s="57" t="s">
        <v>464</v>
      </c>
      <c r="C482" s="57" t="s">
        <v>202</v>
      </c>
      <c r="D482" s="56">
        <v>337.65</v>
      </c>
      <c r="E482" s="56"/>
      <c r="F482" s="14">
        <f>IF(AND(LEFT($C482,4)&lt;&gt;"8310")*OR(_xlfn.IFNA(MATCH(LEFT($B482,8),Reference!$E:$E,0),0),(_xlfn.IFNA(MATCH(MID($B482,5,4),Reference!$E:$E,0),0))),$D482,)</f>
        <v>0</v>
      </c>
      <c r="G482" s="14">
        <f t="shared" si="50"/>
        <v>0</v>
      </c>
      <c r="H482" s="14">
        <f t="shared" si="51"/>
        <v>0</v>
      </c>
      <c r="I482" s="14">
        <f>IF(AND(F482=0,G482=0,H482=0,_xlfn.IFNA(MATCH(LEFT($B482,8),Reference!$G:$G,0),0)),0,
IF(AND(F482=0,G482=0,H482=0,_xlfn.IFNA(MATCH(LEFT($B482,8),Reference!$H:$H,0),0)),$D482,
IF(AND(F482=0,G482=0,H482=0,_xlfn.IFNA(MATCH(LEFT($C482,4),Reference!$H:$H,0),0)),$D482,
IF((AND(F482=0,G482=0,H482=0,(_xlfn.IFNA(MATCH(LEFT($B482,4),Reference!$H:$H,0),0)))),$D482,
IF(AND(F482=0,G482=0,H482=0,_xlfn.IFNA(MATCH(MID($B482,5,4),Reference!$H:$H,0),0),LEFT($C482,4)&lt;&gt;"8865"),$D482,0)))))</f>
        <v>337.65</v>
      </c>
      <c r="J482" s="14">
        <f t="shared" si="52"/>
        <v>0</v>
      </c>
      <c r="K482" s="14">
        <f t="shared" si="53"/>
        <v>337.65</v>
      </c>
      <c r="L482" s="14">
        <f t="shared" si="54"/>
        <v>0</v>
      </c>
      <c r="M482" s="14" t="str">
        <f>IFERROR(IFERROR(INDEX(Reference!$C:$C,MATCH(VALUE(LEFT(B482,(FIND("-",B482,1)-1))),Reference!$B:$B,0)),INDEX(Reference!$C:$C,MATCH((LEFT(B482,(FIND("-",B482,1)-1))),Reference!$B:$B,0))),IFERROR(IF(FIND("-",B482),"Asset Management",""),""))</f>
        <v>DBU/Field Ops O&amp;M</v>
      </c>
      <c r="N482" s="14" t="str">
        <f>_xlfn.IFNA(INDEX(Reference!$M:$N,MATCH($C482,Reference!$M:$M,0),2),"Exclude")</f>
        <v>Nonlabor</v>
      </c>
      <c r="O482" s="14" t="str">
        <f>VLOOKUP(X482,'Department Detail'!$A$2:$F$5229,5,FALSE)</f>
        <v>Line &amp; Meter Operations</v>
      </c>
      <c r="R482" s="76"/>
      <c r="X482" s="14">
        <v>9588</v>
      </c>
    </row>
    <row r="483" spans="1:24" s="14" customFormat="1" ht="15" thickBot="1" x14ac:dyDescent="0.35">
      <c r="A483" s="13"/>
      <c r="B483" s="57" t="s">
        <v>464</v>
      </c>
      <c r="C483" s="57" t="s">
        <v>206</v>
      </c>
      <c r="D483" s="56">
        <v>35.04</v>
      </c>
      <c r="E483" s="56"/>
      <c r="F483" s="14">
        <f>IF(AND(LEFT($C483,4)&lt;&gt;"8310")*OR(_xlfn.IFNA(MATCH(LEFT($B483,8),Reference!$E:$E,0),0),(_xlfn.IFNA(MATCH(MID($B483,5,4),Reference!$E:$E,0),0))),$D483,)</f>
        <v>0</v>
      </c>
      <c r="G483" s="14">
        <f t="shared" si="50"/>
        <v>0</v>
      </c>
      <c r="H483" s="14">
        <f t="shared" si="51"/>
        <v>0</v>
      </c>
      <c r="I483" s="14">
        <f>IF(AND(F483=0,G483=0,H483=0,_xlfn.IFNA(MATCH(LEFT($B483,8),Reference!$G:$G,0),0)),0,
IF(AND(F483=0,G483=0,H483=0,_xlfn.IFNA(MATCH(LEFT($B483,8),Reference!$H:$H,0),0)),$D483,
IF(AND(F483=0,G483=0,H483=0,_xlfn.IFNA(MATCH(LEFT($C483,4),Reference!$H:$H,0),0)),$D483,
IF((AND(F483=0,G483=0,H483=0,(_xlfn.IFNA(MATCH(LEFT($B483,4),Reference!$H:$H,0),0)))),$D483,
IF(AND(F483=0,G483=0,H483=0,_xlfn.IFNA(MATCH(MID($B483,5,4),Reference!$H:$H,0),0),LEFT($C483,4)&lt;&gt;"8865"),$D483,0)))))</f>
        <v>35.04</v>
      </c>
      <c r="J483" s="14">
        <f t="shared" si="52"/>
        <v>0</v>
      </c>
      <c r="K483" s="14">
        <f t="shared" si="53"/>
        <v>35.04</v>
      </c>
      <c r="L483" s="14">
        <f t="shared" si="54"/>
        <v>0</v>
      </c>
      <c r="M483" s="14" t="str">
        <f>IFERROR(IFERROR(INDEX(Reference!$C:$C,MATCH(VALUE(LEFT(B483,(FIND("-",B483,1)-1))),Reference!$B:$B,0)),INDEX(Reference!$C:$C,MATCH((LEFT(B483,(FIND("-",B483,1)-1))),Reference!$B:$B,0))),IFERROR(IF(FIND("-",B483),"Asset Management",""),""))</f>
        <v>DBU/Field Ops O&amp;M</v>
      </c>
      <c r="N483" s="14" t="str">
        <f>_xlfn.IFNA(INDEX(Reference!$M:$N,MATCH($C483,Reference!$M:$M,0),2),"Exclude")</f>
        <v>Nonlabor</v>
      </c>
      <c r="O483" s="14" t="str">
        <f>VLOOKUP(X483,'Department Detail'!$A$2:$F$5229,5,FALSE)</f>
        <v>Line &amp; Meter Operations</v>
      </c>
      <c r="R483" s="76"/>
      <c r="X483" s="14">
        <v>9588</v>
      </c>
    </row>
    <row r="484" spans="1:24" s="14" customFormat="1" ht="15" thickBot="1" x14ac:dyDescent="0.35">
      <c r="A484" s="13"/>
      <c r="B484" s="57" t="s">
        <v>464</v>
      </c>
      <c r="C484" s="57" t="s">
        <v>231</v>
      </c>
      <c r="D484" s="56">
        <v>60</v>
      </c>
      <c r="E484" s="56"/>
      <c r="F484" s="14">
        <f>IF(AND(LEFT($C484,4)&lt;&gt;"8310")*OR(_xlfn.IFNA(MATCH(LEFT($B484,8),Reference!$E:$E,0),0),(_xlfn.IFNA(MATCH(MID($B484,5,4),Reference!$E:$E,0),0))),$D484,)</f>
        <v>0</v>
      </c>
      <c r="G484" s="14">
        <f t="shared" si="50"/>
        <v>0</v>
      </c>
      <c r="H484" s="14">
        <f t="shared" si="51"/>
        <v>0</v>
      </c>
      <c r="I484" s="14">
        <f>IF(AND(F484=0,G484=0,H484=0,_xlfn.IFNA(MATCH(LEFT($B484,8),Reference!$G:$G,0),0)),0,
IF(AND(F484=0,G484=0,H484=0,_xlfn.IFNA(MATCH(LEFT($B484,8),Reference!$H:$H,0),0)),$D484,
IF(AND(F484=0,G484=0,H484=0,_xlfn.IFNA(MATCH(LEFT($C484,4),Reference!$H:$H,0),0)),$D484,
IF((AND(F484=0,G484=0,H484=0,(_xlfn.IFNA(MATCH(LEFT($B484,4),Reference!$H:$H,0),0)))),$D484,
IF(AND(F484=0,G484=0,H484=0,_xlfn.IFNA(MATCH(MID($B484,5,4),Reference!$H:$H,0),0),LEFT($C484,4)&lt;&gt;"8865"),$D484,0)))))</f>
        <v>60</v>
      </c>
      <c r="J484" s="14">
        <f t="shared" si="52"/>
        <v>0</v>
      </c>
      <c r="K484" s="14">
        <f t="shared" si="53"/>
        <v>60</v>
      </c>
      <c r="L484" s="14">
        <f t="shared" si="54"/>
        <v>0</v>
      </c>
      <c r="M484" s="14" t="str">
        <f>IFERROR(IFERROR(INDEX(Reference!$C:$C,MATCH(VALUE(LEFT(B484,(FIND("-",B484,1)-1))),Reference!$B:$B,0)),INDEX(Reference!$C:$C,MATCH((LEFT(B484,(FIND("-",B484,1)-1))),Reference!$B:$B,0))),IFERROR(IF(FIND("-",B484),"Asset Management",""),""))</f>
        <v>DBU/Field Ops O&amp;M</v>
      </c>
      <c r="N484" s="14" t="str">
        <f>_xlfn.IFNA(INDEX(Reference!$M:$N,MATCH($C484,Reference!$M:$M,0),2),"Exclude")</f>
        <v>Nonlabor</v>
      </c>
      <c r="O484" s="14" t="str">
        <f>VLOOKUP(X484,'Department Detail'!$A$2:$F$5229,5,FALSE)</f>
        <v>Line &amp; Meter Operations</v>
      </c>
      <c r="R484" s="76"/>
      <c r="X484" s="14">
        <v>9588</v>
      </c>
    </row>
    <row r="485" spans="1:24" s="14" customFormat="1" ht="15" thickBot="1" x14ac:dyDescent="0.35">
      <c r="A485" s="13"/>
      <c r="B485" s="57" t="s">
        <v>464</v>
      </c>
      <c r="C485" s="57" t="s">
        <v>182</v>
      </c>
      <c r="D485" s="56">
        <v>431.64</v>
      </c>
      <c r="E485" s="56"/>
      <c r="F485" s="14">
        <f>IF(AND(LEFT($C485,4)&lt;&gt;"8310")*OR(_xlfn.IFNA(MATCH(LEFT($B485,8),Reference!$E:$E,0),0),(_xlfn.IFNA(MATCH(MID($B485,5,4),Reference!$E:$E,0),0))),$D485,)</f>
        <v>0</v>
      </c>
      <c r="G485" s="14">
        <f t="shared" si="50"/>
        <v>0</v>
      </c>
      <c r="H485" s="14">
        <f t="shared" si="51"/>
        <v>0</v>
      </c>
      <c r="I485" s="14">
        <f>IF(AND(F485=0,G485=0,H485=0,_xlfn.IFNA(MATCH(LEFT($B485,8),Reference!$G:$G,0),0)),0,
IF(AND(F485=0,G485=0,H485=0,_xlfn.IFNA(MATCH(LEFT($B485,8),Reference!$H:$H,0),0)),$D485,
IF(AND(F485=0,G485=0,H485=0,_xlfn.IFNA(MATCH(LEFT($C485,4),Reference!$H:$H,0),0)),$D485,
IF((AND(F485=0,G485=0,H485=0,(_xlfn.IFNA(MATCH(LEFT($B485,4),Reference!$H:$H,0),0)))),$D485,
IF(AND(F485=0,G485=0,H485=0,_xlfn.IFNA(MATCH(MID($B485,5,4),Reference!$H:$H,0),0),LEFT($C485,4)&lt;&gt;"8865"),$D485,0)))))</f>
        <v>431.64</v>
      </c>
      <c r="J485" s="14">
        <f t="shared" si="52"/>
        <v>0</v>
      </c>
      <c r="K485" s="14">
        <f t="shared" si="53"/>
        <v>431.64</v>
      </c>
      <c r="L485" s="14">
        <f t="shared" si="54"/>
        <v>0</v>
      </c>
      <c r="M485" s="14" t="str">
        <f>IFERROR(IFERROR(INDEX(Reference!$C:$C,MATCH(VALUE(LEFT(B485,(FIND("-",B485,1)-1))),Reference!$B:$B,0)),INDEX(Reference!$C:$C,MATCH((LEFT(B485,(FIND("-",B485,1)-1))),Reference!$B:$B,0))),IFERROR(IF(FIND("-",B485),"Asset Management",""),""))</f>
        <v>DBU/Field Ops O&amp;M</v>
      </c>
      <c r="N485" s="14" t="str">
        <f>_xlfn.IFNA(INDEX(Reference!$M:$N,MATCH($C485,Reference!$M:$M,0),2),"Exclude")</f>
        <v>Nonlabor</v>
      </c>
      <c r="O485" s="14" t="str">
        <f>VLOOKUP(X485,'Department Detail'!$A$2:$F$5229,5,FALSE)</f>
        <v>Line &amp; Meter Operations</v>
      </c>
      <c r="R485" s="76"/>
      <c r="X485" s="14">
        <v>9588</v>
      </c>
    </row>
    <row r="486" spans="1:24" s="14" customFormat="1" ht="15" thickBot="1" x14ac:dyDescent="0.35">
      <c r="A486" s="13"/>
      <c r="B486" s="57" t="s">
        <v>464</v>
      </c>
      <c r="C486" s="57" t="s">
        <v>213</v>
      </c>
      <c r="D486" s="56">
        <v>786.52</v>
      </c>
      <c r="E486" s="56"/>
      <c r="F486" s="14">
        <f>IF(AND(LEFT($C486,4)&lt;&gt;"8310")*OR(_xlfn.IFNA(MATCH(LEFT($B486,8),Reference!$E:$E,0),0),(_xlfn.IFNA(MATCH(MID($B486,5,4),Reference!$E:$E,0),0))),$D486,)</f>
        <v>0</v>
      </c>
      <c r="G486" s="14">
        <f t="shared" si="50"/>
        <v>0</v>
      </c>
      <c r="H486" s="14">
        <f t="shared" si="51"/>
        <v>0</v>
      </c>
      <c r="I486" s="14">
        <f>IF(AND(F486=0,G486=0,H486=0,_xlfn.IFNA(MATCH(LEFT($B486,8),Reference!$G:$G,0),0)),0,
IF(AND(F486=0,G486=0,H486=0,_xlfn.IFNA(MATCH(LEFT($B486,8),Reference!$H:$H,0),0)),$D486,
IF(AND(F486=0,G486=0,H486=0,_xlfn.IFNA(MATCH(LEFT($C486,4),Reference!$H:$H,0),0)),$D486,
IF((AND(F486=0,G486=0,H486=0,(_xlfn.IFNA(MATCH(LEFT($B486,4),Reference!$H:$H,0),0)))),$D486,
IF(AND(F486=0,G486=0,H486=0,_xlfn.IFNA(MATCH(MID($B486,5,4),Reference!$H:$H,0),0),LEFT($C486,4)&lt;&gt;"8865"),$D486,0)))))</f>
        <v>786.52</v>
      </c>
      <c r="J486" s="14">
        <f t="shared" si="52"/>
        <v>0</v>
      </c>
      <c r="K486" s="14">
        <f t="shared" si="53"/>
        <v>786.52</v>
      </c>
      <c r="L486" s="14">
        <f t="shared" si="54"/>
        <v>0</v>
      </c>
      <c r="M486" s="14" t="str">
        <f>IFERROR(IFERROR(INDEX(Reference!$C:$C,MATCH(VALUE(LEFT(B486,(FIND("-",B486,1)-1))),Reference!$B:$B,0)),INDEX(Reference!$C:$C,MATCH((LEFT(B486,(FIND("-",B486,1)-1))),Reference!$B:$B,0))),IFERROR(IF(FIND("-",B486),"Asset Management",""),""))</f>
        <v>DBU/Field Ops O&amp;M</v>
      </c>
      <c r="N486" s="14" t="str">
        <f>_xlfn.IFNA(INDEX(Reference!$M:$N,MATCH($C486,Reference!$M:$M,0),2),"Exclude")</f>
        <v>Nonlabor</v>
      </c>
      <c r="O486" s="14" t="str">
        <f>VLOOKUP(X486,'Department Detail'!$A$2:$F$5229,5,FALSE)</f>
        <v>Line &amp; Meter Operations</v>
      </c>
      <c r="R486" s="76"/>
      <c r="X486" s="14">
        <v>9588</v>
      </c>
    </row>
    <row r="487" spans="1:24" s="14" customFormat="1" ht="15" thickBot="1" x14ac:dyDescent="0.35">
      <c r="A487" s="13"/>
      <c r="B487" s="57" t="s">
        <v>464</v>
      </c>
      <c r="C487" s="57" t="s">
        <v>191</v>
      </c>
      <c r="D487" s="56">
        <v>15335.25</v>
      </c>
      <c r="E487" s="56"/>
      <c r="F487" s="14">
        <f>IF(AND(LEFT($C487,4)&lt;&gt;"8310")*OR(_xlfn.IFNA(MATCH(LEFT($B487,8),Reference!$E:$E,0),0),(_xlfn.IFNA(MATCH(MID($B487,5,4),Reference!$E:$E,0),0))),$D487,)</f>
        <v>0</v>
      </c>
      <c r="G487" s="14">
        <f t="shared" si="50"/>
        <v>0</v>
      </c>
      <c r="H487" s="14">
        <f t="shared" si="51"/>
        <v>0</v>
      </c>
      <c r="I487" s="14">
        <f>IF(AND(F487=0,G487=0,H487=0,_xlfn.IFNA(MATCH(LEFT($B487,8),Reference!$G:$G,0),0)),0,
IF(AND(F487=0,G487=0,H487=0,_xlfn.IFNA(MATCH(LEFT($B487,8),Reference!$H:$H,0),0)),$D487,
IF(AND(F487=0,G487=0,H487=0,_xlfn.IFNA(MATCH(LEFT($C487,4),Reference!$H:$H,0),0)),$D487,
IF((AND(F487=0,G487=0,H487=0,(_xlfn.IFNA(MATCH(LEFT($B487,4),Reference!$H:$H,0),0)))),$D487,
IF(AND(F487=0,G487=0,H487=0,_xlfn.IFNA(MATCH(MID($B487,5,4),Reference!$H:$H,0),0),LEFT($C487,4)&lt;&gt;"8865"),$D487,0)))))</f>
        <v>15335.25</v>
      </c>
      <c r="J487" s="14">
        <f t="shared" si="52"/>
        <v>0</v>
      </c>
      <c r="K487" s="14">
        <f t="shared" si="53"/>
        <v>15335.25</v>
      </c>
      <c r="L487" s="14">
        <f t="shared" si="54"/>
        <v>0</v>
      </c>
      <c r="M487" s="14" t="str">
        <f>IFERROR(IFERROR(INDEX(Reference!$C:$C,MATCH(VALUE(LEFT(B487,(FIND("-",B487,1)-1))),Reference!$B:$B,0)),INDEX(Reference!$C:$C,MATCH((LEFT(B487,(FIND("-",B487,1)-1))),Reference!$B:$B,0))),IFERROR(IF(FIND("-",B487),"Asset Management",""),""))</f>
        <v>DBU/Field Ops O&amp;M</v>
      </c>
      <c r="N487" s="14" t="str">
        <f>_xlfn.IFNA(INDEX(Reference!$M:$N,MATCH($C487,Reference!$M:$M,0),2),"Exclude")</f>
        <v>Union Labor</v>
      </c>
      <c r="O487" s="14" t="str">
        <f>VLOOKUP(X487,'Department Detail'!$A$2:$F$5229,5,FALSE)</f>
        <v>Line &amp; Meter Operations</v>
      </c>
      <c r="R487" s="76"/>
      <c r="X487" s="14">
        <v>9588</v>
      </c>
    </row>
    <row r="488" spans="1:24" s="14" customFormat="1" ht="15" thickBot="1" x14ac:dyDescent="0.35">
      <c r="A488" s="13"/>
      <c r="B488" s="57" t="s">
        <v>465</v>
      </c>
      <c r="C488" s="57" t="s">
        <v>186</v>
      </c>
      <c r="D488" s="56">
        <v>60147.26</v>
      </c>
      <c r="E488" s="56"/>
      <c r="F488" s="14">
        <f>IF(AND(LEFT($C488,4)&lt;&gt;"8310")*OR(_xlfn.IFNA(MATCH(LEFT($B488,8),Reference!$E:$E,0),0),(_xlfn.IFNA(MATCH(MID($B488,5,4),Reference!$E:$E,0),0))),$D488,)</f>
        <v>60147.26</v>
      </c>
      <c r="G488" s="14">
        <f t="shared" si="50"/>
        <v>0</v>
      </c>
      <c r="H488" s="14">
        <f t="shared" si="51"/>
        <v>0</v>
      </c>
      <c r="I488" s="14">
        <f>IF(AND(F488=0,G488=0,H488=0,_xlfn.IFNA(MATCH(LEFT($B488,8),Reference!$G:$G,0),0)),0,
IF(AND(F488=0,G488=0,H488=0,_xlfn.IFNA(MATCH(LEFT($B488,8),Reference!$H:$H,0),0)),$D488,
IF(AND(F488=0,G488=0,H488=0,_xlfn.IFNA(MATCH(LEFT($C488,4),Reference!$H:$H,0),0)),$D488,
IF((AND(F488=0,G488=0,H488=0,(_xlfn.IFNA(MATCH(LEFT($B488,4),Reference!$H:$H,0),0)))),$D488,
IF(AND(F488=0,G488=0,H488=0,_xlfn.IFNA(MATCH(MID($B488,5,4),Reference!$H:$H,0),0),LEFT($C488,4)&lt;&gt;"8865"),$D488,0)))))</f>
        <v>0</v>
      </c>
      <c r="J488" s="14">
        <f t="shared" si="52"/>
        <v>0</v>
      </c>
      <c r="K488" s="14">
        <f t="shared" si="53"/>
        <v>60147.26</v>
      </c>
      <c r="L488" s="14">
        <f t="shared" si="54"/>
        <v>0</v>
      </c>
      <c r="M488" s="14" t="str">
        <f>IFERROR(IFERROR(INDEX(Reference!$C:$C,MATCH(VALUE(LEFT(B488,(FIND("-",B488,1)-1))),Reference!$B:$B,0)),INDEX(Reference!$C:$C,MATCH((LEFT(B488,(FIND("-",B488,1)-1))),Reference!$B:$B,0))),IFERROR(IF(FIND("-",B488),"Asset Management",""),""))</f>
        <v>DBU/Field Ops O&amp;M</v>
      </c>
      <c r="N488" s="14" t="str">
        <f>_xlfn.IFNA(INDEX(Reference!$M:$N,MATCH($C488,Reference!$M:$M,0),2),"Exclude")</f>
        <v>Union Labor</v>
      </c>
      <c r="O488" s="14" t="str">
        <f>VLOOKUP(X488,'Department Detail'!$A$2:$F$5229,5,FALSE)</f>
        <v>Line &amp; Meter Operations</v>
      </c>
      <c r="R488" s="76"/>
      <c r="X488" s="14">
        <v>9588</v>
      </c>
    </row>
    <row r="489" spans="1:24" s="14" customFormat="1" ht="15" thickBot="1" x14ac:dyDescent="0.35">
      <c r="A489" s="13"/>
      <c r="B489" s="57" t="s">
        <v>466</v>
      </c>
      <c r="C489" s="57" t="s">
        <v>186</v>
      </c>
      <c r="D489" s="56">
        <v>1616.6</v>
      </c>
      <c r="E489" s="56"/>
      <c r="F489" s="14">
        <f>IF(AND(LEFT($C489,4)&lt;&gt;"8310")*OR(_xlfn.IFNA(MATCH(LEFT($B489,8),Reference!$E:$E,0),0),(_xlfn.IFNA(MATCH(MID($B489,5,4),Reference!$E:$E,0),0))),$D489,)</f>
        <v>0</v>
      </c>
      <c r="G489" s="14">
        <f t="shared" si="50"/>
        <v>0</v>
      </c>
      <c r="H489" s="14">
        <f t="shared" si="51"/>
        <v>0</v>
      </c>
      <c r="I489" s="14">
        <f>IF(AND(F489=0,G489=0,H489=0,_xlfn.IFNA(MATCH(LEFT($B489,8),Reference!$G:$G,0),0)),0,
IF(AND(F489=0,G489=0,H489=0,_xlfn.IFNA(MATCH(LEFT($B489,8),Reference!$H:$H,0),0)),$D489,
IF(AND(F489=0,G489=0,H489=0,_xlfn.IFNA(MATCH(LEFT($C489,4),Reference!$H:$H,0),0)),$D489,
IF((AND(F489=0,G489=0,H489=0,(_xlfn.IFNA(MATCH(LEFT($B489,4),Reference!$H:$H,0),0)))),$D489,
IF(AND(F489=0,G489=0,H489=0,_xlfn.IFNA(MATCH(MID($B489,5,4),Reference!$H:$H,0),0),LEFT($C489,4)&lt;&gt;"8865"),$D489,0)))))</f>
        <v>0</v>
      </c>
      <c r="J489" s="14">
        <f t="shared" si="52"/>
        <v>1616.6</v>
      </c>
      <c r="K489" s="14">
        <f t="shared" si="53"/>
        <v>1616.6</v>
      </c>
      <c r="L489" s="14">
        <f t="shared" si="54"/>
        <v>0</v>
      </c>
      <c r="M489" s="14" t="str">
        <f>IFERROR(IFERROR(INDEX(Reference!$C:$C,MATCH(VALUE(LEFT(B489,(FIND("-",B489,1)-1))),Reference!$B:$B,0)),INDEX(Reference!$C:$C,MATCH((LEFT(B489,(FIND("-",B489,1)-1))),Reference!$B:$B,0))),IFERROR(IF(FIND("-",B489),"Asset Management",""),""))</f>
        <v>DBU/Field Ops O&amp;M</v>
      </c>
      <c r="N489" s="14" t="str">
        <f>_xlfn.IFNA(INDEX(Reference!$M:$N,MATCH($C489,Reference!$M:$M,0),2),"Exclude")</f>
        <v>Union Labor</v>
      </c>
      <c r="O489" s="14" t="str">
        <f>VLOOKUP(X489,'Department Detail'!$A$2:$F$5229,5,FALSE)</f>
        <v>Line &amp; Meter Operations</v>
      </c>
      <c r="R489" s="76"/>
      <c r="X489" s="14">
        <v>9588</v>
      </c>
    </row>
    <row r="490" spans="1:24" s="14" customFormat="1" ht="15" thickBot="1" x14ac:dyDescent="0.35">
      <c r="A490" s="13"/>
      <c r="B490" s="57" t="s">
        <v>466</v>
      </c>
      <c r="C490" s="57" t="s">
        <v>231</v>
      </c>
      <c r="D490" s="56">
        <v>130</v>
      </c>
      <c r="E490" s="56"/>
      <c r="F490" s="14">
        <f>IF(AND(LEFT($C490,4)&lt;&gt;"8310")*OR(_xlfn.IFNA(MATCH(LEFT($B490,8),Reference!$E:$E,0),0),(_xlfn.IFNA(MATCH(MID($B490,5,4),Reference!$E:$E,0),0))),$D490,)</f>
        <v>0</v>
      </c>
      <c r="G490" s="14">
        <f t="shared" si="50"/>
        <v>0</v>
      </c>
      <c r="H490" s="14">
        <f t="shared" si="51"/>
        <v>0</v>
      </c>
      <c r="I490" s="14">
        <f>IF(AND(F490=0,G490=0,H490=0,_xlfn.IFNA(MATCH(LEFT($B490,8),Reference!$G:$G,0),0)),0,
IF(AND(F490=0,G490=0,H490=0,_xlfn.IFNA(MATCH(LEFT($B490,8),Reference!$H:$H,0),0)),$D490,
IF(AND(F490=0,G490=0,H490=0,_xlfn.IFNA(MATCH(LEFT($C490,4),Reference!$H:$H,0),0)),$D490,
IF((AND(F490=0,G490=0,H490=0,(_xlfn.IFNA(MATCH(LEFT($B490,4),Reference!$H:$H,0),0)))),$D490,
IF(AND(F490=0,G490=0,H490=0,_xlfn.IFNA(MATCH(MID($B490,5,4),Reference!$H:$H,0),0),LEFT($C490,4)&lt;&gt;"8865"),$D490,0)))))</f>
        <v>0</v>
      </c>
      <c r="J490" s="14">
        <f t="shared" si="52"/>
        <v>130</v>
      </c>
      <c r="K490" s="14">
        <f t="shared" si="53"/>
        <v>130</v>
      </c>
      <c r="L490" s="14">
        <f t="shared" si="54"/>
        <v>0</v>
      </c>
      <c r="M490" s="14" t="str">
        <f>IFERROR(IFERROR(INDEX(Reference!$C:$C,MATCH(VALUE(LEFT(B490,(FIND("-",B490,1)-1))),Reference!$B:$B,0)),INDEX(Reference!$C:$C,MATCH((LEFT(B490,(FIND("-",B490,1)-1))),Reference!$B:$B,0))),IFERROR(IF(FIND("-",B490),"Asset Management",""),""))</f>
        <v>DBU/Field Ops O&amp;M</v>
      </c>
      <c r="N490" s="14" t="str">
        <f>_xlfn.IFNA(INDEX(Reference!$M:$N,MATCH($C490,Reference!$M:$M,0),2),"Exclude")</f>
        <v>Nonlabor</v>
      </c>
      <c r="O490" s="14" t="str">
        <f>VLOOKUP(X490,'Department Detail'!$A$2:$F$5229,5,FALSE)</f>
        <v>Line &amp; Meter Operations</v>
      </c>
      <c r="R490" s="76"/>
      <c r="X490" s="14">
        <v>9588</v>
      </c>
    </row>
    <row r="491" spans="1:24" s="14" customFormat="1" ht="15" thickBot="1" x14ac:dyDescent="0.35">
      <c r="A491" s="13"/>
      <c r="B491" s="57" t="s">
        <v>466</v>
      </c>
      <c r="C491" s="57" t="s">
        <v>191</v>
      </c>
      <c r="D491" s="56">
        <v>4348.3899999999994</v>
      </c>
      <c r="E491" s="56"/>
      <c r="F491" s="14">
        <f>IF(AND(LEFT($C491,4)&lt;&gt;"8310")*OR(_xlfn.IFNA(MATCH(LEFT($B491,8),Reference!$E:$E,0),0),(_xlfn.IFNA(MATCH(MID($B491,5,4),Reference!$E:$E,0),0))),$D491,)</f>
        <v>0</v>
      </c>
      <c r="G491" s="14">
        <f t="shared" si="50"/>
        <v>0</v>
      </c>
      <c r="H491" s="14">
        <f t="shared" si="51"/>
        <v>0</v>
      </c>
      <c r="I491" s="14">
        <f>IF(AND(F491=0,G491=0,H491=0,_xlfn.IFNA(MATCH(LEFT($B491,8),Reference!$G:$G,0),0)),0,
IF(AND(F491=0,G491=0,H491=0,_xlfn.IFNA(MATCH(LEFT($B491,8),Reference!$H:$H,0),0)),$D491,
IF(AND(F491=0,G491=0,H491=0,_xlfn.IFNA(MATCH(LEFT($C491,4),Reference!$H:$H,0),0)),$D491,
IF((AND(F491=0,G491=0,H491=0,(_xlfn.IFNA(MATCH(LEFT($B491,4),Reference!$H:$H,0),0)))),$D491,
IF(AND(F491=0,G491=0,H491=0,_xlfn.IFNA(MATCH(MID($B491,5,4),Reference!$H:$H,0),0),LEFT($C491,4)&lt;&gt;"8865"),$D491,0)))))</f>
        <v>0</v>
      </c>
      <c r="J491" s="14">
        <f t="shared" si="52"/>
        <v>4348.3899999999994</v>
      </c>
      <c r="K491" s="14">
        <f t="shared" si="53"/>
        <v>4348.3899999999994</v>
      </c>
      <c r="L491" s="14">
        <f t="shared" si="54"/>
        <v>0</v>
      </c>
      <c r="M491" s="14" t="str">
        <f>IFERROR(IFERROR(INDEX(Reference!$C:$C,MATCH(VALUE(LEFT(B491,(FIND("-",B491,1)-1))),Reference!$B:$B,0)),INDEX(Reference!$C:$C,MATCH((LEFT(B491,(FIND("-",B491,1)-1))),Reference!$B:$B,0))),IFERROR(IF(FIND("-",B491),"Asset Management",""),""))</f>
        <v>DBU/Field Ops O&amp;M</v>
      </c>
      <c r="N491" s="14" t="str">
        <f>_xlfn.IFNA(INDEX(Reference!$M:$N,MATCH($C491,Reference!$M:$M,0),2),"Exclude")</f>
        <v>Union Labor</v>
      </c>
      <c r="O491" s="14" t="str">
        <f>VLOOKUP(X491,'Department Detail'!$A$2:$F$5229,5,FALSE)</f>
        <v>Line &amp; Meter Operations</v>
      </c>
      <c r="R491" s="76"/>
      <c r="X491" s="14">
        <v>9588</v>
      </c>
    </row>
    <row r="492" spans="1:24" s="14" customFormat="1" ht="15" thickBot="1" x14ac:dyDescent="0.35">
      <c r="A492" s="13"/>
      <c r="B492" s="57" t="s">
        <v>467</v>
      </c>
      <c r="C492" s="57" t="s">
        <v>186</v>
      </c>
      <c r="D492" s="56">
        <v>5553.9699999999993</v>
      </c>
      <c r="E492" s="56"/>
      <c r="F492" s="14">
        <f>IF(AND(LEFT($C492,4)&lt;&gt;"8310")*OR(_xlfn.IFNA(MATCH(LEFT($B492,8),Reference!$E:$E,0),0),(_xlfn.IFNA(MATCH(MID($B492,5,4),Reference!$E:$E,0),0))),$D492,)</f>
        <v>0</v>
      </c>
      <c r="G492" s="14">
        <f t="shared" si="50"/>
        <v>0</v>
      </c>
      <c r="H492" s="14">
        <f t="shared" si="51"/>
        <v>0</v>
      </c>
      <c r="I492" s="14">
        <f>IF(AND(F492=0,G492=0,H492=0,_xlfn.IFNA(MATCH(LEFT($B492,8),Reference!$G:$G,0),0)),0,
IF(AND(F492=0,G492=0,H492=0,_xlfn.IFNA(MATCH(LEFT($B492,8),Reference!$H:$H,0),0)),$D492,
IF(AND(F492=0,G492=0,H492=0,_xlfn.IFNA(MATCH(LEFT($C492,4),Reference!$H:$H,0),0)),$D492,
IF((AND(F492=0,G492=0,H492=0,(_xlfn.IFNA(MATCH(LEFT($B492,4),Reference!$H:$H,0),0)))),$D492,
IF(AND(F492=0,G492=0,H492=0,_xlfn.IFNA(MATCH(MID($B492,5,4),Reference!$H:$H,0),0),LEFT($C492,4)&lt;&gt;"8865"),$D492,0)))))</f>
        <v>0</v>
      </c>
      <c r="J492" s="14">
        <f t="shared" si="52"/>
        <v>5553.9699999999993</v>
      </c>
      <c r="K492" s="14">
        <f t="shared" si="53"/>
        <v>5553.9699999999993</v>
      </c>
      <c r="L492" s="14">
        <f t="shared" si="54"/>
        <v>0</v>
      </c>
      <c r="M492" s="14" t="str">
        <f>IFERROR(IFERROR(INDEX(Reference!$C:$C,MATCH(VALUE(LEFT(B492,(FIND("-",B492,1)-1))),Reference!$B:$B,0)),INDEX(Reference!$C:$C,MATCH((LEFT(B492,(FIND("-",B492,1)-1))),Reference!$B:$B,0))),IFERROR(IF(FIND("-",B492),"Asset Management",""),""))</f>
        <v>DBU/Field Ops O&amp;M</v>
      </c>
      <c r="N492" s="14" t="str">
        <f>_xlfn.IFNA(INDEX(Reference!$M:$N,MATCH($C492,Reference!$M:$M,0),2),"Exclude")</f>
        <v>Union Labor</v>
      </c>
      <c r="O492" s="14" t="str">
        <f>VLOOKUP(X492,'Department Detail'!$A$2:$F$5229,5,FALSE)</f>
        <v>Line &amp; Meter Operations</v>
      </c>
      <c r="R492" s="76"/>
      <c r="X492" s="14">
        <v>9588</v>
      </c>
    </row>
    <row r="493" spans="1:24" s="14" customFormat="1" ht="15" thickBot="1" x14ac:dyDescent="0.35">
      <c r="A493" s="13"/>
      <c r="B493" s="57" t="s">
        <v>467</v>
      </c>
      <c r="C493" s="57" t="s">
        <v>231</v>
      </c>
      <c r="D493" s="56">
        <v>210</v>
      </c>
      <c r="E493" s="56"/>
      <c r="F493" s="14">
        <f>IF(AND(LEFT($C493,4)&lt;&gt;"8310")*OR(_xlfn.IFNA(MATCH(LEFT($B493,8),Reference!$E:$E,0),0),(_xlfn.IFNA(MATCH(MID($B493,5,4),Reference!$E:$E,0),0))),$D493,)</f>
        <v>0</v>
      </c>
      <c r="G493" s="14">
        <f t="shared" si="50"/>
        <v>0</v>
      </c>
      <c r="H493" s="14">
        <f t="shared" si="51"/>
        <v>0</v>
      </c>
      <c r="I493" s="14">
        <f>IF(AND(F493=0,G493=0,H493=0,_xlfn.IFNA(MATCH(LEFT($B493,8),Reference!$G:$G,0),0)),0,
IF(AND(F493=0,G493=0,H493=0,_xlfn.IFNA(MATCH(LEFT($B493,8),Reference!$H:$H,0),0)),$D493,
IF(AND(F493=0,G493=0,H493=0,_xlfn.IFNA(MATCH(LEFT($C493,4),Reference!$H:$H,0),0)),$D493,
IF((AND(F493=0,G493=0,H493=0,(_xlfn.IFNA(MATCH(LEFT($B493,4),Reference!$H:$H,0),0)))),$D493,
IF(AND(F493=0,G493=0,H493=0,_xlfn.IFNA(MATCH(MID($B493,5,4),Reference!$H:$H,0),0),LEFT($C493,4)&lt;&gt;"8865"),$D493,0)))))</f>
        <v>0</v>
      </c>
      <c r="J493" s="14">
        <f t="shared" si="52"/>
        <v>210</v>
      </c>
      <c r="K493" s="14">
        <f t="shared" si="53"/>
        <v>210</v>
      </c>
      <c r="L493" s="14">
        <f t="shared" si="54"/>
        <v>0</v>
      </c>
      <c r="M493" s="14" t="str">
        <f>IFERROR(IFERROR(INDEX(Reference!$C:$C,MATCH(VALUE(LEFT(B493,(FIND("-",B493,1)-1))),Reference!$B:$B,0)),INDEX(Reference!$C:$C,MATCH((LEFT(B493,(FIND("-",B493,1)-1))),Reference!$B:$B,0))),IFERROR(IF(FIND("-",B493),"Asset Management",""),""))</f>
        <v>DBU/Field Ops O&amp;M</v>
      </c>
      <c r="N493" s="14" t="str">
        <f>_xlfn.IFNA(INDEX(Reference!$M:$N,MATCH($C493,Reference!$M:$M,0),2),"Exclude")</f>
        <v>Nonlabor</v>
      </c>
      <c r="O493" s="14" t="str">
        <f>VLOOKUP(X493,'Department Detail'!$A$2:$F$5229,5,FALSE)</f>
        <v>Line &amp; Meter Operations</v>
      </c>
      <c r="R493" s="76"/>
      <c r="X493" s="14">
        <v>9588</v>
      </c>
    </row>
    <row r="494" spans="1:24" s="14" customFormat="1" ht="15" thickBot="1" x14ac:dyDescent="0.35">
      <c r="A494" s="13"/>
      <c r="B494" s="57" t="s">
        <v>467</v>
      </c>
      <c r="C494" s="57" t="s">
        <v>191</v>
      </c>
      <c r="D494" s="56">
        <v>6042.42</v>
      </c>
      <c r="E494" s="56"/>
      <c r="F494" s="14">
        <f>IF(AND(LEFT($C494,4)&lt;&gt;"8310")*OR(_xlfn.IFNA(MATCH(LEFT($B494,8),Reference!$E:$E,0),0),(_xlfn.IFNA(MATCH(MID($B494,5,4),Reference!$E:$E,0),0))),$D494,)</f>
        <v>0</v>
      </c>
      <c r="G494" s="14">
        <f t="shared" si="50"/>
        <v>0</v>
      </c>
      <c r="H494" s="14">
        <f t="shared" si="51"/>
        <v>0</v>
      </c>
      <c r="I494" s="14">
        <f>IF(AND(F494=0,G494=0,H494=0,_xlfn.IFNA(MATCH(LEFT($B494,8),Reference!$G:$G,0),0)),0,
IF(AND(F494=0,G494=0,H494=0,_xlfn.IFNA(MATCH(LEFT($B494,8),Reference!$H:$H,0),0)),$D494,
IF(AND(F494=0,G494=0,H494=0,_xlfn.IFNA(MATCH(LEFT($C494,4),Reference!$H:$H,0),0)),$D494,
IF((AND(F494=0,G494=0,H494=0,(_xlfn.IFNA(MATCH(LEFT($B494,4),Reference!$H:$H,0),0)))),$D494,
IF(AND(F494=0,G494=0,H494=0,_xlfn.IFNA(MATCH(MID($B494,5,4),Reference!$H:$H,0),0),LEFT($C494,4)&lt;&gt;"8865"),$D494,0)))))</f>
        <v>0</v>
      </c>
      <c r="J494" s="14">
        <f t="shared" si="52"/>
        <v>6042.42</v>
      </c>
      <c r="K494" s="14">
        <f t="shared" si="53"/>
        <v>6042.42</v>
      </c>
      <c r="L494" s="14">
        <f t="shared" si="54"/>
        <v>0</v>
      </c>
      <c r="M494" s="14" t="str">
        <f>IFERROR(IFERROR(INDEX(Reference!$C:$C,MATCH(VALUE(LEFT(B494,(FIND("-",B494,1)-1))),Reference!$B:$B,0)),INDEX(Reference!$C:$C,MATCH((LEFT(B494,(FIND("-",B494,1)-1))),Reference!$B:$B,0))),IFERROR(IF(FIND("-",B494),"Asset Management",""),""))</f>
        <v>DBU/Field Ops O&amp;M</v>
      </c>
      <c r="N494" s="14" t="str">
        <f>_xlfn.IFNA(INDEX(Reference!$M:$N,MATCH($C494,Reference!$M:$M,0),2),"Exclude")</f>
        <v>Union Labor</v>
      </c>
      <c r="O494" s="14" t="str">
        <f>VLOOKUP(X494,'Department Detail'!$A$2:$F$5229,5,FALSE)</f>
        <v>Line &amp; Meter Operations</v>
      </c>
      <c r="R494" s="76"/>
      <c r="X494" s="14">
        <v>9588</v>
      </c>
    </row>
    <row r="495" spans="1:24" s="14" customFormat="1" ht="15" thickBot="1" x14ac:dyDescent="0.35">
      <c r="A495" s="13"/>
      <c r="B495" s="57" t="s">
        <v>468</v>
      </c>
      <c r="C495" s="57" t="s">
        <v>190</v>
      </c>
      <c r="D495" s="56">
        <v>474.3</v>
      </c>
      <c r="E495" s="56"/>
      <c r="F495" s="14">
        <f>IF(AND(LEFT($C495,4)&lt;&gt;"8310")*OR(_xlfn.IFNA(MATCH(LEFT($B495,8),Reference!$E:$E,0),0),(_xlfn.IFNA(MATCH(MID($B495,5,4),Reference!$E:$E,0),0))),$D495,)</f>
        <v>0</v>
      </c>
      <c r="G495" s="14">
        <f t="shared" si="50"/>
        <v>0</v>
      </c>
      <c r="H495" s="14">
        <f t="shared" si="51"/>
        <v>0</v>
      </c>
      <c r="I495" s="14">
        <f>IF(AND(F495=0,G495=0,H495=0,_xlfn.IFNA(MATCH(LEFT($B495,8),Reference!$G:$G,0),0)),0,
IF(AND(F495=0,G495=0,H495=0,_xlfn.IFNA(MATCH(LEFT($B495,8),Reference!$H:$H,0),0)),$D495,
IF(AND(F495=0,G495=0,H495=0,_xlfn.IFNA(MATCH(LEFT($C495,4),Reference!$H:$H,0),0)),$D495,
IF((AND(F495=0,G495=0,H495=0,(_xlfn.IFNA(MATCH(LEFT($B495,4),Reference!$H:$H,0),0)))),$D495,
IF(AND(F495=0,G495=0,H495=0,_xlfn.IFNA(MATCH(MID($B495,5,4),Reference!$H:$H,0),0),LEFT($C495,4)&lt;&gt;"8865"),$D495,0)))))</f>
        <v>0</v>
      </c>
      <c r="J495" s="14">
        <f t="shared" si="52"/>
        <v>474.3</v>
      </c>
      <c r="K495" s="14">
        <f t="shared" si="53"/>
        <v>474.3</v>
      </c>
      <c r="L495" s="14">
        <f t="shared" si="54"/>
        <v>0</v>
      </c>
      <c r="M495" s="14" t="str">
        <f>IFERROR(IFERROR(INDEX(Reference!$C:$C,MATCH(VALUE(LEFT(B495,(FIND("-",B495,1)-1))),Reference!$B:$B,0)),INDEX(Reference!$C:$C,MATCH((LEFT(B495,(FIND("-",B495,1)-1))),Reference!$B:$B,0))),IFERROR(IF(FIND("-",B495),"Asset Management",""),""))</f>
        <v>DBU/Field Ops O&amp;M</v>
      </c>
      <c r="N495" s="14" t="str">
        <f>_xlfn.IFNA(INDEX(Reference!$M:$N,MATCH($C495,Reference!$M:$M,0),2),"Exclude")</f>
        <v>Nonlabor</v>
      </c>
      <c r="O495" s="14" t="str">
        <f>VLOOKUP(X495,'Department Detail'!$A$2:$F$5229,5,FALSE)</f>
        <v>Line &amp; Meter Operations</v>
      </c>
      <c r="R495" s="76"/>
      <c r="X495" s="14">
        <v>9588</v>
      </c>
    </row>
    <row r="496" spans="1:24" s="14" customFormat="1" ht="15" thickBot="1" x14ac:dyDescent="0.35">
      <c r="A496" s="13"/>
      <c r="B496" s="57" t="s">
        <v>468</v>
      </c>
      <c r="C496" s="57" t="s">
        <v>186</v>
      </c>
      <c r="D496" s="56">
        <v>24443.68</v>
      </c>
      <c r="E496" s="56"/>
      <c r="F496" s="14">
        <f>IF(AND(LEFT($C496,4)&lt;&gt;"8310")*OR(_xlfn.IFNA(MATCH(LEFT($B496,8),Reference!$E:$E,0),0),(_xlfn.IFNA(MATCH(MID($B496,5,4),Reference!$E:$E,0),0))),$D496,)</f>
        <v>0</v>
      </c>
      <c r="G496" s="14">
        <f t="shared" si="50"/>
        <v>0</v>
      </c>
      <c r="H496" s="14">
        <f t="shared" si="51"/>
        <v>0</v>
      </c>
      <c r="I496" s="14">
        <f>IF(AND(F496=0,G496=0,H496=0,_xlfn.IFNA(MATCH(LEFT($B496,8),Reference!$G:$G,0),0)),0,
IF(AND(F496=0,G496=0,H496=0,_xlfn.IFNA(MATCH(LEFT($B496,8),Reference!$H:$H,0),0)),$D496,
IF(AND(F496=0,G496=0,H496=0,_xlfn.IFNA(MATCH(LEFT($C496,4),Reference!$H:$H,0),0)),$D496,
IF((AND(F496=0,G496=0,H496=0,(_xlfn.IFNA(MATCH(LEFT($B496,4),Reference!$H:$H,0),0)))),$D496,
IF(AND(F496=0,G496=0,H496=0,_xlfn.IFNA(MATCH(MID($B496,5,4),Reference!$H:$H,0),0),LEFT($C496,4)&lt;&gt;"8865"),$D496,0)))))</f>
        <v>0</v>
      </c>
      <c r="J496" s="14">
        <f t="shared" si="52"/>
        <v>24443.68</v>
      </c>
      <c r="K496" s="14">
        <f t="shared" si="53"/>
        <v>24443.68</v>
      </c>
      <c r="L496" s="14">
        <f t="shared" si="54"/>
        <v>0</v>
      </c>
      <c r="M496" s="14" t="str">
        <f>IFERROR(IFERROR(INDEX(Reference!$C:$C,MATCH(VALUE(LEFT(B496,(FIND("-",B496,1)-1))),Reference!$B:$B,0)),INDEX(Reference!$C:$C,MATCH((LEFT(B496,(FIND("-",B496,1)-1))),Reference!$B:$B,0))),IFERROR(IF(FIND("-",B496),"Asset Management",""),""))</f>
        <v>DBU/Field Ops O&amp;M</v>
      </c>
      <c r="N496" s="14" t="str">
        <f>_xlfn.IFNA(INDEX(Reference!$M:$N,MATCH($C496,Reference!$M:$M,0),2),"Exclude")</f>
        <v>Union Labor</v>
      </c>
      <c r="O496" s="14" t="str">
        <f>VLOOKUP(X496,'Department Detail'!$A$2:$F$5229,5,FALSE)</f>
        <v>Line &amp; Meter Operations</v>
      </c>
      <c r="R496" s="76"/>
      <c r="X496" s="14">
        <v>9588</v>
      </c>
    </row>
    <row r="497" spans="1:24" s="14" customFormat="1" ht="15" thickBot="1" x14ac:dyDescent="0.35">
      <c r="A497" s="13"/>
      <c r="B497" s="57" t="s">
        <v>468</v>
      </c>
      <c r="C497" s="57" t="s">
        <v>197</v>
      </c>
      <c r="D497" s="56">
        <v>92689.46</v>
      </c>
      <c r="E497" s="56"/>
      <c r="F497" s="14">
        <f>IF(AND(LEFT($C497,4)&lt;&gt;"8310")*OR(_xlfn.IFNA(MATCH(LEFT($B497,8),Reference!$E:$E,0),0),(_xlfn.IFNA(MATCH(MID($B497,5,4),Reference!$E:$E,0),0))),$D497,)</f>
        <v>0</v>
      </c>
      <c r="G497" s="14">
        <f t="shared" si="50"/>
        <v>0</v>
      </c>
      <c r="H497" s="14">
        <f t="shared" si="51"/>
        <v>0</v>
      </c>
      <c r="I497" s="14">
        <f>IF(AND(F497=0,G497=0,H497=0,_xlfn.IFNA(MATCH(LEFT($B497,8),Reference!$G:$G,0),0)),0,
IF(AND(F497=0,G497=0,H497=0,_xlfn.IFNA(MATCH(LEFT($B497,8),Reference!$H:$H,0),0)),$D497,
IF(AND(F497=0,G497=0,H497=0,_xlfn.IFNA(MATCH(LEFT($C497,4),Reference!$H:$H,0),0)),$D497,
IF((AND(F497=0,G497=0,H497=0,(_xlfn.IFNA(MATCH(LEFT($B497,4),Reference!$H:$H,0),0)))),$D497,
IF(AND(F497=0,G497=0,H497=0,_xlfn.IFNA(MATCH(MID($B497,5,4),Reference!$H:$H,0),0),LEFT($C497,4)&lt;&gt;"8865"),$D497,0)))))</f>
        <v>0</v>
      </c>
      <c r="J497" s="14">
        <f t="shared" si="52"/>
        <v>92689.46</v>
      </c>
      <c r="K497" s="14">
        <f t="shared" si="53"/>
        <v>92689.46</v>
      </c>
      <c r="L497" s="14">
        <f t="shared" si="54"/>
        <v>0</v>
      </c>
      <c r="M497" s="14" t="str">
        <f>IFERROR(IFERROR(INDEX(Reference!$C:$C,MATCH(VALUE(LEFT(B497,(FIND("-",B497,1)-1))),Reference!$B:$B,0)),INDEX(Reference!$C:$C,MATCH((LEFT(B497,(FIND("-",B497,1)-1))),Reference!$B:$B,0))),IFERROR(IF(FIND("-",B497),"Asset Management",""),""))</f>
        <v>DBU/Field Ops O&amp;M</v>
      </c>
      <c r="N497" s="14" t="str">
        <f>_xlfn.IFNA(INDEX(Reference!$M:$N,MATCH($C497,Reference!$M:$M,0),2),"Exclude")</f>
        <v>Union Labor</v>
      </c>
      <c r="O497" s="14" t="str">
        <f>VLOOKUP(X497,'Department Detail'!$A$2:$F$5229,5,FALSE)</f>
        <v>Line &amp; Meter Operations</v>
      </c>
      <c r="R497" s="76"/>
      <c r="X497" s="14">
        <v>9588</v>
      </c>
    </row>
    <row r="498" spans="1:24" s="14" customFormat="1" ht="15" thickBot="1" x14ac:dyDescent="0.35">
      <c r="A498" s="13"/>
      <c r="B498" s="57" t="s">
        <v>468</v>
      </c>
      <c r="C498" s="57" t="s">
        <v>231</v>
      </c>
      <c r="D498" s="56">
        <v>2090</v>
      </c>
      <c r="E498" s="56"/>
      <c r="F498" s="14">
        <f>IF(AND(LEFT($C498,4)&lt;&gt;"8310")*OR(_xlfn.IFNA(MATCH(LEFT($B498,8),Reference!$E:$E,0),0),(_xlfn.IFNA(MATCH(MID($B498,5,4),Reference!$E:$E,0),0))),$D498,)</f>
        <v>0</v>
      </c>
      <c r="G498" s="14">
        <f t="shared" si="50"/>
        <v>0</v>
      </c>
      <c r="H498" s="14">
        <f t="shared" si="51"/>
        <v>0</v>
      </c>
      <c r="I498" s="14">
        <f>IF(AND(F498=0,G498=0,H498=0,_xlfn.IFNA(MATCH(LEFT($B498,8),Reference!$G:$G,0),0)),0,
IF(AND(F498=0,G498=0,H498=0,_xlfn.IFNA(MATCH(LEFT($B498,8),Reference!$H:$H,0),0)),$D498,
IF(AND(F498=0,G498=0,H498=0,_xlfn.IFNA(MATCH(LEFT($C498,4),Reference!$H:$H,0),0)),$D498,
IF((AND(F498=0,G498=0,H498=0,(_xlfn.IFNA(MATCH(LEFT($B498,4),Reference!$H:$H,0),0)))),$D498,
IF(AND(F498=0,G498=0,H498=0,_xlfn.IFNA(MATCH(MID($B498,5,4),Reference!$H:$H,0),0),LEFT($C498,4)&lt;&gt;"8865"),$D498,0)))))</f>
        <v>0</v>
      </c>
      <c r="J498" s="14">
        <f t="shared" si="52"/>
        <v>2090</v>
      </c>
      <c r="K498" s="14">
        <f t="shared" si="53"/>
        <v>2090</v>
      </c>
      <c r="L498" s="14">
        <f t="shared" si="54"/>
        <v>0</v>
      </c>
      <c r="M498" s="14" t="str">
        <f>IFERROR(IFERROR(INDEX(Reference!$C:$C,MATCH(VALUE(LEFT(B498,(FIND("-",B498,1)-1))),Reference!$B:$B,0)),INDEX(Reference!$C:$C,MATCH((LEFT(B498,(FIND("-",B498,1)-1))),Reference!$B:$B,0))),IFERROR(IF(FIND("-",B498),"Asset Management",""),""))</f>
        <v>DBU/Field Ops O&amp;M</v>
      </c>
      <c r="N498" s="14" t="str">
        <f>_xlfn.IFNA(INDEX(Reference!$M:$N,MATCH($C498,Reference!$M:$M,0),2),"Exclude")</f>
        <v>Nonlabor</v>
      </c>
      <c r="O498" s="14" t="str">
        <f>VLOOKUP(X498,'Department Detail'!$A$2:$F$5229,5,FALSE)</f>
        <v>Line &amp; Meter Operations</v>
      </c>
      <c r="R498" s="76"/>
      <c r="X498" s="14">
        <v>9588</v>
      </c>
    </row>
    <row r="499" spans="1:24" s="14" customFormat="1" ht="15" thickBot="1" x14ac:dyDescent="0.35">
      <c r="A499" s="13"/>
      <c r="B499" s="57" t="s">
        <v>468</v>
      </c>
      <c r="C499" s="57" t="s">
        <v>191</v>
      </c>
      <c r="D499" s="56">
        <v>57517.240000000005</v>
      </c>
      <c r="E499" s="56"/>
      <c r="F499" s="14">
        <f>IF(AND(LEFT($C499,4)&lt;&gt;"8310")*OR(_xlfn.IFNA(MATCH(LEFT($B499,8),Reference!$E:$E,0),0),(_xlfn.IFNA(MATCH(MID($B499,5,4),Reference!$E:$E,0),0))),$D499,)</f>
        <v>0</v>
      </c>
      <c r="G499" s="14">
        <f t="shared" si="50"/>
        <v>0</v>
      </c>
      <c r="H499" s="14">
        <f t="shared" si="51"/>
        <v>0</v>
      </c>
      <c r="I499" s="14">
        <f>IF(AND(F499=0,G499=0,H499=0,_xlfn.IFNA(MATCH(LEFT($B499,8),Reference!$G:$G,0),0)),0,
IF(AND(F499=0,G499=0,H499=0,_xlfn.IFNA(MATCH(LEFT($B499,8),Reference!$H:$H,0),0)),$D499,
IF(AND(F499=0,G499=0,H499=0,_xlfn.IFNA(MATCH(LEFT($C499,4),Reference!$H:$H,0),0)),$D499,
IF((AND(F499=0,G499=0,H499=0,(_xlfn.IFNA(MATCH(LEFT($B499,4),Reference!$H:$H,0),0)))),$D499,
IF(AND(F499=0,G499=0,H499=0,_xlfn.IFNA(MATCH(MID($B499,5,4),Reference!$H:$H,0),0),LEFT($C499,4)&lt;&gt;"8865"),$D499,0)))))</f>
        <v>0</v>
      </c>
      <c r="J499" s="14">
        <f t="shared" si="52"/>
        <v>57517.240000000005</v>
      </c>
      <c r="K499" s="14">
        <f t="shared" si="53"/>
        <v>57517.240000000005</v>
      </c>
      <c r="L499" s="14">
        <f t="shared" si="54"/>
        <v>0</v>
      </c>
      <c r="M499" s="14" t="str">
        <f>IFERROR(IFERROR(INDEX(Reference!$C:$C,MATCH(VALUE(LEFT(B499,(FIND("-",B499,1)-1))),Reference!$B:$B,0)),INDEX(Reference!$C:$C,MATCH((LEFT(B499,(FIND("-",B499,1)-1))),Reference!$B:$B,0))),IFERROR(IF(FIND("-",B499),"Asset Management",""),""))</f>
        <v>DBU/Field Ops O&amp;M</v>
      </c>
      <c r="N499" s="14" t="str">
        <f>_xlfn.IFNA(INDEX(Reference!$M:$N,MATCH($C499,Reference!$M:$M,0),2),"Exclude")</f>
        <v>Union Labor</v>
      </c>
      <c r="O499" s="14" t="str">
        <f>VLOOKUP(X499,'Department Detail'!$A$2:$F$5229,5,FALSE)</f>
        <v>Line &amp; Meter Operations</v>
      </c>
      <c r="R499" s="76"/>
      <c r="X499" s="14">
        <v>9588</v>
      </c>
    </row>
    <row r="500" spans="1:24" s="14" customFormat="1" ht="15" thickBot="1" x14ac:dyDescent="0.35">
      <c r="A500" s="13"/>
      <c r="B500" s="57" t="s">
        <v>469</v>
      </c>
      <c r="C500" s="57" t="s">
        <v>277</v>
      </c>
      <c r="D500" s="56">
        <v>242.64</v>
      </c>
      <c r="E500" s="56"/>
      <c r="F500" s="14">
        <f>IF(AND(LEFT($C500,4)&lt;&gt;"8310")*OR(_xlfn.IFNA(MATCH(LEFT($B500,8),Reference!$E:$E,0),0),(_xlfn.IFNA(MATCH(MID($B500,5,4),Reference!$E:$E,0),0))),$D500,)</f>
        <v>0</v>
      </c>
      <c r="G500" s="14">
        <f t="shared" si="50"/>
        <v>0</v>
      </c>
      <c r="H500" s="14">
        <f t="shared" si="51"/>
        <v>0</v>
      </c>
      <c r="I500" s="14">
        <f>IF(AND(F500=0,G500=0,H500=0,_xlfn.IFNA(MATCH(LEFT($B500,8),Reference!$G:$G,0),0)),0,
IF(AND(F500=0,G500=0,H500=0,_xlfn.IFNA(MATCH(LEFT($B500,8),Reference!$H:$H,0),0)),$D500,
IF(AND(F500=0,G500=0,H500=0,_xlfn.IFNA(MATCH(LEFT($C500,4),Reference!$H:$H,0),0)),$D500,
IF((AND(F500=0,G500=0,H500=0,(_xlfn.IFNA(MATCH(LEFT($B500,4),Reference!$H:$H,0),0)))),$D500,
IF(AND(F500=0,G500=0,H500=0,_xlfn.IFNA(MATCH(MID($B500,5,4),Reference!$H:$H,0),0),LEFT($C500,4)&lt;&gt;"8865"),$D500,0)))))</f>
        <v>0</v>
      </c>
      <c r="J500" s="14">
        <f t="shared" si="52"/>
        <v>242.64</v>
      </c>
      <c r="K500" s="14">
        <f t="shared" si="53"/>
        <v>242.64</v>
      </c>
      <c r="L500" s="14">
        <f t="shared" si="54"/>
        <v>0</v>
      </c>
      <c r="M500" s="14" t="str">
        <f>IFERROR(IFERROR(INDEX(Reference!$C:$C,MATCH(VALUE(LEFT(B500,(FIND("-",B500,1)-1))),Reference!$B:$B,0)),INDEX(Reference!$C:$C,MATCH((LEFT(B500,(FIND("-",B500,1)-1))),Reference!$B:$B,0))),IFERROR(IF(FIND("-",B500),"Asset Management",""),""))</f>
        <v>DBU/Field Ops O&amp;M</v>
      </c>
      <c r="N500" s="14" t="str">
        <f>_xlfn.IFNA(INDEX(Reference!$M:$N,MATCH($C500,Reference!$M:$M,0),2),"Exclude")</f>
        <v>Nonlabor</v>
      </c>
      <c r="O500" s="14" t="str">
        <f>VLOOKUP(X500,'Department Detail'!$A$2:$F$5229,5,FALSE)</f>
        <v>Line &amp; Meter Operations</v>
      </c>
      <c r="R500" s="76"/>
      <c r="X500" s="14">
        <v>9588</v>
      </c>
    </row>
    <row r="501" spans="1:24" s="14" customFormat="1" ht="15" thickBot="1" x14ac:dyDescent="0.35">
      <c r="A501" s="13"/>
      <c r="B501" s="57" t="s">
        <v>469</v>
      </c>
      <c r="C501" s="57" t="s">
        <v>190</v>
      </c>
      <c r="D501" s="56">
        <v>1099.8</v>
      </c>
      <c r="E501" s="56"/>
      <c r="F501" s="14">
        <f>IF(AND(LEFT($C501,4)&lt;&gt;"8310")*OR(_xlfn.IFNA(MATCH(LEFT($B501,8),Reference!$E:$E,0),0),(_xlfn.IFNA(MATCH(MID($B501,5,4),Reference!$E:$E,0),0))),$D501,)</f>
        <v>0</v>
      </c>
      <c r="G501" s="14">
        <f t="shared" si="50"/>
        <v>0</v>
      </c>
      <c r="H501" s="14">
        <f t="shared" si="51"/>
        <v>0</v>
      </c>
      <c r="I501" s="14">
        <f>IF(AND(F501=0,G501=0,H501=0,_xlfn.IFNA(MATCH(LEFT($B501,8),Reference!$G:$G,0),0)),0,
IF(AND(F501=0,G501=0,H501=0,_xlfn.IFNA(MATCH(LEFT($B501,8),Reference!$H:$H,0),0)),$D501,
IF(AND(F501=0,G501=0,H501=0,_xlfn.IFNA(MATCH(LEFT($C501,4),Reference!$H:$H,0),0)),$D501,
IF((AND(F501=0,G501=0,H501=0,(_xlfn.IFNA(MATCH(LEFT($B501,4),Reference!$H:$H,0),0)))),$D501,
IF(AND(F501=0,G501=0,H501=0,_xlfn.IFNA(MATCH(MID($B501,5,4),Reference!$H:$H,0),0),LEFT($C501,4)&lt;&gt;"8865"),$D501,0)))))</f>
        <v>0</v>
      </c>
      <c r="J501" s="14">
        <f t="shared" si="52"/>
        <v>1099.8</v>
      </c>
      <c r="K501" s="14">
        <f t="shared" si="53"/>
        <v>1099.8</v>
      </c>
      <c r="L501" s="14">
        <f t="shared" si="54"/>
        <v>0</v>
      </c>
      <c r="M501" s="14" t="str">
        <f>IFERROR(IFERROR(INDEX(Reference!$C:$C,MATCH(VALUE(LEFT(B501,(FIND("-",B501,1)-1))),Reference!$B:$B,0)),INDEX(Reference!$C:$C,MATCH((LEFT(B501,(FIND("-",B501,1)-1))),Reference!$B:$B,0))),IFERROR(IF(FIND("-",B501),"Asset Management",""),""))</f>
        <v>DBU/Field Ops O&amp;M</v>
      </c>
      <c r="N501" s="14" t="str">
        <f>_xlfn.IFNA(INDEX(Reference!$M:$N,MATCH($C501,Reference!$M:$M,0),2),"Exclude")</f>
        <v>Nonlabor</v>
      </c>
      <c r="O501" s="14" t="str">
        <f>VLOOKUP(X501,'Department Detail'!$A$2:$F$5229,5,FALSE)</f>
        <v>Line &amp; Meter Operations</v>
      </c>
      <c r="R501" s="76"/>
      <c r="X501" s="14">
        <v>9588</v>
      </c>
    </row>
    <row r="502" spans="1:24" s="14" customFormat="1" ht="15" thickBot="1" x14ac:dyDescent="0.35">
      <c r="A502" s="13"/>
      <c r="B502" s="57" t="s">
        <v>469</v>
      </c>
      <c r="C502" s="57" t="s">
        <v>207</v>
      </c>
      <c r="D502" s="56">
        <v>110.71</v>
      </c>
      <c r="E502" s="56"/>
      <c r="F502" s="14">
        <f>IF(AND(LEFT($C502,4)&lt;&gt;"8310")*OR(_xlfn.IFNA(MATCH(LEFT($B502,8),Reference!$E:$E,0),0),(_xlfn.IFNA(MATCH(MID($B502,5,4),Reference!$E:$E,0),0))),$D502,)</f>
        <v>0</v>
      </c>
      <c r="G502" s="14">
        <f t="shared" si="50"/>
        <v>0</v>
      </c>
      <c r="H502" s="14">
        <f t="shared" si="51"/>
        <v>0</v>
      </c>
      <c r="I502" s="14">
        <f>IF(AND(F502=0,G502=0,H502=0,_xlfn.IFNA(MATCH(LEFT($B502,8),Reference!$G:$G,0),0)),0,
IF(AND(F502=0,G502=0,H502=0,_xlfn.IFNA(MATCH(LEFT($B502,8),Reference!$H:$H,0),0)),$D502,
IF(AND(F502=0,G502=0,H502=0,_xlfn.IFNA(MATCH(LEFT($C502,4),Reference!$H:$H,0),0)),$D502,
IF((AND(F502=0,G502=0,H502=0,(_xlfn.IFNA(MATCH(LEFT($B502,4),Reference!$H:$H,0),0)))),$D502,
IF(AND(F502=0,G502=0,H502=0,_xlfn.IFNA(MATCH(MID($B502,5,4),Reference!$H:$H,0),0),LEFT($C502,4)&lt;&gt;"8865"),$D502,0)))))</f>
        <v>0</v>
      </c>
      <c r="J502" s="14">
        <f t="shared" si="52"/>
        <v>110.71</v>
      </c>
      <c r="K502" s="14">
        <f t="shared" si="53"/>
        <v>110.71</v>
      </c>
      <c r="L502" s="14">
        <f t="shared" si="54"/>
        <v>0</v>
      </c>
      <c r="M502" s="14" t="str">
        <f>IFERROR(IFERROR(INDEX(Reference!$C:$C,MATCH(VALUE(LEFT(B502,(FIND("-",B502,1)-1))),Reference!$B:$B,0)),INDEX(Reference!$C:$C,MATCH((LEFT(B502,(FIND("-",B502,1)-1))),Reference!$B:$B,0))),IFERROR(IF(FIND("-",B502),"Asset Management",""),""))</f>
        <v>DBU/Field Ops O&amp;M</v>
      </c>
      <c r="N502" s="14" t="str">
        <f>_xlfn.IFNA(INDEX(Reference!$M:$N,MATCH($C502,Reference!$M:$M,0),2),"Exclude")</f>
        <v>Nonlabor</v>
      </c>
      <c r="O502" s="14" t="str">
        <f>VLOOKUP(X502,'Department Detail'!$A$2:$F$5229,5,FALSE)</f>
        <v>Line &amp; Meter Operations</v>
      </c>
      <c r="R502" s="76"/>
      <c r="X502" s="14">
        <v>9588</v>
      </c>
    </row>
    <row r="503" spans="1:24" s="14" customFormat="1" ht="15" thickBot="1" x14ac:dyDescent="0.35">
      <c r="A503" s="13"/>
      <c r="B503" s="57" t="s">
        <v>469</v>
      </c>
      <c r="C503" s="57" t="s">
        <v>186</v>
      </c>
      <c r="D503" s="56">
        <v>27276.639999999999</v>
      </c>
      <c r="E503" s="56"/>
      <c r="F503" s="14">
        <f>IF(AND(LEFT($C503,4)&lt;&gt;"8310")*OR(_xlfn.IFNA(MATCH(LEFT($B503,8),Reference!$E:$E,0),0),(_xlfn.IFNA(MATCH(MID($B503,5,4),Reference!$E:$E,0),0))),$D503,)</f>
        <v>0</v>
      </c>
      <c r="G503" s="14">
        <f t="shared" si="50"/>
        <v>0</v>
      </c>
      <c r="H503" s="14">
        <f t="shared" si="51"/>
        <v>0</v>
      </c>
      <c r="I503" s="14">
        <f>IF(AND(F503=0,G503=0,H503=0,_xlfn.IFNA(MATCH(LEFT($B503,8),Reference!$G:$G,0),0)),0,
IF(AND(F503=0,G503=0,H503=0,_xlfn.IFNA(MATCH(LEFT($B503,8),Reference!$H:$H,0),0)),$D503,
IF(AND(F503=0,G503=0,H503=0,_xlfn.IFNA(MATCH(LEFT($C503,4),Reference!$H:$H,0),0)),$D503,
IF((AND(F503=0,G503=0,H503=0,(_xlfn.IFNA(MATCH(LEFT($B503,4),Reference!$H:$H,0),0)))),$D503,
IF(AND(F503=0,G503=0,H503=0,_xlfn.IFNA(MATCH(MID($B503,5,4),Reference!$H:$H,0),0),LEFT($C503,4)&lt;&gt;"8865"),$D503,0)))))</f>
        <v>0</v>
      </c>
      <c r="J503" s="14">
        <f t="shared" si="52"/>
        <v>27276.639999999999</v>
      </c>
      <c r="K503" s="14">
        <f t="shared" si="53"/>
        <v>27276.639999999999</v>
      </c>
      <c r="L503" s="14">
        <f t="shared" si="54"/>
        <v>0</v>
      </c>
      <c r="M503" s="14" t="str">
        <f>IFERROR(IFERROR(INDEX(Reference!$C:$C,MATCH(VALUE(LEFT(B503,(FIND("-",B503,1)-1))),Reference!$B:$B,0)),INDEX(Reference!$C:$C,MATCH((LEFT(B503,(FIND("-",B503,1)-1))),Reference!$B:$B,0))),IFERROR(IF(FIND("-",B503),"Asset Management",""),""))</f>
        <v>DBU/Field Ops O&amp;M</v>
      </c>
      <c r="N503" s="14" t="str">
        <f>_xlfn.IFNA(INDEX(Reference!$M:$N,MATCH($C503,Reference!$M:$M,0),2),"Exclude")</f>
        <v>Union Labor</v>
      </c>
      <c r="O503" s="14" t="str">
        <f>VLOOKUP(X503,'Department Detail'!$A$2:$F$5229,5,FALSE)</f>
        <v>PST &amp; Field Support Services</v>
      </c>
      <c r="R503" s="76"/>
      <c r="X503" s="14">
        <v>4603</v>
      </c>
    </row>
    <row r="504" spans="1:24" s="14" customFormat="1" ht="15" thickBot="1" x14ac:dyDescent="0.35">
      <c r="A504" s="13"/>
      <c r="B504" s="57" t="s">
        <v>469</v>
      </c>
      <c r="C504" s="57" t="s">
        <v>197</v>
      </c>
      <c r="D504" s="56">
        <v>1190.6399999999999</v>
      </c>
      <c r="E504" s="56"/>
      <c r="F504" s="14">
        <f>IF(AND(LEFT($C504,4)&lt;&gt;"8310")*OR(_xlfn.IFNA(MATCH(LEFT($B504,8),Reference!$E:$E,0),0),(_xlfn.IFNA(MATCH(MID($B504,5,4),Reference!$E:$E,0),0))),$D504,)</f>
        <v>0</v>
      </c>
      <c r="G504" s="14">
        <f t="shared" si="50"/>
        <v>0</v>
      </c>
      <c r="H504" s="14">
        <f t="shared" si="51"/>
        <v>0</v>
      </c>
      <c r="I504" s="14">
        <f>IF(AND(F504=0,G504=0,H504=0,_xlfn.IFNA(MATCH(LEFT($B504,8),Reference!$G:$G,0),0)),0,
IF(AND(F504=0,G504=0,H504=0,_xlfn.IFNA(MATCH(LEFT($B504,8),Reference!$H:$H,0),0)),$D504,
IF(AND(F504=0,G504=0,H504=0,_xlfn.IFNA(MATCH(LEFT($C504,4),Reference!$H:$H,0),0)),$D504,
IF((AND(F504=0,G504=0,H504=0,(_xlfn.IFNA(MATCH(LEFT($B504,4),Reference!$H:$H,0),0)))),$D504,
IF(AND(F504=0,G504=0,H504=0,_xlfn.IFNA(MATCH(MID($B504,5,4),Reference!$H:$H,0),0),LEFT($C504,4)&lt;&gt;"8865"),$D504,0)))))</f>
        <v>0</v>
      </c>
      <c r="J504" s="14">
        <f t="shared" si="52"/>
        <v>1190.6399999999999</v>
      </c>
      <c r="K504" s="14">
        <f t="shared" si="53"/>
        <v>1190.6399999999999</v>
      </c>
      <c r="L504" s="14">
        <f t="shared" si="54"/>
        <v>0</v>
      </c>
      <c r="M504" s="14" t="str">
        <f>IFERROR(IFERROR(INDEX(Reference!$C:$C,MATCH(VALUE(LEFT(B504,(FIND("-",B504,1)-1))),Reference!$B:$B,0)),INDEX(Reference!$C:$C,MATCH((LEFT(B504,(FIND("-",B504,1)-1))),Reference!$B:$B,0))),IFERROR(IF(FIND("-",B504),"Asset Management",""),""))</f>
        <v>DBU/Field Ops O&amp;M</v>
      </c>
      <c r="N504" s="14" t="str">
        <f>_xlfn.IFNA(INDEX(Reference!$M:$N,MATCH($C504,Reference!$M:$M,0),2),"Exclude")</f>
        <v>Union Labor</v>
      </c>
      <c r="O504" s="14" t="str">
        <f>VLOOKUP(X504,'Department Detail'!$A$2:$F$5229,5,FALSE)</f>
        <v>PST &amp; Field Support Services</v>
      </c>
      <c r="R504" s="76"/>
      <c r="X504" s="14">
        <v>4603</v>
      </c>
    </row>
    <row r="505" spans="1:24" s="14" customFormat="1" ht="15" thickBot="1" x14ac:dyDescent="0.35">
      <c r="A505" s="13"/>
      <c r="B505" s="57" t="s">
        <v>469</v>
      </c>
      <c r="C505" s="57" t="s">
        <v>231</v>
      </c>
      <c r="D505" s="56">
        <v>1340</v>
      </c>
      <c r="E505" s="56"/>
      <c r="F505" s="14">
        <f>IF(AND(LEFT($C505,4)&lt;&gt;"8310")*OR(_xlfn.IFNA(MATCH(LEFT($B505,8),Reference!$E:$E,0),0),(_xlfn.IFNA(MATCH(MID($B505,5,4),Reference!$E:$E,0),0))),$D505,)</f>
        <v>0</v>
      </c>
      <c r="G505" s="14">
        <f t="shared" si="50"/>
        <v>0</v>
      </c>
      <c r="H505" s="14">
        <f t="shared" si="51"/>
        <v>0</v>
      </c>
      <c r="I505" s="14">
        <f>IF(AND(F505=0,G505=0,H505=0,_xlfn.IFNA(MATCH(LEFT($B505,8),Reference!$G:$G,0),0)),0,
IF(AND(F505=0,G505=0,H505=0,_xlfn.IFNA(MATCH(LEFT($B505,8),Reference!$H:$H,0),0)),$D505,
IF(AND(F505=0,G505=0,H505=0,_xlfn.IFNA(MATCH(LEFT($C505,4),Reference!$H:$H,0),0)),$D505,
IF((AND(F505=0,G505=0,H505=0,(_xlfn.IFNA(MATCH(LEFT($B505,4),Reference!$H:$H,0),0)))),$D505,
IF(AND(F505=0,G505=0,H505=0,_xlfn.IFNA(MATCH(MID($B505,5,4),Reference!$H:$H,0),0),LEFT($C505,4)&lt;&gt;"8865"),$D505,0)))))</f>
        <v>0</v>
      </c>
      <c r="J505" s="14">
        <f t="shared" si="52"/>
        <v>1340</v>
      </c>
      <c r="K505" s="14">
        <f t="shared" si="53"/>
        <v>1340</v>
      </c>
      <c r="L505" s="14">
        <f t="shared" si="54"/>
        <v>0</v>
      </c>
      <c r="M505" s="14" t="str">
        <f>IFERROR(IFERROR(INDEX(Reference!$C:$C,MATCH(VALUE(LEFT(B505,(FIND("-",B505,1)-1))),Reference!$B:$B,0)),INDEX(Reference!$C:$C,MATCH((LEFT(B505,(FIND("-",B505,1)-1))),Reference!$B:$B,0))),IFERROR(IF(FIND("-",B505),"Asset Management",""),""))</f>
        <v>DBU/Field Ops O&amp;M</v>
      </c>
      <c r="N505" s="14" t="str">
        <f>_xlfn.IFNA(INDEX(Reference!$M:$N,MATCH($C505,Reference!$M:$M,0),2),"Exclude")</f>
        <v>Nonlabor</v>
      </c>
      <c r="O505" s="14" t="str">
        <f>VLOOKUP(X505,'Department Detail'!$A$2:$F$5229,5,FALSE)</f>
        <v>PST &amp; Field Support Services</v>
      </c>
      <c r="R505" s="76"/>
      <c r="X505" s="14">
        <v>4603</v>
      </c>
    </row>
    <row r="506" spans="1:24" s="14" customFormat="1" ht="15" thickBot="1" x14ac:dyDescent="0.35">
      <c r="A506" s="13"/>
      <c r="B506" s="57" t="s">
        <v>469</v>
      </c>
      <c r="C506" s="57" t="s">
        <v>208</v>
      </c>
      <c r="D506" s="56">
        <v>42606.869999999995</v>
      </c>
      <c r="E506" s="56"/>
      <c r="F506" s="14">
        <f>IF(AND(LEFT($C506,4)&lt;&gt;"8310")*OR(_xlfn.IFNA(MATCH(LEFT($B506,8),Reference!$E:$E,0),0),(_xlfn.IFNA(MATCH(MID($B506,5,4),Reference!$E:$E,0),0))),$D506,)</f>
        <v>0</v>
      </c>
      <c r="G506" s="14">
        <f t="shared" si="50"/>
        <v>0</v>
      </c>
      <c r="H506" s="14">
        <f t="shared" si="51"/>
        <v>0</v>
      </c>
      <c r="I506" s="14">
        <f>IF(AND(F506=0,G506=0,H506=0,_xlfn.IFNA(MATCH(LEFT($B506,8),Reference!$G:$G,0),0)),0,
IF(AND(F506=0,G506=0,H506=0,_xlfn.IFNA(MATCH(LEFT($B506,8),Reference!$H:$H,0),0)),$D506,
IF(AND(F506=0,G506=0,H506=0,_xlfn.IFNA(MATCH(LEFT($C506,4),Reference!$H:$H,0),0)),$D506,
IF((AND(F506=0,G506=0,H506=0,(_xlfn.IFNA(MATCH(LEFT($B506,4),Reference!$H:$H,0),0)))),$D506,
IF(AND(F506=0,G506=0,H506=0,_xlfn.IFNA(MATCH(MID($B506,5,4),Reference!$H:$H,0),0),LEFT($C506,4)&lt;&gt;"8865"),$D506,0)))))</f>
        <v>0</v>
      </c>
      <c r="J506" s="14">
        <f t="shared" si="52"/>
        <v>42606.869999999995</v>
      </c>
      <c r="K506" s="14">
        <f t="shared" si="53"/>
        <v>42606.869999999995</v>
      </c>
      <c r="L506" s="14">
        <f t="shared" si="54"/>
        <v>0</v>
      </c>
      <c r="M506" s="14" t="str">
        <f>IFERROR(IFERROR(INDEX(Reference!$C:$C,MATCH(VALUE(LEFT(B506,(FIND("-",B506,1)-1))),Reference!$B:$B,0)),INDEX(Reference!$C:$C,MATCH((LEFT(B506,(FIND("-",B506,1)-1))),Reference!$B:$B,0))),IFERROR(IF(FIND("-",B506),"Asset Management",""),""))</f>
        <v>DBU/Field Ops O&amp;M</v>
      </c>
      <c r="N506" s="14" t="str">
        <f>_xlfn.IFNA(INDEX(Reference!$M:$N,MATCH($C506,Reference!$M:$M,0),2),"Exclude")</f>
        <v>Inventory</v>
      </c>
      <c r="O506" s="14" t="str">
        <f>VLOOKUP(X506,'Department Detail'!$A$2:$F$5229,5,FALSE)</f>
        <v>PST &amp; Field Support Services</v>
      </c>
      <c r="R506" s="76"/>
      <c r="X506" s="14">
        <v>4603</v>
      </c>
    </row>
    <row r="507" spans="1:24" s="14" customFormat="1" ht="15" thickBot="1" x14ac:dyDescent="0.35">
      <c r="A507" s="13"/>
      <c r="B507" s="57" t="s">
        <v>469</v>
      </c>
      <c r="C507" s="57" t="s">
        <v>182</v>
      </c>
      <c r="D507" s="56">
        <v>1876.98</v>
      </c>
      <c r="E507" s="56"/>
      <c r="F507" s="14">
        <f>IF(AND(LEFT($C507,4)&lt;&gt;"8310")*OR(_xlfn.IFNA(MATCH(LEFT($B507,8),Reference!$E:$E,0),0),(_xlfn.IFNA(MATCH(MID($B507,5,4),Reference!$E:$E,0),0))),$D507,)</f>
        <v>0</v>
      </c>
      <c r="G507" s="14">
        <f t="shared" si="50"/>
        <v>0</v>
      </c>
      <c r="H507" s="14">
        <f t="shared" si="51"/>
        <v>0</v>
      </c>
      <c r="I507" s="14">
        <f>IF(AND(F507=0,G507=0,H507=0,_xlfn.IFNA(MATCH(LEFT($B507,8),Reference!$G:$G,0),0)),0,
IF(AND(F507=0,G507=0,H507=0,_xlfn.IFNA(MATCH(LEFT($B507,8),Reference!$H:$H,0),0)),$D507,
IF(AND(F507=0,G507=0,H507=0,_xlfn.IFNA(MATCH(LEFT($C507,4),Reference!$H:$H,0),0)),$D507,
IF((AND(F507=0,G507=0,H507=0,(_xlfn.IFNA(MATCH(LEFT($B507,4),Reference!$H:$H,0),0)))),$D507,
IF(AND(F507=0,G507=0,H507=0,_xlfn.IFNA(MATCH(MID($B507,5,4),Reference!$H:$H,0),0),LEFT($C507,4)&lt;&gt;"8865"),$D507,0)))))</f>
        <v>0</v>
      </c>
      <c r="J507" s="14">
        <f t="shared" si="52"/>
        <v>1876.98</v>
      </c>
      <c r="K507" s="14">
        <f t="shared" si="53"/>
        <v>1876.98</v>
      </c>
      <c r="L507" s="14">
        <f t="shared" si="54"/>
        <v>0</v>
      </c>
      <c r="M507" s="14" t="str">
        <f>IFERROR(IFERROR(INDEX(Reference!$C:$C,MATCH(VALUE(LEFT(B507,(FIND("-",B507,1)-1))),Reference!$B:$B,0)),INDEX(Reference!$C:$C,MATCH((LEFT(B507,(FIND("-",B507,1)-1))),Reference!$B:$B,0))),IFERROR(IF(FIND("-",B507),"Asset Management",""),""))</f>
        <v>DBU/Field Ops O&amp;M</v>
      </c>
      <c r="N507" s="14" t="str">
        <f>_xlfn.IFNA(INDEX(Reference!$M:$N,MATCH($C507,Reference!$M:$M,0),2),"Exclude")</f>
        <v>Nonlabor</v>
      </c>
      <c r="O507" s="14" t="str">
        <f>VLOOKUP(X507,'Department Detail'!$A$2:$F$5229,5,FALSE)</f>
        <v>PST &amp; Field Support Services</v>
      </c>
      <c r="R507" s="76"/>
      <c r="X507" s="14">
        <v>4603</v>
      </c>
    </row>
    <row r="508" spans="1:24" s="14" customFormat="1" ht="15" thickBot="1" x14ac:dyDescent="0.35">
      <c r="A508" s="13"/>
      <c r="B508" s="57" t="s">
        <v>469</v>
      </c>
      <c r="C508" s="57" t="s">
        <v>211</v>
      </c>
      <c r="D508" s="56">
        <v>-3916.78</v>
      </c>
      <c r="E508" s="56"/>
      <c r="F508" s="14">
        <f>IF(AND(LEFT($C508,4)&lt;&gt;"8310")*OR(_xlfn.IFNA(MATCH(LEFT($B508,8),Reference!$E:$E,0),0),(_xlfn.IFNA(MATCH(MID($B508,5,4),Reference!$E:$E,0),0))),$D508,)</f>
        <v>0</v>
      </c>
      <c r="G508" s="14">
        <f t="shared" si="50"/>
        <v>0</v>
      </c>
      <c r="H508" s="14">
        <f t="shared" si="51"/>
        <v>0</v>
      </c>
      <c r="I508" s="14">
        <f>IF(AND(F508=0,G508=0,H508=0,_xlfn.IFNA(MATCH(LEFT($B508,8),Reference!$G:$G,0),0)),0,
IF(AND(F508=0,G508=0,H508=0,_xlfn.IFNA(MATCH(LEFT($B508,8),Reference!$H:$H,0),0)),$D508,
IF(AND(F508=0,G508=0,H508=0,_xlfn.IFNA(MATCH(LEFT($C508,4),Reference!$H:$H,0),0)),$D508,
IF((AND(F508=0,G508=0,H508=0,(_xlfn.IFNA(MATCH(LEFT($B508,4),Reference!$H:$H,0),0)))),$D508,
IF(AND(F508=0,G508=0,H508=0,_xlfn.IFNA(MATCH(MID($B508,5,4),Reference!$H:$H,0),0),LEFT($C508,4)&lt;&gt;"8865"),$D508,0)))))</f>
        <v>0</v>
      </c>
      <c r="J508" s="14">
        <f t="shared" si="52"/>
        <v>-3916.78</v>
      </c>
      <c r="K508" s="14">
        <f t="shared" si="53"/>
        <v>-3916.78</v>
      </c>
      <c r="L508" s="14">
        <f t="shared" si="54"/>
        <v>0</v>
      </c>
      <c r="M508" s="14" t="str">
        <f>IFERROR(IFERROR(INDEX(Reference!$C:$C,MATCH(VALUE(LEFT(B508,(FIND("-",B508,1)-1))),Reference!$B:$B,0)),INDEX(Reference!$C:$C,MATCH((LEFT(B508,(FIND("-",B508,1)-1))),Reference!$B:$B,0))),IFERROR(IF(FIND("-",B508),"Asset Management",""),""))</f>
        <v>DBU/Field Ops O&amp;M</v>
      </c>
      <c r="N508" s="14" t="str">
        <f>_xlfn.IFNA(INDEX(Reference!$M:$N,MATCH($C508,Reference!$M:$M,0),2),"Exclude")</f>
        <v>Inventory</v>
      </c>
      <c r="O508" s="14" t="str">
        <f>VLOOKUP(X508,'Department Detail'!$A$2:$F$5229,5,FALSE)</f>
        <v>PST &amp; Field Support Services</v>
      </c>
      <c r="R508" s="76"/>
      <c r="X508" s="14">
        <v>4603</v>
      </c>
    </row>
    <row r="509" spans="1:24" s="14" customFormat="1" ht="15" thickBot="1" x14ac:dyDescent="0.35">
      <c r="A509" s="13"/>
      <c r="B509" s="57" t="s">
        <v>469</v>
      </c>
      <c r="C509" s="57" t="s">
        <v>234</v>
      </c>
      <c r="D509" s="56">
        <v>36.42</v>
      </c>
      <c r="E509" s="56"/>
      <c r="F509" s="14">
        <f>IF(AND(LEFT($C509,4)&lt;&gt;"8310")*OR(_xlfn.IFNA(MATCH(LEFT($B509,8),Reference!$E:$E,0),0),(_xlfn.IFNA(MATCH(MID($B509,5,4),Reference!$E:$E,0),0))),$D509,)</f>
        <v>0</v>
      </c>
      <c r="G509" s="14">
        <f t="shared" si="50"/>
        <v>0</v>
      </c>
      <c r="H509" s="14">
        <f t="shared" si="51"/>
        <v>0</v>
      </c>
      <c r="I509" s="14">
        <f>IF(AND(F509=0,G509=0,H509=0,_xlfn.IFNA(MATCH(LEFT($B509,8),Reference!$G:$G,0),0)),0,
IF(AND(F509=0,G509=0,H509=0,_xlfn.IFNA(MATCH(LEFT($B509,8),Reference!$H:$H,0),0)),$D509,
IF(AND(F509=0,G509=0,H509=0,_xlfn.IFNA(MATCH(LEFT($C509,4),Reference!$H:$H,0),0)),$D509,
IF((AND(F509=0,G509=0,H509=0,(_xlfn.IFNA(MATCH(LEFT($B509,4),Reference!$H:$H,0),0)))),$D509,
IF(AND(F509=0,G509=0,H509=0,_xlfn.IFNA(MATCH(MID($B509,5,4),Reference!$H:$H,0),0),LEFT($C509,4)&lt;&gt;"8865"),$D509,0)))))</f>
        <v>0</v>
      </c>
      <c r="J509" s="14">
        <f t="shared" si="52"/>
        <v>36.42</v>
      </c>
      <c r="K509" s="14">
        <f t="shared" si="53"/>
        <v>36.42</v>
      </c>
      <c r="L509" s="14">
        <f t="shared" si="54"/>
        <v>0</v>
      </c>
      <c r="M509" s="14" t="str">
        <f>IFERROR(IFERROR(INDEX(Reference!$C:$C,MATCH(VALUE(LEFT(B509,(FIND("-",B509,1)-1))),Reference!$B:$B,0)),INDEX(Reference!$C:$C,MATCH((LEFT(B509,(FIND("-",B509,1)-1))),Reference!$B:$B,0))),IFERROR(IF(FIND("-",B509),"Asset Management",""),""))</f>
        <v>DBU/Field Ops O&amp;M</v>
      </c>
      <c r="N509" s="14" t="str">
        <f>_xlfn.IFNA(INDEX(Reference!$M:$N,MATCH($C509,Reference!$M:$M,0),2),"Exclude")</f>
        <v>Nonlabor</v>
      </c>
      <c r="O509" s="14" t="str">
        <f>VLOOKUP(X509,'Department Detail'!$A$2:$F$5229,5,FALSE)</f>
        <v>PST &amp; Field Support Services</v>
      </c>
      <c r="R509" s="76"/>
      <c r="X509" s="14">
        <v>4603</v>
      </c>
    </row>
    <row r="510" spans="1:24" s="14" customFormat="1" ht="15" thickBot="1" x14ac:dyDescent="0.35">
      <c r="A510" s="13"/>
      <c r="B510" s="57" t="s">
        <v>469</v>
      </c>
      <c r="C510" s="57" t="s">
        <v>213</v>
      </c>
      <c r="D510" s="56">
        <v>365.61</v>
      </c>
      <c r="E510" s="56"/>
      <c r="F510" s="14">
        <f>IF(AND(LEFT($C510,4)&lt;&gt;"8310")*OR(_xlfn.IFNA(MATCH(LEFT($B510,8),Reference!$E:$E,0),0),(_xlfn.IFNA(MATCH(MID($B510,5,4),Reference!$E:$E,0),0))),$D510,)</f>
        <v>0</v>
      </c>
      <c r="G510" s="14">
        <f t="shared" si="50"/>
        <v>0</v>
      </c>
      <c r="H510" s="14">
        <f t="shared" si="51"/>
        <v>0</v>
      </c>
      <c r="I510" s="14">
        <f>IF(AND(F510=0,G510=0,H510=0,_xlfn.IFNA(MATCH(LEFT($B510,8),Reference!$G:$G,0),0)),0,
IF(AND(F510=0,G510=0,H510=0,_xlfn.IFNA(MATCH(LEFT($B510,8),Reference!$H:$H,0),0)),$D510,
IF(AND(F510=0,G510=0,H510=0,_xlfn.IFNA(MATCH(LEFT($C510,4),Reference!$H:$H,0),0)),$D510,
IF((AND(F510=0,G510=0,H510=0,(_xlfn.IFNA(MATCH(LEFT($B510,4),Reference!$H:$H,0),0)))),$D510,
IF(AND(F510=0,G510=0,H510=0,_xlfn.IFNA(MATCH(MID($B510,5,4),Reference!$H:$H,0),0),LEFT($C510,4)&lt;&gt;"8865"),$D510,0)))))</f>
        <v>0</v>
      </c>
      <c r="J510" s="14">
        <f t="shared" si="52"/>
        <v>365.61</v>
      </c>
      <c r="K510" s="14">
        <f t="shared" si="53"/>
        <v>365.61</v>
      </c>
      <c r="L510" s="14">
        <f t="shared" si="54"/>
        <v>0</v>
      </c>
      <c r="M510" s="14" t="str">
        <f>IFERROR(IFERROR(INDEX(Reference!$C:$C,MATCH(VALUE(LEFT(B510,(FIND("-",B510,1)-1))),Reference!$B:$B,0)),INDEX(Reference!$C:$C,MATCH((LEFT(B510,(FIND("-",B510,1)-1))),Reference!$B:$B,0))),IFERROR(IF(FIND("-",B510),"Asset Management",""),""))</f>
        <v>DBU/Field Ops O&amp;M</v>
      </c>
      <c r="N510" s="14" t="str">
        <f>_xlfn.IFNA(INDEX(Reference!$M:$N,MATCH($C510,Reference!$M:$M,0),2),"Exclude")</f>
        <v>Nonlabor</v>
      </c>
      <c r="O510" s="14" t="str">
        <f>VLOOKUP(X510,'Department Detail'!$A$2:$F$5229,5,FALSE)</f>
        <v>PST &amp; Field Support Services</v>
      </c>
      <c r="R510" s="76"/>
      <c r="X510" s="14">
        <v>4603</v>
      </c>
    </row>
    <row r="511" spans="1:24" s="14" customFormat="1" ht="15" thickBot="1" x14ac:dyDescent="0.35">
      <c r="A511" s="13"/>
      <c r="B511" s="57" t="s">
        <v>469</v>
      </c>
      <c r="C511" s="57" t="s">
        <v>191</v>
      </c>
      <c r="D511" s="56">
        <v>58129.490000000005</v>
      </c>
      <c r="E511" s="56"/>
      <c r="F511" s="14">
        <f>IF(AND(LEFT($C511,4)&lt;&gt;"8310")*OR(_xlfn.IFNA(MATCH(LEFT($B511,8),Reference!$E:$E,0),0),(_xlfn.IFNA(MATCH(MID($B511,5,4),Reference!$E:$E,0),0))),$D511,)</f>
        <v>0</v>
      </c>
      <c r="G511" s="14">
        <f t="shared" ref="G511:G574" si="55">IF(AND(ISNUMBER(SEARCH("5024*",B511)),(F511=0)),D511,)</f>
        <v>0</v>
      </c>
      <c r="H511" s="14">
        <f t="shared" ref="H511:H574" si="56">IF(AND(ISNUMBER(SEARCH("5025*",B511)),(F511=0)),D511,)</f>
        <v>0</v>
      </c>
      <c r="I511" s="14">
        <f>IF(AND(F511=0,G511=0,H511=0,_xlfn.IFNA(MATCH(LEFT($B511,8),Reference!$G:$G,0),0)),0,
IF(AND(F511=0,G511=0,H511=0,_xlfn.IFNA(MATCH(LEFT($B511,8),Reference!$H:$H,0),0)),$D511,
IF(AND(F511=0,G511=0,H511=0,_xlfn.IFNA(MATCH(LEFT($C511,4),Reference!$H:$H,0),0)),$D511,
IF((AND(F511=0,G511=0,H511=0,(_xlfn.IFNA(MATCH(LEFT($B511,4),Reference!$H:$H,0),0)))),$D511,
IF(AND(F511=0,G511=0,H511=0,_xlfn.IFNA(MATCH(MID($B511,5,4),Reference!$H:$H,0),0),LEFT($C511,4)&lt;&gt;"8865"),$D511,0)))))</f>
        <v>0</v>
      </c>
      <c r="J511" s="14">
        <f t="shared" ref="J511:J574" si="57">IF(AND(F511=0,G511=0,H511=0,I511=0),D511,)</f>
        <v>58129.490000000005</v>
      </c>
      <c r="K511" s="14">
        <f t="shared" ref="K511:K574" si="58">SUM(F511:J511)</f>
        <v>58129.490000000005</v>
      </c>
      <c r="L511" s="14">
        <f t="shared" ref="L511:L574" si="59">K511-D511</f>
        <v>0</v>
      </c>
      <c r="M511" s="14" t="str">
        <f>IFERROR(IFERROR(INDEX(Reference!$C:$C,MATCH(VALUE(LEFT(B511,(FIND("-",B511,1)-1))),Reference!$B:$B,0)),INDEX(Reference!$C:$C,MATCH((LEFT(B511,(FIND("-",B511,1)-1))),Reference!$B:$B,0))),IFERROR(IF(FIND("-",B511),"Asset Management",""),""))</f>
        <v>DBU/Field Ops O&amp;M</v>
      </c>
      <c r="N511" s="14" t="str">
        <f>_xlfn.IFNA(INDEX(Reference!$M:$N,MATCH($C511,Reference!$M:$M,0),2),"Exclude")</f>
        <v>Union Labor</v>
      </c>
      <c r="O511" s="14" t="str">
        <f>VLOOKUP(X511,'Department Detail'!$A$2:$F$5229,5,FALSE)</f>
        <v>PST &amp; Field Support Services</v>
      </c>
      <c r="R511" s="76"/>
      <c r="X511" s="14">
        <v>4603</v>
      </c>
    </row>
    <row r="512" spans="1:24" s="14" customFormat="1" ht="15" thickBot="1" x14ac:dyDescent="0.35">
      <c r="A512" s="13"/>
      <c r="B512" s="57" t="s">
        <v>470</v>
      </c>
      <c r="C512" s="57" t="s">
        <v>190</v>
      </c>
      <c r="D512" s="56">
        <v>124.81</v>
      </c>
      <c r="E512" s="56"/>
      <c r="F512" s="14">
        <f>IF(AND(LEFT($C512,4)&lt;&gt;"8310")*OR(_xlfn.IFNA(MATCH(LEFT($B512,8),Reference!$E:$E,0),0),(_xlfn.IFNA(MATCH(MID($B512,5,4),Reference!$E:$E,0),0))),$D512,)</f>
        <v>0</v>
      </c>
      <c r="G512" s="14">
        <f t="shared" si="55"/>
        <v>0</v>
      </c>
      <c r="H512" s="14">
        <f t="shared" si="56"/>
        <v>0</v>
      </c>
      <c r="I512" s="14">
        <f>IF(AND(F512=0,G512=0,H512=0,_xlfn.IFNA(MATCH(LEFT($B512,8),Reference!$G:$G,0),0)),0,
IF(AND(F512=0,G512=0,H512=0,_xlfn.IFNA(MATCH(LEFT($B512,8),Reference!$H:$H,0),0)),$D512,
IF(AND(F512=0,G512=0,H512=0,_xlfn.IFNA(MATCH(LEFT($C512,4),Reference!$H:$H,0),0)),$D512,
IF((AND(F512=0,G512=0,H512=0,(_xlfn.IFNA(MATCH(LEFT($B512,4),Reference!$H:$H,0),0)))),$D512,
IF(AND(F512=0,G512=0,H512=0,_xlfn.IFNA(MATCH(MID($B512,5,4),Reference!$H:$H,0),0),LEFT($C512,4)&lt;&gt;"8865"),$D512,0)))))</f>
        <v>124.81</v>
      </c>
      <c r="J512" s="14">
        <f t="shared" si="57"/>
        <v>0</v>
      </c>
      <c r="K512" s="14">
        <f t="shared" si="58"/>
        <v>124.81</v>
      </c>
      <c r="L512" s="14">
        <f t="shared" si="59"/>
        <v>0</v>
      </c>
      <c r="M512" s="14" t="str">
        <f>IFERROR(IFERROR(INDEX(Reference!$C:$C,MATCH(VALUE(LEFT(B512,(FIND("-",B512,1)-1))),Reference!$B:$B,0)),INDEX(Reference!$C:$C,MATCH((LEFT(B512,(FIND("-",B512,1)-1))),Reference!$B:$B,0))),IFERROR(IF(FIND("-",B512),"Asset Management",""),""))</f>
        <v>DBU/Field Ops O&amp;M</v>
      </c>
      <c r="N512" s="14" t="str">
        <f>_xlfn.IFNA(INDEX(Reference!$M:$N,MATCH($C512,Reference!$M:$M,0),2),"Exclude")</f>
        <v>Nonlabor</v>
      </c>
      <c r="O512" s="14" t="str">
        <f>VLOOKUP(X512,'Department Detail'!$A$2:$F$5229,5,FALSE)</f>
        <v>PST &amp; Field Support Services</v>
      </c>
      <c r="R512" s="76"/>
      <c r="X512" s="14">
        <v>4603</v>
      </c>
    </row>
    <row r="513" spans="1:24" s="14" customFormat="1" ht="15" thickBot="1" x14ac:dyDescent="0.35">
      <c r="A513" s="13"/>
      <c r="B513" s="57" t="s">
        <v>470</v>
      </c>
      <c r="C513" s="57" t="s">
        <v>207</v>
      </c>
      <c r="D513" s="56">
        <v>353.78</v>
      </c>
      <c r="E513" s="56"/>
      <c r="F513" s="14">
        <f>IF(AND(LEFT($C513,4)&lt;&gt;"8310")*OR(_xlfn.IFNA(MATCH(LEFT($B513,8),Reference!$E:$E,0),0),(_xlfn.IFNA(MATCH(MID($B513,5,4),Reference!$E:$E,0),0))),$D513,)</f>
        <v>0</v>
      </c>
      <c r="G513" s="14">
        <f t="shared" si="55"/>
        <v>0</v>
      </c>
      <c r="H513" s="14">
        <f t="shared" si="56"/>
        <v>0</v>
      </c>
      <c r="I513" s="14">
        <f>IF(AND(F513=0,G513=0,H513=0,_xlfn.IFNA(MATCH(LEFT($B513,8),Reference!$G:$G,0),0)),0,
IF(AND(F513=0,G513=0,H513=0,_xlfn.IFNA(MATCH(LEFT($B513,8),Reference!$H:$H,0),0)),$D513,
IF(AND(F513=0,G513=0,H513=0,_xlfn.IFNA(MATCH(LEFT($C513,4),Reference!$H:$H,0),0)),$D513,
IF((AND(F513=0,G513=0,H513=0,(_xlfn.IFNA(MATCH(LEFT($B513,4),Reference!$H:$H,0),0)))),$D513,
IF(AND(F513=0,G513=0,H513=0,_xlfn.IFNA(MATCH(MID($B513,5,4),Reference!$H:$H,0),0),LEFT($C513,4)&lt;&gt;"8865"),$D513,0)))))</f>
        <v>353.78</v>
      </c>
      <c r="J513" s="14">
        <f t="shared" si="57"/>
        <v>0</v>
      </c>
      <c r="K513" s="14">
        <f t="shared" si="58"/>
        <v>353.78</v>
      </c>
      <c r="L513" s="14">
        <f t="shared" si="59"/>
        <v>0</v>
      </c>
      <c r="M513" s="14" t="str">
        <f>IFERROR(IFERROR(INDEX(Reference!$C:$C,MATCH(VALUE(LEFT(B513,(FIND("-",B513,1)-1))),Reference!$B:$B,0)),INDEX(Reference!$C:$C,MATCH((LEFT(B513,(FIND("-",B513,1)-1))),Reference!$B:$B,0))),IFERROR(IF(FIND("-",B513),"Asset Management",""),""))</f>
        <v>DBU/Field Ops O&amp;M</v>
      </c>
      <c r="N513" s="14" t="str">
        <f>_xlfn.IFNA(INDEX(Reference!$M:$N,MATCH($C513,Reference!$M:$M,0),2),"Exclude")</f>
        <v>Nonlabor</v>
      </c>
      <c r="O513" s="14" t="str">
        <f>VLOOKUP(X513,'Department Detail'!$A$2:$F$5229,5,FALSE)</f>
        <v>PST &amp; Field Support Services</v>
      </c>
      <c r="R513" s="76"/>
      <c r="X513" s="14">
        <v>4603</v>
      </c>
    </row>
    <row r="514" spans="1:24" s="14" customFormat="1" ht="15" thickBot="1" x14ac:dyDescent="0.35">
      <c r="A514" s="13"/>
      <c r="B514" s="57" t="s">
        <v>470</v>
      </c>
      <c r="C514" s="57" t="s">
        <v>186</v>
      </c>
      <c r="D514" s="56">
        <v>80859.010000000009</v>
      </c>
      <c r="E514" s="56"/>
      <c r="F514" s="14">
        <f>IF(AND(LEFT($C514,4)&lt;&gt;"8310")*OR(_xlfn.IFNA(MATCH(LEFT($B514,8),Reference!$E:$E,0),0),(_xlfn.IFNA(MATCH(MID($B514,5,4),Reference!$E:$E,0),0))),$D514,)</f>
        <v>0</v>
      </c>
      <c r="G514" s="14">
        <f t="shared" si="55"/>
        <v>0</v>
      </c>
      <c r="H514" s="14">
        <f t="shared" si="56"/>
        <v>0</v>
      </c>
      <c r="I514" s="14">
        <f>IF(AND(F514=0,G514=0,H514=0,_xlfn.IFNA(MATCH(LEFT($B514,8),Reference!$G:$G,0),0)),0,
IF(AND(F514=0,G514=0,H514=0,_xlfn.IFNA(MATCH(LEFT($B514,8),Reference!$H:$H,0),0)),$D514,
IF(AND(F514=0,G514=0,H514=0,_xlfn.IFNA(MATCH(LEFT($C514,4),Reference!$H:$H,0),0)),$D514,
IF((AND(F514=0,G514=0,H514=0,(_xlfn.IFNA(MATCH(LEFT($B514,4),Reference!$H:$H,0),0)))),$D514,
IF(AND(F514=0,G514=0,H514=0,_xlfn.IFNA(MATCH(MID($B514,5,4),Reference!$H:$H,0),0),LEFT($C514,4)&lt;&gt;"8865"),$D514,0)))))</f>
        <v>80859.010000000009</v>
      </c>
      <c r="J514" s="14">
        <f t="shared" si="57"/>
        <v>0</v>
      </c>
      <c r="K514" s="14">
        <f t="shared" si="58"/>
        <v>80859.010000000009</v>
      </c>
      <c r="L514" s="14">
        <f t="shared" si="59"/>
        <v>0</v>
      </c>
      <c r="M514" s="14" t="str">
        <f>IFERROR(IFERROR(INDEX(Reference!$C:$C,MATCH(VALUE(LEFT(B514,(FIND("-",B514,1)-1))),Reference!$B:$B,0)),INDEX(Reference!$C:$C,MATCH((LEFT(B514,(FIND("-",B514,1)-1))),Reference!$B:$B,0))),IFERROR(IF(FIND("-",B514),"Asset Management",""),""))</f>
        <v>DBU/Field Ops O&amp;M</v>
      </c>
      <c r="N514" s="14" t="str">
        <f>_xlfn.IFNA(INDEX(Reference!$M:$N,MATCH($C514,Reference!$M:$M,0),2),"Exclude")</f>
        <v>Union Labor</v>
      </c>
      <c r="O514" s="14" t="str">
        <f>VLOOKUP(X514,'Department Detail'!$A$2:$F$5229,5,FALSE)</f>
        <v>PST &amp; Field Support Services</v>
      </c>
      <c r="R514" s="76"/>
      <c r="X514" s="14">
        <v>4603</v>
      </c>
    </row>
    <row r="515" spans="1:24" s="14" customFormat="1" ht="15" thickBot="1" x14ac:dyDescent="0.35">
      <c r="A515" s="13"/>
      <c r="B515" s="57" t="s">
        <v>470</v>
      </c>
      <c r="C515" s="57" t="s">
        <v>197</v>
      </c>
      <c r="D515" s="56">
        <v>245.26</v>
      </c>
      <c r="E515" s="56"/>
      <c r="F515" s="14">
        <f>IF(AND(LEFT($C515,4)&lt;&gt;"8310")*OR(_xlfn.IFNA(MATCH(LEFT($B515,8),Reference!$E:$E,0),0),(_xlfn.IFNA(MATCH(MID($B515,5,4),Reference!$E:$E,0),0))),$D515,)</f>
        <v>0</v>
      </c>
      <c r="G515" s="14">
        <f t="shared" si="55"/>
        <v>0</v>
      </c>
      <c r="H515" s="14">
        <f t="shared" si="56"/>
        <v>0</v>
      </c>
      <c r="I515" s="14">
        <f>IF(AND(F515=0,G515=0,H515=0,_xlfn.IFNA(MATCH(LEFT($B515,8),Reference!$G:$G,0),0)),0,
IF(AND(F515=0,G515=0,H515=0,_xlfn.IFNA(MATCH(LEFT($B515,8),Reference!$H:$H,0),0)),$D515,
IF(AND(F515=0,G515=0,H515=0,_xlfn.IFNA(MATCH(LEFT($C515,4),Reference!$H:$H,0),0)),$D515,
IF((AND(F515=0,G515=0,H515=0,(_xlfn.IFNA(MATCH(LEFT($B515,4),Reference!$H:$H,0),0)))),$D515,
IF(AND(F515=0,G515=0,H515=0,_xlfn.IFNA(MATCH(MID($B515,5,4),Reference!$H:$H,0),0),LEFT($C515,4)&lt;&gt;"8865"),$D515,0)))))</f>
        <v>245.26</v>
      </c>
      <c r="J515" s="14">
        <f t="shared" si="57"/>
        <v>0</v>
      </c>
      <c r="K515" s="14">
        <f t="shared" si="58"/>
        <v>245.26</v>
      </c>
      <c r="L515" s="14">
        <f t="shared" si="59"/>
        <v>0</v>
      </c>
      <c r="M515" s="14" t="str">
        <f>IFERROR(IFERROR(INDEX(Reference!$C:$C,MATCH(VALUE(LEFT(B515,(FIND("-",B515,1)-1))),Reference!$B:$B,0)),INDEX(Reference!$C:$C,MATCH((LEFT(B515,(FIND("-",B515,1)-1))),Reference!$B:$B,0))),IFERROR(IF(FIND("-",B515),"Asset Management",""),""))</f>
        <v>DBU/Field Ops O&amp;M</v>
      </c>
      <c r="N515" s="14" t="str">
        <f>_xlfn.IFNA(INDEX(Reference!$M:$N,MATCH($C515,Reference!$M:$M,0),2),"Exclude")</f>
        <v>Union Labor</v>
      </c>
      <c r="O515" s="14" t="str">
        <f>VLOOKUP(X515,'Department Detail'!$A$2:$F$5229,5,FALSE)</f>
        <v>PST &amp; Field Support Services</v>
      </c>
      <c r="R515" s="76"/>
      <c r="X515" s="14">
        <v>4603</v>
      </c>
    </row>
    <row r="516" spans="1:24" s="14" customFormat="1" ht="15" thickBot="1" x14ac:dyDescent="0.35">
      <c r="A516" s="13"/>
      <c r="B516" s="57" t="s">
        <v>470</v>
      </c>
      <c r="C516" s="57" t="s">
        <v>202</v>
      </c>
      <c r="D516" s="56">
        <v>793.88</v>
      </c>
      <c r="E516" s="56"/>
      <c r="F516" s="14">
        <f>IF(AND(LEFT($C516,4)&lt;&gt;"8310")*OR(_xlfn.IFNA(MATCH(LEFT($B516,8),Reference!$E:$E,0),0),(_xlfn.IFNA(MATCH(MID($B516,5,4),Reference!$E:$E,0),0))),$D516,)</f>
        <v>0</v>
      </c>
      <c r="G516" s="14">
        <f t="shared" si="55"/>
        <v>0</v>
      </c>
      <c r="H516" s="14">
        <f t="shared" si="56"/>
        <v>0</v>
      </c>
      <c r="I516" s="14">
        <f>IF(AND(F516=0,G516=0,H516=0,_xlfn.IFNA(MATCH(LEFT($B516,8),Reference!$G:$G,0),0)),0,
IF(AND(F516=0,G516=0,H516=0,_xlfn.IFNA(MATCH(LEFT($B516,8),Reference!$H:$H,0),0)),$D516,
IF(AND(F516=0,G516=0,H516=0,_xlfn.IFNA(MATCH(LEFT($C516,4),Reference!$H:$H,0),0)),$D516,
IF((AND(F516=0,G516=0,H516=0,(_xlfn.IFNA(MATCH(LEFT($B516,4),Reference!$H:$H,0),0)))),$D516,
IF(AND(F516=0,G516=0,H516=0,_xlfn.IFNA(MATCH(MID($B516,5,4),Reference!$H:$H,0),0),LEFT($C516,4)&lt;&gt;"8865"),$D516,0)))))</f>
        <v>793.88</v>
      </c>
      <c r="J516" s="14">
        <f t="shared" si="57"/>
        <v>0</v>
      </c>
      <c r="K516" s="14">
        <f t="shared" si="58"/>
        <v>793.88</v>
      </c>
      <c r="L516" s="14">
        <f t="shared" si="59"/>
        <v>0</v>
      </c>
      <c r="M516" s="14" t="str">
        <f>IFERROR(IFERROR(INDEX(Reference!$C:$C,MATCH(VALUE(LEFT(B516,(FIND("-",B516,1)-1))),Reference!$B:$B,0)),INDEX(Reference!$C:$C,MATCH((LEFT(B516,(FIND("-",B516,1)-1))),Reference!$B:$B,0))),IFERROR(IF(FIND("-",B516),"Asset Management",""),""))</f>
        <v>DBU/Field Ops O&amp;M</v>
      </c>
      <c r="N516" s="14" t="str">
        <f>_xlfn.IFNA(INDEX(Reference!$M:$N,MATCH($C516,Reference!$M:$M,0),2),"Exclude")</f>
        <v>Nonlabor</v>
      </c>
      <c r="O516" s="14" t="str">
        <f>VLOOKUP(X516,'Department Detail'!$A$2:$F$5229,5,FALSE)</f>
        <v>PST &amp; Field Support Services</v>
      </c>
      <c r="R516" s="76"/>
      <c r="X516" s="14">
        <v>4603</v>
      </c>
    </row>
    <row r="517" spans="1:24" s="14" customFormat="1" ht="15" thickBot="1" x14ac:dyDescent="0.35">
      <c r="A517" s="13"/>
      <c r="B517" s="57" t="s">
        <v>470</v>
      </c>
      <c r="C517" s="57" t="s">
        <v>206</v>
      </c>
      <c r="D517" s="56">
        <v>552.75</v>
      </c>
      <c r="E517" s="56"/>
      <c r="F517" s="14">
        <f>IF(AND(LEFT($C517,4)&lt;&gt;"8310")*OR(_xlfn.IFNA(MATCH(LEFT($B517,8),Reference!$E:$E,0),0),(_xlfn.IFNA(MATCH(MID($B517,5,4),Reference!$E:$E,0),0))),$D517,)</f>
        <v>0</v>
      </c>
      <c r="G517" s="14">
        <f t="shared" si="55"/>
        <v>0</v>
      </c>
      <c r="H517" s="14">
        <f t="shared" si="56"/>
        <v>0</v>
      </c>
      <c r="I517" s="14">
        <f>IF(AND(F517=0,G517=0,H517=0,_xlfn.IFNA(MATCH(LEFT($B517,8),Reference!$G:$G,0),0)),0,
IF(AND(F517=0,G517=0,H517=0,_xlfn.IFNA(MATCH(LEFT($B517,8),Reference!$H:$H,0),0)),$D517,
IF(AND(F517=0,G517=0,H517=0,_xlfn.IFNA(MATCH(LEFT($C517,4),Reference!$H:$H,0),0)),$D517,
IF((AND(F517=0,G517=0,H517=0,(_xlfn.IFNA(MATCH(LEFT($B517,4),Reference!$H:$H,0),0)))),$D517,
IF(AND(F517=0,G517=0,H517=0,_xlfn.IFNA(MATCH(MID($B517,5,4),Reference!$H:$H,0),0),LEFT($C517,4)&lt;&gt;"8865"),$D517,0)))))</f>
        <v>552.75</v>
      </c>
      <c r="J517" s="14">
        <f t="shared" si="57"/>
        <v>0</v>
      </c>
      <c r="K517" s="14">
        <f t="shared" si="58"/>
        <v>552.75</v>
      </c>
      <c r="L517" s="14">
        <f t="shared" si="59"/>
        <v>0</v>
      </c>
      <c r="M517" s="14" t="str">
        <f>IFERROR(IFERROR(INDEX(Reference!$C:$C,MATCH(VALUE(LEFT(B517,(FIND("-",B517,1)-1))),Reference!$B:$B,0)),INDEX(Reference!$C:$C,MATCH((LEFT(B517,(FIND("-",B517,1)-1))),Reference!$B:$B,0))),IFERROR(IF(FIND("-",B517),"Asset Management",""),""))</f>
        <v>DBU/Field Ops O&amp;M</v>
      </c>
      <c r="N517" s="14" t="str">
        <f>_xlfn.IFNA(INDEX(Reference!$M:$N,MATCH($C517,Reference!$M:$M,0),2),"Exclude")</f>
        <v>Nonlabor</v>
      </c>
      <c r="O517" s="14" t="str">
        <f>VLOOKUP(X517,'Department Detail'!$A$2:$F$5229,5,FALSE)</f>
        <v>PST &amp; Field Support Services</v>
      </c>
      <c r="R517" s="76"/>
      <c r="X517" s="14">
        <v>4603</v>
      </c>
    </row>
    <row r="518" spans="1:24" s="14" customFormat="1" ht="15" thickBot="1" x14ac:dyDescent="0.35">
      <c r="A518" s="13"/>
      <c r="B518" s="57" t="s">
        <v>470</v>
      </c>
      <c r="C518" s="57" t="s">
        <v>231</v>
      </c>
      <c r="D518" s="56">
        <v>530</v>
      </c>
      <c r="E518" s="56"/>
      <c r="F518" s="14">
        <f>IF(AND(LEFT($C518,4)&lt;&gt;"8310")*OR(_xlfn.IFNA(MATCH(LEFT($B518,8),Reference!$E:$E,0),0),(_xlfn.IFNA(MATCH(MID($B518,5,4),Reference!$E:$E,0),0))),$D518,)</f>
        <v>0</v>
      </c>
      <c r="G518" s="14">
        <f t="shared" si="55"/>
        <v>0</v>
      </c>
      <c r="H518" s="14">
        <f t="shared" si="56"/>
        <v>0</v>
      </c>
      <c r="I518" s="14">
        <f>IF(AND(F518=0,G518=0,H518=0,_xlfn.IFNA(MATCH(LEFT($B518,8),Reference!$G:$G,0),0)),0,
IF(AND(F518=0,G518=0,H518=0,_xlfn.IFNA(MATCH(LEFT($B518,8),Reference!$H:$H,0),0)),$D518,
IF(AND(F518=0,G518=0,H518=0,_xlfn.IFNA(MATCH(LEFT($C518,4),Reference!$H:$H,0),0)),$D518,
IF((AND(F518=0,G518=0,H518=0,(_xlfn.IFNA(MATCH(LEFT($B518,4),Reference!$H:$H,0),0)))),$D518,
IF(AND(F518=0,G518=0,H518=0,_xlfn.IFNA(MATCH(MID($B518,5,4),Reference!$H:$H,0),0),LEFT($C518,4)&lt;&gt;"8865"),$D518,0)))))</f>
        <v>530</v>
      </c>
      <c r="J518" s="14">
        <f t="shared" si="57"/>
        <v>0</v>
      </c>
      <c r="K518" s="14">
        <f t="shared" si="58"/>
        <v>530</v>
      </c>
      <c r="L518" s="14">
        <f t="shared" si="59"/>
        <v>0</v>
      </c>
      <c r="M518" s="14" t="str">
        <f>IFERROR(IFERROR(INDEX(Reference!$C:$C,MATCH(VALUE(LEFT(B518,(FIND("-",B518,1)-1))),Reference!$B:$B,0)),INDEX(Reference!$C:$C,MATCH((LEFT(B518,(FIND("-",B518,1)-1))),Reference!$B:$B,0))),IFERROR(IF(FIND("-",B518),"Asset Management",""),""))</f>
        <v>DBU/Field Ops O&amp;M</v>
      </c>
      <c r="N518" s="14" t="str">
        <f>_xlfn.IFNA(INDEX(Reference!$M:$N,MATCH($C518,Reference!$M:$M,0),2),"Exclude")</f>
        <v>Nonlabor</v>
      </c>
      <c r="O518" s="14" t="str">
        <f>VLOOKUP(X518,'Department Detail'!$A$2:$F$5229,5,FALSE)</f>
        <v>PST &amp; Field Support Services</v>
      </c>
      <c r="R518" s="76"/>
      <c r="X518" s="14">
        <v>4603</v>
      </c>
    </row>
    <row r="519" spans="1:24" s="14" customFormat="1" ht="15" thickBot="1" x14ac:dyDescent="0.35">
      <c r="A519" s="13"/>
      <c r="B519" s="57" t="s">
        <v>470</v>
      </c>
      <c r="C519" s="57" t="s">
        <v>182</v>
      </c>
      <c r="D519" s="56">
        <v>1231.9199999999998</v>
      </c>
      <c r="E519" s="56"/>
      <c r="F519" s="14">
        <f>IF(AND(LEFT($C519,4)&lt;&gt;"8310")*OR(_xlfn.IFNA(MATCH(LEFT($B519,8),Reference!$E:$E,0),0),(_xlfn.IFNA(MATCH(MID($B519,5,4),Reference!$E:$E,0),0))),$D519,)</f>
        <v>0</v>
      </c>
      <c r="G519" s="14">
        <f t="shared" si="55"/>
        <v>0</v>
      </c>
      <c r="H519" s="14">
        <f t="shared" si="56"/>
        <v>0</v>
      </c>
      <c r="I519" s="14">
        <f>IF(AND(F519=0,G519=0,H519=0,_xlfn.IFNA(MATCH(LEFT($B519,8),Reference!$G:$G,0),0)),0,
IF(AND(F519=0,G519=0,H519=0,_xlfn.IFNA(MATCH(LEFT($B519,8),Reference!$H:$H,0),0)),$D519,
IF(AND(F519=0,G519=0,H519=0,_xlfn.IFNA(MATCH(LEFT($C519,4),Reference!$H:$H,0),0)),$D519,
IF((AND(F519=0,G519=0,H519=0,(_xlfn.IFNA(MATCH(LEFT($B519,4),Reference!$H:$H,0),0)))),$D519,
IF(AND(F519=0,G519=0,H519=0,_xlfn.IFNA(MATCH(MID($B519,5,4),Reference!$H:$H,0),0),LEFT($C519,4)&lt;&gt;"8865"),$D519,0)))))</f>
        <v>1231.9199999999998</v>
      </c>
      <c r="J519" s="14">
        <f t="shared" si="57"/>
        <v>0</v>
      </c>
      <c r="K519" s="14">
        <f t="shared" si="58"/>
        <v>1231.9199999999998</v>
      </c>
      <c r="L519" s="14">
        <f t="shared" si="59"/>
        <v>0</v>
      </c>
      <c r="M519" s="14" t="str">
        <f>IFERROR(IFERROR(INDEX(Reference!$C:$C,MATCH(VALUE(LEFT(B519,(FIND("-",B519,1)-1))),Reference!$B:$B,0)),INDEX(Reference!$C:$C,MATCH((LEFT(B519,(FIND("-",B519,1)-1))),Reference!$B:$B,0))),IFERROR(IF(FIND("-",B519),"Asset Management",""),""))</f>
        <v>DBU/Field Ops O&amp;M</v>
      </c>
      <c r="N519" s="14" t="str">
        <f>_xlfn.IFNA(INDEX(Reference!$M:$N,MATCH($C519,Reference!$M:$M,0),2),"Exclude")</f>
        <v>Nonlabor</v>
      </c>
      <c r="O519" s="14" t="str">
        <f>VLOOKUP(X519,'Department Detail'!$A$2:$F$5229,5,FALSE)</f>
        <v>PST &amp; Field Support Services</v>
      </c>
      <c r="R519" s="76"/>
      <c r="X519" s="14">
        <v>4603</v>
      </c>
    </row>
    <row r="520" spans="1:24" s="14" customFormat="1" ht="15" thickBot="1" x14ac:dyDescent="0.35">
      <c r="A520" s="13"/>
      <c r="B520" s="57" t="s">
        <v>470</v>
      </c>
      <c r="C520" s="57" t="s">
        <v>213</v>
      </c>
      <c r="D520" s="56">
        <v>346.04</v>
      </c>
      <c r="E520" s="56"/>
      <c r="F520" s="14">
        <f>IF(AND(LEFT($C520,4)&lt;&gt;"8310")*OR(_xlfn.IFNA(MATCH(LEFT($B520,8),Reference!$E:$E,0),0),(_xlfn.IFNA(MATCH(MID($B520,5,4),Reference!$E:$E,0),0))),$D520,)</f>
        <v>0</v>
      </c>
      <c r="G520" s="14">
        <f t="shared" si="55"/>
        <v>0</v>
      </c>
      <c r="H520" s="14">
        <f t="shared" si="56"/>
        <v>0</v>
      </c>
      <c r="I520" s="14">
        <f>IF(AND(F520=0,G520=0,H520=0,_xlfn.IFNA(MATCH(LEFT($B520,8),Reference!$G:$G,0),0)),0,
IF(AND(F520=0,G520=0,H520=0,_xlfn.IFNA(MATCH(LEFT($B520,8),Reference!$H:$H,0),0)),$D520,
IF(AND(F520=0,G520=0,H520=0,_xlfn.IFNA(MATCH(LEFT($C520,4),Reference!$H:$H,0),0)),$D520,
IF((AND(F520=0,G520=0,H520=0,(_xlfn.IFNA(MATCH(LEFT($B520,4),Reference!$H:$H,0),0)))),$D520,
IF(AND(F520=0,G520=0,H520=0,_xlfn.IFNA(MATCH(MID($B520,5,4),Reference!$H:$H,0),0),LEFT($C520,4)&lt;&gt;"8865"),$D520,0)))))</f>
        <v>346.04</v>
      </c>
      <c r="J520" s="14">
        <f t="shared" si="57"/>
        <v>0</v>
      </c>
      <c r="K520" s="14">
        <f t="shared" si="58"/>
        <v>346.04</v>
      </c>
      <c r="L520" s="14">
        <f t="shared" si="59"/>
        <v>0</v>
      </c>
      <c r="M520" s="14" t="str">
        <f>IFERROR(IFERROR(INDEX(Reference!$C:$C,MATCH(VALUE(LEFT(B520,(FIND("-",B520,1)-1))),Reference!$B:$B,0)),INDEX(Reference!$C:$C,MATCH((LEFT(B520,(FIND("-",B520,1)-1))),Reference!$B:$B,0))),IFERROR(IF(FIND("-",B520),"Asset Management",""),""))</f>
        <v>DBU/Field Ops O&amp;M</v>
      </c>
      <c r="N520" s="14" t="str">
        <f>_xlfn.IFNA(INDEX(Reference!$M:$N,MATCH($C520,Reference!$M:$M,0),2),"Exclude")</f>
        <v>Nonlabor</v>
      </c>
      <c r="O520" s="14" t="str">
        <f>VLOOKUP(X520,'Department Detail'!$A$2:$F$5229,5,FALSE)</f>
        <v>PST &amp; Field Support Services</v>
      </c>
      <c r="R520" s="76"/>
      <c r="X520" s="14">
        <v>4603</v>
      </c>
    </row>
    <row r="521" spans="1:24" s="14" customFormat="1" ht="15" thickBot="1" x14ac:dyDescent="0.35">
      <c r="A521" s="13"/>
      <c r="B521" s="57" t="s">
        <v>470</v>
      </c>
      <c r="C521" s="57" t="s">
        <v>191</v>
      </c>
      <c r="D521" s="56">
        <v>11466.7</v>
      </c>
      <c r="E521" s="56"/>
      <c r="F521" s="14">
        <f>IF(AND(LEFT($C521,4)&lt;&gt;"8310")*OR(_xlfn.IFNA(MATCH(LEFT($B521,8),Reference!$E:$E,0),0),(_xlfn.IFNA(MATCH(MID($B521,5,4),Reference!$E:$E,0),0))),$D521,)</f>
        <v>0</v>
      </c>
      <c r="G521" s="14">
        <f t="shared" si="55"/>
        <v>0</v>
      </c>
      <c r="H521" s="14">
        <f t="shared" si="56"/>
        <v>0</v>
      </c>
      <c r="I521" s="14">
        <f>IF(AND(F521=0,G521=0,H521=0,_xlfn.IFNA(MATCH(LEFT($B521,8),Reference!$G:$G,0),0)),0,
IF(AND(F521=0,G521=0,H521=0,_xlfn.IFNA(MATCH(LEFT($B521,8),Reference!$H:$H,0),0)),$D521,
IF(AND(F521=0,G521=0,H521=0,_xlfn.IFNA(MATCH(LEFT($C521,4),Reference!$H:$H,0),0)),$D521,
IF((AND(F521=0,G521=0,H521=0,(_xlfn.IFNA(MATCH(LEFT($B521,4),Reference!$H:$H,0),0)))),$D521,
IF(AND(F521=0,G521=0,H521=0,_xlfn.IFNA(MATCH(MID($B521,5,4),Reference!$H:$H,0),0),LEFT($C521,4)&lt;&gt;"8865"),$D521,0)))))</f>
        <v>11466.7</v>
      </c>
      <c r="J521" s="14">
        <f t="shared" si="57"/>
        <v>0</v>
      </c>
      <c r="K521" s="14">
        <f t="shared" si="58"/>
        <v>11466.7</v>
      </c>
      <c r="L521" s="14">
        <f t="shared" si="59"/>
        <v>0</v>
      </c>
      <c r="M521" s="14" t="str">
        <f>IFERROR(IFERROR(INDEX(Reference!$C:$C,MATCH(VALUE(LEFT(B521,(FIND("-",B521,1)-1))),Reference!$B:$B,0)),INDEX(Reference!$C:$C,MATCH((LEFT(B521,(FIND("-",B521,1)-1))),Reference!$B:$B,0))),IFERROR(IF(FIND("-",B521),"Asset Management",""),""))</f>
        <v>DBU/Field Ops O&amp;M</v>
      </c>
      <c r="N521" s="14" t="str">
        <f>_xlfn.IFNA(INDEX(Reference!$M:$N,MATCH($C521,Reference!$M:$M,0),2),"Exclude")</f>
        <v>Union Labor</v>
      </c>
      <c r="O521" s="14" t="str">
        <f>VLOOKUP(X521,'Department Detail'!$A$2:$F$5229,5,FALSE)</f>
        <v>PST &amp; Field Support Services</v>
      </c>
      <c r="R521" s="76"/>
      <c r="X521" s="14">
        <v>4603</v>
      </c>
    </row>
    <row r="522" spans="1:24" s="14" customFormat="1" ht="15" thickBot="1" x14ac:dyDescent="0.35">
      <c r="A522" s="13"/>
      <c r="B522" s="57" t="s">
        <v>471</v>
      </c>
      <c r="C522" s="57" t="s">
        <v>186</v>
      </c>
      <c r="D522" s="56">
        <v>165753.5</v>
      </c>
      <c r="E522" s="56"/>
      <c r="F522" s="14">
        <f>IF(AND(LEFT($C522,4)&lt;&gt;"8310")*OR(_xlfn.IFNA(MATCH(LEFT($B522,8),Reference!$E:$E,0),0),(_xlfn.IFNA(MATCH(MID($B522,5,4),Reference!$E:$E,0),0))),$D522,)</f>
        <v>165753.5</v>
      </c>
      <c r="G522" s="14">
        <f t="shared" si="55"/>
        <v>0</v>
      </c>
      <c r="H522" s="14">
        <f t="shared" si="56"/>
        <v>0</v>
      </c>
      <c r="I522" s="14">
        <f>IF(AND(F522=0,G522=0,H522=0,_xlfn.IFNA(MATCH(LEFT($B522,8),Reference!$G:$G,0),0)),0,
IF(AND(F522=0,G522=0,H522=0,_xlfn.IFNA(MATCH(LEFT($B522,8),Reference!$H:$H,0),0)),$D522,
IF(AND(F522=0,G522=0,H522=0,_xlfn.IFNA(MATCH(LEFT($C522,4),Reference!$H:$H,0),0)),$D522,
IF((AND(F522=0,G522=0,H522=0,(_xlfn.IFNA(MATCH(LEFT($B522,4),Reference!$H:$H,0),0)))),$D522,
IF(AND(F522=0,G522=0,H522=0,_xlfn.IFNA(MATCH(MID($B522,5,4),Reference!$H:$H,0),0),LEFT($C522,4)&lt;&gt;"8865"),$D522,0)))))</f>
        <v>0</v>
      </c>
      <c r="J522" s="14">
        <f t="shared" si="57"/>
        <v>0</v>
      </c>
      <c r="K522" s="14">
        <f t="shared" si="58"/>
        <v>165753.5</v>
      </c>
      <c r="L522" s="14">
        <f t="shared" si="59"/>
        <v>0</v>
      </c>
      <c r="M522" s="14" t="str">
        <f>IFERROR(IFERROR(INDEX(Reference!$C:$C,MATCH(VALUE(LEFT(B522,(FIND("-",B522,1)-1))),Reference!$B:$B,0)),INDEX(Reference!$C:$C,MATCH((LEFT(B522,(FIND("-",B522,1)-1))),Reference!$B:$B,0))),IFERROR(IF(FIND("-",B522),"Asset Management",""),""))</f>
        <v>DBU/Field Ops O&amp;M</v>
      </c>
      <c r="N522" s="14" t="str">
        <f>_xlfn.IFNA(INDEX(Reference!$M:$N,MATCH($C522,Reference!$M:$M,0),2),"Exclude")</f>
        <v>Union Labor</v>
      </c>
      <c r="O522" s="14" t="str">
        <f>VLOOKUP(X522,'Department Detail'!$A$2:$F$5229,5,FALSE)</f>
        <v>PST &amp; Field Support Services</v>
      </c>
      <c r="R522" s="76"/>
      <c r="X522" s="14">
        <v>4603</v>
      </c>
    </row>
    <row r="523" spans="1:24" s="14" customFormat="1" ht="15" thickBot="1" x14ac:dyDescent="0.35">
      <c r="A523" s="13"/>
      <c r="B523" s="57" t="s">
        <v>472</v>
      </c>
      <c r="C523" s="57" t="s">
        <v>182</v>
      </c>
      <c r="D523" s="56">
        <v>385.81</v>
      </c>
      <c r="E523" s="56"/>
      <c r="F523" s="14">
        <f>IF(AND(LEFT($C523,4)&lt;&gt;"8310")*OR(_xlfn.IFNA(MATCH(LEFT($B523,8),Reference!$E:$E,0),0),(_xlfn.IFNA(MATCH(MID($B523,5,4),Reference!$E:$E,0),0))),$D523,)</f>
        <v>0</v>
      </c>
      <c r="G523" s="14">
        <f t="shared" si="55"/>
        <v>0</v>
      </c>
      <c r="H523" s="14">
        <f t="shared" si="56"/>
        <v>0</v>
      </c>
      <c r="I523" s="14">
        <f>IF(AND(F523=0,G523=0,H523=0,_xlfn.IFNA(MATCH(LEFT($B523,8),Reference!$G:$G,0),0)),0,
IF(AND(F523=0,G523=0,H523=0,_xlfn.IFNA(MATCH(LEFT($B523,8),Reference!$H:$H,0),0)),$D523,
IF(AND(F523=0,G523=0,H523=0,_xlfn.IFNA(MATCH(LEFT($C523,4),Reference!$H:$H,0),0)),$D523,
IF((AND(F523=0,G523=0,H523=0,(_xlfn.IFNA(MATCH(LEFT($B523,4),Reference!$H:$H,0),0)))),$D523,
IF(AND(F523=0,G523=0,H523=0,_xlfn.IFNA(MATCH(MID($B523,5,4),Reference!$H:$H,0),0),LEFT($C523,4)&lt;&gt;"8865"),$D523,0)))))</f>
        <v>385.81</v>
      </c>
      <c r="J523" s="14">
        <f t="shared" si="57"/>
        <v>0</v>
      </c>
      <c r="K523" s="14">
        <f t="shared" si="58"/>
        <v>385.81</v>
      </c>
      <c r="L523" s="14">
        <f t="shared" si="59"/>
        <v>0</v>
      </c>
      <c r="M523" s="14" t="str">
        <f>IFERROR(IFERROR(INDEX(Reference!$C:$C,MATCH(VALUE(LEFT(B523,(FIND("-",B523,1)-1))),Reference!$B:$B,0)),INDEX(Reference!$C:$C,MATCH((LEFT(B523,(FIND("-",B523,1)-1))),Reference!$B:$B,0))),IFERROR(IF(FIND("-",B523),"Asset Management",""),""))</f>
        <v>DBU/Field Ops O&amp;M</v>
      </c>
      <c r="N523" s="14" t="str">
        <f>_xlfn.IFNA(INDEX(Reference!$M:$N,MATCH($C523,Reference!$M:$M,0),2),"Exclude")</f>
        <v>Nonlabor</v>
      </c>
      <c r="O523" s="14" t="str">
        <f>VLOOKUP(X523,'Department Detail'!$A$2:$F$5229,5,FALSE)</f>
        <v>PST &amp; Field Support Services</v>
      </c>
      <c r="R523" s="76"/>
      <c r="X523" s="14">
        <v>4603</v>
      </c>
    </row>
    <row r="524" spans="1:24" s="14" customFormat="1" ht="15" thickBot="1" x14ac:dyDescent="0.35">
      <c r="A524" s="13"/>
      <c r="B524" s="57" t="s">
        <v>473</v>
      </c>
      <c r="C524" s="57" t="s">
        <v>202</v>
      </c>
      <c r="D524" s="56">
        <v>325.91000000000003</v>
      </c>
      <c r="E524" s="56"/>
      <c r="F524" s="14">
        <f>IF(AND(LEFT($C524,4)&lt;&gt;"8310")*OR(_xlfn.IFNA(MATCH(LEFT($B524,8),Reference!$E:$E,0),0),(_xlfn.IFNA(MATCH(MID($B524,5,4),Reference!$E:$E,0),0))),$D524,)</f>
        <v>0</v>
      </c>
      <c r="G524" s="14">
        <f t="shared" si="55"/>
        <v>0</v>
      </c>
      <c r="H524" s="14">
        <f t="shared" si="56"/>
        <v>0</v>
      </c>
      <c r="I524" s="14">
        <f>IF(AND(F524=0,G524=0,H524=0,_xlfn.IFNA(MATCH(LEFT($B524,8),Reference!$G:$G,0),0)),0,
IF(AND(F524=0,G524=0,H524=0,_xlfn.IFNA(MATCH(LEFT($B524,8),Reference!$H:$H,0),0)),$D524,
IF(AND(F524=0,G524=0,H524=0,_xlfn.IFNA(MATCH(LEFT($C524,4),Reference!$H:$H,0),0)),$D524,
IF((AND(F524=0,G524=0,H524=0,(_xlfn.IFNA(MATCH(LEFT($B524,4),Reference!$H:$H,0),0)))),$D524,
IF(AND(F524=0,G524=0,H524=0,_xlfn.IFNA(MATCH(MID($B524,5,4),Reference!$H:$H,0),0),LEFT($C524,4)&lt;&gt;"8865"),$D524,0)))))</f>
        <v>0</v>
      </c>
      <c r="J524" s="14">
        <f t="shared" si="57"/>
        <v>325.91000000000003</v>
      </c>
      <c r="K524" s="14">
        <f t="shared" si="58"/>
        <v>325.91000000000003</v>
      </c>
      <c r="L524" s="14">
        <f t="shared" si="59"/>
        <v>0</v>
      </c>
      <c r="M524" s="14" t="str">
        <f>IFERROR(IFERROR(INDEX(Reference!$C:$C,MATCH(VALUE(LEFT(B524,(FIND("-",B524,1)-1))),Reference!$B:$B,0)),INDEX(Reference!$C:$C,MATCH((LEFT(B524,(FIND("-",B524,1)-1))),Reference!$B:$B,0))),IFERROR(IF(FIND("-",B524),"Asset Management",""),""))</f>
        <v>Asset Management</v>
      </c>
      <c r="N524" s="14" t="str">
        <f>_xlfn.IFNA(INDEX(Reference!$M:$N,MATCH($C524,Reference!$M:$M,0),2),"Exclude")</f>
        <v>Nonlabor</v>
      </c>
      <c r="O524" s="14" t="str">
        <f>VLOOKUP(X524,'Department Detail'!$A$2:$F$5229,5,FALSE)</f>
        <v>PST &amp; Field Support Services</v>
      </c>
      <c r="R524" s="76"/>
      <c r="X524" s="14">
        <v>4603</v>
      </c>
    </row>
    <row r="525" spans="1:24" s="14" customFormat="1" ht="15" thickBot="1" x14ac:dyDescent="0.35">
      <c r="A525" s="13"/>
      <c r="B525" s="57" t="s">
        <v>473</v>
      </c>
      <c r="C525" s="57" t="s">
        <v>182</v>
      </c>
      <c r="D525" s="56">
        <v>160.98000000000002</v>
      </c>
      <c r="E525" s="56"/>
      <c r="F525" s="14">
        <f>IF(AND(LEFT($C525,4)&lt;&gt;"8310")*OR(_xlfn.IFNA(MATCH(LEFT($B525,8),Reference!$E:$E,0),0),(_xlfn.IFNA(MATCH(MID($B525,5,4),Reference!$E:$E,0),0))),$D525,)</f>
        <v>0</v>
      </c>
      <c r="G525" s="14">
        <f t="shared" si="55"/>
        <v>0</v>
      </c>
      <c r="H525" s="14">
        <f t="shared" si="56"/>
        <v>0</v>
      </c>
      <c r="I525" s="14">
        <f>IF(AND(F525=0,G525=0,H525=0,_xlfn.IFNA(MATCH(LEFT($B525,8),Reference!$G:$G,0),0)),0,
IF(AND(F525=0,G525=0,H525=0,_xlfn.IFNA(MATCH(LEFT($B525,8),Reference!$H:$H,0),0)),$D525,
IF(AND(F525=0,G525=0,H525=0,_xlfn.IFNA(MATCH(LEFT($C525,4),Reference!$H:$H,0),0)),$D525,
IF((AND(F525=0,G525=0,H525=0,(_xlfn.IFNA(MATCH(LEFT($B525,4),Reference!$H:$H,0),0)))),$D525,
IF(AND(F525=0,G525=0,H525=0,_xlfn.IFNA(MATCH(MID($B525,5,4),Reference!$H:$H,0),0),LEFT($C525,4)&lt;&gt;"8865"),$D525,0)))))</f>
        <v>0</v>
      </c>
      <c r="J525" s="14">
        <f t="shared" si="57"/>
        <v>160.98000000000002</v>
      </c>
      <c r="K525" s="14">
        <f t="shared" si="58"/>
        <v>160.98000000000002</v>
      </c>
      <c r="L525" s="14">
        <f t="shared" si="59"/>
        <v>0</v>
      </c>
      <c r="M525" s="14" t="str">
        <f>IFERROR(IFERROR(INDEX(Reference!$C:$C,MATCH(VALUE(LEFT(B525,(FIND("-",B525,1)-1))),Reference!$B:$B,0)),INDEX(Reference!$C:$C,MATCH((LEFT(B525,(FIND("-",B525,1)-1))),Reference!$B:$B,0))),IFERROR(IF(FIND("-",B525),"Asset Management",""),""))</f>
        <v>Asset Management</v>
      </c>
      <c r="N525" s="14" t="str">
        <f>_xlfn.IFNA(INDEX(Reference!$M:$N,MATCH($C525,Reference!$M:$M,0),2),"Exclude")</f>
        <v>Nonlabor</v>
      </c>
      <c r="O525" s="14" t="str">
        <f>VLOOKUP(X525,'Department Detail'!$A$2:$F$5229,5,FALSE)</f>
        <v>PST &amp; Field Support Services</v>
      </c>
      <c r="R525" s="76"/>
      <c r="X525" s="14">
        <v>4603</v>
      </c>
    </row>
    <row r="526" spans="1:24" s="14" customFormat="1" ht="15" thickBot="1" x14ac:dyDescent="0.35">
      <c r="A526" s="13"/>
      <c r="B526" s="57" t="s">
        <v>473</v>
      </c>
      <c r="C526" s="57" t="s">
        <v>213</v>
      </c>
      <c r="D526" s="56">
        <v>113.7</v>
      </c>
      <c r="E526" s="56"/>
      <c r="F526" s="14">
        <f>IF(AND(LEFT($C526,4)&lt;&gt;"8310")*OR(_xlfn.IFNA(MATCH(LEFT($B526,8),Reference!$E:$E,0),0),(_xlfn.IFNA(MATCH(MID($B526,5,4),Reference!$E:$E,0),0))),$D526,)</f>
        <v>0</v>
      </c>
      <c r="G526" s="14">
        <f t="shared" si="55"/>
        <v>0</v>
      </c>
      <c r="H526" s="14">
        <f t="shared" si="56"/>
        <v>0</v>
      </c>
      <c r="I526" s="14">
        <f>IF(AND(F526=0,G526=0,H526=0,_xlfn.IFNA(MATCH(LEFT($B526,8),Reference!$G:$G,0),0)),0,
IF(AND(F526=0,G526=0,H526=0,_xlfn.IFNA(MATCH(LEFT($B526,8),Reference!$H:$H,0),0)),$D526,
IF(AND(F526=0,G526=0,H526=0,_xlfn.IFNA(MATCH(LEFT($C526,4),Reference!$H:$H,0),0)),$D526,
IF((AND(F526=0,G526=0,H526=0,(_xlfn.IFNA(MATCH(LEFT($B526,4),Reference!$H:$H,0),0)))),$D526,
IF(AND(F526=0,G526=0,H526=0,_xlfn.IFNA(MATCH(MID($B526,5,4),Reference!$H:$H,0),0),LEFT($C526,4)&lt;&gt;"8865"),$D526,0)))))</f>
        <v>0</v>
      </c>
      <c r="J526" s="14">
        <f t="shared" si="57"/>
        <v>113.7</v>
      </c>
      <c r="K526" s="14">
        <f t="shared" si="58"/>
        <v>113.7</v>
      </c>
      <c r="L526" s="14">
        <f t="shared" si="59"/>
        <v>0</v>
      </c>
      <c r="M526" s="14" t="str">
        <f>IFERROR(IFERROR(INDEX(Reference!$C:$C,MATCH(VALUE(LEFT(B526,(FIND("-",B526,1)-1))),Reference!$B:$B,0)),INDEX(Reference!$C:$C,MATCH((LEFT(B526,(FIND("-",B526,1)-1))),Reference!$B:$B,0))),IFERROR(IF(FIND("-",B526),"Asset Management",""),""))</f>
        <v>Asset Management</v>
      </c>
      <c r="N526" s="14" t="str">
        <f>_xlfn.IFNA(INDEX(Reference!$M:$N,MATCH($C526,Reference!$M:$M,0),2),"Exclude")</f>
        <v>Nonlabor</v>
      </c>
      <c r="O526" s="14" t="str">
        <f>VLOOKUP(X526,'Department Detail'!$A$2:$F$5229,5,FALSE)</f>
        <v>PST &amp; Field Support Services</v>
      </c>
      <c r="R526" s="76"/>
      <c r="X526" s="14">
        <v>4603</v>
      </c>
    </row>
    <row r="527" spans="1:24" s="14" customFormat="1" ht="15" thickBot="1" x14ac:dyDescent="0.35">
      <c r="A527" s="13"/>
      <c r="B527" s="57" t="s">
        <v>474</v>
      </c>
      <c r="C527" s="57" t="s">
        <v>208</v>
      </c>
      <c r="D527" s="56">
        <v>22.25</v>
      </c>
      <c r="E527" s="56"/>
      <c r="F527" s="14">
        <f>IF(AND(LEFT($C527,4)&lt;&gt;"8310")*OR(_xlfn.IFNA(MATCH(LEFT($B527,8),Reference!$E:$E,0),0),(_xlfn.IFNA(MATCH(MID($B527,5,4),Reference!$E:$E,0),0))),$D527,)</f>
        <v>0</v>
      </c>
      <c r="G527" s="14">
        <f t="shared" si="55"/>
        <v>0</v>
      </c>
      <c r="H527" s="14">
        <f t="shared" si="56"/>
        <v>0</v>
      </c>
      <c r="I527" s="14">
        <f>IF(AND(F527=0,G527=0,H527=0,_xlfn.IFNA(MATCH(LEFT($B527,8),Reference!$G:$G,0),0)),0,
IF(AND(F527=0,G527=0,H527=0,_xlfn.IFNA(MATCH(LEFT($B527,8),Reference!$H:$H,0),0)),$D527,
IF(AND(F527=0,G527=0,H527=0,_xlfn.IFNA(MATCH(LEFT($C527,4),Reference!$H:$H,0),0)),$D527,
IF((AND(F527=0,G527=0,H527=0,(_xlfn.IFNA(MATCH(LEFT($B527,4),Reference!$H:$H,0),0)))),$D527,
IF(AND(F527=0,G527=0,H527=0,_xlfn.IFNA(MATCH(MID($B527,5,4),Reference!$H:$H,0),0),LEFT($C527,4)&lt;&gt;"8865"),$D527,0)))))</f>
        <v>0</v>
      </c>
      <c r="J527" s="14">
        <f t="shared" si="57"/>
        <v>22.25</v>
      </c>
      <c r="K527" s="14">
        <f t="shared" si="58"/>
        <v>22.25</v>
      </c>
      <c r="L527" s="14">
        <f t="shared" si="59"/>
        <v>0</v>
      </c>
      <c r="M527" s="14" t="str">
        <f>IFERROR(IFERROR(INDEX(Reference!$C:$C,MATCH(VALUE(LEFT(B527,(FIND("-",B527,1)-1))),Reference!$B:$B,0)),INDEX(Reference!$C:$C,MATCH((LEFT(B527,(FIND("-",B527,1)-1))),Reference!$B:$B,0))),IFERROR(IF(FIND("-",B527),"Asset Management",""),""))</f>
        <v>Asset Management</v>
      </c>
      <c r="N527" s="14" t="str">
        <f>_xlfn.IFNA(INDEX(Reference!$M:$N,MATCH($C527,Reference!$M:$M,0),2),"Exclude")</f>
        <v>Inventory</v>
      </c>
      <c r="O527" s="14" t="str">
        <f>VLOOKUP(X527,'Department Detail'!$A$2:$F$5229,5,FALSE)</f>
        <v>PST &amp; Field Support Services</v>
      </c>
      <c r="R527" s="76"/>
      <c r="X527" s="14">
        <v>4603</v>
      </c>
    </row>
    <row r="528" spans="1:24" s="14" customFormat="1" ht="15" thickBot="1" x14ac:dyDescent="0.35">
      <c r="A528" s="13"/>
      <c r="B528" s="57" t="s">
        <v>474</v>
      </c>
      <c r="C528" s="57" t="s">
        <v>211</v>
      </c>
      <c r="D528" s="56">
        <v>-22.25</v>
      </c>
      <c r="E528" s="56"/>
      <c r="F528" s="14">
        <f>IF(AND(LEFT($C528,4)&lt;&gt;"8310")*OR(_xlfn.IFNA(MATCH(LEFT($B528,8),Reference!$E:$E,0),0),(_xlfn.IFNA(MATCH(MID($B528,5,4),Reference!$E:$E,0),0))),$D528,)</f>
        <v>0</v>
      </c>
      <c r="G528" s="14">
        <f t="shared" si="55"/>
        <v>0</v>
      </c>
      <c r="H528" s="14">
        <f t="shared" si="56"/>
        <v>0</v>
      </c>
      <c r="I528" s="14">
        <f>IF(AND(F528=0,G528=0,H528=0,_xlfn.IFNA(MATCH(LEFT($B528,8),Reference!$G:$G,0),0)),0,
IF(AND(F528=0,G528=0,H528=0,_xlfn.IFNA(MATCH(LEFT($B528,8),Reference!$H:$H,0),0)),$D528,
IF(AND(F528=0,G528=0,H528=0,_xlfn.IFNA(MATCH(LEFT($C528,4),Reference!$H:$H,0),0)),$D528,
IF((AND(F528=0,G528=0,H528=0,(_xlfn.IFNA(MATCH(LEFT($B528,4),Reference!$H:$H,0),0)))),$D528,
IF(AND(F528=0,G528=0,H528=0,_xlfn.IFNA(MATCH(MID($B528,5,4),Reference!$H:$H,0),0),LEFT($C528,4)&lt;&gt;"8865"),$D528,0)))))</f>
        <v>0</v>
      </c>
      <c r="J528" s="14">
        <f t="shared" si="57"/>
        <v>-22.25</v>
      </c>
      <c r="K528" s="14">
        <f t="shared" si="58"/>
        <v>-22.25</v>
      </c>
      <c r="L528" s="14">
        <f t="shared" si="59"/>
        <v>0</v>
      </c>
      <c r="M528" s="14" t="str">
        <f>IFERROR(IFERROR(INDEX(Reference!$C:$C,MATCH(VALUE(LEFT(B528,(FIND("-",B528,1)-1))),Reference!$B:$B,0)),INDEX(Reference!$C:$C,MATCH((LEFT(B528,(FIND("-",B528,1)-1))),Reference!$B:$B,0))),IFERROR(IF(FIND("-",B528),"Asset Management",""),""))</f>
        <v>Asset Management</v>
      </c>
      <c r="N528" s="14" t="str">
        <f>_xlfn.IFNA(INDEX(Reference!$M:$N,MATCH($C528,Reference!$M:$M,0),2),"Exclude")</f>
        <v>Inventory</v>
      </c>
      <c r="O528" s="14" t="str">
        <f>VLOOKUP(X528,'Department Detail'!$A$2:$F$5229,5,FALSE)</f>
        <v>PST &amp; Field Support Services</v>
      </c>
      <c r="R528" s="76"/>
      <c r="X528" s="14">
        <v>4603</v>
      </c>
    </row>
    <row r="529" spans="1:24" s="14" customFormat="1" ht="15" thickBot="1" x14ac:dyDescent="0.35">
      <c r="A529" s="13"/>
      <c r="B529" s="57" t="s">
        <v>475</v>
      </c>
      <c r="C529" s="57" t="s">
        <v>208</v>
      </c>
      <c r="D529" s="56">
        <v>222.49</v>
      </c>
      <c r="E529" s="56"/>
      <c r="F529" s="14">
        <f>IF(AND(LEFT($C529,4)&lt;&gt;"8310")*OR(_xlfn.IFNA(MATCH(LEFT($B529,8),Reference!$E:$E,0),0),(_xlfn.IFNA(MATCH(MID($B529,5,4),Reference!$E:$E,0),0))),$D529,)</f>
        <v>0</v>
      </c>
      <c r="G529" s="14">
        <f t="shared" si="55"/>
        <v>0</v>
      </c>
      <c r="H529" s="14">
        <f t="shared" si="56"/>
        <v>0</v>
      </c>
      <c r="I529" s="14">
        <f>IF(AND(F529=0,G529=0,H529=0,_xlfn.IFNA(MATCH(LEFT($B529,8),Reference!$G:$G,0),0)),0,
IF(AND(F529=0,G529=0,H529=0,_xlfn.IFNA(MATCH(LEFT($B529,8),Reference!$H:$H,0),0)),$D529,
IF(AND(F529=0,G529=0,H529=0,_xlfn.IFNA(MATCH(LEFT($C529,4),Reference!$H:$H,0),0)),$D529,
IF((AND(F529=0,G529=0,H529=0,(_xlfn.IFNA(MATCH(LEFT($B529,4),Reference!$H:$H,0),0)))),$D529,
IF(AND(F529=0,G529=0,H529=0,_xlfn.IFNA(MATCH(MID($B529,5,4),Reference!$H:$H,0),0),LEFT($C529,4)&lt;&gt;"8865"),$D529,0)))))</f>
        <v>0</v>
      </c>
      <c r="J529" s="14">
        <f t="shared" si="57"/>
        <v>222.49</v>
      </c>
      <c r="K529" s="14">
        <f t="shared" si="58"/>
        <v>222.49</v>
      </c>
      <c r="L529" s="14">
        <f t="shared" si="59"/>
        <v>0</v>
      </c>
      <c r="M529" s="14" t="str">
        <f>IFERROR(IFERROR(INDEX(Reference!$C:$C,MATCH(VALUE(LEFT(B529,(FIND("-",B529,1)-1))),Reference!$B:$B,0)),INDEX(Reference!$C:$C,MATCH((LEFT(B529,(FIND("-",B529,1)-1))),Reference!$B:$B,0))),IFERROR(IF(FIND("-",B529),"Asset Management",""),""))</f>
        <v>Asset Management</v>
      </c>
      <c r="N529" s="14" t="str">
        <f>_xlfn.IFNA(INDEX(Reference!$M:$N,MATCH($C529,Reference!$M:$M,0),2),"Exclude")</f>
        <v>Inventory</v>
      </c>
      <c r="O529" s="14" t="str">
        <f>VLOOKUP(X529,'Department Detail'!$A$2:$F$5229,5,FALSE)</f>
        <v>PST &amp; Field Support Services</v>
      </c>
      <c r="R529" s="76"/>
      <c r="X529" s="14">
        <v>4603</v>
      </c>
    </row>
    <row r="530" spans="1:24" s="14" customFormat="1" ht="15" thickBot="1" x14ac:dyDescent="0.35">
      <c r="A530" s="13"/>
      <c r="B530" s="57" t="s">
        <v>475</v>
      </c>
      <c r="C530" s="57" t="s">
        <v>211</v>
      </c>
      <c r="D530" s="56">
        <v>-222.49</v>
      </c>
      <c r="E530" s="56"/>
      <c r="F530" s="14">
        <f>IF(AND(LEFT($C530,4)&lt;&gt;"8310")*OR(_xlfn.IFNA(MATCH(LEFT($B530,8),Reference!$E:$E,0),0),(_xlfn.IFNA(MATCH(MID($B530,5,4),Reference!$E:$E,0),0))),$D530,)</f>
        <v>0</v>
      </c>
      <c r="G530" s="14">
        <f t="shared" si="55"/>
        <v>0</v>
      </c>
      <c r="H530" s="14">
        <f t="shared" si="56"/>
        <v>0</v>
      </c>
      <c r="I530" s="14">
        <f>IF(AND(F530=0,G530=0,H530=0,_xlfn.IFNA(MATCH(LEFT($B530,8),Reference!$G:$G,0),0)),0,
IF(AND(F530=0,G530=0,H530=0,_xlfn.IFNA(MATCH(LEFT($B530,8),Reference!$H:$H,0),0)),$D530,
IF(AND(F530=0,G530=0,H530=0,_xlfn.IFNA(MATCH(LEFT($C530,4),Reference!$H:$H,0),0)),$D530,
IF((AND(F530=0,G530=0,H530=0,(_xlfn.IFNA(MATCH(LEFT($B530,4),Reference!$H:$H,0),0)))),$D530,
IF(AND(F530=0,G530=0,H530=0,_xlfn.IFNA(MATCH(MID($B530,5,4),Reference!$H:$H,0),0),LEFT($C530,4)&lt;&gt;"8865"),$D530,0)))))</f>
        <v>0</v>
      </c>
      <c r="J530" s="14">
        <f t="shared" si="57"/>
        <v>-222.49</v>
      </c>
      <c r="K530" s="14">
        <f t="shared" si="58"/>
        <v>-222.49</v>
      </c>
      <c r="L530" s="14">
        <f t="shared" si="59"/>
        <v>0</v>
      </c>
      <c r="M530" s="14" t="str">
        <f>IFERROR(IFERROR(INDEX(Reference!$C:$C,MATCH(VALUE(LEFT(B530,(FIND("-",B530,1)-1))),Reference!$B:$B,0)),INDEX(Reference!$C:$C,MATCH((LEFT(B530,(FIND("-",B530,1)-1))),Reference!$B:$B,0))),IFERROR(IF(FIND("-",B530),"Asset Management",""),""))</f>
        <v>Asset Management</v>
      </c>
      <c r="N530" s="14" t="str">
        <f>_xlfn.IFNA(INDEX(Reference!$M:$N,MATCH($C530,Reference!$M:$M,0),2),"Exclude")</f>
        <v>Inventory</v>
      </c>
      <c r="O530" s="14" t="str">
        <f>VLOOKUP(X530,'Department Detail'!$A$2:$F$5229,5,FALSE)</f>
        <v>PST &amp; Field Support Services</v>
      </c>
      <c r="R530" s="76"/>
      <c r="X530" s="14">
        <v>4603</v>
      </c>
    </row>
    <row r="531" spans="1:24" s="14" customFormat="1" ht="15" thickBot="1" x14ac:dyDescent="0.35">
      <c r="A531" s="13"/>
      <c r="B531" s="57" t="s">
        <v>476</v>
      </c>
      <c r="C531" s="57" t="s">
        <v>244</v>
      </c>
      <c r="D531" s="56">
        <v>19.7</v>
      </c>
      <c r="E531" s="56"/>
      <c r="F531" s="14">
        <f>IF(AND(LEFT($C531,4)&lt;&gt;"8310")*OR(_xlfn.IFNA(MATCH(LEFT($B531,8),Reference!$E:$E,0),0),(_xlfn.IFNA(MATCH(MID($B531,5,4),Reference!$E:$E,0),0))),$D531,)</f>
        <v>0</v>
      </c>
      <c r="G531" s="14">
        <f t="shared" si="55"/>
        <v>0</v>
      </c>
      <c r="H531" s="14">
        <f t="shared" si="56"/>
        <v>0</v>
      </c>
      <c r="I531" s="14">
        <f>IF(AND(F531=0,G531=0,H531=0,_xlfn.IFNA(MATCH(LEFT($B531,8),Reference!$G:$G,0),0)),0,
IF(AND(F531=0,G531=0,H531=0,_xlfn.IFNA(MATCH(LEFT($B531,8),Reference!$H:$H,0),0)),$D531,
IF(AND(F531=0,G531=0,H531=0,_xlfn.IFNA(MATCH(LEFT($C531,4),Reference!$H:$H,0),0)),$D531,
IF((AND(F531=0,G531=0,H531=0,(_xlfn.IFNA(MATCH(LEFT($B531,4),Reference!$H:$H,0),0)))),$D531,
IF(AND(F531=0,G531=0,H531=0,_xlfn.IFNA(MATCH(MID($B531,5,4),Reference!$H:$H,0),0),LEFT($C531,4)&lt;&gt;"8865"),$D531,0)))))</f>
        <v>19.7</v>
      </c>
      <c r="J531" s="14">
        <f t="shared" si="57"/>
        <v>0</v>
      </c>
      <c r="K531" s="14">
        <f t="shared" si="58"/>
        <v>19.7</v>
      </c>
      <c r="L531" s="14">
        <f t="shared" si="59"/>
        <v>0</v>
      </c>
      <c r="M531" s="14" t="str">
        <f>IFERROR(IFERROR(INDEX(Reference!$C:$C,MATCH(VALUE(LEFT(B531,(FIND("-",B531,1)-1))),Reference!$B:$B,0)),INDEX(Reference!$C:$C,MATCH((LEFT(B531,(FIND("-",B531,1)-1))),Reference!$B:$B,0))),IFERROR(IF(FIND("-",B531),"Asset Management",""),""))</f>
        <v>Asset Management</v>
      </c>
      <c r="N531" s="14" t="str">
        <f>_xlfn.IFNA(INDEX(Reference!$M:$N,MATCH($C531,Reference!$M:$M,0),2),"Exclude")</f>
        <v>Nonlabor</v>
      </c>
      <c r="O531" s="14" t="str">
        <f>VLOOKUP(X531,'Department Detail'!$A$2:$F$5229,5,FALSE)</f>
        <v>PST &amp; Field Support Services</v>
      </c>
      <c r="R531" s="76"/>
      <c r="X531" s="14">
        <v>4603</v>
      </c>
    </row>
    <row r="532" spans="1:24" s="14" customFormat="1" ht="15" thickBot="1" x14ac:dyDescent="0.35">
      <c r="A532" s="13"/>
      <c r="B532" s="57" t="s">
        <v>476</v>
      </c>
      <c r="C532" s="57" t="s">
        <v>194</v>
      </c>
      <c r="D532" s="56">
        <v>100</v>
      </c>
      <c r="E532" s="56"/>
      <c r="F532" s="14">
        <f>IF(AND(LEFT($C532,4)&lt;&gt;"8310")*OR(_xlfn.IFNA(MATCH(LEFT($B532,8),Reference!$E:$E,0),0),(_xlfn.IFNA(MATCH(MID($B532,5,4),Reference!$E:$E,0),0))),$D532,)</f>
        <v>0</v>
      </c>
      <c r="G532" s="14">
        <f t="shared" si="55"/>
        <v>0</v>
      </c>
      <c r="H532" s="14">
        <f t="shared" si="56"/>
        <v>0</v>
      </c>
      <c r="I532" s="14">
        <f>IF(AND(F532=0,G532=0,H532=0,_xlfn.IFNA(MATCH(LEFT($B532,8),Reference!$G:$G,0),0)),0,
IF(AND(F532=0,G532=0,H532=0,_xlfn.IFNA(MATCH(LEFT($B532,8),Reference!$H:$H,0),0)),$D532,
IF(AND(F532=0,G532=0,H532=0,_xlfn.IFNA(MATCH(LEFT($C532,4),Reference!$H:$H,0),0)),$D532,
IF((AND(F532=0,G532=0,H532=0,(_xlfn.IFNA(MATCH(LEFT($B532,4),Reference!$H:$H,0),0)))),$D532,
IF(AND(F532=0,G532=0,H532=0,_xlfn.IFNA(MATCH(MID($B532,5,4),Reference!$H:$H,0),0),LEFT($C532,4)&lt;&gt;"8865"),$D532,0)))))</f>
        <v>100</v>
      </c>
      <c r="J532" s="14">
        <f t="shared" si="57"/>
        <v>0</v>
      </c>
      <c r="K532" s="14">
        <f t="shared" si="58"/>
        <v>100</v>
      </c>
      <c r="L532" s="14">
        <f t="shared" si="59"/>
        <v>0</v>
      </c>
      <c r="M532" s="14" t="str">
        <f>IFERROR(IFERROR(INDEX(Reference!$C:$C,MATCH(VALUE(LEFT(B532,(FIND("-",B532,1)-1))),Reference!$B:$B,0)),INDEX(Reference!$C:$C,MATCH((LEFT(B532,(FIND("-",B532,1)-1))),Reference!$B:$B,0))),IFERROR(IF(FIND("-",B532),"Asset Management",""),""))</f>
        <v>Asset Management</v>
      </c>
      <c r="N532" s="14" t="str">
        <f>_xlfn.IFNA(INDEX(Reference!$M:$N,MATCH($C532,Reference!$M:$M,0),2),"Exclude")</f>
        <v>Nonlabor</v>
      </c>
      <c r="O532" s="14" t="str">
        <f>VLOOKUP(X532,'Department Detail'!$A$2:$F$5229,5,FALSE)</f>
        <v>PST &amp; Field Support Services</v>
      </c>
      <c r="R532" s="76"/>
      <c r="X532" s="14">
        <v>4603</v>
      </c>
    </row>
    <row r="533" spans="1:24" s="14" customFormat="1" ht="15" thickBot="1" x14ac:dyDescent="0.35">
      <c r="A533" s="13"/>
      <c r="B533" s="57" t="s">
        <v>476</v>
      </c>
      <c r="C533" s="57" t="s">
        <v>185</v>
      </c>
      <c r="D533" s="56">
        <v>140033.75</v>
      </c>
      <c r="E533" s="56"/>
      <c r="F533" s="14">
        <f>IF(AND(LEFT($C533,4)&lt;&gt;"8310")*OR(_xlfn.IFNA(MATCH(LEFT($B533,8),Reference!$E:$E,0),0),(_xlfn.IFNA(MATCH(MID($B533,5,4),Reference!$E:$E,0),0))),$D533,)</f>
        <v>0</v>
      </c>
      <c r="G533" s="14">
        <f t="shared" si="55"/>
        <v>0</v>
      </c>
      <c r="H533" s="14">
        <f t="shared" si="56"/>
        <v>0</v>
      </c>
      <c r="I533" s="14">
        <f>IF(AND(F533=0,G533=0,H533=0,_xlfn.IFNA(MATCH(LEFT($B533,8),Reference!$G:$G,0),0)),0,
IF(AND(F533=0,G533=0,H533=0,_xlfn.IFNA(MATCH(LEFT($B533,8),Reference!$H:$H,0),0)),$D533,
IF(AND(F533=0,G533=0,H533=0,_xlfn.IFNA(MATCH(LEFT($C533,4),Reference!$H:$H,0),0)),$D533,
IF((AND(F533=0,G533=0,H533=0,(_xlfn.IFNA(MATCH(LEFT($B533,4),Reference!$H:$H,0),0)))),$D533,
IF(AND(F533=0,G533=0,H533=0,_xlfn.IFNA(MATCH(MID($B533,5,4),Reference!$H:$H,0),0),LEFT($C533,4)&lt;&gt;"8865"),$D533,0)))))</f>
        <v>140033.75</v>
      </c>
      <c r="J533" s="14">
        <f t="shared" si="57"/>
        <v>0</v>
      </c>
      <c r="K533" s="14">
        <f t="shared" si="58"/>
        <v>140033.75</v>
      </c>
      <c r="L533" s="14">
        <f t="shared" si="59"/>
        <v>0</v>
      </c>
      <c r="M533" s="14" t="str">
        <f>IFERROR(IFERROR(INDEX(Reference!$C:$C,MATCH(VALUE(LEFT(B533,(FIND("-",B533,1)-1))),Reference!$B:$B,0)),INDEX(Reference!$C:$C,MATCH((LEFT(B533,(FIND("-",B533,1)-1))),Reference!$B:$B,0))),IFERROR(IF(FIND("-",B533),"Asset Management",""),""))</f>
        <v>Asset Management</v>
      </c>
      <c r="N533" s="14" t="str">
        <f>_xlfn.IFNA(INDEX(Reference!$M:$N,MATCH($C533,Reference!$M:$M,0),2),"Exclude")</f>
        <v>NonUnion Labor</v>
      </c>
      <c r="O533" s="14" t="str">
        <f>VLOOKUP(X533,'Department Detail'!$A$2:$F$5229,5,FALSE)</f>
        <v>PST &amp; Field Support Services</v>
      </c>
      <c r="R533" s="76"/>
      <c r="X533" s="14">
        <v>5024</v>
      </c>
    </row>
    <row r="534" spans="1:24" s="14" customFormat="1" ht="15" thickBot="1" x14ac:dyDescent="0.35">
      <c r="A534" s="13"/>
      <c r="B534" s="57" t="s">
        <v>476</v>
      </c>
      <c r="C534" s="57" t="s">
        <v>186</v>
      </c>
      <c r="D534" s="56">
        <v>14834.399999999998</v>
      </c>
      <c r="E534" s="56"/>
      <c r="F534" s="14">
        <f>IF(AND(LEFT($C534,4)&lt;&gt;"8310")*OR(_xlfn.IFNA(MATCH(LEFT($B534,8),Reference!$E:$E,0),0),(_xlfn.IFNA(MATCH(MID($B534,5,4),Reference!$E:$E,0),0))),$D534,)</f>
        <v>0</v>
      </c>
      <c r="G534" s="14">
        <f t="shared" si="55"/>
        <v>0</v>
      </c>
      <c r="H534" s="14">
        <f t="shared" si="56"/>
        <v>0</v>
      </c>
      <c r="I534" s="14">
        <f>IF(AND(F534=0,G534=0,H534=0,_xlfn.IFNA(MATCH(LEFT($B534,8),Reference!$G:$G,0),0)),0,
IF(AND(F534=0,G534=0,H534=0,_xlfn.IFNA(MATCH(LEFT($B534,8),Reference!$H:$H,0),0)),$D534,
IF(AND(F534=0,G534=0,H534=0,_xlfn.IFNA(MATCH(LEFT($C534,4),Reference!$H:$H,0),0)),$D534,
IF((AND(F534=0,G534=0,H534=0,(_xlfn.IFNA(MATCH(LEFT($B534,4),Reference!$H:$H,0),0)))),$D534,
IF(AND(F534=0,G534=0,H534=0,_xlfn.IFNA(MATCH(MID($B534,5,4),Reference!$H:$H,0),0),LEFT($C534,4)&lt;&gt;"8865"),$D534,0)))))</f>
        <v>14834.399999999998</v>
      </c>
      <c r="J534" s="14">
        <f t="shared" si="57"/>
        <v>0</v>
      </c>
      <c r="K534" s="14">
        <f t="shared" si="58"/>
        <v>14834.399999999998</v>
      </c>
      <c r="L534" s="14">
        <f t="shared" si="59"/>
        <v>0</v>
      </c>
      <c r="M534" s="14" t="str">
        <f>IFERROR(IFERROR(INDEX(Reference!$C:$C,MATCH(VALUE(LEFT(B534,(FIND("-",B534,1)-1))),Reference!$B:$B,0)),INDEX(Reference!$C:$C,MATCH((LEFT(B534,(FIND("-",B534,1)-1))),Reference!$B:$B,0))),IFERROR(IF(FIND("-",B534),"Asset Management",""),""))</f>
        <v>Asset Management</v>
      </c>
      <c r="N534" s="14" t="str">
        <f>_xlfn.IFNA(INDEX(Reference!$M:$N,MATCH($C534,Reference!$M:$M,0),2),"Exclude")</f>
        <v>Union Labor</v>
      </c>
      <c r="O534" s="14" t="str">
        <f>VLOOKUP(X534,'Department Detail'!$A$2:$F$5229,5,FALSE)</f>
        <v>PST &amp; Field Support Services</v>
      </c>
      <c r="R534" s="76"/>
      <c r="X534" s="14">
        <v>5024</v>
      </c>
    </row>
    <row r="535" spans="1:24" s="14" customFormat="1" ht="15" thickBot="1" x14ac:dyDescent="0.35">
      <c r="A535" s="13"/>
      <c r="B535" s="57" t="s">
        <v>476</v>
      </c>
      <c r="C535" s="57" t="s">
        <v>201</v>
      </c>
      <c r="D535" s="56">
        <v>1000</v>
      </c>
      <c r="E535" s="56"/>
      <c r="F535" s="14">
        <f>IF(AND(LEFT($C535,4)&lt;&gt;"8310")*OR(_xlfn.IFNA(MATCH(LEFT($B535,8),Reference!$E:$E,0),0),(_xlfn.IFNA(MATCH(MID($B535,5,4),Reference!$E:$E,0),0))),$D535,)</f>
        <v>0</v>
      </c>
      <c r="G535" s="14">
        <f t="shared" si="55"/>
        <v>0</v>
      </c>
      <c r="H535" s="14">
        <f t="shared" si="56"/>
        <v>0</v>
      </c>
      <c r="I535" s="14">
        <f>IF(AND(F535=0,G535=0,H535=0,_xlfn.IFNA(MATCH(LEFT($B535,8),Reference!$G:$G,0),0)),0,
IF(AND(F535=0,G535=0,H535=0,_xlfn.IFNA(MATCH(LEFT($B535,8),Reference!$H:$H,0),0)),$D535,
IF(AND(F535=0,G535=0,H535=0,_xlfn.IFNA(MATCH(LEFT($C535,4),Reference!$H:$H,0),0)),$D535,
IF((AND(F535=0,G535=0,H535=0,(_xlfn.IFNA(MATCH(LEFT($B535,4),Reference!$H:$H,0),0)))),$D535,
IF(AND(F535=0,G535=0,H535=0,_xlfn.IFNA(MATCH(MID($B535,5,4),Reference!$H:$H,0),0),LEFT($C535,4)&lt;&gt;"8865"),$D535,0)))))</f>
        <v>1000</v>
      </c>
      <c r="J535" s="14">
        <f t="shared" si="57"/>
        <v>0</v>
      </c>
      <c r="K535" s="14">
        <f t="shared" si="58"/>
        <v>1000</v>
      </c>
      <c r="L535" s="14">
        <f t="shared" si="59"/>
        <v>0</v>
      </c>
      <c r="M535" s="14" t="str">
        <f>IFERROR(IFERROR(INDEX(Reference!$C:$C,MATCH(VALUE(LEFT(B535,(FIND("-",B535,1)-1))),Reference!$B:$B,0)),INDEX(Reference!$C:$C,MATCH((LEFT(B535,(FIND("-",B535,1)-1))),Reference!$B:$B,0))),IFERROR(IF(FIND("-",B535),"Asset Management",""),""))</f>
        <v>Asset Management</v>
      </c>
      <c r="N535" s="14" t="str">
        <f>_xlfn.IFNA(INDEX(Reference!$M:$N,MATCH($C535,Reference!$M:$M,0),2),"Exclude")</f>
        <v>Nonlabor</v>
      </c>
      <c r="O535" s="14" t="str">
        <f>VLOOKUP(X535,'Department Detail'!$A$2:$F$5229,5,FALSE)</f>
        <v>PST &amp; Field Support Services</v>
      </c>
      <c r="R535" s="76"/>
      <c r="X535" s="14">
        <v>5024</v>
      </c>
    </row>
    <row r="536" spans="1:24" s="14" customFormat="1" ht="15" thickBot="1" x14ac:dyDescent="0.35">
      <c r="A536" s="13"/>
      <c r="B536" s="57" t="s">
        <v>476</v>
      </c>
      <c r="C536" s="57" t="s">
        <v>202</v>
      </c>
      <c r="D536" s="56">
        <v>118.81</v>
      </c>
      <c r="E536" s="56"/>
      <c r="F536" s="14">
        <f>IF(AND(LEFT($C536,4)&lt;&gt;"8310")*OR(_xlfn.IFNA(MATCH(LEFT($B536,8),Reference!$E:$E,0),0),(_xlfn.IFNA(MATCH(MID($B536,5,4),Reference!$E:$E,0),0))),$D536,)</f>
        <v>0</v>
      </c>
      <c r="G536" s="14">
        <f t="shared" si="55"/>
        <v>0</v>
      </c>
      <c r="H536" s="14">
        <f t="shared" si="56"/>
        <v>0</v>
      </c>
      <c r="I536" s="14">
        <f>IF(AND(F536=0,G536=0,H536=0,_xlfn.IFNA(MATCH(LEFT($B536,8),Reference!$G:$G,0),0)),0,
IF(AND(F536=0,G536=0,H536=0,_xlfn.IFNA(MATCH(LEFT($B536,8),Reference!$H:$H,0),0)),$D536,
IF(AND(F536=0,G536=0,H536=0,_xlfn.IFNA(MATCH(LEFT($C536,4),Reference!$H:$H,0),0)),$D536,
IF((AND(F536=0,G536=0,H536=0,(_xlfn.IFNA(MATCH(LEFT($B536,4),Reference!$H:$H,0),0)))),$D536,
IF(AND(F536=0,G536=0,H536=0,_xlfn.IFNA(MATCH(MID($B536,5,4),Reference!$H:$H,0),0),LEFT($C536,4)&lt;&gt;"8865"),$D536,0)))))</f>
        <v>118.81</v>
      </c>
      <c r="J536" s="14">
        <f t="shared" si="57"/>
        <v>0</v>
      </c>
      <c r="K536" s="14">
        <f t="shared" si="58"/>
        <v>118.81</v>
      </c>
      <c r="L536" s="14">
        <f t="shared" si="59"/>
        <v>0</v>
      </c>
      <c r="M536" s="14" t="str">
        <f>IFERROR(IFERROR(INDEX(Reference!$C:$C,MATCH(VALUE(LEFT(B536,(FIND("-",B536,1)-1))),Reference!$B:$B,0)),INDEX(Reference!$C:$C,MATCH((LEFT(B536,(FIND("-",B536,1)-1))),Reference!$B:$B,0))),IFERROR(IF(FIND("-",B536),"Asset Management",""),""))</f>
        <v>Asset Management</v>
      </c>
      <c r="N536" s="14" t="str">
        <f>_xlfn.IFNA(INDEX(Reference!$M:$N,MATCH($C536,Reference!$M:$M,0),2),"Exclude")</f>
        <v>Nonlabor</v>
      </c>
      <c r="O536" s="14" t="str">
        <f>VLOOKUP(X536,'Department Detail'!$A$2:$F$5229,5,FALSE)</f>
        <v>PST &amp; Field Support Services</v>
      </c>
      <c r="R536" s="76"/>
      <c r="X536" s="14">
        <v>5024</v>
      </c>
    </row>
    <row r="537" spans="1:24" s="14" customFormat="1" ht="15" thickBot="1" x14ac:dyDescent="0.35">
      <c r="A537" s="13"/>
      <c r="B537" s="57" t="s">
        <v>476</v>
      </c>
      <c r="C537" s="57" t="s">
        <v>206</v>
      </c>
      <c r="D537" s="56">
        <v>518.1</v>
      </c>
      <c r="E537" s="56"/>
      <c r="F537" s="14">
        <f>IF(AND(LEFT($C537,4)&lt;&gt;"8310")*OR(_xlfn.IFNA(MATCH(LEFT($B537,8),Reference!$E:$E,0),0),(_xlfn.IFNA(MATCH(MID($B537,5,4),Reference!$E:$E,0),0))),$D537,)</f>
        <v>0</v>
      </c>
      <c r="G537" s="14">
        <f t="shared" si="55"/>
        <v>0</v>
      </c>
      <c r="H537" s="14">
        <f t="shared" si="56"/>
        <v>0</v>
      </c>
      <c r="I537" s="14">
        <f>IF(AND(F537=0,G537=0,H537=0,_xlfn.IFNA(MATCH(LEFT($B537,8),Reference!$G:$G,0),0)),0,
IF(AND(F537=0,G537=0,H537=0,_xlfn.IFNA(MATCH(LEFT($B537,8),Reference!$H:$H,0),0)),$D537,
IF(AND(F537=0,G537=0,H537=0,_xlfn.IFNA(MATCH(LEFT($C537,4),Reference!$H:$H,0),0)),$D537,
IF((AND(F537=0,G537=0,H537=0,(_xlfn.IFNA(MATCH(LEFT($B537,4),Reference!$H:$H,0),0)))),$D537,
IF(AND(F537=0,G537=0,H537=0,_xlfn.IFNA(MATCH(MID($B537,5,4),Reference!$H:$H,0),0),LEFT($C537,4)&lt;&gt;"8865"),$D537,0)))))</f>
        <v>518.1</v>
      </c>
      <c r="J537" s="14">
        <f t="shared" si="57"/>
        <v>0</v>
      </c>
      <c r="K537" s="14">
        <f t="shared" si="58"/>
        <v>518.1</v>
      </c>
      <c r="L537" s="14">
        <f t="shared" si="59"/>
        <v>0</v>
      </c>
      <c r="M537" s="14" t="str">
        <f>IFERROR(IFERROR(INDEX(Reference!$C:$C,MATCH(VALUE(LEFT(B537,(FIND("-",B537,1)-1))),Reference!$B:$B,0)),INDEX(Reference!$C:$C,MATCH((LEFT(B537,(FIND("-",B537,1)-1))),Reference!$B:$B,0))),IFERROR(IF(FIND("-",B537),"Asset Management",""),""))</f>
        <v>Asset Management</v>
      </c>
      <c r="N537" s="14" t="str">
        <f>_xlfn.IFNA(INDEX(Reference!$M:$N,MATCH($C537,Reference!$M:$M,0),2),"Exclude")</f>
        <v>Nonlabor</v>
      </c>
      <c r="O537" s="14" t="str">
        <f>VLOOKUP(X537,'Department Detail'!$A$2:$F$5229,5,FALSE)</f>
        <v>PST &amp; Field Support Services</v>
      </c>
      <c r="R537" s="76"/>
      <c r="X537" s="14">
        <v>5024</v>
      </c>
    </row>
    <row r="538" spans="1:24" s="14" customFormat="1" ht="15" thickBot="1" x14ac:dyDescent="0.35">
      <c r="A538" s="13"/>
      <c r="B538" s="57" t="s">
        <v>476</v>
      </c>
      <c r="C538" s="57" t="s">
        <v>208</v>
      </c>
      <c r="D538" s="56">
        <v>13192.300000000001</v>
      </c>
      <c r="E538" s="56"/>
      <c r="F538" s="14">
        <f>IF(AND(LEFT($C538,4)&lt;&gt;"8310")*OR(_xlfn.IFNA(MATCH(LEFT($B538,8),Reference!$E:$E,0),0),(_xlfn.IFNA(MATCH(MID($B538,5,4),Reference!$E:$E,0),0))),$D538,)</f>
        <v>0</v>
      </c>
      <c r="G538" s="14">
        <f t="shared" si="55"/>
        <v>0</v>
      </c>
      <c r="H538" s="14">
        <f t="shared" si="56"/>
        <v>0</v>
      </c>
      <c r="I538" s="14">
        <f>IF(AND(F538=0,G538=0,H538=0,_xlfn.IFNA(MATCH(LEFT($B538,8),Reference!$G:$G,0),0)),0,
IF(AND(F538=0,G538=0,H538=0,_xlfn.IFNA(MATCH(LEFT($B538,8),Reference!$H:$H,0),0)),$D538,
IF(AND(F538=0,G538=0,H538=0,_xlfn.IFNA(MATCH(LEFT($C538,4),Reference!$H:$H,0),0)),$D538,
IF((AND(F538=0,G538=0,H538=0,(_xlfn.IFNA(MATCH(LEFT($B538,4),Reference!$H:$H,0),0)))),$D538,
IF(AND(F538=0,G538=0,H538=0,_xlfn.IFNA(MATCH(MID($B538,5,4),Reference!$H:$H,0),0),LEFT($C538,4)&lt;&gt;"8865"),$D538,0)))))</f>
        <v>13192.300000000001</v>
      </c>
      <c r="J538" s="14">
        <f t="shared" si="57"/>
        <v>0</v>
      </c>
      <c r="K538" s="14">
        <f t="shared" si="58"/>
        <v>13192.300000000001</v>
      </c>
      <c r="L538" s="14">
        <f t="shared" si="59"/>
        <v>0</v>
      </c>
      <c r="M538" s="14" t="str">
        <f>IFERROR(IFERROR(INDEX(Reference!$C:$C,MATCH(VALUE(LEFT(B538,(FIND("-",B538,1)-1))),Reference!$B:$B,0)),INDEX(Reference!$C:$C,MATCH((LEFT(B538,(FIND("-",B538,1)-1))),Reference!$B:$B,0))),IFERROR(IF(FIND("-",B538),"Asset Management",""),""))</f>
        <v>Asset Management</v>
      </c>
      <c r="N538" s="14" t="str">
        <f>_xlfn.IFNA(INDEX(Reference!$M:$N,MATCH($C538,Reference!$M:$M,0),2),"Exclude")</f>
        <v>Inventory</v>
      </c>
      <c r="O538" s="14" t="str">
        <f>VLOOKUP(X538,'Department Detail'!$A$2:$F$5229,5,FALSE)</f>
        <v>PST &amp; Field Support Services</v>
      </c>
      <c r="R538" s="76"/>
      <c r="X538" s="14">
        <v>5024</v>
      </c>
    </row>
    <row r="539" spans="1:24" s="14" customFormat="1" ht="15" thickBot="1" x14ac:dyDescent="0.35">
      <c r="A539" s="13"/>
      <c r="B539" s="57" t="s">
        <v>476</v>
      </c>
      <c r="C539" s="57" t="s">
        <v>182</v>
      </c>
      <c r="D539" s="56">
        <v>2248.6000000000004</v>
      </c>
      <c r="E539" s="56"/>
      <c r="F539" s="14">
        <f>IF(AND(LEFT($C539,4)&lt;&gt;"8310")*OR(_xlfn.IFNA(MATCH(LEFT($B539,8),Reference!$E:$E,0),0),(_xlfn.IFNA(MATCH(MID($B539,5,4),Reference!$E:$E,0),0))),$D539,)</f>
        <v>0</v>
      </c>
      <c r="G539" s="14">
        <f t="shared" si="55"/>
        <v>0</v>
      </c>
      <c r="H539" s="14">
        <f t="shared" si="56"/>
        <v>0</v>
      </c>
      <c r="I539" s="14">
        <f>IF(AND(F539=0,G539=0,H539=0,_xlfn.IFNA(MATCH(LEFT($B539,8),Reference!$G:$G,0),0)),0,
IF(AND(F539=0,G539=0,H539=0,_xlfn.IFNA(MATCH(LEFT($B539,8),Reference!$H:$H,0),0)),$D539,
IF(AND(F539=0,G539=0,H539=0,_xlfn.IFNA(MATCH(LEFT($C539,4),Reference!$H:$H,0),0)),$D539,
IF((AND(F539=0,G539=0,H539=0,(_xlfn.IFNA(MATCH(LEFT($B539,4),Reference!$H:$H,0),0)))),$D539,
IF(AND(F539=0,G539=0,H539=0,_xlfn.IFNA(MATCH(MID($B539,5,4),Reference!$H:$H,0),0),LEFT($C539,4)&lt;&gt;"8865"),$D539,0)))))</f>
        <v>2248.6000000000004</v>
      </c>
      <c r="J539" s="14">
        <f t="shared" si="57"/>
        <v>0</v>
      </c>
      <c r="K539" s="14">
        <f t="shared" si="58"/>
        <v>2248.6000000000004</v>
      </c>
      <c r="L539" s="14">
        <f t="shared" si="59"/>
        <v>0</v>
      </c>
      <c r="M539" s="14" t="str">
        <f>IFERROR(IFERROR(INDEX(Reference!$C:$C,MATCH(VALUE(LEFT(B539,(FIND("-",B539,1)-1))),Reference!$B:$B,0)),INDEX(Reference!$C:$C,MATCH((LEFT(B539,(FIND("-",B539,1)-1))),Reference!$B:$B,0))),IFERROR(IF(FIND("-",B539),"Asset Management",""),""))</f>
        <v>Asset Management</v>
      </c>
      <c r="N539" s="14" t="str">
        <f>_xlfn.IFNA(INDEX(Reference!$M:$N,MATCH($C539,Reference!$M:$M,0),2),"Exclude")</f>
        <v>Nonlabor</v>
      </c>
      <c r="O539" s="14" t="str">
        <f>VLOOKUP(X539,'Department Detail'!$A$2:$F$5229,5,FALSE)</f>
        <v>PST &amp; Field Support Services</v>
      </c>
      <c r="R539" s="76"/>
      <c r="X539" s="14">
        <v>5024</v>
      </c>
    </row>
    <row r="540" spans="1:24" s="14" customFormat="1" ht="15" thickBot="1" x14ac:dyDescent="0.35">
      <c r="A540" s="13"/>
      <c r="B540" s="57" t="s">
        <v>476</v>
      </c>
      <c r="C540" s="57" t="s">
        <v>213</v>
      </c>
      <c r="D540" s="56">
        <v>83.62</v>
      </c>
      <c r="E540" s="56"/>
      <c r="F540" s="14">
        <f>IF(AND(LEFT($C540,4)&lt;&gt;"8310")*OR(_xlfn.IFNA(MATCH(LEFT($B540,8),Reference!$E:$E,0),0),(_xlfn.IFNA(MATCH(MID($B540,5,4),Reference!$E:$E,0),0))),$D540,)</f>
        <v>0</v>
      </c>
      <c r="G540" s="14">
        <f t="shared" si="55"/>
        <v>0</v>
      </c>
      <c r="H540" s="14">
        <f t="shared" si="56"/>
        <v>0</v>
      </c>
      <c r="I540" s="14">
        <f>IF(AND(F540=0,G540=0,H540=0,_xlfn.IFNA(MATCH(LEFT($B540,8),Reference!$G:$G,0),0)),0,
IF(AND(F540=0,G540=0,H540=0,_xlfn.IFNA(MATCH(LEFT($B540,8),Reference!$H:$H,0),0)),$D540,
IF(AND(F540=0,G540=0,H540=0,_xlfn.IFNA(MATCH(LEFT($C540,4),Reference!$H:$H,0),0)),$D540,
IF((AND(F540=0,G540=0,H540=0,(_xlfn.IFNA(MATCH(LEFT($B540,4),Reference!$H:$H,0),0)))),$D540,
IF(AND(F540=0,G540=0,H540=0,_xlfn.IFNA(MATCH(MID($B540,5,4),Reference!$H:$H,0),0),LEFT($C540,4)&lt;&gt;"8865"),$D540,0)))))</f>
        <v>83.62</v>
      </c>
      <c r="J540" s="14">
        <f t="shared" si="57"/>
        <v>0</v>
      </c>
      <c r="K540" s="14">
        <f t="shared" si="58"/>
        <v>83.62</v>
      </c>
      <c r="L540" s="14">
        <f t="shared" si="59"/>
        <v>0</v>
      </c>
      <c r="M540" s="14" t="str">
        <f>IFERROR(IFERROR(INDEX(Reference!$C:$C,MATCH(VALUE(LEFT(B540,(FIND("-",B540,1)-1))),Reference!$B:$B,0)),INDEX(Reference!$C:$C,MATCH((LEFT(B540,(FIND("-",B540,1)-1))),Reference!$B:$B,0))),IFERROR(IF(FIND("-",B540),"Asset Management",""),""))</f>
        <v>Asset Management</v>
      </c>
      <c r="N540" s="14" t="str">
        <f>_xlfn.IFNA(INDEX(Reference!$M:$N,MATCH($C540,Reference!$M:$M,0),2),"Exclude")</f>
        <v>Nonlabor</v>
      </c>
      <c r="O540" s="14" t="str">
        <f>VLOOKUP(X540,'Department Detail'!$A$2:$F$5229,5,FALSE)</f>
        <v>PST &amp; Field Support Services</v>
      </c>
      <c r="R540" s="76"/>
      <c r="X540" s="14">
        <v>5024</v>
      </c>
    </row>
    <row r="541" spans="1:24" s="14" customFormat="1" ht="15" thickBot="1" x14ac:dyDescent="0.35">
      <c r="A541" s="13"/>
      <c r="B541" s="57" t="s">
        <v>477</v>
      </c>
      <c r="C541" s="57" t="s">
        <v>185</v>
      </c>
      <c r="D541" s="56">
        <v>22794.760000000002</v>
      </c>
      <c r="E541" s="56"/>
      <c r="F541" s="14">
        <f>IF(AND(LEFT($C541,4)&lt;&gt;"8310")*OR(_xlfn.IFNA(MATCH(LEFT($B541,8),Reference!$E:$E,0),0),(_xlfn.IFNA(MATCH(MID($B541,5,4),Reference!$E:$E,0),0))),$D541,)</f>
        <v>22794.760000000002</v>
      </c>
      <c r="G541" s="14">
        <f t="shared" si="55"/>
        <v>0</v>
      </c>
      <c r="H541" s="14">
        <f t="shared" si="56"/>
        <v>0</v>
      </c>
      <c r="I541" s="14">
        <f>IF(AND(F541=0,G541=0,H541=0,_xlfn.IFNA(MATCH(LEFT($B541,8),Reference!$G:$G,0),0)),0,
IF(AND(F541=0,G541=0,H541=0,_xlfn.IFNA(MATCH(LEFT($B541,8),Reference!$H:$H,0),0)),$D541,
IF(AND(F541=0,G541=0,H541=0,_xlfn.IFNA(MATCH(LEFT($C541,4),Reference!$H:$H,0),0)),$D541,
IF((AND(F541=0,G541=0,H541=0,(_xlfn.IFNA(MATCH(LEFT($B541,4),Reference!$H:$H,0),0)))),$D541,
IF(AND(F541=0,G541=0,H541=0,_xlfn.IFNA(MATCH(MID($B541,5,4),Reference!$H:$H,0),0),LEFT($C541,4)&lt;&gt;"8865"),$D541,0)))))</f>
        <v>0</v>
      </c>
      <c r="J541" s="14">
        <f t="shared" si="57"/>
        <v>0</v>
      </c>
      <c r="K541" s="14">
        <f t="shared" si="58"/>
        <v>22794.760000000002</v>
      </c>
      <c r="L541" s="14">
        <f t="shared" si="59"/>
        <v>0</v>
      </c>
      <c r="M541" s="14" t="str">
        <f>IFERROR(IFERROR(INDEX(Reference!$C:$C,MATCH(VALUE(LEFT(B541,(FIND("-",B541,1)-1))),Reference!$B:$B,0)),INDEX(Reference!$C:$C,MATCH((LEFT(B541,(FIND("-",B541,1)-1))),Reference!$B:$B,0))),IFERROR(IF(FIND("-",B541),"Asset Management",""),""))</f>
        <v>Asset Management</v>
      </c>
      <c r="N541" s="14" t="str">
        <f>_xlfn.IFNA(INDEX(Reference!$M:$N,MATCH($C541,Reference!$M:$M,0),2),"Exclude")</f>
        <v>NonUnion Labor</v>
      </c>
      <c r="O541" s="14" t="str">
        <f>VLOOKUP(X541,'Department Detail'!$A$2:$F$5229,5,FALSE)</f>
        <v>PST &amp; Field Support Services</v>
      </c>
      <c r="R541" s="76"/>
      <c r="X541" s="14">
        <v>5024</v>
      </c>
    </row>
    <row r="542" spans="1:24" s="14" customFormat="1" ht="15" thickBot="1" x14ac:dyDescent="0.35">
      <c r="A542" s="13"/>
      <c r="B542" s="57" t="s">
        <v>477</v>
      </c>
      <c r="C542" s="57" t="s">
        <v>186</v>
      </c>
      <c r="D542" s="56">
        <v>706.4</v>
      </c>
      <c r="E542" s="56"/>
      <c r="F542" s="14">
        <f>IF(AND(LEFT($C542,4)&lt;&gt;"8310")*OR(_xlfn.IFNA(MATCH(LEFT($B542,8),Reference!$E:$E,0),0),(_xlfn.IFNA(MATCH(MID($B542,5,4),Reference!$E:$E,0),0))),$D542,)</f>
        <v>706.4</v>
      </c>
      <c r="G542" s="14">
        <f t="shared" si="55"/>
        <v>0</v>
      </c>
      <c r="H542" s="14">
        <f t="shared" si="56"/>
        <v>0</v>
      </c>
      <c r="I542" s="14">
        <f>IF(AND(F542=0,G542=0,H542=0,_xlfn.IFNA(MATCH(LEFT($B542,8),Reference!$G:$G,0),0)),0,
IF(AND(F542=0,G542=0,H542=0,_xlfn.IFNA(MATCH(LEFT($B542,8),Reference!$H:$H,0),0)),$D542,
IF(AND(F542=0,G542=0,H542=0,_xlfn.IFNA(MATCH(LEFT($C542,4),Reference!$H:$H,0),0)),$D542,
IF((AND(F542=0,G542=0,H542=0,(_xlfn.IFNA(MATCH(LEFT($B542,4),Reference!$H:$H,0),0)))),$D542,
IF(AND(F542=0,G542=0,H542=0,_xlfn.IFNA(MATCH(MID($B542,5,4),Reference!$H:$H,0),0),LEFT($C542,4)&lt;&gt;"8865"),$D542,0)))))</f>
        <v>0</v>
      </c>
      <c r="J542" s="14">
        <f t="shared" si="57"/>
        <v>0</v>
      </c>
      <c r="K542" s="14">
        <f t="shared" si="58"/>
        <v>706.4</v>
      </c>
      <c r="L542" s="14">
        <f t="shared" si="59"/>
        <v>0</v>
      </c>
      <c r="M542" s="14" t="str">
        <f>IFERROR(IFERROR(INDEX(Reference!$C:$C,MATCH(VALUE(LEFT(B542,(FIND("-",B542,1)-1))),Reference!$B:$B,0)),INDEX(Reference!$C:$C,MATCH((LEFT(B542,(FIND("-",B542,1)-1))),Reference!$B:$B,0))),IFERROR(IF(FIND("-",B542),"Asset Management",""),""))</f>
        <v>Asset Management</v>
      </c>
      <c r="N542" s="14" t="str">
        <f>_xlfn.IFNA(INDEX(Reference!$M:$N,MATCH($C542,Reference!$M:$M,0),2),"Exclude")</f>
        <v>Union Labor</v>
      </c>
      <c r="O542" s="14" t="str">
        <f>VLOOKUP(X542,'Department Detail'!$A$2:$F$5229,5,FALSE)</f>
        <v>PST &amp; Field Support Services</v>
      </c>
      <c r="R542" s="76"/>
      <c r="X542" s="14">
        <v>5024</v>
      </c>
    </row>
    <row r="543" spans="1:24" s="14" customFormat="1" ht="15" thickBot="1" x14ac:dyDescent="0.35">
      <c r="A543" s="13"/>
      <c r="B543" s="57" t="s">
        <v>478</v>
      </c>
      <c r="C543" s="57" t="s">
        <v>186</v>
      </c>
      <c r="D543" s="56">
        <v>536.76</v>
      </c>
      <c r="E543" s="56"/>
      <c r="F543" s="14">
        <f>IF(AND(LEFT($C543,4)&lt;&gt;"8310")*OR(_xlfn.IFNA(MATCH(LEFT($B543,8),Reference!$E:$E,0),0),(_xlfn.IFNA(MATCH(MID($B543,5,4),Reference!$E:$E,0),0))),$D543,)</f>
        <v>0</v>
      </c>
      <c r="G543" s="14">
        <f t="shared" si="55"/>
        <v>0</v>
      </c>
      <c r="H543" s="14">
        <f t="shared" si="56"/>
        <v>0</v>
      </c>
      <c r="I543" s="14">
        <f>IF(AND(F543=0,G543=0,H543=0,_xlfn.IFNA(MATCH(LEFT($B543,8),Reference!$G:$G,0),0)),0,
IF(AND(F543=0,G543=0,H543=0,_xlfn.IFNA(MATCH(LEFT($B543,8),Reference!$H:$H,0),0)),$D543,
IF(AND(F543=0,G543=0,H543=0,_xlfn.IFNA(MATCH(LEFT($C543,4),Reference!$H:$H,0),0)),$D543,
IF((AND(F543=0,G543=0,H543=0,(_xlfn.IFNA(MATCH(LEFT($B543,4),Reference!$H:$H,0),0)))),$D543,
IF(AND(F543=0,G543=0,H543=0,_xlfn.IFNA(MATCH(MID($B543,5,4),Reference!$H:$H,0),0),LEFT($C543,4)&lt;&gt;"8865"),$D543,0)))))</f>
        <v>0</v>
      </c>
      <c r="J543" s="14">
        <f t="shared" si="57"/>
        <v>536.76</v>
      </c>
      <c r="K543" s="14">
        <f t="shared" si="58"/>
        <v>536.76</v>
      </c>
      <c r="L543" s="14">
        <f t="shared" si="59"/>
        <v>0</v>
      </c>
      <c r="M543" s="14" t="str">
        <f>IFERROR(IFERROR(INDEX(Reference!$C:$C,MATCH(VALUE(LEFT(B543,(FIND("-",B543,1)-1))),Reference!$B:$B,0)),INDEX(Reference!$C:$C,MATCH((LEFT(B543,(FIND("-",B543,1)-1))),Reference!$B:$B,0))),IFERROR(IF(FIND("-",B543),"Asset Management",""),""))</f>
        <v>DBU/Field Ops O&amp;M</v>
      </c>
      <c r="N543" s="14" t="str">
        <f>_xlfn.IFNA(INDEX(Reference!$M:$N,MATCH($C543,Reference!$M:$M,0),2),"Exclude")</f>
        <v>Union Labor</v>
      </c>
      <c r="O543" s="14" t="str">
        <f>VLOOKUP(X543,'Department Detail'!$A$2:$F$5229,5,FALSE)</f>
        <v>PST &amp; Field Support Services</v>
      </c>
      <c r="R543" s="76"/>
      <c r="X543" s="14">
        <v>5024</v>
      </c>
    </row>
    <row r="544" spans="1:24" s="14" customFormat="1" ht="15" thickBot="1" x14ac:dyDescent="0.35">
      <c r="A544" s="13"/>
      <c r="B544" s="57" t="s">
        <v>478</v>
      </c>
      <c r="C544" s="57" t="s">
        <v>191</v>
      </c>
      <c r="D544" s="56">
        <v>46.53</v>
      </c>
      <c r="E544" s="56"/>
      <c r="F544" s="14">
        <f>IF(AND(LEFT($C544,4)&lt;&gt;"8310")*OR(_xlfn.IFNA(MATCH(LEFT($B544,8),Reference!$E:$E,0),0),(_xlfn.IFNA(MATCH(MID($B544,5,4),Reference!$E:$E,0),0))),$D544,)</f>
        <v>0</v>
      </c>
      <c r="G544" s="14">
        <f t="shared" si="55"/>
        <v>0</v>
      </c>
      <c r="H544" s="14">
        <f t="shared" si="56"/>
        <v>0</v>
      </c>
      <c r="I544" s="14">
        <f>IF(AND(F544=0,G544=0,H544=0,_xlfn.IFNA(MATCH(LEFT($B544,8),Reference!$G:$G,0),0)),0,
IF(AND(F544=0,G544=0,H544=0,_xlfn.IFNA(MATCH(LEFT($B544,8),Reference!$H:$H,0),0)),$D544,
IF(AND(F544=0,G544=0,H544=0,_xlfn.IFNA(MATCH(LEFT($C544,4),Reference!$H:$H,0),0)),$D544,
IF((AND(F544=0,G544=0,H544=0,(_xlfn.IFNA(MATCH(LEFT($B544,4),Reference!$H:$H,0),0)))),$D544,
IF(AND(F544=0,G544=0,H544=0,_xlfn.IFNA(MATCH(MID($B544,5,4),Reference!$H:$H,0),0),LEFT($C544,4)&lt;&gt;"8865"),$D544,0)))))</f>
        <v>0</v>
      </c>
      <c r="J544" s="14">
        <f t="shared" si="57"/>
        <v>46.53</v>
      </c>
      <c r="K544" s="14">
        <f t="shared" si="58"/>
        <v>46.53</v>
      </c>
      <c r="L544" s="14">
        <f t="shared" si="59"/>
        <v>0</v>
      </c>
      <c r="M544" s="14" t="str">
        <f>IFERROR(IFERROR(INDEX(Reference!$C:$C,MATCH(VALUE(LEFT(B544,(FIND("-",B544,1)-1))),Reference!$B:$B,0)),INDEX(Reference!$C:$C,MATCH((LEFT(B544,(FIND("-",B544,1)-1))),Reference!$B:$B,0))),IFERROR(IF(FIND("-",B544),"Asset Management",""),""))</f>
        <v>DBU/Field Ops O&amp;M</v>
      </c>
      <c r="N544" s="14" t="str">
        <f>_xlfn.IFNA(INDEX(Reference!$M:$N,MATCH($C544,Reference!$M:$M,0),2),"Exclude")</f>
        <v>Union Labor</v>
      </c>
      <c r="O544" s="14" t="str">
        <f>VLOOKUP(X544,'Department Detail'!$A$2:$F$5229,5,FALSE)</f>
        <v>PST &amp; Field Support Services</v>
      </c>
      <c r="R544" s="76"/>
      <c r="X544" s="14">
        <v>5024</v>
      </c>
    </row>
    <row r="545" spans="1:24" s="14" customFormat="1" ht="15" thickBot="1" x14ac:dyDescent="0.35">
      <c r="A545" s="13"/>
      <c r="B545" s="57" t="s">
        <v>479</v>
      </c>
      <c r="C545" s="57" t="s">
        <v>186</v>
      </c>
      <c r="D545" s="56">
        <v>299.02</v>
      </c>
      <c r="E545" s="56"/>
      <c r="F545" s="14">
        <f>IF(AND(LEFT($C545,4)&lt;&gt;"8310")*OR(_xlfn.IFNA(MATCH(LEFT($B545,8),Reference!$E:$E,0),0),(_xlfn.IFNA(MATCH(MID($B545,5,4),Reference!$E:$E,0),0))),$D545,)</f>
        <v>0</v>
      </c>
      <c r="G545" s="14">
        <f t="shared" si="55"/>
        <v>0</v>
      </c>
      <c r="H545" s="14">
        <f t="shared" si="56"/>
        <v>0</v>
      </c>
      <c r="I545" s="14">
        <f>IF(AND(F545=0,G545=0,H545=0,_xlfn.IFNA(MATCH(LEFT($B545,8),Reference!$G:$G,0),0)),0,
IF(AND(F545=0,G545=0,H545=0,_xlfn.IFNA(MATCH(LEFT($B545,8),Reference!$H:$H,0),0)),$D545,
IF(AND(F545=0,G545=0,H545=0,_xlfn.IFNA(MATCH(LEFT($C545,4),Reference!$H:$H,0),0)),$D545,
IF((AND(F545=0,G545=0,H545=0,(_xlfn.IFNA(MATCH(LEFT($B545,4),Reference!$H:$H,0),0)))),$D545,
IF(AND(F545=0,G545=0,H545=0,_xlfn.IFNA(MATCH(MID($B545,5,4),Reference!$H:$H,0),0),LEFT($C545,4)&lt;&gt;"8865"),$D545,0)))))</f>
        <v>0</v>
      </c>
      <c r="J545" s="14">
        <f t="shared" si="57"/>
        <v>299.02</v>
      </c>
      <c r="K545" s="14">
        <f t="shared" si="58"/>
        <v>299.02</v>
      </c>
      <c r="L545" s="14">
        <f t="shared" si="59"/>
        <v>0</v>
      </c>
      <c r="M545" s="14" t="str">
        <f>IFERROR(IFERROR(INDEX(Reference!$C:$C,MATCH(VALUE(LEFT(B545,(FIND("-",B545,1)-1))),Reference!$B:$B,0)),INDEX(Reference!$C:$C,MATCH((LEFT(B545,(FIND("-",B545,1)-1))),Reference!$B:$B,0))),IFERROR(IF(FIND("-",B545),"Asset Management",""),""))</f>
        <v>DBU/Field Ops O&amp;M</v>
      </c>
      <c r="N545" s="14" t="str">
        <f>_xlfn.IFNA(INDEX(Reference!$M:$N,MATCH($C545,Reference!$M:$M,0),2),"Exclude")</f>
        <v>Union Labor</v>
      </c>
      <c r="O545" s="14" t="str">
        <f>VLOOKUP(X545,'Department Detail'!$A$2:$F$5229,5,FALSE)</f>
        <v>PST &amp; Field Support Services</v>
      </c>
      <c r="R545" s="76"/>
      <c r="X545" s="14">
        <v>5024</v>
      </c>
    </row>
    <row r="546" spans="1:24" s="14" customFormat="1" ht="15" thickBot="1" x14ac:dyDescent="0.35">
      <c r="A546" s="13"/>
      <c r="B546" s="57" t="s">
        <v>480</v>
      </c>
      <c r="C546" s="57" t="s">
        <v>186</v>
      </c>
      <c r="D546" s="56">
        <v>8360.4699999999993</v>
      </c>
      <c r="E546" s="56"/>
      <c r="F546" s="14">
        <f>IF(AND(LEFT($C546,4)&lt;&gt;"8310")*OR(_xlfn.IFNA(MATCH(LEFT($B546,8),Reference!$E:$E,0),0),(_xlfn.IFNA(MATCH(MID($B546,5,4),Reference!$E:$E,0),0))),$D546,)</f>
        <v>0</v>
      </c>
      <c r="G546" s="14">
        <f t="shared" si="55"/>
        <v>0</v>
      </c>
      <c r="H546" s="14">
        <f t="shared" si="56"/>
        <v>0</v>
      </c>
      <c r="I546" s="14">
        <f>IF(AND(F546=0,G546=0,H546=0,_xlfn.IFNA(MATCH(LEFT($B546,8),Reference!$G:$G,0),0)),0,
IF(AND(F546=0,G546=0,H546=0,_xlfn.IFNA(MATCH(LEFT($B546,8),Reference!$H:$H,0),0)),$D546,
IF(AND(F546=0,G546=0,H546=0,_xlfn.IFNA(MATCH(LEFT($C546,4),Reference!$H:$H,0),0)),$D546,
IF((AND(F546=0,G546=0,H546=0,(_xlfn.IFNA(MATCH(LEFT($B546,4),Reference!$H:$H,0),0)))),$D546,
IF(AND(F546=0,G546=0,H546=0,_xlfn.IFNA(MATCH(MID($B546,5,4),Reference!$H:$H,0),0),LEFT($C546,4)&lt;&gt;"8865"),$D546,0)))))</f>
        <v>0</v>
      </c>
      <c r="J546" s="14">
        <f t="shared" si="57"/>
        <v>8360.4699999999993</v>
      </c>
      <c r="K546" s="14">
        <f t="shared" si="58"/>
        <v>8360.4699999999993</v>
      </c>
      <c r="L546" s="14">
        <f t="shared" si="59"/>
        <v>0</v>
      </c>
      <c r="M546" s="14" t="str">
        <f>IFERROR(IFERROR(INDEX(Reference!$C:$C,MATCH(VALUE(LEFT(B546,(FIND("-",B546,1)-1))),Reference!$B:$B,0)),INDEX(Reference!$C:$C,MATCH((LEFT(B546,(FIND("-",B546,1)-1))),Reference!$B:$B,0))),IFERROR(IF(FIND("-",B546),"Asset Management",""),""))</f>
        <v>DBU/Field Ops O&amp;M</v>
      </c>
      <c r="N546" s="14" t="str">
        <f>_xlfn.IFNA(INDEX(Reference!$M:$N,MATCH($C546,Reference!$M:$M,0),2),"Exclude")</f>
        <v>Union Labor</v>
      </c>
      <c r="O546" s="14" t="str">
        <f>VLOOKUP(X546,'Department Detail'!$A$2:$F$5229,5,FALSE)</f>
        <v>PST &amp; Field Support Services</v>
      </c>
      <c r="R546" s="76"/>
      <c r="X546" s="14">
        <v>5024</v>
      </c>
    </row>
    <row r="547" spans="1:24" s="14" customFormat="1" ht="15" thickBot="1" x14ac:dyDescent="0.35">
      <c r="A547" s="13"/>
      <c r="B547" s="57" t="s">
        <v>480</v>
      </c>
      <c r="C547" s="57" t="s">
        <v>197</v>
      </c>
      <c r="D547" s="56">
        <v>2986.29</v>
      </c>
      <c r="E547" s="56"/>
      <c r="F547" s="14">
        <f>IF(AND(LEFT($C547,4)&lt;&gt;"8310")*OR(_xlfn.IFNA(MATCH(LEFT($B547,8),Reference!$E:$E,0),0),(_xlfn.IFNA(MATCH(MID($B547,5,4),Reference!$E:$E,0),0))),$D547,)</f>
        <v>0</v>
      </c>
      <c r="G547" s="14">
        <f t="shared" si="55"/>
        <v>0</v>
      </c>
      <c r="H547" s="14">
        <f t="shared" si="56"/>
        <v>0</v>
      </c>
      <c r="I547" s="14">
        <f>IF(AND(F547=0,G547=0,H547=0,_xlfn.IFNA(MATCH(LEFT($B547,8),Reference!$G:$G,0),0)),0,
IF(AND(F547=0,G547=0,H547=0,_xlfn.IFNA(MATCH(LEFT($B547,8),Reference!$H:$H,0),0)),$D547,
IF(AND(F547=0,G547=0,H547=0,_xlfn.IFNA(MATCH(LEFT($C547,4),Reference!$H:$H,0),0)),$D547,
IF((AND(F547=0,G547=0,H547=0,(_xlfn.IFNA(MATCH(LEFT($B547,4),Reference!$H:$H,0),0)))),$D547,
IF(AND(F547=0,G547=0,H547=0,_xlfn.IFNA(MATCH(MID($B547,5,4),Reference!$H:$H,0),0),LEFT($C547,4)&lt;&gt;"8865"),$D547,0)))))</f>
        <v>0</v>
      </c>
      <c r="J547" s="14">
        <f t="shared" si="57"/>
        <v>2986.29</v>
      </c>
      <c r="K547" s="14">
        <f t="shared" si="58"/>
        <v>2986.29</v>
      </c>
      <c r="L547" s="14">
        <f t="shared" si="59"/>
        <v>0</v>
      </c>
      <c r="M547" s="14" t="str">
        <f>IFERROR(IFERROR(INDEX(Reference!$C:$C,MATCH(VALUE(LEFT(B547,(FIND("-",B547,1)-1))),Reference!$B:$B,0)),INDEX(Reference!$C:$C,MATCH((LEFT(B547,(FIND("-",B547,1)-1))),Reference!$B:$B,0))),IFERROR(IF(FIND("-",B547),"Asset Management",""),""))</f>
        <v>DBU/Field Ops O&amp;M</v>
      </c>
      <c r="N547" s="14" t="str">
        <f>_xlfn.IFNA(INDEX(Reference!$M:$N,MATCH($C547,Reference!$M:$M,0),2),"Exclude")</f>
        <v>Union Labor</v>
      </c>
      <c r="O547" s="14" t="str">
        <f>VLOOKUP(X547,'Department Detail'!$A$2:$F$5229,5,FALSE)</f>
        <v>PST &amp; Field Support Services</v>
      </c>
      <c r="R547" s="76"/>
      <c r="X547" s="14">
        <v>5024</v>
      </c>
    </row>
    <row r="548" spans="1:24" s="14" customFormat="1" ht="15" thickBot="1" x14ac:dyDescent="0.35">
      <c r="A548" s="13"/>
      <c r="B548" s="57" t="s">
        <v>480</v>
      </c>
      <c r="C548" s="57" t="s">
        <v>202</v>
      </c>
      <c r="D548" s="56">
        <v>58.5</v>
      </c>
      <c r="E548" s="56"/>
      <c r="F548" s="14">
        <f>IF(AND(LEFT($C548,4)&lt;&gt;"8310")*OR(_xlfn.IFNA(MATCH(LEFT($B548,8),Reference!$E:$E,0),0),(_xlfn.IFNA(MATCH(MID($B548,5,4),Reference!$E:$E,0),0))),$D548,)</f>
        <v>0</v>
      </c>
      <c r="G548" s="14">
        <f t="shared" si="55"/>
        <v>0</v>
      </c>
      <c r="H548" s="14">
        <f t="shared" si="56"/>
        <v>0</v>
      </c>
      <c r="I548" s="14">
        <f>IF(AND(F548=0,G548=0,H548=0,_xlfn.IFNA(MATCH(LEFT($B548,8),Reference!$G:$G,0),0)),0,
IF(AND(F548=0,G548=0,H548=0,_xlfn.IFNA(MATCH(LEFT($B548,8),Reference!$H:$H,0),0)),$D548,
IF(AND(F548=0,G548=0,H548=0,_xlfn.IFNA(MATCH(LEFT($C548,4),Reference!$H:$H,0),0)),$D548,
IF((AND(F548=0,G548=0,H548=0,(_xlfn.IFNA(MATCH(LEFT($B548,4),Reference!$H:$H,0),0)))),$D548,
IF(AND(F548=0,G548=0,H548=0,_xlfn.IFNA(MATCH(MID($B548,5,4),Reference!$H:$H,0),0),LEFT($C548,4)&lt;&gt;"8865"),$D548,0)))))</f>
        <v>0</v>
      </c>
      <c r="J548" s="14">
        <f t="shared" si="57"/>
        <v>58.5</v>
      </c>
      <c r="K548" s="14">
        <f t="shared" si="58"/>
        <v>58.5</v>
      </c>
      <c r="L548" s="14">
        <f t="shared" si="59"/>
        <v>0</v>
      </c>
      <c r="M548" s="14" t="str">
        <f>IFERROR(IFERROR(INDEX(Reference!$C:$C,MATCH(VALUE(LEFT(B548,(FIND("-",B548,1)-1))),Reference!$B:$B,0)),INDEX(Reference!$C:$C,MATCH((LEFT(B548,(FIND("-",B548,1)-1))),Reference!$B:$B,0))),IFERROR(IF(FIND("-",B548),"Asset Management",""),""))</f>
        <v>DBU/Field Ops O&amp;M</v>
      </c>
      <c r="N548" s="14" t="str">
        <f>_xlfn.IFNA(INDEX(Reference!$M:$N,MATCH($C548,Reference!$M:$M,0),2),"Exclude")</f>
        <v>Nonlabor</v>
      </c>
      <c r="O548" s="14" t="str">
        <f>VLOOKUP(X548,'Department Detail'!$A$2:$F$5229,5,FALSE)</f>
        <v>PST &amp; Field Support Services</v>
      </c>
      <c r="R548" s="76"/>
      <c r="X548" s="14">
        <v>5024</v>
      </c>
    </row>
    <row r="549" spans="1:24" s="14" customFormat="1" ht="15" thickBot="1" x14ac:dyDescent="0.35">
      <c r="A549" s="13"/>
      <c r="B549" s="57" t="s">
        <v>480</v>
      </c>
      <c r="C549" s="57" t="s">
        <v>231</v>
      </c>
      <c r="D549" s="56">
        <v>290</v>
      </c>
      <c r="E549" s="56"/>
      <c r="F549" s="14">
        <f>IF(AND(LEFT($C549,4)&lt;&gt;"8310")*OR(_xlfn.IFNA(MATCH(LEFT($B549,8),Reference!$E:$E,0),0),(_xlfn.IFNA(MATCH(MID($B549,5,4),Reference!$E:$E,0),0))),$D549,)</f>
        <v>0</v>
      </c>
      <c r="G549" s="14">
        <f t="shared" si="55"/>
        <v>0</v>
      </c>
      <c r="H549" s="14">
        <f t="shared" si="56"/>
        <v>0</v>
      </c>
      <c r="I549" s="14">
        <f>IF(AND(F549=0,G549=0,H549=0,_xlfn.IFNA(MATCH(LEFT($B549,8),Reference!$G:$G,0),0)),0,
IF(AND(F549=0,G549=0,H549=0,_xlfn.IFNA(MATCH(LEFT($B549,8),Reference!$H:$H,0),0)),$D549,
IF(AND(F549=0,G549=0,H549=0,_xlfn.IFNA(MATCH(LEFT($C549,4),Reference!$H:$H,0),0)),$D549,
IF((AND(F549=0,G549=0,H549=0,(_xlfn.IFNA(MATCH(LEFT($B549,4),Reference!$H:$H,0),0)))),$D549,
IF(AND(F549=0,G549=0,H549=0,_xlfn.IFNA(MATCH(MID($B549,5,4),Reference!$H:$H,0),0),LEFT($C549,4)&lt;&gt;"8865"),$D549,0)))))</f>
        <v>0</v>
      </c>
      <c r="J549" s="14">
        <f t="shared" si="57"/>
        <v>290</v>
      </c>
      <c r="K549" s="14">
        <f t="shared" si="58"/>
        <v>290</v>
      </c>
      <c r="L549" s="14">
        <f t="shared" si="59"/>
        <v>0</v>
      </c>
      <c r="M549" s="14" t="str">
        <f>IFERROR(IFERROR(INDEX(Reference!$C:$C,MATCH(VALUE(LEFT(B549,(FIND("-",B549,1)-1))),Reference!$B:$B,0)),INDEX(Reference!$C:$C,MATCH((LEFT(B549,(FIND("-",B549,1)-1))),Reference!$B:$B,0))),IFERROR(IF(FIND("-",B549),"Asset Management",""),""))</f>
        <v>DBU/Field Ops O&amp;M</v>
      </c>
      <c r="N549" s="14" t="str">
        <f>_xlfn.IFNA(INDEX(Reference!$M:$N,MATCH($C549,Reference!$M:$M,0),2),"Exclude")</f>
        <v>Nonlabor</v>
      </c>
      <c r="O549" s="14" t="str">
        <f>VLOOKUP(X549,'Department Detail'!$A$2:$F$5229,5,FALSE)</f>
        <v>PST &amp; Field Support Services</v>
      </c>
      <c r="R549" s="76"/>
      <c r="X549" s="14">
        <v>5024</v>
      </c>
    </row>
    <row r="550" spans="1:24" s="14" customFormat="1" ht="15" thickBot="1" x14ac:dyDescent="0.35">
      <c r="A550" s="13"/>
      <c r="B550" s="57" t="s">
        <v>480</v>
      </c>
      <c r="C550" s="57" t="s">
        <v>191</v>
      </c>
      <c r="D550" s="56">
        <v>8543.9</v>
      </c>
      <c r="E550" s="56"/>
      <c r="F550" s="14">
        <f>IF(AND(LEFT($C550,4)&lt;&gt;"8310")*OR(_xlfn.IFNA(MATCH(LEFT($B550,8),Reference!$E:$E,0),0),(_xlfn.IFNA(MATCH(MID($B550,5,4),Reference!$E:$E,0),0))),$D550,)</f>
        <v>0</v>
      </c>
      <c r="G550" s="14">
        <f t="shared" si="55"/>
        <v>0</v>
      </c>
      <c r="H550" s="14">
        <f t="shared" si="56"/>
        <v>0</v>
      </c>
      <c r="I550" s="14">
        <f>IF(AND(F550=0,G550=0,H550=0,_xlfn.IFNA(MATCH(LEFT($B550,8),Reference!$G:$G,0),0)),0,
IF(AND(F550=0,G550=0,H550=0,_xlfn.IFNA(MATCH(LEFT($B550,8),Reference!$H:$H,0),0)),$D550,
IF(AND(F550=0,G550=0,H550=0,_xlfn.IFNA(MATCH(LEFT($C550,4),Reference!$H:$H,0),0)),$D550,
IF((AND(F550=0,G550=0,H550=0,(_xlfn.IFNA(MATCH(LEFT($B550,4),Reference!$H:$H,0),0)))),$D550,
IF(AND(F550=0,G550=0,H550=0,_xlfn.IFNA(MATCH(MID($B550,5,4),Reference!$H:$H,0),0),LEFT($C550,4)&lt;&gt;"8865"),$D550,0)))))</f>
        <v>0</v>
      </c>
      <c r="J550" s="14">
        <f t="shared" si="57"/>
        <v>8543.9</v>
      </c>
      <c r="K550" s="14">
        <f t="shared" si="58"/>
        <v>8543.9</v>
      </c>
      <c r="L550" s="14">
        <f t="shared" si="59"/>
        <v>0</v>
      </c>
      <c r="M550" s="14" t="str">
        <f>IFERROR(IFERROR(INDEX(Reference!$C:$C,MATCH(VALUE(LEFT(B550,(FIND("-",B550,1)-1))),Reference!$B:$B,0)),INDEX(Reference!$C:$C,MATCH((LEFT(B550,(FIND("-",B550,1)-1))),Reference!$B:$B,0))),IFERROR(IF(FIND("-",B550),"Asset Management",""),""))</f>
        <v>DBU/Field Ops O&amp;M</v>
      </c>
      <c r="N550" s="14" t="str">
        <f>_xlfn.IFNA(INDEX(Reference!$M:$N,MATCH($C550,Reference!$M:$M,0),2),"Exclude")</f>
        <v>Union Labor</v>
      </c>
      <c r="O550" s="14" t="str">
        <f>VLOOKUP(X550,'Department Detail'!$A$2:$F$5229,5,FALSE)</f>
        <v>PST &amp; Field Support Services</v>
      </c>
      <c r="R550" s="76"/>
      <c r="X550" s="14">
        <v>5024</v>
      </c>
    </row>
    <row r="551" spans="1:24" s="14" customFormat="1" ht="15" thickBot="1" x14ac:dyDescent="0.35">
      <c r="A551" s="13"/>
      <c r="B551" s="57" t="s">
        <v>481</v>
      </c>
      <c r="C551" s="57" t="s">
        <v>186</v>
      </c>
      <c r="D551" s="56">
        <v>24442.68</v>
      </c>
      <c r="E551" s="56"/>
      <c r="F551" s="14">
        <f>IF(AND(LEFT($C551,4)&lt;&gt;"8310")*OR(_xlfn.IFNA(MATCH(LEFT($B551,8),Reference!$E:$E,0),0),(_xlfn.IFNA(MATCH(MID($B551,5,4),Reference!$E:$E,0),0))),$D551,)</f>
        <v>0</v>
      </c>
      <c r="G551" s="14">
        <f t="shared" si="55"/>
        <v>0</v>
      </c>
      <c r="H551" s="14">
        <f t="shared" si="56"/>
        <v>0</v>
      </c>
      <c r="I551" s="14">
        <f>IF(AND(F551=0,G551=0,H551=0,_xlfn.IFNA(MATCH(LEFT($B551,8),Reference!$G:$G,0),0)),0,
IF(AND(F551=0,G551=0,H551=0,_xlfn.IFNA(MATCH(LEFT($B551,8),Reference!$H:$H,0),0)),$D551,
IF(AND(F551=0,G551=0,H551=0,_xlfn.IFNA(MATCH(LEFT($C551,4),Reference!$H:$H,0),0)),$D551,
IF((AND(F551=0,G551=0,H551=0,(_xlfn.IFNA(MATCH(LEFT($B551,4),Reference!$H:$H,0),0)))),$D551,
IF(AND(F551=0,G551=0,H551=0,_xlfn.IFNA(MATCH(MID($B551,5,4),Reference!$H:$H,0),0),LEFT($C551,4)&lt;&gt;"8865"),$D551,0)))))</f>
        <v>0</v>
      </c>
      <c r="J551" s="14">
        <f t="shared" si="57"/>
        <v>24442.68</v>
      </c>
      <c r="K551" s="14">
        <f t="shared" si="58"/>
        <v>24442.68</v>
      </c>
      <c r="L551" s="14">
        <f t="shared" si="59"/>
        <v>0</v>
      </c>
      <c r="M551" s="14" t="str">
        <f>IFERROR(IFERROR(INDEX(Reference!$C:$C,MATCH(VALUE(LEFT(B551,(FIND("-",B551,1)-1))),Reference!$B:$B,0)),INDEX(Reference!$C:$C,MATCH((LEFT(B551,(FIND("-",B551,1)-1))),Reference!$B:$B,0))),IFERROR(IF(FIND("-",B551),"Asset Management",""),""))</f>
        <v>DBU/Field Ops O&amp;M</v>
      </c>
      <c r="N551" s="14" t="str">
        <f>_xlfn.IFNA(INDEX(Reference!$M:$N,MATCH($C551,Reference!$M:$M,0),2),"Exclude")</f>
        <v>Union Labor</v>
      </c>
      <c r="O551" s="14" t="str">
        <f>VLOOKUP(X551,'Department Detail'!$A$2:$F$5229,5,FALSE)</f>
        <v>PST &amp; Field Support Services</v>
      </c>
      <c r="R551" s="76"/>
      <c r="X551" s="14">
        <v>5024</v>
      </c>
    </row>
    <row r="552" spans="1:24" s="14" customFormat="1" ht="15" thickBot="1" x14ac:dyDescent="0.35">
      <c r="A552" s="13"/>
      <c r="B552" s="57" t="s">
        <v>481</v>
      </c>
      <c r="C552" s="57" t="s">
        <v>231</v>
      </c>
      <c r="D552" s="56">
        <v>30</v>
      </c>
      <c r="E552" s="56"/>
      <c r="F552" s="14">
        <f>IF(AND(LEFT($C552,4)&lt;&gt;"8310")*OR(_xlfn.IFNA(MATCH(LEFT($B552,8),Reference!$E:$E,0),0),(_xlfn.IFNA(MATCH(MID($B552,5,4),Reference!$E:$E,0),0))),$D552,)</f>
        <v>0</v>
      </c>
      <c r="G552" s="14">
        <f t="shared" si="55"/>
        <v>0</v>
      </c>
      <c r="H552" s="14">
        <f t="shared" si="56"/>
        <v>0</v>
      </c>
      <c r="I552" s="14">
        <f>IF(AND(F552=0,G552=0,H552=0,_xlfn.IFNA(MATCH(LEFT($B552,8),Reference!$G:$G,0),0)),0,
IF(AND(F552=0,G552=0,H552=0,_xlfn.IFNA(MATCH(LEFT($B552,8),Reference!$H:$H,0),0)),$D552,
IF(AND(F552=0,G552=0,H552=0,_xlfn.IFNA(MATCH(LEFT($C552,4),Reference!$H:$H,0),0)),$D552,
IF((AND(F552=0,G552=0,H552=0,(_xlfn.IFNA(MATCH(LEFT($B552,4),Reference!$H:$H,0),0)))),$D552,
IF(AND(F552=0,G552=0,H552=0,_xlfn.IFNA(MATCH(MID($B552,5,4),Reference!$H:$H,0),0),LEFT($C552,4)&lt;&gt;"8865"),$D552,0)))))</f>
        <v>0</v>
      </c>
      <c r="J552" s="14">
        <f t="shared" si="57"/>
        <v>30</v>
      </c>
      <c r="K552" s="14">
        <f t="shared" si="58"/>
        <v>30</v>
      </c>
      <c r="L552" s="14">
        <f t="shared" si="59"/>
        <v>0</v>
      </c>
      <c r="M552" s="14" t="str">
        <f>IFERROR(IFERROR(INDEX(Reference!$C:$C,MATCH(VALUE(LEFT(B552,(FIND("-",B552,1)-1))),Reference!$B:$B,0)),INDEX(Reference!$C:$C,MATCH((LEFT(B552,(FIND("-",B552,1)-1))),Reference!$B:$B,0))),IFERROR(IF(FIND("-",B552),"Asset Management",""),""))</f>
        <v>DBU/Field Ops O&amp;M</v>
      </c>
      <c r="N552" s="14" t="str">
        <f>_xlfn.IFNA(INDEX(Reference!$M:$N,MATCH($C552,Reference!$M:$M,0),2),"Exclude")</f>
        <v>Nonlabor</v>
      </c>
      <c r="O552" s="14" t="str">
        <f>VLOOKUP(X552,'Department Detail'!$A$2:$F$5229,5,FALSE)</f>
        <v>PST &amp; Field Support Services</v>
      </c>
      <c r="R552" s="76"/>
      <c r="X552" s="14">
        <v>5024</v>
      </c>
    </row>
    <row r="553" spans="1:24" s="14" customFormat="1" ht="15" thickBot="1" x14ac:dyDescent="0.35">
      <c r="A553" s="13"/>
      <c r="B553" s="57" t="s">
        <v>481</v>
      </c>
      <c r="C553" s="57" t="s">
        <v>208</v>
      </c>
      <c r="D553" s="56">
        <v>52676.79</v>
      </c>
      <c r="E553" s="56"/>
      <c r="F553" s="14">
        <f>IF(AND(LEFT($C553,4)&lt;&gt;"8310")*OR(_xlfn.IFNA(MATCH(LEFT($B553,8),Reference!$E:$E,0),0),(_xlfn.IFNA(MATCH(MID($B553,5,4),Reference!$E:$E,0),0))),$D553,)</f>
        <v>0</v>
      </c>
      <c r="G553" s="14">
        <f t="shared" si="55"/>
        <v>0</v>
      </c>
      <c r="H553" s="14">
        <f t="shared" si="56"/>
        <v>0</v>
      </c>
      <c r="I553" s="14">
        <f>IF(AND(F553=0,G553=0,H553=0,_xlfn.IFNA(MATCH(LEFT($B553,8),Reference!$G:$G,0),0)),0,
IF(AND(F553=0,G553=0,H553=0,_xlfn.IFNA(MATCH(LEFT($B553,8),Reference!$H:$H,0),0)),$D553,
IF(AND(F553=0,G553=0,H553=0,_xlfn.IFNA(MATCH(LEFT($C553,4),Reference!$H:$H,0),0)),$D553,
IF((AND(F553=0,G553=0,H553=0,(_xlfn.IFNA(MATCH(LEFT($B553,4),Reference!$H:$H,0),0)))),$D553,
IF(AND(F553=0,G553=0,H553=0,_xlfn.IFNA(MATCH(MID($B553,5,4),Reference!$H:$H,0),0),LEFT($C553,4)&lt;&gt;"8865"),$D553,0)))))</f>
        <v>0</v>
      </c>
      <c r="J553" s="14">
        <f t="shared" si="57"/>
        <v>52676.79</v>
      </c>
      <c r="K553" s="14">
        <f t="shared" si="58"/>
        <v>52676.79</v>
      </c>
      <c r="L553" s="14">
        <f t="shared" si="59"/>
        <v>0</v>
      </c>
      <c r="M553" s="14" t="str">
        <f>IFERROR(IFERROR(INDEX(Reference!$C:$C,MATCH(VALUE(LEFT(B553,(FIND("-",B553,1)-1))),Reference!$B:$B,0)),INDEX(Reference!$C:$C,MATCH((LEFT(B553,(FIND("-",B553,1)-1))),Reference!$B:$B,0))),IFERROR(IF(FIND("-",B553),"Asset Management",""),""))</f>
        <v>DBU/Field Ops O&amp;M</v>
      </c>
      <c r="N553" s="14" t="str">
        <f>_xlfn.IFNA(INDEX(Reference!$M:$N,MATCH($C553,Reference!$M:$M,0),2),"Exclude")</f>
        <v>Inventory</v>
      </c>
      <c r="O553" s="14" t="str">
        <f>VLOOKUP(X553,'Department Detail'!$A$2:$F$5229,5,FALSE)</f>
        <v>PST &amp; Field Support Services</v>
      </c>
      <c r="R553" s="76"/>
      <c r="X553" s="14">
        <v>5024</v>
      </c>
    </row>
    <row r="554" spans="1:24" s="14" customFormat="1" ht="15" thickBot="1" x14ac:dyDescent="0.35">
      <c r="A554" s="13"/>
      <c r="B554" s="57" t="s">
        <v>481</v>
      </c>
      <c r="C554" s="57" t="s">
        <v>182</v>
      </c>
      <c r="D554" s="56">
        <v>3186.3599999999997</v>
      </c>
      <c r="E554" s="56"/>
      <c r="F554" s="14">
        <f>IF(AND(LEFT($C554,4)&lt;&gt;"8310")*OR(_xlfn.IFNA(MATCH(LEFT($B554,8),Reference!$E:$E,0),0),(_xlfn.IFNA(MATCH(MID($B554,5,4),Reference!$E:$E,0),0))),$D554,)</f>
        <v>0</v>
      </c>
      <c r="G554" s="14">
        <f t="shared" si="55"/>
        <v>0</v>
      </c>
      <c r="H554" s="14">
        <f t="shared" si="56"/>
        <v>0</v>
      </c>
      <c r="I554" s="14">
        <f>IF(AND(F554=0,G554=0,H554=0,_xlfn.IFNA(MATCH(LEFT($B554,8),Reference!$G:$G,0),0)),0,
IF(AND(F554=0,G554=0,H554=0,_xlfn.IFNA(MATCH(LEFT($B554,8),Reference!$H:$H,0),0)),$D554,
IF(AND(F554=0,G554=0,H554=0,_xlfn.IFNA(MATCH(LEFT($C554,4),Reference!$H:$H,0),0)),$D554,
IF((AND(F554=0,G554=0,H554=0,(_xlfn.IFNA(MATCH(LEFT($B554,4),Reference!$H:$H,0),0)))),$D554,
IF(AND(F554=0,G554=0,H554=0,_xlfn.IFNA(MATCH(MID($B554,5,4),Reference!$H:$H,0),0),LEFT($C554,4)&lt;&gt;"8865"),$D554,0)))))</f>
        <v>0</v>
      </c>
      <c r="J554" s="14">
        <f t="shared" si="57"/>
        <v>3186.3599999999997</v>
      </c>
      <c r="K554" s="14">
        <f t="shared" si="58"/>
        <v>3186.3599999999997</v>
      </c>
      <c r="L554" s="14">
        <f t="shared" si="59"/>
        <v>0</v>
      </c>
      <c r="M554" s="14" t="str">
        <f>IFERROR(IFERROR(INDEX(Reference!$C:$C,MATCH(VALUE(LEFT(B554,(FIND("-",B554,1)-1))),Reference!$B:$B,0)),INDEX(Reference!$C:$C,MATCH((LEFT(B554,(FIND("-",B554,1)-1))),Reference!$B:$B,0))),IFERROR(IF(FIND("-",B554),"Asset Management",""),""))</f>
        <v>DBU/Field Ops O&amp;M</v>
      </c>
      <c r="N554" s="14" t="str">
        <f>_xlfn.IFNA(INDEX(Reference!$M:$N,MATCH($C554,Reference!$M:$M,0),2),"Exclude")</f>
        <v>Nonlabor</v>
      </c>
      <c r="O554" s="14" t="str">
        <f>VLOOKUP(X554,'Department Detail'!$A$2:$F$5229,5,FALSE)</f>
        <v>PST &amp; Field Support Services</v>
      </c>
      <c r="R554" s="76"/>
      <c r="X554" s="14">
        <v>5024</v>
      </c>
    </row>
    <row r="555" spans="1:24" s="14" customFormat="1" ht="15" thickBot="1" x14ac:dyDescent="0.35">
      <c r="A555" s="13"/>
      <c r="B555" s="57" t="s">
        <v>481</v>
      </c>
      <c r="C555" s="57" t="s">
        <v>211</v>
      </c>
      <c r="D555" s="56">
        <v>-190</v>
      </c>
      <c r="E555" s="56"/>
      <c r="F555" s="14">
        <f>IF(AND(LEFT($C555,4)&lt;&gt;"8310")*OR(_xlfn.IFNA(MATCH(LEFT($B555,8),Reference!$E:$E,0),0),(_xlfn.IFNA(MATCH(MID($B555,5,4),Reference!$E:$E,0),0))),$D555,)</f>
        <v>0</v>
      </c>
      <c r="G555" s="14">
        <f t="shared" si="55"/>
        <v>0</v>
      </c>
      <c r="H555" s="14">
        <f t="shared" si="56"/>
        <v>0</v>
      </c>
      <c r="I555" s="14">
        <f>IF(AND(F555=0,G555=0,H555=0,_xlfn.IFNA(MATCH(LEFT($B555,8),Reference!$G:$G,0),0)),0,
IF(AND(F555=0,G555=0,H555=0,_xlfn.IFNA(MATCH(LEFT($B555,8),Reference!$H:$H,0),0)),$D555,
IF(AND(F555=0,G555=0,H555=0,_xlfn.IFNA(MATCH(LEFT($C555,4),Reference!$H:$H,0),0)),$D555,
IF((AND(F555=0,G555=0,H555=0,(_xlfn.IFNA(MATCH(LEFT($B555,4),Reference!$H:$H,0),0)))),$D555,
IF(AND(F555=0,G555=0,H555=0,_xlfn.IFNA(MATCH(MID($B555,5,4),Reference!$H:$H,0),0),LEFT($C555,4)&lt;&gt;"8865"),$D555,0)))))</f>
        <v>0</v>
      </c>
      <c r="J555" s="14">
        <f t="shared" si="57"/>
        <v>-190</v>
      </c>
      <c r="K555" s="14">
        <f t="shared" si="58"/>
        <v>-190</v>
      </c>
      <c r="L555" s="14">
        <f t="shared" si="59"/>
        <v>0</v>
      </c>
      <c r="M555" s="14" t="str">
        <f>IFERROR(IFERROR(INDEX(Reference!$C:$C,MATCH(VALUE(LEFT(B555,(FIND("-",B555,1)-1))),Reference!$B:$B,0)),INDEX(Reference!$C:$C,MATCH((LEFT(B555,(FIND("-",B555,1)-1))),Reference!$B:$B,0))),IFERROR(IF(FIND("-",B555),"Asset Management",""),""))</f>
        <v>DBU/Field Ops O&amp;M</v>
      </c>
      <c r="N555" s="14" t="str">
        <f>_xlfn.IFNA(INDEX(Reference!$M:$N,MATCH($C555,Reference!$M:$M,0),2),"Exclude")</f>
        <v>Inventory</v>
      </c>
      <c r="O555" s="14" t="str">
        <f>VLOOKUP(X555,'Department Detail'!$A$2:$F$5229,5,FALSE)</f>
        <v>PST &amp; Field Support Services</v>
      </c>
      <c r="R555" s="76"/>
      <c r="X555" s="14">
        <v>5024</v>
      </c>
    </row>
    <row r="556" spans="1:24" s="14" customFormat="1" ht="15" thickBot="1" x14ac:dyDescent="0.35">
      <c r="A556" s="13"/>
      <c r="B556" s="57" t="s">
        <v>481</v>
      </c>
      <c r="C556" s="57" t="s">
        <v>191</v>
      </c>
      <c r="D556" s="56">
        <v>1849.27</v>
      </c>
      <c r="E556" s="56"/>
      <c r="F556" s="14">
        <f>IF(AND(LEFT($C556,4)&lt;&gt;"8310")*OR(_xlfn.IFNA(MATCH(LEFT($B556,8),Reference!$E:$E,0),0),(_xlfn.IFNA(MATCH(MID($B556,5,4),Reference!$E:$E,0),0))),$D556,)</f>
        <v>0</v>
      </c>
      <c r="G556" s="14">
        <f t="shared" si="55"/>
        <v>0</v>
      </c>
      <c r="H556" s="14">
        <f t="shared" si="56"/>
        <v>0</v>
      </c>
      <c r="I556" s="14">
        <f>IF(AND(F556=0,G556=0,H556=0,_xlfn.IFNA(MATCH(LEFT($B556,8),Reference!$G:$G,0),0)),0,
IF(AND(F556=0,G556=0,H556=0,_xlfn.IFNA(MATCH(LEFT($B556,8),Reference!$H:$H,0),0)),$D556,
IF(AND(F556=0,G556=0,H556=0,_xlfn.IFNA(MATCH(LEFT($C556,4),Reference!$H:$H,0),0)),$D556,
IF((AND(F556=0,G556=0,H556=0,(_xlfn.IFNA(MATCH(LEFT($B556,4),Reference!$H:$H,0),0)))),$D556,
IF(AND(F556=0,G556=0,H556=0,_xlfn.IFNA(MATCH(MID($B556,5,4),Reference!$H:$H,0),0),LEFT($C556,4)&lt;&gt;"8865"),$D556,0)))))</f>
        <v>0</v>
      </c>
      <c r="J556" s="14">
        <f t="shared" si="57"/>
        <v>1849.27</v>
      </c>
      <c r="K556" s="14">
        <f t="shared" si="58"/>
        <v>1849.27</v>
      </c>
      <c r="L556" s="14">
        <f t="shared" si="59"/>
        <v>0</v>
      </c>
      <c r="M556" s="14" t="str">
        <f>IFERROR(IFERROR(INDEX(Reference!$C:$C,MATCH(VALUE(LEFT(B556,(FIND("-",B556,1)-1))),Reference!$B:$B,0)),INDEX(Reference!$C:$C,MATCH((LEFT(B556,(FIND("-",B556,1)-1))),Reference!$B:$B,0))),IFERROR(IF(FIND("-",B556),"Asset Management",""),""))</f>
        <v>DBU/Field Ops O&amp;M</v>
      </c>
      <c r="N556" s="14" t="str">
        <f>_xlfn.IFNA(INDEX(Reference!$M:$N,MATCH($C556,Reference!$M:$M,0),2),"Exclude")</f>
        <v>Union Labor</v>
      </c>
      <c r="O556" s="14" t="str">
        <f>VLOOKUP(X556,'Department Detail'!$A$2:$F$5229,5,FALSE)</f>
        <v>PST &amp; Field Support Services</v>
      </c>
      <c r="R556" s="76"/>
      <c r="X556" s="14">
        <v>5024</v>
      </c>
    </row>
    <row r="557" spans="1:24" s="14" customFormat="1" ht="15" thickBot="1" x14ac:dyDescent="0.35">
      <c r="A557" s="13"/>
      <c r="B557" s="57" t="s">
        <v>482</v>
      </c>
      <c r="C557" s="57" t="s">
        <v>186</v>
      </c>
      <c r="D557" s="56">
        <v>35446.990000000005</v>
      </c>
      <c r="E557" s="56"/>
      <c r="F557" s="14">
        <f>IF(AND(LEFT($C557,4)&lt;&gt;"8310")*OR(_xlfn.IFNA(MATCH(LEFT($B557,8),Reference!$E:$E,0),0),(_xlfn.IFNA(MATCH(MID($B557,5,4),Reference!$E:$E,0),0))),$D557,)</f>
        <v>0</v>
      </c>
      <c r="G557" s="14">
        <f t="shared" si="55"/>
        <v>0</v>
      </c>
      <c r="H557" s="14">
        <f t="shared" si="56"/>
        <v>0</v>
      </c>
      <c r="I557" s="14">
        <f>IF(AND(F557=0,G557=0,H557=0,_xlfn.IFNA(MATCH(LEFT($B557,8),Reference!$G:$G,0),0)),0,
IF(AND(F557=0,G557=0,H557=0,_xlfn.IFNA(MATCH(LEFT($B557,8),Reference!$H:$H,0),0)),$D557,
IF(AND(F557=0,G557=0,H557=0,_xlfn.IFNA(MATCH(LEFT($C557,4),Reference!$H:$H,0),0)),$D557,
IF((AND(F557=0,G557=0,H557=0,(_xlfn.IFNA(MATCH(LEFT($B557,4),Reference!$H:$H,0),0)))),$D557,
IF(AND(F557=0,G557=0,H557=0,_xlfn.IFNA(MATCH(MID($B557,5,4),Reference!$H:$H,0),0),LEFT($C557,4)&lt;&gt;"8865"),$D557,0)))))</f>
        <v>35446.990000000005</v>
      </c>
      <c r="J557" s="14">
        <f t="shared" si="57"/>
        <v>0</v>
      </c>
      <c r="K557" s="14">
        <f t="shared" si="58"/>
        <v>35446.990000000005</v>
      </c>
      <c r="L557" s="14">
        <f t="shared" si="59"/>
        <v>0</v>
      </c>
      <c r="M557" s="14" t="str">
        <f>IFERROR(IFERROR(INDEX(Reference!$C:$C,MATCH(VALUE(LEFT(B557,(FIND("-",B557,1)-1))),Reference!$B:$B,0)),INDEX(Reference!$C:$C,MATCH((LEFT(B557,(FIND("-",B557,1)-1))),Reference!$B:$B,0))),IFERROR(IF(FIND("-",B557),"Asset Management",""),""))</f>
        <v>DBU/Field Ops O&amp;M</v>
      </c>
      <c r="N557" s="14" t="str">
        <f>_xlfn.IFNA(INDEX(Reference!$M:$N,MATCH($C557,Reference!$M:$M,0),2),"Exclude")</f>
        <v>Union Labor</v>
      </c>
      <c r="O557" s="14" t="str">
        <f>VLOOKUP(X557,'Department Detail'!$A$2:$F$5229,5,FALSE)</f>
        <v>PST &amp; Field Support Services</v>
      </c>
      <c r="R557" s="76"/>
      <c r="X557" s="14">
        <v>5024</v>
      </c>
    </row>
    <row r="558" spans="1:24" s="14" customFormat="1" ht="15" thickBot="1" x14ac:dyDescent="0.35">
      <c r="A558" s="13"/>
      <c r="B558" s="57" t="s">
        <v>482</v>
      </c>
      <c r="C558" s="57" t="s">
        <v>197</v>
      </c>
      <c r="D558" s="56">
        <v>750</v>
      </c>
      <c r="E558" s="56"/>
      <c r="F558" s="14">
        <f>IF(AND(LEFT($C558,4)&lt;&gt;"8310")*OR(_xlfn.IFNA(MATCH(LEFT($B558,8),Reference!$E:$E,0),0),(_xlfn.IFNA(MATCH(MID($B558,5,4),Reference!$E:$E,0),0))),$D558,)</f>
        <v>0</v>
      </c>
      <c r="G558" s="14">
        <f t="shared" si="55"/>
        <v>0</v>
      </c>
      <c r="H558" s="14">
        <f t="shared" si="56"/>
        <v>0</v>
      </c>
      <c r="I558" s="14">
        <f>IF(AND(F558=0,G558=0,H558=0,_xlfn.IFNA(MATCH(LEFT($B558,8),Reference!$G:$G,0),0)),0,
IF(AND(F558=0,G558=0,H558=0,_xlfn.IFNA(MATCH(LEFT($B558,8),Reference!$H:$H,0),0)),$D558,
IF(AND(F558=0,G558=0,H558=0,_xlfn.IFNA(MATCH(LEFT($C558,4),Reference!$H:$H,0),0)),$D558,
IF((AND(F558=0,G558=0,H558=0,(_xlfn.IFNA(MATCH(LEFT($B558,4),Reference!$H:$H,0),0)))),$D558,
IF(AND(F558=0,G558=0,H558=0,_xlfn.IFNA(MATCH(MID($B558,5,4),Reference!$H:$H,0),0),LEFT($C558,4)&lt;&gt;"8865"),$D558,0)))))</f>
        <v>750</v>
      </c>
      <c r="J558" s="14">
        <f t="shared" si="57"/>
        <v>0</v>
      </c>
      <c r="K558" s="14">
        <f t="shared" si="58"/>
        <v>750</v>
      </c>
      <c r="L558" s="14">
        <f t="shared" si="59"/>
        <v>0</v>
      </c>
      <c r="M558" s="14" t="str">
        <f>IFERROR(IFERROR(INDEX(Reference!$C:$C,MATCH(VALUE(LEFT(B558,(FIND("-",B558,1)-1))),Reference!$B:$B,0)),INDEX(Reference!$C:$C,MATCH((LEFT(B558,(FIND("-",B558,1)-1))),Reference!$B:$B,0))),IFERROR(IF(FIND("-",B558),"Asset Management",""),""))</f>
        <v>DBU/Field Ops O&amp;M</v>
      </c>
      <c r="N558" s="14" t="str">
        <f>_xlfn.IFNA(INDEX(Reference!$M:$N,MATCH($C558,Reference!$M:$M,0),2),"Exclude")</f>
        <v>Union Labor</v>
      </c>
      <c r="O558" s="14" t="str">
        <f>VLOOKUP(X558,'Department Detail'!$A$2:$F$5229,5,FALSE)</f>
        <v>PST &amp; Field Support Services</v>
      </c>
      <c r="R558" s="76"/>
      <c r="X558" s="14">
        <v>5024</v>
      </c>
    </row>
    <row r="559" spans="1:24" s="14" customFormat="1" ht="15" thickBot="1" x14ac:dyDescent="0.35">
      <c r="A559" s="13"/>
      <c r="B559" s="57" t="s">
        <v>482</v>
      </c>
      <c r="C559" s="57" t="s">
        <v>202</v>
      </c>
      <c r="D559" s="56">
        <v>249</v>
      </c>
      <c r="E559" s="56"/>
      <c r="F559" s="14">
        <f>IF(AND(LEFT($C559,4)&lt;&gt;"8310")*OR(_xlfn.IFNA(MATCH(LEFT($B559,8),Reference!$E:$E,0),0),(_xlfn.IFNA(MATCH(MID($B559,5,4),Reference!$E:$E,0),0))),$D559,)</f>
        <v>0</v>
      </c>
      <c r="G559" s="14">
        <f t="shared" si="55"/>
        <v>0</v>
      </c>
      <c r="H559" s="14">
        <f t="shared" si="56"/>
        <v>0</v>
      </c>
      <c r="I559" s="14">
        <f>IF(AND(F559=0,G559=0,H559=0,_xlfn.IFNA(MATCH(LEFT($B559,8),Reference!$G:$G,0),0)),0,
IF(AND(F559=0,G559=0,H559=0,_xlfn.IFNA(MATCH(LEFT($B559,8),Reference!$H:$H,0),0)),$D559,
IF(AND(F559=0,G559=0,H559=0,_xlfn.IFNA(MATCH(LEFT($C559,4),Reference!$H:$H,0),0)),$D559,
IF((AND(F559=0,G559=0,H559=0,(_xlfn.IFNA(MATCH(LEFT($B559,4),Reference!$H:$H,0),0)))),$D559,
IF(AND(F559=0,G559=0,H559=0,_xlfn.IFNA(MATCH(MID($B559,5,4),Reference!$H:$H,0),0),LEFT($C559,4)&lt;&gt;"8865"),$D559,0)))))</f>
        <v>249</v>
      </c>
      <c r="J559" s="14">
        <f t="shared" si="57"/>
        <v>0</v>
      </c>
      <c r="K559" s="14">
        <f t="shared" si="58"/>
        <v>249</v>
      </c>
      <c r="L559" s="14">
        <f t="shared" si="59"/>
        <v>0</v>
      </c>
      <c r="M559" s="14" t="str">
        <f>IFERROR(IFERROR(INDEX(Reference!$C:$C,MATCH(VALUE(LEFT(B559,(FIND("-",B559,1)-1))),Reference!$B:$B,0)),INDEX(Reference!$C:$C,MATCH((LEFT(B559,(FIND("-",B559,1)-1))),Reference!$B:$B,0))),IFERROR(IF(FIND("-",B559),"Asset Management",""),""))</f>
        <v>DBU/Field Ops O&amp;M</v>
      </c>
      <c r="N559" s="14" t="str">
        <f>_xlfn.IFNA(INDEX(Reference!$M:$N,MATCH($C559,Reference!$M:$M,0),2),"Exclude")</f>
        <v>Nonlabor</v>
      </c>
      <c r="O559" s="14" t="str">
        <f>VLOOKUP(X559,'Department Detail'!$A$2:$F$5229,5,FALSE)</f>
        <v>PST &amp; Field Support Services</v>
      </c>
      <c r="R559" s="76"/>
      <c r="X559" s="14">
        <v>5024</v>
      </c>
    </row>
    <row r="560" spans="1:24" s="14" customFormat="1" ht="15" thickBot="1" x14ac:dyDescent="0.35">
      <c r="A560" s="13"/>
      <c r="B560" s="57" t="s">
        <v>482</v>
      </c>
      <c r="C560" s="57" t="s">
        <v>231</v>
      </c>
      <c r="D560" s="56">
        <v>30</v>
      </c>
      <c r="E560" s="56"/>
      <c r="F560" s="14">
        <f>IF(AND(LEFT($C560,4)&lt;&gt;"8310")*OR(_xlfn.IFNA(MATCH(LEFT($B560,8),Reference!$E:$E,0),0),(_xlfn.IFNA(MATCH(MID($B560,5,4),Reference!$E:$E,0),0))),$D560,)</f>
        <v>0</v>
      </c>
      <c r="G560" s="14">
        <f t="shared" si="55"/>
        <v>0</v>
      </c>
      <c r="H560" s="14">
        <f t="shared" si="56"/>
        <v>0</v>
      </c>
      <c r="I560" s="14">
        <f>IF(AND(F560=0,G560=0,H560=0,_xlfn.IFNA(MATCH(LEFT($B560,8),Reference!$G:$G,0),0)),0,
IF(AND(F560=0,G560=0,H560=0,_xlfn.IFNA(MATCH(LEFT($B560,8),Reference!$H:$H,0),0)),$D560,
IF(AND(F560=0,G560=0,H560=0,_xlfn.IFNA(MATCH(LEFT($C560,4),Reference!$H:$H,0),0)),$D560,
IF((AND(F560=0,G560=0,H560=0,(_xlfn.IFNA(MATCH(LEFT($B560,4),Reference!$H:$H,0),0)))),$D560,
IF(AND(F560=0,G560=0,H560=0,_xlfn.IFNA(MATCH(MID($B560,5,4),Reference!$H:$H,0),0),LEFT($C560,4)&lt;&gt;"8865"),$D560,0)))))</f>
        <v>30</v>
      </c>
      <c r="J560" s="14">
        <f t="shared" si="57"/>
        <v>0</v>
      </c>
      <c r="K560" s="14">
        <f t="shared" si="58"/>
        <v>30</v>
      </c>
      <c r="L560" s="14">
        <f t="shared" si="59"/>
        <v>0</v>
      </c>
      <c r="M560" s="14" t="str">
        <f>IFERROR(IFERROR(INDEX(Reference!$C:$C,MATCH(VALUE(LEFT(B560,(FIND("-",B560,1)-1))),Reference!$B:$B,0)),INDEX(Reference!$C:$C,MATCH((LEFT(B560,(FIND("-",B560,1)-1))),Reference!$B:$B,0))),IFERROR(IF(FIND("-",B560),"Asset Management",""),""))</f>
        <v>DBU/Field Ops O&amp;M</v>
      </c>
      <c r="N560" s="14" t="str">
        <f>_xlfn.IFNA(INDEX(Reference!$M:$N,MATCH($C560,Reference!$M:$M,0),2),"Exclude")</f>
        <v>Nonlabor</v>
      </c>
      <c r="O560" s="14" t="str">
        <f>VLOOKUP(X560,'Department Detail'!$A$2:$F$5229,5,FALSE)</f>
        <v>PST &amp; Field Support Services</v>
      </c>
      <c r="R560" s="76"/>
      <c r="X560" s="14">
        <v>5024</v>
      </c>
    </row>
    <row r="561" spans="1:24" s="14" customFormat="1" ht="15" thickBot="1" x14ac:dyDescent="0.35">
      <c r="A561" s="13"/>
      <c r="B561" s="57" t="s">
        <v>482</v>
      </c>
      <c r="C561" s="57" t="s">
        <v>191</v>
      </c>
      <c r="D561" s="56">
        <v>2485.2399999999998</v>
      </c>
      <c r="E561" s="56"/>
      <c r="F561" s="14">
        <f>IF(AND(LEFT($C561,4)&lt;&gt;"8310")*OR(_xlfn.IFNA(MATCH(LEFT($B561,8),Reference!$E:$E,0),0),(_xlfn.IFNA(MATCH(MID($B561,5,4),Reference!$E:$E,0),0))),$D561,)</f>
        <v>0</v>
      </c>
      <c r="G561" s="14">
        <f t="shared" si="55"/>
        <v>0</v>
      </c>
      <c r="H561" s="14">
        <f t="shared" si="56"/>
        <v>0</v>
      </c>
      <c r="I561" s="14">
        <f>IF(AND(F561=0,G561=0,H561=0,_xlfn.IFNA(MATCH(LEFT($B561,8),Reference!$G:$G,0),0)),0,
IF(AND(F561=0,G561=0,H561=0,_xlfn.IFNA(MATCH(LEFT($B561,8),Reference!$H:$H,0),0)),$D561,
IF(AND(F561=0,G561=0,H561=0,_xlfn.IFNA(MATCH(LEFT($C561,4),Reference!$H:$H,0),0)),$D561,
IF((AND(F561=0,G561=0,H561=0,(_xlfn.IFNA(MATCH(LEFT($B561,4),Reference!$H:$H,0),0)))),$D561,
IF(AND(F561=0,G561=0,H561=0,_xlfn.IFNA(MATCH(MID($B561,5,4),Reference!$H:$H,0),0),LEFT($C561,4)&lt;&gt;"8865"),$D561,0)))))</f>
        <v>2485.2399999999998</v>
      </c>
      <c r="J561" s="14">
        <f t="shared" si="57"/>
        <v>0</v>
      </c>
      <c r="K561" s="14">
        <f t="shared" si="58"/>
        <v>2485.2399999999998</v>
      </c>
      <c r="L561" s="14">
        <f t="shared" si="59"/>
        <v>0</v>
      </c>
      <c r="M561" s="14" t="str">
        <f>IFERROR(IFERROR(INDEX(Reference!$C:$C,MATCH(VALUE(LEFT(B561,(FIND("-",B561,1)-1))),Reference!$B:$B,0)),INDEX(Reference!$C:$C,MATCH((LEFT(B561,(FIND("-",B561,1)-1))),Reference!$B:$B,0))),IFERROR(IF(FIND("-",B561),"Asset Management",""),""))</f>
        <v>DBU/Field Ops O&amp;M</v>
      </c>
      <c r="N561" s="14" t="str">
        <f>_xlfn.IFNA(INDEX(Reference!$M:$N,MATCH($C561,Reference!$M:$M,0),2),"Exclude")</f>
        <v>Union Labor</v>
      </c>
      <c r="O561" s="14" t="str">
        <f>VLOOKUP(X561,'Department Detail'!$A$2:$F$5229,5,FALSE)</f>
        <v>PST &amp; Field Support Services</v>
      </c>
      <c r="R561" s="76"/>
      <c r="X561" s="14">
        <v>5024</v>
      </c>
    </row>
    <row r="562" spans="1:24" s="14" customFormat="1" ht="15" thickBot="1" x14ac:dyDescent="0.35">
      <c r="A562" s="13"/>
      <c r="B562" s="57" t="s">
        <v>483</v>
      </c>
      <c r="C562" s="57" t="s">
        <v>186</v>
      </c>
      <c r="D562" s="56">
        <v>15926.78</v>
      </c>
      <c r="E562" s="56"/>
      <c r="F562" s="14">
        <f>IF(AND(LEFT($C562,4)&lt;&gt;"8310")*OR(_xlfn.IFNA(MATCH(LEFT($B562,8),Reference!$E:$E,0),0),(_xlfn.IFNA(MATCH(MID($B562,5,4),Reference!$E:$E,0),0))),$D562,)</f>
        <v>15926.78</v>
      </c>
      <c r="G562" s="14">
        <f t="shared" si="55"/>
        <v>0</v>
      </c>
      <c r="H562" s="14">
        <f t="shared" si="56"/>
        <v>0</v>
      </c>
      <c r="I562" s="14">
        <f>IF(AND(F562=0,G562=0,H562=0,_xlfn.IFNA(MATCH(LEFT($B562,8),Reference!$G:$G,0),0)),0,
IF(AND(F562=0,G562=0,H562=0,_xlfn.IFNA(MATCH(LEFT($B562,8),Reference!$H:$H,0),0)),$D562,
IF(AND(F562=0,G562=0,H562=0,_xlfn.IFNA(MATCH(LEFT($C562,4),Reference!$H:$H,0),0)),$D562,
IF((AND(F562=0,G562=0,H562=0,(_xlfn.IFNA(MATCH(LEFT($B562,4),Reference!$H:$H,0),0)))),$D562,
IF(AND(F562=0,G562=0,H562=0,_xlfn.IFNA(MATCH(MID($B562,5,4),Reference!$H:$H,0),0),LEFT($C562,4)&lt;&gt;"8865"),$D562,0)))))</f>
        <v>0</v>
      </c>
      <c r="J562" s="14">
        <f t="shared" si="57"/>
        <v>0</v>
      </c>
      <c r="K562" s="14">
        <f t="shared" si="58"/>
        <v>15926.78</v>
      </c>
      <c r="L562" s="14">
        <f t="shared" si="59"/>
        <v>0</v>
      </c>
      <c r="M562" s="14" t="str">
        <f>IFERROR(IFERROR(INDEX(Reference!$C:$C,MATCH(VALUE(LEFT(B562,(FIND("-",B562,1)-1))),Reference!$B:$B,0)),INDEX(Reference!$C:$C,MATCH((LEFT(B562,(FIND("-",B562,1)-1))),Reference!$B:$B,0))),IFERROR(IF(FIND("-",B562),"Asset Management",""),""))</f>
        <v>DBU/Field Ops O&amp;M</v>
      </c>
      <c r="N562" s="14" t="str">
        <f>_xlfn.IFNA(INDEX(Reference!$M:$N,MATCH($C562,Reference!$M:$M,0),2),"Exclude")</f>
        <v>Union Labor</v>
      </c>
      <c r="O562" s="14" t="str">
        <f>VLOOKUP(X562,'Department Detail'!$A$2:$F$5229,5,FALSE)</f>
        <v>PST &amp; Field Support Services</v>
      </c>
      <c r="R562" s="76"/>
      <c r="X562" s="14">
        <v>5024</v>
      </c>
    </row>
    <row r="563" spans="1:24" s="14" customFormat="1" ht="15" thickBot="1" x14ac:dyDescent="0.35">
      <c r="A563" s="13"/>
      <c r="B563" s="57" t="s">
        <v>484</v>
      </c>
      <c r="C563" s="57" t="s">
        <v>185</v>
      </c>
      <c r="D563" s="56">
        <v>3293.74</v>
      </c>
      <c r="E563" s="56"/>
      <c r="F563" s="14">
        <f>IF(AND(LEFT($C563,4)&lt;&gt;"8310")*OR(_xlfn.IFNA(MATCH(LEFT($B563,8),Reference!$E:$E,0),0),(_xlfn.IFNA(MATCH(MID($B563,5,4),Reference!$E:$E,0),0))),$D563,)</f>
        <v>0</v>
      </c>
      <c r="G563" s="14">
        <f t="shared" si="55"/>
        <v>0</v>
      </c>
      <c r="H563" s="14">
        <f t="shared" si="56"/>
        <v>0</v>
      </c>
      <c r="I563" s="14">
        <f>IF(AND(F563=0,G563=0,H563=0,_xlfn.IFNA(MATCH(LEFT($B563,8),Reference!$G:$G,0),0)),0,
IF(AND(F563=0,G563=0,H563=0,_xlfn.IFNA(MATCH(LEFT($B563,8),Reference!$H:$H,0),0)),$D563,
IF(AND(F563=0,G563=0,H563=0,_xlfn.IFNA(MATCH(LEFT($C563,4),Reference!$H:$H,0),0)),$D563,
IF((AND(F563=0,G563=0,H563=0,(_xlfn.IFNA(MATCH(LEFT($B563,4),Reference!$H:$H,0),0)))),$D563,
IF(AND(F563=0,G563=0,H563=0,_xlfn.IFNA(MATCH(MID($B563,5,4),Reference!$H:$H,0),0),LEFT($C563,4)&lt;&gt;"8865"),$D563,0)))))</f>
        <v>0</v>
      </c>
      <c r="J563" s="14">
        <f t="shared" si="57"/>
        <v>3293.74</v>
      </c>
      <c r="K563" s="14">
        <f t="shared" si="58"/>
        <v>3293.74</v>
      </c>
      <c r="L563" s="14">
        <f t="shared" si="59"/>
        <v>0</v>
      </c>
      <c r="M563" s="14" t="str">
        <f>IFERROR(IFERROR(INDEX(Reference!$C:$C,MATCH(VALUE(LEFT(B563,(FIND("-",B563,1)-1))),Reference!$B:$B,0)),INDEX(Reference!$C:$C,MATCH((LEFT(B563,(FIND("-",B563,1)-1))),Reference!$B:$B,0))),IFERROR(IF(FIND("-",B563),"Asset Management",""),""))</f>
        <v>DBU/Field Ops O&amp;M</v>
      </c>
      <c r="N563" s="14" t="str">
        <f>_xlfn.IFNA(INDEX(Reference!$M:$N,MATCH($C563,Reference!$M:$M,0),2),"Exclude")</f>
        <v>NonUnion Labor</v>
      </c>
      <c r="O563" s="14" t="str">
        <f>VLOOKUP(X563,'Department Detail'!$A$2:$F$5229,5,FALSE)</f>
        <v>PST &amp; Field Support Services</v>
      </c>
      <c r="R563" s="76"/>
      <c r="X563" s="14">
        <v>5024</v>
      </c>
    </row>
    <row r="564" spans="1:24" s="14" customFormat="1" ht="15" thickBot="1" x14ac:dyDescent="0.35">
      <c r="A564" s="13"/>
      <c r="B564" s="57" t="s">
        <v>484</v>
      </c>
      <c r="C564" s="57" t="s">
        <v>188</v>
      </c>
      <c r="D564" s="56">
        <v>50.01</v>
      </c>
      <c r="E564" s="56"/>
      <c r="F564" s="14">
        <f>IF(AND(LEFT($C564,4)&lt;&gt;"8310")*OR(_xlfn.IFNA(MATCH(LEFT($B564,8),Reference!$E:$E,0),0),(_xlfn.IFNA(MATCH(MID($B564,5,4),Reference!$E:$E,0),0))),$D564,)</f>
        <v>0</v>
      </c>
      <c r="G564" s="14">
        <f t="shared" si="55"/>
        <v>0</v>
      </c>
      <c r="H564" s="14">
        <f t="shared" si="56"/>
        <v>0</v>
      </c>
      <c r="I564" s="14">
        <f>IF(AND(F564=0,G564=0,H564=0,_xlfn.IFNA(MATCH(LEFT($B564,8),Reference!$G:$G,0),0)),0,
IF(AND(F564=0,G564=0,H564=0,_xlfn.IFNA(MATCH(LEFT($B564,8),Reference!$H:$H,0),0)),$D564,
IF(AND(F564=0,G564=0,H564=0,_xlfn.IFNA(MATCH(LEFT($C564,4),Reference!$H:$H,0),0)),$D564,
IF((AND(F564=0,G564=0,H564=0,(_xlfn.IFNA(MATCH(LEFT($B564,4),Reference!$H:$H,0),0)))),$D564,
IF(AND(F564=0,G564=0,H564=0,_xlfn.IFNA(MATCH(MID($B564,5,4),Reference!$H:$H,0),0),LEFT($C564,4)&lt;&gt;"8865"),$D564,0)))))</f>
        <v>0</v>
      </c>
      <c r="J564" s="14">
        <f t="shared" si="57"/>
        <v>50.01</v>
      </c>
      <c r="K564" s="14">
        <f t="shared" si="58"/>
        <v>50.01</v>
      </c>
      <c r="L564" s="14">
        <f t="shared" si="59"/>
        <v>0</v>
      </c>
      <c r="M564" s="14" t="str">
        <f>IFERROR(IFERROR(INDEX(Reference!$C:$C,MATCH(VALUE(LEFT(B564,(FIND("-",B564,1)-1))),Reference!$B:$B,0)),INDEX(Reference!$C:$C,MATCH((LEFT(B564,(FIND("-",B564,1)-1))),Reference!$B:$B,0))),IFERROR(IF(FIND("-",B564),"Asset Management",""),""))</f>
        <v>DBU/Field Ops O&amp;M</v>
      </c>
      <c r="N564" s="14" t="str">
        <f>_xlfn.IFNA(INDEX(Reference!$M:$N,MATCH($C564,Reference!$M:$M,0),2),"Exclude")</f>
        <v>NonUnion Labor</v>
      </c>
      <c r="O564" s="14" t="str">
        <f>VLOOKUP(X564,'Department Detail'!$A$2:$F$5229,5,FALSE)</f>
        <v>PST &amp; Field Support Services</v>
      </c>
      <c r="R564" s="76"/>
      <c r="X564" s="14">
        <v>5024</v>
      </c>
    </row>
    <row r="565" spans="1:24" s="14" customFormat="1" ht="15" thickBot="1" x14ac:dyDescent="0.35">
      <c r="A565" s="13"/>
      <c r="B565" s="57" t="s">
        <v>485</v>
      </c>
      <c r="C565" s="57" t="s">
        <v>185</v>
      </c>
      <c r="D565" s="56">
        <v>5160.7299999999996</v>
      </c>
      <c r="E565" s="56"/>
      <c r="F565" s="14">
        <f>IF(AND(LEFT($C565,4)&lt;&gt;"8310")*OR(_xlfn.IFNA(MATCH(LEFT($B565,8),Reference!$E:$E,0),0),(_xlfn.IFNA(MATCH(MID($B565,5,4),Reference!$E:$E,0),0))),$D565,)</f>
        <v>0</v>
      </c>
      <c r="G565" s="14">
        <f t="shared" si="55"/>
        <v>0</v>
      </c>
      <c r="H565" s="14">
        <f t="shared" si="56"/>
        <v>0</v>
      </c>
      <c r="I565" s="14">
        <f>IF(AND(F565=0,G565=0,H565=0,_xlfn.IFNA(MATCH(LEFT($B565,8),Reference!$G:$G,0),0)),0,
IF(AND(F565=0,G565=0,H565=0,_xlfn.IFNA(MATCH(LEFT($B565,8),Reference!$H:$H,0),0)),$D565,
IF(AND(F565=0,G565=0,H565=0,_xlfn.IFNA(MATCH(LEFT($C565,4),Reference!$H:$H,0),0)),$D565,
IF((AND(F565=0,G565=0,H565=0,(_xlfn.IFNA(MATCH(LEFT($B565,4),Reference!$H:$H,0),0)))),$D565,
IF(AND(F565=0,G565=0,H565=0,_xlfn.IFNA(MATCH(MID($B565,5,4),Reference!$H:$H,0),0),LEFT($C565,4)&lt;&gt;"8865"),$D565,0)))))</f>
        <v>0</v>
      </c>
      <c r="J565" s="14">
        <f t="shared" si="57"/>
        <v>5160.7299999999996</v>
      </c>
      <c r="K565" s="14">
        <f t="shared" si="58"/>
        <v>5160.7299999999996</v>
      </c>
      <c r="L565" s="14">
        <f t="shared" si="59"/>
        <v>0</v>
      </c>
      <c r="M565" s="14" t="str">
        <f>IFERROR(IFERROR(INDEX(Reference!$C:$C,MATCH(VALUE(LEFT(B565,(FIND("-",B565,1)-1))),Reference!$B:$B,0)),INDEX(Reference!$C:$C,MATCH((LEFT(B565,(FIND("-",B565,1)-1))),Reference!$B:$B,0))),IFERROR(IF(FIND("-",B565),"Asset Management",""),""))</f>
        <v>DBU/Field Ops O&amp;M</v>
      </c>
      <c r="N565" s="14" t="str">
        <f>_xlfn.IFNA(INDEX(Reference!$M:$N,MATCH($C565,Reference!$M:$M,0),2),"Exclude")</f>
        <v>NonUnion Labor</v>
      </c>
      <c r="O565" s="14" t="str">
        <f>VLOOKUP(X565,'Department Detail'!$A$2:$F$5229,5,FALSE)</f>
        <v>PST &amp; Field Support Services</v>
      </c>
      <c r="R565" s="76"/>
      <c r="X565" s="14">
        <v>5024</v>
      </c>
    </row>
    <row r="566" spans="1:24" s="14" customFormat="1" ht="15" thickBot="1" x14ac:dyDescent="0.35">
      <c r="A566" s="13"/>
      <c r="B566" s="57" t="s">
        <v>486</v>
      </c>
      <c r="C566" s="57" t="s">
        <v>190</v>
      </c>
      <c r="D566" s="56">
        <v>3864</v>
      </c>
      <c r="E566" s="56"/>
      <c r="F566" s="14">
        <f>IF(AND(LEFT($C566,4)&lt;&gt;"8310")*OR(_xlfn.IFNA(MATCH(LEFT($B566,8),Reference!$E:$E,0),0),(_xlfn.IFNA(MATCH(MID($B566,5,4),Reference!$E:$E,0),0))),$D566,)</f>
        <v>0</v>
      </c>
      <c r="G566" s="14">
        <f t="shared" si="55"/>
        <v>0</v>
      </c>
      <c r="H566" s="14">
        <f t="shared" si="56"/>
        <v>0</v>
      </c>
      <c r="I566" s="14">
        <f>IF(AND(F566=0,G566=0,H566=0,_xlfn.IFNA(MATCH(LEFT($B566,8),Reference!$G:$G,0),0)),0,
IF(AND(F566=0,G566=0,H566=0,_xlfn.IFNA(MATCH(LEFT($B566,8),Reference!$H:$H,0),0)),$D566,
IF(AND(F566=0,G566=0,H566=0,_xlfn.IFNA(MATCH(LEFT($C566,4),Reference!$H:$H,0),0)),$D566,
IF((AND(F566=0,G566=0,H566=0,(_xlfn.IFNA(MATCH(LEFT($B566,4),Reference!$H:$H,0),0)))),$D566,
IF(AND(F566=0,G566=0,H566=0,_xlfn.IFNA(MATCH(MID($B566,5,4),Reference!$H:$H,0),0),LEFT($C566,4)&lt;&gt;"8865"),$D566,0)))))</f>
        <v>0</v>
      </c>
      <c r="J566" s="14">
        <f t="shared" si="57"/>
        <v>3864</v>
      </c>
      <c r="K566" s="14">
        <f t="shared" si="58"/>
        <v>3864</v>
      </c>
      <c r="L566" s="14">
        <f t="shared" si="59"/>
        <v>0</v>
      </c>
      <c r="M566" s="14" t="str">
        <f>IFERROR(IFERROR(INDEX(Reference!$C:$C,MATCH(VALUE(LEFT(B566,(FIND("-",B566,1)-1))),Reference!$B:$B,0)),INDEX(Reference!$C:$C,MATCH((LEFT(B566,(FIND("-",B566,1)-1))),Reference!$B:$B,0))),IFERROR(IF(FIND("-",B566),"Asset Management",""),""))</f>
        <v>DBU/Field Ops O&amp;M</v>
      </c>
      <c r="N566" s="14" t="str">
        <f>_xlfn.IFNA(INDEX(Reference!$M:$N,MATCH($C566,Reference!$M:$M,0),2),"Exclude")</f>
        <v>Nonlabor</v>
      </c>
      <c r="O566" s="14" t="str">
        <f>VLOOKUP(X566,'Department Detail'!$A$2:$F$5229,5,FALSE)</f>
        <v>PST &amp; Field Support Services</v>
      </c>
      <c r="R566" s="76"/>
      <c r="X566" s="14">
        <v>5024</v>
      </c>
    </row>
    <row r="567" spans="1:24" s="14" customFormat="1" ht="15" thickBot="1" x14ac:dyDescent="0.35">
      <c r="A567" s="13"/>
      <c r="B567" s="57" t="s">
        <v>486</v>
      </c>
      <c r="C567" s="57" t="s">
        <v>205</v>
      </c>
      <c r="D567" s="56">
        <v>880</v>
      </c>
      <c r="E567" s="56"/>
      <c r="F567" s="14">
        <f>IF(AND(LEFT($C567,4)&lt;&gt;"8310")*OR(_xlfn.IFNA(MATCH(LEFT($B567,8),Reference!$E:$E,0),0),(_xlfn.IFNA(MATCH(MID($B567,5,4),Reference!$E:$E,0),0))),$D567,)</f>
        <v>0</v>
      </c>
      <c r="G567" s="14">
        <f t="shared" si="55"/>
        <v>0</v>
      </c>
      <c r="H567" s="14">
        <f t="shared" si="56"/>
        <v>0</v>
      </c>
      <c r="I567" s="14">
        <f>IF(AND(F567=0,G567=0,H567=0,_xlfn.IFNA(MATCH(LEFT($B567,8),Reference!$G:$G,0),0)),0,
IF(AND(F567=0,G567=0,H567=0,_xlfn.IFNA(MATCH(LEFT($B567,8),Reference!$H:$H,0),0)),$D567,
IF(AND(F567=0,G567=0,H567=0,_xlfn.IFNA(MATCH(LEFT($C567,4),Reference!$H:$H,0),0)),$D567,
IF((AND(F567=0,G567=0,H567=0,(_xlfn.IFNA(MATCH(LEFT($B567,4),Reference!$H:$H,0),0)))),$D567,
IF(AND(F567=0,G567=0,H567=0,_xlfn.IFNA(MATCH(MID($B567,5,4),Reference!$H:$H,0),0),LEFT($C567,4)&lt;&gt;"8865"),$D567,0)))))</f>
        <v>0</v>
      </c>
      <c r="J567" s="14">
        <f t="shared" si="57"/>
        <v>880</v>
      </c>
      <c r="K567" s="14">
        <f t="shared" si="58"/>
        <v>880</v>
      </c>
      <c r="L567" s="14">
        <f t="shared" si="59"/>
        <v>0</v>
      </c>
      <c r="M567" s="14" t="str">
        <f>IFERROR(IFERROR(INDEX(Reference!$C:$C,MATCH(VALUE(LEFT(B567,(FIND("-",B567,1)-1))),Reference!$B:$B,0)),INDEX(Reference!$C:$C,MATCH((LEFT(B567,(FIND("-",B567,1)-1))),Reference!$B:$B,0))),IFERROR(IF(FIND("-",B567),"Asset Management",""),""))</f>
        <v>DBU/Field Ops O&amp;M</v>
      </c>
      <c r="N567" s="14" t="str">
        <f>_xlfn.IFNA(INDEX(Reference!$M:$N,MATCH($C567,Reference!$M:$M,0),2),"Exclude")</f>
        <v>Nonlabor</v>
      </c>
      <c r="O567" s="14" t="str">
        <f>VLOOKUP(X567,'Department Detail'!$A$2:$F$5229,5,FALSE)</f>
        <v>T&amp;D Engineering</v>
      </c>
      <c r="R567" s="76"/>
      <c r="X567" s="14" t="s">
        <v>487</v>
      </c>
    </row>
    <row r="568" spans="1:24" s="14" customFormat="1" ht="15" thickBot="1" x14ac:dyDescent="0.35">
      <c r="A568" s="13"/>
      <c r="B568" s="57" t="s">
        <v>486</v>
      </c>
      <c r="C568" s="57" t="s">
        <v>185</v>
      </c>
      <c r="D568" s="56">
        <v>432.14000000000004</v>
      </c>
      <c r="E568" s="56"/>
      <c r="F568" s="14">
        <f>IF(AND(LEFT($C568,4)&lt;&gt;"8310")*OR(_xlfn.IFNA(MATCH(LEFT($B568,8),Reference!$E:$E,0),0),(_xlfn.IFNA(MATCH(MID($B568,5,4),Reference!$E:$E,0),0))),$D568,)</f>
        <v>0</v>
      </c>
      <c r="G568" s="14">
        <f t="shared" si="55"/>
        <v>0</v>
      </c>
      <c r="H568" s="14">
        <f t="shared" si="56"/>
        <v>0</v>
      </c>
      <c r="I568" s="14">
        <f>IF(AND(F568=0,G568=0,H568=0,_xlfn.IFNA(MATCH(LEFT($B568,8),Reference!$G:$G,0),0)),0,
IF(AND(F568=0,G568=0,H568=0,_xlfn.IFNA(MATCH(LEFT($B568,8),Reference!$H:$H,0),0)),$D568,
IF(AND(F568=0,G568=0,H568=0,_xlfn.IFNA(MATCH(LEFT($C568,4),Reference!$H:$H,0),0)),$D568,
IF((AND(F568=0,G568=0,H568=0,(_xlfn.IFNA(MATCH(LEFT($B568,4),Reference!$H:$H,0),0)))),$D568,
IF(AND(F568=0,G568=0,H568=0,_xlfn.IFNA(MATCH(MID($B568,5,4),Reference!$H:$H,0),0),LEFT($C568,4)&lt;&gt;"8865"),$D568,0)))))</f>
        <v>0</v>
      </c>
      <c r="J568" s="14">
        <f t="shared" si="57"/>
        <v>432.14000000000004</v>
      </c>
      <c r="K568" s="14">
        <f t="shared" si="58"/>
        <v>432.14000000000004</v>
      </c>
      <c r="L568" s="14">
        <f t="shared" si="59"/>
        <v>0</v>
      </c>
      <c r="M568" s="14" t="str">
        <f>IFERROR(IFERROR(INDEX(Reference!$C:$C,MATCH(VALUE(LEFT(B568,(FIND("-",B568,1)-1))),Reference!$B:$B,0)),INDEX(Reference!$C:$C,MATCH((LEFT(B568,(FIND("-",B568,1)-1))),Reference!$B:$B,0))),IFERROR(IF(FIND("-",B568),"Asset Management",""),""))</f>
        <v>DBU/Field Ops O&amp;M</v>
      </c>
      <c r="N568" s="14" t="str">
        <f>_xlfn.IFNA(INDEX(Reference!$M:$N,MATCH($C568,Reference!$M:$M,0),2),"Exclude")</f>
        <v>NonUnion Labor</v>
      </c>
      <c r="O568" s="14" t="str">
        <f>VLOOKUP(X568,'Department Detail'!$A$2:$F$5229,5,FALSE)</f>
        <v>Business Services - Customer Services</v>
      </c>
      <c r="R568" s="76"/>
      <c r="X568" s="14" t="s">
        <v>488</v>
      </c>
    </row>
    <row r="569" spans="1:24" s="14" customFormat="1" ht="15" thickBot="1" x14ac:dyDescent="0.35">
      <c r="A569" s="13"/>
      <c r="B569" s="57" t="s">
        <v>486</v>
      </c>
      <c r="C569" s="57" t="s">
        <v>186</v>
      </c>
      <c r="D569" s="56">
        <v>38474.1</v>
      </c>
      <c r="E569" s="56"/>
      <c r="F569" s="14">
        <f>IF(AND(LEFT($C569,4)&lt;&gt;"8310")*OR(_xlfn.IFNA(MATCH(LEFT($B569,8),Reference!$E:$E,0),0),(_xlfn.IFNA(MATCH(MID($B569,5,4),Reference!$E:$E,0),0))),$D569,)</f>
        <v>0</v>
      </c>
      <c r="G569" s="14">
        <f t="shared" si="55"/>
        <v>0</v>
      </c>
      <c r="H569" s="14">
        <f t="shared" si="56"/>
        <v>0</v>
      </c>
      <c r="I569" s="14">
        <f>IF(AND(F569=0,G569=0,H569=0,_xlfn.IFNA(MATCH(LEFT($B569,8),Reference!$G:$G,0),0)),0,
IF(AND(F569=0,G569=0,H569=0,_xlfn.IFNA(MATCH(LEFT($B569,8),Reference!$H:$H,0),0)),$D569,
IF(AND(F569=0,G569=0,H569=0,_xlfn.IFNA(MATCH(LEFT($C569,4),Reference!$H:$H,0),0)),$D569,
IF((AND(F569=0,G569=0,H569=0,(_xlfn.IFNA(MATCH(LEFT($B569,4),Reference!$H:$H,0),0)))),$D569,
IF(AND(F569=0,G569=0,H569=0,_xlfn.IFNA(MATCH(MID($B569,5,4),Reference!$H:$H,0),0),LEFT($C569,4)&lt;&gt;"8865"),$D569,0)))))</f>
        <v>0</v>
      </c>
      <c r="J569" s="14">
        <f t="shared" si="57"/>
        <v>38474.1</v>
      </c>
      <c r="K569" s="14">
        <f t="shared" si="58"/>
        <v>38474.1</v>
      </c>
      <c r="L569" s="14">
        <f t="shared" si="59"/>
        <v>0</v>
      </c>
      <c r="M569" s="14" t="str">
        <f>IFERROR(IFERROR(INDEX(Reference!$C:$C,MATCH(VALUE(LEFT(B569,(FIND("-",B569,1)-1))),Reference!$B:$B,0)),INDEX(Reference!$C:$C,MATCH((LEFT(B569,(FIND("-",B569,1)-1))),Reference!$B:$B,0))),IFERROR(IF(FIND("-",B569),"Asset Management",""),""))</f>
        <v>DBU/Field Ops O&amp;M</v>
      </c>
      <c r="N569" s="14" t="str">
        <f>_xlfn.IFNA(INDEX(Reference!$M:$N,MATCH($C569,Reference!$M:$M,0),2),"Exclude")</f>
        <v>Union Labor</v>
      </c>
      <c r="O569" s="14" t="str">
        <f>VLOOKUP(X569,'Department Detail'!$A$2:$F$5229,5,FALSE)</f>
        <v>Business Services - Customer Services</v>
      </c>
      <c r="R569" s="76"/>
      <c r="X569" s="14" t="s">
        <v>488</v>
      </c>
    </row>
    <row r="570" spans="1:24" s="14" customFormat="1" ht="15" thickBot="1" x14ac:dyDescent="0.35">
      <c r="A570" s="13"/>
      <c r="B570" s="57" t="s">
        <v>486</v>
      </c>
      <c r="C570" s="57" t="s">
        <v>197</v>
      </c>
      <c r="D570" s="56">
        <v>78.61</v>
      </c>
      <c r="E570" s="56"/>
      <c r="F570" s="14">
        <f>IF(AND(LEFT($C570,4)&lt;&gt;"8310")*OR(_xlfn.IFNA(MATCH(LEFT($B570,8),Reference!$E:$E,0),0),(_xlfn.IFNA(MATCH(MID($B570,5,4),Reference!$E:$E,0),0))),$D570,)</f>
        <v>0</v>
      </c>
      <c r="G570" s="14">
        <f t="shared" si="55"/>
        <v>0</v>
      </c>
      <c r="H570" s="14">
        <f t="shared" si="56"/>
        <v>0</v>
      </c>
      <c r="I570" s="14">
        <f>IF(AND(F570=0,G570=0,H570=0,_xlfn.IFNA(MATCH(LEFT($B570,8),Reference!$G:$G,0),0)),0,
IF(AND(F570=0,G570=0,H570=0,_xlfn.IFNA(MATCH(LEFT($B570,8),Reference!$H:$H,0),0)),$D570,
IF(AND(F570=0,G570=0,H570=0,_xlfn.IFNA(MATCH(LEFT($C570,4),Reference!$H:$H,0),0)),$D570,
IF((AND(F570=0,G570=0,H570=0,(_xlfn.IFNA(MATCH(LEFT($B570,4),Reference!$H:$H,0),0)))),$D570,
IF(AND(F570=0,G570=0,H570=0,_xlfn.IFNA(MATCH(MID($B570,5,4),Reference!$H:$H,0),0),LEFT($C570,4)&lt;&gt;"8865"),$D570,0)))))</f>
        <v>0</v>
      </c>
      <c r="J570" s="14">
        <f t="shared" si="57"/>
        <v>78.61</v>
      </c>
      <c r="K570" s="14">
        <f t="shared" si="58"/>
        <v>78.61</v>
      </c>
      <c r="L570" s="14">
        <f t="shared" si="59"/>
        <v>0</v>
      </c>
      <c r="M570" s="14" t="str">
        <f>IFERROR(IFERROR(INDEX(Reference!$C:$C,MATCH(VALUE(LEFT(B570,(FIND("-",B570,1)-1))),Reference!$B:$B,0)),INDEX(Reference!$C:$C,MATCH((LEFT(B570,(FIND("-",B570,1)-1))),Reference!$B:$B,0))),IFERROR(IF(FIND("-",B570),"Asset Management",""),""))</f>
        <v>DBU/Field Ops O&amp;M</v>
      </c>
      <c r="N570" s="14" t="str">
        <f>_xlfn.IFNA(INDEX(Reference!$M:$N,MATCH($C570,Reference!$M:$M,0),2),"Exclude")</f>
        <v>Union Labor</v>
      </c>
      <c r="O570" s="14" t="str">
        <f>VLOOKUP(X570,'Department Detail'!$A$2:$F$5229,5,FALSE)</f>
        <v>Business Services - Customer Services</v>
      </c>
      <c r="R570" s="76"/>
      <c r="X570" s="14" t="s">
        <v>488</v>
      </c>
    </row>
    <row r="571" spans="1:24" s="14" customFormat="1" ht="15" thickBot="1" x14ac:dyDescent="0.35">
      <c r="A571" s="13"/>
      <c r="B571" s="57" t="s">
        <v>486</v>
      </c>
      <c r="C571" s="57" t="s">
        <v>231</v>
      </c>
      <c r="D571" s="56">
        <v>100</v>
      </c>
      <c r="E571" s="56"/>
      <c r="F571" s="14">
        <f>IF(AND(LEFT($C571,4)&lt;&gt;"8310")*OR(_xlfn.IFNA(MATCH(LEFT($B571,8),Reference!$E:$E,0),0),(_xlfn.IFNA(MATCH(MID($B571,5,4),Reference!$E:$E,0),0))),$D571,)</f>
        <v>0</v>
      </c>
      <c r="G571" s="14">
        <f t="shared" si="55"/>
        <v>0</v>
      </c>
      <c r="H571" s="14">
        <f t="shared" si="56"/>
        <v>0</v>
      </c>
      <c r="I571" s="14">
        <f>IF(AND(F571=0,G571=0,H571=0,_xlfn.IFNA(MATCH(LEFT($B571,8),Reference!$G:$G,0),0)),0,
IF(AND(F571=0,G571=0,H571=0,_xlfn.IFNA(MATCH(LEFT($B571,8),Reference!$H:$H,0),0)),$D571,
IF(AND(F571=0,G571=0,H571=0,_xlfn.IFNA(MATCH(LEFT($C571,4),Reference!$H:$H,0),0)),$D571,
IF((AND(F571=0,G571=0,H571=0,(_xlfn.IFNA(MATCH(LEFT($B571,4),Reference!$H:$H,0),0)))),$D571,
IF(AND(F571=0,G571=0,H571=0,_xlfn.IFNA(MATCH(MID($B571,5,4),Reference!$H:$H,0),0),LEFT($C571,4)&lt;&gt;"8865"),$D571,0)))))</f>
        <v>0</v>
      </c>
      <c r="J571" s="14">
        <f t="shared" si="57"/>
        <v>100</v>
      </c>
      <c r="K571" s="14">
        <f t="shared" si="58"/>
        <v>100</v>
      </c>
      <c r="L571" s="14">
        <f t="shared" si="59"/>
        <v>0</v>
      </c>
      <c r="M571" s="14" t="str">
        <f>IFERROR(IFERROR(INDEX(Reference!$C:$C,MATCH(VALUE(LEFT(B571,(FIND("-",B571,1)-1))),Reference!$B:$B,0)),INDEX(Reference!$C:$C,MATCH((LEFT(B571,(FIND("-",B571,1)-1))),Reference!$B:$B,0))),IFERROR(IF(FIND("-",B571),"Asset Management",""),""))</f>
        <v>DBU/Field Ops O&amp;M</v>
      </c>
      <c r="N571" s="14" t="str">
        <f>_xlfn.IFNA(INDEX(Reference!$M:$N,MATCH($C571,Reference!$M:$M,0),2),"Exclude")</f>
        <v>Nonlabor</v>
      </c>
      <c r="O571" s="14" t="str">
        <f>VLOOKUP(X571,'Department Detail'!$A$2:$F$5229,5,FALSE)</f>
        <v>Business Services - Customer Services</v>
      </c>
      <c r="R571" s="76"/>
      <c r="X571" s="14" t="s">
        <v>488</v>
      </c>
    </row>
    <row r="572" spans="1:24" s="14" customFormat="1" ht="15" thickBot="1" x14ac:dyDescent="0.35">
      <c r="A572" s="13"/>
      <c r="B572" s="57" t="s">
        <v>486</v>
      </c>
      <c r="C572" s="57" t="s">
        <v>208</v>
      </c>
      <c r="D572" s="56">
        <v>1482.56</v>
      </c>
      <c r="E572" s="56"/>
      <c r="F572" s="14">
        <f>IF(AND(LEFT($C572,4)&lt;&gt;"8310")*OR(_xlfn.IFNA(MATCH(LEFT($B572,8),Reference!$E:$E,0),0),(_xlfn.IFNA(MATCH(MID($B572,5,4),Reference!$E:$E,0),0))),$D572,)</f>
        <v>0</v>
      </c>
      <c r="G572" s="14">
        <f t="shared" si="55"/>
        <v>0</v>
      </c>
      <c r="H572" s="14">
        <f t="shared" si="56"/>
        <v>0</v>
      </c>
      <c r="I572" s="14">
        <f>IF(AND(F572=0,G572=0,H572=0,_xlfn.IFNA(MATCH(LEFT($B572,8),Reference!$G:$G,0),0)),0,
IF(AND(F572=0,G572=0,H572=0,_xlfn.IFNA(MATCH(LEFT($B572,8),Reference!$H:$H,0),0)),$D572,
IF(AND(F572=0,G572=0,H572=0,_xlfn.IFNA(MATCH(LEFT($C572,4),Reference!$H:$H,0),0)),$D572,
IF((AND(F572=0,G572=0,H572=0,(_xlfn.IFNA(MATCH(LEFT($B572,4),Reference!$H:$H,0),0)))),$D572,
IF(AND(F572=0,G572=0,H572=0,_xlfn.IFNA(MATCH(MID($B572,5,4),Reference!$H:$H,0),0),LEFT($C572,4)&lt;&gt;"8865"),$D572,0)))))</f>
        <v>0</v>
      </c>
      <c r="J572" s="14">
        <f t="shared" si="57"/>
        <v>1482.56</v>
      </c>
      <c r="K572" s="14">
        <f t="shared" si="58"/>
        <v>1482.56</v>
      </c>
      <c r="L572" s="14">
        <f t="shared" si="59"/>
        <v>0</v>
      </c>
      <c r="M572" s="14" t="str">
        <f>IFERROR(IFERROR(INDEX(Reference!$C:$C,MATCH(VALUE(LEFT(B572,(FIND("-",B572,1)-1))),Reference!$B:$B,0)),INDEX(Reference!$C:$C,MATCH((LEFT(B572,(FIND("-",B572,1)-1))),Reference!$B:$B,0))),IFERROR(IF(FIND("-",B572),"Asset Management",""),""))</f>
        <v>DBU/Field Ops O&amp;M</v>
      </c>
      <c r="N572" s="14" t="str">
        <f>_xlfn.IFNA(INDEX(Reference!$M:$N,MATCH($C572,Reference!$M:$M,0),2),"Exclude")</f>
        <v>Inventory</v>
      </c>
      <c r="O572" s="14" t="str">
        <f>VLOOKUP(X572,'Department Detail'!$A$2:$F$5229,5,FALSE)</f>
        <v>Business Services - Customer Services</v>
      </c>
      <c r="R572" s="76"/>
      <c r="X572" s="14" t="s">
        <v>488</v>
      </c>
    </row>
    <row r="573" spans="1:24" s="14" customFormat="1" ht="15" thickBot="1" x14ac:dyDescent="0.35">
      <c r="A573" s="13"/>
      <c r="B573" s="57" t="s">
        <v>486</v>
      </c>
      <c r="C573" s="57" t="s">
        <v>182</v>
      </c>
      <c r="D573" s="56">
        <v>25788.34</v>
      </c>
      <c r="E573" s="56"/>
      <c r="F573" s="14">
        <f>IF(AND(LEFT($C573,4)&lt;&gt;"8310")*OR(_xlfn.IFNA(MATCH(LEFT($B573,8),Reference!$E:$E,0),0),(_xlfn.IFNA(MATCH(MID($B573,5,4),Reference!$E:$E,0),0))),$D573,)</f>
        <v>0</v>
      </c>
      <c r="G573" s="14">
        <f t="shared" si="55"/>
        <v>0</v>
      </c>
      <c r="H573" s="14">
        <f t="shared" si="56"/>
        <v>0</v>
      </c>
      <c r="I573" s="14">
        <f>IF(AND(F573=0,G573=0,H573=0,_xlfn.IFNA(MATCH(LEFT($B573,8),Reference!$G:$G,0),0)),0,
IF(AND(F573=0,G573=0,H573=0,_xlfn.IFNA(MATCH(LEFT($B573,8),Reference!$H:$H,0),0)),$D573,
IF(AND(F573=0,G573=0,H573=0,_xlfn.IFNA(MATCH(LEFT($C573,4),Reference!$H:$H,0),0)),$D573,
IF((AND(F573=0,G573=0,H573=0,(_xlfn.IFNA(MATCH(LEFT($B573,4),Reference!$H:$H,0),0)))),$D573,
IF(AND(F573=0,G573=0,H573=0,_xlfn.IFNA(MATCH(MID($B573,5,4),Reference!$H:$H,0),0),LEFT($C573,4)&lt;&gt;"8865"),$D573,0)))))</f>
        <v>0</v>
      </c>
      <c r="J573" s="14">
        <f t="shared" si="57"/>
        <v>25788.34</v>
      </c>
      <c r="K573" s="14">
        <f t="shared" si="58"/>
        <v>25788.34</v>
      </c>
      <c r="L573" s="14">
        <f t="shared" si="59"/>
        <v>0</v>
      </c>
      <c r="M573" s="14" t="str">
        <f>IFERROR(IFERROR(INDEX(Reference!$C:$C,MATCH(VALUE(LEFT(B573,(FIND("-",B573,1)-1))),Reference!$B:$B,0)),INDEX(Reference!$C:$C,MATCH((LEFT(B573,(FIND("-",B573,1)-1))),Reference!$B:$B,0))),IFERROR(IF(FIND("-",B573),"Asset Management",""),""))</f>
        <v>DBU/Field Ops O&amp;M</v>
      </c>
      <c r="N573" s="14" t="str">
        <f>_xlfn.IFNA(INDEX(Reference!$M:$N,MATCH($C573,Reference!$M:$M,0),2),"Exclude")</f>
        <v>Nonlabor</v>
      </c>
      <c r="O573" s="14" t="str">
        <f>VLOOKUP(X573,'Department Detail'!$A$2:$F$5229,5,FALSE)</f>
        <v>Business Services - Customer Services</v>
      </c>
      <c r="R573" s="76"/>
      <c r="X573" s="14" t="s">
        <v>488</v>
      </c>
    </row>
    <row r="574" spans="1:24" s="14" customFormat="1" ht="15" thickBot="1" x14ac:dyDescent="0.35">
      <c r="A574" s="13"/>
      <c r="B574" s="57" t="s">
        <v>486</v>
      </c>
      <c r="C574" s="57" t="s">
        <v>211</v>
      </c>
      <c r="D574" s="56">
        <v>-86.2</v>
      </c>
      <c r="E574" s="56"/>
      <c r="F574" s="14">
        <f>IF(AND(LEFT($C574,4)&lt;&gt;"8310")*OR(_xlfn.IFNA(MATCH(LEFT($B574,8),Reference!$E:$E,0),0),(_xlfn.IFNA(MATCH(MID($B574,5,4),Reference!$E:$E,0),0))),$D574,)</f>
        <v>0</v>
      </c>
      <c r="G574" s="14">
        <f t="shared" si="55"/>
        <v>0</v>
      </c>
      <c r="H574" s="14">
        <f t="shared" si="56"/>
        <v>0</v>
      </c>
      <c r="I574" s="14">
        <f>IF(AND(F574=0,G574=0,H574=0,_xlfn.IFNA(MATCH(LEFT($B574,8),Reference!$G:$G,0),0)),0,
IF(AND(F574=0,G574=0,H574=0,_xlfn.IFNA(MATCH(LEFT($B574,8),Reference!$H:$H,0),0)),$D574,
IF(AND(F574=0,G574=0,H574=0,_xlfn.IFNA(MATCH(LEFT($C574,4),Reference!$H:$H,0),0)),$D574,
IF((AND(F574=0,G574=0,H574=0,(_xlfn.IFNA(MATCH(LEFT($B574,4),Reference!$H:$H,0),0)))),$D574,
IF(AND(F574=0,G574=0,H574=0,_xlfn.IFNA(MATCH(MID($B574,5,4),Reference!$H:$H,0),0),LEFT($C574,4)&lt;&gt;"8865"),$D574,0)))))</f>
        <v>0</v>
      </c>
      <c r="J574" s="14">
        <f t="shared" si="57"/>
        <v>-86.2</v>
      </c>
      <c r="K574" s="14">
        <f t="shared" si="58"/>
        <v>-86.2</v>
      </c>
      <c r="L574" s="14">
        <f t="shared" si="59"/>
        <v>0</v>
      </c>
      <c r="M574" s="14" t="str">
        <f>IFERROR(IFERROR(INDEX(Reference!$C:$C,MATCH(VALUE(LEFT(B574,(FIND("-",B574,1)-1))),Reference!$B:$B,0)),INDEX(Reference!$C:$C,MATCH((LEFT(B574,(FIND("-",B574,1)-1))),Reference!$B:$B,0))),IFERROR(IF(FIND("-",B574),"Asset Management",""),""))</f>
        <v>DBU/Field Ops O&amp;M</v>
      </c>
      <c r="N574" s="14" t="str">
        <f>_xlfn.IFNA(INDEX(Reference!$M:$N,MATCH($C574,Reference!$M:$M,0),2),"Exclude")</f>
        <v>Inventory</v>
      </c>
      <c r="O574" s="14" t="str">
        <f>VLOOKUP(X574,'Department Detail'!$A$2:$F$5229,5,FALSE)</f>
        <v>Business Services - Customer Services</v>
      </c>
      <c r="R574" s="76"/>
      <c r="X574" s="14" t="s">
        <v>488</v>
      </c>
    </row>
    <row r="575" spans="1:24" s="14" customFormat="1" ht="15" thickBot="1" x14ac:dyDescent="0.35">
      <c r="A575" s="13"/>
      <c r="B575" s="57" t="s">
        <v>486</v>
      </c>
      <c r="C575" s="57" t="s">
        <v>287</v>
      </c>
      <c r="D575" s="56">
        <v>-86796.06</v>
      </c>
      <c r="E575" s="56"/>
      <c r="F575" s="14">
        <f>IF(AND(LEFT($C575,4)&lt;&gt;"8310")*OR(_xlfn.IFNA(MATCH(LEFT($B575,8),Reference!$E:$E,0),0),(_xlfn.IFNA(MATCH(MID($B575,5,4),Reference!$E:$E,0),0))),$D575,)</f>
        <v>0</v>
      </c>
      <c r="G575" s="14">
        <f t="shared" ref="G575:G638" si="60">IF(AND(ISNUMBER(SEARCH("5024*",B575)),(F575=0)),D575,)</f>
        <v>0</v>
      </c>
      <c r="H575" s="14">
        <f t="shared" ref="H575:H638" si="61">IF(AND(ISNUMBER(SEARCH("5025*",B575)),(F575=0)),D575,)</f>
        <v>0</v>
      </c>
      <c r="I575" s="14">
        <f>IF(AND(F575=0,G575=0,H575=0,_xlfn.IFNA(MATCH(LEFT($B575,8),Reference!$G:$G,0),0)),0,
IF(AND(F575=0,G575=0,H575=0,_xlfn.IFNA(MATCH(LEFT($B575,8),Reference!$H:$H,0),0)),$D575,
IF(AND(F575=0,G575=0,H575=0,_xlfn.IFNA(MATCH(LEFT($C575,4),Reference!$H:$H,0),0)),$D575,
IF((AND(F575=0,G575=0,H575=0,(_xlfn.IFNA(MATCH(LEFT($B575,4),Reference!$H:$H,0),0)))),$D575,
IF(AND(F575=0,G575=0,H575=0,_xlfn.IFNA(MATCH(MID($B575,5,4),Reference!$H:$H,0),0),LEFT($C575,4)&lt;&gt;"8865"),$D575,0)))))</f>
        <v>0</v>
      </c>
      <c r="J575" s="14">
        <f t="shared" ref="J575:J638" si="62">IF(AND(F575=0,G575=0,H575=0,I575=0),D575,)</f>
        <v>-86796.06</v>
      </c>
      <c r="K575" s="14">
        <f t="shared" ref="K575:K638" si="63">SUM(F575:J575)</f>
        <v>-86796.06</v>
      </c>
      <c r="L575" s="14">
        <f t="shared" ref="L575:L638" si="64">K575-D575</f>
        <v>0</v>
      </c>
      <c r="M575" s="14" t="str">
        <f>IFERROR(IFERROR(INDEX(Reference!$C:$C,MATCH(VALUE(LEFT(B575,(FIND("-",B575,1)-1))),Reference!$B:$B,0)),INDEX(Reference!$C:$C,MATCH((LEFT(B575,(FIND("-",B575,1)-1))),Reference!$B:$B,0))),IFERROR(IF(FIND("-",B575),"Asset Management",""),""))</f>
        <v>DBU/Field Ops O&amp;M</v>
      </c>
      <c r="N575" s="14" t="str">
        <f>_xlfn.IFNA(INDEX(Reference!$M:$N,MATCH($C575,Reference!$M:$M,0),2),"Exclude")</f>
        <v>Exclude</v>
      </c>
      <c r="O575" s="14" t="str">
        <f>VLOOKUP(X575,'Department Detail'!$A$2:$F$5229,5,FALSE)</f>
        <v>Business Services - Customer Services</v>
      </c>
      <c r="R575" s="76"/>
      <c r="X575" s="14" t="s">
        <v>488</v>
      </c>
    </row>
    <row r="576" spans="1:24" s="14" customFormat="1" ht="15" thickBot="1" x14ac:dyDescent="0.35">
      <c r="A576" s="13"/>
      <c r="B576" s="57" t="s">
        <v>486</v>
      </c>
      <c r="C576" s="57" t="s">
        <v>260</v>
      </c>
      <c r="D576" s="56">
        <v>-8484.48</v>
      </c>
      <c r="E576" s="56"/>
      <c r="F576" s="14">
        <f>IF(AND(LEFT($C576,4)&lt;&gt;"8310")*OR(_xlfn.IFNA(MATCH(LEFT($B576,8),Reference!$E:$E,0),0),(_xlfn.IFNA(MATCH(MID($B576,5,4),Reference!$E:$E,0),0))),$D576,)</f>
        <v>0</v>
      </c>
      <c r="G576" s="14">
        <f t="shared" si="60"/>
        <v>0</v>
      </c>
      <c r="H576" s="14">
        <f t="shared" si="61"/>
        <v>0</v>
      </c>
      <c r="I576" s="14">
        <f>IF(AND(F576=0,G576=0,H576=0,_xlfn.IFNA(MATCH(LEFT($B576,8),Reference!$G:$G,0),0)),0,
IF(AND(F576=0,G576=0,H576=0,_xlfn.IFNA(MATCH(LEFT($B576,8),Reference!$H:$H,0),0)),$D576,
IF(AND(F576=0,G576=0,H576=0,_xlfn.IFNA(MATCH(LEFT($C576,4),Reference!$H:$H,0),0)),$D576,
IF((AND(F576=0,G576=0,H576=0,(_xlfn.IFNA(MATCH(LEFT($B576,4),Reference!$H:$H,0),0)))),$D576,
IF(AND(F576=0,G576=0,H576=0,_xlfn.IFNA(MATCH(MID($B576,5,4),Reference!$H:$H,0),0),LEFT($C576,4)&lt;&gt;"8865"),$D576,0)))))</f>
        <v>0</v>
      </c>
      <c r="J576" s="14">
        <f t="shared" si="62"/>
        <v>-8484.48</v>
      </c>
      <c r="K576" s="14">
        <f t="shared" si="63"/>
        <v>-8484.48</v>
      </c>
      <c r="L576" s="14">
        <f t="shared" si="64"/>
        <v>0</v>
      </c>
      <c r="M576" s="14" t="str">
        <f>IFERROR(IFERROR(INDEX(Reference!$C:$C,MATCH(VALUE(LEFT(B576,(FIND("-",B576,1)-1))),Reference!$B:$B,0)),INDEX(Reference!$C:$C,MATCH((LEFT(B576,(FIND("-",B576,1)-1))),Reference!$B:$B,0))),IFERROR(IF(FIND("-",B576),"Asset Management",""),""))</f>
        <v>DBU/Field Ops O&amp;M</v>
      </c>
      <c r="N576" s="14" t="str">
        <f>_xlfn.IFNA(INDEX(Reference!$M:$N,MATCH($C576,Reference!$M:$M,0),2),"Exclude")</f>
        <v>Project Proceeds</v>
      </c>
      <c r="O576" s="14" t="str">
        <f>VLOOKUP(X576,'Department Detail'!$A$2:$F$5229,5,FALSE)</f>
        <v>Business Services - Customer Services</v>
      </c>
      <c r="R576" s="76"/>
      <c r="X576" s="14" t="s">
        <v>488</v>
      </c>
    </row>
    <row r="577" spans="1:24" s="14" customFormat="1" ht="15" thickBot="1" x14ac:dyDescent="0.35">
      <c r="A577" s="13"/>
      <c r="B577" s="57" t="s">
        <v>486</v>
      </c>
      <c r="C577" s="57" t="s">
        <v>188</v>
      </c>
      <c r="D577" s="56">
        <v>226.83999999999997</v>
      </c>
      <c r="E577" s="56"/>
      <c r="F577" s="14">
        <f>IF(AND(LEFT($C577,4)&lt;&gt;"8310")*OR(_xlfn.IFNA(MATCH(LEFT($B577,8),Reference!$E:$E,0),0),(_xlfn.IFNA(MATCH(MID($B577,5,4),Reference!$E:$E,0),0))),$D577,)</f>
        <v>0</v>
      </c>
      <c r="G577" s="14">
        <f t="shared" si="60"/>
        <v>0</v>
      </c>
      <c r="H577" s="14">
        <f t="shared" si="61"/>
        <v>0</v>
      </c>
      <c r="I577" s="14">
        <f>IF(AND(F577=0,G577=0,H577=0,_xlfn.IFNA(MATCH(LEFT($B577,8),Reference!$G:$G,0),0)),0,
IF(AND(F577=0,G577=0,H577=0,_xlfn.IFNA(MATCH(LEFT($B577,8),Reference!$H:$H,0),0)),$D577,
IF(AND(F577=0,G577=0,H577=0,_xlfn.IFNA(MATCH(LEFT($C577,4),Reference!$H:$H,0),0)),$D577,
IF((AND(F577=0,G577=0,H577=0,(_xlfn.IFNA(MATCH(LEFT($B577,4),Reference!$H:$H,0),0)))),$D577,
IF(AND(F577=0,G577=0,H577=0,_xlfn.IFNA(MATCH(MID($B577,5,4),Reference!$H:$H,0),0),LEFT($C577,4)&lt;&gt;"8865"),$D577,0)))))</f>
        <v>0</v>
      </c>
      <c r="J577" s="14">
        <f t="shared" si="62"/>
        <v>226.83999999999997</v>
      </c>
      <c r="K577" s="14">
        <f t="shared" si="63"/>
        <v>226.83999999999997</v>
      </c>
      <c r="L577" s="14">
        <f t="shared" si="64"/>
        <v>0</v>
      </c>
      <c r="M577" s="14" t="str">
        <f>IFERROR(IFERROR(INDEX(Reference!$C:$C,MATCH(VALUE(LEFT(B577,(FIND("-",B577,1)-1))),Reference!$B:$B,0)),INDEX(Reference!$C:$C,MATCH((LEFT(B577,(FIND("-",B577,1)-1))),Reference!$B:$B,0))),IFERROR(IF(FIND("-",B577),"Asset Management",""),""))</f>
        <v>DBU/Field Ops O&amp;M</v>
      </c>
      <c r="N577" s="14" t="str">
        <f>_xlfn.IFNA(INDEX(Reference!$M:$N,MATCH($C577,Reference!$M:$M,0),2),"Exclude")</f>
        <v>NonUnion Labor</v>
      </c>
      <c r="O577" s="14" t="str">
        <f>VLOOKUP(X577,'Department Detail'!$A$2:$F$5229,5,FALSE)</f>
        <v>Business Services - Customer Services</v>
      </c>
      <c r="R577" s="76"/>
      <c r="X577" s="14" t="s">
        <v>488</v>
      </c>
    </row>
    <row r="578" spans="1:24" s="14" customFormat="1" ht="15" thickBot="1" x14ac:dyDescent="0.35">
      <c r="A578" s="13"/>
      <c r="B578" s="57" t="s">
        <v>486</v>
      </c>
      <c r="C578" s="57" t="s">
        <v>191</v>
      </c>
      <c r="D578" s="56">
        <v>7757.9100000000008</v>
      </c>
      <c r="E578" s="56"/>
      <c r="F578" s="14">
        <f>IF(AND(LEFT($C578,4)&lt;&gt;"8310")*OR(_xlfn.IFNA(MATCH(LEFT($B578,8),Reference!$E:$E,0),0),(_xlfn.IFNA(MATCH(MID($B578,5,4),Reference!$E:$E,0),0))),$D578,)</f>
        <v>0</v>
      </c>
      <c r="G578" s="14">
        <f t="shared" si="60"/>
        <v>0</v>
      </c>
      <c r="H578" s="14">
        <f t="shared" si="61"/>
        <v>0</v>
      </c>
      <c r="I578" s="14">
        <f>IF(AND(F578=0,G578=0,H578=0,_xlfn.IFNA(MATCH(LEFT($B578,8),Reference!$G:$G,0),0)),0,
IF(AND(F578=0,G578=0,H578=0,_xlfn.IFNA(MATCH(LEFT($B578,8),Reference!$H:$H,0),0)),$D578,
IF(AND(F578=0,G578=0,H578=0,_xlfn.IFNA(MATCH(LEFT($C578,4),Reference!$H:$H,0),0)),$D578,
IF((AND(F578=0,G578=0,H578=0,(_xlfn.IFNA(MATCH(LEFT($B578,4),Reference!$H:$H,0),0)))),$D578,
IF(AND(F578=0,G578=0,H578=0,_xlfn.IFNA(MATCH(MID($B578,5,4),Reference!$H:$H,0),0),LEFT($C578,4)&lt;&gt;"8865"),$D578,0)))))</f>
        <v>0</v>
      </c>
      <c r="J578" s="14">
        <f t="shared" si="62"/>
        <v>7757.9100000000008</v>
      </c>
      <c r="K578" s="14">
        <f t="shared" si="63"/>
        <v>7757.9100000000008</v>
      </c>
      <c r="L578" s="14">
        <f t="shared" si="64"/>
        <v>0</v>
      </c>
      <c r="M578" s="14" t="str">
        <f>IFERROR(IFERROR(INDEX(Reference!$C:$C,MATCH(VALUE(LEFT(B578,(FIND("-",B578,1)-1))),Reference!$B:$B,0)),INDEX(Reference!$C:$C,MATCH((LEFT(B578,(FIND("-",B578,1)-1))),Reference!$B:$B,0))),IFERROR(IF(FIND("-",B578),"Asset Management",""),""))</f>
        <v>DBU/Field Ops O&amp;M</v>
      </c>
      <c r="N578" s="14" t="str">
        <f>_xlfn.IFNA(INDEX(Reference!$M:$N,MATCH($C578,Reference!$M:$M,0),2),"Exclude")</f>
        <v>Union Labor</v>
      </c>
      <c r="O578" s="14" t="str">
        <f>VLOOKUP(X578,'Department Detail'!$A$2:$F$5229,5,FALSE)</f>
        <v>Business Services - Customer Services</v>
      </c>
      <c r="R578" s="76"/>
      <c r="X578" s="14" t="s">
        <v>488</v>
      </c>
    </row>
    <row r="579" spans="1:24" s="14" customFormat="1" ht="15" thickBot="1" x14ac:dyDescent="0.35">
      <c r="A579" s="13"/>
      <c r="B579" s="57" t="s">
        <v>489</v>
      </c>
      <c r="C579" s="57" t="s">
        <v>185</v>
      </c>
      <c r="D579" s="56">
        <v>340.31</v>
      </c>
      <c r="E579" s="56"/>
      <c r="F579" s="14">
        <f>IF(AND(LEFT($C579,4)&lt;&gt;"8310")*OR(_xlfn.IFNA(MATCH(LEFT($B579,8),Reference!$E:$E,0),0),(_xlfn.IFNA(MATCH(MID($B579,5,4),Reference!$E:$E,0),0))),$D579,)</f>
        <v>0</v>
      </c>
      <c r="G579" s="14">
        <f t="shared" si="60"/>
        <v>0</v>
      </c>
      <c r="H579" s="14">
        <f t="shared" si="61"/>
        <v>0</v>
      </c>
      <c r="I579" s="14">
        <f>IF(AND(F579=0,G579=0,H579=0,_xlfn.IFNA(MATCH(LEFT($B579,8),Reference!$G:$G,0),0)),0,
IF(AND(F579=0,G579=0,H579=0,_xlfn.IFNA(MATCH(LEFT($B579,8),Reference!$H:$H,0),0)),$D579,
IF(AND(F579=0,G579=0,H579=0,_xlfn.IFNA(MATCH(LEFT($C579,4),Reference!$H:$H,0),0)),$D579,
IF((AND(F579=0,G579=0,H579=0,(_xlfn.IFNA(MATCH(LEFT($B579,4),Reference!$H:$H,0),0)))),$D579,
IF(AND(F579=0,G579=0,H579=0,_xlfn.IFNA(MATCH(MID($B579,5,4),Reference!$H:$H,0),0),LEFT($C579,4)&lt;&gt;"8865"),$D579,0)))))</f>
        <v>0</v>
      </c>
      <c r="J579" s="14">
        <f t="shared" si="62"/>
        <v>340.31</v>
      </c>
      <c r="K579" s="14">
        <f t="shared" si="63"/>
        <v>340.31</v>
      </c>
      <c r="L579" s="14">
        <f t="shared" si="64"/>
        <v>0</v>
      </c>
      <c r="M579" s="14" t="str">
        <f>IFERROR(IFERROR(INDEX(Reference!$C:$C,MATCH(VALUE(LEFT(B579,(FIND("-",B579,1)-1))),Reference!$B:$B,0)),INDEX(Reference!$C:$C,MATCH((LEFT(B579,(FIND("-",B579,1)-1))),Reference!$B:$B,0))),IFERROR(IF(FIND("-",B579),"Asset Management",""),""))</f>
        <v>DBU/Field Ops O&amp;M</v>
      </c>
      <c r="N579" s="14" t="str">
        <f>_xlfn.IFNA(INDEX(Reference!$M:$N,MATCH($C579,Reference!$M:$M,0),2),"Exclude")</f>
        <v>NonUnion Labor</v>
      </c>
      <c r="O579" s="14" t="str">
        <f>VLOOKUP(X579,'Department Detail'!$A$2:$F$5229,5,FALSE)</f>
        <v>Business Services - Customer Services</v>
      </c>
      <c r="R579" s="76"/>
      <c r="X579" s="14" t="s">
        <v>488</v>
      </c>
    </row>
    <row r="580" spans="1:24" s="14" customFormat="1" ht="15" thickBot="1" x14ac:dyDescent="0.35">
      <c r="A580" s="13"/>
      <c r="B580" s="57" t="s">
        <v>489</v>
      </c>
      <c r="C580" s="57" t="s">
        <v>202</v>
      </c>
      <c r="D580" s="56">
        <v>51.88</v>
      </c>
      <c r="E580" s="56"/>
      <c r="F580" s="14">
        <f>IF(AND(LEFT($C580,4)&lt;&gt;"8310")*OR(_xlfn.IFNA(MATCH(LEFT($B580,8),Reference!$E:$E,0),0),(_xlfn.IFNA(MATCH(MID($B580,5,4),Reference!$E:$E,0),0))),$D580,)</f>
        <v>0</v>
      </c>
      <c r="G580" s="14">
        <f t="shared" si="60"/>
        <v>0</v>
      </c>
      <c r="H580" s="14">
        <f t="shared" si="61"/>
        <v>0</v>
      </c>
      <c r="I580" s="14">
        <f>IF(AND(F580=0,G580=0,H580=0,_xlfn.IFNA(MATCH(LEFT($B580,8),Reference!$G:$G,0),0)),0,
IF(AND(F580=0,G580=0,H580=0,_xlfn.IFNA(MATCH(LEFT($B580,8),Reference!$H:$H,0),0)),$D580,
IF(AND(F580=0,G580=0,H580=0,_xlfn.IFNA(MATCH(LEFT($C580,4),Reference!$H:$H,0),0)),$D580,
IF((AND(F580=0,G580=0,H580=0,(_xlfn.IFNA(MATCH(LEFT($B580,4),Reference!$H:$H,0),0)))),$D580,
IF(AND(F580=0,G580=0,H580=0,_xlfn.IFNA(MATCH(MID($B580,5,4),Reference!$H:$H,0),0),LEFT($C580,4)&lt;&gt;"8865"),$D580,0)))))</f>
        <v>0</v>
      </c>
      <c r="J580" s="14">
        <f t="shared" si="62"/>
        <v>51.88</v>
      </c>
      <c r="K580" s="14">
        <f t="shared" si="63"/>
        <v>51.88</v>
      </c>
      <c r="L580" s="14">
        <f t="shared" si="64"/>
        <v>0</v>
      </c>
      <c r="M580" s="14" t="str">
        <f>IFERROR(IFERROR(INDEX(Reference!$C:$C,MATCH(VALUE(LEFT(B580,(FIND("-",B580,1)-1))),Reference!$B:$B,0)),INDEX(Reference!$C:$C,MATCH((LEFT(B580,(FIND("-",B580,1)-1))),Reference!$B:$B,0))),IFERROR(IF(FIND("-",B580),"Asset Management",""),""))</f>
        <v>DBU/Field Ops O&amp;M</v>
      </c>
      <c r="N580" s="14" t="str">
        <f>_xlfn.IFNA(INDEX(Reference!$M:$N,MATCH($C580,Reference!$M:$M,0),2),"Exclude")</f>
        <v>Nonlabor</v>
      </c>
      <c r="O580" s="14" t="str">
        <f>VLOOKUP(X580,'Department Detail'!$A$2:$F$5229,5,FALSE)</f>
        <v>Business Services - Customer Services</v>
      </c>
      <c r="R580" s="76"/>
      <c r="X580" s="14" t="s">
        <v>488</v>
      </c>
    </row>
    <row r="581" spans="1:24" s="14" customFormat="1" ht="15" thickBot="1" x14ac:dyDescent="0.35">
      <c r="A581" s="13"/>
      <c r="B581" s="57" t="s">
        <v>489</v>
      </c>
      <c r="C581" s="57" t="s">
        <v>204</v>
      </c>
      <c r="D581" s="56">
        <v>20</v>
      </c>
      <c r="E581" s="56"/>
      <c r="F581" s="14">
        <f>IF(AND(LEFT($C581,4)&lt;&gt;"8310")*OR(_xlfn.IFNA(MATCH(LEFT($B581,8),Reference!$E:$E,0),0),(_xlfn.IFNA(MATCH(MID($B581,5,4),Reference!$E:$E,0),0))),$D581,)</f>
        <v>0</v>
      </c>
      <c r="G581" s="14">
        <f t="shared" si="60"/>
        <v>0</v>
      </c>
      <c r="H581" s="14">
        <f t="shared" si="61"/>
        <v>0</v>
      </c>
      <c r="I581" s="14">
        <f>IF(AND(F581=0,G581=0,H581=0,_xlfn.IFNA(MATCH(LEFT($B581,8),Reference!$G:$G,0),0)),0,
IF(AND(F581=0,G581=0,H581=0,_xlfn.IFNA(MATCH(LEFT($B581,8),Reference!$H:$H,0),0)),$D581,
IF(AND(F581=0,G581=0,H581=0,_xlfn.IFNA(MATCH(LEFT($C581,4),Reference!$H:$H,0),0)),$D581,
IF((AND(F581=0,G581=0,H581=0,(_xlfn.IFNA(MATCH(LEFT($B581,4),Reference!$H:$H,0),0)))),$D581,
IF(AND(F581=0,G581=0,H581=0,_xlfn.IFNA(MATCH(MID($B581,5,4),Reference!$H:$H,0),0),LEFT($C581,4)&lt;&gt;"8865"),$D581,0)))))</f>
        <v>0</v>
      </c>
      <c r="J581" s="14">
        <f t="shared" si="62"/>
        <v>20</v>
      </c>
      <c r="K581" s="14">
        <f t="shared" si="63"/>
        <v>20</v>
      </c>
      <c r="L581" s="14">
        <f t="shared" si="64"/>
        <v>0</v>
      </c>
      <c r="M581" s="14" t="str">
        <f>IFERROR(IFERROR(INDEX(Reference!$C:$C,MATCH(VALUE(LEFT(B581,(FIND("-",B581,1)-1))),Reference!$B:$B,0)),INDEX(Reference!$C:$C,MATCH((LEFT(B581,(FIND("-",B581,1)-1))),Reference!$B:$B,0))),IFERROR(IF(FIND("-",B581),"Asset Management",""),""))</f>
        <v>DBU/Field Ops O&amp;M</v>
      </c>
      <c r="N581" s="14" t="str">
        <f>_xlfn.IFNA(INDEX(Reference!$M:$N,MATCH($C581,Reference!$M:$M,0),2),"Exclude")</f>
        <v>Nonlabor</v>
      </c>
      <c r="O581" s="14" t="str">
        <f>VLOOKUP(X581,'Department Detail'!$A$2:$F$5229,5,FALSE)</f>
        <v>Business Services - Customer Services</v>
      </c>
      <c r="R581" s="76"/>
      <c r="X581" s="14" t="s">
        <v>488</v>
      </c>
    </row>
    <row r="582" spans="1:24" s="14" customFormat="1" ht="15" thickBot="1" x14ac:dyDescent="0.35">
      <c r="A582" s="13"/>
      <c r="B582" s="57" t="s">
        <v>489</v>
      </c>
      <c r="C582" s="57" t="s">
        <v>208</v>
      </c>
      <c r="D582" s="56">
        <v>1234</v>
      </c>
      <c r="E582" s="56"/>
      <c r="F582" s="14">
        <f>IF(AND(LEFT($C582,4)&lt;&gt;"8310")*OR(_xlfn.IFNA(MATCH(LEFT($B582,8),Reference!$E:$E,0),0),(_xlfn.IFNA(MATCH(MID($B582,5,4),Reference!$E:$E,0),0))),$D582,)</f>
        <v>0</v>
      </c>
      <c r="G582" s="14">
        <f t="shared" si="60"/>
        <v>0</v>
      </c>
      <c r="H582" s="14">
        <f t="shared" si="61"/>
        <v>0</v>
      </c>
      <c r="I582" s="14">
        <f>IF(AND(F582=0,G582=0,H582=0,_xlfn.IFNA(MATCH(LEFT($B582,8),Reference!$G:$G,0),0)),0,
IF(AND(F582=0,G582=0,H582=0,_xlfn.IFNA(MATCH(LEFT($B582,8),Reference!$H:$H,0),0)),$D582,
IF(AND(F582=0,G582=0,H582=0,_xlfn.IFNA(MATCH(LEFT($C582,4),Reference!$H:$H,0),0)),$D582,
IF((AND(F582=0,G582=0,H582=0,(_xlfn.IFNA(MATCH(LEFT($B582,4),Reference!$H:$H,0),0)))),$D582,
IF(AND(F582=0,G582=0,H582=0,_xlfn.IFNA(MATCH(MID($B582,5,4),Reference!$H:$H,0),0),LEFT($C582,4)&lt;&gt;"8865"),$D582,0)))))</f>
        <v>0</v>
      </c>
      <c r="J582" s="14">
        <f t="shared" si="62"/>
        <v>1234</v>
      </c>
      <c r="K582" s="14">
        <f t="shared" si="63"/>
        <v>1234</v>
      </c>
      <c r="L582" s="14">
        <f t="shared" si="64"/>
        <v>0</v>
      </c>
      <c r="M582" s="14" t="str">
        <f>IFERROR(IFERROR(INDEX(Reference!$C:$C,MATCH(VALUE(LEFT(B582,(FIND("-",B582,1)-1))),Reference!$B:$B,0)),INDEX(Reference!$C:$C,MATCH((LEFT(B582,(FIND("-",B582,1)-1))),Reference!$B:$B,0))),IFERROR(IF(FIND("-",B582),"Asset Management",""),""))</f>
        <v>DBU/Field Ops O&amp;M</v>
      </c>
      <c r="N582" s="14" t="str">
        <f>_xlfn.IFNA(INDEX(Reference!$M:$N,MATCH($C582,Reference!$M:$M,0),2),"Exclude")</f>
        <v>Inventory</v>
      </c>
      <c r="O582" s="14" t="str">
        <f>VLOOKUP(X582,'Department Detail'!$A$2:$F$5229,5,FALSE)</f>
        <v>Business Services - Customer Services</v>
      </c>
      <c r="R582" s="76"/>
      <c r="X582" s="14" t="s">
        <v>488</v>
      </c>
    </row>
    <row r="583" spans="1:24" s="14" customFormat="1" ht="15" thickBot="1" x14ac:dyDescent="0.35">
      <c r="A583" s="13"/>
      <c r="B583" s="57" t="s">
        <v>489</v>
      </c>
      <c r="C583" s="57" t="s">
        <v>182</v>
      </c>
      <c r="D583" s="56">
        <v>311</v>
      </c>
      <c r="E583" s="56"/>
      <c r="F583" s="14">
        <f>IF(AND(LEFT($C583,4)&lt;&gt;"8310")*OR(_xlfn.IFNA(MATCH(LEFT($B583,8),Reference!$E:$E,0),0),(_xlfn.IFNA(MATCH(MID($B583,5,4),Reference!$E:$E,0),0))),$D583,)</f>
        <v>0</v>
      </c>
      <c r="G583" s="14">
        <f t="shared" si="60"/>
        <v>0</v>
      </c>
      <c r="H583" s="14">
        <f t="shared" si="61"/>
        <v>0</v>
      </c>
      <c r="I583" s="14">
        <f>IF(AND(F583=0,G583=0,H583=0,_xlfn.IFNA(MATCH(LEFT($B583,8),Reference!$G:$G,0),0)),0,
IF(AND(F583=0,G583=0,H583=0,_xlfn.IFNA(MATCH(LEFT($B583,8),Reference!$H:$H,0),0)),$D583,
IF(AND(F583=0,G583=0,H583=0,_xlfn.IFNA(MATCH(LEFT($C583,4),Reference!$H:$H,0),0)),$D583,
IF((AND(F583=0,G583=0,H583=0,(_xlfn.IFNA(MATCH(LEFT($B583,4),Reference!$H:$H,0),0)))),$D583,
IF(AND(F583=0,G583=0,H583=0,_xlfn.IFNA(MATCH(MID($B583,5,4),Reference!$H:$H,0),0),LEFT($C583,4)&lt;&gt;"8865"),$D583,0)))))</f>
        <v>0</v>
      </c>
      <c r="J583" s="14">
        <f t="shared" si="62"/>
        <v>311</v>
      </c>
      <c r="K583" s="14">
        <f t="shared" si="63"/>
        <v>311</v>
      </c>
      <c r="L583" s="14">
        <f t="shared" si="64"/>
        <v>0</v>
      </c>
      <c r="M583" s="14" t="str">
        <f>IFERROR(IFERROR(INDEX(Reference!$C:$C,MATCH(VALUE(LEFT(B583,(FIND("-",B583,1)-1))),Reference!$B:$B,0)),INDEX(Reference!$C:$C,MATCH((LEFT(B583,(FIND("-",B583,1)-1))),Reference!$B:$B,0))),IFERROR(IF(FIND("-",B583),"Asset Management",""),""))</f>
        <v>DBU/Field Ops O&amp;M</v>
      </c>
      <c r="N583" s="14" t="str">
        <f>_xlfn.IFNA(INDEX(Reference!$M:$N,MATCH($C583,Reference!$M:$M,0),2),"Exclude")</f>
        <v>Nonlabor</v>
      </c>
      <c r="O583" s="14" t="str">
        <f>VLOOKUP(X583,'Department Detail'!$A$2:$F$5229,5,FALSE)</f>
        <v>Business Services - Customer Services</v>
      </c>
      <c r="R583" s="76"/>
      <c r="X583" s="14" t="s">
        <v>488</v>
      </c>
    </row>
    <row r="584" spans="1:24" s="14" customFormat="1" ht="15" thickBot="1" x14ac:dyDescent="0.35">
      <c r="A584" s="13"/>
      <c r="B584" s="57" t="s">
        <v>489</v>
      </c>
      <c r="C584" s="57" t="s">
        <v>211</v>
      </c>
      <c r="D584" s="56">
        <v>-374</v>
      </c>
      <c r="E584" s="56"/>
      <c r="F584" s="14">
        <f>IF(AND(LEFT($C584,4)&lt;&gt;"8310")*OR(_xlfn.IFNA(MATCH(LEFT($B584,8),Reference!$E:$E,0),0),(_xlfn.IFNA(MATCH(MID($B584,5,4),Reference!$E:$E,0),0))),$D584,)</f>
        <v>0</v>
      </c>
      <c r="G584" s="14">
        <f t="shared" si="60"/>
        <v>0</v>
      </c>
      <c r="H584" s="14">
        <f t="shared" si="61"/>
        <v>0</v>
      </c>
      <c r="I584" s="14">
        <f>IF(AND(F584=0,G584=0,H584=0,_xlfn.IFNA(MATCH(LEFT($B584,8),Reference!$G:$G,0),0)),0,
IF(AND(F584=0,G584=0,H584=0,_xlfn.IFNA(MATCH(LEFT($B584,8),Reference!$H:$H,0),0)),$D584,
IF(AND(F584=0,G584=0,H584=0,_xlfn.IFNA(MATCH(LEFT($C584,4),Reference!$H:$H,0),0)),$D584,
IF((AND(F584=0,G584=0,H584=0,(_xlfn.IFNA(MATCH(LEFT($B584,4),Reference!$H:$H,0),0)))),$D584,
IF(AND(F584=0,G584=0,H584=0,_xlfn.IFNA(MATCH(MID($B584,5,4),Reference!$H:$H,0),0),LEFT($C584,4)&lt;&gt;"8865"),$D584,0)))))</f>
        <v>0</v>
      </c>
      <c r="J584" s="14">
        <f t="shared" si="62"/>
        <v>-374</v>
      </c>
      <c r="K584" s="14">
        <f t="shared" si="63"/>
        <v>-374</v>
      </c>
      <c r="L584" s="14">
        <f t="shared" si="64"/>
        <v>0</v>
      </c>
      <c r="M584" s="14" t="str">
        <f>IFERROR(IFERROR(INDEX(Reference!$C:$C,MATCH(VALUE(LEFT(B584,(FIND("-",B584,1)-1))),Reference!$B:$B,0)),INDEX(Reference!$C:$C,MATCH((LEFT(B584,(FIND("-",B584,1)-1))),Reference!$B:$B,0))),IFERROR(IF(FIND("-",B584),"Asset Management",""),""))</f>
        <v>DBU/Field Ops O&amp;M</v>
      </c>
      <c r="N584" s="14" t="str">
        <f>_xlfn.IFNA(INDEX(Reference!$M:$N,MATCH($C584,Reference!$M:$M,0),2),"Exclude")</f>
        <v>Inventory</v>
      </c>
      <c r="O584" s="14" t="str">
        <f>VLOOKUP(X584,'Department Detail'!$A$2:$F$5229,5,FALSE)</f>
        <v>Business Services - Customer Services</v>
      </c>
      <c r="R584" s="76"/>
      <c r="X584" s="14" t="s">
        <v>488</v>
      </c>
    </row>
    <row r="585" spans="1:24" s="14" customFormat="1" ht="15" thickBot="1" x14ac:dyDescent="0.35">
      <c r="A585" s="13"/>
      <c r="B585" s="57" t="s">
        <v>489</v>
      </c>
      <c r="C585" s="57" t="s">
        <v>287</v>
      </c>
      <c r="D585" s="56">
        <v>-11057</v>
      </c>
      <c r="E585" s="56"/>
      <c r="F585" s="14">
        <f>IF(AND(LEFT($C585,4)&lt;&gt;"8310")*OR(_xlfn.IFNA(MATCH(LEFT($B585,8),Reference!$E:$E,0),0),(_xlfn.IFNA(MATCH(MID($B585,5,4),Reference!$E:$E,0),0))),$D585,)</f>
        <v>0</v>
      </c>
      <c r="G585" s="14">
        <f t="shared" si="60"/>
        <v>0</v>
      </c>
      <c r="H585" s="14">
        <f t="shared" si="61"/>
        <v>0</v>
      </c>
      <c r="I585" s="14">
        <f>IF(AND(F585=0,G585=0,H585=0,_xlfn.IFNA(MATCH(LEFT($B585,8),Reference!$G:$G,0),0)),0,
IF(AND(F585=0,G585=0,H585=0,_xlfn.IFNA(MATCH(LEFT($B585,8),Reference!$H:$H,0),0)),$D585,
IF(AND(F585=0,G585=0,H585=0,_xlfn.IFNA(MATCH(LEFT($C585,4),Reference!$H:$H,0),0)),$D585,
IF((AND(F585=0,G585=0,H585=0,(_xlfn.IFNA(MATCH(LEFT($B585,4),Reference!$H:$H,0),0)))),$D585,
IF(AND(F585=0,G585=0,H585=0,_xlfn.IFNA(MATCH(MID($B585,5,4),Reference!$H:$H,0),0),LEFT($C585,4)&lt;&gt;"8865"),$D585,0)))))</f>
        <v>0</v>
      </c>
      <c r="J585" s="14">
        <f t="shared" si="62"/>
        <v>-11057</v>
      </c>
      <c r="K585" s="14">
        <f t="shared" si="63"/>
        <v>-11057</v>
      </c>
      <c r="L585" s="14">
        <f t="shared" si="64"/>
        <v>0</v>
      </c>
      <c r="M585" s="14" t="str">
        <f>IFERROR(IFERROR(INDEX(Reference!$C:$C,MATCH(VALUE(LEFT(B585,(FIND("-",B585,1)-1))),Reference!$B:$B,0)),INDEX(Reference!$C:$C,MATCH((LEFT(B585,(FIND("-",B585,1)-1))),Reference!$B:$B,0))),IFERROR(IF(FIND("-",B585),"Asset Management",""),""))</f>
        <v>DBU/Field Ops O&amp;M</v>
      </c>
      <c r="N585" s="14" t="str">
        <f>_xlfn.IFNA(INDEX(Reference!$M:$N,MATCH($C585,Reference!$M:$M,0),2),"Exclude")</f>
        <v>Exclude</v>
      </c>
      <c r="O585" s="14" t="str">
        <f>VLOOKUP(X585,'Department Detail'!$A$2:$F$5229,5,FALSE)</f>
        <v>Business Services - Customer Services</v>
      </c>
      <c r="R585" s="76"/>
      <c r="X585" s="14" t="s">
        <v>488</v>
      </c>
    </row>
    <row r="586" spans="1:24" s="14" customFormat="1" ht="15" thickBot="1" x14ac:dyDescent="0.35">
      <c r="A586" s="13"/>
      <c r="B586" s="57" t="s">
        <v>490</v>
      </c>
      <c r="C586" s="57" t="s">
        <v>185</v>
      </c>
      <c r="D586" s="56">
        <v>272.82</v>
      </c>
      <c r="E586" s="56"/>
      <c r="F586" s="14">
        <f>IF(AND(LEFT($C586,4)&lt;&gt;"8310")*OR(_xlfn.IFNA(MATCH(LEFT($B586,8),Reference!$E:$E,0),0),(_xlfn.IFNA(MATCH(MID($B586,5,4),Reference!$E:$E,0),0))),$D586,)</f>
        <v>0</v>
      </c>
      <c r="G586" s="14">
        <f t="shared" si="60"/>
        <v>0</v>
      </c>
      <c r="H586" s="14">
        <f t="shared" si="61"/>
        <v>0</v>
      </c>
      <c r="I586" s="14">
        <f>IF(AND(F586=0,G586=0,H586=0,_xlfn.IFNA(MATCH(LEFT($B586,8),Reference!$G:$G,0),0)),0,
IF(AND(F586=0,G586=0,H586=0,_xlfn.IFNA(MATCH(LEFT($B586,8),Reference!$H:$H,0),0)),$D586,
IF(AND(F586=0,G586=0,H586=0,_xlfn.IFNA(MATCH(LEFT($C586,4),Reference!$H:$H,0),0)),$D586,
IF((AND(F586=0,G586=0,H586=0,(_xlfn.IFNA(MATCH(LEFT($B586,4),Reference!$H:$H,0),0)))),$D586,
IF(AND(F586=0,G586=0,H586=0,_xlfn.IFNA(MATCH(MID($B586,5,4),Reference!$H:$H,0),0),LEFT($C586,4)&lt;&gt;"8865"),$D586,0)))))</f>
        <v>0</v>
      </c>
      <c r="J586" s="14">
        <f t="shared" si="62"/>
        <v>272.82</v>
      </c>
      <c r="K586" s="14">
        <f t="shared" si="63"/>
        <v>272.82</v>
      </c>
      <c r="L586" s="14">
        <f t="shared" si="64"/>
        <v>0</v>
      </c>
      <c r="M586" s="14" t="str">
        <f>IFERROR(IFERROR(INDEX(Reference!$C:$C,MATCH(VALUE(LEFT(B586,(FIND("-",B586,1)-1))),Reference!$B:$B,0)),INDEX(Reference!$C:$C,MATCH((LEFT(B586,(FIND("-",B586,1)-1))),Reference!$B:$B,0))),IFERROR(IF(FIND("-",B586),"Asset Management",""),""))</f>
        <v>DBU/Field Ops O&amp;M</v>
      </c>
      <c r="N586" s="14" t="str">
        <f>_xlfn.IFNA(INDEX(Reference!$M:$N,MATCH($C586,Reference!$M:$M,0),2),"Exclude")</f>
        <v>NonUnion Labor</v>
      </c>
      <c r="O586" s="14" t="str">
        <f>VLOOKUP(X586,'Department Detail'!$A$2:$F$5229,5,FALSE)</f>
        <v>T&amp;D Engineering</v>
      </c>
      <c r="R586" s="76"/>
      <c r="X586" s="14">
        <v>2187</v>
      </c>
    </row>
    <row r="587" spans="1:24" s="14" customFormat="1" ht="15" thickBot="1" x14ac:dyDescent="0.35">
      <c r="A587" s="13"/>
      <c r="B587" s="57" t="s">
        <v>491</v>
      </c>
      <c r="C587" s="57" t="s">
        <v>186</v>
      </c>
      <c r="D587" s="56">
        <v>49925.96</v>
      </c>
      <c r="E587" s="56"/>
      <c r="F587" s="14">
        <f>IF(AND(LEFT($C587,4)&lt;&gt;"8310")*OR(_xlfn.IFNA(MATCH(LEFT($B587,8),Reference!$E:$E,0),0),(_xlfn.IFNA(MATCH(MID($B587,5,4),Reference!$E:$E,0),0))),$D587,)</f>
        <v>0</v>
      </c>
      <c r="G587" s="14">
        <f t="shared" si="60"/>
        <v>0</v>
      </c>
      <c r="H587" s="14">
        <f t="shared" si="61"/>
        <v>0</v>
      </c>
      <c r="I587" s="14">
        <f>IF(AND(F587=0,G587=0,H587=0,_xlfn.IFNA(MATCH(LEFT($B587,8),Reference!$G:$G,0),0)),0,
IF(AND(F587=0,G587=0,H587=0,_xlfn.IFNA(MATCH(LEFT($B587,8),Reference!$H:$H,0),0)),$D587,
IF(AND(F587=0,G587=0,H587=0,_xlfn.IFNA(MATCH(LEFT($C587,4),Reference!$H:$H,0),0)),$D587,
IF((AND(F587=0,G587=0,H587=0,(_xlfn.IFNA(MATCH(LEFT($B587,4),Reference!$H:$H,0),0)))),$D587,
IF(AND(F587=0,G587=0,H587=0,_xlfn.IFNA(MATCH(MID($B587,5,4),Reference!$H:$H,0),0),LEFT($C587,4)&lt;&gt;"8865"),$D587,0)))))</f>
        <v>0</v>
      </c>
      <c r="J587" s="14">
        <f t="shared" si="62"/>
        <v>49925.96</v>
      </c>
      <c r="K587" s="14">
        <f t="shared" si="63"/>
        <v>49925.96</v>
      </c>
      <c r="L587" s="14">
        <f t="shared" si="64"/>
        <v>0</v>
      </c>
      <c r="M587" s="14" t="str">
        <f>IFERROR(IFERROR(INDEX(Reference!$C:$C,MATCH(VALUE(LEFT(B587,(FIND("-",B587,1)-1))),Reference!$B:$B,0)),INDEX(Reference!$C:$C,MATCH((LEFT(B587,(FIND("-",B587,1)-1))),Reference!$B:$B,0))),IFERROR(IF(FIND("-",B587),"Asset Management",""),""))</f>
        <v>DBU/Field Ops O&amp;M</v>
      </c>
      <c r="N587" s="14" t="str">
        <f>_xlfn.IFNA(INDEX(Reference!$M:$N,MATCH($C587,Reference!$M:$M,0),2),"Exclude")</f>
        <v>Union Labor</v>
      </c>
      <c r="O587" s="14" t="str">
        <f>VLOOKUP(X587,'Department Detail'!$A$2:$F$5229,5,FALSE)</f>
        <v>T&amp;D Operations Processes</v>
      </c>
      <c r="R587" s="76"/>
      <c r="X587" s="14">
        <v>2155</v>
      </c>
    </row>
    <row r="588" spans="1:24" s="14" customFormat="1" ht="15" thickBot="1" x14ac:dyDescent="0.35">
      <c r="A588" s="13"/>
      <c r="B588" s="57" t="s">
        <v>491</v>
      </c>
      <c r="C588" s="57" t="s">
        <v>231</v>
      </c>
      <c r="D588" s="56">
        <v>50</v>
      </c>
      <c r="E588" s="56"/>
      <c r="F588" s="14">
        <f>IF(AND(LEFT($C588,4)&lt;&gt;"8310")*OR(_xlfn.IFNA(MATCH(LEFT($B588,8),Reference!$E:$E,0),0),(_xlfn.IFNA(MATCH(MID($B588,5,4),Reference!$E:$E,0),0))),$D588,)</f>
        <v>0</v>
      </c>
      <c r="G588" s="14">
        <f t="shared" si="60"/>
        <v>0</v>
      </c>
      <c r="H588" s="14">
        <f t="shared" si="61"/>
        <v>0</v>
      </c>
      <c r="I588" s="14">
        <f>IF(AND(F588=0,G588=0,H588=0,_xlfn.IFNA(MATCH(LEFT($B588,8),Reference!$G:$G,0),0)),0,
IF(AND(F588=0,G588=0,H588=0,_xlfn.IFNA(MATCH(LEFT($B588,8),Reference!$H:$H,0),0)),$D588,
IF(AND(F588=0,G588=0,H588=0,_xlfn.IFNA(MATCH(LEFT($C588,4),Reference!$H:$H,0),0)),$D588,
IF((AND(F588=0,G588=0,H588=0,(_xlfn.IFNA(MATCH(LEFT($B588,4),Reference!$H:$H,0),0)))),$D588,
IF(AND(F588=0,G588=0,H588=0,_xlfn.IFNA(MATCH(MID($B588,5,4),Reference!$H:$H,0),0),LEFT($C588,4)&lt;&gt;"8865"),$D588,0)))))</f>
        <v>0</v>
      </c>
      <c r="J588" s="14">
        <f t="shared" si="62"/>
        <v>50</v>
      </c>
      <c r="K588" s="14">
        <f t="shared" si="63"/>
        <v>50</v>
      </c>
      <c r="L588" s="14">
        <f t="shared" si="64"/>
        <v>0</v>
      </c>
      <c r="M588" s="14" t="str">
        <f>IFERROR(IFERROR(INDEX(Reference!$C:$C,MATCH(VALUE(LEFT(B588,(FIND("-",B588,1)-1))),Reference!$B:$B,0)),INDEX(Reference!$C:$C,MATCH((LEFT(B588,(FIND("-",B588,1)-1))),Reference!$B:$B,0))),IFERROR(IF(FIND("-",B588),"Asset Management",""),""))</f>
        <v>DBU/Field Ops O&amp;M</v>
      </c>
      <c r="N588" s="14" t="str">
        <f>_xlfn.IFNA(INDEX(Reference!$M:$N,MATCH($C588,Reference!$M:$M,0),2),"Exclude")</f>
        <v>Nonlabor</v>
      </c>
      <c r="O588" s="14" t="str">
        <f>VLOOKUP(X588,'Department Detail'!$A$2:$F$5229,5,FALSE)</f>
        <v>T&amp;D Operations Processes</v>
      </c>
      <c r="R588" s="76"/>
      <c r="X588" s="14">
        <v>2155</v>
      </c>
    </row>
    <row r="589" spans="1:24" s="14" customFormat="1" ht="15" thickBot="1" x14ac:dyDescent="0.35">
      <c r="A589" s="13"/>
      <c r="B589" s="57" t="s">
        <v>491</v>
      </c>
      <c r="C589" s="57" t="s">
        <v>208</v>
      </c>
      <c r="D589" s="56">
        <v>15.02</v>
      </c>
      <c r="E589" s="56"/>
      <c r="F589" s="14">
        <f>IF(AND(LEFT($C589,4)&lt;&gt;"8310")*OR(_xlfn.IFNA(MATCH(LEFT($B589,8),Reference!$E:$E,0),0),(_xlfn.IFNA(MATCH(MID($B589,5,4),Reference!$E:$E,0),0))),$D589,)</f>
        <v>0</v>
      </c>
      <c r="G589" s="14">
        <f t="shared" si="60"/>
        <v>0</v>
      </c>
      <c r="H589" s="14">
        <f t="shared" si="61"/>
        <v>0</v>
      </c>
      <c r="I589" s="14">
        <f>IF(AND(F589=0,G589=0,H589=0,_xlfn.IFNA(MATCH(LEFT($B589,8),Reference!$G:$G,0),0)),0,
IF(AND(F589=0,G589=0,H589=0,_xlfn.IFNA(MATCH(LEFT($B589,8),Reference!$H:$H,0),0)),$D589,
IF(AND(F589=0,G589=0,H589=0,_xlfn.IFNA(MATCH(LEFT($C589,4),Reference!$H:$H,0),0)),$D589,
IF((AND(F589=0,G589=0,H589=0,(_xlfn.IFNA(MATCH(LEFT($B589,4),Reference!$H:$H,0),0)))),$D589,
IF(AND(F589=0,G589=0,H589=0,_xlfn.IFNA(MATCH(MID($B589,5,4),Reference!$H:$H,0),0),LEFT($C589,4)&lt;&gt;"8865"),$D589,0)))))</f>
        <v>0</v>
      </c>
      <c r="J589" s="14">
        <f t="shared" si="62"/>
        <v>15.02</v>
      </c>
      <c r="K589" s="14">
        <f t="shared" si="63"/>
        <v>15.02</v>
      </c>
      <c r="L589" s="14">
        <f t="shared" si="64"/>
        <v>0</v>
      </c>
      <c r="M589" s="14" t="str">
        <f>IFERROR(IFERROR(INDEX(Reference!$C:$C,MATCH(VALUE(LEFT(B589,(FIND("-",B589,1)-1))),Reference!$B:$B,0)),INDEX(Reference!$C:$C,MATCH((LEFT(B589,(FIND("-",B589,1)-1))),Reference!$B:$B,0))),IFERROR(IF(FIND("-",B589),"Asset Management",""),""))</f>
        <v>DBU/Field Ops O&amp;M</v>
      </c>
      <c r="N589" s="14" t="str">
        <f>_xlfn.IFNA(INDEX(Reference!$M:$N,MATCH($C589,Reference!$M:$M,0),2),"Exclude")</f>
        <v>Inventory</v>
      </c>
      <c r="O589" s="14" t="str">
        <f>VLOOKUP(X589,'Department Detail'!$A$2:$F$5229,5,FALSE)</f>
        <v>T&amp;D Operations Processes</v>
      </c>
      <c r="R589" s="76"/>
      <c r="X589" s="14">
        <v>2155</v>
      </c>
    </row>
    <row r="590" spans="1:24" s="14" customFormat="1" ht="15" thickBot="1" x14ac:dyDescent="0.35">
      <c r="A590" s="13"/>
      <c r="B590" s="57" t="s">
        <v>491</v>
      </c>
      <c r="C590" s="57" t="s">
        <v>191</v>
      </c>
      <c r="D590" s="56">
        <v>1014.5600000000001</v>
      </c>
      <c r="E590" s="56"/>
      <c r="F590" s="14">
        <f>IF(AND(LEFT($C590,4)&lt;&gt;"8310")*OR(_xlfn.IFNA(MATCH(LEFT($B590,8),Reference!$E:$E,0),0),(_xlfn.IFNA(MATCH(MID($B590,5,4),Reference!$E:$E,0),0))),$D590,)</f>
        <v>0</v>
      </c>
      <c r="G590" s="14">
        <f t="shared" si="60"/>
        <v>0</v>
      </c>
      <c r="H590" s="14">
        <f t="shared" si="61"/>
        <v>0</v>
      </c>
      <c r="I590" s="14">
        <f>IF(AND(F590=0,G590=0,H590=0,_xlfn.IFNA(MATCH(LEFT($B590,8),Reference!$G:$G,0),0)),0,
IF(AND(F590=0,G590=0,H590=0,_xlfn.IFNA(MATCH(LEFT($B590,8),Reference!$H:$H,0),0)),$D590,
IF(AND(F590=0,G590=0,H590=0,_xlfn.IFNA(MATCH(LEFT($C590,4),Reference!$H:$H,0),0)),$D590,
IF((AND(F590=0,G590=0,H590=0,(_xlfn.IFNA(MATCH(LEFT($B590,4),Reference!$H:$H,0),0)))),$D590,
IF(AND(F590=0,G590=0,H590=0,_xlfn.IFNA(MATCH(MID($B590,5,4),Reference!$H:$H,0),0),LEFT($C590,4)&lt;&gt;"8865"),$D590,0)))))</f>
        <v>0</v>
      </c>
      <c r="J590" s="14">
        <f t="shared" si="62"/>
        <v>1014.5600000000001</v>
      </c>
      <c r="K590" s="14">
        <f t="shared" si="63"/>
        <v>1014.5600000000001</v>
      </c>
      <c r="L590" s="14">
        <f t="shared" si="64"/>
        <v>0</v>
      </c>
      <c r="M590" s="14" t="str">
        <f>IFERROR(IFERROR(INDEX(Reference!$C:$C,MATCH(VALUE(LEFT(B590,(FIND("-",B590,1)-1))),Reference!$B:$B,0)),INDEX(Reference!$C:$C,MATCH((LEFT(B590,(FIND("-",B590,1)-1))),Reference!$B:$B,0))),IFERROR(IF(FIND("-",B590),"Asset Management",""),""))</f>
        <v>DBU/Field Ops O&amp;M</v>
      </c>
      <c r="N590" s="14" t="str">
        <f>_xlfn.IFNA(INDEX(Reference!$M:$N,MATCH($C590,Reference!$M:$M,0),2),"Exclude")</f>
        <v>Union Labor</v>
      </c>
      <c r="O590" s="14" t="str">
        <f>VLOOKUP(X590,'Department Detail'!$A$2:$F$5229,5,FALSE)</f>
        <v>T&amp;D Operations Processes</v>
      </c>
      <c r="R590" s="76"/>
      <c r="X590" s="14">
        <v>2155</v>
      </c>
    </row>
    <row r="591" spans="1:24" s="14" customFormat="1" ht="15" thickBot="1" x14ac:dyDescent="0.35">
      <c r="A591" s="13"/>
      <c r="B591" s="57" t="s">
        <v>492</v>
      </c>
      <c r="C591" s="57" t="s">
        <v>186</v>
      </c>
      <c r="D591" s="56">
        <v>166902.13</v>
      </c>
      <c r="E591" s="56"/>
      <c r="F591" s="14">
        <f>IF(AND(LEFT($C591,4)&lt;&gt;"8310")*OR(_xlfn.IFNA(MATCH(LEFT($B591,8),Reference!$E:$E,0),0),(_xlfn.IFNA(MATCH(MID($B591,5,4),Reference!$E:$E,0),0))),$D591,)</f>
        <v>0</v>
      </c>
      <c r="G591" s="14">
        <f t="shared" si="60"/>
        <v>0</v>
      </c>
      <c r="H591" s="14">
        <f t="shared" si="61"/>
        <v>0</v>
      </c>
      <c r="I591" s="14">
        <f>IF(AND(F591=0,G591=0,H591=0,_xlfn.IFNA(MATCH(LEFT($B591,8),Reference!$G:$G,0),0)),0,
IF(AND(F591=0,G591=0,H591=0,_xlfn.IFNA(MATCH(LEFT($B591,8),Reference!$H:$H,0),0)),$D591,
IF(AND(F591=0,G591=0,H591=0,_xlfn.IFNA(MATCH(LEFT($C591,4),Reference!$H:$H,0),0)),$D591,
IF((AND(F591=0,G591=0,H591=0,(_xlfn.IFNA(MATCH(LEFT($B591,4),Reference!$H:$H,0),0)))),$D591,
IF(AND(F591=0,G591=0,H591=0,_xlfn.IFNA(MATCH(MID($B591,5,4),Reference!$H:$H,0),0),LEFT($C591,4)&lt;&gt;"8865"),$D591,0)))))</f>
        <v>0</v>
      </c>
      <c r="J591" s="14">
        <f t="shared" si="62"/>
        <v>166902.13</v>
      </c>
      <c r="K591" s="14">
        <f t="shared" si="63"/>
        <v>166902.13</v>
      </c>
      <c r="L591" s="14">
        <f t="shared" si="64"/>
        <v>0</v>
      </c>
      <c r="M591" s="14" t="str">
        <f>IFERROR(IFERROR(INDEX(Reference!$C:$C,MATCH(VALUE(LEFT(B591,(FIND("-",B591,1)-1))),Reference!$B:$B,0)),INDEX(Reference!$C:$C,MATCH((LEFT(B591,(FIND("-",B591,1)-1))),Reference!$B:$B,0))),IFERROR(IF(FIND("-",B591),"Asset Management",""),""))</f>
        <v>DBU/Field Ops O&amp;M</v>
      </c>
      <c r="N591" s="14" t="str">
        <f>_xlfn.IFNA(INDEX(Reference!$M:$N,MATCH($C591,Reference!$M:$M,0),2),"Exclude")</f>
        <v>Union Labor</v>
      </c>
      <c r="O591" s="14" t="str">
        <f>VLOOKUP(X591,'Department Detail'!$A$2:$F$5229,5,FALSE)</f>
        <v>T&amp;D Operations Processes</v>
      </c>
      <c r="R591" s="76"/>
      <c r="X591" s="14">
        <v>2155</v>
      </c>
    </row>
    <row r="592" spans="1:24" s="14" customFormat="1" ht="15" thickBot="1" x14ac:dyDescent="0.35">
      <c r="A592" s="13"/>
      <c r="B592" s="57" t="s">
        <v>492</v>
      </c>
      <c r="C592" s="57" t="s">
        <v>197</v>
      </c>
      <c r="D592" s="56">
        <v>480</v>
      </c>
      <c r="E592" s="56"/>
      <c r="F592" s="14">
        <f>IF(AND(LEFT($C592,4)&lt;&gt;"8310")*OR(_xlfn.IFNA(MATCH(LEFT($B592,8),Reference!$E:$E,0),0),(_xlfn.IFNA(MATCH(MID($B592,5,4),Reference!$E:$E,0),0))),$D592,)</f>
        <v>0</v>
      </c>
      <c r="G592" s="14">
        <f t="shared" si="60"/>
        <v>0</v>
      </c>
      <c r="H592" s="14">
        <f t="shared" si="61"/>
        <v>0</v>
      </c>
      <c r="I592" s="14">
        <f>IF(AND(F592=0,G592=0,H592=0,_xlfn.IFNA(MATCH(LEFT($B592,8),Reference!$G:$G,0),0)),0,
IF(AND(F592=0,G592=0,H592=0,_xlfn.IFNA(MATCH(LEFT($B592,8),Reference!$H:$H,0),0)),$D592,
IF(AND(F592=0,G592=0,H592=0,_xlfn.IFNA(MATCH(LEFT($C592,4),Reference!$H:$H,0),0)),$D592,
IF((AND(F592=0,G592=0,H592=0,(_xlfn.IFNA(MATCH(LEFT($B592,4),Reference!$H:$H,0),0)))),$D592,
IF(AND(F592=0,G592=0,H592=0,_xlfn.IFNA(MATCH(MID($B592,5,4),Reference!$H:$H,0),0),LEFT($C592,4)&lt;&gt;"8865"),$D592,0)))))</f>
        <v>0</v>
      </c>
      <c r="J592" s="14">
        <f t="shared" si="62"/>
        <v>480</v>
      </c>
      <c r="K592" s="14">
        <f t="shared" si="63"/>
        <v>480</v>
      </c>
      <c r="L592" s="14">
        <f t="shared" si="64"/>
        <v>0</v>
      </c>
      <c r="M592" s="14" t="str">
        <f>IFERROR(IFERROR(INDEX(Reference!$C:$C,MATCH(VALUE(LEFT(B592,(FIND("-",B592,1)-1))),Reference!$B:$B,0)),INDEX(Reference!$C:$C,MATCH((LEFT(B592,(FIND("-",B592,1)-1))),Reference!$B:$B,0))),IFERROR(IF(FIND("-",B592),"Asset Management",""),""))</f>
        <v>DBU/Field Ops O&amp;M</v>
      </c>
      <c r="N592" s="14" t="str">
        <f>_xlfn.IFNA(INDEX(Reference!$M:$N,MATCH($C592,Reference!$M:$M,0),2),"Exclude")</f>
        <v>Union Labor</v>
      </c>
      <c r="O592" s="14" t="str">
        <f>VLOOKUP(X592,'Department Detail'!$A$2:$F$5229,5,FALSE)</f>
        <v>T&amp;D Operations Processes</v>
      </c>
      <c r="R592" s="76"/>
      <c r="X592" s="14">
        <v>2155</v>
      </c>
    </row>
    <row r="593" spans="1:24" s="14" customFormat="1" ht="15" thickBot="1" x14ac:dyDescent="0.35">
      <c r="A593" s="13"/>
      <c r="B593" s="57" t="s">
        <v>492</v>
      </c>
      <c r="C593" s="57" t="s">
        <v>231</v>
      </c>
      <c r="D593" s="56">
        <v>1702</v>
      </c>
      <c r="E593" s="56"/>
      <c r="F593" s="14">
        <f>IF(AND(LEFT($C593,4)&lt;&gt;"8310")*OR(_xlfn.IFNA(MATCH(LEFT($B593,8),Reference!$E:$E,0),0),(_xlfn.IFNA(MATCH(MID($B593,5,4),Reference!$E:$E,0),0))),$D593,)</f>
        <v>0</v>
      </c>
      <c r="G593" s="14">
        <f t="shared" si="60"/>
        <v>0</v>
      </c>
      <c r="H593" s="14">
        <f t="shared" si="61"/>
        <v>0</v>
      </c>
      <c r="I593" s="14">
        <f>IF(AND(F593=0,G593=0,H593=0,_xlfn.IFNA(MATCH(LEFT($B593,8),Reference!$G:$G,0),0)),0,
IF(AND(F593=0,G593=0,H593=0,_xlfn.IFNA(MATCH(LEFT($B593,8),Reference!$H:$H,0),0)),$D593,
IF(AND(F593=0,G593=0,H593=0,_xlfn.IFNA(MATCH(LEFT($C593,4),Reference!$H:$H,0),0)),$D593,
IF((AND(F593=0,G593=0,H593=0,(_xlfn.IFNA(MATCH(LEFT($B593,4),Reference!$H:$H,0),0)))),$D593,
IF(AND(F593=0,G593=0,H593=0,_xlfn.IFNA(MATCH(MID($B593,5,4),Reference!$H:$H,0),0),LEFT($C593,4)&lt;&gt;"8865"),$D593,0)))))</f>
        <v>0</v>
      </c>
      <c r="J593" s="14">
        <f t="shared" si="62"/>
        <v>1702</v>
      </c>
      <c r="K593" s="14">
        <f t="shared" si="63"/>
        <v>1702</v>
      </c>
      <c r="L593" s="14">
        <f t="shared" si="64"/>
        <v>0</v>
      </c>
      <c r="M593" s="14" t="str">
        <f>IFERROR(IFERROR(INDEX(Reference!$C:$C,MATCH(VALUE(LEFT(B593,(FIND("-",B593,1)-1))),Reference!$B:$B,0)),INDEX(Reference!$C:$C,MATCH((LEFT(B593,(FIND("-",B593,1)-1))),Reference!$B:$B,0))),IFERROR(IF(FIND("-",B593),"Asset Management",""),""))</f>
        <v>DBU/Field Ops O&amp;M</v>
      </c>
      <c r="N593" s="14" t="str">
        <f>_xlfn.IFNA(INDEX(Reference!$M:$N,MATCH($C593,Reference!$M:$M,0),2),"Exclude")</f>
        <v>Nonlabor</v>
      </c>
      <c r="O593" s="14" t="str">
        <f>VLOOKUP(X593,'Department Detail'!$A$2:$F$5229,5,FALSE)</f>
        <v>T&amp;D Operations Processes</v>
      </c>
      <c r="R593" s="76"/>
      <c r="X593" s="14">
        <v>2155</v>
      </c>
    </row>
    <row r="594" spans="1:24" s="14" customFormat="1" ht="15" thickBot="1" x14ac:dyDescent="0.35">
      <c r="A594" s="13"/>
      <c r="B594" s="57" t="s">
        <v>492</v>
      </c>
      <c r="C594" s="57" t="s">
        <v>208</v>
      </c>
      <c r="D594" s="56">
        <v>1977.9099999999996</v>
      </c>
      <c r="E594" s="56"/>
      <c r="F594" s="14">
        <f>IF(AND(LEFT($C594,4)&lt;&gt;"8310")*OR(_xlfn.IFNA(MATCH(LEFT($B594,8),Reference!$E:$E,0),0),(_xlfn.IFNA(MATCH(MID($B594,5,4),Reference!$E:$E,0),0))),$D594,)</f>
        <v>0</v>
      </c>
      <c r="G594" s="14">
        <f t="shared" si="60"/>
        <v>0</v>
      </c>
      <c r="H594" s="14">
        <f t="shared" si="61"/>
        <v>0</v>
      </c>
      <c r="I594" s="14">
        <f>IF(AND(F594=0,G594=0,H594=0,_xlfn.IFNA(MATCH(LEFT($B594,8),Reference!$G:$G,0),0)),0,
IF(AND(F594=0,G594=0,H594=0,_xlfn.IFNA(MATCH(LEFT($B594,8),Reference!$H:$H,0),0)),$D594,
IF(AND(F594=0,G594=0,H594=0,_xlfn.IFNA(MATCH(LEFT($C594,4),Reference!$H:$H,0),0)),$D594,
IF((AND(F594=0,G594=0,H594=0,(_xlfn.IFNA(MATCH(LEFT($B594,4),Reference!$H:$H,0),0)))),$D594,
IF(AND(F594=0,G594=0,H594=0,_xlfn.IFNA(MATCH(MID($B594,5,4),Reference!$H:$H,0),0),LEFT($C594,4)&lt;&gt;"8865"),$D594,0)))))</f>
        <v>0</v>
      </c>
      <c r="J594" s="14">
        <f t="shared" si="62"/>
        <v>1977.9099999999996</v>
      </c>
      <c r="K594" s="14">
        <f t="shared" si="63"/>
        <v>1977.9099999999996</v>
      </c>
      <c r="L594" s="14">
        <f t="shared" si="64"/>
        <v>0</v>
      </c>
      <c r="M594" s="14" t="str">
        <f>IFERROR(IFERROR(INDEX(Reference!$C:$C,MATCH(VALUE(LEFT(B594,(FIND("-",B594,1)-1))),Reference!$B:$B,0)),INDEX(Reference!$C:$C,MATCH((LEFT(B594,(FIND("-",B594,1)-1))),Reference!$B:$B,0))),IFERROR(IF(FIND("-",B594),"Asset Management",""),""))</f>
        <v>DBU/Field Ops O&amp;M</v>
      </c>
      <c r="N594" s="14" t="str">
        <f>_xlfn.IFNA(INDEX(Reference!$M:$N,MATCH($C594,Reference!$M:$M,0),2),"Exclude")</f>
        <v>Inventory</v>
      </c>
      <c r="O594" s="14" t="str">
        <f>VLOOKUP(X594,'Department Detail'!$A$2:$F$5229,5,FALSE)</f>
        <v>T&amp;D Operations Processes</v>
      </c>
      <c r="R594" s="76"/>
      <c r="X594" s="14">
        <v>2155</v>
      </c>
    </row>
    <row r="595" spans="1:24" s="14" customFormat="1" ht="15" thickBot="1" x14ac:dyDescent="0.35">
      <c r="A595" s="13"/>
      <c r="B595" s="57" t="s">
        <v>492</v>
      </c>
      <c r="C595" s="57" t="s">
        <v>287</v>
      </c>
      <c r="D595" s="56">
        <v>-586.77</v>
      </c>
      <c r="E595" s="56"/>
      <c r="F595" s="14">
        <f>IF(AND(LEFT($C595,4)&lt;&gt;"8310")*OR(_xlfn.IFNA(MATCH(LEFT($B595,8),Reference!$E:$E,0),0),(_xlfn.IFNA(MATCH(MID($B595,5,4),Reference!$E:$E,0),0))),$D595,)</f>
        <v>0</v>
      </c>
      <c r="G595" s="14">
        <f t="shared" si="60"/>
        <v>0</v>
      </c>
      <c r="H595" s="14">
        <f t="shared" si="61"/>
        <v>0</v>
      </c>
      <c r="I595" s="14">
        <f>IF(AND(F595=0,G595=0,H595=0,_xlfn.IFNA(MATCH(LEFT($B595,8),Reference!$G:$G,0),0)),0,
IF(AND(F595=0,G595=0,H595=0,_xlfn.IFNA(MATCH(LEFT($B595,8),Reference!$H:$H,0),0)),$D595,
IF(AND(F595=0,G595=0,H595=0,_xlfn.IFNA(MATCH(LEFT($C595,4),Reference!$H:$H,0),0)),$D595,
IF((AND(F595=0,G595=0,H595=0,(_xlfn.IFNA(MATCH(LEFT($B595,4),Reference!$H:$H,0),0)))),$D595,
IF(AND(F595=0,G595=0,H595=0,_xlfn.IFNA(MATCH(MID($B595,5,4),Reference!$H:$H,0),0),LEFT($C595,4)&lt;&gt;"8865"),$D595,0)))))</f>
        <v>0</v>
      </c>
      <c r="J595" s="14">
        <f t="shared" si="62"/>
        <v>-586.77</v>
      </c>
      <c r="K595" s="14">
        <f t="shared" si="63"/>
        <v>-586.77</v>
      </c>
      <c r="L595" s="14">
        <f t="shared" si="64"/>
        <v>0</v>
      </c>
      <c r="M595" s="14" t="str">
        <f>IFERROR(IFERROR(INDEX(Reference!$C:$C,MATCH(VALUE(LEFT(B595,(FIND("-",B595,1)-1))),Reference!$B:$B,0)),INDEX(Reference!$C:$C,MATCH((LEFT(B595,(FIND("-",B595,1)-1))),Reference!$B:$B,0))),IFERROR(IF(FIND("-",B595),"Asset Management",""),""))</f>
        <v>DBU/Field Ops O&amp;M</v>
      </c>
      <c r="N595" s="14" t="str">
        <f>_xlfn.IFNA(INDEX(Reference!$M:$N,MATCH($C595,Reference!$M:$M,0),2),"Exclude")</f>
        <v>Exclude</v>
      </c>
      <c r="O595" s="14" t="str">
        <f>VLOOKUP(X595,'Department Detail'!$A$2:$F$5229,5,FALSE)</f>
        <v>T&amp;D Operations Processes</v>
      </c>
      <c r="R595" s="76"/>
      <c r="X595" s="14">
        <v>2155</v>
      </c>
    </row>
    <row r="596" spans="1:24" s="14" customFormat="1" ht="15" thickBot="1" x14ac:dyDescent="0.35">
      <c r="A596" s="13"/>
      <c r="B596" s="57" t="s">
        <v>492</v>
      </c>
      <c r="C596" s="57" t="s">
        <v>191</v>
      </c>
      <c r="D596" s="56">
        <v>33648.850000000006</v>
      </c>
      <c r="E596" s="56"/>
      <c r="F596" s="14">
        <f>IF(AND(LEFT($C596,4)&lt;&gt;"8310")*OR(_xlfn.IFNA(MATCH(LEFT($B596,8),Reference!$E:$E,0),0),(_xlfn.IFNA(MATCH(MID($B596,5,4),Reference!$E:$E,0),0))),$D596,)</f>
        <v>0</v>
      </c>
      <c r="G596" s="14">
        <f t="shared" si="60"/>
        <v>0</v>
      </c>
      <c r="H596" s="14">
        <f t="shared" si="61"/>
        <v>0</v>
      </c>
      <c r="I596" s="14">
        <f>IF(AND(F596=0,G596=0,H596=0,_xlfn.IFNA(MATCH(LEFT($B596,8),Reference!$G:$G,0),0)),0,
IF(AND(F596=0,G596=0,H596=0,_xlfn.IFNA(MATCH(LEFT($B596,8),Reference!$H:$H,0),0)),$D596,
IF(AND(F596=0,G596=0,H596=0,_xlfn.IFNA(MATCH(LEFT($C596,4),Reference!$H:$H,0),0)),$D596,
IF((AND(F596=0,G596=0,H596=0,(_xlfn.IFNA(MATCH(LEFT($B596,4),Reference!$H:$H,0),0)))),$D596,
IF(AND(F596=0,G596=0,H596=0,_xlfn.IFNA(MATCH(MID($B596,5,4),Reference!$H:$H,0),0),LEFT($C596,4)&lt;&gt;"8865"),$D596,0)))))</f>
        <v>0</v>
      </c>
      <c r="J596" s="14">
        <f t="shared" si="62"/>
        <v>33648.850000000006</v>
      </c>
      <c r="K596" s="14">
        <f t="shared" si="63"/>
        <v>33648.850000000006</v>
      </c>
      <c r="L596" s="14">
        <f t="shared" si="64"/>
        <v>0</v>
      </c>
      <c r="M596" s="14" t="str">
        <f>IFERROR(IFERROR(INDEX(Reference!$C:$C,MATCH(VALUE(LEFT(B596,(FIND("-",B596,1)-1))),Reference!$B:$B,0)),INDEX(Reference!$C:$C,MATCH((LEFT(B596,(FIND("-",B596,1)-1))),Reference!$B:$B,0))),IFERROR(IF(FIND("-",B596),"Asset Management",""),""))</f>
        <v>DBU/Field Ops O&amp;M</v>
      </c>
      <c r="N596" s="14" t="str">
        <f>_xlfn.IFNA(INDEX(Reference!$M:$N,MATCH($C596,Reference!$M:$M,0),2),"Exclude")</f>
        <v>Union Labor</v>
      </c>
      <c r="O596" s="14" t="str">
        <f>VLOOKUP(X596,'Department Detail'!$A$2:$F$5229,5,FALSE)</f>
        <v>T&amp;D Operations Processes</v>
      </c>
      <c r="R596" s="76"/>
      <c r="X596" s="14">
        <v>2155</v>
      </c>
    </row>
    <row r="597" spans="1:24" s="14" customFormat="1" ht="15" thickBot="1" x14ac:dyDescent="0.35">
      <c r="A597" s="13"/>
      <c r="B597" s="57" t="s">
        <v>493</v>
      </c>
      <c r="C597" s="57" t="s">
        <v>186</v>
      </c>
      <c r="D597" s="56">
        <v>28699</v>
      </c>
      <c r="E597" s="56"/>
      <c r="F597" s="14">
        <f>IF(AND(LEFT($C597,4)&lt;&gt;"8310")*OR(_xlfn.IFNA(MATCH(LEFT($B597,8),Reference!$E:$E,0),0),(_xlfn.IFNA(MATCH(MID($B597,5,4),Reference!$E:$E,0),0))),$D597,)</f>
        <v>0</v>
      </c>
      <c r="G597" s="14">
        <f t="shared" si="60"/>
        <v>0</v>
      </c>
      <c r="H597" s="14">
        <f t="shared" si="61"/>
        <v>0</v>
      </c>
      <c r="I597" s="14">
        <f>IF(AND(F597=0,G597=0,H597=0,_xlfn.IFNA(MATCH(LEFT($B597,8),Reference!$G:$G,0),0)),0,
IF(AND(F597=0,G597=0,H597=0,_xlfn.IFNA(MATCH(LEFT($B597,8),Reference!$H:$H,0),0)),$D597,
IF(AND(F597=0,G597=0,H597=0,_xlfn.IFNA(MATCH(LEFT($C597,4),Reference!$H:$H,0),0)),$D597,
IF((AND(F597=0,G597=0,H597=0,(_xlfn.IFNA(MATCH(LEFT($B597,4),Reference!$H:$H,0),0)))),$D597,
IF(AND(F597=0,G597=0,H597=0,_xlfn.IFNA(MATCH(MID($B597,5,4),Reference!$H:$H,0),0),LEFT($C597,4)&lt;&gt;"8865"),$D597,0)))))</f>
        <v>28699</v>
      </c>
      <c r="J597" s="14">
        <f t="shared" si="62"/>
        <v>0</v>
      </c>
      <c r="K597" s="14">
        <f t="shared" si="63"/>
        <v>28699</v>
      </c>
      <c r="L597" s="14">
        <f t="shared" si="64"/>
        <v>0</v>
      </c>
      <c r="M597" s="14" t="str">
        <f>IFERROR(IFERROR(INDEX(Reference!$C:$C,MATCH(VALUE(LEFT(B597,(FIND("-",B597,1)-1))),Reference!$B:$B,0)),INDEX(Reference!$C:$C,MATCH((LEFT(B597,(FIND("-",B597,1)-1))),Reference!$B:$B,0))),IFERROR(IF(FIND("-",B597),"Asset Management",""),""))</f>
        <v>DBU/Field Ops O&amp;M</v>
      </c>
      <c r="N597" s="14" t="str">
        <f>_xlfn.IFNA(INDEX(Reference!$M:$N,MATCH($C597,Reference!$M:$M,0),2),"Exclude")</f>
        <v>Union Labor</v>
      </c>
      <c r="O597" s="14" t="str">
        <f>VLOOKUP(X597,'Department Detail'!$A$2:$F$5229,5,FALSE)</f>
        <v>T&amp;D Operations Processes</v>
      </c>
      <c r="R597" s="76"/>
      <c r="X597" s="14">
        <v>2155</v>
      </c>
    </row>
    <row r="598" spans="1:24" s="14" customFormat="1" ht="15" thickBot="1" x14ac:dyDescent="0.35">
      <c r="A598" s="13"/>
      <c r="B598" s="57" t="s">
        <v>493</v>
      </c>
      <c r="C598" s="57" t="s">
        <v>197</v>
      </c>
      <c r="D598" s="56">
        <v>20</v>
      </c>
      <c r="E598" s="56"/>
      <c r="F598" s="14">
        <f>IF(AND(LEFT($C598,4)&lt;&gt;"8310")*OR(_xlfn.IFNA(MATCH(LEFT($B598,8),Reference!$E:$E,0),0),(_xlfn.IFNA(MATCH(MID($B598,5,4),Reference!$E:$E,0),0))),$D598,)</f>
        <v>0</v>
      </c>
      <c r="G598" s="14">
        <f t="shared" si="60"/>
        <v>0</v>
      </c>
      <c r="H598" s="14">
        <f t="shared" si="61"/>
        <v>0</v>
      </c>
      <c r="I598" s="14">
        <f>IF(AND(F598=0,G598=0,H598=0,_xlfn.IFNA(MATCH(LEFT($B598,8),Reference!$G:$G,0),0)),0,
IF(AND(F598=0,G598=0,H598=0,_xlfn.IFNA(MATCH(LEFT($B598,8),Reference!$H:$H,0),0)),$D598,
IF(AND(F598=0,G598=0,H598=0,_xlfn.IFNA(MATCH(LEFT($C598,4),Reference!$H:$H,0),0)),$D598,
IF((AND(F598=0,G598=0,H598=0,(_xlfn.IFNA(MATCH(LEFT($B598,4),Reference!$H:$H,0),0)))),$D598,
IF(AND(F598=0,G598=0,H598=0,_xlfn.IFNA(MATCH(MID($B598,5,4),Reference!$H:$H,0),0),LEFT($C598,4)&lt;&gt;"8865"),$D598,0)))))</f>
        <v>20</v>
      </c>
      <c r="J598" s="14">
        <f t="shared" si="62"/>
        <v>0</v>
      </c>
      <c r="K598" s="14">
        <f t="shared" si="63"/>
        <v>20</v>
      </c>
      <c r="L598" s="14">
        <f t="shared" si="64"/>
        <v>0</v>
      </c>
      <c r="M598" s="14" t="str">
        <f>IFERROR(IFERROR(INDEX(Reference!$C:$C,MATCH(VALUE(LEFT(B598,(FIND("-",B598,1)-1))),Reference!$B:$B,0)),INDEX(Reference!$C:$C,MATCH((LEFT(B598,(FIND("-",B598,1)-1))),Reference!$B:$B,0))),IFERROR(IF(FIND("-",B598),"Asset Management",""),""))</f>
        <v>DBU/Field Ops O&amp;M</v>
      </c>
      <c r="N598" s="14" t="str">
        <f>_xlfn.IFNA(INDEX(Reference!$M:$N,MATCH($C598,Reference!$M:$M,0),2),"Exclude")</f>
        <v>Union Labor</v>
      </c>
      <c r="O598" s="14" t="str">
        <f>VLOOKUP(X598,'Department Detail'!$A$2:$F$5229,5,FALSE)</f>
        <v>T&amp;D Operations Processes</v>
      </c>
      <c r="R598" s="76"/>
      <c r="X598" s="14">
        <v>2155</v>
      </c>
    </row>
    <row r="599" spans="1:24" s="14" customFormat="1" ht="15" thickBot="1" x14ac:dyDescent="0.35">
      <c r="A599" s="13"/>
      <c r="B599" s="57" t="s">
        <v>493</v>
      </c>
      <c r="C599" s="57" t="s">
        <v>231</v>
      </c>
      <c r="D599" s="56">
        <v>40</v>
      </c>
      <c r="E599" s="56"/>
      <c r="F599" s="14">
        <f>IF(AND(LEFT($C599,4)&lt;&gt;"8310")*OR(_xlfn.IFNA(MATCH(LEFT($B599,8),Reference!$E:$E,0),0),(_xlfn.IFNA(MATCH(MID($B599,5,4),Reference!$E:$E,0),0))),$D599,)</f>
        <v>0</v>
      </c>
      <c r="G599" s="14">
        <f t="shared" si="60"/>
        <v>0</v>
      </c>
      <c r="H599" s="14">
        <f t="shared" si="61"/>
        <v>0</v>
      </c>
      <c r="I599" s="14">
        <f>IF(AND(F599=0,G599=0,H599=0,_xlfn.IFNA(MATCH(LEFT($B599,8),Reference!$G:$G,0),0)),0,
IF(AND(F599=0,G599=0,H599=0,_xlfn.IFNA(MATCH(LEFT($B599,8),Reference!$H:$H,0),0)),$D599,
IF(AND(F599=0,G599=0,H599=0,_xlfn.IFNA(MATCH(LEFT($C599,4),Reference!$H:$H,0),0)),$D599,
IF((AND(F599=0,G599=0,H599=0,(_xlfn.IFNA(MATCH(LEFT($B599,4),Reference!$H:$H,0),0)))),$D599,
IF(AND(F599=0,G599=0,H599=0,_xlfn.IFNA(MATCH(MID($B599,5,4),Reference!$H:$H,0),0),LEFT($C599,4)&lt;&gt;"8865"),$D599,0)))))</f>
        <v>40</v>
      </c>
      <c r="J599" s="14">
        <f t="shared" si="62"/>
        <v>0</v>
      </c>
      <c r="K599" s="14">
        <f t="shared" si="63"/>
        <v>40</v>
      </c>
      <c r="L599" s="14">
        <f t="shared" si="64"/>
        <v>0</v>
      </c>
      <c r="M599" s="14" t="str">
        <f>IFERROR(IFERROR(INDEX(Reference!$C:$C,MATCH(VALUE(LEFT(B599,(FIND("-",B599,1)-1))),Reference!$B:$B,0)),INDEX(Reference!$C:$C,MATCH((LEFT(B599,(FIND("-",B599,1)-1))),Reference!$B:$B,0))),IFERROR(IF(FIND("-",B599),"Asset Management",""),""))</f>
        <v>DBU/Field Ops O&amp;M</v>
      </c>
      <c r="N599" s="14" t="str">
        <f>_xlfn.IFNA(INDEX(Reference!$M:$N,MATCH($C599,Reference!$M:$M,0),2),"Exclude")</f>
        <v>Nonlabor</v>
      </c>
      <c r="O599" s="14" t="str">
        <f>VLOOKUP(X599,'Department Detail'!$A$2:$F$5229,5,FALSE)</f>
        <v>T&amp;D Operations Processes</v>
      </c>
      <c r="R599" s="76"/>
      <c r="X599" s="14">
        <v>2155</v>
      </c>
    </row>
    <row r="600" spans="1:24" s="14" customFormat="1" ht="15" thickBot="1" x14ac:dyDescent="0.35">
      <c r="A600" s="13"/>
      <c r="B600" s="57" t="s">
        <v>493</v>
      </c>
      <c r="C600" s="57" t="s">
        <v>182</v>
      </c>
      <c r="D600" s="56">
        <v>22.13</v>
      </c>
      <c r="E600" s="56"/>
      <c r="F600" s="14">
        <f>IF(AND(LEFT($C600,4)&lt;&gt;"8310")*OR(_xlfn.IFNA(MATCH(LEFT($B600,8),Reference!$E:$E,0),0),(_xlfn.IFNA(MATCH(MID($B600,5,4),Reference!$E:$E,0),0))),$D600,)</f>
        <v>0</v>
      </c>
      <c r="G600" s="14">
        <f t="shared" si="60"/>
        <v>0</v>
      </c>
      <c r="H600" s="14">
        <f t="shared" si="61"/>
        <v>0</v>
      </c>
      <c r="I600" s="14">
        <f>IF(AND(F600=0,G600=0,H600=0,_xlfn.IFNA(MATCH(LEFT($B600,8),Reference!$G:$G,0),0)),0,
IF(AND(F600=0,G600=0,H600=0,_xlfn.IFNA(MATCH(LEFT($B600,8),Reference!$H:$H,0),0)),$D600,
IF(AND(F600=0,G600=0,H600=0,_xlfn.IFNA(MATCH(LEFT($C600,4),Reference!$H:$H,0),0)),$D600,
IF((AND(F600=0,G600=0,H600=0,(_xlfn.IFNA(MATCH(LEFT($B600,4),Reference!$H:$H,0),0)))),$D600,
IF(AND(F600=0,G600=0,H600=0,_xlfn.IFNA(MATCH(MID($B600,5,4),Reference!$H:$H,0),0),LEFT($C600,4)&lt;&gt;"8865"),$D600,0)))))</f>
        <v>22.13</v>
      </c>
      <c r="J600" s="14">
        <f t="shared" si="62"/>
        <v>0</v>
      </c>
      <c r="K600" s="14">
        <f t="shared" si="63"/>
        <v>22.13</v>
      </c>
      <c r="L600" s="14">
        <f t="shared" si="64"/>
        <v>0</v>
      </c>
      <c r="M600" s="14" t="str">
        <f>IFERROR(IFERROR(INDEX(Reference!$C:$C,MATCH(VALUE(LEFT(B600,(FIND("-",B600,1)-1))),Reference!$B:$B,0)),INDEX(Reference!$C:$C,MATCH((LEFT(B600,(FIND("-",B600,1)-1))),Reference!$B:$B,0))),IFERROR(IF(FIND("-",B600),"Asset Management",""),""))</f>
        <v>DBU/Field Ops O&amp;M</v>
      </c>
      <c r="N600" s="14" t="str">
        <f>_xlfn.IFNA(INDEX(Reference!$M:$N,MATCH($C600,Reference!$M:$M,0),2),"Exclude")</f>
        <v>Nonlabor</v>
      </c>
      <c r="O600" s="14" t="str">
        <f>VLOOKUP(X600,'Department Detail'!$A$2:$F$5229,5,FALSE)</f>
        <v>T&amp;D Operations Processes</v>
      </c>
      <c r="R600" s="76"/>
      <c r="X600" s="14">
        <v>2155</v>
      </c>
    </row>
    <row r="601" spans="1:24" s="14" customFormat="1" ht="15" thickBot="1" x14ac:dyDescent="0.35">
      <c r="A601" s="13"/>
      <c r="B601" s="57" t="s">
        <v>493</v>
      </c>
      <c r="C601" s="57" t="s">
        <v>191</v>
      </c>
      <c r="D601" s="56">
        <v>26820.95</v>
      </c>
      <c r="E601" s="56"/>
      <c r="F601" s="14">
        <f>IF(AND(LEFT($C601,4)&lt;&gt;"8310")*OR(_xlfn.IFNA(MATCH(LEFT($B601,8),Reference!$E:$E,0),0),(_xlfn.IFNA(MATCH(MID($B601,5,4),Reference!$E:$E,0),0))),$D601,)</f>
        <v>0</v>
      </c>
      <c r="G601" s="14">
        <f t="shared" si="60"/>
        <v>0</v>
      </c>
      <c r="H601" s="14">
        <f t="shared" si="61"/>
        <v>0</v>
      </c>
      <c r="I601" s="14">
        <f>IF(AND(F601=0,G601=0,H601=0,_xlfn.IFNA(MATCH(LEFT($B601,8),Reference!$G:$G,0),0)),0,
IF(AND(F601=0,G601=0,H601=0,_xlfn.IFNA(MATCH(LEFT($B601,8),Reference!$H:$H,0),0)),$D601,
IF(AND(F601=0,G601=0,H601=0,_xlfn.IFNA(MATCH(LEFT($C601,4),Reference!$H:$H,0),0)),$D601,
IF((AND(F601=0,G601=0,H601=0,(_xlfn.IFNA(MATCH(LEFT($B601,4),Reference!$H:$H,0),0)))),$D601,
IF(AND(F601=0,G601=0,H601=0,_xlfn.IFNA(MATCH(MID($B601,5,4),Reference!$H:$H,0),0),LEFT($C601,4)&lt;&gt;"8865"),$D601,0)))))</f>
        <v>26820.95</v>
      </c>
      <c r="J601" s="14">
        <f t="shared" si="62"/>
        <v>0</v>
      </c>
      <c r="K601" s="14">
        <f t="shared" si="63"/>
        <v>26820.95</v>
      </c>
      <c r="L601" s="14">
        <f t="shared" si="64"/>
        <v>0</v>
      </c>
      <c r="M601" s="14" t="str">
        <f>IFERROR(IFERROR(INDEX(Reference!$C:$C,MATCH(VALUE(LEFT(B601,(FIND("-",B601,1)-1))),Reference!$B:$B,0)),INDEX(Reference!$C:$C,MATCH((LEFT(B601,(FIND("-",B601,1)-1))),Reference!$B:$B,0))),IFERROR(IF(FIND("-",B601),"Asset Management",""),""))</f>
        <v>DBU/Field Ops O&amp;M</v>
      </c>
      <c r="N601" s="14" t="str">
        <f>_xlfn.IFNA(INDEX(Reference!$M:$N,MATCH($C601,Reference!$M:$M,0),2),"Exclude")</f>
        <v>Union Labor</v>
      </c>
      <c r="O601" s="14" t="str">
        <f>VLOOKUP(X601,'Department Detail'!$A$2:$F$5229,5,FALSE)</f>
        <v>T&amp;D Operations Processes</v>
      </c>
      <c r="R601" s="76"/>
      <c r="X601" s="14">
        <v>2155</v>
      </c>
    </row>
    <row r="602" spans="1:24" s="14" customFormat="1" ht="15" thickBot="1" x14ac:dyDescent="0.35">
      <c r="A602" s="13"/>
      <c r="B602" s="57" t="s">
        <v>494</v>
      </c>
      <c r="C602" s="57" t="s">
        <v>186</v>
      </c>
      <c r="D602" s="56">
        <v>58345.08</v>
      </c>
      <c r="E602" s="56"/>
      <c r="F602" s="14">
        <f>IF(AND(LEFT($C602,4)&lt;&gt;"8310")*OR(_xlfn.IFNA(MATCH(LEFT($B602,8),Reference!$E:$E,0),0),(_xlfn.IFNA(MATCH(MID($B602,5,4),Reference!$E:$E,0),0))),$D602,)</f>
        <v>58345.08</v>
      </c>
      <c r="G602" s="14">
        <f t="shared" si="60"/>
        <v>0</v>
      </c>
      <c r="H602" s="14">
        <f t="shared" si="61"/>
        <v>0</v>
      </c>
      <c r="I602" s="14">
        <f>IF(AND(F602=0,G602=0,H602=0,_xlfn.IFNA(MATCH(LEFT($B602,8),Reference!$G:$G,0),0)),0,
IF(AND(F602=0,G602=0,H602=0,_xlfn.IFNA(MATCH(LEFT($B602,8),Reference!$H:$H,0),0)),$D602,
IF(AND(F602=0,G602=0,H602=0,_xlfn.IFNA(MATCH(LEFT($C602,4),Reference!$H:$H,0),0)),$D602,
IF((AND(F602=0,G602=0,H602=0,(_xlfn.IFNA(MATCH(LEFT($B602,4),Reference!$H:$H,0),0)))),$D602,
IF(AND(F602=0,G602=0,H602=0,_xlfn.IFNA(MATCH(MID($B602,5,4),Reference!$H:$H,0),0),LEFT($C602,4)&lt;&gt;"8865"),$D602,0)))))</f>
        <v>0</v>
      </c>
      <c r="J602" s="14">
        <f t="shared" si="62"/>
        <v>0</v>
      </c>
      <c r="K602" s="14">
        <f t="shared" si="63"/>
        <v>58345.08</v>
      </c>
      <c r="L602" s="14">
        <f t="shared" si="64"/>
        <v>0</v>
      </c>
      <c r="M602" s="14" t="str">
        <f>IFERROR(IFERROR(INDEX(Reference!$C:$C,MATCH(VALUE(LEFT(B602,(FIND("-",B602,1)-1))),Reference!$B:$B,0)),INDEX(Reference!$C:$C,MATCH((LEFT(B602,(FIND("-",B602,1)-1))),Reference!$B:$B,0))),IFERROR(IF(FIND("-",B602),"Asset Management",""),""))</f>
        <v>DBU/Field Ops O&amp;M</v>
      </c>
      <c r="N602" s="14" t="str">
        <f>_xlfn.IFNA(INDEX(Reference!$M:$N,MATCH($C602,Reference!$M:$M,0),2),"Exclude")</f>
        <v>Union Labor</v>
      </c>
      <c r="O602" s="14" t="str">
        <f>VLOOKUP(X602,'Department Detail'!$A$2:$F$5229,5,FALSE)</f>
        <v>T&amp;D Operations Processes</v>
      </c>
      <c r="R602" s="76"/>
      <c r="X602" s="14">
        <v>2155</v>
      </c>
    </row>
    <row r="603" spans="1:24" s="14" customFormat="1" ht="15" thickBot="1" x14ac:dyDescent="0.35">
      <c r="A603" s="13"/>
      <c r="B603" s="57" t="s">
        <v>495</v>
      </c>
      <c r="C603" s="57" t="s">
        <v>190</v>
      </c>
      <c r="D603" s="56">
        <v>2300</v>
      </c>
      <c r="E603" s="56"/>
      <c r="F603" s="14">
        <f>IF(AND(LEFT($C603,4)&lt;&gt;"8310")*OR(_xlfn.IFNA(MATCH(LEFT($B603,8),Reference!$E:$E,0),0),(_xlfn.IFNA(MATCH(MID($B603,5,4),Reference!$E:$E,0),0))),$D603,)</f>
        <v>0</v>
      </c>
      <c r="G603" s="14">
        <f t="shared" si="60"/>
        <v>0</v>
      </c>
      <c r="H603" s="14">
        <f t="shared" si="61"/>
        <v>0</v>
      </c>
      <c r="I603" s="14">
        <f>IF(AND(F603=0,G603=0,H603=0,_xlfn.IFNA(MATCH(LEFT($B603,8),Reference!$G:$G,0),0)),0,
IF(AND(F603=0,G603=0,H603=0,_xlfn.IFNA(MATCH(LEFT($B603,8),Reference!$H:$H,0),0)),$D603,
IF(AND(F603=0,G603=0,H603=0,_xlfn.IFNA(MATCH(LEFT($C603,4),Reference!$H:$H,0),0)),$D603,
IF((AND(F603=0,G603=0,H603=0,(_xlfn.IFNA(MATCH(LEFT($B603,4),Reference!$H:$H,0),0)))),$D603,
IF(AND(F603=0,G603=0,H603=0,_xlfn.IFNA(MATCH(MID($B603,5,4),Reference!$H:$H,0),0),LEFT($C603,4)&lt;&gt;"8865"),$D603,0)))))</f>
        <v>0</v>
      </c>
      <c r="J603" s="14">
        <f t="shared" si="62"/>
        <v>2300</v>
      </c>
      <c r="K603" s="14">
        <f t="shared" si="63"/>
        <v>2300</v>
      </c>
      <c r="L603" s="14">
        <f t="shared" si="64"/>
        <v>0</v>
      </c>
      <c r="M603" s="14" t="str">
        <f>IFERROR(IFERROR(INDEX(Reference!$C:$C,MATCH(VALUE(LEFT(B603,(FIND("-",B603,1)-1))),Reference!$B:$B,0)),INDEX(Reference!$C:$C,MATCH((LEFT(B603,(FIND("-",B603,1)-1))),Reference!$B:$B,0))),IFERROR(IF(FIND("-",B603),"Asset Management",""),""))</f>
        <v>DBU/Field Ops O&amp;M</v>
      </c>
      <c r="N603" s="14" t="str">
        <f>_xlfn.IFNA(INDEX(Reference!$M:$N,MATCH($C603,Reference!$M:$M,0),2),"Exclude")</f>
        <v>Nonlabor</v>
      </c>
      <c r="O603" s="14" t="str">
        <f>VLOOKUP(X603,'Department Detail'!$A$2:$F$5229,5,FALSE)</f>
        <v>T&amp;D Operations Processes</v>
      </c>
      <c r="R603" s="76"/>
      <c r="X603" s="14">
        <v>2155</v>
      </c>
    </row>
    <row r="604" spans="1:24" s="14" customFormat="1" ht="15" thickBot="1" x14ac:dyDescent="0.35">
      <c r="A604" s="13"/>
      <c r="B604" s="57" t="s">
        <v>495</v>
      </c>
      <c r="C604" s="57" t="s">
        <v>185</v>
      </c>
      <c r="D604" s="56">
        <v>330.94</v>
      </c>
      <c r="E604" s="56"/>
      <c r="F604" s="14">
        <f>IF(AND(LEFT($C604,4)&lt;&gt;"8310")*OR(_xlfn.IFNA(MATCH(LEFT($B604,8),Reference!$E:$E,0),0),(_xlfn.IFNA(MATCH(MID($B604,5,4),Reference!$E:$E,0),0))),$D604,)</f>
        <v>0</v>
      </c>
      <c r="G604" s="14">
        <f t="shared" si="60"/>
        <v>0</v>
      </c>
      <c r="H604" s="14">
        <f t="shared" si="61"/>
        <v>0</v>
      </c>
      <c r="I604" s="14">
        <f>IF(AND(F604=0,G604=0,H604=0,_xlfn.IFNA(MATCH(LEFT($B604,8),Reference!$G:$G,0),0)),0,
IF(AND(F604=0,G604=0,H604=0,_xlfn.IFNA(MATCH(LEFT($B604,8),Reference!$H:$H,0),0)),$D604,
IF(AND(F604=0,G604=0,H604=0,_xlfn.IFNA(MATCH(LEFT($C604,4),Reference!$H:$H,0),0)),$D604,
IF((AND(F604=0,G604=0,H604=0,(_xlfn.IFNA(MATCH(LEFT($B604,4),Reference!$H:$H,0),0)))),$D604,
IF(AND(F604=0,G604=0,H604=0,_xlfn.IFNA(MATCH(MID($B604,5,4),Reference!$H:$H,0),0),LEFT($C604,4)&lt;&gt;"8865"),$D604,0)))))</f>
        <v>0</v>
      </c>
      <c r="J604" s="14">
        <f t="shared" si="62"/>
        <v>330.94</v>
      </c>
      <c r="K604" s="14">
        <f t="shared" si="63"/>
        <v>330.94</v>
      </c>
      <c r="L604" s="14">
        <f t="shared" si="64"/>
        <v>0</v>
      </c>
      <c r="M604" s="14" t="str">
        <f>IFERROR(IFERROR(INDEX(Reference!$C:$C,MATCH(VALUE(LEFT(B604,(FIND("-",B604,1)-1))),Reference!$B:$B,0)),INDEX(Reference!$C:$C,MATCH((LEFT(B604,(FIND("-",B604,1)-1))),Reference!$B:$B,0))),IFERROR(IF(FIND("-",B604),"Asset Management",""),""))</f>
        <v>DBU/Field Ops O&amp;M</v>
      </c>
      <c r="N604" s="14" t="str">
        <f>_xlfn.IFNA(INDEX(Reference!$M:$N,MATCH($C604,Reference!$M:$M,0),2),"Exclude")</f>
        <v>NonUnion Labor</v>
      </c>
      <c r="O604" s="14" t="str">
        <f>VLOOKUP(X604,'Department Detail'!$A$2:$F$5229,5,FALSE)</f>
        <v>T&amp;D Operations Processes</v>
      </c>
      <c r="R604" s="76"/>
      <c r="X604" s="14">
        <v>2155</v>
      </c>
    </row>
    <row r="605" spans="1:24" s="14" customFormat="1" ht="15" thickBot="1" x14ac:dyDescent="0.35">
      <c r="A605" s="13"/>
      <c r="B605" s="57" t="s">
        <v>495</v>
      </c>
      <c r="C605" s="57" t="s">
        <v>186</v>
      </c>
      <c r="D605" s="56">
        <v>235.74</v>
      </c>
      <c r="E605" s="56"/>
      <c r="F605" s="14">
        <f>IF(AND(LEFT($C605,4)&lt;&gt;"8310")*OR(_xlfn.IFNA(MATCH(LEFT($B605,8),Reference!$E:$E,0),0),(_xlfn.IFNA(MATCH(MID($B605,5,4),Reference!$E:$E,0),0))),$D605,)</f>
        <v>0</v>
      </c>
      <c r="G605" s="14">
        <f t="shared" si="60"/>
        <v>0</v>
      </c>
      <c r="H605" s="14">
        <f t="shared" si="61"/>
        <v>0</v>
      </c>
      <c r="I605" s="14">
        <f>IF(AND(F605=0,G605=0,H605=0,_xlfn.IFNA(MATCH(LEFT($B605,8),Reference!$G:$G,0),0)),0,
IF(AND(F605=0,G605=0,H605=0,_xlfn.IFNA(MATCH(LEFT($B605,8),Reference!$H:$H,0),0)),$D605,
IF(AND(F605=0,G605=0,H605=0,_xlfn.IFNA(MATCH(LEFT($C605,4),Reference!$H:$H,0),0)),$D605,
IF((AND(F605=0,G605=0,H605=0,(_xlfn.IFNA(MATCH(LEFT($B605,4),Reference!$H:$H,0),0)))),$D605,
IF(AND(F605=0,G605=0,H605=0,_xlfn.IFNA(MATCH(MID($B605,5,4),Reference!$H:$H,0),0),LEFT($C605,4)&lt;&gt;"8865"),$D605,0)))))</f>
        <v>0</v>
      </c>
      <c r="J605" s="14">
        <f t="shared" si="62"/>
        <v>235.74</v>
      </c>
      <c r="K605" s="14">
        <f t="shared" si="63"/>
        <v>235.74</v>
      </c>
      <c r="L605" s="14">
        <f t="shared" si="64"/>
        <v>0</v>
      </c>
      <c r="M605" s="14" t="str">
        <f>IFERROR(IFERROR(INDEX(Reference!$C:$C,MATCH(VALUE(LEFT(B605,(FIND("-",B605,1)-1))),Reference!$B:$B,0)),INDEX(Reference!$C:$C,MATCH((LEFT(B605,(FIND("-",B605,1)-1))),Reference!$B:$B,0))),IFERROR(IF(FIND("-",B605),"Asset Management",""),""))</f>
        <v>DBU/Field Ops O&amp;M</v>
      </c>
      <c r="N605" s="14" t="str">
        <f>_xlfn.IFNA(INDEX(Reference!$M:$N,MATCH($C605,Reference!$M:$M,0),2),"Exclude")</f>
        <v>Union Labor</v>
      </c>
      <c r="O605" s="14" t="str">
        <f>VLOOKUP(X605,'Department Detail'!$A$2:$F$5229,5,FALSE)</f>
        <v>T&amp;D Operations Processes</v>
      </c>
      <c r="R605" s="76"/>
      <c r="X605" s="14">
        <v>2155</v>
      </c>
    </row>
    <row r="606" spans="1:24" s="14" customFormat="1" ht="15" thickBot="1" x14ac:dyDescent="0.35">
      <c r="A606" s="13"/>
      <c r="B606" s="57" t="s">
        <v>496</v>
      </c>
      <c r="C606" s="57" t="s">
        <v>185</v>
      </c>
      <c r="D606" s="56">
        <v>2079.3100000000004</v>
      </c>
      <c r="E606" s="56"/>
      <c r="F606" s="14">
        <f>IF(AND(LEFT($C606,4)&lt;&gt;"8310")*OR(_xlfn.IFNA(MATCH(LEFT($B606,8),Reference!$E:$E,0),0),(_xlfn.IFNA(MATCH(MID($B606,5,4),Reference!$E:$E,0),0))),$D606,)</f>
        <v>0</v>
      </c>
      <c r="G606" s="14">
        <f t="shared" si="60"/>
        <v>0</v>
      </c>
      <c r="H606" s="14">
        <f t="shared" si="61"/>
        <v>0</v>
      </c>
      <c r="I606" s="14">
        <f>IF(AND(F606=0,G606=0,H606=0,_xlfn.IFNA(MATCH(LEFT($B606,8),Reference!$G:$G,0),0)),0,
IF(AND(F606=0,G606=0,H606=0,_xlfn.IFNA(MATCH(LEFT($B606,8),Reference!$H:$H,0),0)),$D606,
IF(AND(F606=0,G606=0,H606=0,_xlfn.IFNA(MATCH(LEFT($C606,4),Reference!$H:$H,0),0)),$D606,
IF((AND(F606=0,G606=0,H606=0,(_xlfn.IFNA(MATCH(LEFT($B606,4),Reference!$H:$H,0),0)))),$D606,
IF(AND(F606=0,G606=0,H606=0,_xlfn.IFNA(MATCH(MID($B606,5,4),Reference!$H:$H,0),0),LEFT($C606,4)&lt;&gt;"8865"),$D606,0)))))</f>
        <v>0</v>
      </c>
      <c r="J606" s="14">
        <f t="shared" si="62"/>
        <v>2079.3100000000004</v>
      </c>
      <c r="K606" s="14">
        <f t="shared" si="63"/>
        <v>2079.3100000000004</v>
      </c>
      <c r="L606" s="14">
        <f t="shared" si="64"/>
        <v>0</v>
      </c>
      <c r="M606" s="14" t="str">
        <f>IFERROR(IFERROR(INDEX(Reference!$C:$C,MATCH(VALUE(LEFT(B606,(FIND("-",B606,1)-1))),Reference!$B:$B,0)),INDEX(Reference!$C:$C,MATCH((LEFT(B606,(FIND("-",B606,1)-1))),Reference!$B:$B,0))),IFERROR(IF(FIND("-",B606),"Asset Management",""),""))</f>
        <v>DBU/Field Ops O&amp;M</v>
      </c>
      <c r="N606" s="14" t="str">
        <f>_xlfn.IFNA(INDEX(Reference!$M:$N,MATCH($C606,Reference!$M:$M,0),2),"Exclude")</f>
        <v>NonUnion Labor</v>
      </c>
      <c r="O606" s="14" t="str">
        <f>VLOOKUP(X606,'Department Detail'!$A$2:$F$5229,5,FALSE)</f>
        <v>T&amp;D Operations Processes</v>
      </c>
      <c r="R606" s="76"/>
      <c r="X606" s="14">
        <v>2155</v>
      </c>
    </row>
    <row r="607" spans="1:24" s="14" customFormat="1" ht="15" thickBot="1" x14ac:dyDescent="0.35">
      <c r="A607" s="13"/>
      <c r="B607" s="57" t="s">
        <v>496</v>
      </c>
      <c r="C607" s="57" t="s">
        <v>297</v>
      </c>
      <c r="D607" s="56">
        <v>1905.94</v>
      </c>
      <c r="E607" s="56"/>
      <c r="F607" s="14">
        <f>IF(AND(LEFT($C607,4)&lt;&gt;"8310")*OR(_xlfn.IFNA(MATCH(LEFT($B607,8),Reference!$E:$E,0),0),(_xlfn.IFNA(MATCH(MID($B607,5,4),Reference!$E:$E,0),0))),$D607,)</f>
        <v>0</v>
      </c>
      <c r="G607" s="14">
        <f t="shared" si="60"/>
        <v>0</v>
      </c>
      <c r="H607" s="14">
        <f t="shared" si="61"/>
        <v>0</v>
      </c>
      <c r="I607" s="14">
        <f>IF(AND(F607=0,G607=0,H607=0,_xlfn.IFNA(MATCH(LEFT($B607,8),Reference!$G:$G,0),0)),0,
IF(AND(F607=0,G607=0,H607=0,_xlfn.IFNA(MATCH(LEFT($B607,8),Reference!$H:$H,0),0)),$D607,
IF(AND(F607=0,G607=0,H607=0,_xlfn.IFNA(MATCH(LEFT($C607,4),Reference!$H:$H,0),0)),$D607,
IF((AND(F607=0,G607=0,H607=0,(_xlfn.IFNA(MATCH(LEFT($B607,4),Reference!$H:$H,0),0)))),$D607,
IF(AND(F607=0,G607=0,H607=0,_xlfn.IFNA(MATCH(MID($B607,5,4),Reference!$H:$H,0),0),LEFT($C607,4)&lt;&gt;"8865"),$D607,0)))))</f>
        <v>0</v>
      </c>
      <c r="J607" s="14">
        <f t="shared" si="62"/>
        <v>1905.94</v>
      </c>
      <c r="K607" s="14">
        <f t="shared" si="63"/>
        <v>1905.94</v>
      </c>
      <c r="L607" s="14">
        <f t="shared" si="64"/>
        <v>0</v>
      </c>
      <c r="M607" s="14" t="str">
        <f>IFERROR(IFERROR(INDEX(Reference!$C:$C,MATCH(VALUE(LEFT(B607,(FIND("-",B607,1)-1))),Reference!$B:$B,0)),INDEX(Reference!$C:$C,MATCH((LEFT(B607,(FIND("-",B607,1)-1))),Reference!$B:$B,0))),IFERROR(IF(FIND("-",B607),"Asset Management",""),""))</f>
        <v>DBU/Field Ops O&amp;M</v>
      </c>
      <c r="N607" s="14" t="str">
        <f>_xlfn.IFNA(INDEX(Reference!$M:$N,MATCH($C607,Reference!$M:$M,0),2),"Exclude")</f>
        <v>Inventory</v>
      </c>
      <c r="O607" s="14" t="str">
        <f>VLOOKUP(X607,'Department Detail'!$A$2:$F$5229,5,FALSE)</f>
        <v>T&amp;D Operations Processes</v>
      </c>
      <c r="R607" s="76"/>
      <c r="X607" s="14">
        <v>2155</v>
      </c>
    </row>
    <row r="608" spans="1:24" s="14" customFormat="1" ht="15" thickBot="1" x14ac:dyDescent="0.35">
      <c r="A608" s="13"/>
      <c r="B608" s="57" t="s">
        <v>496</v>
      </c>
      <c r="C608" s="57" t="s">
        <v>299</v>
      </c>
      <c r="D608" s="56">
        <v>666.58</v>
      </c>
      <c r="E608" s="56"/>
      <c r="F608" s="14">
        <f>IF(AND(LEFT($C608,4)&lt;&gt;"8310")*OR(_xlfn.IFNA(MATCH(LEFT($B608,8),Reference!$E:$E,0),0),(_xlfn.IFNA(MATCH(MID($B608,5,4),Reference!$E:$E,0),0))),$D608,)</f>
        <v>0</v>
      </c>
      <c r="G608" s="14">
        <f t="shared" si="60"/>
        <v>0</v>
      </c>
      <c r="H608" s="14">
        <f t="shared" si="61"/>
        <v>0</v>
      </c>
      <c r="I608" s="14">
        <f>IF(AND(F608=0,G608=0,H608=0,_xlfn.IFNA(MATCH(LEFT($B608,8),Reference!$G:$G,0),0)),0,
IF(AND(F608=0,G608=0,H608=0,_xlfn.IFNA(MATCH(LEFT($B608,8),Reference!$H:$H,0),0)),$D608,
IF(AND(F608=0,G608=0,H608=0,_xlfn.IFNA(MATCH(LEFT($C608,4),Reference!$H:$H,0),0)),$D608,
IF((AND(F608=0,G608=0,H608=0,(_xlfn.IFNA(MATCH(LEFT($B608,4),Reference!$H:$H,0),0)))),$D608,
IF(AND(F608=0,G608=0,H608=0,_xlfn.IFNA(MATCH(MID($B608,5,4),Reference!$H:$H,0),0),LEFT($C608,4)&lt;&gt;"8865"),$D608,0)))))</f>
        <v>0</v>
      </c>
      <c r="J608" s="14">
        <f t="shared" si="62"/>
        <v>666.58</v>
      </c>
      <c r="K608" s="14">
        <f t="shared" si="63"/>
        <v>666.58</v>
      </c>
      <c r="L608" s="14">
        <f t="shared" si="64"/>
        <v>0</v>
      </c>
      <c r="M608" s="14" t="str">
        <f>IFERROR(IFERROR(INDEX(Reference!$C:$C,MATCH(VALUE(LEFT(B608,(FIND("-",B608,1)-1))),Reference!$B:$B,0)),INDEX(Reference!$C:$C,MATCH((LEFT(B608,(FIND("-",B608,1)-1))),Reference!$B:$B,0))),IFERROR(IF(FIND("-",B608),"Asset Management",""),""))</f>
        <v>DBU/Field Ops O&amp;M</v>
      </c>
      <c r="N608" s="14" t="str">
        <f>_xlfn.IFNA(INDEX(Reference!$M:$N,MATCH($C608,Reference!$M:$M,0),2),"Exclude")</f>
        <v>Inventory</v>
      </c>
      <c r="O608" s="14" t="str">
        <f>VLOOKUP(X608,'Department Detail'!$A$2:$F$5229,5,FALSE)</f>
        <v>T&amp;D Operations Processes</v>
      </c>
      <c r="R608" s="76"/>
      <c r="X608" s="14">
        <v>2155</v>
      </c>
    </row>
    <row r="609" spans="1:24" s="14" customFormat="1" ht="15" thickBot="1" x14ac:dyDescent="0.35">
      <c r="A609" s="13"/>
      <c r="B609" s="57" t="s">
        <v>496</v>
      </c>
      <c r="C609" s="57" t="s">
        <v>301</v>
      </c>
      <c r="D609" s="56">
        <v>67.150000000000006</v>
      </c>
      <c r="E609" s="56"/>
      <c r="F609" s="14">
        <f>IF(AND(LEFT($C609,4)&lt;&gt;"8310")*OR(_xlfn.IFNA(MATCH(LEFT($B609,8),Reference!$E:$E,0),0),(_xlfn.IFNA(MATCH(MID($B609,5,4),Reference!$E:$E,0),0))),$D609,)</f>
        <v>0</v>
      </c>
      <c r="G609" s="14">
        <f t="shared" si="60"/>
        <v>0</v>
      </c>
      <c r="H609" s="14">
        <f t="shared" si="61"/>
        <v>0</v>
      </c>
      <c r="I609" s="14">
        <f>IF(AND(F609=0,G609=0,H609=0,_xlfn.IFNA(MATCH(LEFT($B609,8),Reference!$G:$G,0),0)),0,
IF(AND(F609=0,G609=0,H609=0,_xlfn.IFNA(MATCH(LEFT($B609,8),Reference!$H:$H,0),0)),$D609,
IF(AND(F609=0,G609=0,H609=0,_xlfn.IFNA(MATCH(LEFT($C609,4),Reference!$H:$H,0),0)),$D609,
IF((AND(F609=0,G609=0,H609=0,(_xlfn.IFNA(MATCH(LEFT($B609,4),Reference!$H:$H,0),0)))),$D609,
IF(AND(F609=0,G609=0,H609=0,_xlfn.IFNA(MATCH(MID($B609,5,4),Reference!$H:$H,0),0),LEFT($C609,4)&lt;&gt;"8865"),$D609,0)))))</f>
        <v>0</v>
      </c>
      <c r="J609" s="14">
        <f t="shared" si="62"/>
        <v>67.150000000000006</v>
      </c>
      <c r="K609" s="14">
        <f t="shared" si="63"/>
        <v>67.150000000000006</v>
      </c>
      <c r="L609" s="14">
        <f t="shared" si="64"/>
        <v>0</v>
      </c>
      <c r="M609" s="14" t="str">
        <f>IFERROR(IFERROR(INDEX(Reference!$C:$C,MATCH(VALUE(LEFT(B609,(FIND("-",B609,1)-1))),Reference!$B:$B,0)),INDEX(Reference!$C:$C,MATCH((LEFT(B609,(FIND("-",B609,1)-1))),Reference!$B:$B,0))),IFERROR(IF(FIND("-",B609),"Asset Management",""),""))</f>
        <v>DBU/Field Ops O&amp;M</v>
      </c>
      <c r="N609" s="14" t="str">
        <f>_xlfn.IFNA(INDEX(Reference!$M:$N,MATCH($C609,Reference!$M:$M,0),2),"Exclude")</f>
        <v>Inventory</v>
      </c>
      <c r="O609" s="14" t="str">
        <f>VLOOKUP(X609,'Department Detail'!$A$2:$F$5229,5,FALSE)</f>
        <v>T&amp;D Operations Processes</v>
      </c>
      <c r="R609" s="76"/>
      <c r="X609" s="14">
        <v>2155</v>
      </c>
    </row>
    <row r="610" spans="1:24" s="14" customFormat="1" ht="15" thickBot="1" x14ac:dyDescent="0.35">
      <c r="A610" s="13"/>
      <c r="B610" s="57" t="s">
        <v>496</v>
      </c>
      <c r="C610" s="57" t="s">
        <v>303</v>
      </c>
      <c r="D610" s="56">
        <v>880.63</v>
      </c>
      <c r="E610" s="56"/>
      <c r="F610" s="14">
        <f>IF(AND(LEFT($C610,4)&lt;&gt;"8310")*OR(_xlfn.IFNA(MATCH(LEFT($B610,8),Reference!$E:$E,0),0),(_xlfn.IFNA(MATCH(MID($B610,5,4),Reference!$E:$E,0),0))),$D610,)</f>
        <v>0</v>
      </c>
      <c r="G610" s="14">
        <f t="shared" si="60"/>
        <v>0</v>
      </c>
      <c r="H610" s="14">
        <f t="shared" si="61"/>
        <v>0</v>
      </c>
      <c r="I610" s="14">
        <f>IF(AND(F610=0,G610=0,H610=0,_xlfn.IFNA(MATCH(LEFT($B610,8),Reference!$G:$G,0),0)),0,
IF(AND(F610=0,G610=0,H610=0,_xlfn.IFNA(MATCH(LEFT($B610,8),Reference!$H:$H,0),0)),$D610,
IF(AND(F610=0,G610=0,H610=0,_xlfn.IFNA(MATCH(LEFT($C610,4),Reference!$H:$H,0),0)),$D610,
IF((AND(F610=0,G610=0,H610=0,(_xlfn.IFNA(MATCH(LEFT($B610,4),Reference!$H:$H,0),0)))),$D610,
IF(AND(F610=0,G610=0,H610=0,_xlfn.IFNA(MATCH(MID($B610,5,4),Reference!$H:$H,0),0),LEFT($C610,4)&lt;&gt;"8865"),$D610,0)))))</f>
        <v>0</v>
      </c>
      <c r="J610" s="14">
        <f t="shared" si="62"/>
        <v>880.63</v>
      </c>
      <c r="K610" s="14">
        <f t="shared" si="63"/>
        <v>880.63</v>
      </c>
      <c r="L610" s="14">
        <f t="shared" si="64"/>
        <v>0</v>
      </c>
      <c r="M610" s="14" t="str">
        <f>IFERROR(IFERROR(INDEX(Reference!$C:$C,MATCH(VALUE(LEFT(B610,(FIND("-",B610,1)-1))),Reference!$B:$B,0)),INDEX(Reference!$C:$C,MATCH((LEFT(B610,(FIND("-",B610,1)-1))),Reference!$B:$B,0))),IFERROR(IF(FIND("-",B610),"Asset Management",""),""))</f>
        <v>DBU/Field Ops O&amp;M</v>
      </c>
      <c r="N610" s="14" t="str">
        <f>_xlfn.IFNA(INDEX(Reference!$M:$N,MATCH($C610,Reference!$M:$M,0),2),"Exclude")</f>
        <v>Inventory</v>
      </c>
      <c r="O610" s="14" t="str">
        <f>VLOOKUP(X610,'Department Detail'!$A$2:$F$5229,5,FALSE)</f>
        <v>T&amp;D Operations Processes</v>
      </c>
      <c r="R610" s="76"/>
      <c r="X610" s="14">
        <v>2155</v>
      </c>
    </row>
    <row r="611" spans="1:24" s="14" customFormat="1" ht="15" thickBot="1" x14ac:dyDescent="0.35">
      <c r="A611" s="13"/>
      <c r="B611" s="57" t="s">
        <v>497</v>
      </c>
      <c r="C611" s="57" t="s">
        <v>190</v>
      </c>
      <c r="D611" s="56">
        <v>26366.789999999997</v>
      </c>
      <c r="E611" s="56"/>
      <c r="F611" s="14">
        <f>IF(AND(LEFT($C611,4)&lt;&gt;"8310")*OR(_xlfn.IFNA(MATCH(LEFT($B611,8),Reference!$E:$E,0),0),(_xlfn.IFNA(MATCH(MID($B611,5,4),Reference!$E:$E,0),0))),$D611,)</f>
        <v>0</v>
      </c>
      <c r="G611" s="14">
        <f t="shared" si="60"/>
        <v>0</v>
      </c>
      <c r="H611" s="14">
        <f t="shared" si="61"/>
        <v>0</v>
      </c>
      <c r="I611" s="14">
        <f>IF(AND(F611=0,G611=0,H611=0,_xlfn.IFNA(MATCH(LEFT($B611,8),Reference!$G:$G,0),0)),0,
IF(AND(F611=0,G611=0,H611=0,_xlfn.IFNA(MATCH(LEFT($B611,8),Reference!$H:$H,0),0)),$D611,
IF(AND(F611=0,G611=0,H611=0,_xlfn.IFNA(MATCH(LEFT($C611,4),Reference!$H:$H,0),0)),$D611,
IF((AND(F611=0,G611=0,H611=0,(_xlfn.IFNA(MATCH(LEFT($B611,4),Reference!$H:$H,0),0)))),$D611,
IF(AND(F611=0,G611=0,H611=0,_xlfn.IFNA(MATCH(MID($B611,5,4),Reference!$H:$H,0),0),LEFT($C611,4)&lt;&gt;"8865"),$D611,0)))))</f>
        <v>0</v>
      </c>
      <c r="J611" s="14">
        <f t="shared" si="62"/>
        <v>26366.789999999997</v>
      </c>
      <c r="K611" s="14">
        <f t="shared" si="63"/>
        <v>26366.789999999997</v>
      </c>
      <c r="L611" s="14">
        <f t="shared" si="64"/>
        <v>0</v>
      </c>
      <c r="M611" s="14" t="str">
        <f>IFERROR(IFERROR(INDEX(Reference!$C:$C,MATCH(VALUE(LEFT(B611,(FIND("-",B611,1)-1))),Reference!$B:$B,0)),INDEX(Reference!$C:$C,MATCH((LEFT(B611,(FIND("-",B611,1)-1))),Reference!$B:$B,0))),IFERROR(IF(FIND("-",B611),"Asset Management",""),""))</f>
        <v>DBU/Field Ops O&amp;M</v>
      </c>
      <c r="N611" s="14" t="str">
        <f>_xlfn.IFNA(INDEX(Reference!$M:$N,MATCH($C611,Reference!$M:$M,0),2),"Exclude")</f>
        <v>Nonlabor</v>
      </c>
      <c r="O611" s="14" t="str">
        <f>VLOOKUP(X611,'Department Detail'!$A$2:$F$5229,5,FALSE)</f>
        <v>T&amp;D Operations Processes</v>
      </c>
      <c r="R611" s="76"/>
      <c r="X611" s="14">
        <v>4683</v>
      </c>
    </row>
    <row r="612" spans="1:24" s="14" customFormat="1" ht="15" thickBot="1" x14ac:dyDescent="0.35">
      <c r="A612" s="13"/>
      <c r="B612" s="57" t="s">
        <v>497</v>
      </c>
      <c r="C612" s="57" t="s">
        <v>185</v>
      </c>
      <c r="D612" s="56">
        <v>705.35</v>
      </c>
      <c r="E612" s="56"/>
      <c r="F612" s="14">
        <f>IF(AND(LEFT($C612,4)&lt;&gt;"8310")*OR(_xlfn.IFNA(MATCH(LEFT($B612,8),Reference!$E:$E,0),0),(_xlfn.IFNA(MATCH(MID($B612,5,4),Reference!$E:$E,0),0))),$D612,)</f>
        <v>0</v>
      </c>
      <c r="G612" s="14">
        <f t="shared" si="60"/>
        <v>0</v>
      </c>
      <c r="H612" s="14">
        <f t="shared" si="61"/>
        <v>0</v>
      </c>
      <c r="I612" s="14">
        <f>IF(AND(F612=0,G612=0,H612=0,_xlfn.IFNA(MATCH(LEFT($B612,8),Reference!$G:$G,0),0)),0,
IF(AND(F612=0,G612=0,H612=0,_xlfn.IFNA(MATCH(LEFT($B612,8),Reference!$H:$H,0),0)),$D612,
IF(AND(F612=0,G612=0,H612=0,_xlfn.IFNA(MATCH(LEFT($C612,4),Reference!$H:$H,0),0)),$D612,
IF((AND(F612=0,G612=0,H612=0,(_xlfn.IFNA(MATCH(LEFT($B612,4),Reference!$H:$H,0),0)))),$D612,
IF(AND(F612=0,G612=0,H612=0,_xlfn.IFNA(MATCH(MID($B612,5,4),Reference!$H:$H,0),0),LEFT($C612,4)&lt;&gt;"8865"),$D612,0)))))</f>
        <v>0</v>
      </c>
      <c r="J612" s="14">
        <f t="shared" si="62"/>
        <v>705.35</v>
      </c>
      <c r="K612" s="14">
        <f t="shared" si="63"/>
        <v>705.35</v>
      </c>
      <c r="L612" s="14">
        <f t="shared" si="64"/>
        <v>0</v>
      </c>
      <c r="M612" s="14" t="str">
        <f>IFERROR(IFERROR(INDEX(Reference!$C:$C,MATCH(VALUE(LEFT(B612,(FIND("-",B612,1)-1))),Reference!$B:$B,0)),INDEX(Reference!$C:$C,MATCH((LEFT(B612,(FIND("-",B612,1)-1))),Reference!$B:$B,0))),IFERROR(IF(FIND("-",B612),"Asset Management",""),""))</f>
        <v>DBU/Field Ops O&amp;M</v>
      </c>
      <c r="N612" s="14" t="str">
        <f>_xlfn.IFNA(INDEX(Reference!$M:$N,MATCH($C612,Reference!$M:$M,0),2),"Exclude")</f>
        <v>NonUnion Labor</v>
      </c>
      <c r="O612" s="14" t="str">
        <f>VLOOKUP(X612,'Department Detail'!$A$2:$F$5229,5,FALSE)</f>
        <v>T&amp;D Operations Processes</v>
      </c>
      <c r="R612" s="76"/>
      <c r="X612" s="14">
        <v>4683</v>
      </c>
    </row>
    <row r="613" spans="1:24" s="14" customFormat="1" ht="15" thickBot="1" x14ac:dyDescent="0.35">
      <c r="A613" s="13"/>
      <c r="B613" s="57" t="s">
        <v>497</v>
      </c>
      <c r="C613" s="57" t="s">
        <v>208</v>
      </c>
      <c r="D613" s="56">
        <v>543.63</v>
      </c>
      <c r="E613" s="56"/>
      <c r="F613" s="14">
        <f>IF(AND(LEFT($C613,4)&lt;&gt;"8310")*OR(_xlfn.IFNA(MATCH(LEFT($B613,8),Reference!$E:$E,0),0),(_xlfn.IFNA(MATCH(MID($B613,5,4),Reference!$E:$E,0),0))),$D613,)</f>
        <v>0</v>
      </c>
      <c r="G613" s="14">
        <f t="shared" si="60"/>
        <v>0</v>
      </c>
      <c r="H613" s="14">
        <f t="shared" si="61"/>
        <v>0</v>
      </c>
      <c r="I613" s="14">
        <f>IF(AND(F613=0,G613=0,H613=0,_xlfn.IFNA(MATCH(LEFT($B613,8),Reference!$G:$G,0),0)),0,
IF(AND(F613=0,G613=0,H613=0,_xlfn.IFNA(MATCH(LEFT($B613,8),Reference!$H:$H,0),0)),$D613,
IF(AND(F613=0,G613=0,H613=0,_xlfn.IFNA(MATCH(LEFT($C613,4),Reference!$H:$H,0),0)),$D613,
IF((AND(F613=0,G613=0,H613=0,(_xlfn.IFNA(MATCH(LEFT($B613,4),Reference!$H:$H,0),0)))),$D613,
IF(AND(F613=0,G613=0,H613=0,_xlfn.IFNA(MATCH(MID($B613,5,4),Reference!$H:$H,0),0),LEFT($C613,4)&lt;&gt;"8865"),$D613,0)))))</f>
        <v>0</v>
      </c>
      <c r="J613" s="14">
        <f t="shared" si="62"/>
        <v>543.63</v>
      </c>
      <c r="K613" s="14">
        <f t="shared" si="63"/>
        <v>543.63</v>
      </c>
      <c r="L613" s="14">
        <f t="shared" si="64"/>
        <v>0</v>
      </c>
      <c r="M613" s="14" t="str">
        <f>IFERROR(IFERROR(INDEX(Reference!$C:$C,MATCH(VALUE(LEFT(B613,(FIND("-",B613,1)-1))),Reference!$B:$B,0)),INDEX(Reference!$C:$C,MATCH((LEFT(B613,(FIND("-",B613,1)-1))),Reference!$B:$B,0))),IFERROR(IF(FIND("-",B613),"Asset Management",""),""))</f>
        <v>DBU/Field Ops O&amp;M</v>
      </c>
      <c r="N613" s="14" t="str">
        <f>_xlfn.IFNA(INDEX(Reference!$M:$N,MATCH($C613,Reference!$M:$M,0),2),"Exclude")</f>
        <v>Inventory</v>
      </c>
      <c r="O613" s="14" t="str">
        <f>VLOOKUP(X613,'Department Detail'!$A$2:$F$5229,5,FALSE)</f>
        <v>T&amp;D Operations Processes</v>
      </c>
      <c r="R613" s="76"/>
      <c r="X613" s="14">
        <v>4683</v>
      </c>
    </row>
    <row r="614" spans="1:24" s="14" customFormat="1" ht="15" thickBot="1" x14ac:dyDescent="0.35">
      <c r="A614" s="13"/>
      <c r="B614" s="57" t="s">
        <v>497</v>
      </c>
      <c r="C614" s="57" t="s">
        <v>191</v>
      </c>
      <c r="D614" s="56">
        <v>310.16000000000003</v>
      </c>
      <c r="E614" s="56"/>
      <c r="F614" s="14">
        <f>IF(AND(LEFT($C614,4)&lt;&gt;"8310")*OR(_xlfn.IFNA(MATCH(LEFT($B614,8),Reference!$E:$E,0),0),(_xlfn.IFNA(MATCH(MID($B614,5,4),Reference!$E:$E,0),0))),$D614,)</f>
        <v>0</v>
      </c>
      <c r="G614" s="14">
        <f t="shared" si="60"/>
        <v>0</v>
      </c>
      <c r="H614" s="14">
        <f t="shared" si="61"/>
        <v>0</v>
      </c>
      <c r="I614" s="14">
        <f>IF(AND(F614=0,G614=0,H614=0,_xlfn.IFNA(MATCH(LEFT($B614,8),Reference!$G:$G,0),0)),0,
IF(AND(F614=0,G614=0,H614=0,_xlfn.IFNA(MATCH(LEFT($B614,8),Reference!$H:$H,0),0)),$D614,
IF(AND(F614=0,G614=0,H614=0,_xlfn.IFNA(MATCH(LEFT($C614,4),Reference!$H:$H,0),0)),$D614,
IF((AND(F614=0,G614=0,H614=0,(_xlfn.IFNA(MATCH(LEFT($B614,4),Reference!$H:$H,0),0)))),$D614,
IF(AND(F614=0,G614=0,H614=0,_xlfn.IFNA(MATCH(MID($B614,5,4),Reference!$H:$H,0),0),LEFT($C614,4)&lt;&gt;"8865"),$D614,0)))))</f>
        <v>0</v>
      </c>
      <c r="J614" s="14">
        <f t="shared" si="62"/>
        <v>310.16000000000003</v>
      </c>
      <c r="K614" s="14">
        <f t="shared" si="63"/>
        <v>310.16000000000003</v>
      </c>
      <c r="L614" s="14">
        <f t="shared" si="64"/>
        <v>0</v>
      </c>
      <c r="M614" s="14" t="str">
        <f>IFERROR(IFERROR(INDEX(Reference!$C:$C,MATCH(VALUE(LEFT(B614,(FIND("-",B614,1)-1))),Reference!$B:$B,0)),INDEX(Reference!$C:$C,MATCH((LEFT(B614,(FIND("-",B614,1)-1))),Reference!$B:$B,0))),IFERROR(IF(FIND("-",B614),"Asset Management",""),""))</f>
        <v>DBU/Field Ops O&amp;M</v>
      </c>
      <c r="N614" s="14" t="str">
        <f>_xlfn.IFNA(INDEX(Reference!$M:$N,MATCH($C614,Reference!$M:$M,0),2),"Exclude")</f>
        <v>Union Labor</v>
      </c>
      <c r="O614" s="14" t="str">
        <f>VLOOKUP(X614,'Department Detail'!$A$2:$F$5229,5,FALSE)</f>
        <v>T&amp;D Operations Processes</v>
      </c>
      <c r="R614" s="76"/>
      <c r="X614" s="14">
        <v>4683</v>
      </c>
    </row>
    <row r="615" spans="1:24" s="14" customFormat="1" ht="15" thickBot="1" x14ac:dyDescent="0.35">
      <c r="A615" s="13"/>
      <c r="B615" s="57" t="s">
        <v>498</v>
      </c>
      <c r="C615" s="57" t="s">
        <v>185</v>
      </c>
      <c r="D615" s="56">
        <v>68837.77</v>
      </c>
      <c r="E615" s="56"/>
      <c r="F615" s="14">
        <f>IF(AND(LEFT($C615,4)&lt;&gt;"8310")*OR(_xlfn.IFNA(MATCH(LEFT($B615,8),Reference!$E:$E,0),0),(_xlfn.IFNA(MATCH(MID($B615,5,4),Reference!$E:$E,0),0))),$D615,)</f>
        <v>0</v>
      </c>
      <c r="G615" s="14">
        <f t="shared" si="60"/>
        <v>0</v>
      </c>
      <c r="H615" s="14">
        <f t="shared" si="61"/>
        <v>0</v>
      </c>
      <c r="I615" s="14">
        <f>IF(AND(F615=0,G615=0,H615=0,_xlfn.IFNA(MATCH(LEFT($B615,8),Reference!$G:$G,0),0)),0,
IF(AND(F615=0,G615=0,H615=0,_xlfn.IFNA(MATCH(LEFT($B615,8),Reference!$H:$H,0),0)),$D615,
IF(AND(F615=0,G615=0,H615=0,_xlfn.IFNA(MATCH(LEFT($C615,4),Reference!$H:$H,0),0)),$D615,
IF((AND(F615=0,G615=0,H615=0,(_xlfn.IFNA(MATCH(LEFT($B615,4),Reference!$H:$H,0),0)))),$D615,
IF(AND(F615=0,G615=0,H615=0,_xlfn.IFNA(MATCH(MID($B615,5,4),Reference!$H:$H,0),0),LEFT($C615,4)&lt;&gt;"8865"),$D615,0)))))</f>
        <v>0</v>
      </c>
      <c r="J615" s="14">
        <f t="shared" si="62"/>
        <v>68837.77</v>
      </c>
      <c r="K615" s="14">
        <f t="shared" si="63"/>
        <v>68837.77</v>
      </c>
      <c r="L615" s="14">
        <f t="shared" si="64"/>
        <v>0</v>
      </c>
      <c r="M615" s="14" t="str">
        <f>IFERROR(IFERROR(INDEX(Reference!$C:$C,MATCH(VALUE(LEFT(B615,(FIND("-",B615,1)-1))),Reference!$B:$B,0)),INDEX(Reference!$C:$C,MATCH((LEFT(B615,(FIND("-",B615,1)-1))),Reference!$B:$B,0))),IFERROR(IF(FIND("-",B615),"Asset Management",""),""))</f>
        <v>DBU/Field Ops O&amp;M</v>
      </c>
      <c r="N615" s="14" t="str">
        <f>_xlfn.IFNA(INDEX(Reference!$M:$N,MATCH($C615,Reference!$M:$M,0),2),"Exclude")</f>
        <v>NonUnion Labor</v>
      </c>
      <c r="O615" s="14" t="str">
        <f>VLOOKUP(X615,'Department Detail'!$A$2:$F$5229,5,FALSE)</f>
        <v>T&amp;D Operations Processes</v>
      </c>
      <c r="R615" s="76"/>
      <c r="X615" s="14">
        <v>4683</v>
      </c>
    </row>
    <row r="616" spans="1:24" s="14" customFormat="1" ht="15" thickBot="1" x14ac:dyDescent="0.35">
      <c r="A616" s="13"/>
      <c r="B616" s="57" t="s">
        <v>498</v>
      </c>
      <c r="C616" s="57" t="s">
        <v>202</v>
      </c>
      <c r="D616" s="56">
        <v>265.95999999999998</v>
      </c>
      <c r="E616" s="56"/>
      <c r="F616" s="14">
        <f>IF(AND(LEFT($C616,4)&lt;&gt;"8310")*OR(_xlfn.IFNA(MATCH(LEFT($B616,8),Reference!$E:$E,0),0),(_xlfn.IFNA(MATCH(MID($B616,5,4),Reference!$E:$E,0),0))),$D616,)</f>
        <v>0</v>
      </c>
      <c r="G616" s="14">
        <f t="shared" si="60"/>
        <v>0</v>
      </c>
      <c r="H616" s="14">
        <f t="shared" si="61"/>
        <v>0</v>
      </c>
      <c r="I616" s="14">
        <f>IF(AND(F616=0,G616=0,H616=0,_xlfn.IFNA(MATCH(LEFT($B616,8),Reference!$G:$G,0),0)),0,
IF(AND(F616=0,G616=0,H616=0,_xlfn.IFNA(MATCH(LEFT($B616,8),Reference!$H:$H,0),0)),$D616,
IF(AND(F616=0,G616=0,H616=0,_xlfn.IFNA(MATCH(LEFT($C616,4),Reference!$H:$H,0),0)),$D616,
IF((AND(F616=0,G616=0,H616=0,(_xlfn.IFNA(MATCH(LEFT($B616,4),Reference!$H:$H,0),0)))),$D616,
IF(AND(F616=0,G616=0,H616=0,_xlfn.IFNA(MATCH(MID($B616,5,4),Reference!$H:$H,0),0),LEFT($C616,4)&lt;&gt;"8865"),$D616,0)))))</f>
        <v>0</v>
      </c>
      <c r="J616" s="14">
        <f t="shared" si="62"/>
        <v>265.95999999999998</v>
      </c>
      <c r="K616" s="14">
        <f t="shared" si="63"/>
        <v>265.95999999999998</v>
      </c>
      <c r="L616" s="14">
        <f t="shared" si="64"/>
        <v>0</v>
      </c>
      <c r="M616" s="14" t="str">
        <f>IFERROR(IFERROR(INDEX(Reference!$C:$C,MATCH(VALUE(LEFT(B616,(FIND("-",B616,1)-1))),Reference!$B:$B,0)),INDEX(Reference!$C:$C,MATCH((LEFT(B616,(FIND("-",B616,1)-1))),Reference!$B:$B,0))),IFERROR(IF(FIND("-",B616),"Asset Management",""),""))</f>
        <v>DBU/Field Ops O&amp;M</v>
      </c>
      <c r="N616" s="14" t="str">
        <f>_xlfn.IFNA(INDEX(Reference!$M:$N,MATCH($C616,Reference!$M:$M,0),2),"Exclude")</f>
        <v>Nonlabor</v>
      </c>
      <c r="O616" s="14" t="str">
        <f>VLOOKUP(X616,'Department Detail'!$A$2:$F$5229,5,FALSE)</f>
        <v>T&amp;D Operations Processes</v>
      </c>
      <c r="R616" s="76"/>
      <c r="X616" s="14">
        <v>4683</v>
      </c>
    </row>
    <row r="617" spans="1:24" s="14" customFormat="1" ht="15" thickBot="1" x14ac:dyDescent="0.35">
      <c r="A617" s="13"/>
      <c r="B617" s="57" t="s">
        <v>498</v>
      </c>
      <c r="C617" s="57" t="s">
        <v>206</v>
      </c>
      <c r="D617" s="56">
        <v>434.38</v>
      </c>
      <c r="E617" s="56"/>
      <c r="F617" s="14">
        <f>IF(AND(LEFT($C617,4)&lt;&gt;"8310")*OR(_xlfn.IFNA(MATCH(LEFT($B617,8),Reference!$E:$E,0),0),(_xlfn.IFNA(MATCH(MID($B617,5,4),Reference!$E:$E,0),0))),$D617,)</f>
        <v>0</v>
      </c>
      <c r="G617" s="14">
        <f t="shared" si="60"/>
        <v>0</v>
      </c>
      <c r="H617" s="14">
        <f t="shared" si="61"/>
        <v>0</v>
      </c>
      <c r="I617" s="14">
        <f>IF(AND(F617=0,G617=0,H617=0,_xlfn.IFNA(MATCH(LEFT($B617,8),Reference!$G:$G,0),0)),0,
IF(AND(F617=0,G617=0,H617=0,_xlfn.IFNA(MATCH(LEFT($B617,8),Reference!$H:$H,0),0)),$D617,
IF(AND(F617=0,G617=0,H617=0,_xlfn.IFNA(MATCH(LEFT($C617,4),Reference!$H:$H,0),0)),$D617,
IF((AND(F617=0,G617=0,H617=0,(_xlfn.IFNA(MATCH(LEFT($B617,4),Reference!$H:$H,0),0)))),$D617,
IF(AND(F617=0,G617=0,H617=0,_xlfn.IFNA(MATCH(MID($B617,5,4),Reference!$H:$H,0),0),LEFT($C617,4)&lt;&gt;"8865"),$D617,0)))))</f>
        <v>0</v>
      </c>
      <c r="J617" s="14">
        <f t="shared" si="62"/>
        <v>434.38</v>
      </c>
      <c r="K617" s="14">
        <f t="shared" si="63"/>
        <v>434.38</v>
      </c>
      <c r="L617" s="14">
        <f t="shared" si="64"/>
        <v>0</v>
      </c>
      <c r="M617" s="14" t="str">
        <f>IFERROR(IFERROR(INDEX(Reference!$C:$C,MATCH(VALUE(LEFT(B617,(FIND("-",B617,1)-1))),Reference!$B:$B,0)),INDEX(Reference!$C:$C,MATCH((LEFT(B617,(FIND("-",B617,1)-1))),Reference!$B:$B,0))),IFERROR(IF(FIND("-",B617),"Asset Management",""),""))</f>
        <v>DBU/Field Ops O&amp;M</v>
      </c>
      <c r="N617" s="14" t="str">
        <f>_xlfn.IFNA(INDEX(Reference!$M:$N,MATCH($C617,Reference!$M:$M,0),2),"Exclude")</f>
        <v>Nonlabor</v>
      </c>
      <c r="O617" s="14" t="str">
        <f>VLOOKUP(X617,'Department Detail'!$A$2:$F$5229,5,FALSE)</f>
        <v>T&amp;D Operations Processes</v>
      </c>
      <c r="R617" s="76"/>
      <c r="X617" s="14">
        <v>4683</v>
      </c>
    </row>
    <row r="618" spans="1:24" s="14" customFormat="1" ht="15" thickBot="1" x14ac:dyDescent="0.35">
      <c r="A618" s="13"/>
      <c r="B618" s="57" t="s">
        <v>498</v>
      </c>
      <c r="C618" s="57" t="s">
        <v>230</v>
      </c>
      <c r="D618" s="56">
        <v>3907</v>
      </c>
      <c r="E618" s="56"/>
      <c r="F618" s="14">
        <f>IF(AND(LEFT($C618,4)&lt;&gt;"8310")*OR(_xlfn.IFNA(MATCH(LEFT($B618,8),Reference!$E:$E,0),0),(_xlfn.IFNA(MATCH(MID($B618,5,4),Reference!$E:$E,0),0))),$D618,)</f>
        <v>0</v>
      </c>
      <c r="G618" s="14">
        <f t="shared" si="60"/>
        <v>0</v>
      </c>
      <c r="H618" s="14">
        <f t="shared" si="61"/>
        <v>0</v>
      </c>
      <c r="I618" s="14">
        <f>IF(AND(F618=0,G618=0,H618=0,_xlfn.IFNA(MATCH(LEFT($B618,8),Reference!$G:$G,0),0)),0,
IF(AND(F618=0,G618=0,H618=0,_xlfn.IFNA(MATCH(LEFT($B618,8),Reference!$H:$H,0),0)),$D618,
IF(AND(F618=0,G618=0,H618=0,_xlfn.IFNA(MATCH(LEFT($C618,4),Reference!$H:$H,0),0)),$D618,
IF((AND(F618=0,G618=0,H618=0,(_xlfn.IFNA(MATCH(LEFT($B618,4),Reference!$H:$H,0),0)))),$D618,
IF(AND(F618=0,G618=0,H618=0,_xlfn.IFNA(MATCH(MID($B618,5,4),Reference!$H:$H,0),0),LEFT($C618,4)&lt;&gt;"8865"),$D618,0)))))</f>
        <v>0</v>
      </c>
      <c r="J618" s="14">
        <f t="shared" si="62"/>
        <v>3907</v>
      </c>
      <c r="K618" s="14">
        <f t="shared" si="63"/>
        <v>3907</v>
      </c>
      <c r="L618" s="14">
        <f t="shared" si="64"/>
        <v>0</v>
      </c>
      <c r="M618" s="14" t="str">
        <f>IFERROR(IFERROR(INDEX(Reference!$C:$C,MATCH(VALUE(LEFT(B618,(FIND("-",B618,1)-1))),Reference!$B:$B,0)),INDEX(Reference!$C:$C,MATCH((LEFT(B618,(FIND("-",B618,1)-1))),Reference!$B:$B,0))),IFERROR(IF(FIND("-",B618),"Asset Management",""),""))</f>
        <v>DBU/Field Ops O&amp;M</v>
      </c>
      <c r="N618" s="14" t="str">
        <f>_xlfn.IFNA(INDEX(Reference!$M:$N,MATCH($C618,Reference!$M:$M,0),2),"Exclude")</f>
        <v>Nonlabor</v>
      </c>
      <c r="O618" s="14" t="str">
        <f>VLOOKUP(X618,'Department Detail'!$A$2:$F$5229,5,FALSE)</f>
        <v>T&amp;D Operations Processes</v>
      </c>
      <c r="R618" s="76"/>
      <c r="X618" s="14">
        <v>4683</v>
      </c>
    </row>
    <row r="619" spans="1:24" s="14" customFormat="1" ht="15" thickBot="1" x14ac:dyDescent="0.35">
      <c r="A619" s="13"/>
      <c r="B619" s="57" t="s">
        <v>498</v>
      </c>
      <c r="C619" s="57" t="s">
        <v>296</v>
      </c>
      <c r="D619" s="56">
        <v>720503.8</v>
      </c>
      <c r="E619" s="56"/>
      <c r="F619" s="14">
        <f>IF(AND(LEFT($C619,4)&lt;&gt;"8310")*OR(_xlfn.IFNA(MATCH(LEFT($B619,8),Reference!$E:$E,0),0),(_xlfn.IFNA(MATCH(MID($B619,5,4),Reference!$E:$E,0),0))),$D619,)</f>
        <v>0</v>
      </c>
      <c r="G619" s="14">
        <f t="shared" si="60"/>
        <v>0</v>
      </c>
      <c r="H619" s="14">
        <f t="shared" si="61"/>
        <v>0</v>
      </c>
      <c r="I619" s="14">
        <f>IF(AND(F619=0,G619=0,H619=0,_xlfn.IFNA(MATCH(LEFT($B619,8),Reference!$G:$G,0),0)),0,
IF(AND(F619=0,G619=0,H619=0,_xlfn.IFNA(MATCH(LEFT($B619,8),Reference!$H:$H,0),0)),$D619,
IF(AND(F619=0,G619=0,H619=0,_xlfn.IFNA(MATCH(LEFT($C619,4),Reference!$H:$H,0),0)),$D619,
IF((AND(F619=0,G619=0,H619=0,(_xlfn.IFNA(MATCH(LEFT($B619,4),Reference!$H:$H,0),0)))),$D619,
IF(AND(F619=0,G619=0,H619=0,_xlfn.IFNA(MATCH(MID($B619,5,4),Reference!$H:$H,0),0),LEFT($C619,4)&lt;&gt;"8865"),$D619,0)))))</f>
        <v>0</v>
      </c>
      <c r="J619" s="14">
        <f t="shared" si="62"/>
        <v>720503.8</v>
      </c>
      <c r="K619" s="14">
        <f t="shared" si="63"/>
        <v>720503.8</v>
      </c>
      <c r="L619" s="14">
        <f t="shared" si="64"/>
        <v>0</v>
      </c>
      <c r="M619" s="14" t="str">
        <f>IFERROR(IFERROR(INDEX(Reference!$C:$C,MATCH(VALUE(LEFT(B619,(FIND("-",B619,1)-1))),Reference!$B:$B,0)),INDEX(Reference!$C:$C,MATCH((LEFT(B619,(FIND("-",B619,1)-1))),Reference!$B:$B,0))),IFERROR(IF(FIND("-",B619),"Asset Management",""),""))</f>
        <v>DBU/Field Ops O&amp;M</v>
      </c>
      <c r="N619" s="14" t="str">
        <f>_xlfn.IFNA(INDEX(Reference!$M:$N,MATCH($C619,Reference!$M:$M,0),2),"Exclude")</f>
        <v>Inventory</v>
      </c>
      <c r="O619" s="14" t="str">
        <f>VLOOKUP(X619,'Department Detail'!$A$2:$F$5229,5,FALSE)</f>
        <v>T&amp;D Operations Processes</v>
      </c>
      <c r="R619" s="76"/>
      <c r="X619" s="14">
        <v>4683</v>
      </c>
    </row>
    <row r="620" spans="1:24" s="14" customFormat="1" ht="15" thickBot="1" x14ac:dyDescent="0.35">
      <c r="A620" s="13"/>
      <c r="B620" s="57" t="s">
        <v>498</v>
      </c>
      <c r="C620" s="57" t="s">
        <v>297</v>
      </c>
      <c r="D620" s="56">
        <v>74718.59</v>
      </c>
      <c r="E620" s="56"/>
      <c r="F620" s="14">
        <f>IF(AND(LEFT($C620,4)&lt;&gt;"8310")*OR(_xlfn.IFNA(MATCH(LEFT($B620,8),Reference!$E:$E,0),0),(_xlfn.IFNA(MATCH(MID($B620,5,4),Reference!$E:$E,0),0))),$D620,)</f>
        <v>0</v>
      </c>
      <c r="G620" s="14">
        <f t="shared" si="60"/>
        <v>0</v>
      </c>
      <c r="H620" s="14">
        <f t="shared" si="61"/>
        <v>0</v>
      </c>
      <c r="I620" s="14">
        <f>IF(AND(F620=0,G620=0,H620=0,_xlfn.IFNA(MATCH(LEFT($B620,8),Reference!$G:$G,0),0)),0,
IF(AND(F620=0,G620=0,H620=0,_xlfn.IFNA(MATCH(LEFT($B620,8),Reference!$H:$H,0),0)),$D620,
IF(AND(F620=0,G620=0,H620=0,_xlfn.IFNA(MATCH(LEFT($C620,4),Reference!$H:$H,0),0)),$D620,
IF((AND(F620=0,G620=0,H620=0,(_xlfn.IFNA(MATCH(LEFT($B620,4),Reference!$H:$H,0),0)))),$D620,
IF(AND(F620=0,G620=0,H620=0,_xlfn.IFNA(MATCH(MID($B620,5,4),Reference!$H:$H,0),0),LEFT($C620,4)&lt;&gt;"8865"),$D620,0)))))</f>
        <v>0</v>
      </c>
      <c r="J620" s="14">
        <f t="shared" si="62"/>
        <v>74718.59</v>
      </c>
      <c r="K620" s="14">
        <f t="shared" si="63"/>
        <v>74718.59</v>
      </c>
      <c r="L620" s="14">
        <f t="shared" si="64"/>
        <v>0</v>
      </c>
      <c r="M620" s="14" t="str">
        <f>IFERROR(IFERROR(INDEX(Reference!$C:$C,MATCH(VALUE(LEFT(B620,(FIND("-",B620,1)-1))),Reference!$B:$B,0)),INDEX(Reference!$C:$C,MATCH((LEFT(B620,(FIND("-",B620,1)-1))),Reference!$B:$B,0))),IFERROR(IF(FIND("-",B620),"Asset Management",""),""))</f>
        <v>DBU/Field Ops O&amp;M</v>
      </c>
      <c r="N620" s="14" t="str">
        <f>_xlfn.IFNA(INDEX(Reference!$M:$N,MATCH($C620,Reference!$M:$M,0),2),"Exclude")</f>
        <v>Inventory</v>
      </c>
      <c r="O620" s="14" t="str">
        <f>VLOOKUP(X620,'Department Detail'!$A$2:$F$5229,5,FALSE)</f>
        <v>T&amp;D Operations Processes</v>
      </c>
      <c r="R620" s="76"/>
      <c r="X620" s="14">
        <v>4683</v>
      </c>
    </row>
    <row r="621" spans="1:24" s="14" customFormat="1" ht="15" thickBot="1" x14ac:dyDescent="0.35">
      <c r="A621" s="13"/>
      <c r="B621" s="57" t="s">
        <v>498</v>
      </c>
      <c r="C621" s="57" t="s">
        <v>299</v>
      </c>
      <c r="D621" s="56">
        <v>72316.389999999985</v>
      </c>
      <c r="E621" s="56"/>
      <c r="F621" s="14">
        <f>IF(AND(LEFT($C621,4)&lt;&gt;"8310")*OR(_xlfn.IFNA(MATCH(LEFT($B621,8),Reference!$E:$E,0),0),(_xlfn.IFNA(MATCH(MID($B621,5,4),Reference!$E:$E,0),0))),$D621,)</f>
        <v>0</v>
      </c>
      <c r="G621" s="14">
        <f t="shared" si="60"/>
        <v>0</v>
      </c>
      <c r="H621" s="14">
        <f t="shared" si="61"/>
        <v>0</v>
      </c>
      <c r="I621" s="14">
        <f>IF(AND(F621=0,G621=0,H621=0,_xlfn.IFNA(MATCH(LEFT($B621,8),Reference!$G:$G,0),0)),0,
IF(AND(F621=0,G621=0,H621=0,_xlfn.IFNA(MATCH(LEFT($B621,8),Reference!$H:$H,0),0)),$D621,
IF(AND(F621=0,G621=0,H621=0,_xlfn.IFNA(MATCH(LEFT($C621,4),Reference!$H:$H,0),0)),$D621,
IF((AND(F621=0,G621=0,H621=0,(_xlfn.IFNA(MATCH(LEFT($B621,4),Reference!$H:$H,0),0)))),$D621,
IF(AND(F621=0,G621=0,H621=0,_xlfn.IFNA(MATCH(MID($B621,5,4),Reference!$H:$H,0),0),LEFT($C621,4)&lt;&gt;"8865"),$D621,0)))))</f>
        <v>0</v>
      </c>
      <c r="J621" s="14">
        <f t="shared" si="62"/>
        <v>72316.389999999985</v>
      </c>
      <c r="K621" s="14">
        <f t="shared" si="63"/>
        <v>72316.389999999985</v>
      </c>
      <c r="L621" s="14">
        <f t="shared" si="64"/>
        <v>0</v>
      </c>
      <c r="M621" s="14" t="str">
        <f>IFERROR(IFERROR(INDEX(Reference!$C:$C,MATCH(VALUE(LEFT(B621,(FIND("-",B621,1)-1))),Reference!$B:$B,0)),INDEX(Reference!$C:$C,MATCH((LEFT(B621,(FIND("-",B621,1)-1))),Reference!$B:$B,0))),IFERROR(IF(FIND("-",B621),"Asset Management",""),""))</f>
        <v>DBU/Field Ops O&amp;M</v>
      </c>
      <c r="N621" s="14" t="str">
        <f>_xlfn.IFNA(INDEX(Reference!$M:$N,MATCH($C621,Reference!$M:$M,0),2),"Exclude")</f>
        <v>Inventory</v>
      </c>
      <c r="O621" s="14" t="str">
        <f>VLOOKUP(X621,'Department Detail'!$A$2:$F$5229,5,FALSE)</f>
        <v>T&amp;D Operations Processes</v>
      </c>
      <c r="R621" s="76"/>
      <c r="X621" s="14">
        <v>4683</v>
      </c>
    </row>
    <row r="622" spans="1:24" s="14" customFormat="1" ht="15" thickBot="1" x14ac:dyDescent="0.35">
      <c r="A622" s="13"/>
      <c r="B622" s="57" t="s">
        <v>498</v>
      </c>
      <c r="C622" s="57" t="s">
        <v>300</v>
      </c>
      <c r="D622" s="56">
        <v>113969.11</v>
      </c>
      <c r="E622" s="56"/>
      <c r="F622" s="14">
        <f>IF(AND(LEFT($C622,4)&lt;&gt;"8310")*OR(_xlfn.IFNA(MATCH(LEFT($B622,8),Reference!$E:$E,0),0),(_xlfn.IFNA(MATCH(MID($B622,5,4),Reference!$E:$E,0),0))),$D622,)</f>
        <v>0</v>
      </c>
      <c r="G622" s="14">
        <f t="shared" si="60"/>
        <v>0</v>
      </c>
      <c r="H622" s="14">
        <f t="shared" si="61"/>
        <v>0</v>
      </c>
      <c r="I622" s="14">
        <f>IF(AND(F622=0,G622=0,H622=0,_xlfn.IFNA(MATCH(LEFT($B622,8),Reference!$G:$G,0),0)),0,
IF(AND(F622=0,G622=0,H622=0,_xlfn.IFNA(MATCH(LEFT($B622,8),Reference!$H:$H,0),0)),$D622,
IF(AND(F622=0,G622=0,H622=0,_xlfn.IFNA(MATCH(LEFT($C622,4),Reference!$H:$H,0),0)),$D622,
IF((AND(F622=0,G622=0,H622=0,(_xlfn.IFNA(MATCH(LEFT($B622,4),Reference!$H:$H,0),0)))),$D622,
IF(AND(F622=0,G622=0,H622=0,_xlfn.IFNA(MATCH(MID($B622,5,4),Reference!$H:$H,0),0),LEFT($C622,4)&lt;&gt;"8865"),$D622,0)))))</f>
        <v>0</v>
      </c>
      <c r="J622" s="14">
        <f t="shared" si="62"/>
        <v>113969.11</v>
      </c>
      <c r="K622" s="14">
        <f t="shared" si="63"/>
        <v>113969.11</v>
      </c>
      <c r="L622" s="14">
        <f t="shared" si="64"/>
        <v>0</v>
      </c>
      <c r="M622" s="14" t="str">
        <f>IFERROR(IFERROR(INDEX(Reference!$C:$C,MATCH(VALUE(LEFT(B622,(FIND("-",B622,1)-1))),Reference!$B:$B,0)),INDEX(Reference!$C:$C,MATCH((LEFT(B622,(FIND("-",B622,1)-1))),Reference!$B:$B,0))),IFERROR(IF(FIND("-",B622),"Asset Management",""),""))</f>
        <v>DBU/Field Ops O&amp;M</v>
      </c>
      <c r="N622" s="14" t="str">
        <f>_xlfn.IFNA(INDEX(Reference!$M:$N,MATCH($C622,Reference!$M:$M,0),2),"Exclude")</f>
        <v>Inventory</v>
      </c>
      <c r="O622" s="14" t="str">
        <f>VLOOKUP(X622,'Department Detail'!$A$2:$F$5229,5,FALSE)</f>
        <v>T&amp;D Operations Processes</v>
      </c>
      <c r="R622" s="76"/>
      <c r="X622" s="14">
        <v>4683</v>
      </c>
    </row>
    <row r="623" spans="1:24" s="14" customFormat="1" ht="15" thickBot="1" x14ac:dyDescent="0.35">
      <c r="A623" s="13"/>
      <c r="B623" s="57" t="s">
        <v>498</v>
      </c>
      <c r="C623" s="57" t="s">
        <v>301</v>
      </c>
      <c r="D623" s="56">
        <v>20325.510000000002</v>
      </c>
      <c r="E623" s="56"/>
      <c r="F623" s="14">
        <f>IF(AND(LEFT($C623,4)&lt;&gt;"8310")*OR(_xlfn.IFNA(MATCH(LEFT($B623,8),Reference!$E:$E,0),0),(_xlfn.IFNA(MATCH(MID($B623,5,4),Reference!$E:$E,0),0))),$D623,)</f>
        <v>0</v>
      </c>
      <c r="G623" s="14">
        <f t="shared" si="60"/>
        <v>0</v>
      </c>
      <c r="H623" s="14">
        <f t="shared" si="61"/>
        <v>0</v>
      </c>
      <c r="I623" s="14">
        <f>IF(AND(F623=0,G623=0,H623=0,_xlfn.IFNA(MATCH(LEFT($B623,8),Reference!$G:$G,0),0)),0,
IF(AND(F623=0,G623=0,H623=0,_xlfn.IFNA(MATCH(LEFT($B623,8),Reference!$H:$H,0),0)),$D623,
IF(AND(F623=0,G623=0,H623=0,_xlfn.IFNA(MATCH(LEFT($C623,4),Reference!$H:$H,0),0)),$D623,
IF((AND(F623=0,G623=0,H623=0,(_xlfn.IFNA(MATCH(LEFT($B623,4),Reference!$H:$H,0),0)))),$D623,
IF(AND(F623=0,G623=0,H623=0,_xlfn.IFNA(MATCH(MID($B623,5,4),Reference!$H:$H,0),0),LEFT($C623,4)&lt;&gt;"8865"),$D623,0)))))</f>
        <v>0</v>
      </c>
      <c r="J623" s="14">
        <f t="shared" si="62"/>
        <v>20325.510000000002</v>
      </c>
      <c r="K623" s="14">
        <f t="shared" si="63"/>
        <v>20325.510000000002</v>
      </c>
      <c r="L623" s="14">
        <f t="shared" si="64"/>
        <v>0</v>
      </c>
      <c r="M623" s="14" t="str">
        <f>IFERROR(IFERROR(INDEX(Reference!$C:$C,MATCH(VALUE(LEFT(B623,(FIND("-",B623,1)-1))),Reference!$B:$B,0)),INDEX(Reference!$C:$C,MATCH((LEFT(B623,(FIND("-",B623,1)-1))),Reference!$B:$B,0))),IFERROR(IF(FIND("-",B623),"Asset Management",""),""))</f>
        <v>DBU/Field Ops O&amp;M</v>
      </c>
      <c r="N623" s="14" t="str">
        <f>_xlfn.IFNA(INDEX(Reference!$M:$N,MATCH($C623,Reference!$M:$M,0),2),"Exclude")</f>
        <v>Inventory</v>
      </c>
      <c r="O623" s="14" t="str">
        <f>VLOOKUP(X623,'Department Detail'!$A$2:$F$5229,5,FALSE)</f>
        <v>T&amp;D Operations Processes</v>
      </c>
      <c r="R623" s="76"/>
      <c r="X623" s="14">
        <v>4683</v>
      </c>
    </row>
    <row r="624" spans="1:24" s="14" customFormat="1" ht="15" thickBot="1" x14ac:dyDescent="0.35">
      <c r="A624" s="13"/>
      <c r="B624" s="57" t="s">
        <v>498</v>
      </c>
      <c r="C624" s="57" t="s">
        <v>303</v>
      </c>
      <c r="D624" s="56">
        <v>-18570.219999999987</v>
      </c>
      <c r="E624" s="56"/>
      <c r="F624" s="14">
        <f>IF(AND(LEFT($C624,4)&lt;&gt;"8310")*OR(_xlfn.IFNA(MATCH(LEFT($B624,8),Reference!$E:$E,0),0),(_xlfn.IFNA(MATCH(MID($B624,5,4),Reference!$E:$E,0),0))),$D624,)</f>
        <v>0</v>
      </c>
      <c r="G624" s="14">
        <f t="shared" si="60"/>
        <v>0</v>
      </c>
      <c r="H624" s="14">
        <f t="shared" si="61"/>
        <v>0</v>
      </c>
      <c r="I624" s="14">
        <f>IF(AND(F624=0,G624=0,H624=0,_xlfn.IFNA(MATCH(LEFT($B624,8),Reference!$G:$G,0),0)),0,
IF(AND(F624=0,G624=0,H624=0,_xlfn.IFNA(MATCH(LEFT($B624,8),Reference!$H:$H,0),0)),$D624,
IF(AND(F624=0,G624=0,H624=0,_xlfn.IFNA(MATCH(LEFT($C624,4),Reference!$H:$H,0),0)),$D624,
IF((AND(F624=0,G624=0,H624=0,(_xlfn.IFNA(MATCH(LEFT($B624,4),Reference!$H:$H,0),0)))),$D624,
IF(AND(F624=0,G624=0,H624=0,_xlfn.IFNA(MATCH(MID($B624,5,4),Reference!$H:$H,0),0),LEFT($C624,4)&lt;&gt;"8865"),$D624,0)))))</f>
        <v>0</v>
      </c>
      <c r="J624" s="14">
        <f t="shared" si="62"/>
        <v>-18570.219999999987</v>
      </c>
      <c r="K624" s="14">
        <f t="shared" si="63"/>
        <v>-18570.219999999987</v>
      </c>
      <c r="L624" s="14">
        <f t="shared" si="64"/>
        <v>0</v>
      </c>
      <c r="M624" s="14" t="str">
        <f>IFERROR(IFERROR(INDEX(Reference!$C:$C,MATCH(VALUE(LEFT(B624,(FIND("-",B624,1)-1))),Reference!$B:$B,0)),INDEX(Reference!$C:$C,MATCH((LEFT(B624,(FIND("-",B624,1)-1))),Reference!$B:$B,0))),IFERROR(IF(FIND("-",B624),"Asset Management",""),""))</f>
        <v>DBU/Field Ops O&amp;M</v>
      </c>
      <c r="N624" s="14" t="str">
        <f>_xlfn.IFNA(INDEX(Reference!$M:$N,MATCH($C624,Reference!$M:$M,0),2),"Exclude")</f>
        <v>Inventory</v>
      </c>
      <c r="O624" s="14" t="str">
        <f>VLOOKUP(X624,'Department Detail'!$A$2:$F$5229,5,FALSE)</f>
        <v>T&amp;D Operations Processes</v>
      </c>
      <c r="R624" s="76"/>
      <c r="X624" s="14">
        <v>4683</v>
      </c>
    </row>
    <row r="625" spans="1:24" s="14" customFormat="1" ht="15" thickBot="1" x14ac:dyDescent="0.35">
      <c r="A625" s="13"/>
      <c r="B625" s="57" t="s">
        <v>498</v>
      </c>
      <c r="C625" s="57" t="s">
        <v>305</v>
      </c>
      <c r="D625" s="56">
        <v>40865.85</v>
      </c>
      <c r="E625" s="56"/>
      <c r="F625" s="14">
        <f>IF(AND(LEFT($C625,4)&lt;&gt;"8310")*OR(_xlfn.IFNA(MATCH(LEFT($B625,8),Reference!$E:$E,0),0),(_xlfn.IFNA(MATCH(MID($B625,5,4),Reference!$E:$E,0),0))),$D625,)</f>
        <v>0</v>
      </c>
      <c r="G625" s="14">
        <f t="shared" si="60"/>
        <v>0</v>
      </c>
      <c r="H625" s="14">
        <f t="shared" si="61"/>
        <v>0</v>
      </c>
      <c r="I625" s="14">
        <f>IF(AND(F625=0,G625=0,H625=0,_xlfn.IFNA(MATCH(LEFT($B625,8),Reference!$G:$G,0),0)),0,
IF(AND(F625=0,G625=0,H625=0,_xlfn.IFNA(MATCH(LEFT($B625,8),Reference!$H:$H,0),0)),$D625,
IF(AND(F625=0,G625=0,H625=0,_xlfn.IFNA(MATCH(LEFT($C625,4),Reference!$H:$H,0),0)),$D625,
IF((AND(F625=0,G625=0,H625=0,(_xlfn.IFNA(MATCH(LEFT($B625,4),Reference!$H:$H,0),0)))),$D625,
IF(AND(F625=0,G625=0,H625=0,_xlfn.IFNA(MATCH(MID($B625,5,4),Reference!$H:$H,0),0),LEFT($C625,4)&lt;&gt;"8865"),$D625,0)))))</f>
        <v>0</v>
      </c>
      <c r="J625" s="14">
        <f t="shared" si="62"/>
        <v>40865.85</v>
      </c>
      <c r="K625" s="14">
        <f t="shared" si="63"/>
        <v>40865.85</v>
      </c>
      <c r="L625" s="14">
        <f t="shared" si="64"/>
        <v>0</v>
      </c>
      <c r="M625" s="14" t="str">
        <f>IFERROR(IFERROR(INDEX(Reference!$C:$C,MATCH(VALUE(LEFT(B625,(FIND("-",B625,1)-1))),Reference!$B:$B,0)),INDEX(Reference!$C:$C,MATCH((LEFT(B625,(FIND("-",B625,1)-1))),Reference!$B:$B,0))),IFERROR(IF(FIND("-",B625),"Asset Management",""),""))</f>
        <v>DBU/Field Ops O&amp;M</v>
      </c>
      <c r="N625" s="14" t="str">
        <f>_xlfn.IFNA(INDEX(Reference!$M:$N,MATCH($C625,Reference!$M:$M,0),2),"Exclude")</f>
        <v>Inventory</v>
      </c>
      <c r="O625" s="14" t="str">
        <f>VLOOKUP(X625,'Department Detail'!$A$2:$F$5229,5,FALSE)</f>
        <v>T&amp;D Operations Processes</v>
      </c>
      <c r="R625" s="76"/>
      <c r="X625" s="14">
        <v>4683</v>
      </c>
    </row>
    <row r="626" spans="1:24" s="14" customFormat="1" ht="15" thickBot="1" x14ac:dyDescent="0.35">
      <c r="A626" s="13"/>
      <c r="B626" s="57" t="s">
        <v>498</v>
      </c>
      <c r="C626" s="57" t="s">
        <v>208</v>
      </c>
      <c r="D626" s="56">
        <v>610.13</v>
      </c>
      <c r="E626" s="56"/>
      <c r="F626" s="14">
        <f>IF(AND(LEFT($C626,4)&lt;&gt;"8310")*OR(_xlfn.IFNA(MATCH(LEFT($B626,8),Reference!$E:$E,0),0),(_xlfn.IFNA(MATCH(MID($B626,5,4),Reference!$E:$E,0),0))),$D626,)</f>
        <v>0</v>
      </c>
      <c r="G626" s="14">
        <f t="shared" si="60"/>
        <v>0</v>
      </c>
      <c r="H626" s="14">
        <f t="shared" si="61"/>
        <v>0</v>
      </c>
      <c r="I626" s="14">
        <f>IF(AND(F626=0,G626=0,H626=0,_xlfn.IFNA(MATCH(LEFT($B626,8),Reference!$G:$G,0),0)),0,
IF(AND(F626=0,G626=0,H626=0,_xlfn.IFNA(MATCH(LEFT($B626,8),Reference!$H:$H,0),0)),$D626,
IF(AND(F626=0,G626=0,H626=0,_xlfn.IFNA(MATCH(LEFT($C626,4),Reference!$H:$H,0),0)),$D626,
IF((AND(F626=0,G626=0,H626=0,(_xlfn.IFNA(MATCH(LEFT($B626,4),Reference!$H:$H,0),0)))),$D626,
IF(AND(F626=0,G626=0,H626=0,_xlfn.IFNA(MATCH(MID($B626,5,4),Reference!$H:$H,0),0),LEFT($C626,4)&lt;&gt;"8865"),$D626,0)))))</f>
        <v>0</v>
      </c>
      <c r="J626" s="14">
        <f t="shared" si="62"/>
        <v>610.13</v>
      </c>
      <c r="K626" s="14">
        <f t="shared" si="63"/>
        <v>610.13</v>
      </c>
      <c r="L626" s="14">
        <f t="shared" si="64"/>
        <v>0</v>
      </c>
      <c r="M626" s="14" t="str">
        <f>IFERROR(IFERROR(INDEX(Reference!$C:$C,MATCH(VALUE(LEFT(B626,(FIND("-",B626,1)-1))),Reference!$B:$B,0)),INDEX(Reference!$C:$C,MATCH((LEFT(B626,(FIND("-",B626,1)-1))),Reference!$B:$B,0))),IFERROR(IF(FIND("-",B626),"Asset Management",""),""))</f>
        <v>DBU/Field Ops O&amp;M</v>
      </c>
      <c r="N626" s="14" t="str">
        <f>_xlfn.IFNA(INDEX(Reference!$M:$N,MATCH($C626,Reference!$M:$M,0),2),"Exclude")</f>
        <v>Inventory</v>
      </c>
      <c r="O626" s="14" t="str">
        <f>VLOOKUP(X626,'Department Detail'!$A$2:$F$5229,5,FALSE)</f>
        <v>T&amp;D Operations Processes</v>
      </c>
      <c r="R626" s="76"/>
      <c r="X626" s="14">
        <v>4683</v>
      </c>
    </row>
    <row r="627" spans="1:24" s="14" customFormat="1" ht="15" thickBot="1" x14ac:dyDescent="0.35">
      <c r="A627" s="13"/>
      <c r="B627" s="57" t="s">
        <v>498</v>
      </c>
      <c r="C627" s="57" t="s">
        <v>182</v>
      </c>
      <c r="D627" s="56">
        <v>869.54</v>
      </c>
      <c r="E627" s="56"/>
      <c r="F627" s="14">
        <f>IF(AND(LEFT($C627,4)&lt;&gt;"8310")*OR(_xlfn.IFNA(MATCH(LEFT($B627,8),Reference!$E:$E,0),0),(_xlfn.IFNA(MATCH(MID($B627,5,4),Reference!$E:$E,0),0))),$D627,)</f>
        <v>0</v>
      </c>
      <c r="G627" s="14">
        <f t="shared" si="60"/>
        <v>0</v>
      </c>
      <c r="H627" s="14">
        <f t="shared" si="61"/>
        <v>0</v>
      </c>
      <c r="I627" s="14">
        <f>IF(AND(F627=0,G627=0,H627=0,_xlfn.IFNA(MATCH(LEFT($B627,8),Reference!$G:$G,0),0)),0,
IF(AND(F627=0,G627=0,H627=0,_xlfn.IFNA(MATCH(LEFT($B627,8),Reference!$H:$H,0),0)),$D627,
IF(AND(F627=0,G627=0,H627=0,_xlfn.IFNA(MATCH(LEFT($C627,4),Reference!$H:$H,0),0)),$D627,
IF((AND(F627=0,G627=0,H627=0,(_xlfn.IFNA(MATCH(LEFT($B627,4),Reference!$H:$H,0),0)))),$D627,
IF(AND(F627=0,G627=0,H627=0,_xlfn.IFNA(MATCH(MID($B627,5,4),Reference!$H:$H,0),0),LEFT($C627,4)&lt;&gt;"8865"),$D627,0)))))</f>
        <v>0</v>
      </c>
      <c r="J627" s="14">
        <f t="shared" si="62"/>
        <v>869.54</v>
      </c>
      <c r="K627" s="14">
        <f t="shared" si="63"/>
        <v>869.54</v>
      </c>
      <c r="L627" s="14">
        <f t="shared" si="64"/>
        <v>0</v>
      </c>
      <c r="M627" s="14" t="str">
        <f>IFERROR(IFERROR(INDEX(Reference!$C:$C,MATCH(VALUE(LEFT(B627,(FIND("-",B627,1)-1))),Reference!$B:$B,0)),INDEX(Reference!$C:$C,MATCH((LEFT(B627,(FIND("-",B627,1)-1))),Reference!$B:$B,0))),IFERROR(IF(FIND("-",B627),"Asset Management",""),""))</f>
        <v>DBU/Field Ops O&amp;M</v>
      </c>
      <c r="N627" s="14" t="str">
        <f>_xlfn.IFNA(INDEX(Reference!$M:$N,MATCH($C627,Reference!$M:$M,0),2),"Exclude")</f>
        <v>Nonlabor</v>
      </c>
      <c r="O627" s="14" t="str">
        <f>VLOOKUP(X627,'Department Detail'!$A$2:$F$5229,5,FALSE)</f>
        <v>T&amp;D Operations Processes</v>
      </c>
      <c r="R627" s="76"/>
      <c r="X627" s="14">
        <v>4683</v>
      </c>
    </row>
    <row r="628" spans="1:24" s="14" customFormat="1" ht="15" thickBot="1" x14ac:dyDescent="0.35">
      <c r="A628" s="13"/>
      <c r="B628" s="57" t="s">
        <v>498</v>
      </c>
      <c r="C628" s="57" t="s">
        <v>331</v>
      </c>
      <c r="D628" s="56">
        <v>140554.19</v>
      </c>
      <c r="E628" s="56"/>
      <c r="F628" s="14">
        <f>IF(AND(LEFT($C628,4)&lt;&gt;"8310")*OR(_xlfn.IFNA(MATCH(LEFT($B628,8),Reference!$E:$E,0),0),(_xlfn.IFNA(MATCH(MID($B628,5,4),Reference!$E:$E,0),0))),$D628,)</f>
        <v>0</v>
      </c>
      <c r="G628" s="14">
        <f t="shared" si="60"/>
        <v>0</v>
      </c>
      <c r="H628" s="14">
        <f t="shared" si="61"/>
        <v>0</v>
      </c>
      <c r="I628" s="14">
        <f>IF(AND(F628=0,G628=0,H628=0,_xlfn.IFNA(MATCH(LEFT($B628,8),Reference!$G:$G,0),0)),0,
IF(AND(F628=0,G628=0,H628=0,_xlfn.IFNA(MATCH(LEFT($B628,8),Reference!$H:$H,0),0)),$D628,
IF(AND(F628=0,G628=0,H628=0,_xlfn.IFNA(MATCH(LEFT($C628,4),Reference!$H:$H,0),0)),$D628,
IF((AND(F628=0,G628=0,H628=0,(_xlfn.IFNA(MATCH(LEFT($B628,4),Reference!$H:$H,0),0)))),$D628,
IF(AND(F628=0,G628=0,H628=0,_xlfn.IFNA(MATCH(MID($B628,5,4),Reference!$H:$H,0),0),LEFT($C628,4)&lt;&gt;"8865"),$D628,0)))))</f>
        <v>0</v>
      </c>
      <c r="J628" s="14">
        <f t="shared" si="62"/>
        <v>140554.19</v>
      </c>
      <c r="K628" s="14">
        <f t="shared" si="63"/>
        <v>140554.19</v>
      </c>
      <c r="L628" s="14">
        <f t="shared" si="64"/>
        <v>0</v>
      </c>
      <c r="M628" s="14" t="str">
        <f>IFERROR(IFERROR(INDEX(Reference!$C:$C,MATCH(VALUE(LEFT(B628,(FIND("-",B628,1)-1))),Reference!$B:$B,0)),INDEX(Reference!$C:$C,MATCH((LEFT(B628,(FIND("-",B628,1)-1))),Reference!$B:$B,0))),IFERROR(IF(FIND("-",B628),"Asset Management",""),""))</f>
        <v>DBU/Field Ops O&amp;M</v>
      </c>
      <c r="N628" s="14" t="str">
        <f>_xlfn.IFNA(INDEX(Reference!$M:$N,MATCH($C628,Reference!$M:$M,0),2),"Exclude")</f>
        <v>Inventory</v>
      </c>
      <c r="O628" s="14" t="str">
        <f>VLOOKUP(X628,'Department Detail'!$A$2:$F$5229,5,FALSE)</f>
        <v>T&amp;D Operations Processes</v>
      </c>
      <c r="R628" s="76"/>
      <c r="X628" s="14">
        <v>4683</v>
      </c>
    </row>
    <row r="629" spans="1:24" s="14" customFormat="1" ht="15" thickBot="1" x14ac:dyDescent="0.35">
      <c r="A629" s="13"/>
      <c r="B629" s="57" t="s">
        <v>498</v>
      </c>
      <c r="C629" s="57" t="s">
        <v>284</v>
      </c>
      <c r="D629" s="56">
        <v>-151.5</v>
      </c>
      <c r="E629" s="56"/>
      <c r="F629" s="14">
        <f>IF(AND(LEFT($C629,4)&lt;&gt;"8310")*OR(_xlfn.IFNA(MATCH(LEFT($B629,8),Reference!$E:$E,0),0),(_xlfn.IFNA(MATCH(MID($B629,5,4),Reference!$E:$E,0),0))),$D629,)</f>
        <v>0</v>
      </c>
      <c r="G629" s="14">
        <f t="shared" si="60"/>
        <v>0</v>
      </c>
      <c r="H629" s="14">
        <f t="shared" si="61"/>
        <v>0</v>
      </c>
      <c r="I629" s="14">
        <f>IF(AND(F629=0,G629=0,H629=0,_xlfn.IFNA(MATCH(LEFT($B629,8),Reference!$G:$G,0),0)),0,
IF(AND(F629=0,G629=0,H629=0,_xlfn.IFNA(MATCH(LEFT($B629,8),Reference!$H:$H,0),0)),$D629,
IF(AND(F629=0,G629=0,H629=0,_xlfn.IFNA(MATCH(LEFT($C629,4),Reference!$H:$H,0),0)),$D629,
IF((AND(F629=0,G629=0,H629=0,(_xlfn.IFNA(MATCH(LEFT($B629,4),Reference!$H:$H,0),0)))),$D629,
IF(AND(F629=0,G629=0,H629=0,_xlfn.IFNA(MATCH(MID($B629,5,4),Reference!$H:$H,0),0),LEFT($C629,4)&lt;&gt;"8865"),$D629,0)))))</f>
        <v>0</v>
      </c>
      <c r="J629" s="14">
        <f t="shared" si="62"/>
        <v>-151.5</v>
      </c>
      <c r="K629" s="14">
        <f t="shared" si="63"/>
        <v>-151.5</v>
      </c>
      <c r="L629" s="14">
        <f t="shared" si="64"/>
        <v>0</v>
      </c>
      <c r="M629" s="14" t="str">
        <f>IFERROR(IFERROR(INDEX(Reference!$C:$C,MATCH(VALUE(LEFT(B629,(FIND("-",B629,1)-1))),Reference!$B:$B,0)),INDEX(Reference!$C:$C,MATCH((LEFT(B629,(FIND("-",B629,1)-1))),Reference!$B:$B,0))),IFERROR(IF(FIND("-",B629),"Asset Management",""),""))</f>
        <v>DBU/Field Ops O&amp;M</v>
      </c>
      <c r="N629" s="14" t="str">
        <f>_xlfn.IFNA(INDEX(Reference!$M:$N,MATCH($C629,Reference!$M:$M,0),2),"Exclude")</f>
        <v>Project Proceeds</v>
      </c>
      <c r="O629" s="14" t="str">
        <f>VLOOKUP(X629,'Department Detail'!$A$2:$F$5229,5,FALSE)</f>
        <v>T&amp;D Operations Processes</v>
      </c>
      <c r="R629" s="76"/>
      <c r="X629" s="14">
        <v>4683</v>
      </c>
    </row>
    <row r="630" spans="1:24" s="14" customFormat="1" ht="15" thickBot="1" x14ac:dyDescent="0.35">
      <c r="A630" s="13"/>
      <c r="B630" s="57" t="s">
        <v>498</v>
      </c>
      <c r="C630" s="57" t="s">
        <v>287</v>
      </c>
      <c r="D630" s="56">
        <v>-15008</v>
      </c>
      <c r="E630" s="56"/>
      <c r="F630" s="14">
        <f>IF(AND(LEFT($C630,4)&lt;&gt;"8310")*OR(_xlfn.IFNA(MATCH(LEFT($B630,8),Reference!$E:$E,0),0),(_xlfn.IFNA(MATCH(MID($B630,5,4),Reference!$E:$E,0),0))),$D630,)</f>
        <v>0</v>
      </c>
      <c r="G630" s="14">
        <f t="shared" si="60"/>
        <v>0</v>
      </c>
      <c r="H630" s="14">
        <f t="shared" si="61"/>
        <v>0</v>
      </c>
      <c r="I630" s="14">
        <f>IF(AND(F630=0,G630=0,H630=0,_xlfn.IFNA(MATCH(LEFT($B630,8),Reference!$G:$G,0),0)),0,
IF(AND(F630=0,G630=0,H630=0,_xlfn.IFNA(MATCH(LEFT($B630,8),Reference!$H:$H,0),0)),$D630,
IF(AND(F630=0,G630=0,H630=0,_xlfn.IFNA(MATCH(LEFT($C630,4),Reference!$H:$H,0),0)),$D630,
IF((AND(F630=0,G630=0,H630=0,(_xlfn.IFNA(MATCH(LEFT($B630,4),Reference!$H:$H,0),0)))),$D630,
IF(AND(F630=0,G630=0,H630=0,_xlfn.IFNA(MATCH(MID($B630,5,4),Reference!$H:$H,0),0),LEFT($C630,4)&lt;&gt;"8865"),$D630,0)))))</f>
        <v>0</v>
      </c>
      <c r="J630" s="14">
        <f t="shared" si="62"/>
        <v>-15008</v>
      </c>
      <c r="K630" s="14">
        <f t="shared" si="63"/>
        <v>-15008</v>
      </c>
      <c r="L630" s="14">
        <f t="shared" si="64"/>
        <v>0</v>
      </c>
      <c r="M630" s="14" t="str">
        <f>IFERROR(IFERROR(INDEX(Reference!$C:$C,MATCH(VALUE(LEFT(B630,(FIND("-",B630,1)-1))),Reference!$B:$B,0)),INDEX(Reference!$C:$C,MATCH((LEFT(B630,(FIND("-",B630,1)-1))),Reference!$B:$B,0))),IFERROR(IF(FIND("-",B630),"Asset Management",""),""))</f>
        <v>DBU/Field Ops O&amp;M</v>
      </c>
      <c r="N630" s="14" t="str">
        <f>_xlfn.IFNA(INDEX(Reference!$M:$N,MATCH($C630,Reference!$M:$M,0),2),"Exclude")</f>
        <v>Exclude</v>
      </c>
      <c r="O630" s="14" t="str">
        <f>VLOOKUP(X630,'Department Detail'!$A$2:$F$5229,5,FALSE)</f>
        <v>T&amp;D Operations Processes</v>
      </c>
      <c r="R630" s="76"/>
      <c r="X630" s="14">
        <v>4683</v>
      </c>
    </row>
    <row r="631" spans="1:24" s="14" customFormat="1" ht="15" thickBot="1" x14ac:dyDescent="0.35">
      <c r="A631" s="13"/>
      <c r="B631" s="57" t="s">
        <v>499</v>
      </c>
      <c r="C631" s="57" t="s">
        <v>287</v>
      </c>
      <c r="D631" s="56">
        <v>-3000</v>
      </c>
      <c r="E631" s="56"/>
      <c r="F631" s="14">
        <f>IF(AND(LEFT($C631,4)&lt;&gt;"8310")*OR(_xlfn.IFNA(MATCH(LEFT($B631,8),Reference!$E:$E,0),0),(_xlfn.IFNA(MATCH(MID($B631,5,4),Reference!$E:$E,0),0))),$D631,)</f>
        <v>0</v>
      </c>
      <c r="G631" s="14">
        <f t="shared" si="60"/>
        <v>0</v>
      </c>
      <c r="H631" s="14">
        <f t="shared" si="61"/>
        <v>0</v>
      </c>
      <c r="I631" s="14">
        <f>IF(AND(F631=0,G631=0,H631=0,_xlfn.IFNA(MATCH(LEFT($B631,8),Reference!$G:$G,0),0)),0,
IF(AND(F631=0,G631=0,H631=0,_xlfn.IFNA(MATCH(LEFT($B631,8),Reference!$H:$H,0),0)),$D631,
IF(AND(F631=0,G631=0,H631=0,_xlfn.IFNA(MATCH(LEFT($C631,4),Reference!$H:$H,0),0)),$D631,
IF((AND(F631=0,G631=0,H631=0,(_xlfn.IFNA(MATCH(LEFT($B631,4),Reference!$H:$H,0),0)))),$D631,
IF(AND(F631=0,G631=0,H631=0,_xlfn.IFNA(MATCH(MID($B631,5,4),Reference!$H:$H,0),0),LEFT($C631,4)&lt;&gt;"8865"),$D631,0)))))</f>
        <v>0</v>
      </c>
      <c r="J631" s="14">
        <f t="shared" si="62"/>
        <v>-3000</v>
      </c>
      <c r="K631" s="14">
        <f t="shared" si="63"/>
        <v>-3000</v>
      </c>
      <c r="L631" s="14">
        <f t="shared" si="64"/>
        <v>0</v>
      </c>
      <c r="M631" s="14" t="str">
        <f>IFERROR(IFERROR(INDEX(Reference!$C:$C,MATCH(VALUE(LEFT(B631,(FIND("-",B631,1)-1))),Reference!$B:$B,0)),INDEX(Reference!$C:$C,MATCH((LEFT(B631,(FIND("-",B631,1)-1))),Reference!$B:$B,0))),IFERROR(IF(FIND("-",B631),"Asset Management",""),""))</f>
        <v>DBU/Field Ops O&amp;M</v>
      </c>
      <c r="N631" s="14" t="str">
        <f>_xlfn.IFNA(INDEX(Reference!$M:$N,MATCH($C631,Reference!$M:$M,0),2),"Exclude")</f>
        <v>Exclude</v>
      </c>
      <c r="O631" s="14" t="str">
        <f>VLOOKUP(X631,'Department Detail'!$A$2:$F$5229,5,FALSE)</f>
        <v>T&amp;D Operations Processes</v>
      </c>
      <c r="R631" s="76"/>
      <c r="X631" s="14">
        <v>4683</v>
      </c>
    </row>
    <row r="632" spans="1:24" s="14" customFormat="1" ht="15" thickBot="1" x14ac:dyDescent="0.35">
      <c r="A632" s="13"/>
      <c r="B632" s="57" t="s">
        <v>500</v>
      </c>
      <c r="C632" s="57" t="s">
        <v>190</v>
      </c>
      <c r="D632" s="56">
        <v>-172.95</v>
      </c>
      <c r="E632" s="56"/>
      <c r="F632" s="14">
        <f>IF(AND(LEFT($C632,4)&lt;&gt;"8310")*OR(_xlfn.IFNA(MATCH(LEFT($B632,8),Reference!$E:$E,0),0),(_xlfn.IFNA(MATCH(MID($B632,5,4),Reference!$E:$E,0),0))),$D632,)</f>
        <v>0</v>
      </c>
      <c r="G632" s="14">
        <f t="shared" si="60"/>
        <v>0</v>
      </c>
      <c r="H632" s="14">
        <f t="shared" si="61"/>
        <v>0</v>
      </c>
      <c r="I632" s="14">
        <f>IF(AND(F632=0,G632=0,H632=0,_xlfn.IFNA(MATCH(LEFT($B632,8),Reference!$G:$G,0),0)),0,
IF(AND(F632=0,G632=0,H632=0,_xlfn.IFNA(MATCH(LEFT($B632,8),Reference!$H:$H,0),0)),$D632,
IF(AND(F632=0,G632=0,H632=0,_xlfn.IFNA(MATCH(LEFT($C632,4),Reference!$H:$H,0),0)),$D632,
IF((AND(F632=0,G632=0,H632=0,(_xlfn.IFNA(MATCH(LEFT($B632,4),Reference!$H:$H,0),0)))),$D632,
IF(AND(F632=0,G632=0,H632=0,_xlfn.IFNA(MATCH(MID($B632,5,4),Reference!$H:$H,0),0),LEFT($C632,4)&lt;&gt;"8865"),$D632,0)))))</f>
        <v>0</v>
      </c>
      <c r="J632" s="14">
        <f t="shared" si="62"/>
        <v>-172.95</v>
      </c>
      <c r="K632" s="14">
        <f t="shared" si="63"/>
        <v>-172.95</v>
      </c>
      <c r="L632" s="14">
        <f t="shared" si="64"/>
        <v>0</v>
      </c>
      <c r="M632" s="14" t="str">
        <f>IFERROR(IFERROR(INDEX(Reference!$C:$C,MATCH(VALUE(LEFT(B632,(FIND("-",B632,1)-1))),Reference!$B:$B,0)),INDEX(Reference!$C:$C,MATCH((LEFT(B632,(FIND("-",B632,1)-1))),Reference!$B:$B,0))),IFERROR(IF(FIND("-",B632),"Asset Management",""),""))</f>
        <v>DBU/Field Ops O&amp;M</v>
      </c>
      <c r="N632" s="14" t="str">
        <f>_xlfn.IFNA(INDEX(Reference!$M:$N,MATCH($C632,Reference!$M:$M,0),2),"Exclude")</f>
        <v>Nonlabor</v>
      </c>
      <c r="O632" s="14" t="str">
        <f>VLOOKUP(X632,'Department Detail'!$A$2:$F$5229,5,FALSE)</f>
        <v>T&amp;D Operations Processes</v>
      </c>
      <c r="R632" s="76"/>
      <c r="X632" s="14">
        <v>4683</v>
      </c>
    </row>
    <row r="633" spans="1:24" s="14" customFormat="1" ht="15" thickBot="1" x14ac:dyDescent="0.35">
      <c r="A633" s="13"/>
      <c r="B633" s="57" t="s">
        <v>501</v>
      </c>
      <c r="C633" s="57" t="s">
        <v>343</v>
      </c>
      <c r="D633" s="56">
        <v>60750</v>
      </c>
      <c r="E633" s="56"/>
      <c r="F633" s="14">
        <f>IF(AND(LEFT($C633,4)&lt;&gt;"8310")*OR(_xlfn.IFNA(MATCH(LEFT($B633,8),Reference!$E:$E,0),0),(_xlfn.IFNA(MATCH(MID($B633,5,4),Reference!$E:$E,0),0))),$D633,)</f>
        <v>0</v>
      </c>
      <c r="G633" s="14">
        <f t="shared" si="60"/>
        <v>0</v>
      </c>
      <c r="H633" s="14">
        <f t="shared" si="61"/>
        <v>0</v>
      </c>
      <c r="I633" s="14">
        <f>IF(AND(F633=0,G633=0,H633=0,_xlfn.IFNA(MATCH(LEFT($B633,8),Reference!$G:$G,0),0)),0,
IF(AND(F633=0,G633=0,H633=0,_xlfn.IFNA(MATCH(LEFT($B633,8),Reference!$H:$H,0),0)),$D633,
IF(AND(F633=0,G633=0,H633=0,_xlfn.IFNA(MATCH(LEFT($C633,4),Reference!$H:$H,0),0)),$D633,
IF((AND(F633=0,G633=0,H633=0,(_xlfn.IFNA(MATCH(LEFT($B633,4),Reference!$H:$H,0),0)))),$D633,
IF(AND(F633=0,G633=0,H633=0,_xlfn.IFNA(MATCH(MID($B633,5,4),Reference!$H:$H,0),0),LEFT($C633,4)&lt;&gt;"8865"),$D633,0)))))</f>
        <v>0</v>
      </c>
      <c r="J633" s="14">
        <f t="shared" si="62"/>
        <v>60750</v>
      </c>
      <c r="K633" s="14">
        <f t="shared" si="63"/>
        <v>60750</v>
      </c>
      <c r="L633" s="14">
        <f t="shared" si="64"/>
        <v>0</v>
      </c>
      <c r="M633" s="14" t="str">
        <f>IFERROR(IFERROR(INDEX(Reference!$C:$C,MATCH(VALUE(LEFT(B633,(FIND("-",B633,1)-1))),Reference!$B:$B,0)),INDEX(Reference!$C:$C,MATCH((LEFT(B633,(FIND("-",B633,1)-1))),Reference!$B:$B,0))),IFERROR(IF(FIND("-",B633),"Asset Management",""),""))</f>
        <v>DBU/Field Ops O&amp;M</v>
      </c>
      <c r="N633" s="14" t="str">
        <f>_xlfn.IFNA(INDEX(Reference!$M:$N,MATCH($C633,Reference!$M:$M,0),2),"Exclude")</f>
        <v>NonUnion Labor</v>
      </c>
      <c r="O633" s="14" t="str">
        <f>VLOOKUP(X633,'Department Detail'!$A$2:$F$5229,5,FALSE)</f>
        <v>T&amp;D Operations Processes</v>
      </c>
      <c r="R633" s="76"/>
      <c r="X633" s="14">
        <v>4683</v>
      </c>
    </row>
    <row r="634" spans="1:24" s="14" customFormat="1" ht="15" thickBot="1" x14ac:dyDescent="0.35">
      <c r="A634" s="13"/>
      <c r="B634" s="57" t="s">
        <v>502</v>
      </c>
      <c r="C634" s="57" t="s">
        <v>244</v>
      </c>
      <c r="D634" s="56">
        <v>113.88</v>
      </c>
      <c r="E634" s="56"/>
      <c r="F634" s="14">
        <f>IF(AND(LEFT($C634,4)&lt;&gt;"8310")*OR(_xlfn.IFNA(MATCH(LEFT($B634,8),Reference!$E:$E,0),0),(_xlfn.IFNA(MATCH(MID($B634,5,4),Reference!$E:$E,0),0))),$D634,)</f>
        <v>0</v>
      </c>
      <c r="G634" s="14">
        <f t="shared" si="60"/>
        <v>0</v>
      </c>
      <c r="H634" s="14">
        <f t="shared" si="61"/>
        <v>0</v>
      </c>
      <c r="I634" s="14">
        <f>IF(AND(F634=0,G634=0,H634=0,_xlfn.IFNA(MATCH(LEFT($B634,8),Reference!$G:$G,0),0)),0,
IF(AND(F634=0,G634=0,H634=0,_xlfn.IFNA(MATCH(LEFT($B634,8),Reference!$H:$H,0),0)),$D634,
IF(AND(F634=0,G634=0,H634=0,_xlfn.IFNA(MATCH(LEFT($C634,4),Reference!$H:$H,0),0)),$D634,
IF((AND(F634=0,G634=0,H634=0,(_xlfn.IFNA(MATCH(LEFT($B634,4),Reference!$H:$H,0),0)))),$D634,
IF(AND(F634=0,G634=0,H634=0,_xlfn.IFNA(MATCH(MID($B634,5,4),Reference!$H:$H,0),0),LEFT($C634,4)&lt;&gt;"8865"),$D634,0)))))</f>
        <v>113.88</v>
      </c>
      <c r="J634" s="14">
        <f t="shared" si="62"/>
        <v>0</v>
      </c>
      <c r="K634" s="14">
        <f t="shared" si="63"/>
        <v>113.88</v>
      </c>
      <c r="L634" s="14">
        <f t="shared" si="64"/>
        <v>0</v>
      </c>
      <c r="M634" s="14" t="str">
        <f>IFERROR(IFERROR(INDEX(Reference!$C:$C,MATCH(VALUE(LEFT(B634,(FIND("-",B634,1)-1))),Reference!$B:$B,0)),INDEX(Reference!$C:$C,MATCH((LEFT(B634,(FIND("-",B634,1)-1))),Reference!$B:$B,0))),IFERROR(IF(FIND("-",B634),"Asset Management",""),""))</f>
        <v>DBU/Field Ops O&amp;M</v>
      </c>
      <c r="N634" s="14" t="str">
        <f>_xlfn.IFNA(INDEX(Reference!$M:$N,MATCH($C634,Reference!$M:$M,0),2),"Exclude")</f>
        <v>Nonlabor</v>
      </c>
      <c r="O634" s="14" t="str">
        <f>VLOOKUP(X634,'Department Detail'!$A$2:$F$5229,5,FALSE)</f>
        <v>T&amp;D Operations Processes</v>
      </c>
      <c r="R634" s="76"/>
      <c r="X634" s="14">
        <v>4683</v>
      </c>
    </row>
    <row r="635" spans="1:24" s="14" customFormat="1" ht="15" thickBot="1" x14ac:dyDescent="0.35">
      <c r="A635" s="13"/>
      <c r="B635" s="57" t="s">
        <v>502</v>
      </c>
      <c r="C635" s="57" t="s">
        <v>190</v>
      </c>
      <c r="D635" s="56">
        <v>217377.72</v>
      </c>
      <c r="E635" s="56"/>
      <c r="F635" s="14">
        <f>IF(AND(LEFT($C635,4)&lt;&gt;"8310")*OR(_xlfn.IFNA(MATCH(LEFT($B635,8),Reference!$E:$E,0),0),(_xlfn.IFNA(MATCH(MID($B635,5,4),Reference!$E:$E,0),0))),$D635,)</f>
        <v>0</v>
      </c>
      <c r="G635" s="14">
        <f t="shared" si="60"/>
        <v>0</v>
      </c>
      <c r="H635" s="14">
        <f t="shared" si="61"/>
        <v>0</v>
      </c>
      <c r="I635" s="14">
        <f>IF(AND(F635=0,G635=0,H635=0,_xlfn.IFNA(MATCH(LEFT($B635,8),Reference!$G:$G,0),0)),0,
IF(AND(F635=0,G635=0,H635=0,_xlfn.IFNA(MATCH(LEFT($B635,8),Reference!$H:$H,0),0)),$D635,
IF(AND(F635=0,G635=0,H635=0,_xlfn.IFNA(MATCH(LEFT($C635,4),Reference!$H:$H,0),0)),$D635,
IF((AND(F635=0,G635=0,H635=0,(_xlfn.IFNA(MATCH(LEFT($B635,4),Reference!$H:$H,0),0)))),$D635,
IF(AND(F635=0,G635=0,H635=0,_xlfn.IFNA(MATCH(MID($B635,5,4),Reference!$H:$H,0),0),LEFT($C635,4)&lt;&gt;"8865"),$D635,0)))))</f>
        <v>217377.72</v>
      </c>
      <c r="J635" s="14">
        <f t="shared" si="62"/>
        <v>0</v>
      </c>
      <c r="K635" s="14">
        <f t="shared" si="63"/>
        <v>217377.72</v>
      </c>
      <c r="L635" s="14">
        <f t="shared" si="64"/>
        <v>0</v>
      </c>
      <c r="M635" s="14" t="str">
        <f>IFERROR(IFERROR(INDEX(Reference!$C:$C,MATCH(VALUE(LEFT(B635,(FIND("-",B635,1)-1))),Reference!$B:$B,0)),INDEX(Reference!$C:$C,MATCH((LEFT(B635,(FIND("-",B635,1)-1))),Reference!$B:$B,0))),IFERROR(IF(FIND("-",B635),"Asset Management",""),""))</f>
        <v>DBU/Field Ops O&amp;M</v>
      </c>
      <c r="N635" s="14" t="str">
        <f>_xlfn.IFNA(INDEX(Reference!$M:$N,MATCH($C635,Reference!$M:$M,0),2),"Exclude")</f>
        <v>Nonlabor</v>
      </c>
      <c r="O635" s="14" t="str">
        <f>VLOOKUP(X635,'Department Detail'!$A$2:$F$5229,5,FALSE)</f>
        <v>T&amp;D Operations Processes</v>
      </c>
      <c r="R635" s="76"/>
      <c r="X635" s="14">
        <v>4683</v>
      </c>
    </row>
    <row r="636" spans="1:24" s="14" customFormat="1" ht="15" thickBot="1" x14ac:dyDescent="0.35">
      <c r="A636" s="13"/>
      <c r="B636" s="57" t="s">
        <v>502</v>
      </c>
      <c r="C636" s="57" t="s">
        <v>194</v>
      </c>
      <c r="D636" s="56">
        <v>39298.959999999999</v>
      </c>
      <c r="E636" s="56"/>
      <c r="F636" s="14">
        <f>IF(AND(LEFT($C636,4)&lt;&gt;"8310")*OR(_xlfn.IFNA(MATCH(LEFT($B636,8),Reference!$E:$E,0),0),(_xlfn.IFNA(MATCH(MID($B636,5,4),Reference!$E:$E,0),0))),$D636,)</f>
        <v>0</v>
      </c>
      <c r="G636" s="14">
        <f t="shared" si="60"/>
        <v>0</v>
      </c>
      <c r="H636" s="14">
        <f t="shared" si="61"/>
        <v>0</v>
      </c>
      <c r="I636" s="14">
        <f>IF(AND(F636=0,G636=0,H636=0,_xlfn.IFNA(MATCH(LEFT($B636,8),Reference!$G:$G,0),0)),0,
IF(AND(F636=0,G636=0,H636=0,_xlfn.IFNA(MATCH(LEFT($B636,8),Reference!$H:$H,0),0)),$D636,
IF(AND(F636=0,G636=0,H636=0,_xlfn.IFNA(MATCH(LEFT($C636,4),Reference!$H:$H,0),0)),$D636,
IF((AND(F636=0,G636=0,H636=0,(_xlfn.IFNA(MATCH(LEFT($B636,4),Reference!$H:$H,0),0)))),$D636,
IF(AND(F636=0,G636=0,H636=0,_xlfn.IFNA(MATCH(MID($B636,5,4),Reference!$H:$H,0),0),LEFT($C636,4)&lt;&gt;"8865"),$D636,0)))))</f>
        <v>39298.959999999999</v>
      </c>
      <c r="J636" s="14">
        <f t="shared" si="62"/>
        <v>0</v>
      </c>
      <c r="K636" s="14">
        <f t="shared" si="63"/>
        <v>39298.959999999999</v>
      </c>
      <c r="L636" s="14">
        <f t="shared" si="64"/>
        <v>0</v>
      </c>
      <c r="M636" s="14" t="str">
        <f>IFERROR(IFERROR(INDEX(Reference!$C:$C,MATCH(VALUE(LEFT(B636,(FIND("-",B636,1)-1))),Reference!$B:$B,0)),INDEX(Reference!$C:$C,MATCH((LEFT(B636,(FIND("-",B636,1)-1))),Reference!$B:$B,0))),IFERROR(IF(FIND("-",B636),"Asset Management",""),""))</f>
        <v>DBU/Field Ops O&amp;M</v>
      </c>
      <c r="N636" s="14" t="str">
        <f>_xlfn.IFNA(INDEX(Reference!$M:$N,MATCH($C636,Reference!$M:$M,0),2),"Exclude")</f>
        <v>Nonlabor</v>
      </c>
      <c r="O636" s="14" t="str">
        <f>VLOOKUP(X636,'Department Detail'!$A$2:$F$5229,5,FALSE)</f>
        <v>T&amp;D Operations Processes</v>
      </c>
      <c r="R636" s="76"/>
      <c r="X636" s="14">
        <v>4683</v>
      </c>
    </row>
    <row r="637" spans="1:24" s="14" customFormat="1" ht="15" thickBot="1" x14ac:dyDescent="0.35">
      <c r="A637" s="13"/>
      <c r="B637" s="57" t="s">
        <v>502</v>
      </c>
      <c r="C637" s="57" t="s">
        <v>185</v>
      </c>
      <c r="D637" s="56">
        <v>541043.45000000007</v>
      </c>
      <c r="E637" s="56"/>
      <c r="F637" s="14">
        <f>IF(AND(LEFT($C637,4)&lt;&gt;"8310")*OR(_xlfn.IFNA(MATCH(LEFT($B637,8),Reference!$E:$E,0),0),(_xlfn.IFNA(MATCH(MID($B637,5,4),Reference!$E:$E,0),0))),$D637,)</f>
        <v>0</v>
      </c>
      <c r="G637" s="14">
        <f t="shared" si="60"/>
        <v>0</v>
      </c>
      <c r="H637" s="14">
        <f t="shared" si="61"/>
        <v>0</v>
      </c>
      <c r="I637" s="14">
        <f>IF(AND(F637=0,G637=0,H637=0,_xlfn.IFNA(MATCH(LEFT($B637,8),Reference!$G:$G,0),0)),0,
IF(AND(F637=0,G637=0,H637=0,_xlfn.IFNA(MATCH(LEFT($B637,8),Reference!$H:$H,0),0)),$D637,
IF(AND(F637=0,G637=0,H637=0,_xlfn.IFNA(MATCH(LEFT($C637,4),Reference!$H:$H,0),0)),$D637,
IF((AND(F637=0,G637=0,H637=0,(_xlfn.IFNA(MATCH(LEFT($B637,4),Reference!$H:$H,0),0)))),$D637,
IF(AND(F637=0,G637=0,H637=0,_xlfn.IFNA(MATCH(MID($B637,5,4),Reference!$H:$H,0),0),LEFT($C637,4)&lt;&gt;"8865"),$D637,0)))))</f>
        <v>541043.45000000007</v>
      </c>
      <c r="J637" s="14">
        <f t="shared" si="62"/>
        <v>0</v>
      </c>
      <c r="K637" s="14">
        <f t="shared" si="63"/>
        <v>541043.45000000007</v>
      </c>
      <c r="L637" s="14">
        <f t="shared" si="64"/>
        <v>0</v>
      </c>
      <c r="M637" s="14" t="str">
        <f>IFERROR(IFERROR(INDEX(Reference!$C:$C,MATCH(VALUE(LEFT(B637,(FIND("-",B637,1)-1))),Reference!$B:$B,0)),INDEX(Reference!$C:$C,MATCH((LEFT(B637,(FIND("-",B637,1)-1))),Reference!$B:$B,0))),IFERROR(IF(FIND("-",B637),"Asset Management",""),""))</f>
        <v>DBU/Field Ops O&amp;M</v>
      </c>
      <c r="N637" s="14" t="str">
        <f>_xlfn.IFNA(INDEX(Reference!$M:$N,MATCH($C637,Reference!$M:$M,0),2),"Exclude")</f>
        <v>NonUnion Labor</v>
      </c>
      <c r="O637" s="14" t="str">
        <f>VLOOKUP(X637,'Department Detail'!$A$2:$F$5229,5,FALSE)</f>
        <v>T&amp;D Operations Processes</v>
      </c>
      <c r="R637" s="76"/>
      <c r="X637" s="14">
        <v>4683</v>
      </c>
    </row>
    <row r="638" spans="1:24" s="14" customFormat="1" ht="15" thickBot="1" x14ac:dyDescent="0.35">
      <c r="A638" s="13"/>
      <c r="B638" s="57" t="s">
        <v>502</v>
      </c>
      <c r="C638" s="57" t="s">
        <v>503</v>
      </c>
      <c r="D638" s="56">
        <v>2500</v>
      </c>
      <c r="E638" s="56"/>
      <c r="F638" s="14">
        <f>IF(AND(LEFT($C638,4)&lt;&gt;"8310")*OR(_xlfn.IFNA(MATCH(LEFT($B638,8),Reference!$E:$E,0),0),(_xlfn.IFNA(MATCH(MID($B638,5,4),Reference!$E:$E,0),0))),$D638,)</f>
        <v>0</v>
      </c>
      <c r="G638" s="14">
        <f t="shared" si="60"/>
        <v>0</v>
      </c>
      <c r="H638" s="14">
        <f t="shared" si="61"/>
        <v>0</v>
      </c>
      <c r="I638" s="14">
        <f>IF(AND(F638=0,G638=0,H638=0,_xlfn.IFNA(MATCH(LEFT($B638,8),Reference!$G:$G,0),0)),0,
IF(AND(F638=0,G638=0,H638=0,_xlfn.IFNA(MATCH(LEFT($B638,8),Reference!$H:$H,0),0)),$D638,
IF(AND(F638=0,G638=0,H638=0,_xlfn.IFNA(MATCH(LEFT($C638,4),Reference!$H:$H,0),0)),$D638,
IF((AND(F638=0,G638=0,H638=0,(_xlfn.IFNA(MATCH(LEFT($B638,4),Reference!$H:$H,0),0)))),$D638,
IF(AND(F638=0,G638=0,H638=0,_xlfn.IFNA(MATCH(MID($B638,5,4),Reference!$H:$H,0),0),LEFT($C638,4)&lt;&gt;"8865"),$D638,0)))))</f>
        <v>2500</v>
      </c>
      <c r="J638" s="14">
        <f t="shared" si="62"/>
        <v>0</v>
      </c>
      <c r="K638" s="14">
        <f t="shared" si="63"/>
        <v>2500</v>
      </c>
      <c r="L638" s="14">
        <f t="shared" si="64"/>
        <v>0</v>
      </c>
      <c r="M638" s="14" t="str">
        <f>IFERROR(IFERROR(INDEX(Reference!$C:$C,MATCH(VALUE(LEFT(B638,(FIND("-",B638,1)-1))),Reference!$B:$B,0)),INDEX(Reference!$C:$C,MATCH((LEFT(B638,(FIND("-",B638,1)-1))),Reference!$B:$B,0))),IFERROR(IF(FIND("-",B638),"Asset Management",""),""))</f>
        <v>DBU/Field Ops O&amp;M</v>
      </c>
      <c r="N638" s="14" t="str">
        <f>_xlfn.IFNA(INDEX(Reference!$M:$N,MATCH($C638,Reference!$M:$M,0),2),"Exclude")</f>
        <v>Exclude</v>
      </c>
      <c r="O638" s="14" t="str">
        <f>VLOOKUP(X638,'Department Detail'!$A$2:$F$5229,5,FALSE)</f>
        <v>T&amp;D Operations Processes</v>
      </c>
      <c r="R638" s="76"/>
      <c r="X638" s="14">
        <v>4683</v>
      </c>
    </row>
    <row r="639" spans="1:24" s="14" customFormat="1" ht="15" thickBot="1" x14ac:dyDescent="0.35">
      <c r="A639" s="13"/>
      <c r="B639" s="57" t="s">
        <v>502</v>
      </c>
      <c r="C639" s="57" t="s">
        <v>195</v>
      </c>
      <c r="D639" s="56">
        <v>16789</v>
      </c>
      <c r="E639" s="56"/>
      <c r="F639" s="14">
        <f>IF(AND(LEFT($C639,4)&lt;&gt;"8310")*OR(_xlfn.IFNA(MATCH(LEFT($B639,8),Reference!$E:$E,0),0),(_xlfn.IFNA(MATCH(MID($B639,5,4),Reference!$E:$E,0),0))),$D639,)</f>
        <v>0</v>
      </c>
      <c r="G639" s="14">
        <f t="shared" ref="G639:G702" si="65">IF(AND(ISNUMBER(SEARCH("5024*",B639)),(F639=0)),D639,)</f>
        <v>0</v>
      </c>
      <c r="H639" s="14">
        <f t="shared" ref="H639:H702" si="66">IF(AND(ISNUMBER(SEARCH("5025*",B639)),(F639=0)),D639,)</f>
        <v>0</v>
      </c>
      <c r="I639" s="14">
        <f>IF(AND(F639=0,G639=0,H639=0,_xlfn.IFNA(MATCH(LEFT($B639,8),Reference!$G:$G,0),0)),0,
IF(AND(F639=0,G639=0,H639=0,_xlfn.IFNA(MATCH(LEFT($B639,8),Reference!$H:$H,0),0)),$D639,
IF(AND(F639=0,G639=0,H639=0,_xlfn.IFNA(MATCH(LEFT($C639,4),Reference!$H:$H,0),0)),$D639,
IF((AND(F639=0,G639=0,H639=0,(_xlfn.IFNA(MATCH(LEFT($B639,4),Reference!$H:$H,0),0)))),$D639,
IF(AND(F639=0,G639=0,H639=0,_xlfn.IFNA(MATCH(MID($B639,5,4),Reference!$H:$H,0),0),LEFT($C639,4)&lt;&gt;"8865"),$D639,0)))))</f>
        <v>16789</v>
      </c>
      <c r="J639" s="14">
        <f t="shared" ref="J639:J702" si="67">IF(AND(F639=0,G639=0,H639=0,I639=0),D639,)</f>
        <v>0</v>
      </c>
      <c r="K639" s="14">
        <f t="shared" ref="K639:K702" si="68">SUM(F639:J639)</f>
        <v>16789</v>
      </c>
      <c r="L639" s="14">
        <f t="shared" ref="L639:L702" si="69">K639-D639</f>
        <v>0</v>
      </c>
      <c r="M639" s="14" t="str">
        <f>IFERROR(IFERROR(INDEX(Reference!$C:$C,MATCH(VALUE(LEFT(B639,(FIND("-",B639,1)-1))),Reference!$B:$B,0)),INDEX(Reference!$C:$C,MATCH((LEFT(B639,(FIND("-",B639,1)-1))),Reference!$B:$B,0))),IFERROR(IF(FIND("-",B639),"Asset Management",""),""))</f>
        <v>DBU/Field Ops O&amp;M</v>
      </c>
      <c r="N639" s="14" t="str">
        <f>_xlfn.IFNA(INDEX(Reference!$M:$N,MATCH($C639,Reference!$M:$M,0),2),"Exclude")</f>
        <v>NonUnion Labor</v>
      </c>
      <c r="O639" s="14" t="str">
        <f>VLOOKUP(X639,'Department Detail'!$A$2:$F$5229,5,FALSE)</f>
        <v>T&amp;D Operations Processes</v>
      </c>
      <c r="R639" s="76"/>
      <c r="X639" s="14">
        <v>4683</v>
      </c>
    </row>
    <row r="640" spans="1:24" s="14" customFormat="1" ht="15" thickBot="1" x14ac:dyDescent="0.35">
      <c r="A640" s="13"/>
      <c r="B640" s="57" t="s">
        <v>502</v>
      </c>
      <c r="C640" s="57" t="s">
        <v>201</v>
      </c>
      <c r="D640" s="56">
        <v>3393</v>
      </c>
      <c r="E640" s="56"/>
      <c r="F640" s="14">
        <f>IF(AND(LEFT($C640,4)&lt;&gt;"8310")*OR(_xlfn.IFNA(MATCH(LEFT($B640,8),Reference!$E:$E,0),0),(_xlfn.IFNA(MATCH(MID($B640,5,4),Reference!$E:$E,0),0))),$D640,)</f>
        <v>0</v>
      </c>
      <c r="G640" s="14">
        <f t="shared" si="65"/>
        <v>0</v>
      </c>
      <c r="H640" s="14">
        <f t="shared" si="66"/>
        <v>0</v>
      </c>
      <c r="I640" s="14">
        <f>IF(AND(F640=0,G640=0,H640=0,_xlfn.IFNA(MATCH(LEFT($B640,8),Reference!$G:$G,0),0)),0,
IF(AND(F640=0,G640=0,H640=0,_xlfn.IFNA(MATCH(LEFT($B640,8),Reference!$H:$H,0),0)),$D640,
IF(AND(F640=0,G640=0,H640=0,_xlfn.IFNA(MATCH(LEFT($C640,4),Reference!$H:$H,0),0)),$D640,
IF((AND(F640=0,G640=0,H640=0,(_xlfn.IFNA(MATCH(LEFT($B640,4),Reference!$H:$H,0),0)))),$D640,
IF(AND(F640=0,G640=0,H640=0,_xlfn.IFNA(MATCH(MID($B640,5,4),Reference!$H:$H,0),0),LEFT($C640,4)&lt;&gt;"8865"),$D640,0)))))</f>
        <v>3393</v>
      </c>
      <c r="J640" s="14">
        <f t="shared" si="67"/>
        <v>0</v>
      </c>
      <c r="K640" s="14">
        <f t="shared" si="68"/>
        <v>3393</v>
      </c>
      <c r="L640" s="14">
        <f t="shared" si="69"/>
        <v>0</v>
      </c>
      <c r="M640" s="14" t="str">
        <f>IFERROR(IFERROR(INDEX(Reference!$C:$C,MATCH(VALUE(LEFT(B640,(FIND("-",B640,1)-1))),Reference!$B:$B,0)),INDEX(Reference!$C:$C,MATCH((LEFT(B640,(FIND("-",B640,1)-1))),Reference!$B:$B,0))),IFERROR(IF(FIND("-",B640),"Asset Management",""),""))</f>
        <v>DBU/Field Ops O&amp;M</v>
      </c>
      <c r="N640" s="14" t="str">
        <f>_xlfn.IFNA(INDEX(Reference!$M:$N,MATCH($C640,Reference!$M:$M,0),2),"Exclude")</f>
        <v>Nonlabor</v>
      </c>
      <c r="O640" s="14" t="str">
        <f>VLOOKUP(X640,'Department Detail'!$A$2:$F$5229,5,FALSE)</f>
        <v>T&amp;D Operations Processes</v>
      </c>
      <c r="R640" s="76"/>
      <c r="X640" s="14">
        <v>4683</v>
      </c>
    </row>
    <row r="641" spans="1:24" s="14" customFormat="1" ht="15" thickBot="1" x14ac:dyDescent="0.35">
      <c r="A641" s="13"/>
      <c r="B641" s="57" t="s">
        <v>502</v>
      </c>
      <c r="C641" s="57" t="s">
        <v>202</v>
      </c>
      <c r="D641" s="56">
        <v>6860.0499999999993</v>
      </c>
      <c r="E641" s="56"/>
      <c r="F641" s="14">
        <f>IF(AND(LEFT($C641,4)&lt;&gt;"8310")*OR(_xlfn.IFNA(MATCH(LEFT($B641,8),Reference!$E:$E,0),0),(_xlfn.IFNA(MATCH(MID($B641,5,4),Reference!$E:$E,0),0))),$D641,)</f>
        <v>0</v>
      </c>
      <c r="G641" s="14">
        <f t="shared" si="65"/>
        <v>0</v>
      </c>
      <c r="H641" s="14">
        <f t="shared" si="66"/>
        <v>0</v>
      </c>
      <c r="I641" s="14">
        <f>IF(AND(F641=0,G641=0,H641=0,_xlfn.IFNA(MATCH(LEFT($B641,8),Reference!$G:$G,0),0)),0,
IF(AND(F641=0,G641=0,H641=0,_xlfn.IFNA(MATCH(LEFT($B641,8),Reference!$H:$H,0),0)),$D641,
IF(AND(F641=0,G641=0,H641=0,_xlfn.IFNA(MATCH(LEFT($C641,4),Reference!$H:$H,0),0)),$D641,
IF((AND(F641=0,G641=0,H641=0,(_xlfn.IFNA(MATCH(LEFT($B641,4),Reference!$H:$H,0),0)))),$D641,
IF(AND(F641=0,G641=0,H641=0,_xlfn.IFNA(MATCH(MID($B641,5,4),Reference!$H:$H,0),0),LEFT($C641,4)&lt;&gt;"8865"),$D641,0)))))</f>
        <v>6860.0499999999993</v>
      </c>
      <c r="J641" s="14">
        <f t="shared" si="67"/>
        <v>0</v>
      </c>
      <c r="K641" s="14">
        <f t="shared" si="68"/>
        <v>6860.0499999999993</v>
      </c>
      <c r="L641" s="14">
        <f t="shared" si="69"/>
        <v>0</v>
      </c>
      <c r="M641" s="14" t="str">
        <f>IFERROR(IFERROR(INDEX(Reference!$C:$C,MATCH(VALUE(LEFT(B641,(FIND("-",B641,1)-1))),Reference!$B:$B,0)),INDEX(Reference!$C:$C,MATCH((LEFT(B641,(FIND("-",B641,1)-1))),Reference!$B:$B,0))),IFERROR(IF(FIND("-",B641),"Asset Management",""),""))</f>
        <v>DBU/Field Ops O&amp;M</v>
      </c>
      <c r="N641" s="14" t="str">
        <f>_xlfn.IFNA(INDEX(Reference!$M:$N,MATCH($C641,Reference!$M:$M,0),2),"Exclude")</f>
        <v>Nonlabor</v>
      </c>
      <c r="O641" s="14" t="str">
        <f>VLOOKUP(X641,'Department Detail'!$A$2:$F$5229,5,FALSE)</f>
        <v>T&amp;D Operations Processes</v>
      </c>
      <c r="R641" s="76"/>
      <c r="X641" s="14">
        <v>4683</v>
      </c>
    </row>
    <row r="642" spans="1:24" s="14" customFormat="1" ht="15" thickBot="1" x14ac:dyDescent="0.35">
      <c r="A642" s="13"/>
      <c r="B642" s="57" t="s">
        <v>502</v>
      </c>
      <c r="C642" s="57" t="s">
        <v>204</v>
      </c>
      <c r="D642" s="56">
        <v>275</v>
      </c>
      <c r="E642" s="56"/>
      <c r="F642" s="14">
        <f>IF(AND(LEFT($C642,4)&lt;&gt;"8310")*OR(_xlfn.IFNA(MATCH(LEFT($B642,8),Reference!$E:$E,0),0),(_xlfn.IFNA(MATCH(MID($B642,5,4),Reference!$E:$E,0),0))),$D642,)</f>
        <v>0</v>
      </c>
      <c r="G642" s="14">
        <f t="shared" si="65"/>
        <v>0</v>
      </c>
      <c r="H642" s="14">
        <f t="shared" si="66"/>
        <v>0</v>
      </c>
      <c r="I642" s="14">
        <f>IF(AND(F642=0,G642=0,H642=0,_xlfn.IFNA(MATCH(LEFT($B642,8),Reference!$G:$G,0),0)),0,
IF(AND(F642=0,G642=0,H642=0,_xlfn.IFNA(MATCH(LEFT($B642,8),Reference!$H:$H,0),0)),$D642,
IF(AND(F642=0,G642=0,H642=0,_xlfn.IFNA(MATCH(LEFT($C642,4),Reference!$H:$H,0),0)),$D642,
IF((AND(F642=0,G642=0,H642=0,(_xlfn.IFNA(MATCH(LEFT($B642,4),Reference!$H:$H,0),0)))),$D642,
IF(AND(F642=0,G642=0,H642=0,_xlfn.IFNA(MATCH(MID($B642,5,4),Reference!$H:$H,0),0),LEFT($C642,4)&lt;&gt;"8865"),$D642,0)))))</f>
        <v>275</v>
      </c>
      <c r="J642" s="14">
        <f t="shared" si="67"/>
        <v>0</v>
      </c>
      <c r="K642" s="14">
        <f t="shared" si="68"/>
        <v>275</v>
      </c>
      <c r="L642" s="14">
        <f t="shared" si="69"/>
        <v>0</v>
      </c>
      <c r="M642" s="14" t="str">
        <f>IFERROR(IFERROR(INDEX(Reference!$C:$C,MATCH(VALUE(LEFT(B642,(FIND("-",B642,1)-1))),Reference!$B:$B,0)),INDEX(Reference!$C:$C,MATCH((LEFT(B642,(FIND("-",B642,1)-1))),Reference!$B:$B,0))),IFERROR(IF(FIND("-",B642),"Asset Management",""),""))</f>
        <v>DBU/Field Ops O&amp;M</v>
      </c>
      <c r="N642" s="14" t="str">
        <f>_xlfn.IFNA(INDEX(Reference!$M:$N,MATCH($C642,Reference!$M:$M,0),2),"Exclude")</f>
        <v>Nonlabor</v>
      </c>
      <c r="O642" s="14" t="str">
        <f>VLOOKUP(X642,'Department Detail'!$A$2:$F$5229,5,FALSE)</f>
        <v>T&amp;D Operations Processes</v>
      </c>
      <c r="R642" s="76"/>
      <c r="X642" s="14">
        <v>4683</v>
      </c>
    </row>
    <row r="643" spans="1:24" s="14" customFormat="1" ht="15" thickBot="1" x14ac:dyDescent="0.35">
      <c r="A643" s="13"/>
      <c r="B643" s="57" t="s">
        <v>502</v>
      </c>
      <c r="C643" s="57" t="s">
        <v>206</v>
      </c>
      <c r="D643" s="56">
        <v>3419.31</v>
      </c>
      <c r="E643" s="56"/>
      <c r="F643" s="14">
        <f>IF(AND(LEFT($C643,4)&lt;&gt;"8310")*OR(_xlfn.IFNA(MATCH(LEFT($B643,8),Reference!$E:$E,0),0),(_xlfn.IFNA(MATCH(MID($B643,5,4),Reference!$E:$E,0),0))),$D643,)</f>
        <v>0</v>
      </c>
      <c r="G643" s="14">
        <f t="shared" si="65"/>
        <v>0</v>
      </c>
      <c r="H643" s="14">
        <f t="shared" si="66"/>
        <v>0</v>
      </c>
      <c r="I643" s="14">
        <f>IF(AND(F643=0,G643=0,H643=0,_xlfn.IFNA(MATCH(LEFT($B643,8),Reference!$G:$G,0),0)),0,
IF(AND(F643=0,G643=0,H643=0,_xlfn.IFNA(MATCH(LEFT($B643,8),Reference!$H:$H,0),0)),$D643,
IF(AND(F643=0,G643=0,H643=0,_xlfn.IFNA(MATCH(LEFT($C643,4),Reference!$H:$H,0),0)),$D643,
IF((AND(F643=0,G643=0,H643=0,(_xlfn.IFNA(MATCH(LEFT($B643,4),Reference!$H:$H,0),0)))),$D643,
IF(AND(F643=0,G643=0,H643=0,_xlfn.IFNA(MATCH(MID($B643,5,4),Reference!$H:$H,0),0),LEFT($C643,4)&lt;&gt;"8865"),$D643,0)))))</f>
        <v>3419.31</v>
      </c>
      <c r="J643" s="14">
        <f t="shared" si="67"/>
        <v>0</v>
      </c>
      <c r="K643" s="14">
        <f t="shared" si="68"/>
        <v>3419.31</v>
      </c>
      <c r="L643" s="14">
        <f t="shared" si="69"/>
        <v>0</v>
      </c>
      <c r="M643" s="14" t="str">
        <f>IFERROR(IFERROR(INDEX(Reference!$C:$C,MATCH(VALUE(LEFT(B643,(FIND("-",B643,1)-1))),Reference!$B:$B,0)),INDEX(Reference!$C:$C,MATCH((LEFT(B643,(FIND("-",B643,1)-1))),Reference!$B:$B,0))),IFERROR(IF(FIND("-",B643),"Asset Management",""),""))</f>
        <v>DBU/Field Ops O&amp;M</v>
      </c>
      <c r="N643" s="14" t="str">
        <f>_xlfn.IFNA(INDEX(Reference!$M:$N,MATCH($C643,Reference!$M:$M,0),2),"Exclude")</f>
        <v>Nonlabor</v>
      </c>
      <c r="O643" s="14" t="str">
        <f>VLOOKUP(X643,'Department Detail'!$A$2:$F$5229,5,FALSE)</f>
        <v>T&amp;D Operations Processes</v>
      </c>
      <c r="R643" s="76"/>
      <c r="X643" s="14">
        <v>4683</v>
      </c>
    </row>
    <row r="644" spans="1:24" s="14" customFormat="1" ht="15" thickBot="1" x14ac:dyDescent="0.35">
      <c r="A644" s="13"/>
      <c r="B644" s="57" t="s">
        <v>502</v>
      </c>
      <c r="C644" s="57" t="s">
        <v>230</v>
      </c>
      <c r="D644" s="56">
        <v>919.79</v>
      </c>
      <c r="E644" s="56"/>
      <c r="F644" s="14">
        <f>IF(AND(LEFT($C644,4)&lt;&gt;"8310")*OR(_xlfn.IFNA(MATCH(LEFT($B644,8),Reference!$E:$E,0),0),(_xlfn.IFNA(MATCH(MID($B644,5,4),Reference!$E:$E,0),0))),$D644,)</f>
        <v>0</v>
      </c>
      <c r="G644" s="14">
        <f t="shared" si="65"/>
        <v>0</v>
      </c>
      <c r="H644" s="14">
        <f t="shared" si="66"/>
        <v>0</v>
      </c>
      <c r="I644" s="14">
        <f>IF(AND(F644=0,G644=0,H644=0,_xlfn.IFNA(MATCH(LEFT($B644,8),Reference!$G:$G,0),0)),0,
IF(AND(F644=0,G644=0,H644=0,_xlfn.IFNA(MATCH(LEFT($B644,8),Reference!$H:$H,0),0)),$D644,
IF(AND(F644=0,G644=0,H644=0,_xlfn.IFNA(MATCH(LEFT($C644,4),Reference!$H:$H,0),0)),$D644,
IF((AND(F644=0,G644=0,H644=0,(_xlfn.IFNA(MATCH(LEFT($B644,4),Reference!$H:$H,0),0)))),$D644,
IF(AND(F644=0,G644=0,H644=0,_xlfn.IFNA(MATCH(MID($B644,5,4),Reference!$H:$H,0),0),LEFT($C644,4)&lt;&gt;"8865"),$D644,0)))))</f>
        <v>919.79</v>
      </c>
      <c r="J644" s="14">
        <f t="shared" si="67"/>
        <v>0</v>
      </c>
      <c r="K644" s="14">
        <f t="shared" si="68"/>
        <v>919.79</v>
      </c>
      <c r="L644" s="14">
        <f t="shared" si="69"/>
        <v>0</v>
      </c>
      <c r="M644" s="14" t="str">
        <f>IFERROR(IFERROR(INDEX(Reference!$C:$C,MATCH(VALUE(LEFT(B644,(FIND("-",B644,1)-1))),Reference!$B:$B,0)),INDEX(Reference!$C:$C,MATCH((LEFT(B644,(FIND("-",B644,1)-1))),Reference!$B:$B,0))),IFERROR(IF(FIND("-",B644),"Asset Management",""),""))</f>
        <v>DBU/Field Ops O&amp;M</v>
      </c>
      <c r="N644" s="14" t="str">
        <f>_xlfn.IFNA(INDEX(Reference!$M:$N,MATCH($C644,Reference!$M:$M,0),2),"Exclude")</f>
        <v>Nonlabor</v>
      </c>
      <c r="O644" s="14" t="str">
        <f>VLOOKUP(X644,'Department Detail'!$A$2:$F$5229,5,FALSE)</f>
        <v>Line &amp; Meter Operations</v>
      </c>
      <c r="R644" s="76"/>
      <c r="X644" s="14">
        <v>7353</v>
      </c>
    </row>
    <row r="645" spans="1:24" s="14" customFormat="1" ht="15" thickBot="1" x14ac:dyDescent="0.35">
      <c r="A645" s="13"/>
      <c r="B645" s="57" t="s">
        <v>502</v>
      </c>
      <c r="C645" s="57" t="s">
        <v>208</v>
      </c>
      <c r="D645" s="56">
        <v>20855.410000000003</v>
      </c>
      <c r="E645" s="56"/>
      <c r="F645" s="14">
        <f>IF(AND(LEFT($C645,4)&lt;&gt;"8310")*OR(_xlfn.IFNA(MATCH(LEFT($B645,8),Reference!$E:$E,0),0),(_xlfn.IFNA(MATCH(MID($B645,5,4),Reference!$E:$E,0),0))),$D645,)</f>
        <v>0</v>
      </c>
      <c r="G645" s="14">
        <f t="shared" si="65"/>
        <v>0</v>
      </c>
      <c r="H645" s="14">
        <f t="shared" si="66"/>
        <v>0</v>
      </c>
      <c r="I645" s="14">
        <f>IF(AND(F645=0,G645=0,H645=0,_xlfn.IFNA(MATCH(LEFT($B645,8),Reference!$G:$G,0),0)),0,
IF(AND(F645=0,G645=0,H645=0,_xlfn.IFNA(MATCH(LEFT($B645,8),Reference!$H:$H,0),0)),$D645,
IF(AND(F645=0,G645=0,H645=0,_xlfn.IFNA(MATCH(LEFT($C645,4),Reference!$H:$H,0),0)),$D645,
IF((AND(F645=0,G645=0,H645=0,(_xlfn.IFNA(MATCH(LEFT($B645,4),Reference!$H:$H,0),0)))),$D645,
IF(AND(F645=0,G645=0,H645=0,_xlfn.IFNA(MATCH(MID($B645,5,4),Reference!$H:$H,0),0),LEFT($C645,4)&lt;&gt;"8865"),$D645,0)))))</f>
        <v>20855.410000000003</v>
      </c>
      <c r="J645" s="14">
        <f t="shared" si="67"/>
        <v>0</v>
      </c>
      <c r="K645" s="14">
        <f t="shared" si="68"/>
        <v>20855.410000000003</v>
      </c>
      <c r="L645" s="14">
        <f t="shared" si="69"/>
        <v>0</v>
      </c>
      <c r="M645" s="14" t="str">
        <f>IFERROR(IFERROR(INDEX(Reference!$C:$C,MATCH(VALUE(LEFT(B645,(FIND("-",B645,1)-1))),Reference!$B:$B,0)),INDEX(Reference!$C:$C,MATCH((LEFT(B645,(FIND("-",B645,1)-1))),Reference!$B:$B,0))),IFERROR(IF(FIND("-",B645),"Asset Management",""),""))</f>
        <v>DBU/Field Ops O&amp;M</v>
      </c>
      <c r="N645" s="14" t="str">
        <f>_xlfn.IFNA(INDEX(Reference!$M:$N,MATCH($C645,Reference!$M:$M,0),2),"Exclude")</f>
        <v>Inventory</v>
      </c>
      <c r="O645" s="14" t="str">
        <f>VLOOKUP(X645,'Department Detail'!$A$2:$F$5229,5,FALSE)</f>
        <v>Line &amp; Meter Operations</v>
      </c>
      <c r="R645" s="76"/>
      <c r="X645" s="14">
        <v>7353</v>
      </c>
    </row>
    <row r="646" spans="1:24" s="14" customFormat="1" ht="15" thickBot="1" x14ac:dyDescent="0.35">
      <c r="A646" s="13"/>
      <c r="B646" s="57" t="s">
        <v>502</v>
      </c>
      <c r="C646" s="57" t="s">
        <v>182</v>
      </c>
      <c r="D646" s="56">
        <v>33675.119999999995</v>
      </c>
      <c r="E646" s="56"/>
      <c r="F646" s="14">
        <f>IF(AND(LEFT($C646,4)&lt;&gt;"8310")*OR(_xlfn.IFNA(MATCH(LEFT($B646,8),Reference!$E:$E,0),0),(_xlfn.IFNA(MATCH(MID($B646,5,4),Reference!$E:$E,0),0))),$D646,)</f>
        <v>0</v>
      </c>
      <c r="G646" s="14">
        <f t="shared" si="65"/>
        <v>0</v>
      </c>
      <c r="H646" s="14">
        <f t="shared" si="66"/>
        <v>0</v>
      </c>
      <c r="I646" s="14">
        <f>IF(AND(F646=0,G646=0,H646=0,_xlfn.IFNA(MATCH(LEFT($B646,8),Reference!$G:$G,0),0)),0,
IF(AND(F646=0,G646=0,H646=0,_xlfn.IFNA(MATCH(LEFT($B646,8),Reference!$H:$H,0),0)),$D646,
IF(AND(F646=0,G646=0,H646=0,_xlfn.IFNA(MATCH(LEFT($C646,4),Reference!$H:$H,0),0)),$D646,
IF((AND(F646=0,G646=0,H646=0,(_xlfn.IFNA(MATCH(LEFT($B646,4),Reference!$H:$H,0),0)))),$D646,
IF(AND(F646=0,G646=0,H646=0,_xlfn.IFNA(MATCH(MID($B646,5,4),Reference!$H:$H,0),0),LEFT($C646,4)&lt;&gt;"8865"),$D646,0)))))</f>
        <v>33675.119999999995</v>
      </c>
      <c r="J646" s="14">
        <f t="shared" si="67"/>
        <v>0</v>
      </c>
      <c r="K646" s="14">
        <f t="shared" si="68"/>
        <v>33675.119999999995</v>
      </c>
      <c r="L646" s="14">
        <f t="shared" si="69"/>
        <v>0</v>
      </c>
      <c r="M646" s="14" t="str">
        <f>IFERROR(IFERROR(INDEX(Reference!$C:$C,MATCH(VALUE(LEFT(B646,(FIND("-",B646,1)-1))),Reference!$B:$B,0)),INDEX(Reference!$C:$C,MATCH((LEFT(B646,(FIND("-",B646,1)-1))),Reference!$B:$B,0))),IFERROR(IF(FIND("-",B646),"Asset Management",""),""))</f>
        <v>DBU/Field Ops O&amp;M</v>
      </c>
      <c r="N646" s="14" t="str">
        <f>_xlfn.IFNA(INDEX(Reference!$M:$N,MATCH($C646,Reference!$M:$M,0),2),"Exclude")</f>
        <v>Nonlabor</v>
      </c>
      <c r="O646" s="14" t="str">
        <f>VLOOKUP(X646,'Department Detail'!$A$2:$F$5229,5,FALSE)</f>
        <v>Line &amp; Meter Operations</v>
      </c>
      <c r="R646" s="76"/>
      <c r="X646" s="14">
        <v>7353</v>
      </c>
    </row>
    <row r="647" spans="1:24" s="14" customFormat="1" ht="15" thickBot="1" x14ac:dyDescent="0.35">
      <c r="A647" s="13"/>
      <c r="B647" s="57" t="s">
        <v>502</v>
      </c>
      <c r="C647" s="57" t="s">
        <v>237</v>
      </c>
      <c r="D647" s="56">
        <v>33.75</v>
      </c>
      <c r="E647" s="56"/>
      <c r="F647" s="14">
        <f>IF(AND(LEFT($C647,4)&lt;&gt;"8310")*OR(_xlfn.IFNA(MATCH(LEFT($B647,8),Reference!$E:$E,0),0),(_xlfn.IFNA(MATCH(MID($B647,5,4),Reference!$E:$E,0),0))),$D647,)</f>
        <v>0</v>
      </c>
      <c r="G647" s="14">
        <f t="shared" si="65"/>
        <v>0</v>
      </c>
      <c r="H647" s="14">
        <f t="shared" si="66"/>
        <v>0</v>
      </c>
      <c r="I647" s="14">
        <f>IF(AND(F647=0,G647=0,H647=0,_xlfn.IFNA(MATCH(LEFT($B647,8),Reference!$G:$G,0),0)),0,
IF(AND(F647=0,G647=0,H647=0,_xlfn.IFNA(MATCH(LEFT($B647,8),Reference!$H:$H,0),0)),$D647,
IF(AND(F647=0,G647=0,H647=0,_xlfn.IFNA(MATCH(LEFT($C647,4),Reference!$H:$H,0),0)),$D647,
IF((AND(F647=0,G647=0,H647=0,(_xlfn.IFNA(MATCH(LEFT($B647,4),Reference!$H:$H,0),0)))),$D647,
IF(AND(F647=0,G647=0,H647=0,_xlfn.IFNA(MATCH(MID($B647,5,4),Reference!$H:$H,0),0),LEFT($C647,4)&lt;&gt;"8865"),$D647,0)))))</f>
        <v>33.75</v>
      </c>
      <c r="J647" s="14">
        <f t="shared" si="67"/>
        <v>0</v>
      </c>
      <c r="K647" s="14">
        <f t="shared" si="68"/>
        <v>33.75</v>
      </c>
      <c r="L647" s="14">
        <f t="shared" si="69"/>
        <v>0</v>
      </c>
      <c r="M647" s="14" t="str">
        <f>IFERROR(IFERROR(INDEX(Reference!$C:$C,MATCH(VALUE(LEFT(B647,(FIND("-",B647,1)-1))),Reference!$B:$B,0)),INDEX(Reference!$C:$C,MATCH((LEFT(B647,(FIND("-",B647,1)-1))),Reference!$B:$B,0))),IFERROR(IF(FIND("-",B647),"Asset Management",""),""))</f>
        <v>DBU/Field Ops O&amp;M</v>
      </c>
      <c r="N647" s="14" t="str">
        <f>_xlfn.IFNA(INDEX(Reference!$M:$N,MATCH($C647,Reference!$M:$M,0),2),"Exclude")</f>
        <v>Inventory</v>
      </c>
      <c r="O647" s="14" t="str">
        <f>VLOOKUP(X647,'Department Detail'!$A$2:$F$5229,5,FALSE)</f>
        <v>Line &amp; Meter Operations</v>
      </c>
      <c r="R647" s="76"/>
      <c r="X647" s="14" t="s">
        <v>504</v>
      </c>
    </row>
    <row r="648" spans="1:24" s="14" customFormat="1" ht="15" thickBot="1" x14ac:dyDescent="0.35">
      <c r="A648" s="13"/>
      <c r="B648" s="57" t="s">
        <v>502</v>
      </c>
      <c r="C648" s="57" t="s">
        <v>211</v>
      </c>
      <c r="D648" s="56">
        <v>-22340.080000000002</v>
      </c>
      <c r="E648" s="56"/>
      <c r="F648" s="14">
        <f>IF(AND(LEFT($C648,4)&lt;&gt;"8310")*OR(_xlfn.IFNA(MATCH(LEFT($B648,8),Reference!$E:$E,0),0),(_xlfn.IFNA(MATCH(MID($B648,5,4),Reference!$E:$E,0),0))),$D648,)</f>
        <v>0</v>
      </c>
      <c r="G648" s="14">
        <f t="shared" si="65"/>
        <v>0</v>
      </c>
      <c r="H648" s="14">
        <f t="shared" si="66"/>
        <v>0</v>
      </c>
      <c r="I648" s="14">
        <f>IF(AND(F648=0,G648=0,H648=0,_xlfn.IFNA(MATCH(LEFT($B648,8),Reference!$G:$G,0),0)),0,
IF(AND(F648=0,G648=0,H648=0,_xlfn.IFNA(MATCH(LEFT($B648,8),Reference!$H:$H,0),0)),$D648,
IF(AND(F648=0,G648=0,H648=0,_xlfn.IFNA(MATCH(LEFT($C648,4),Reference!$H:$H,0),0)),$D648,
IF((AND(F648=0,G648=0,H648=0,(_xlfn.IFNA(MATCH(LEFT($B648,4),Reference!$H:$H,0),0)))),$D648,
IF(AND(F648=0,G648=0,H648=0,_xlfn.IFNA(MATCH(MID($B648,5,4),Reference!$H:$H,0),0),LEFT($C648,4)&lt;&gt;"8865"),$D648,0)))))</f>
        <v>-22340.080000000002</v>
      </c>
      <c r="J648" s="14">
        <f t="shared" si="67"/>
        <v>0</v>
      </c>
      <c r="K648" s="14">
        <f t="shared" si="68"/>
        <v>-22340.080000000002</v>
      </c>
      <c r="L648" s="14">
        <f t="shared" si="69"/>
        <v>0</v>
      </c>
      <c r="M648" s="14" t="str">
        <f>IFERROR(IFERROR(INDEX(Reference!$C:$C,MATCH(VALUE(LEFT(B648,(FIND("-",B648,1)-1))),Reference!$B:$B,0)),INDEX(Reference!$C:$C,MATCH((LEFT(B648,(FIND("-",B648,1)-1))),Reference!$B:$B,0))),IFERROR(IF(FIND("-",B648),"Asset Management",""),""))</f>
        <v>DBU/Field Ops O&amp;M</v>
      </c>
      <c r="N648" s="14" t="str">
        <f>_xlfn.IFNA(INDEX(Reference!$M:$N,MATCH($C648,Reference!$M:$M,0),2),"Exclude")</f>
        <v>Inventory</v>
      </c>
      <c r="O648" s="14" t="str">
        <f>VLOOKUP(X648,'Department Detail'!$A$2:$F$5229,5,FALSE)</f>
        <v>Line &amp; Meter Operations</v>
      </c>
      <c r="R648" s="76"/>
      <c r="X648" s="14" t="s">
        <v>504</v>
      </c>
    </row>
    <row r="649" spans="1:24" s="14" customFormat="1" ht="15" thickBot="1" x14ac:dyDescent="0.35">
      <c r="A649" s="13"/>
      <c r="B649" s="57" t="s">
        <v>502</v>
      </c>
      <c r="C649" s="57" t="s">
        <v>331</v>
      </c>
      <c r="D649" s="56">
        <v>9600</v>
      </c>
      <c r="E649" s="56"/>
      <c r="F649" s="14">
        <f>IF(AND(LEFT($C649,4)&lt;&gt;"8310")*OR(_xlfn.IFNA(MATCH(LEFT($B649,8),Reference!$E:$E,0),0),(_xlfn.IFNA(MATCH(MID($B649,5,4),Reference!$E:$E,0),0))),$D649,)</f>
        <v>0</v>
      </c>
      <c r="G649" s="14">
        <f t="shared" si="65"/>
        <v>0</v>
      </c>
      <c r="H649" s="14">
        <f t="shared" si="66"/>
        <v>0</v>
      </c>
      <c r="I649" s="14">
        <f>IF(AND(F649=0,G649=0,H649=0,_xlfn.IFNA(MATCH(LEFT($B649,8),Reference!$G:$G,0),0)),0,
IF(AND(F649=0,G649=0,H649=0,_xlfn.IFNA(MATCH(LEFT($B649,8),Reference!$H:$H,0),0)),$D649,
IF(AND(F649=0,G649=0,H649=0,_xlfn.IFNA(MATCH(LEFT($C649,4),Reference!$H:$H,0),0)),$D649,
IF((AND(F649=0,G649=0,H649=0,(_xlfn.IFNA(MATCH(LEFT($B649,4),Reference!$H:$H,0),0)))),$D649,
IF(AND(F649=0,G649=0,H649=0,_xlfn.IFNA(MATCH(MID($B649,5,4),Reference!$H:$H,0),0),LEFT($C649,4)&lt;&gt;"8865"),$D649,0)))))</f>
        <v>9600</v>
      </c>
      <c r="J649" s="14">
        <f t="shared" si="67"/>
        <v>0</v>
      </c>
      <c r="K649" s="14">
        <f t="shared" si="68"/>
        <v>9600</v>
      </c>
      <c r="L649" s="14">
        <f t="shared" si="69"/>
        <v>0</v>
      </c>
      <c r="M649" s="14" t="str">
        <f>IFERROR(IFERROR(INDEX(Reference!$C:$C,MATCH(VALUE(LEFT(B649,(FIND("-",B649,1)-1))),Reference!$B:$B,0)),INDEX(Reference!$C:$C,MATCH((LEFT(B649,(FIND("-",B649,1)-1))),Reference!$B:$B,0))),IFERROR(IF(FIND("-",B649),"Asset Management",""),""))</f>
        <v>DBU/Field Ops O&amp;M</v>
      </c>
      <c r="N649" s="14" t="str">
        <f>_xlfn.IFNA(INDEX(Reference!$M:$N,MATCH($C649,Reference!$M:$M,0),2),"Exclude")</f>
        <v>Inventory</v>
      </c>
      <c r="O649" s="14" t="str">
        <f>VLOOKUP(X649,'Department Detail'!$A$2:$F$5229,5,FALSE)</f>
        <v>Line &amp; Meter Operations</v>
      </c>
      <c r="R649" s="76"/>
      <c r="X649" s="14" t="s">
        <v>504</v>
      </c>
    </row>
    <row r="650" spans="1:24" s="14" customFormat="1" ht="15" thickBot="1" x14ac:dyDescent="0.35">
      <c r="A650" s="13"/>
      <c r="B650" s="57" t="s">
        <v>502</v>
      </c>
      <c r="C650" s="57" t="s">
        <v>213</v>
      </c>
      <c r="D650" s="56">
        <v>532.28</v>
      </c>
      <c r="E650" s="56"/>
      <c r="F650" s="14">
        <f>IF(AND(LEFT($C650,4)&lt;&gt;"8310")*OR(_xlfn.IFNA(MATCH(LEFT($B650,8),Reference!$E:$E,0),0),(_xlfn.IFNA(MATCH(MID($B650,5,4),Reference!$E:$E,0),0))),$D650,)</f>
        <v>0</v>
      </c>
      <c r="G650" s="14">
        <f t="shared" si="65"/>
        <v>0</v>
      </c>
      <c r="H650" s="14">
        <f t="shared" si="66"/>
        <v>0</v>
      </c>
      <c r="I650" s="14">
        <f>IF(AND(F650=0,G650=0,H650=0,_xlfn.IFNA(MATCH(LEFT($B650,8),Reference!$G:$G,0),0)),0,
IF(AND(F650=0,G650=0,H650=0,_xlfn.IFNA(MATCH(LEFT($B650,8),Reference!$H:$H,0),0)),$D650,
IF(AND(F650=0,G650=0,H650=0,_xlfn.IFNA(MATCH(LEFT($C650,4),Reference!$H:$H,0),0)),$D650,
IF((AND(F650=0,G650=0,H650=0,(_xlfn.IFNA(MATCH(LEFT($B650,4),Reference!$H:$H,0),0)))),$D650,
IF(AND(F650=0,G650=0,H650=0,_xlfn.IFNA(MATCH(MID($B650,5,4),Reference!$H:$H,0),0),LEFT($C650,4)&lt;&gt;"8865"),$D650,0)))))</f>
        <v>532.28</v>
      </c>
      <c r="J650" s="14">
        <f t="shared" si="67"/>
        <v>0</v>
      </c>
      <c r="K650" s="14">
        <f t="shared" si="68"/>
        <v>532.28</v>
      </c>
      <c r="L650" s="14">
        <f t="shared" si="69"/>
        <v>0</v>
      </c>
      <c r="M650" s="14" t="str">
        <f>IFERROR(IFERROR(INDEX(Reference!$C:$C,MATCH(VALUE(LEFT(B650,(FIND("-",B650,1)-1))),Reference!$B:$B,0)),INDEX(Reference!$C:$C,MATCH((LEFT(B650,(FIND("-",B650,1)-1))),Reference!$B:$B,0))),IFERROR(IF(FIND("-",B650),"Asset Management",""),""))</f>
        <v>DBU/Field Ops O&amp;M</v>
      </c>
      <c r="N650" s="14" t="str">
        <f>_xlfn.IFNA(INDEX(Reference!$M:$N,MATCH($C650,Reference!$M:$M,0),2),"Exclude")</f>
        <v>Nonlabor</v>
      </c>
      <c r="O650" s="14" t="str">
        <f>VLOOKUP(X650,'Department Detail'!$A$2:$F$5229,5,FALSE)</f>
        <v>Line &amp; Meter Operations</v>
      </c>
      <c r="R650" s="76"/>
      <c r="X650" s="14" t="s">
        <v>504</v>
      </c>
    </row>
    <row r="651" spans="1:24" s="14" customFormat="1" ht="15" thickBot="1" x14ac:dyDescent="0.35">
      <c r="A651" s="13"/>
      <c r="B651" s="57" t="s">
        <v>502</v>
      </c>
      <c r="C651" s="57" t="s">
        <v>287</v>
      </c>
      <c r="D651" s="56">
        <v>102</v>
      </c>
      <c r="E651" s="56"/>
      <c r="F651" s="14">
        <f>IF(AND(LEFT($C651,4)&lt;&gt;"8310")*OR(_xlfn.IFNA(MATCH(LEFT($B651,8),Reference!$E:$E,0),0),(_xlfn.IFNA(MATCH(MID($B651,5,4),Reference!$E:$E,0),0))),$D651,)</f>
        <v>0</v>
      </c>
      <c r="G651" s="14">
        <f t="shared" si="65"/>
        <v>0</v>
      </c>
      <c r="H651" s="14">
        <f t="shared" si="66"/>
        <v>0</v>
      </c>
      <c r="I651" s="14">
        <f>IF(AND(F651=0,G651=0,H651=0,_xlfn.IFNA(MATCH(LEFT($B651,8),Reference!$G:$G,0),0)),0,
IF(AND(F651=0,G651=0,H651=0,_xlfn.IFNA(MATCH(LEFT($B651,8),Reference!$H:$H,0),0)),$D651,
IF(AND(F651=0,G651=0,H651=0,_xlfn.IFNA(MATCH(LEFT($C651,4),Reference!$H:$H,0),0)),$D651,
IF((AND(F651=0,G651=0,H651=0,(_xlfn.IFNA(MATCH(LEFT($B651,4),Reference!$H:$H,0),0)))),$D651,
IF(AND(F651=0,G651=0,H651=0,_xlfn.IFNA(MATCH(MID($B651,5,4),Reference!$H:$H,0),0),LEFT($C651,4)&lt;&gt;"8865"),$D651,0)))))</f>
        <v>102</v>
      </c>
      <c r="J651" s="14">
        <f t="shared" si="67"/>
        <v>0</v>
      </c>
      <c r="K651" s="14">
        <f t="shared" si="68"/>
        <v>102</v>
      </c>
      <c r="L651" s="14">
        <f t="shared" si="69"/>
        <v>0</v>
      </c>
      <c r="M651" s="14" t="str">
        <f>IFERROR(IFERROR(INDEX(Reference!$C:$C,MATCH(VALUE(LEFT(B651,(FIND("-",B651,1)-1))),Reference!$B:$B,0)),INDEX(Reference!$C:$C,MATCH((LEFT(B651,(FIND("-",B651,1)-1))),Reference!$B:$B,0))),IFERROR(IF(FIND("-",B651),"Asset Management",""),""))</f>
        <v>DBU/Field Ops O&amp;M</v>
      </c>
      <c r="N651" s="14" t="str">
        <f>_xlfn.IFNA(INDEX(Reference!$M:$N,MATCH($C651,Reference!$M:$M,0),2),"Exclude")</f>
        <v>Exclude</v>
      </c>
      <c r="O651" s="14" t="str">
        <f>VLOOKUP(X651,'Department Detail'!$A$2:$F$5229,5,FALSE)</f>
        <v>Line &amp; Meter Operations</v>
      </c>
      <c r="R651" s="76"/>
      <c r="X651" s="14" t="s">
        <v>504</v>
      </c>
    </row>
    <row r="652" spans="1:24" s="14" customFormat="1" ht="15" thickBot="1" x14ac:dyDescent="0.35">
      <c r="A652" s="13"/>
      <c r="B652" s="57" t="s">
        <v>502</v>
      </c>
      <c r="C652" s="57" t="s">
        <v>260</v>
      </c>
      <c r="D652" s="56">
        <v>-139678.99</v>
      </c>
      <c r="E652" s="56"/>
      <c r="F652" s="14">
        <f>IF(AND(LEFT($C652,4)&lt;&gt;"8310")*OR(_xlfn.IFNA(MATCH(LEFT($B652,8),Reference!$E:$E,0),0),(_xlfn.IFNA(MATCH(MID($B652,5,4),Reference!$E:$E,0),0))),$D652,)</f>
        <v>0</v>
      </c>
      <c r="G652" s="14">
        <f t="shared" si="65"/>
        <v>0</v>
      </c>
      <c r="H652" s="14">
        <f t="shared" si="66"/>
        <v>0</v>
      </c>
      <c r="I652" s="14">
        <f>IF(AND(F652=0,G652=0,H652=0,_xlfn.IFNA(MATCH(LEFT($B652,8),Reference!$G:$G,0),0)),0,
IF(AND(F652=0,G652=0,H652=0,_xlfn.IFNA(MATCH(LEFT($B652,8),Reference!$H:$H,0),0)),$D652,
IF(AND(F652=0,G652=0,H652=0,_xlfn.IFNA(MATCH(LEFT($C652,4),Reference!$H:$H,0),0)),$D652,
IF((AND(F652=0,G652=0,H652=0,(_xlfn.IFNA(MATCH(LEFT($B652,4),Reference!$H:$H,0),0)))),$D652,
IF(AND(F652=0,G652=0,H652=0,_xlfn.IFNA(MATCH(MID($B652,5,4),Reference!$H:$H,0),0),LEFT($C652,4)&lt;&gt;"8865"),$D652,0)))))</f>
        <v>-139678.99</v>
      </c>
      <c r="J652" s="14">
        <f t="shared" si="67"/>
        <v>0</v>
      </c>
      <c r="K652" s="14">
        <f t="shared" si="68"/>
        <v>-139678.99</v>
      </c>
      <c r="L652" s="14">
        <f t="shared" si="69"/>
        <v>0</v>
      </c>
      <c r="M652" s="14" t="str">
        <f>IFERROR(IFERROR(INDEX(Reference!$C:$C,MATCH(VALUE(LEFT(B652,(FIND("-",B652,1)-1))),Reference!$B:$B,0)),INDEX(Reference!$C:$C,MATCH((LEFT(B652,(FIND("-",B652,1)-1))),Reference!$B:$B,0))),IFERROR(IF(FIND("-",B652),"Asset Management",""),""))</f>
        <v>DBU/Field Ops O&amp;M</v>
      </c>
      <c r="N652" s="14" t="str">
        <f>_xlfn.IFNA(INDEX(Reference!$M:$N,MATCH($C652,Reference!$M:$M,0),2),"Exclude")</f>
        <v>Project Proceeds</v>
      </c>
      <c r="O652" s="14" t="str">
        <f>VLOOKUP(X652,'Department Detail'!$A$2:$F$5229,5,FALSE)</f>
        <v>Line &amp; Meter Operations</v>
      </c>
      <c r="R652" s="76"/>
      <c r="X652" s="14" t="s">
        <v>504</v>
      </c>
    </row>
    <row r="653" spans="1:24" s="14" customFormat="1" ht="15" thickBot="1" x14ac:dyDescent="0.35">
      <c r="A653" s="13"/>
      <c r="B653" s="57" t="s">
        <v>502</v>
      </c>
      <c r="C653" s="57" t="s">
        <v>188</v>
      </c>
      <c r="D653" s="56">
        <v>3918.75</v>
      </c>
      <c r="E653" s="56"/>
      <c r="F653" s="14">
        <f>IF(AND(LEFT($C653,4)&lt;&gt;"8310")*OR(_xlfn.IFNA(MATCH(LEFT($B653,8),Reference!$E:$E,0),0),(_xlfn.IFNA(MATCH(MID($B653,5,4),Reference!$E:$E,0),0))),$D653,)</f>
        <v>0</v>
      </c>
      <c r="G653" s="14">
        <f t="shared" si="65"/>
        <v>0</v>
      </c>
      <c r="H653" s="14">
        <f t="shared" si="66"/>
        <v>0</v>
      </c>
      <c r="I653" s="14">
        <f>IF(AND(F653=0,G653=0,H653=0,_xlfn.IFNA(MATCH(LEFT($B653,8),Reference!$G:$G,0),0)),0,
IF(AND(F653=0,G653=0,H653=0,_xlfn.IFNA(MATCH(LEFT($B653,8),Reference!$H:$H,0),0)),$D653,
IF(AND(F653=0,G653=0,H653=0,_xlfn.IFNA(MATCH(LEFT($C653,4),Reference!$H:$H,0),0)),$D653,
IF((AND(F653=0,G653=0,H653=0,(_xlfn.IFNA(MATCH(LEFT($B653,4),Reference!$H:$H,0),0)))),$D653,
IF(AND(F653=0,G653=0,H653=0,_xlfn.IFNA(MATCH(MID($B653,5,4),Reference!$H:$H,0),0),LEFT($C653,4)&lt;&gt;"8865"),$D653,0)))))</f>
        <v>3918.75</v>
      </c>
      <c r="J653" s="14">
        <f t="shared" si="67"/>
        <v>0</v>
      </c>
      <c r="K653" s="14">
        <f t="shared" si="68"/>
        <v>3918.75</v>
      </c>
      <c r="L653" s="14">
        <f t="shared" si="69"/>
        <v>0</v>
      </c>
      <c r="M653" s="14" t="str">
        <f>IFERROR(IFERROR(INDEX(Reference!$C:$C,MATCH(VALUE(LEFT(B653,(FIND("-",B653,1)-1))),Reference!$B:$B,0)),INDEX(Reference!$C:$C,MATCH((LEFT(B653,(FIND("-",B653,1)-1))),Reference!$B:$B,0))),IFERROR(IF(FIND("-",B653),"Asset Management",""),""))</f>
        <v>DBU/Field Ops O&amp;M</v>
      </c>
      <c r="N653" s="14" t="str">
        <f>_xlfn.IFNA(INDEX(Reference!$M:$N,MATCH($C653,Reference!$M:$M,0),2),"Exclude")</f>
        <v>NonUnion Labor</v>
      </c>
      <c r="O653" s="14" t="str">
        <f>VLOOKUP(X653,'Department Detail'!$A$2:$F$5229,5,FALSE)</f>
        <v>Line &amp; Meter Operations</v>
      </c>
      <c r="R653" s="76"/>
      <c r="X653" s="14" t="s">
        <v>504</v>
      </c>
    </row>
    <row r="654" spans="1:24" s="14" customFormat="1" ht="15" thickBot="1" x14ac:dyDescent="0.35">
      <c r="A654" s="13"/>
      <c r="B654" s="57" t="s">
        <v>505</v>
      </c>
      <c r="C654" s="57" t="s">
        <v>185</v>
      </c>
      <c r="D654" s="56">
        <v>187086.7</v>
      </c>
      <c r="E654" s="56"/>
      <c r="F654" s="14">
        <f>IF(AND(LEFT($C654,4)&lt;&gt;"8310")*OR(_xlfn.IFNA(MATCH(LEFT($B654,8),Reference!$E:$E,0),0),(_xlfn.IFNA(MATCH(MID($B654,5,4),Reference!$E:$E,0),0))),$D654,)</f>
        <v>187086.7</v>
      </c>
      <c r="G654" s="14">
        <f t="shared" si="65"/>
        <v>0</v>
      </c>
      <c r="H654" s="14">
        <f t="shared" si="66"/>
        <v>0</v>
      </c>
      <c r="I654" s="14">
        <f>IF(AND(F654=0,G654=0,H654=0,_xlfn.IFNA(MATCH(LEFT($B654,8),Reference!$G:$G,0),0)),0,
IF(AND(F654=0,G654=0,H654=0,_xlfn.IFNA(MATCH(LEFT($B654,8),Reference!$H:$H,0),0)),$D654,
IF(AND(F654=0,G654=0,H654=0,_xlfn.IFNA(MATCH(LEFT($C654,4),Reference!$H:$H,0),0)),$D654,
IF((AND(F654=0,G654=0,H654=0,(_xlfn.IFNA(MATCH(LEFT($B654,4),Reference!$H:$H,0),0)))),$D654,
IF(AND(F654=0,G654=0,H654=0,_xlfn.IFNA(MATCH(MID($B654,5,4),Reference!$H:$H,0),0),LEFT($C654,4)&lt;&gt;"8865"),$D654,0)))))</f>
        <v>0</v>
      </c>
      <c r="J654" s="14">
        <f t="shared" si="67"/>
        <v>0</v>
      </c>
      <c r="K654" s="14">
        <f t="shared" si="68"/>
        <v>187086.7</v>
      </c>
      <c r="L654" s="14">
        <f t="shared" si="69"/>
        <v>0</v>
      </c>
      <c r="M654" s="14" t="str">
        <f>IFERROR(IFERROR(INDEX(Reference!$C:$C,MATCH(VALUE(LEFT(B654,(FIND("-",B654,1)-1))),Reference!$B:$B,0)),INDEX(Reference!$C:$C,MATCH((LEFT(B654,(FIND("-",B654,1)-1))),Reference!$B:$B,0))),IFERROR(IF(FIND("-",B654),"Asset Management",""),""))</f>
        <v>DBU/Field Ops O&amp;M</v>
      </c>
      <c r="N654" s="14" t="str">
        <f>_xlfn.IFNA(INDEX(Reference!$M:$N,MATCH($C654,Reference!$M:$M,0),2),"Exclude")</f>
        <v>NonUnion Labor</v>
      </c>
      <c r="O654" s="14" t="str">
        <f>VLOOKUP(X654,'Department Detail'!$A$2:$F$5229,5,FALSE)</f>
        <v>Line &amp; Meter Operations</v>
      </c>
      <c r="R654" s="76"/>
      <c r="X654" s="14" t="s">
        <v>504</v>
      </c>
    </row>
    <row r="655" spans="1:24" s="14" customFormat="1" ht="15" thickBot="1" x14ac:dyDescent="0.35">
      <c r="A655" s="13"/>
      <c r="B655" s="57" t="s">
        <v>506</v>
      </c>
      <c r="C655" s="57" t="s">
        <v>202</v>
      </c>
      <c r="D655" s="56">
        <v>600</v>
      </c>
      <c r="E655" s="56"/>
      <c r="F655" s="14">
        <f>IF(AND(LEFT($C655,4)&lt;&gt;"8310")*OR(_xlfn.IFNA(MATCH(LEFT($B655,8),Reference!$E:$E,0),0),(_xlfn.IFNA(MATCH(MID($B655,5,4),Reference!$E:$E,0),0))),$D655,)</f>
        <v>0</v>
      </c>
      <c r="G655" s="14">
        <f t="shared" si="65"/>
        <v>0</v>
      </c>
      <c r="H655" s="14">
        <f t="shared" si="66"/>
        <v>0</v>
      </c>
      <c r="I655" s="14">
        <f>IF(AND(F655=0,G655=0,H655=0,_xlfn.IFNA(MATCH(LEFT($B655,8),Reference!$G:$G,0),0)),0,
IF(AND(F655=0,G655=0,H655=0,_xlfn.IFNA(MATCH(LEFT($B655,8),Reference!$H:$H,0),0)),$D655,
IF(AND(F655=0,G655=0,H655=0,_xlfn.IFNA(MATCH(LEFT($C655,4),Reference!$H:$H,0),0)),$D655,
IF((AND(F655=0,G655=0,H655=0,(_xlfn.IFNA(MATCH(LEFT($B655,4),Reference!$H:$H,0),0)))),$D655,
IF(AND(F655=0,G655=0,H655=0,_xlfn.IFNA(MATCH(MID($B655,5,4),Reference!$H:$H,0),0),LEFT($C655,4)&lt;&gt;"8865"),$D655,0)))))</f>
        <v>600</v>
      </c>
      <c r="J655" s="14">
        <f t="shared" si="67"/>
        <v>0</v>
      </c>
      <c r="K655" s="14">
        <f t="shared" si="68"/>
        <v>600</v>
      </c>
      <c r="L655" s="14">
        <f t="shared" si="69"/>
        <v>0</v>
      </c>
      <c r="M655" s="14" t="str">
        <f>IFERROR(IFERROR(INDEX(Reference!$C:$C,MATCH(VALUE(LEFT(B655,(FIND("-",B655,1)-1))),Reference!$B:$B,0)),INDEX(Reference!$C:$C,MATCH((LEFT(B655,(FIND("-",B655,1)-1))),Reference!$B:$B,0))),IFERROR(IF(FIND("-",B655),"Asset Management",""),""))</f>
        <v>DBU/Field Ops O&amp;M</v>
      </c>
      <c r="N655" s="14" t="str">
        <f>_xlfn.IFNA(INDEX(Reference!$M:$N,MATCH($C655,Reference!$M:$M,0),2),"Exclude")</f>
        <v>Nonlabor</v>
      </c>
      <c r="O655" s="14" t="str">
        <f>VLOOKUP(X655,'Department Detail'!$A$2:$F$5229,5,FALSE)</f>
        <v>Line &amp; Meter Operations</v>
      </c>
      <c r="R655" s="76"/>
      <c r="X655" s="14" t="s">
        <v>504</v>
      </c>
    </row>
    <row r="656" spans="1:24" s="14" customFormat="1" ht="15" thickBot="1" x14ac:dyDescent="0.35">
      <c r="A656" s="13"/>
      <c r="B656" s="57" t="s">
        <v>506</v>
      </c>
      <c r="C656" s="57" t="s">
        <v>206</v>
      </c>
      <c r="D656" s="56">
        <v>200</v>
      </c>
      <c r="E656" s="56"/>
      <c r="F656" s="14">
        <f>IF(AND(LEFT($C656,4)&lt;&gt;"8310")*OR(_xlfn.IFNA(MATCH(LEFT($B656,8),Reference!$E:$E,0),0),(_xlfn.IFNA(MATCH(MID($B656,5,4),Reference!$E:$E,0),0))),$D656,)</f>
        <v>0</v>
      </c>
      <c r="G656" s="14">
        <f t="shared" si="65"/>
        <v>0</v>
      </c>
      <c r="H656" s="14">
        <f t="shared" si="66"/>
        <v>0</v>
      </c>
      <c r="I656" s="14">
        <f>IF(AND(F656=0,G656=0,H656=0,_xlfn.IFNA(MATCH(LEFT($B656,8),Reference!$G:$G,0),0)),0,
IF(AND(F656=0,G656=0,H656=0,_xlfn.IFNA(MATCH(LEFT($B656,8),Reference!$H:$H,0),0)),$D656,
IF(AND(F656=0,G656=0,H656=0,_xlfn.IFNA(MATCH(LEFT($C656,4),Reference!$H:$H,0),0)),$D656,
IF((AND(F656=0,G656=0,H656=0,(_xlfn.IFNA(MATCH(LEFT($B656,4),Reference!$H:$H,0),0)))),$D656,
IF(AND(F656=0,G656=0,H656=0,_xlfn.IFNA(MATCH(MID($B656,5,4),Reference!$H:$H,0),0),LEFT($C656,4)&lt;&gt;"8865"),$D656,0)))))</f>
        <v>200</v>
      </c>
      <c r="J656" s="14">
        <f t="shared" si="67"/>
        <v>0</v>
      </c>
      <c r="K656" s="14">
        <f t="shared" si="68"/>
        <v>200</v>
      </c>
      <c r="L656" s="14">
        <f t="shared" si="69"/>
        <v>0</v>
      </c>
      <c r="M656" s="14" t="str">
        <f>IFERROR(IFERROR(INDEX(Reference!$C:$C,MATCH(VALUE(LEFT(B656,(FIND("-",B656,1)-1))),Reference!$B:$B,0)),INDEX(Reference!$C:$C,MATCH((LEFT(B656,(FIND("-",B656,1)-1))),Reference!$B:$B,0))),IFERROR(IF(FIND("-",B656),"Asset Management",""),""))</f>
        <v>DBU/Field Ops O&amp;M</v>
      </c>
      <c r="N656" s="14" t="str">
        <f>_xlfn.IFNA(INDEX(Reference!$M:$N,MATCH($C656,Reference!$M:$M,0),2),"Exclude")</f>
        <v>Nonlabor</v>
      </c>
      <c r="O656" s="14" t="str">
        <f>VLOOKUP(X656,'Department Detail'!$A$2:$F$5229,5,FALSE)</f>
        <v>Line &amp; Meter Operations</v>
      </c>
      <c r="R656" s="76"/>
      <c r="X656" s="14" t="s">
        <v>504</v>
      </c>
    </row>
    <row r="657" spans="1:24" s="14" customFormat="1" ht="15" thickBot="1" x14ac:dyDescent="0.35">
      <c r="A657" s="13"/>
      <c r="B657" s="57" t="s">
        <v>506</v>
      </c>
      <c r="C657" s="57" t="s">
        <v>182</v>
      </c>
      <c r="D657" s="56">
        <v>525</v>
      </c>
      <c r="E657" s="56"/>
      <c r="F657" s="14">
        <f>IF(AND(LEFT($C657,4)&lt;&gt;"8310")*OR(_xlfn.IFNA(MATCH(LEFT($B657,8),Reference!$E:$E,0),0),(_xlfn.IFNA(MATCH(MID($B657,5,4),Reference!$E:$E,0),0))),$D657,)</f>
        <v>0</v>
      </c>
      <c r="G657" s="14">
        <f t="shared" si="65"/>
        <v>0</v>
      </c>
      <c r="H657" s="14">
        <f t="shared" si="66"/>
        <v>0</v>
      </c>
      <c r="I657" s="14">
        <f>IF(AND(F657=0,G657=0,H657=0,_xlfn.IFNA(MATCH(LEFT($B657,8),Reference!$G:$G,0),0)),0,
IF(AND(F657=0,G657=0,H657=0,_xlfn.IFNA(MATCH(LEFT($B657,8),Reference!$H:$H,0),0)),$D657,
IF(AND(F657=0,G657=0,H657=0,_xlfn.IFNA(MATCH(LEFT($C657,4),Reference!$H:$H,0),0)),$D657,
IF((AND(F657=0,G657=0,H657=0,(_xlfn.IFNA(MATCH(LEFT($B657,4),Reference!$H:$H,0),0)))),$D657,
IF(AND(F657=0,G657=0,H657=0,_xlfn.IFNA(MATCH(MID($B657,5,4),Reference!$H:$H,0),0),LEFT($C657,4)&lt;&gt;"8865"),$D657,0)))))</f>
        <v>525</v>
      </c>
      <c r="J657" s="14">
        <f t="shared" si="67"/>
        <v>0</v>
      </c>
      <c r="K657" s="14">
        <f t="shared" si="68"/>
        <v>525</v>
      </c>
      <c r="L657" s="14">
        <f t="shared" si="69"/>
        <v>0</v>
      </c>
      <c r="M657" s="14" t="str">
        <f>IFERROR(IFERROR(INDEX(Reference!$C:$C,MATCH(VALUE(LEFT(B657,(FIND("-",B657,1)-1))),Reference!$B:$B,0)),INDEX(Reference!$C:$C,MATCH((LEFT(B657,(FIND("-",B657,1)-1))),Reference!$B:$B,0))),IFERROR(IF(FIND("-",B657),"Asset Management",""),""))</f>
        <v>DBU/Field Ops O&amp;M</v>
      </c>
      <c r="N657" s="14" t="str">
        <f>_xlfn.IFNA(INDEX(Reference!$M:$N,MATCH($C657,Reference!$M:$M,0),2),"Exclude")</f>
        <v>Nonlabor</v>
      </c>
      <c r="O657" s="14" t="str">
        <f>VLOOKUP(X657,'Department Detail'!$A$2:$F$5229,5,FALSE)</f>
        <v>Line &amp; Meter Operations</v>
      </c>
      <c r="R657" s="76"/>
      <c r="X657" s="14" t="s">
        <v>504</v>
      </c>
    </row>
    <row r="658" spans="1:24" s="14" customFormat="1" ht="15" thickBot="1" x14ac:dyDescent="0.35">
      <c r="A658" s="13"/>
      <c r="B658" s="57" t="s">
        <v>506</v>
      </c>
      <c r="C658" s="57" t="s">
        <v>213</v>
      </c>
      <c r="D658" s="56">
        <v>35</v>
      </c>
      <c r="E658" s="56"/>
      <c r="F658" s="14">
        <f>IF(AND(LEFT($C658,4)&lt;&gt;"8310")*OR(_xlfn.IFNA(MATCH(LEFT($B658,8),Reference!$E:$E,0),0),(_xlfn.IFNA(MATCH(MID($B658,5,4),Reference!$E:$E,0),0))),$D658,)</f>
        <v>0</v>
      </c>
      <c r="G658" s="14">
        <f t="shared" si="65"/>
        <v>0</v>
      </c>
      <c r="H658" s="14">
        <f t="shared" si="66"/>
        <v>0</v>
      </c>
      <c r="I658" s="14">
        <f>IF(AND(F658=0,G658=0,H658=0,_xlfn.IFNA(MATCH(LEFT($B658,8),Reference!$G:$G,0),0)),0,
IF(AND(F658=0,G658=0,H658=0,_xlfn.IFNA(MATCH(LEFT($B658,8),Reference!$H:$H,0),0)),$D658,
IF(AND(F658=0,G658=0,H658=0,_xlfn.IFNA(MATCH(LEFT($C658,4),Reference!$H:$H,0),0)),$D658,
IF((AND(F658=0,G658=0,H658=0,(_xlfn.IFNA(MATCH(LEFT($B658,4),Reference!$H:$H,0),0)))),$D658,
IF(AND(F658=0,G658=0,H658=0,_xlfn.IFNA(MATCH(MID($B658,5,4),Reference!$H:$H,0),0),LEFT($C658,4)&lt;&gt;"8865"),$D658,0)))))</f>
        <v>35</v>
      </c>
      <c r="J658" s="14">
        <f t="shared" si="67"/>
        <v>0</v>
      </c>
      <c r="K658" s="14">
        <f t="shared" si="68"/>
        <v>35</v>
      </c>
      <c r="L658" s="14">
        <f t="shared" si="69"/>
        <v>0</v>
      </c>
      <c r="M658" s="14" t="str">
        <f>IFERROR(IFERROR(INDEX(Reference!$C:$C,MATCH(VALUE(LEFT(B658,(FIND("-",B658,1)-1))),Reference!$B:$B,0)),INDEX(Reference!$C:$C,MATCH((LEFT(B658,(FIND("-",B658,1)-1))),Reference!$B:$B,0))),IFERROR(IF(FIND("-",B658),"Asset Management",""),""))</f>
        <v>DBU/Field Ops O&amp;M</v>
      </c>
      <c r="N658" s="14" t="str">
        <f>_xlfn.IFNA(INDEX(Reference!$M:$N,MATCH($C658,Reference!$M:$M,0),2),"Exclude")</f>
        <v>Nonlabor</v>
      </c>
      <c r="O658" s="14" t="str">
        <f>VLOOKUP(X658,'Department Detail'!$A$2:$F$5229,5,FALSE)</f>
        <v>Line &amp; Meter Operations</v>
      </c>
      <c r="R658" s="76"/>
      <c r="X658" s="14" t="s">
        <v>507</v>
      </c>
    </row>
    <row r="659" spans="1:24" s="14" customFormat="1" ht="15" thickBot="1" x14ac:dyDescent="0.35">
      <c r="A659" s="13"/>
      <c r="B659" s="57" t="s">
        <v>508</v>
      </c>
      <c r="C659" s="57" t="s">
        <v>185</v>
      </c>
      <c r="D659" s="56">
        <v>3746.8</v>
      </c>
      <c r="E659" s="56"/>
      <c r="F659" s="14">
        <f>IF(AND(LEFT($C659,4)&lt;&gt;"8310")*OR(_xlfn.IFNA(MATCH(LEFT($B659,8),Reference!$E:$E,0),0),(_xlfn.IFNA(MATCH(MID($B659,5,4),Reference!$E:$E,0),0))),$D659,)</f>
        <v>0</v>
      </c>
      <c r="G659" s="14">
        <f t="shared" si="65"/>
        <v>0</v>
      </c>
      <c r="H659" s="14">
        <f t="shared" si="66"/>
        <v>0</v>
      </c>
      <c r="I659" s="14">
        <f>IF(AND(F659=0,G659=0,H659=0,_xlfn.IFNA(MATCH(LEFT($B659,8),Reference!$G:$G,0),0)),0,
IF(AND(F659=0,G659=0,H659=0,_xlfn.IFNA(MATCH(LEFT($B659,8),Reference!$H:$H,0),0)),$D659,
IF(AND(F659=0,G659=0,H659=0,_xlfn.IFNA(MATCH(LEFT($C659,4),Reference!$H:$H,0),0)),$D659,
IF((AND(F659=0,G659=0,H659=0,(_xlfn.IFNA(MATCH(LEFT($B659,4),Reference!$H:$H,0),0)))),$D659,
IF(AND(F659=0,G659=0,H659=0,_xlfn.IFNA(MATCH(MID($B659,5,4),Reference!$H:$H,0),0),LEFT($C659,4)&lt;&gt;"8865"),$D659,0)))))</f>
        <v>3746.8</v>
      </c>
      <c r="J659" s="14">
        <f t="shared" si="67"/>
        <v>0</v>
      </c>
      <c r="K659" s="14">
        <f t="shared" si="68"/>
        <v>3746.8</v>
      </c>
      <c r="L659" s="14">
        <f t="shared" si="69"/>
        <v>0</v>
      </c>
      <c r="M659" s="14" t="str">
        <f>IFERROR(IFERROR(INDEX(Reference!$C:$C,MATCH(VALUE(LEFT(B659,(FIND("-",B659,1)-1))),Reference!$B:$B,0)),INDEX(Reference!$C:$C,MATCH((LEFT(B659,(FIND("-",B659,1)-1))),Reference!$B:$B,0))),IFERROR(IF(FIND("-",B659),"Asset Management",""),""))</f>
        <v>DBU/Field Ops O&amp;M</v>
      </c>
      <c r="N659" s="14" t="str">
        <f>_xlfn.IFNA(INDEX(Reference!$M:$N,MATCH($C659,Reference!$M:$M,0),2),"Exclude")</f>
        <v>NonUnion Labor</v>
      </c>
      <c r="O659" s="14" t="str">
        <f>VLOOKUP(X659,'Department Detail'!$A$2:$F$5229,5,FALSE)</f>
        <v>Line &amp; Meter Operations</v>
      </c>
      <c r="R659" s="76"/>
      <c r="X659" s="14" t="s">
        <v>507</v>
      </c>
    </row>
    <row r="660" spans="1:24" s="14" customFormat="1" ht="15" thickBot="1" x14ac:dyDescent="0.35">
      <c r="A660" s="13"/>
      <c r="B660" s="57" t="s">
        <v>508</v>
      </c>
      <c r="C660" s="57" t="s">
        <v>195</v>
      </c>
      <c r="D660" s="56">
        <v>1200</v>
      </c>
      <c r="E660" s="56"/>
      <c r="F660" s="14">
        <f>IF(AND(LEFT($C660,4)&lt;&gt;"8310")*OR(_xlfn.IFNA(MATCH(LEFT($B660,8),Reference!$E:$E,0),0),(_xlfn.IFNA(MATCH(MID($B660,5,4),Reference!$E:$E,0),0))),$D660,)</f>
        <v>0</v>
      </c>
      <c r="G660" s="14">
        <f t="shared" si="65"/>
        <v>0</v>
      </c>
      <c r="H660" s="14">
        <f t="shared" si="66"/>
        <v>0</v>
      </c>
      <c r="I660" s="14">
        <f>IF(AND(F660=0,G660=0,H660=0,_xlfn.IFNA(MATCH(LEFT($B660,8),Reference!$G:$G,0),0)),0,
IF(AND(F660=0,G660=0,H660=0,_xlfn.IFNA(MATCH(LEFT($B660,8),Reference!$H:$H,0),0)),$D660,
IF(AND(F660=0,G660=0,H660=0,_xlfn.IFNA(MATCH(LEFT($C660,4),Reference!$H:$H,0),0)),$D660,
IF((AND(F660=0,G660=0,H660=0,(_xlfn.IFNA(MATCH(LEFT($B660,4),Reference!$H:$H,0),0)))),$D660,
IF(AND(F660=0,G660=0,H660=0,_xlfn.IFNA(MATCH(MID($B660,5,4),Reference!$H:$H,0),0),LEFT($C660,4)&lt;&gt;"8865"),$D660,0)))))</f>
        <v>1200</v>
      </c>
      <c r="J660" s="14">
        <f t="shared" si="67"/>
        <v>0</v>
      </c>
      <c r="K660" s="14">
        <f t="shared" si="68"/>
        <v>1200</v>
      </c>
      <c r="L660" s="14">
        <f t="shared" si="69"/>
        <v>0</v>
      </c>
      <c r="M660" s="14" t="str">
        <f>IFERROR(IFERROR(INDEX(Reference!$C:$C,MATCH(VALUE(LEFT(B660,(FIND("-",B660,1)-1))),Reference!$B:$B,0)),INDEX(Reference!$C:$C,MATCH((LEFT(B660,(FIND("-",B660,1)-1))),Reference!$B:$B,0))),IFERROR(IF(FIND("-",B660),"Asset Management",""),""))</f>
        <v>DBU/Field Ops O&amp;M</v>
      </c>
      <c r="N660" s="14" t="str">
        <f>_xlfn.IFNA(INDEX(Reference!$M:$N,MATCH($C660,Reference!$M:$M,0),2),"Exclude")</f>
        <v>NonUnion Labor</v>
      </c>
      <c r="O660" s="14" t="str">
        <f>VLOOKUP(X660,'Department Detail'!$A$2:$F$5229,5,FALSE)</f>
        <v>Line &amp; Meter Operations</v>
      </c>
      <c r="R660" s="76"/>
      <c r="X660" s="14" t="s">
        <v>507</v>
      </c>
    </row>
    <row r="661" spans="1:24" s="14" customFormat="1" ht="15" thickBot="1" x14ac:dyDescent="0.35">
      <c r="A661" s="13"/>
      <c r="B661" s="57" t="s">
        <v>508</v>
      </c>
      <c r="C661" s="57" t="s">
        <v>188</v>
      </c>
      <c r="D661" s="56">
        <v>20.66</v>
      </c>
      <c r="E661" s="56"/>
      <c r="F661" s="14">
        <f>IF(AND(LEFT($C661,4)&lt;&gt;"8310")*OR(_xlfn.IFNA(MATCH(LEFT($B661,8),Reference!$E:$E,0),0),(_xlfn.IFNA(MATCH(MID($B661,5,4),Reference!$E:$E,0),0))),$D661,)</f>
        <v>0</v>
      </c>
      <c r="G661" s="14">
        <f t="shared" si="65"/>
        <v>0</v>
      </c>
      <c r="H661" s="14">
        <f t="shared" si="66"/>
        <v>0</v>
      </c>
      <c r="I661" s="14">
        <f>IF(AND(F661=0,G661=0,H661=0,_xlfn.IFNA(MATCH(LEFT($B661,8),Reference!$G:$G,0),0)),0,
IF(AND(F661=0,G661=0,H661=0,_xlfn.IFNA(MATCH(LEFT($B661,8),Reference!$H:$H,0),0)),$D661,
IF(AND(F661=0,G661=0,H661=0,_xlfn.IFNA(MATCH(LEFT($C661,4),Reference!$H:$H,0),0)),$D661,
IF((AND(F661=0,G661=0,H661=0,(_xlfn.IFNA(MATCH(LEFT($B661,4),Reference!$H:$H,0),0)))),$D661,
IF(AND(F661=0,G661=0,H661=0,_xlfn.IFNA(MATCH(MID($B661,5,4),Reference!$H:$H,0),0),LEFT($C661,4)&lt;&gt;"8865"),$D661,0)))))</f>
        <v>20.66</v>
      </c>
      <c r="J661" s="14">
        <f t="shared" si="67"/>
        <v>0</v>
      </c>
      <c r="K661" s="14">
        <f t="shared" si="68"/>
        <v>20.66</v>
      </c>
      <c r="L661" s="14">
        <f t="shared" si="69"/>
        <v>0</v>
      </c>
      <c r="M661" s="14" t="str">
        <f>IFERROR(IFERROR(INDEX(Reference!$C:$C,MATCH(VALUE(LEFT(B661,(FIND("-",B661,1)-1))),Reference!$B:$B,0)),INDEX(Reference!$C:$C,MATCH((LEFT(B661,(FIND("-",B661,1)-1))),Reference!$B:$B,0))),IFERROR(IF(FIND("-",B661),"Asset Management",""),""))</f>
        <v>DBU/Field Ops O&amp;M</v>
      </c>
      <c r="N661" s="14" t="str">
        <f>_xlfn.IFNA(INDEX(Reference!$M:$N,MATCH($C661,Reference!$M:$M,0),2),"Exclude")</f>
        <v>NonUnion Labor</v>
      </c>
      <c r="O661" s="14" t="str">
        <f>VLOOKUP(X661,'Department Detail'!$A$2:$F$5229,5,FALSE)</f>
        <v>Line &amp; Meter Operations</v>
      </c>
      <c r="R661" s="76"/>
      <c r="X661" s="14" t="s">
        <v>507</v>
      </c>
    </row>
    <row r="662" spans="1:24" s="14" customFormat="1" ht="15" thickBot="1" x14ac:dyDescent="0.35">
      <c r="A662" s="13"/>
      <c r="B662" s="57" t="s">
        <v>509</v>
      </c>
      <c r="C662" s="57" t="s">
        <v>190</v>
      </c>
      <c r="D662" s="56">
        <v>160</v>
      </c>
      <c r="E662" s="56"/>
      <c r="F662" s="14">
        <f>IF(AND(LEFT($C662,4)&lt;&gt;"8310")*OR(_xlfn.IFNA(MATCH(LEFT($B662,8),Reference!$E:$E,0),0),(_xlfn.IFNA(MATCH(MID($B662,5,4),Reference!$E:$E,0),0))),$D662,)</f>
        <v>0</v>
      </c>
      <c r="G662" s="14">
        <f t="shared" si="65"/>
        <v>0</v>
      </c>
      <c r="H662" s="14">
        <f t="shared" si="66"/>
        <v>0</v>
      </c>
      <c r="I662" s="14">
        <f>IF(AND(F662=0,G662=0,H662=0,_xlfn.IFNA(MATCH(LEFT($B662,8),Reference!$G:$G,0),0)),0,
IF(AND(F662=0,G662=0,H662=0,_xlfn.IFNA(MATCH(LEFT($B662,8),Reference!$H:$H,0),0)),$D662,
IF(AND(F662=0,G662=0,H662=0,_xlfn.IFNA(MATCH(LEFT($C662,4),Reference!$H:$H,0),0)),$D662,
IF((AND(F662=0,G662=0,H662=0,(_xlfn.IFNA(MATCH(LEFT($B662,4),Reference!$H:$H,0),0)))),$D662,
IF(AND(F662=0,G662=0,H662=0,_xlfn.IFNA(MATCH(MID($B662,5,4),Reference!$H:$H,0),0),LEFT($C662,4)&lt;&gt;"8865"),$D662,0)))))</f>
        <v>160</v>
      </c>
      <c r="J662" s="14">
        <f t="shared" si="67"/>
        <v>0</v>
      </c>
      <c r="K662" s="14">
        <f t="shared" si="68"/>
        <v>160</v>
      </c>
      <c r="L662" s="14">
        <f t="shared" si="69"/>
        <v>0</v>
      </c>
      <c r="M662" s="14" t="str">
        <f>IFERROR(IFERROR(INDEX(Reference!$C:$C,MATCH(VALUE(LEFT(B662,(FIND("-",B662,1)-1))),Reference!$B:$B,0)),INDEX(Reference!$C:$C,MATCH((LEFT(B662,(FIND("-",B662,1)-1))),Reference!$B:$B,0))),IFERROR(IF(FIND("-",B662),"Asset Management",""),""))</f>
        <v>DBU/Field Ops O&amp;M</v>
      </c>
      <c r="N662" s="14" t="str">
        <f>_xlfn.IFNA(INDEX(Reference!$M:$N,MATCH($C662,Reference!$M:$M,0),2),"Exclude")</f>
        <v>Nonlabor</v>
      </c>
      <c r="O662" s="14" t="str">
        <f>VLOOKUP(X662,'Department Detail'!$A$2:$F$5229,5,FALSE)</f>
        <v>Line &amp; Meter Operations</v>
      </c>
      <c r="R662" s="76"/>
      <c r="X662" s="14" t="s">
        <v>507</v>
      </c>
    </row>
    <row r="663" spans="1:24" s="14" customFormat="1" ht="15" thickBot="1" x14ac:dyDescent="0.35">
      <c r="A663" s="13"/>
      <c r="B663" s="57" t="s">
        <v>509</v>
      </c>
      <c r="C663" s="57" t="s">
        <v>185</v>
      </c>
      <c r="D663" s="56">
        <v>26298.269999999997</v>
      </c>
      <c r="E663" s="56"/>
      <c r="F663" s="14">
        <f>IF(AND(LEFT($C663,4)&lt;&gt;"8310")*OR(_xlfn.IFNA(MATCH(LEFT($B663,8),Reference!$E:$E,0),0),(_xlfn.IFNA(MATCH(MID($B663,5,4),Reference!$E:$E,0),0))),$D663,)</f>
        <v>0</v>
      </c>
      <c r="G663" s="14">
        <f t="shared" si="65"/>
        <v>0</v>
      </c>
      <c r="H663" s="14">
        <f t="shared" si="66"/>
        <v>0</v>
      </c>
      <c r="I663" s="14">
        <f>IF(AND(F663=0,G663=0,H663=0,_xlfn.IFNA(MATCH(LEFT($B663,8),Reference!$G:$G,0),0)),0,
IF(AND(F663=0,G663=0,H663=0,_xlfn.IFNA(MATCH(LEFT($B663,8),Reference!$H:$H,0),0)),$D663,
IF(AND(F663=0,G663=0,H663=0,_xlfn.IFNA(MATCH(LEFT($C663,4),Reference!$H:$H,0),0)),$D663,
IF((AND(F663=0,G663=0,H663=0,(_xlfn.IFNA(MATCH(LEFT($B663,4),Reference!$H:$H,0),0)))),$D663,
IF(AND(F663=0,G663=0,H663=0,_xlfn.IFNA(MATCH(MID($B663,5,4),Reference!$H:$H,0),0),LEFT($C663,4)&lt;&gt;"8865"),$D663,0)))))</f>
        <v>26298.269999999997</v>
      </c>
      <c r="J663" s="14">
        <f t="shared" si="67"/>
        <v>0</v>
      </c>
      <c r="K663" s="14">
        <f t="shared" si="68"/>
        <v>26298.269999999997</v>
      </c>
      <c r="L663" s="14">
        <f t="shared" si="69"/>
        <v>0</v>
      </c>
      <c r="M663" s="14" t="str">
        <f>IFERROR(IFERROR(INDEX(Reference!$C:$C,MATCH(VALUE(LEFT(B663,(FIND("-",B663,1)-1))),Reference!$B:$B,0)),INDEX(Reference!$C:$C,MATCH((LEFT(B663,(FIND("-",B663,1)-1))),Reference!$B:$B,0))),IFERROR(IF(FIND("-",B663),"Asset Management",""),""))</f>
        <v>DBU/Field Ops O&amp;M</v>
      </c>
      <c r="N663" s="14" t="str">
        <f>_xlfn.IFNA(INDEX(Reference!$M:$N,MATCH($C663,Reference!$M:$M,0),2),"Exclude")</f>
        <v>NonUnion Labor</v>
      </c>
      <c r="O663" s="14" t="str">
        <f>VLOOKUP(X663,'Department Detail'!$A$2:$F$5229,5,FALSE)</f>
        <v>Line &amp; Meter Operations</v>
      </c>
      <c r="R663" s="76"/>
      <c r="X663" s="14" t="s">
        <v>507</v>
      </c>
    </row>
    <row r="664" spans="1:24" s="14" customFormat="1" ht="15" thickBot="1" x14ac:dyDescent="0.35">
      <c r="A664" s="13"/>
      <c r="B664" s="57" t="s">
        <v>509</v>
      </c>
      <c r="C664" s="57" t="s">
        <v>225</v>
      </c>
      <c r="D664" s="56">
        <v>-540</v>
      </c>
      <c r="E664" s="56"/>
      <c r="F664" s="14">
        <f>IF(AND(LEFT($C664,4)&lt;&gt;"8310")*OR(_xlfn.IFNA(MATCH(LEFT($B664,8),Reference!$E:$E,0),0),(_xlfn.IFNA(MATCH(MID($B664,5,4),Reference!$E:$E,0),0))),$D664,)</f>
        <v>0</v>
      </c>
      <c r="G664" s="14">
        <f t="shared" si="65"/>
        <v>0</v>
      </c>
      <c r="H664" s="14">
        <f t="shared" si="66"/>
        <v>0</v>
      </c>
      <c r="I664" s="14">
        <f>IF(AND(F664=0,G664=0,H664=0,_xlfn.IFNA(MATCH(LEFT($B664,8),Reference!$G:$G,0),0)),0,
IF(AND(F664=0,G664=0,H664=0,_xlfn.IFNA(MATCH(LEFT($B664,8),Reference!$H:$H,0),0)),$D664,
IF(AND(F664=0,G664=0,H664=0,_xlfn.IFNA(MATCH(LEFT($C664,4),Reference!$H:$H,0),0)),$D664,
IF((AND(F664=0,G664=0,H664=0,(_xlfn.IFNA(MATCH(LEFT($B664,4),Reference!$H:$H,0),0)))),$D664,
IF(AND(F664=0,G664=0,H664=0,_xlfn.IFNA(MATCH(MID($B664,5,4),Reference!$H:$H,0),0),LEFT($C664,4)&lt;&gt;"8865"),$D664,0)))))</f>
        <v>-540</v>
      </c>
      <c r="J664" s="14">
        <f t="shared" si="67"/>
        <v>0</v>
      </c>
      <c r="K664" s="14">
        <f t="shared" si="68"/>
        <v>-540</v>
      </c>
      <c r="L664" s="14">
        <f t="shared" si="69"/>
        <v>0</v>
      </c>
      <c r="M664" s="14" t="str">
        <f>IFERROR(IFERROR(INDEX(Reference!$C:$C,MATCH(VALUE(LEFT(B664,(FIND("-",B664,1)-1))),Reference!$B:$B,0)),INDEX(Reference!$C:$C,MATCH((LEFT(B664,(FIND("-",B664,1)-1))),Reference!$B:$B,0))),IFERROR(IF(FIND("-",B664),"Asset Management",""),""))</f>
        <v>DBU/Field Ops O&amp;M</v>
      </c>
      <c r="N664" s="14" t="str">
        <f>_xlfn.IFNA(INDEX(Reference!$M:$N,MATCH($C664,Reference!$M:$M,0),2),"Exclude")</f>
        <v>Exclude</v>
      </c>
      <c r="O664" s="14" t="str">
        <f>VLOOKUP(X664,'Department Detail'!$A$2:$F$5229,5,FALSE)</f>
        <v>Line &amp; Meter Operations</v>
      </c>
      <c r="R664" s="76"/>
      <c r="X664" s="14" t="s">
        <v>507</v>
      </c>
    </row>
    <row r="665" spans="1:24" s="14" customFormat="1" ht="15" thickBot="1" x14ac:dyDescent="0.35">
      <c r="A665" s="13"/>
      <c r="B665" s="57" t="s">
        <v>509</v>
      </c>
      <c r="C665" s="57" t="s">
        <v>208</v>
      </c>
      <c r="D665" s="56">
        <v>14374.55</v>
      </c>
      <c r="E665" s="56"/>
      <c r="F665" s="14">
        <f>IF(AND(LEFT($C665,4)&lt;&gt;"8310")*OR(_xlfn.IFNA(MATCH(LEFT($B665,8),Reference!$E:$E,0),0),(_xlfn.IFNA(MATCH(MID($B665,5,4),Reference!$E:$E,0),0))),$D665,)</f>
        <v>0</v>
      </c>
      <c r="G665" s="14">
        <f t="shared" si="65"/>
        <v>0</v>
      </c>
      <c r="H665" s="14">
        <f t="shared" si="66"/>
        <v>0</v>
      </c>
      <c r="I665" s="14">
        <f>IF(AND(F665=0,G665=0,H665=0,_xlfn.IFNA(MATCH(LEFT($B665,8),Reference!$G:$G,0),0)),0,
IF(AND(F665=0,G665=0,H665=0,_xlfn.IFNA(MATCH(LEFT($B665,8),Reference!$H:$H,0),0)),$D665,
IF(AND(F665=0,G665=0,H665=0,_xlfn.IFNA(MATCH(LEFT($C665,4),Reference!$H:$H,0),0)),$D665,
IF((AND(F665=0,G665=0,H665=0,(_xlfn.IFNA(MATCH(LEFT($B665,4),Reference!$H:$H,0),0)))),$D665,
IF(AND(F665=0,G665=0,H665=0,_xlfn.IFNA(MATCH(MID($B665,5,4),Reference!$H:$H,0),0),LEFT($C665,4)&lt;&gt;"8865"),$D665,0)))))</f>
        <v>14374.55</v>
      </c>
      <c r="J665" s="14">
        <f t="shared" si="67"/>
        <v>0</v>
      </c>
      <c r="K665" s="14">
        <f t="shared" si="68"/>
        <v>14374.55</v>
      </c>
      <c r="L665" s="14">
        <f t="shared" si="69"/>
        <v>0</v>
      </c>
      <c r="M665" s="14" t="str">
        <f>IFERROR(IFERROR(INDEX(Reference!$C:$C,MATCH(VALUE(LEFT(B665,(FIND("-",B665,1)-1))),Reference!$B:$B,0)),INDEX(Reference!$C:$C,MATCH((LEFT(B665,(FIND("-",B665,1)-1))),Reference!$B:$B,0))),IFERROR(IF(FIND("-",B665),"Asset Management",""),""))</f>
        <v>DBU/Field Ops O&amp;M</v>
      </c>
      <c r="N665" s="14" t="str">
        <f>_xlfn.IFNA(INDEX(Reference!$M:$N,MATCH($C665,Reference!$M:$M,0),2),"Exclude")</f>
        <v>Inventory</v>
      </c>
      <c r="O665" s="14" t="str">
        <f>VLOOKUP(X665,'Department Detail'!$A$2:$F$5229,5,FALSE)</f>
        <v>Line &amp; Meter Operations</v>
      </c>
      <c r="R665" s="76"/>
      <c r="X665" s="14" t="s">
        <v>507</v>
      </c>
    </row>
    <row r="666" spans="1:24" s="14" customFormat="1" ht="15" thickBot="1" x14ac:dyDescent="0.35">
      <c r="A666" s="13"/>
      <c r="B666" s="57" t="s">
        <v>509</v>
      </c>
      <c r="C666" s="57" t="s">
        <v>211</v>
      </c>
      <c r="D666" s="56">
        <v>-189.07999999999998</v>
      </c>
      <c r="E666" s="56"/>
      <c r="F666" s="14">
        <f>IF(AND(LEFT($C666,4)&lt;&gt;"8310")*OR(_xlfn.IFNA(MATCH(LEFT($B666,8),Reference!$E:$E,0),0),(_xlfn.IFNA(MATCH(MID($B666,5,4),Reference!$E:$E,0),0))),$D666,)</f>
        <v>0</v>
      </c>
      <c r="G666" s="14">
        <f t="shared" si="65"/>
        <v>0</v>
      </c>
      <c r="H666" s="14">
        <f t="shared" si="66"/>
        <v>0</v>
      </c>
      <c r="I666" s="14">
        <f>IF(AND(F666=0,G666=0,H666=0,_xlfn.IFNA(MATCH(LEFT($B666,8),Reference!$G:$G,0),0)),0,
IF(AND(F666=0,G666=0,H666=0,_xlfn.IFNA(MATCH(LEFT($B666,8),Reference!$H:$H,0),0)),$D666,
IF(AND(F666=0,G666=0,H666=0,_xlfn.IFNA(MATCH(LEFT($C666,4),Reference!$H:$H,0),0)),$D666,
IF((AND(F666=0,G666=0,H666=0,(_xlfn.IFNA(MATCH(LEFT($B666,4),Reference!$H:$H,0),0)))),$D666,
IF(AND(F666=0,G666=0,H666=0,_xlfn.IFNA(MATCH(MID($B666,5,4),Reference!$H:$H,0),0),LEFT($C666,4)&lt;&gt;"8865"),$D666,0)))))</f>
        <v>-189.07999999999998</v>
      </c>
      <c r="J666" s="14">
        <f t="shared" si="67"/>
        <v>0</v>
      </c>
      <c r="K666" s="14">
        <f t="shared" si="68"/>
        <v>-189.07999999999998</v>
      </c>
      <c r="L666" s="14">
        <f t="shared" si="69"/>
        <v>0</v>
      </c>
      <c r="M666" s="14" t="str">
        <f>IFERROR(IFERROR(INDEX(Reference!$C:$C,MATCH(VALUE(LEFT(B666,(FIND("-",B666,1)-1))),Reference!$B:$B,0)),INDEX(Reference!$C:$C,MATCH((LEFT(B666,(FIND("-",B666,1)-1))),Reference!$B:$B,0))),IFERROR(IF(FIND("-",B666),"Asset Management",""),""))</f>
        <v>DBU/Field Ops O&amp;M</v>
      </c>
      <c r="N666" s="14" t="str">
        <f>_xlfn.IFNA(INDEX(Reference!$M:$N,MATCH($C666,Reference!$M:$M,0),2),"Exclude")</f>
        <v>Inventory</v>
      </c>
      <c r="O666" s="14" t="str">
        <f>VLOOKUP(X666,'Department Detail'!$A$2:$F$5229,5,FALSE)</f>
        <v>Line &amp; Meter Operations</v>
      </c>
      <c r="R666" s="76"/>
      <c r="X666" s="14" t="s">
        <v>507</v>
      </c>
    </row>
    <row r="667" spans="1:24" s="14" customFormat="1" ht="15" thickBot="1" x14ac:dyDescent="0.35">
      <c r="A667" s="13"/>
      <c r="B667" s="57" t="s">
        <v>509</v>
      </c>
      <c r="C667" s="57" t="s">
        <v>188</v>
      </c>
      <c r="D667" s="56">
        <v>103.3</v>
      </c>
      <c r="E667" s="56"/>
      <c r="F667" s="14">
        <f>IF(AND(LEFT($C667,4)&lt;&gt;"8310")*OR(_xlfn.IFNA(MATCH(LEFT($B667,8),Reference!$E:$E,0),0),(_xlfn.IFNA(MATCH(MID($B667,5,4),Reference!$E:$E,0),0))),$D667,)</f>
        <v>0</v>
      </c>
      <c r="G667" s="14">
        <f t="shared" si="65"/>
        <v>0</v>
      </c>
      <c r="H667" s="14">
        <f t="shared" si="66"/>
        <v>0</v>
      </c>
      <c r="I667" s="14">
        <f>IF(AND(F667=0,G667=0,H667=0,_xlfn.IFNA(MATCH(LEFT($B667,8),Reference!$G:$G,0),0)),0,
IF(AND(F667=0,G667=0,H667=0,_xlfn.IFNA(MATCH(LEFT($B667,8),Reference!$H:$H,0),0)),$D667,
IF(AND(F667=0,G667=0,H667=0,_xlfn.IFNA(MATCH(LEFT($C667,4),Reference!$H:$H,0),0)),$D667,
IF((AND(F667=0,G667=0,H667=0,(_xlfn.IFNA(MATCH(LEFT($B667,4),Reference!$H:$H,0),0)))),$D667,
IF(AND(F667=0,G667=0,H667=0,_xlfn.IFNA(MATCH(MID($B667,5,4),Reference!$H:$H,0),0),LEFT($C667,4)&lt;&gt;"8865"),$D667,0)))))</f>
        <v>103.3</v>
      </c>
      <c r="J667" s="14">
        <f t="shared" si="67"/>
        <v>0</v>
      </c>
      <c r="K667" s="14">
        <f t="shared" si="68"/>
        <v>103.3</v>
      </c>
      <c r="L667" s="14">
        <f t="shared" si="69"/>
        <v>0</v>
      </c>
      <c r="M667" s="14" t="str">
        <f>IFERROR(IFERROR(INDEX(Reference!$C:$C,MATCH(VALUE(LEFT(B667,(FIND("-",B667,1)-1))),Reference!$B:$B,0)),INDEX(Reference!$C:$C,MATCH((LEFT(B667,(FIND("-",B667,1)-1))),Reference!$B:$B,0))),IFERROR(IF(FIND("-",B667),"Asset Management",""),""))</f>
        <v>DBU/Field Ops O&amp;M</v>
      </c>
      <c r="N667" s="14" t="str">
        <f>_xlfn.IFNA(INDEX(Reference!$M:$N,MATCH($C667,Reference!$M:$M,0),2),"Exclude")</f>
        <v>NonUnion Labor</v>
      </c>
      <c r="O667" s="14" t="str">
        <f>VLOOKUP(X667,'Department Detail'!$A$2:$F$5229,5,FALSE)</f>
        <v>Line &amp; Meter Operations</v>
      </c>
      <c r="R667" s="76"/>
      <c r="X667" s="14" t="s">
        <v>507</v>
      </c>
    </row>
    <row r="668" spans="1:24" s="14" customFormat="1" ht="15" thickBot="1" x14ac:dyDescent="0.35">
      <c r="A668" s="13"/>
      <c r="B668" s="57" t="s">
        <v>510</v>
      </c>
      <c r="C668" s="57" t="s">
        <v>195</v>
      </c>
      <c r="D668" s="56">
        <v>1050</v>
      </c>
      <c r="E668" s="56"/>
      <c r="F668" s="14">
        <f>IF(AND(LEFT($C668,4)&lt;&gt;"8310")*OR(_xlfn.IFNA(MATCH(LEFT($B668,8),Reference!$E:$E,0),0),(_xlfn.IFNA(MATCH(MID($B668,5,4),Reference!$E:$E,0),0))),$D668,)</f>
        <v>0</v>
      </c>
      <c r="G668" s="14">
        <f t="shared" si="65"/>
        <v>0</v>
      </c>
      <c r="H668" s="14">
        <f t="shared" si="66"/>
        <v>0</v>
      </c>
      <c r="I668" s="14">
        <f>IF(AND(F668=0,G668=0,H668=0,_xlfn.IFNA(MATCH(LEFT($B668,8),Reference!$G:$G,0),0)),0,
IF(AND(F668=0,G668=0,H668=0,_xlfn.IFNA(MATCH(LEFT($B668,8),Reference!$H:$H,0),0)),$D668,
IF(AND(F668=0,G668=0,H668=0,_xlfn.IFNA(MATCH(LEFT($C668,4),Reference!$H:$H,0),0)),$D668,
IF((AND(F668=0,G668=0,H668=0,(_xlfn.IFNA(MATCH(LEFT($B668,4),Reference!$H:$H,0),0)))),$D668,
IF(AND(F668=0,G668=0,H668=0,_xlfn.IFNA(MATCH(MID($B668,5,4),Reference!$H:$H,0),0),LEFT($C668,4)&lt;&gt;"8865"),$D668,0)))))</f>
        <v>0</v>
      </c>
      <c r="J668" s="14">
        <f t="shared" si="67"/>
        <v>1050</v>
      </c>
      <c r="K668" s="14">
        <f t="shared" si="68"/>
        <v>1050</v>
      </c>
      <c r="L668" s="14">
        <f t="shared" si="69"/>
        <v>0</v>
      </c>
      <c r="M668" s="14" t="str">
        <f>IFERROR(IFERROR(INDEX(Reference!$C:$C,MATCH(VALUE(LEFT(B668,(FIND("-",B668,1)-1))),Reference!$B:$B,0)),INDEX(Reference!$C:$C,MATCH((LEFT(B668,(FIND("-",B668,1)-1))),Reference!$B:$B,0))),IFERROR(IF(FIND("-",B668),"Asset Management",""),""))</f>
        <v>DBU/Field Ops O&amp;M</v>
      </c>
      <c r="N668" s="14" t="str">
        <f>_xlfn.IFNA(INDEX(Reference!$M:$N,MATCH($C668,Reference!$M:$M,0),2),"Exclude")</f>
        <v>NonUnion Labor</v>
      </c>
      <c r="O668" s="14" t="str">
        <f>VLOOKUP(X668,'Department Detail'!$A$2:$F$5229,5,FALSE)</f>
        <v>Line &amp; Meter Operations</v>
      </c>
      <c r="R668" s="76"/>
      <c r="X668" s="14" t="s">
        <v>507</v>
      </c>
    </row>
    <row r="669" spans="1:24" s="14" customFormat="1" ht="15" thickBot="1" x14ac:dyDescent="0.35">
      <c r="A669" s="13"/>
      <c r="B669" s="57" t="s">
        <v>511</v>
      </c>
      <c r="C669" s="57" t="s">
        <v>190</v>
      </c>
      <c r="D669" s="56">
        <v>12400</v>
      </c>
      <c r="E669" s="56"/>
      <c r="F669" s="14">
        <f>IF(AND(LEFT($C669,4)&lt;&gt;"8310")*OR(_xlfn.IFNA(MATCH(LEFT($B669,8),Reference!$E:$E,0),0),(_xlfn.IFNA(MATCH(MID($B669,5,4),Reference!$E:$E,0),0))),$D669,)</f>
        <v>0</v>
      </c>
      <c r="G669" s="14">
        <f t="shared" si="65"/>
        <v>0</v>
      </c>
      <c r="H669" s="14">
        <f t="shared" si="66"/>
        <v>0</v>
      </c>
      <c r="I669" s="14">
        <f>IF(AND(F669=0,G669=0,H669=0,_xlfn.IFNA(MATCH(LEFT($B669,8),Reference!$G:$G,0),0)),0,
IF(AND(F669=0,G669=0,H669=0,_xlfn.IFNA(MATCH(LEFT($B669,8),Reference!$H:$H,0),0)),$D669,
IF(AND(F669=0,G669=0,H669=0,_xlfn.IFNA(MATCH(LEFT($C669,4),Reference!$H:$H,0),0)),$D669,
IF((AND(F669=0,G669=0,H669=0,(_xlfn.IFNA(MATCH(LEFT($B669,4),Reference!$H:$H,0),0)))),$D669,
IF(AND(F669=0,G669=0,H669=0,_xlfn.IFNA(MATCH(MID($B669,5,4),Reference!$H:$H,0),0),LEFT($C669,4)&lt;&gt;"8865"),$D669,0)))))</f>
        <v>12400</v>
      </c>
      <c r="J669" s="14">
        <f t="shared" si="67"/>
        <v>0</v>
      </c>
      <c r="K669" s="14">
        <f t="shared" si="68"/>
        <v>12400</v>
      </c>
      <c r="L669" s="14">
        <f t="shared" si="69"/>
        <v>0</v>
      </c>
      <c r="M669" s="14" t="str">
        <f>IFERROR(IFERROR(INDEX(Reference!$C:$C,MATCH(VALUE(LEFT(B669,(FIND("-",B669,1)-1))),Reference!$B:$B,0)),INDEX(Reference!$C:$C,MATCH((LEFT(B669,(FIND("-",B669,1)-1))),Reference!$B:$B,0))),IFERROR(IF(FIND("-",B669),"Asset Management",""),""))</f>
        <v>DBU/Field Ops O&amp;M</v>
      </c>
      <c r="N669" s="14" t="str">
        <f>_xlfn.IFNA(INDEX(Reference!$M:$N,MATCH($C669,Reference!$M:$M,0),2),"Exclude")</f>
        <v>Nonlabor</v>
      </c>
      <c r="O669" s="14" t="str">
        <f>VLOOKUP(X669,'Department Detail'!$A$2:$F$5229,5,FALSE)</f>
        <v>Line &amp; Meter Operations</v>
      </c>
      <c r="R669" s="76"/>
      <c r="X669" s="14" t="s">
        <v>507</v>
      </c>
    </row>
    <row r="670" spans="1:24" s="14" customFormat="1" ht="15" thickBot="1" x14ac:dyDescent="0.35">
      <c r="A670" s="13"/>
      <c r="B670" s="57" t="s">
        <v>512</v>
      </c>
      <c r="C670" s="57" t="s">
        <v>273</v>
      </c>
      <c r="D670" s="56">
        <v>74</v>
      </c>
      <c r="E670" s="56"/>
      <c r="F670" s="14">
        <f>IF(AND(LEFT($C670,4)&lt;&gt;"8310")*OR(_xlfn.IFNA(MATCH(LEFT($B670,8),Reference!$E:$E,0),0),(_xlfn.IFNA(MATCH(MID($B670,5,4),Reference!$E:$E,0),0))),$D670,)</f>
        <v>0</v>
      </c>
      <c r="G670" s="14">
        <f t="shared" si="65"/>
        <v>0</v>
      </c>
      <c r="H670" s="14">
        <f t="shared" si="66"/>
        <v>0</v>
      </c>
      <c r="I670" s="14">
        <f>IF(AND(F670=0,G670=0,H670=0,_xlfn.IFNA(MATCH(LEFT($B670,8),Reference!$G:$G,0),0)),0,
IF(AND(F670=0,G670=0,H670=0,_xlfn.IFNA(MATCH(LEFT($B670,8),Reference!$H:$H,0),0)),$D670,
IF(AND(F670=0,G670=0,H670=0,_xlfn.IFNA(MATCH(LEFT($C670,4),Reference!$H:$H,0),0)),$D670,
IF((AND(F670=0,G670=0,H670=0,(_xlfn.IFNA(MATCH(LEFT($B670,4),Reference!$H:$H,0),0)))),$D670,
IF(AND(F670=0,G670=0,H670=0,_xlfn.IFNA(MATCH(MID($B670,5,4),Reference!$H:$H,0),0),LEFT($C670,4)&lt;&gt;"8865"),$D670,0)))))</f>
        <v>74</v>
      </c>
      <c r="J670" s="14">
        <f t="shared" si="67"/>
        <v>0</v>
      </c>
      <c r="K670" s="14">
        <f t="shared" si="68"/>
        <v>74</v>
      </c>
      <c r="L670" s="14">
        <f t="shared" si="69"/>
        <v>0</v>
      </c>
      <c r="M670" s="14" t="str">
        <f>IFERROR(IFERROR(INDEX(Reference!$C:$C,MATCH(VALUE(LEFT(B670,(FIND("-",B670,1)-1))),Reference!$B:$B,0)),INDEX(Reference!$C:$C,MATCH((LEFT(B670,(FIND("-",B670,1)-1))),Reference!$B:$B,0))),IFERROR(IF(FIND("-",B670),"Asset Management",""),""))</f>
        <v>DBU/Field Ops O&amp;M</v>
      </c>
      <c r="N670" s="14" t="str">
        <f>_xlfn.IFNA(INDEX(Reference!$M:$N,MATCH($C670,Reference!$M:$M,0),2),"Exclude")</f>
        <v>Exclude</v>
      </c>
      <c r="O670" s="14" t="str">
        <f>VLOOKUP(X670,'Department Detail'!$A$2:$F$5229,5,FALSE)</f>
        <v>Line &amp; Meter Operations</v>
      </c>
      <c r="R670" s="76"/>
      <c r="X670" s="14" t="s">
        <v>507</v>
      </c>
    </row>
    <row r="671" spans="1:24" s="14" customFormat="1" ht="15" thickBot="1" x14ac:dyDescent="0.35">
      <c r="A671" s="13"/>
      <c r="B671" s="57" t="s">
        <v>512</v>
      </c>
      <c r="C671" s="57" t="s">
        <v>244</v>
      </c>
      <c r="D671" s="56">
        <v>512.48</v>
      </c>
      <c r="E671" s="56"/>
      <c r="F671" s="14">
        <f>IF(AND(LEFT($C671,4)&lt;&gt;"8310")*OR(_xlfn.IFNA(MATCH(LEFT($B671,8),Reference!$E:$E,0),0),(_xlfn.IFNA(MATCH(MID($B671,5,4),Reference!$E:$E,0),0))),$D671,)</f>
        <v>0</v>
      </c>
      <c r="G671" s="14">
        <f t="shared" si="65"/>
        <v>0</v>
      </c>
      <c r="H671" s="14">
        <f t="shared" si="66"/>
        <v>0</v>
      </c>
      <c r="I671" s="14">
        <f>IF(AND(F671=0,G671=0,H671=0,_xlfn.IFNA(MATCH(LEFT($B671,8),Reference!$G:$G,0),0)),0,
IF(AND(F671=0,G671=0,H671=0,_xlfn.IFNA(MATCH(LEFT($B671,8),Reference!$H:$H,0),0)),$D671,
IF(AND(F671=0,G671=0,H671=0,_xlfn.IFNA(MATCH(LEFT($C671,4),Reference!$H:$H,0),0)),$D671,
IF((AND(F671=0,G671=0,H671=0,(_xlfn.IFNA(MATCH(LEFT($B671,4),Reference!$H:$H,0),0)))),$D671,
IF(AND(F671=0,G671=0,H671=0,_xlfn.IFNA(MATCH(MID($B671,5,4),Reference!$H:$H,0),0),LEFT($C671,4)&lt;&gt;"8865"),$D671,0)))))</f>
        <v>512.48</v>
      </c>
      <c r="J671" s="14">
        <f t="shared" si="67"/>
        <v>0</v>
      </c>
      <c r="K671" s="14">
        <f t="shared" si="68"/>
        <v>512.48</v>
      </c>
      <c r="L671" s="14">
        <f t="shared" si="69"/>
        <v>0</v>
      </c>
      <c r="M671" s="14" t="str">
        <f>IFERROR(IFERROR(INDEX(Reference!$C:$C,MATCH(VALUE(LEFT(B671,(FIND("-",B671,1)-1))),Reference!$B:$B,0)),INDEX(Reference!$C:$C,MATCH((LEFT(B671,(FIND("-",B671,1)-1))),Reference!$B:$B,0))),IFERROR(IF(FIND("-",B671),"Asset Management",""),""))</f>
        <v>DBU/Field Ops O&amp;M</v>
      </c>
      <c r="N671" s="14" t="str">
        <f>_xlfn.IFNA(INDEX(Reference!$M:$N,MATCH($C671,Reference!$M:$M,0),2),"Exclude")</f>
        <v>Nonlabor</v>
      </c>
      <c r="O671" s="14" t="str">
        <f>VLOOKUP(X671,'Department Detail'!$A$2:$F$5229,5,FALSE)</f>
        <v>Line &amp; Meter Operations</v>
      </c>
      <c r="R671" s="76"/>
      <c r="X671" s="14" t="s">
        <v>507</v>
      </c>
    </row>
    <row r="672" spans="1:24" s="14" customFormat="1" ht="15" thickBot="1" x14ac:dyDescent="0.35">
      <c r="A672" s="13"/>
      <c r="B672" s="57" t="s">
        <v>512</v>
      </c>
      <c r="C672" s="57" t="s">
        <v>190</v>
      </c>
      <c r="D672" s="56">
        <v>139911.51999999999</v>
      </c>
      <c r="E672" s="56"/>
      <c r="F672" s="14">
        <f>IF(AND(LEFT($C672,4)&lt;&gt;"8310")*OR(_xlfn.IFNA(MATCH(LEFT($B672,8),Reference!$E:$E,0),0),(_xlfn.IFNA(MATCH(MID($B672,5,4),Reference!$E:$E,0),0))),$D672,)</f>
        <v>0</v>
      </c>
      <c r="G672" s="14">
        <f t="shared" si="65"/>
        <v>0</v>
      </c>
      <c r="H672" s="14">
        <f t="shared" si="66"/>
        <v>0</v>
      </c>
      <c r="I672" s="14">
        <f>IF(AND(F672=0,G672=0,H672=0,_xlfn.IFNA(MATCH(LEFT($B672,8),Reference!$G:$G,0),0)),0,
IF(AND(F672=0,G672=0,H672=0,_xlfn.IFNA(MATCH(LEFT($B672,8),Reference!$H:$H,0),0)),$D672,
IF(AND(F672=0,G672=0,H672=0,_xlfn.IFNA(MATCH(LEFT($C672,4),Reference!$H:$H,0),0)),$D672,
IF((AND(F672=0,G672=0,H672=0,(_xlfn.IFNA(MATCH(LEFT($B672,4),Reference!$H:$H,0),0)))),$D672,
IF(AND(F672=0,G672=0,H672=0,_xlfn.IFNA(MATCH(MID($B672,5,4),Reference!$H:$H,0),0),LEFT($C672,4)&lt;&gt;"8865"),$D672,0)))))</f>
        <v>139911.51999999999</v>
      </c>
      <c r="J672" s="14">
        <f t="shared" si="67"/>
        <v>0</v>
      </c>
      <c r="K672" s="14">
        <f t="shared" si="68"/>
        <v>139911.51999999999</v>
      </c>
      <c r="L672" s="14">
        <f t="shared" si="69"/>
        <v>0</v>
      </c>
      <c r="M672" s="14" t="str">
        <f>IFERROR(IFERROR(INDEX(Reference!$C:$C,MATCH(VALUE(LEFT(B672,(FIND("-",B672,1)-1))),Reference!$B:$B,0)),INDEX(Reference!$C:$C,MATCH((LEFT(B672,(FIND("-",B672,1)-1))),Reference!$B:$B,0))),IFERROR(IF(FIND("-",B672),"Asset Management",""),""))</f>
        <v>DBU/Field Ops O&amp;M</v>
      </c>
      <c r="N672" s="14" t="str">
        <f>_xlfn.IFNA(INDEX(Reference!$M:$N,MATCH($C672,Reference!$M:$M,0),2),"Exclude")</f>
        <v>Nonlabor</v>
      </c>
      <c r="O672" s="14" t="str">
        <f>VLOOKUP(X672,'Department Detail'!$A$2:$F$5229,5,FALSE)</f>
        <v>Line &amp; Meter Operations</v>
      </c>
      <c r="R672" s="76"/>
      <c r="X672" s="14" t="s">
        <v>507</v>
      </c>
    </row>
    <row r="673" spans="1:24" s="14" customFormat="1" ht="15" thickBot="1" x14ac:dyDescent="0.35">
      <c r="A673" s="13"/>
      <c r="B673" s="57" t="s">
        <v>512</v>
      </c>
      <c r="C673" s="57" t="s">
        <v>185</v>
      </c>
      <c r="D673" s="56">
        <v>111782.85</v>
      </c>
      <c r="E673" s="56"/>
      <c r="F673" s="14">
        <f>IF(AND(LEFT($C673,4)&lt;&gt;"8310")*OR(_xlfn.IFNA(MATCH(LEFT($B673,8),Reference!$E:$E,0),0),(_xlfn.IFNA(MATCH(MID($B673,5,4),Reference!$E:$E,0),0))),$D673,)</f>
        <v>0</v>
      </c>
      <c r="G673" s="14">
        <f t="shared" si="65"/>
        <v>0</v>
      </c>
      <c r="H673" s="14">
        <f t="shared" si="66"/>
        <v>0</v>
      </c>
      <c r="I673" s="14">
        <f>IF(AND(F673=0,G673=0,H673=0,_xlfn.IFNA(MATCH(LEFT($B673,8),Reference!$G:$G,0),0)),0,
IF(AND(F673=0,G673=0,H673=0,_xlfn.IFNA(MATCH(LEFT($B673,8),Reference!$H:$H,0),0)),$D673,
IF(AND(F673=0,G673=0,H673=0,_xlfn.IFNA(MATCH(LEFT($C673,4),Reference!$H:$H,0),0)),$D673,
IF((AND(F673=0,G673=0,H673=0,(_xlfn.IFNA(MATCH(LEFT($B673,4),Reference!$H:$H,0),0)))),$D673,
IF(AND(F673=0,G673=0,H673=0,_xlfn.IFNA(MATCH(MID($B673,5,4),Reference!$H:$H,0),0),LEFT($C673,4)&lt;&gt;"8865"),$D673,0)))))</f>
        <v>111782.85</v>
      </c>
      <c r="J673" s="14">
        <f t="shared" si="67"/>
        <v>0</v>
      </c>
      <c r="K673" s="14">
        <f t="shared" si="68"/>
        <v>111782.85</v>
      </c>
      <c r="L673" s="14">
        <f t="shared" si="69"/>
        <v>0</v>
      </c>
      <c r="M673" s="14" t="str">
        <f>IFERROR(IFERROR(INDEX(Reference!$C:$C,MATCH(VALUE(LEFT(B673,(FIND("-",B673,1)-1))),Reference!$B:$B,0)),INDEX(Reference!$C:$C,MATCH((LEFT(B673,(FIND("-",B673,1)-1))),Reference!$B:$B,0))),IFERROR(IF(FIND("-",B673),"Asset Management",""),""))</f>
        <v>DBU/Field Ops O&amp;M</v>
      </c>
      <c r="N673" s="14" t="str">
        <f>_xlfn.IFNA(INDEX(Reference!$M:$N,MATCH($C673,Reference!$M:$M,0),2),"Exclude")</f>
        <v>NonUnion Labor</v>
      </c>
      <c r="O673" s="14" t="str">
        <f>VLOOKUP(X673,'Department Detail'!$A$2:$F$5229,5,FALSE)</f>
        <v>Line &amp; Meter Operations</v>
      </c>
      <c r="R673" s="76"/>
      <c r="X673" s="14" t="s">
        <v>507</v>
      </c>
    </row>
    <row r="674" spans="1:24" s="14" customFormat="1" ht="15" thickBot="1" x14ac:dyDescent="0.35">
      <c r="A674" s="13"/>
      <c r="B674" s="57" t="s">
        <v>512</v>
      </c>
      <c r="C674" s="57" t="s">
        <v>195</v>
      </c>
      <c r="D674" s="56">
        <v>4500</v>
      </c>
      <c r="E674" s="56"/>
      <c r="F674" s="14">
        <f>IF(AND(LEFT($C674,4)&lt;&gt;"8310")*OR(_xlfn.IFNA(MATCH(LEFT($B674,8),Reference!$E:$E,0),0),(_xlfn.IFNA(MATCH(MID($B674,5,4),Reference!$E:$E,0),0))),$D674,)</f>
        <v>0</v>
      </c>
      <c r="G674" s="14">
        <f t="shared" si="65"/>
        <v>0</v>
      </c>
      <c r="H674" s="14">
        <f t="shared" si="66"/>
        <v>0</v>
      </c>
      <c r="I674" s="14">
        <f>IF(AND(F674=0,G674=0,H674=0,_xlfn.IFNA(MATCH(LEFT($B674,8),Reference!$G:$G,0),0)),0,
IF(AND(F674=0,G674=0,H674=0,_xlfn.IFNA(MATCH(LEFT($B674,8),Reference!$H:$H,0),0)),$D674,
IF(AND(F674=0,G674=0,H674=0,_xlfn.IFNA(MATCH(LEFT($C674,4),Reference!$H:$H,0),0)),$D674,
IF((AND(F674=0,G674=0,H674=0,(_xlfn.IFNA(MATCH(LEFT($B674,4),Reference!$H:$H,0),0)))),$D674,
IF(AND(F674=0,G674=0,H674=0,_xlfn.IFNA(MATCH(MID($B674,5,4),Reference!$H:$H,0),0),LEFT($C674,4)&lt;&gt;"8865"),$D674,0)))))</f>
        <v>4500</v>
      </c>
      <c r="J674" s="14">
        <f t="shared" si="67"/>
        <v>0</v>
      </c>
      <c r="K674" s="14">
        <f t="shared" si="68"/>
        <v>4500</v>
      </c>
      <c r="L674" s="14">
        <f t="shared" si="69"/>
        <v>0</v>
      </c>
      <c r="M674" s="14" t="str">
        <f>IFERROR(IFERROR(INDEX(Reference!$C:$C,MATCH(VALUE(LEFT(B674,(FIND("-",B674,1)-1))),Reference!$B:$B,0)),INDEX(Reference!$C:$C,MATCH((LEFT(B674,(FIND("-",B674,1)-1))),Reference!$B:$B,0))),IFERROR(IF(FIND("-",B674),"Asset Management",""),""))</f>
        <v>DBU/Field Ops O&amp;M</v>
      </c>
      <c r="N674" s="14" t="str">
        <f>_xlfn.IFNA(INDEX(Reference!$M:$N,MATCH($C674,Reference!$M:$M,0),2),"Exclude")</f>
        <v>NonUnion Labor</v>
      </c>
      <c r="O674" s="14" t="str">
        <f>VLOOKUP(X674,'Department Detail'!$A$2:$F$5229,5,FALSE)</f>
        <v>Line &amp; Meter Operations</v>
      </c>
      <c r="R674" s="76"/>
      <c r="X674" s="14" t="s">
        <v>507</v>
      </c>
    </row>
    <row r="675" spans="1:24" s="14" customFormat="1" ht="15" thickBot="1" x14ac:dyDescent="0.35">
      <c r="A675" s="13"/>
      <c r="B675" s="57" t="s">
        <v>512</v>
      </c>
      <c r="C675" s="57" t="s">
        <v>202</v>
      </c>
      <c r="D675" s="56">
        <v>3693.4900000000002</v>
      </c>
      <c r="E675" s="56"/>
      <c r="F675" s="14">
        <f>IF(AND(LEFT($C675,4)&lt;&gt;"8310")*OR(_xlfn.IFNA(MATCH(LEFT($B675,8),Reference!$E:$E,0),0),(_xlfn.IFNA(MATCH(MID($B675,5,4),Reference!$E:$E,0),0))),$D675,)</f>
        <v>0</v>
      </c>
      <c r="G675" s="14">
        <f t="shared" si="65"/>
        <v>0</v>
      </c>
      <c r="H675" s="14">
        <f t="shared" si="66"/>
        <v>0</v>
      </c>
      <c r="I675" s="14">
        <f>IF(AND(F675=0,G675=0,H675=0,_xlfn.IFNA(MATCH(LEFT($B675,8),Reference!$G:$G,0),0)),0,
IF(AND(F675=0,G675=0,H675=0,_xlfn.IFNA(MATCH(LEFT($B675,8),Reference!$H:$H,0),0)),$D675,
IF(AND(F675=0,G675=0,H675=0,_xlfn.IFNA(MATCH(LEFT($C675,4),Reference!$H:$H,0),0)),$D675,
IF((AND(F675=0,G675=0,H675=0,(_xlfn.IFNA(MATCH(LEFT($B675,4),Reference!$H:$H,0),0)))),$D675,
IF(AND(F675=0,G675=0,H675=0,_xlfn.IFNA(MATCH(MID($B675,5,4),Reference!$H:$H,0),0),LEFT($C675,4)&lt;&gt;"8865"),$D675,0)))))</f>
        <v>3693.4900000000002</v>
      </c>
      <c r="J675" s="14">
        <f t="shared" si="67"/>
        <v>0</v>
      </c>
      <c r="K675" s="14">
        <f t="shared" si="68"/>
        <v>3693.4900000000002</v>
      </c>
      <c r="L675" s="14">
        <f t="shared" si="69"/>
        <v>0</v>
      </c>
      <c r="M675" s="14" t="str">
        <f>IFERROR(IFERROR(INDEX(Reference!$C:$C,MATCH(VALUE(LEFT(B675,(FIND("-",B675,1)-1))),Reference!$B:$B,0)),INDEX(Reference!$C:$C,MATCH((LEFT(B675,(FIND("-",B675,1)-1))),Reference!$B:$B,0))),IFERROR(IF(FIND("-",B675),"Asset Management",""),""))</f>
        <v>DBU/Field Ops O&amp;M</v>
      </c>
      <c r="N675" s="14" t="str">
        <f>_xlfn.IFNA(INDEX(Reference!$M:$N,MATCH($C675,Reference!$M:$M,0),2),"Exclude")</f>
        <v>Nonlabor</v>
      </c>
      <c r="O675" s="14" t="str">
        <f>VLOOKUP(X675,'Department Detail'!$A$2:$F$5229,5,FALSE)</f>
        <v>Line &amp; Meter Operations</v>
      </c>
      <c r="R675" s="76"/>
      <c r="X675" s="14" t="s">
        <v>507</v>
      </c>
    </row>
    <row r="676" spans="1:24" s="14" customFormat="1" ht="15" thickBot="1" x14ac:dyDescent="0.35">
      <c r="A676" s="13"/>
      <c r="B676" s="57" t="s">
        <v>512</v>
      </c>
      <c r="C676" s="57" t="s">
        <v>206</v>
      </c>
      <c r="D676" s="56">
        <v>1166.8699999999999</v>
      </c>
      <c r="E676" s="56"/>
      <c r="F676" s="14">
        <f>IF(AND(LEFT($C676,4)&lt;&gt;"8310")*OR(_xlfn.IFNA(MATCH(LEFT($B676,8),Reference!$E:$E,0),0),(_xlfn.IFNA(MATCH(MID($B676,5,4),Reference!$E:$E,0),0))),$D676,)</f>
        <v>0</v>
      </c>
      <c r="G676" s="14">
        <f t="shared" si="65"/>
        <v>0</v>
      </c>
      <c r="H676" s="14">
        <f t="shared" si="66"/>
        <v>0</v>
      </c>
      <c r="I676" s="14">
        <f>IF(AND(F676=0,G676=0,H676=0,_xlfn.IFNA(MATCH(LEFT($B676,8),Reference!$G:$G,0),0)),0,
IF(AND(F676=0,G676=0,H676=0,_xlfn.IFNA(MATCH(LEFT($B676,8),Reference!$H:$H,0),0)),$D676,
IF(AND(F676=0,G676=0,H676=0,_xlfn.IFNA(MATCH(LEFT($C676,4),Reference!$H:$H,0),0)),$D676,
IF((AND(F676=0,G676=0,H676=0,(_xlfn.IFNA(MATCH(LEFT($B676,4),Reference!$H:$H,0),0)))),$D676,
IF(AND(F676=0,G676=0,H676=0,_xlfn.IFNA(MATCH(MID($B676,5,4),Reference!$H:$H,0),0),LEFT($C676,4)&lt;&gt;"8865"),$D676,0)))))</f>
        <v>1166.8699999999999</v>
      </c>
      <c r="J676" s="14">
        <f t="shared" si="67"/>
        <v>0</v>
      </c>
      <c r="K676" s="14">
        <f t="shared" si="68"/>
        <v>1166.8699999999999</v>
      </c>
      <c r="L676" s="14">
        <f t="shared" si="69"/>
        <v>0</v>
      </c>
      <c r="M676" s="14" t="str">
        <f>IFERROR(IFERROR(INDEX(Reference!$C:$C,MATCH(VALUE(LEFT(B676,(FIND("-",B676,1)-1))),Reference!$B:$B,0)),INDEX(Reference!$C:$C,MATCH((LEFT(B676,(FIND("-",B676,1)-1))),Reference!$B:$B,0))),IFERROR(IF(FIND("-",B676),"Asset Management",""),""))</f>
        <v>DBU/Field Ops O&amp;M</v>
      </c>
      <c r="N676" s="14" t="str">
        <f>_xlfn.IFNA(INDEX(Reference!$M:$N,MATCH($C676,Reference!$M:$M,0),2),"Exclude")</f>
        <v>Nonlabor</v>
      </c>
      <c r="O676" s="14" t="str">
        <f>VLOOKUP(X676,'Department Detail'!$A$2:$F$5229,5,FALSE)</f>
        <v>Line &amp; Meter Operations</v>
      </c>
      <c r="R676" s="76"/>
      <c r="X676" s="14" t="s">
        <v>507</v>
      </c>
    </row>
    <row r="677" spans="1:24" s="14" customFormat="1" ht="15" thickBot="1" x14ac:dyDescent="0.35">
      <c r="A677" s="13"/>
      <c r="B677" s="57" t="s">
        <v>512</v>
      </c>
      <c r="C677" s="57" t="s">
        <v>230</v>
      </c>
      <c r="D677" s="56">
        <v>464.09999999999997</v>
      </c>
      <c r="E677" s="56"/>
      <c r="F677" s="14">
        <f>IF(AND(LEFT($C677,4)&lt;&gt;"8310")*OR(_xlfn.IFNA(MATCH(LEFT($B677,8),Reference!$E:$E,0),0),(_xlfn.IFNA(MATCH(MID($B677,5,4),Reference!$E:$E,0),0))),$D677,)</f>
        <v>0</v>
      </c>
      <c r="G677" s="14">
        <f t="shared" si="65"/>
        <v>0</v>
      </c>
      <c r="H677" s="14">
        <f t="shared" si="66"/>
        <v>0</v>
      </c>
      <c r="I677" s="14">
        <f>IF(AND(F677=0,G677=0,H677=0,_xlfn.IFNA(MATCH(LEFT($B677,8),Reference!$G:$G,0),0)),0,
IF(AND(F677=0,G677=0,H677=0,_xlfn.IFNA(MATCH(LEFT($B677,8),Reference!$H:$H,0),0)),$D677,
IF(AND(F677=0,G677=0,H677=0,_xlfn.IFNA(MATCH(LEFT($C677,4),Reference!$H:$H,0),0)),$D677,
IF((AND(F677=0,G677=0,H677=0,(_xlfn.IFNA(MATCH(LEFT($B677,4),Reference!$H:$H,0),0)))),$D677,
IF(AND(F677=0,G677=0,H677=0,_xlfn.IFNA(MATCH(MID($B677,5,4),Reference!$H:$H,0),0),LEFT($C677,4)&lt;&gt;"8865"),$D677,0)))))</f>
        <v>464.09999999999997</v>
      </c>
      <c r="J677" s="14">
        <f t="shared" si="67"/>
        <v>0</v>
      </c>
      <c r="K677" s="14">
        <f t="shared" si="68"/>
        <v>464.09999999999997</v>
      </c>
      <c r="L677" s="14">
        <f t="shared" si="69"/>
        <v>0</v>
      </c>
      <c r="M677" s="14" t="str">
        <f>IFERROR(IFERROR(INDEX(Reference!$C:$C,MATCH(VALUE(LEFT(B677,(FIND("-",B677,1)-1))),Reference!$B:$B,0)),INDEX(Reference!$C:$C,MATCH((LEFT(B677,(FIND("-",B677,1)-1))),Reference!$B:$B,0))),IFERROR(IF(FIND("-",B677),"Asset Management",""),""))</f>
        <v>DBU/Field Ops O&amp;M</v>
      </c>
      <c r="N677" s="14" t="str">
        <f>_xlfn.IFNA(INDEX(Reference!$M:$N,MATCH($C677,Reference!$M:$M,0),2),"Exclude")</f>
        <v>Nonlabor</v>
      </c>
      <c r="O677" s="14" t="str">
        <f>VLOOKUP(X677,'Department Detail'!$A$2:$F$5229,5,FALSE)</f>
        <v>Line &amp; Meter Operations</v>
      </c>
      <c r="R677" s="76"/>
      <c r="X677" s="14" t="s">
        <v>507</v>
      </c>
    </row>
    <row r="678" spans="1:24" s="14" customFormat="1" ht="15" thickBot="1" x14ac:dyDescent="0.35">
      <c r="A678" s="13"/>
      <c r="B678" s="57" t="s">
        <v>512</v>
      </c>
      <c r="C678" s="57" t="s">
        <v>208</v>
      </c>
      <c r="D678" s="56">
        <v>303.52</v>
      </c>
      <c r="E678" s="56"/>
      <c r="F678" s="14">
        <f>IF(AND(LEFT($C678,4)&lt;&gt;"8310")*OR(_xlfn.IFNA(MATCH(LEFT($B678,8),Reference!$E:$E,0),0),(_xlfn.IFNA(MATCH(MID($B678,5,4),Reference!$E:$E,0),0))),$D678,)</f>
        <v>0</v>
      </c>
      <c r="G678" s="14">
        <f t="shared" si="65"/>
        <v>0</v>
      </c>
      <c r="H678" s="14">
        <f t="shared" si="66"/>
        <v>0</v>
      </c>
      <c r="I678" s="14">
        <f>IF(AND(F678=0,G678=0,H678=0,_xlfn.IFNA(MATCH(LEFT($B678,8),Reference!$G:$G,0),0)),0,
IF(AND(F678=0,G678=0,H678=0,_xlfn.IFNA(MATCH(LEFT($B678,8),Reference!$H:$H,0),0)),$D678,
IF(AND(F678=0,G678=0,H678=0,_xlfn.IFNA(MATCH(LEFT($C678,4),Reference!$H:$H,0),0)),$D678,
IF((AND(F678=0,G678=0,H678=0,(_xlfn.IFNA(MATCH(LEFT($B678,4),Reference!$H:$H,0),0)))),$D678,
IF(AND(F678=0,G678=0,H678=0,_xlfn.IFNA(MATCH(MID($B678,5,4),Reference!$H:$H,0),0),LEFT($C678,4)&lt;&gt;"8865"),$D678,0)))))</f>
        <v>303.52</v>
      </c>
      <c r="J678" s="14">
        <f t="shared" si="67"/>
        <v>0</v>
      </c>
      <c r="K678" s="14">
        <f t="shared" si="68"/>
        <v>303.52</v>
      </c>
      <c r="L678" s="14">
        <f t="shared" si="69"/>
        <v>0</v>
      </c>
      <c r="M678" s="14" t="str">
        <f>IFERROR(IFERROR(INDEX(Reference!$C:$C,MATCH(VALUE(LEFT(B678,(FIND("-",B678,1)-1))),Reference!$B:$B,0)),INDEX(Reference!$C:$C,MATCH((LEFT(B678,(FIND("-",B678,1)-1))),Reference!$B:$B,0))),IFERROR(IF(FIND("-",B678),"Asset Management",""),""))</f>
        <v>DBU/Field Ops O&amp;M</v>
      </c>
      <c r="N678" s="14" t="str">
        <f>_xlfn.IFNA(INDEX(Reference!$M:$N,MATCH($C678,Reference!$M:$M,0),2),"Exclude")</f>
        <v>Inventory</v>
      </c>
      <c r="O678" s="14" t="str">
        <f>VLOOKUP(X678,'Department Detail'!$A$2:$F$5229,5,FALSE)</f>
        <v>Line &amp; Meter Operations</v>
      </c>
      <c r="R678" s="76"/>
      <c r="X678" s="14" t="s">
        <v>507</v>
      </c>
    </row>
    <row r="679" spans="1:24" s="14" customFormat="1" ht="15" thickBot="1" x14ac:dyDescent="0.35">
      <c r="A679" s="13"/>
      <c r="B679" s="57" t="s">
        <v>512</v>
      </c>
      <c r="C679" s="57" t="s">
        <v>182</v>
      </c>
      <c r="D679" s="56">
        <v>3852.1299999999997</v>
      </c>
      <c r="E679" s="56"/>
      <c r="F679" s="14">
        <f>IF(AND(LEFT($C679,4)&lt;&gt;"8310")*OR(_xlfn.IFNA(MATCH(LEFT($B679,8),Reference!$E:$E,0),0),(_xlfn.IFNA(MATCH(MID($B679,5,4),Reference!$E:$E,0),0))),$D679,)</f>
        <v>0</v>
      </c>
      <c r="G679" s="14">
        <f t="shared" si="65"/>
        <v>0</v>
      </c>
      <c r="H679" s="14">
        <f t="shared" si="66"/>
        <v>0</v>
      </c>
      <c r="I679" s="14">
        <f>IF(AND(F679=0,G679=0,H679=0,_xlfn.IFNA(MATCH(LEFT($B679,8),Reference!$G:$G,0),0)),0,
IF(AND(F679=0,G679=0,H679=0,_xlfn.IFNA(MATCH(LEFT($B679,8),Reference!$H:$H,0),0)),$D679,
IF(AND(F679=0,G679=0,H679=0,_xlfn.IFNA(MATCH(LEFT($C679,4),Reference!$H:$H,0),0)),$D679,
IF((AND(F679=0,G679=0,H679=0,(_xlfn.IFNA(MATCH(LEFT($B679,4),Reference!$H:$H,0),0)))),$D679,
IF(AND(F679=0,G679=0,H679=0,_xlfn.IFNA(MATCH(MID($B679,5,4),Reference!$H:$H,0),0),LEFT($C679,4)&lt;&gt;"8865"),$D679,0)))))</f>
        <v>3852.1299999999997</v>
      </c>
      <c r="J679" s="14">
        <f t="shared" si="67"/>
        <v>0</v>
      </c>
      <c r="K679" s="14">
        <f t="shared" si="68"/>
        <v>3852.1299999999997</v>
      </c>
      <c r="L679" s="14">
        <f t="shared" si="69"/>
        <v>0</v>
      </c>
      <c r="M679" s="14" t="str">
        <f>IFERROR(IFERROR(INDEX(Reference!$C:$C,MATCH(VALUE(LEFT(B679,(FIND("-",B679,1)-1))),Reference!$B:$B,0)),INDEX(Reference!$C:$C,MATCH((LEFT(B679,(FIND("-",B679,1)-1))),Reference!$B:$B,0))),IFERROR(IF(FIND("-",B679),"Asset Management",""),""))</f>
        <v>DBU/Field Ops O&amp;M</v>
      </c>
      <c r="N679" s="14" t="str">
        <f>_xlfn.IFNA(INDEX(Reference!$M:$N,MATCH($C679,Reference!$M:$M,0),2),"Exclude")</f>
        <v>Nonlabor</v>
      </c>
      <c r="O679" s="14" t="str">
        <f>VLOOKUP(X679,'Department Detail'!$A$2:$F$5229,5,FALSE)</f>
        <v>Line &amp; Meter Operations</v>
      </c>
      <c r="R679" s="76"/>
      <c r="X679" s="14" t="s">
        <v>507</v>
      </c>
    </row>
    <row r="680" spans="1:24" s="14" customFormat="1" ht="15" thickBot="1" x14ac:dyDescent="0.35">
      <c r="A680" s="13"/>
      <c r="B680" s="57" t="s">
        <v>512</v>
      </c>
      <c r="C680" s="57" t="s">
        <v>237</v>
      </c>
      <c r="D680" s="56">
        <v>12.12</v>
      </c>
      <c r="E680" s="56"/>
      <c r="F680" s="14">
        <f>IF(AND(LEFT($C680,4)&lt;&gt;"8310")*OR(_xlfn.IFNA(MATCH(LEFT($B680,8),Reference!$E:$E,0),0),(_xlfn.IFNA(MATCH(MID($B680,5,4),Reference!$E:$E,0),0))),$D680,)</f>
        <v>0</v>
      </c>
      <c r="G680" s="14">
        <f t="shared" si="65"/>
        <v>0</v>
      </c>
      <c r="H680" s="14">
        <f t="shared" si="66"/>
        <v>0</v>
      </c>
      <c r="I680" s="14">
        <f>IF(AND(F680=0,G680=0,H680=0,_xlfn.IFNA(MATCH(LEFT($B680,8),Reference!$G:$G,0),0)),0,
IF(AND(F680=0,G680=0,H680=0,_xlfn.IFNA(MATCH(LEFT($B680,8),Reference!$H:$H,0),0)),$D680,
IF(AND(F680=0,G680=0,H680=0,_xlfn.IFNA(MATCH(LEFT($C680,4),Reference!$H:$H,0),0)),$D680,
IF((AND(F680=0,G680=0,H680=0,(_xlfn.IFNA(MATCH(LEFT($B680,4),Reference!$H:$H,0),0)))),$D680,
IF(AND(F680=0,G680=0,H680=0,_xlfn.IFNA(MATCH(MID($B680,5,4),Reference!$H:$H,0),0),LEFT($C680,4)&lt;&gt;"8865"),$D680,0)))))</f>
        <v>12.12</v>
      </c>
      <c r="J680" s="14">
        <f t="shared" si="67"/>
        <v>0</v>
      </c>
      <c r="K680" s="14">
        <f t="shared" si="68"/>
        <v>12.12</v>
      </c>
      <c r="L680" s="14">
        <f t="shared" si="69"/>
        <v>0</v>
      </c>
      <c r="M680" s="14" t="str">
        <f>IFERROR(IFERROR(INDEX(Reference!$C:$C,MATCH(VALUE(LEFT(B680,(FIND("-",B680,1)-1))),Reference!$B:$B,0)),INDEX(Reference!$C:$C,MATCH((LEFT(B680,(FIND("-",B680,1)-1))),Reference!$B:$B,0))),IFERROR(IF(FIND("-",B680),"Asset Management",""),""))</f>
        <v>DBU/Field Ops O&amp;M</v>
      </c>
      <c r="N680" s="14" t="str">
        <f>_xlfn.IFNA(INDEX(Reference!$M:$N,MATCH($C680,Reference!$M:$M,0),2),"Exclude")</f>
        <v>Inventory</v>
      </c>
      <c r="O680" s="14" t="str">
        <f>VLOOKUP(X680,'Department Detail'!$A$2:$F$5229,5,FALSE)</f>
        <v>Line &amp; Meter Operations</v>
      </c>
      <c r="R680" s="76"/>
      <c r="X680" s="14" t="s">
        <v>507</v>
      </c>
    </row>
    <row r="681" spans="1:24" s="14" customFormat="1" ht="15" thickBot="1" x14ac:dyDescent="0.35">
      <c r="A681" s="13"/>
      <c r="B681" s="57" t="s">
        <v>512</v>
      </c>
      <c r="C681" s="57" t="s">
        <v>213</v>
      </c>
      <c r="D681" s="56">
        <v>228.15</v>
      </c>
      <c r="E681" s="56"/>
      <c r="F681" s="14">
        <f>IF(AND(LEFT($C681,4)&lt;&gt;"8310")*OR(_xlfn.IFNA(MATCH(LEFT($B681,8),Reference!$E:$E,0),0),(_xlfn.IFNA(MATCH(MID($B681,5,4),Reference!$E:$E,0),0))),$D681,)</f>
        <v>0</v>
      </c>
      <c r="G681" s="14">
        <f t="shared" si="65"/>
        <v>0</v>
      </c>
      <c r="H681" s="14">
        <f t="shared" si="66"/>
        <v>0</v>
      </c>
      <c r="I681" s="14">
        <f>IF(AND(F681=0,G681=0,H681=0,_xlfn.IFNA(MATCH(LEFT($B681,8),Reference!$G:$G,0),0)),0,
IF(AND(F681=0,G681=0,H681=0,_xlfn.IFNA(MATCH(LEFT($B681,8),Reference!$H:$H,0),0)),$D681,
IF(AND(F681=0,G681=0,H681=0,_xlfn.IFNA(MATCH(LEFT($C681,4),Reference!$H:$H,0),0)),$D681,
IF((AND(F681=0,G681=0,H681=0,(_xlfn.IFNA(MATCH(LEFT($B681,4),Reference!$H:$H,0),0)))),$D681,
IF(AND(F681=0,G681=0,H681=0,_xlfn.IFNA(MATCH(MID($B681,5,4),Reference!$H:$H,0),0),LEFT($C681,4)&lt;&gt;"8865"),$D681,0)))))</f>
        <v>228.15</v>
      </c>
      <c r="J681" s="14">
        <f t="shared" si="67"/>
        <v>0</v>
      </c>
      <c r="K681" s="14">
        <f t="shared" si="68"/>
        <v>228.15</v>
      </c>
      <c r="L681" s="14">
        <f t="shared" si="69"/>
        <v>0</v>
      </c>
      <c r="M681" s="14" t="str">
        <f>IFERROR(IFERROR(INDEX(Reference!$C:$C,MATCH(VALUE(LEFT(B681,(FIND("-",B681,1)-1))),Reference!$B:$B,0)),INDEX(Reference!$C:$C,MATCH((LEFT(B681,(FIND("-",B681,1)-1))),Reference!$B:$B,0))),IFERROR(IF(FIND("-",B681),"Asset Management",""),""))</f>
        <v>DBU/Field Ops O&amp;M</v>
      </c>
      <c r="N681" s="14" t="str">
        <f>_xlfn.IFNA(INDEX(Reference!$M:$N,MATCH($C681,Reference!$M:$M,0),2),"Exclude")</f>
        <v>Nonlabor</v>
      </c>
      <c r="O681" s="14" t="str">
        <f>VLOOKUP(X681,'Department Detail'!$A$2:$F$5229,5,FALSE)</f>
        <v>Line &amp; Meter Operations</v>
      </c>
      <c r="R681" s="76"/>
      <c r="X681" s="14" t="s">
        <v>513</v>
      </c>
    </row>
    <row r="682" spans="1:24" s="14" customFormat="1" ht="15" thickBot="1" x14ac:dyDescent="0.35">
      <c r="A682" s="13"/>
      <c r="B682" s="57" t="s">
        <v>512</v>
      </c>
      <c r="C682" s="57" t="s">
        <v>258</v>
      </c>
      <c r="D682" s="56">
        <v>46.34</v>
      </c>
      <c r="E682" s="56"/>
      <c r="F682" s="14">
        <f>IF(AND(LEFT($C682,4)&lt;&gt;"8310")*OR(_xlfn.IFNA(MATCH(LEFT($B682,8),Reference!$E:$E,0),0),(_xlfn.IFNA(MATCH(MID($B682,5,4),Reference!$E:$E,0),0))),$D682,)</f>
        <v>0</v>
      </c>
      <c r="G682" s="14">
        <f t="shared" si="65"/>
        <v>0</v>
      </c>
      <c r="H682" s="14">
        <f t="shared" si="66"/>
        <v>0</v>
      </c>
      <c r="I682" s="14">
        <f>IF(AND(F682=0,G682=0,H682=0,_xlfn.IFNA(MATCH(LEFT($B682,8),Reference!$G:$G,0),0)),0,
IF(AND(F682=0,G682=0,H682=0,_xlfn.IFNA(MATCH(LEFT($B682,8),Reference!$H:$H,0),0)),$D682,
IF(AND(F682=0,G682=0,H682=0,_xlfn.IFNA(MATCH(LEFT($C682,4),Reference!$H:$H,0),0)),$D682,
IF((AND(F682=0,G682=0,H682=0,(_xlfn.IFNA(MATCH(LEFT($B682,4),Reference!$H:$H,0),0)))),$D682,
IF(AND(F682=0,G682=0,H682=0,_xlfn.IFNA(MATCH(MID($B682,5,4),Reference!$H:$H,0),0),LEFT($C682,4)&lt;&gt;"8865"),$D682,0)))))</f>
        <v>46.34</v>
      </c>
      <c r="J682" s="14">
        <f t="shared" si="67"/>
        <v>0</v>
      </c>
      <c r="K682" s="14">
        <f t="shared" si="68"/>
        <v>46.34</v>
      </c>
      <c r="L682" s="14">
        <f t="shared" si="69"/>
        <v>0</v>
      </c>
      <c r="M682" s="14" t="str">
        <f>IFERROR(IFERROR(INDEX(Reference!$C:$C,MATCH(VALUE(LEFT(B682,(FIND("-",B682,1)-1))),Reference!$B:$B,0)),INDEX(Reference!$C:$C,MATCH((LEFT(B682,(FIND("-",B682,1)-1))),Reference!$B:$B,0))),IFERROR(IF(FIND("-",B682),"Asset Management",""),""))</f>
        <v>DBU/Field Ops O&amp;M</v>
      </c>
      <c r="N682" s="14" t="str">
        <f>_xlfn.IFNA(INDEX(Reference!$M:$N,MATCH($C682,Reference!$M:$M,0),2),"Exclude")</f>
        <v>Nonlabor</v>
      </c>
      <c r="O682" s="14" t="str">
        <f>VLOOKUP(X682,'Department Detail'!$A$2:$F$5229,5,FALSE)</f>
        <v>Line &amp; Meter Operations</v>
      </c>
      <c r="R682" s="76"/>
      <c r="X682" s="14" t="s">
        <v>513</v>
      </c>
    </row>
    <row r="683" spans="1:24" s="14" customFormat="1" ht="15" thickBot="1" x14ac:dyDescent="0.35">
      <c r="A683" s="13"/>
      <c r="B683" s="57" t="s">
        <v>512</v>
      </c>
      <c r="C683" s="57" t="s">
        <v>287</v>
      </c>
      <c r="D683" s="56">
        <v>102</v>
      </c>
      <c r="E683" s="56"/>
      <c r="F683" s="14">
        <f>IF(AND(LEFT($C683,4)&lt;&gt;"8310")*OR(_xlfn.IFNA(MATCH(LEFT($B683,8),Reference!$E:$E,0),0),(_xlfn.IFNA(MATCH(MID($B683,5,4),Reference!$E:$E,0),0))),$D683,)</f>
        <v>0</v>
      </c>
      <c r="G683" s="14">
        <f t="shared" si="65"/>
        <v>0</v>
      </c>
      <c r="H683" s="14">
        <f t="shared" si="66"/>
        <v>0</v>
      </c>
      <c r="I683" s="14">
        <f>IF(AND(F683=0,G683=0,H683=0,_xlfn.IFNA(MATCH(LEFT($B683,8),Reference!$G:$G,0),0)),0,
IF(AND(F683=0,G683=0,H683=0,_xlfn.IFNA(MATCH(LEFT($B683,8),Reference!$H:$H,0),0)),$D683,
IF(AND(F683=0,G683=0,H683=0,_xlfn.IFNA(MATCH(LEFT($C683,4),Reference!$H:$H,0),0)),$D683,
IF((AND(F683=0,G683=0,H683=0,(_xlfn.IFNA(MATCH(LEFT($B683,4),Reference!$H:$H,0),0)))),$D683,
IF(AND(F683=0,G683=0,H683=0,_xlfn.IFNA(MATCH(MID($B683,5,4),Reference!$H:$H,0),0),LEFT($C683,4)&lt;&gt;"8865"),$D683,0)))))</f>
        <v>102</v>
      </c>
      <c r="J683" s="14">
        <f t="shared" si="67"/>
        <v>0</v>
      </c>
      <c r="K683" s="14">
        <f t="shared" si="68"/>
        <v>102</v>
      </c>
      <c r="L683" s="14">
        <f t="shared" si="69"/>
        <v>0</v>
      </c>
      <c r="M683" s="14" t="str">
        <f>IFERROR(IFERROR(INDEX(Reference!$C:$C,MATCH(VALUE(LEFT(B683,(FIND("-",B683,1)-1))),Reference!$B:$B,0)),INDEX(Reference!$C:$C,MATCH((LEFT(B683,(FIND("-",B683,1)-1))),Reference!$B:$B,0))),IFERROR(IF(FIND("-",B683),"Asset Management",""),""))</f>
        <v>DBU/Field Ops O&amp;M</v>
      </c>
      <c r="N683" s="14" t="str">
        <f>_xlfn.IFNA(INDEX(Reference!$M:$N,MATCH($C683,Reference!$M:$M,0),2),"Exclude")</f>
        <v>Exclude</v>
      </c>
      <c r="O683" s="14" t="str">
        <f>VLOOKUP(X683,'Department Detail'!$A$2:$F$5229,5,FALSE)</f>
        <v>Line &amp; Meter Operations</v>
      </c>
      <c r="R683" s="76"/>
      <c r="X683" s="14" t="s">
        <v>513</v>
      </c>
    </row>
    <row r="684" spans="1:24" s="14" customFormat="1" ht="15" thickBot="1" x14ac:dyDescent="0.35">
      <c r="A684" s="13"/>
      <c r="B684" s="57" t="s">
        <v>512</v>
      </c>
      <c r="C684" s="57" t="s">
        <v>260</v>
      </c>
      <c r="D684" s="56">
        <v>-129.73000000000002</v>
      </c>
      <c r="E684" s="56"/>
      <c r="F684" s="14">
        <f>IF(AND(LEFT($C684,4)&lt;&gt;"8310")*OR(_xlfn.IFNA(MATCH(LEFT($B684,8),Reference!$E:$E,0),0),(_xlfn.IFNA(MATCH(MID($B684,5,4),Reference!$E:$E,0),0))),$D684,)</f>
        <v>0</v>
      </c>
      <c r="G684" s="14">
        <f t="shared" si="65"/>
        <v>0</v>
      </c>
      <c r="H684" s="14">
        <f t="shared" si="66"/>
        <v>0</v>
      </c>
      <c r="I684" s="14">
        <f>IF(AND(F684=0,G684=0,H684=0,_xlfn.IFNA(MATCH(LEFT($B684,8),Reference!$G:$G,0),0)),0,
IF(AND(F684=0,G684=0,H684=0,_xlfn.IFNA(MATCH(LEFT($B684,8),Reference!$H:$H,0),0)),$D684,
IF(AND(F684=0,G684=0,H684=0,_xlfn.IFNA(MATCH(LEFT($C684,4),Reference!$H:$H,0),0)),$D684,
IF((AND(F684=0,G684=0,H684=0,(_xlfn.IFNA(MATCH(LEFT($B684,4),Reference!$H:$H,0),0)))),$D684,
IF(AND(F684=0,G684=0,H684=0,_xlfn.IFNA(MATCH(MID($B684,5,4),Reference!$H:$H,0),0),LEFT($C684,4)&lt;&gt;"8865"),$D684,0)))))</f>
        <v>-129.73000000000002</v>
      </c>
      <c r="J684" s="14">
        <f t="shared" si="67"/>
        <v>0</v>
      </c>
      <c r="K684" s="14">
        <f t="shared" si="68"/>
        <v>-129.73000000000002</v>
      </c>
      <c r="L684" s="14">
        <f t="shared" si="69"/>
        <v>0</v>
      </c>
      <c r="M684" s="14" t="str">
        <f>IFERROR(IFERROR(INDEX(Reference!$C:$C,MATCH(VALUE(LEFT(B684,(FIND("-",B684,1)-1))),Reference!$B:$B,0)),INDEX(Reference!$C:$C,MATCH((LEFT(B684,(FIND("-",B684,1)-1))),Reference!$B:$B,0))),IFERROR(IF(FIND("-",B684),"Asset Management",""),""))</f>
        <v>DBU/Field Ops O&amp;M</v>
      </c>
      <c r="N684" s="14" t="str">
        <f>_xlfn.IFNA(INDEX(Reference!$M:$N,MATCH($C684,Reference!$M:$M,0),2),"Exclude")</f>
        <v>Project Proceeds</v>
      </c>
      <c r="O684" s="14" t="str">
        <f>VLOOKUP(X684,'Department Detail'!$A$2:$F$5229,5,FALSE)</f>
        <v>Line &amp; Meter Operations</v>
      </c>
      <c r="R684" s="76"/>
      <c r="X684" s="14" t="s">
        <v>513</v>
      </c>
    </row>
    <row r="685" spans="1:24" s="14" customFormat="1" ht="15" thickBot="1" x14ac:dyDescent="0.35">
      <c r="A685" s="13"/>
      <c r="B685" s="57" t="s">
        <v>512</v>
      </c>
      <c r="C685" s="57" t="s">
        <v>188</v>
      </c>
      <c r="D685" s="56">
        <v>9475.58</v>
      </c>
      <c r="E685" s="56"/>
      <c r="F685" s="14">
        <f>IF(AND(LEFT($C685,4)&lt;&gt;"8310")*OR(_xlfn.IFNA(MATCH(LEFT($B685,8),Reference!$E:$E,0),0),(_xlfn.IFNA(MATCH(MID($B685,5,4),Reference!$E:$E,0),0))),$D685,)</f>
        <v>0</v>
      </c>
      <c r="G685" s="14">
        <f t="shared" si="65"/>
        <v>0</v>
      </c>
      <c r="H685" s="14">
        <f t="shared" si="66"/>
        <v>0</v>
      </c>
      <c r="I685" s="14">
        <f>IF(AND(F685=0,G685=0,H685=0,_xlfn.IFNA(MATCH(LEFT($B685,8),Reference!$G:$G,0),0)),0,
IF(AND(F685=0,G685=0,H685=0,_xlfn.IFNA(MATCH(LEFT($B685,8),Reference!$H:$H,0),0)),$D685,
IF(AND(F685=0,G685=0,H685=0,_xlfn.IFNA(MATCH(LEFT($C685,4),Reference!$H:$H,0),0)),$D685,
IF((AND(F685=0,G685=0,H685=0,(_xlfn.IFNA(MATCH(LEFT($B685,4),Reference!$H:$H,0),0)))),$D685,
IF(AND(F685=0,G685=0,H685=0,_xlfn.IFNA(MATCH(MID($B685,5,4),Reference!$H:$H,0),0),LEFT($C685,4)&lt;&gt;"8865"),$D685,0)))))</f>
        <v>9475.58</v>
      </c>
      <c r="J685" s="14">
        <f t="shared" si="67"/>
        <v>0</v>
      </c>
      <c r="K685" s="14">
        <f t="shared" si="68"/>
        <v>9475.58</v>
      </c>
      <c r="L685" s="14">
        <f t="shared" si="69"/>
        <v>0</v>
      </c>
      <c r="M685" s="14" t="str">
        <f>IFERROR(IFERROR(INDEX(Reference!$C:$C,MATCH(VALUE(LEFT(B685,(FIND("-",B685,1)-1))),Reference!$B:$B,0)),INDEX(Reference!$C:$C,MATCH((LEFT(B685,(FIND("-",B685,1)-1))),Reference!$B:$B,0))),IFERROR(IF(FIND("-",B685),"Asset Management",""),""))</f>
        <v>DBU/Field Ops O&amp;M</v>
      </c>
      <c r="N685" s="14" t="str">
        <f>_xlfn.IFNA(INDEX(Reference!$M:$N,MATCH($C685,Reference!$M:$M,0),2),"Exclude")</f>
        <v>NonUnion Labor</v>
      </c>
      <c r="O685" s="14" t="str">
        <f>VLOOKUP(X685,'Department Detail'!$A$2:$F$5229,5,FALSE)</f>
        <v>Line &amp; Meter Operations</v>
      </c>
      <c r="R685" s="76"/>
      <c r="X685" s="14" t="s">
        <v>513</v>
      </c>
    </row>
    <row r="686" spans="1:24" s="14" customFormat="1" ht="15" thickBot="1" x14ac:dyDescent="0.35">
      <c r="A686" s="13"/>
      <c r="B686" s="57" t="s">
        <v>514</v>
      </c>
      <c r="C686" s="57" t="s">
        <v>194</v>
      </c>
      <c r="D686" s="56">
        <v>125</v>
      </c>
      <c r="E686" s="56"/>
      <c r="F686" s="14">
        <f>IF(AND(LEFT($C686,4)&lt;&gt;"8310")*OR(_xlfn.IFNA(MATCH(LEFT($B686,8),Reference!$E:$E,0),0),(_xlfn.IFNA(MATCH(MID($B686,5,4),Reference!$E:$E,0),0))),$D686,)</f>
        <v>0</v>
      </c>
      <c r="G686" s="14">
        <f t="shared" si="65"/>
        <v>0</v>
      </c>
      <c r="H686" s="14">
        <f t="shared" si="66"/>
        <v>0</v>
      </c>
      <c r="I686" s="14">
        <f>IF(AND(F686=0,G686=0,H686=0,_xlfn.IFNA(MATCH(LEFT($B686,8),Reference!$G:$G,0),0)),0,
IF(AND(F686=0,G686=0,H686=0,_xlfn.IFNA(MATCH(LEFT($B686,8),Reference!$H:$H,0),0)),$D686,
IF(AND(F686=0,G686=0,H686=0,_xlfn.IFNA(MATCH(LEFT($C686,4),Reference!$H:$H,0),0)),$D686,
IF((AND(F686=0,G686=0,H686=0,(_xlfn.IFNA(MATCH(LEFT($B686,4),Reference!$H:$H,0),0)))),$D686,
IF(AND(F686=0,G686=0,H686=0,_xlfn.IFNA(MATCH(MID($B686,5,4),Reference!$H:$H,0),0),LEFT($C686,4)&lt;&gt;"8865"),$D686,0)))))</f>
        <v>125</v>
      </c>
      <c r="J686" s="14">
        <f t="shared" si="67"/>
        <v>0</v>
      </c>
      <c r="K686" s="14">
        <f t="shared" si="68"/>
        <v>125</v>
      </c>
      <c r="L686" s="14">
        <f t="shared" si="69"/>
        <v>0</v>
      </c>
      <c r="M686" s="14" t="str">
        <f>IFERROR(IFERROR(INDEX(Reference!$C:$C,MATCH(VALUE(LEFT(B686,(FIND("-",B686,1)-1))),Reference!$B:$B,0)),INDEX(Reference!$C:$C,MATCH((LEFT(B686,(FIND("-",B686,1)-1))),Reference!$B:$B,0))),IFERROR(IF(FIND("-",B686),"Asset Management",""),""))</f>
        <v>DBU/Field Ops O&amp;M</v>
      </c>
      <c r="N686" s="14" t="str">
        <f>_xlfn.IFNA(INDEX(Reference!$M:$N,MATCH($C686,Reference!$M:$M,0),2),"Exclude")</f>
        <v>Nonlabor</v>
      </c>
      <c r="O686" s="14" t="str">
        <f>VLOOKUP(X686,'Department Detail'!$A$2:$F$5229,5,FALSE)</f>
        <v>Line &amp; Meter Operations</v>
      </c>
      <c r="R686" s="76"/>
      <c r="X686" s="14" t="s">
        <v>513</v>
      </c>
    </row>
    <row r="687" spans="1:24" s="14" customFormat="1" ht="15" thickBot="1" x14ac:dyDescent="0.35">
      <c r="A687" s="13"/>
      <c r="B687" s="57" t="s">
        <v>515</v>
      </c>
      <c r="C687" s="57" t="s">
        <v>185</v>
      </c>
      <c r="D687" s="56">
        <v>147134.84</v>
      </c>
      <c r="E687" s="56"/>
      <c r="F687" s="14">
        <f>IF(AND(LEFT($C687,4)&lt;&gt;"8310")*OR(_xlfn.IFNA(MATCH(LEFT($B687,8),Reference!$E:$E,0),0),(_xlfn.IFNA(MATCH(MID($B687,5,4),Reference!$E:$E,0),0))),$D687,)</f>
        <v>147134.84</v>
      </c>
      <c r="G687" s="14">
        <f t="shared" si="65"/>
        <v>0</v>
      </c>
      <c r="H687" s="14">
        <f t="shared" si="66"/>
        <v>0</v>
      </c>
      <c r="I687" s="14">
        <f>IF(AND(F687=0,G687=0,H687=0,_xlfn.IFNA(MATCH(LEFT($B687,8),Reference!$G:$G,0),0)),0,
IF(AND(F687=0,G687=0,H687=0,_xlfn.IFNA(MATCH(LEFT($B687,8),Reference!$H:$H,0),0)),$D687,
IF(AND(F687=0,G687=0,H687=0,_xlfn.IFNA(MATCH(LEFT($C687,4),Reference!$H:$H,0),0)),$D687,
IF((AND(F687=0,G687=0,H687=0,(_xlfn.IFNA(MATCH(LEFT($B687,4),Reference!$H:$H,0),0)))),$D687,
IF(AND(F687=0,G687=0,H687=0,_xlfn.IFNA(MATCH(MID($B687,5,4),Reference!$H:$H,0),0),LEFT($C687,4)&lt;&gt;"8865"),$D687,0)))))</f>
        <v>0</v>
      </c>
      <c r="J687" s="14">
        <f t="shared" si="67"/>
        <v>0</v>
      </c>
      <c r="K687" s="14">
        <f t="shared" si="68"/>
        <v>147134.84</v>
      </c>
      <c r="L687" s="14">
        <f t="shared" si="69"/>
        <v>0</v>
      </c>
      <c r="M687" s="14" t="str">
        <f>IFERROR(IFERROR(INDEX(Reference!$C:$C,MATCH(VALUE(LEFT(B687,(FIND("-",B687,1)-1))),Reference!$B:$B,0)),INDEX(Reference!$C:$C,MATCH((LEFT(B687,(FIND("-",B687,1)-1))),Reference!$B:$B,0))),IFERROR(IF(FIND("-",B687),"Asset Management",""),""))</f>
        <v>DBU/Field Ops O&amp;M</v>
      </c>
      <c r="N687" s="14" t="str">
        <f>_xlfn.IFNA(INDEX(Reference!$M:$N,MATCH($C687,Reference!$M:$M,0),2),"Exclude")</f>
        <v>NonUnion Labor</v>
      </c>
      <c r="O687" s="14" t="str">
        <f>VLOOKUP(X687,'Department Detail'!$A$2:$F$5229,5,FALSE)</f>
        <v>Line &amp; Meter Operations</v>
      </c>
      <c r="R687" s="76"/>
      <c r="X687" s="14" t="s">
        <v>513</v>
      </c>
    </row>
    <row r="688" spans="1:24" s="14" customFormat="1" ht="15" thickBot="1" x14ac:dyDescent="0.35">
      <c r="A688" s="13"/>
      <c r="B688" s="57" t="s">
        <v>516</v>
      </c>
      <c r="C688" s="57" t="s">
        <v>213</v>
      </c>
      <c r="D688" s="56">
        <v>49.53</v>
      </c>
      <c r="E688" s="56"/>
      <c r="F688" s="14">
        <f>IF(AND(LEFT($C688,4)&lt;&gt;"8310")*OR(_xlfn.IFNA(MATCH(LEFT($B688,8),Reference!$E:$E,0),0),(_xlfn.IFNA(MATCH(MID($B688,5,4),Reference!$E:$E,0),0))),$D688,)</f>
        <v>0</v>
      </c>
      <c r="G688" s="14">
        <f t="shared" si="65"/>
        <v>0</v>
      </c>
      <c r="H688" s="14">
        <f t="shared" si="66"/>
        <v>0</v>
      </c>
      <c r="I688" s="14">
        <f>IF(AND(F688=0,G688=0,H688=0,_xlfn.IFNA(MATCH(LEFT($B688,8),Reference!$G:$G,0),0)),0,
IF(AND(F688=0,G688=0,H688=0,_xlfn.IFNA(MATCH(LEFT($B688,8),Reference!$H:$H,0),0)),$D688,
IF(AND(F688=0,G688=0,H688=0,_xlfn.IFNA(MATCH(LEFT($C688,4),Reference!$H:$H,0),0)),$D688,
IF((AND(F688=0,G688=0,H688=0,(_xlfn.IFNA(MATCH(LEFT($B688,4),Reference!$H:$H,0),0)))),$D688,
IF(AND(F688=0,G688=0,H688=0,_xlfn.IFNA(MATCH(MID($B688,5,4),Reference!$H:$H,0),0),LEFT($C688,4)&lt;&gt;"8865"),$D688,0)))))</f>
        <v>0</v>
      </c>
      <c r="J688" s="14">
        <f t="shared" si="67"/>
        <v>49.53</v>
      </c>
      <c r="K688" s="14">
        <f t="shared" si="68"/>
        <v>49.53</v>
      </c>
      <c r="L688" s="14">
        <f t="shared" si="69"/>
        <v>0</v>
      </c>
      <c r="M688" s="14" t="str">
        <f>IFERROR(IFERROR(INDEX(Reference!$C:$C,MATCH(VALUE(LEFT(B688,(FIND("-",B688,1)-1))),Reference!$B:$B,0)),INDEX(Reference!$C:$C,MATCH((LEFT(B688,(FIND("-",B688,1)-1))),Reference!$B:$B,0))),IFERROR(IF(FIND("-",B688),"Asset Management",""),""))</f>
        <v>Asset Management</v>
      </c>
      <c r="N688" s="14" t="str">
        <f>_xlfn.IFNA(INDEX(Reference!$M:$N,MATCH($C688,Reference!$M:$M,0),2),"Exclude")</f>
        <v>Nonlabor</v>
      </c>
      <c r="O688" s="14" t="str">
        <f>VLOOKUP(X688,'Department Detail'!$A$2:$F$5229,5,FALSE)</f>
        <v>Line &amp; Meter Operations</v>
      </c>
      <c r="R688" s="76"/>
      <c r="X688" s="14" t="s">
        <v>513</v>
      </c>
    </row>
    <row r="689" spans="1:24" s="14" customFormat="1" ht="15" thickBot="1" x14ac:dyDescent="0.35">
      <c r="A689" s="13"/>
      <c r="B689" s="57" t="s">
        <v>517</v>
      </c>
      <c r="C689" s="57" t="s">
        <v>185</v>
      </c>
      <c r="D689" s="56">
        <v>36138.759999999995</v>
      </c>
      <c r="E689" s="56"/>
      <c r="F689" s="14">
        <f>IF(AND(LEFT($C689,4)&lt;&gt;"8310")*OR(_xlfn.IFNA(MATCH(LEFT($B689,8),Reference!$E:$E,0),0),(_xlfn.IFNA(MATCH(MID($B689,5,4),Reference!$E:$E,0),0))),$D689,)</f>
        <v>0</v>
      </c>
      <c r="G689" s="14">
        <f t="shared" si="65"/>
        <v>0</v>
      </c>
      <c r="H689" s="14">
        <f t="shared" si="66"/>
        <v>0</v>
      </c>
      <c r="I689" s="14">
        <f>IF(AND(F689=0,G689=0,H689=0,_xlfn.IFNA(MATCH(LEFT($B689,8),Reference!$G:$G,0),0)),0,
IF(AND(F689=0,G689=0,H689=0,_xlfn.IFNA(MATCH(LEFT($B689,8),Reference!$H:$H,0),0)),$D689,
IF(AND(F689=0,G689=0,H689=0,_xlfn.IFNA(MATCH(LEFT($C689,4),Reference!$H:$H,0),0)),$D689,
IF((AND(F689=0,G689=0,H689=0,(_xlfn.IFNA(MATCH(LEFT($B689,4),Reference!$H:$H,0),0)))),$D689,
IF(AND(F689=0,G689=0,H689=0,_xlfn.IFNA(MATCH(MID($B689,5,4),Reference!$H:$H,0),0),LEFT($C689,4)&lt;&gt;"8865"),$D689,0)))))</f>
        <v>36138.759999999995</v>
      </c>
      <c r="J689" s="14">
        <f t="shared" si="67"/>
        <v>0</v>
      </c>
      <c r="K689" s="14">
        <f t="shared" si="68"/>
        <v>36138.759999999995</v>
      </c>
      <c r="L689" s="14">
        <f t="shared" si="69"/>
        <v>0</v>
      </c>
      <c r="M689" s="14" t="str">
        <f>IFERROR(IFERROR(INDEX(Reference!$C:$C,MATCH(VALUE(LEFT(B689,(FIND("-",B689,1)-1))),Reference!$B:$B,0)),INDEX(Reference!$C:$C,MATCH((LEFT(B689,(FIND("-",B689,1)-1))),Reference!$B:$B,0))),IFERROR(IF(FIND("-",B689),"Asset Management",""),""))</f>
        <v>Asset Management</v>
      </c>
      <c r="N689" s="14" t="str">
        <f>_xlfn.IFNA(INDEX(Reference!$M:$N,MATCH($C689,Reference!$M:$M,0),2),"Exclude")</f>
        <v>NonUnion Labor</v>
      </c>
      <c r="O689" s="14" t="str">
        <f>VLOOKUP(X689,'Department Detail'!$A$2:$F$5229,5,FALSE)</f>
        <v>Line &amp; Meter Operations</v>
      </c>
      <c r="R689" s="76"/>
      <c r="X689" s="14" t="s">
        <v>513</v>
      </c>
    </row>
    <row r="690" spans="1:24" s="14" customFormat="1" ht="15" thickBot="1" x14ac:dyDescent="0.35">
      <c r="A690" s="13"/>
      <c r="B690" s="57" t="s">
        <v>517</v>
      </c>
      <c r="C690" s="57" t="s">
        <v>195</v>
      </c>
      <c r="D690" s="56">
        <v>490.28999999999996</v>
      </c>
      <c r="E690" s="56"/>
      <c r="F690" s="14">
        <f>IF(AND(LEFT($C690,4)&lt;&gt;"8310")*OR(_xlfn.IFNA(MATCH(LEFT($B690,8),Reference!$E:$E,0),0),(_xlfn.IFNA(MATCH(MID($B690,5,4),Reference!$E:$E,0),0))),$D690,)</f>
        <v>0</v>
      </c>
      <c r="G690" s="14">
        <f t="shared" si="65"/>
        <v>0</v>
      </c>
      <c r="H690" s="14">
        <f t="shared" si="66"/>
        <v>0</v>
      </c>
      <c r="I690" s="14">
        <f>IF(AND(F690=0,G690=0,H690=0,_xlfn.IFNA(MATCH(LEFT($B690,8),Reference!$G:$G,0),0)),0,
IF(AND(F690=0,G690=0,H690=0,_xlfn.IFNA(MATCH(LEFT($B690,8),Reference!$H:$H,0),0)),$D690,
IF(AND(F690=0,G690=0,H690=0,_xlfn.IFNA(MATCH(LEFT($C690,4),Reference!$H:$H,0),0)),$D690,
IF((AND(F690=0,G690=0,H690=0,(_xlfn.IFNA(MATCH(LEFT($B690,4),Reference!$H:$H,0),0)))),$D690,
IF(AND(F690=0,G690=0,H690=0,_xlfn.IFNA(MATCH(MID($B690,5,4),Reference!$H:$H,0),0),LEFT($C690,4)&lt;&gt;"8865"),$D690,0)))))</f>
        <v>490.28999999999996</v>
      </c>
      <c r="J690" s="14">
        <f t="shared" si="67"/>
        <v>0</v>
      </c>
      <c r="K690" s="14">
        <f t="shared" si="68"/>
        <v>490.28999999999996</v>
      </c>
      <c r="L690" s="14">
        <f t="shared" si="69"/>
        <v>0</v>
      </c>
      <c r="M690" s="14" t="str">
        <f>IFERROR(IFERROR(INDEX(Reference!$C:$C,MATCH(VALUE(LEFT(B690,(FIND("-",B690,1)-1))),Reference!$B:$B,0)),INDEX(Reference!$C:$C,MATCH((LEFT(B690,(FIND("-",B690,1)-1))),Reference!$B:$B,0))),IFERROR(IF(FIND("-",B690),"Asset Management",""),""))</f>
        <v>Asset Management</v>
      </c>
      <c r="N690" s="14" t="str">
        <f>_xlfn.IFNA(INDEX(Reference!$M:$N,MATCH($C690,Reference!$M:$M,0),2),"Exclude")</f>
        <v>NonUnion Labor</v>
      </c>
      <c r="O690" s="14" t="str">
        <f>VLOOKUP(X690,'Department Detail'!$A$2:$F$5229,5,FALSE)</f>
        <v>Line &amp; Meter Operations</v>
      </c>
      <c r="R690" s="76"/>
      <c r="X690" s="14" t="s">
        <v>513</v>
      </c>
    </row>
    <row r="691" spans="1:24" s="14" customFormat="1" ht="15" thickBot="1" x14ac:dyDescent="0.35">
      <c r="A691" s="13"/>
      <c r="B691" s="57" t="s">
        <v>517</v>
      </c>
      <c r="C691" s="57" t="s">
        <v>202</v>
      </c>
      <c r="D691" s="56">
        <v>1200</v>
      </c>
      <c r="E691" s="56"/>
      <c r="F691" s="14">
        <f>IF(AND(LEFT($C691,4)&lt;&gt;"8310")*OR(_xlfn.IFNA(MATCH(LEFT($B691,8),Reference!$E:$E,0),0),(_xlfn.IFNA(MATCH(MID($B691,5,4),Reference!$E:$E,0),0))),$D691,)</f>
        <v>0</v>
      </c>
      <c r="G691" s="14">
        <f t="shared" si="65"/>
        <v>0</v>
      </c>
      <c r="H691" s="14">
        <f t="shared" si="66"/>
        <v>0</v>
      </c>
      <c r="I691" s="14">
        <f>IF(AND(F691=0,G691=0,H691=0,_xlfn.IFNA(MATCH(LEFT($B691,8),Reference!$G:$G,0),0)),0,
IF(AND(F691=0,G691=0,H691=0,_xlfn.IFNA(MATCH(LEFT($B691,8),Reference!$H:$H,0),0)),$D691,
IF(AND(F691=0,G691=0,H691=0,_xlfn.IFNA(MATCH(LEFT($C691,4),Reference!$H:$H,0),0)),$D691,
IF((AND(F691=0,G691=0,H691=0,(_xlfn.IFNA(MATCH(LEFT($B691,4),Reference!$H:$H,0),0)))),$D691,
IF(AND(F691=0,G691=0,H691=0,_xlfn.IFNA(MATCH(MID($B691,5,4),Reference!$H:$H,0),0),LEFT($C691,4)&lt;&gt;"8865"),$D691,0)))))</f>
        <v>1200</v>
      </c>
      <c r="J691" s="14">
        <f t="shared" si="67"/>
        <v>0</v>
      </c>
      <c r="K691" s="14">
        <f t="shared" si="68"/>
        <v>1200</v>
      </c>
      <c r="L691" s="14">
        <f t="shared" si="69"/>
        <v>0</v>
      </c>
      <c r="M691" s="14" t="str">
        <f>IFERROR(IFERROR(INDEX(Reference!$C:$C,MATCH(VALUE(LEFT(B691,(FIND("-",B691,1)-1))),Reference!$B:$B,0)),INDEX(Reference!$C:$C,MATCH((LEFT(B691,(FIND("-",B691,1)-1))),Reference!$B:$B,0))),IFERROR(IF(FIND("-",B691),"Asset Management",""),""))</f>
        <v>Asset Management</v>
      </c>
      <c r="N691" s="14" t="str">
        <f>_xlfn.IFNA(INDEX(Reference!$M:$N,MATCH($C691,Reference!$M:$M,0),2),"Exclude")</f>
        <v>Nonlabor</v>
      </c>
      <c r="O691" s="14" t="str">
        <f>VLOOKUP(X691,'Department Detail'!$A$2:$F$5229,5,FALSE)</f>
        <v>Line &amp; Meter Operations</v>
      </c>
      <c r="R691" s="76"/>
      <c r="X691" s="14" t="s">
        <v>513</v>
      </c>
    </row>
    <row r="692" spans="1:24" s="14" customFormat="1" ht="15" thickBot="1" x14ac:dyDescent="0.35">
      <c r="A692" s="13"/>
      <c r="B692" s="57" t="s">
        <v>517</v>
      </c>
      <c r="C692" s="57" t="s">
        <v>206</v>
      </c>
      <c r="D692" s="56">
        <v>203.79000000000002</v>
      </c>
      <c r="E692" s="56"/>
      <c r="F692" s="14">
        <f>IF(AND(LEFT($C692,4)&lt;&gt;"8310")*OR(_xlfn.IFNA(MATCH(LEFT($B692,8),Reference!$E:$E,0),0),(_xlfn.IFNA(MATCH(MID($B692,5,4),Reference!$E:$E,0),0))),$D692,)</f>
        <v>0</v>
      </c>
      <c r="G692" s="14">
        <f t="shared" si="65"/>
        <v>0</v>
      </c>
      <c r="H692" s="14">
        <f t="shared" si="66"/>
        <v>0</v>
      </c>
      <c r="I692" s="14">
        <f>IF(AND(F692=0,G692=0,H692=0,_xlfn.IFNA(MATCH(LEFT($B692,8),Reference!$G:$G,0),0)),0,
IF(AND(F692=0,G692=0,H692=0,_xlfn.IFNA(MATCH(LEFT($B692,8),Reference!$H:$H,0),0)),$D692,
IF(AND(F692=0,G692=0,H692=0,_xlfn.IFNA(MATCH(LEFT($C692,4),Reference!$H:$H,0),0)),$D692,
IF((AND(F692=0,G692=0,H692=0,(_xlfn.IFNA(MATCH(LEFT($B692,4),Reference!$H:$H,0),0)))),$D692,
IF(AND(F692=0,G692=0,H692=0,_xlfn.IFNA(MATCH(MID($B692,5,4),Reference!$H:$H,0),0),LEFT($C692,4)&lt;&gt;"8865"),$D692,0)))))</f>
        <v>203.79000000000002</v>
      </c>
      <c r="J692" s="14">
        <f t="shared" si="67"/>
        <v>0</v>
      </c>
      <c r="K692" s="14">
        <f t="shared" si="68"/>
        <v>203.79000000000002</v>
      </c>
      <c r="L692" s="14">
        <f t="shared" si="69"/>
        <v>0</v>
      </c>
      <c r="M692" s="14" t="str">
        <f>IFERROR(IFERROR(INDEX(Reference!$C:$C,MATCH(VALUE(LEFT(B692,(FIND("-",B692,1)-1))),Reference!$B:$B,0)),INDEX(Reference!$C:$C,MATCH((LEFT(B692,(FIND("-",B692,1)-1))),Reference!$B:$B,0))),IFERROR(IF(FIND("-",B692),"Asset Management",""),""))</f>
        <v>Asset Management</v>
      </c>
      <c r="N692" s="14" t="str">
        <f>_xlfn.IFNA(INDEX(Reference!$M:$N,MATCH($C692,Reference!$M:$M,0),2),"Exclude")</f>
        <v>Nonlabor</v>
      </c>
      <c r="O692" s="14" t="str">
        <f>VLOOKUP(X692,'Department Detail'!$A$2:$F$5229,5,FALSE)</f>
        <v>Line &amp; Meter Operations</v>
      </c>
      <c r="R692" s="76"/>
      <c r="X692" s="14" t="s">
        <v>513</v>
      </c>
    </row>
    <row r="693" spans="1:24" s="14" customFormat="1" ht="15" thickBot="1" x14ac:dyDescent="0.35">
      <c r="A693" s="13"/>
      <c r="B693" s="57" t="s">
        <v>517</v>
      </c>
      <c r="C693" s="57" t="s">
        <v>229</v>
      </c>
      <c r="D693" s="56">
        <v>25</v>
      </c>
      <c r="E693" s="56"/>
      <c r="F693" s="14">
        <f>IF(AND(LEFT($C693,4)&lt;&gt;"8310")*OR(_xlfn.IFNA(MATCH(LEFT($B693,8),Reference!$E:$E,0),0),(_xlfn.IFNA(MATCH(MID($B693,5,4),Reference!$E:$E,0),0))),$D693,)</f>
        <v>0</v>
      </c>
      <c r="G693" s="14">
        <f t="shared" si="65"/>
        <v>0</v>
      </c>
      <c r="H693" s="14">
        <f t="shared" si="66"/>
        <v>0</v>
      </c>
      <c r="I693" s="14">
        <f>IF(AND(F693=0,G693=0,H693=0,_xlfn.IFNA(MATCH(LEFT($B693,8),Reference!$G:$G,0),0)),0,
IF(AND(F693=0,G693=0,H693=0,_xlfn.IFNA(MATCH(LEFT($B693,8),Reference!$H:$H,0),0)),$D693,
IF(AND(F693=0,G693=0,H693=0,_xlfn.IFNA(MATCH(LEFT($C693,4),Reference!$H:$H,0),0)),$D693,
IF((AND(F693=0,G693=0,H693=0,(_xlfn.IFNA(MATCH(LEFT($B693,4),Reference!$H:$H,0),0)))),$D693,
IF(AND(F693=0,G693=0,H693=0,_xlfn.IFNA(MATCH(MID($B693,5,4),Reference!$H:$H,0),0),LEFT($C693,4)&lt;&gt;"8865"),$D693,0)))))</f>
        <v>25</v>
      </c>
      <c r="J693" s="14">
        <f t="shared" si="67"/>
        <v>0</v>
      </c>
      <c r="K693" s="14">
        <f t="shared" si="68"/>
        <v>25</v>
      </c>
      <c r="L693" s="14">
        <f t="shared" si="69"/>
        <v>0</v>
      </c>
      <c r="M693" s="14" t="str">
        <f>IFERROR(IFERROR(INDEX(Reference!$C:$C,MATCH(VALUE(LEFT(B693,(FIND("-",B693,1)-1))),Reference!$B:$B,0)),INDEX(Reference!$C:$C,MATCH((LEFT(B693,(FIND("-",B693,1)-1))),Reference!$B:$B,0))),IFERROR(IF(FIND("-",B693),"Asset Management",""),""))</f>
        <v>Asset Management</v>
      </c>
      <c r="N693" s="14" t="str">
        <f>_xlfn.IFNA(INDEX(Reference!$M:$N,MATCH($C693,Reference!$M:$M,0),2),"Exclude")</f>
        <v>Exclude</v>
      </c>
      <c r="O693" s="14" t="str">
        <f>VLOOKUP(X693,'Department Detail'!$A$2:$F$5229,5,FALSE)</f>
        <v>Line &amp; Meter Operations</v>
      </c>
      <c r="R693" s="76"/>
      <c r="X693" s="14" t="s">
        <v>513</v>
      </c>
    </row>
    <row r="694" spans="1:24" s="14" customFormat="1" ht="15" thickBot="1" x14ac:dyDescent="0.35">
      <c r="A694" s="13"/>
      <c r="B694" s="57" t="s">
        <v>517</v>
      </c>
      <c r="C694" s="57" t="s">
        <v>208</v>
      </c>
      <c r="D694" s="56">
        <v>65.86</v>
      </c>
      <c r="E694" s="56"/>
      <c r="F694" s="14">
        <f>IF(AND(LEFT($C694,4)&lt;&gt;"8310")*OR(_xlfn.IFNA(MATCH(LEFT($B694,8),Reference!$E:$E,0),0),(_xlfn.IFNA(MATCH(MID($B694,5,4),Reference!$E:$E,0),0))),$D694,)</f>
        <v>0</v>
      </c>
      <c r="G694" s="14">
        <f t="shared" si="65"/>
        <v>0</v>
      </c>
      <c r="H694" s="14">
        <f t="shared" si="66"/>
        <v>0</v>
      </c>
      <c r="I694" s="14">
        <f>IF(AND(F694=0,G694=0,H694=0,_xlfn.IFNA(MATCH(LEFT($B694,8),Reference!$G:$G,0),0)),0,
IF(AND(F694=0,G694=0,H694=0,_xlfn.IFNA(MATCH(LEFT($B694,8),Reference!$H:$H,0),0)),$D694,
IF(AND(F694=0,G694=0,H694=0,_xlfn.IFNA(MATCH(LEFT($C694,4),Reference!$H:$H,0),0)),$D694,
IF((AND(F694=0,G694=0,H694=0,(_xlfn.IFNA(MATCH(LEFT($B694,4),Reference!$H:$H,0),0)))),$D694,
IF(AND(F694=0,G694=0,H694=0,_xlfn.IFNA(MATCH(MID($B694,5,4),Reference!$H:$H,0),0),LEFT($C694,4)&lt;&gt;"8865"),$D694,0)))))</f>
        <v>65.86</v>
      </c>
      <c r="J694" s="14">
        <f t="shared" si="67"/>
        <v>0</v>
      </c>
      <c r="K694" s="14">
        <f t="shared" si="68"/>
        <v>65.86</v>
      </c>
      <c r="L694" s="14">
        <f t="shared" si="69"/>
        <v>0</v>
      </c>
      <c r="M694" s="14" t="str">
        <f>IFERROR(IFERROR(INDEX(Reference!$C:$C,MATCH(VALUE(LEFT(B694,(FIND("-",B694,1)-1))),Reference!$B:$B,0)),INDEX(Reference!$C:$C,MATCH((LEFT(B694,(FIND("-",B694,1)-1))),Reference!$B:$B,0))),IFERROR(IF(FIND("-",B694),"Asset Management",""),""))</f>
        <v>Asset Management</v>
      </c>
      <c r="N694" s="14" t="str">
        <f>_xlfn.IFNA(INDEX(Reference!$M:$N,MATCH($C694,Reference!$M:$M,0),2),"Exclude")</f>
        <v>Inventory</v>
      </c>
      <c r="O694" s="14" t="str">
        <f>VLOOKUP(X694,'Department Detail'!$A$2:$F$5229,5,FALSE)</f>
        <v>Line &amp; Meter Operations</v>
      </c>
      <c r="R694" s="76"/>
      <c r="X694" s="14" t="s">
        <v>513</v>
      </c>
    </row>
    <row r="695" spans="1:24" s="14" customFormat="1" ht="15" thickBot="1" x14ac:dyDescent="0.35">
      <c r="A695" s="13"/>
      <c r="B695" s="57" t="s">
        <v>517</v>
      </c>
      <c r="C695" s="57" t="s">
        <v>182</v>
      </c>
      <c r="D695" s="56">
        <v>376.71</v>
      </c>
      <c r="E695" s="56"/>
      <c r="F695" s="14">
        <f>IF(AND(LEFT($C695,4)&lt;&gt;"8310")*OR(_xlfn.IFNA(MATCH(LEFT($B695,8),Reference!$E:$E,0),0),(_xlfn.IFNA(MATCH(MID($B695,5,4),Reference!$E:$E,0),0))),$D695,)</f>
        <v>0</v>
      </c>
      <c r="G695" s="14">
        <f t="shared" si="65"/>
        <v>0</v>
      </c>
      <c r="H695" s="14">
        <f t="shared" si="66"/>
        <v>0</v>
      </c>
      <c r="I695" s="14">
        <f>IF(AND(F695=0,G695=0,H695=0,_xlfn.IFNA(MATCH(LEFT($B695,8),Reference!$G:$G,0),0)),0,
IF(AND(F695=0,G695=0,H695=0,_xlfn.IFNA(MATCH(LEFT($B695,8),Reference!$H:$H,0),0)),$D695,
IF(AND(F695=0,G695=0,H695=0,_xlfn.IFNA(MATCH(LEFT($C695,4),Reference!$H:$H,0),0)),$D695,
IF((AND(F695=0,G695=0,H695=0,(_xlfn.IFNA(MATCH(LEFT($B695,4),Reference!$H:$H,0),0)))),$D695,
IF(AND(F695=0,G695=0,H695=0,_xlfn.IFNA(MATCH(MID($B695,5,4),Reference!$H:$H,0),0),LEFT($C695,4)&lt;&gt;"8865"),$D695,0)))))</f>
        <v>376.71</v>
      </c>
      <c r="J695" s="14">
        <f t="shared" si="67"/>
        <v>0</v>
      </c>
      <c r="K695" s="14">
        <f t="shared" si="68"/>
        <v>376.71</v>
      </c>
      <c r="L695" s="14">
        <f t="shared" si="69"/>
        <v>0</v>
      </c>
      <c r="M695" s="14" t="str">
        <f>IFERROR(IFERROR(INDEX(Reference!$C:$C,MATCH(VALUE(LEFT(B695,(FIND("-",B695,1)-1))),Reference!$B:$B,0)),INDEX(Reference!$C:$C,MATCH((LEFT(B695,(FIND("-",B695,1)-1))),Reference!$B:$B,0))),IFERROR(IF(FIND("-",B695),"Asset Management",""),""))</f>
        <v>Asset Management</v>
      </c>
      <c r="N695" s="14" t="str">
        <f>_xlfn.IFNA(INDEX(Reference!$M:$N,MATCH($C695,Reference!$M:$M,0),2),"Exclude")</f>
        <v>Nonlabor</v>
      </c>
      <c r="O695" s="14" t="str">
        <f>VLOOKUP(X695,'Department Detail'!$A$2:$F$5229,5,FALSE)</f>
        <v>Line &amp; Meter Operations</v>
      </c>
      <c r="R695" s="76"/>
      <c r="X695" s="14" t="s">
        <v>513</v>
      </c>
    </row>
    <row r="696" spans="1:24" s="14" customFormat="1" ht="15" thickBot="1" x14ac:dyDescent="0.35">
      <c r="A696" s="13"/>
      <c r="B696" s="57" t="s">
        <v>517</v>
      </c>
      <c r="C696" s="57" t="s">
        <v>213</v>
      </c>
      <c r="D696" s="56">
        <v>20</v>
      </c>
      <c r="E696" s="56"/>
      <c r="F696" s="14">
        <f>IF(AND(LEFT($C696,4)&lt;&gt;"8310")*OR(_xlfn.IFNA(MATCH(LEFT($B696,8),Reference!$E:$E,0),0),(_xlfn.IFNA(MATCH(MID($B696,5,4),Reference!$E:$E,0),0))),$D696,)</f>
        <v>0</v>
      </c>
      <c r="G696" s="14">
        <f t="shared" si="65"/>
        <v>0</v>
      </c>
      <c r="H696" s="14">
        <f t="shared" si="66"/>
        <v>0</v>
      </c>
      <c r="I696" s="14">
        <f>IF(AND(F696=0,G696=0,H696=0,_xlfn.IFNA(MATCH(LEFT($B696,8),Reference!$G:$G,0),0)),0,
IF(AND(F696=0,G696=0,H696=0,_xlfn.IFNA(MATCH(LEFT($B696,8),Reference!$H:$H,0),0)),$D696,
IF(AND(F696=0,G696=0,H696=0,_xlfn.IFNA(MATCH(LEFT($C696,4),Reference!$H:$H,0),0)),$D696,
IF((AND(F696=0,G696=0,H696=0,(_xlfn.IFNA(MATCH(LEFT($B696,4),Reference!$H:$H,0),0)))),$D696,
IF(AND(F696=0,G696=0,H696=0,_xlfn.IFNA(MATCH(MID($B696,5,4),Reference!$H:$H,0),0),LEFT($C696,4)&lt;&gt;"8865"),$D696,0)))))</f>
        <v>20</v>
      </c>
      <c r="J696" s="14">
        <f t="shared" si="67"/>
        <v>0</v>
      </c>
      <c r="K696" s="14">
        <f t="shared" si="68"/>
        <v>20</v>
      </c>
      <c r="L696" s="14">
        <f t="shared" si="69"/>
        <v>0</v>
      </c>
      <c r="M696" s="14" t="str">
        <f>IFERROR(IFERROR(INDEX(Reference!$C:$C,MATCH(VALUE(LEFT(B696,(FIND("-",B696,1)-1))),Reference!$B:$B,0)),INDEX(Reference!$C:$C,MATCH((LEFT(B696,(FIND("-",B696,1)-1))),Reference!$B:$B,0))),IFERROR(IF(FIND("-",B696),"Asset Management",""),""))</f>
        <v>Asset Management</v>
      </c>
      <c r="N696" s="14" t="str">
        <f>_xlfn.IFNA(INDEX(Reference!$M:$N,MATCH($C696,Reference!$M:$M,0),2),"Exclude")</f>
        <v>Nonlabor</v>
      </c>
      <c r="O696" s="14" t="str">
        <f>VLOOKUP(X696,'Department Detail'!$A$2:$F$5229,5,FALSE)</f>
        <v>Line &amp; Meter Operations</v>
      </c>
      <c r="R696" s="76"/>
      <c r="X696" s="14" t="s">
        <v>513</v>
      </c>
    </row>
    <row r="697" spans="1:24" s="14" customFormat="1" ht="15" thickBot="1" x14ac:dyDescent="0.35">
      <c r="A697" s="13"/>
      <c r="B697" s="57" t="s">
        <v>517</v>
      </c>
      <c r="C697" s="57" t="s">
        <v>188</v>
      </c>
      <c r="D697" s="56">
        <v>750.89</v>
      </c>
      <c r="E697" s="56"/>
      <c r="F697" s="14">
        <f>IF(AND(LEFT($C697,4)&lt;&gt;"8310")*OR(_xlfn.IFNA(MATCH(LEFT($B697,8),Reference!$E:$E,0),0),(_xlfn.IFNA(MATCH(MID($B697,5,4),Reference!$E:$E,0),0))),$D697,)</f>
        <v>0</v>
      </c>
      <c r="G697" s="14">
        <f t="shared" si="65"/>
        <v>0</v>
      </c>
      <c r="H697" s="14">
        <f t="shared" si="66"/>
        <v>0</v>
      </c>
      <c r="I697" s="14">
        <f>IF(AND(F697=0,G697=0,H697=0,_xlfn.IFNA(MATCH(LEFT($B697,8),Reference!$G:$G,0),0)),0,
IF(AND(F697=0,G697=0,H697=0,_xlfn.IFNA(MATCH(LEFT($B697,8),Reference!$H:$H,0),0)),$D697,
IF(AND(F697=0,G697=0,H697=0,_xlfn.IFNA(MATCH(LEFT($C697,4),Reference!$H:$H,0),0)),$D697,
IF((AND(F697=0,G697=0,H697=0,(_xlfn.IFNA(MATCH(LEFT($B697,4),Reference!$H:$H,0),0)))),$D697,
IF(AND(F697=0,G697=0,H697=0,_xlfn.IFNA(MATCH(MID($B697,5,4),Reference!$H:$H,0),0),LEFT($C697,4)&lt;&gt;"8865"),$D697,0)))))</f>
        <v>750.89</v>
      </c>
      <c r="J697" s="14">
        <f t="shared" si="67"/>
        <v>0</v>
      </c>
      <c r="K697" s="14">
        <f t="shared" si="68"/>
        <v>750.89</v>
      </c>
      <c r="L697" s="14">
        <f t="shared" si="69"/>
        <v>0</v>
      </c>
      <c r="M697" s="14" t="str">
        <f>IFERROR(IFERROR(INDEX(Reference!$C:$C,MATCH(VALUE(LEFT(B697,(FIND("-",B697,1)-1))),Reference!$B:$B,0)),INDEX(Reference!$C:$C,MATCH((LEFT(B697,(FIND("-",B697,1)-1))),Reference!$B:$B,0))),IFERROR(IF(FIND("-",B697),"Asset Management",""),""))</f>
        <v>Asset Management</v>
      </c>
      <c r="N697" s="14" t="str">
        <f>_xlfn.IFNA(INDEX(Reference!$M:$N,MATCH($C697,Reference!$M:$M,0),2),"Exclude")</f>
        <v>NonUnion Labor</v>
      </c>
      <c r="O697" s="14" t="str">
        <f>VLOOKUP(X697,'Department Detail'!$A$2:$F$5229,5,FALSE)</f>
        <v>Line &amp; Meter Operations</v>
      </c>
      <c r="R697" s="76"/>
      <c r="X697" s="14" t="s">
        <v>513</v>
      </c>
    </row>
    <row r="698" spans="1:24" s="14" customFormat="1" ht="15" thickBot="1" x14ac:dyDescent="0.35">
      <c r="A698" s="13"/>
      <c r="B698" s="57" t="s">
        <v>518</v>
      </c>
      <c r="C698" s="57" t="s">
        <v>185</v>
      </c>
      <c r="D698" s="56">
        <v>10922.630000000001</v>
      </c>
      <c r="E698" s="56"/>
      <c r="F698" s="14">
        <f>IF(AND(LEFT($C698,4)&lt;&gt;"8310")*OR(_xlfn.IFNA(MATCH(LEFT($B698,8),Reference!$E:$E,0),0),(_xlfn.IFNA(MATCH(MID($B698,5,4),Reference!$E:$E,0),0))),$D698,)</f>
        <v>10922.630000000001</v>
      </c>
      <c r="G698" s="14">
        <f t="shared" si="65"/>
        <v>0</v>
      </c>
      <c r="H698" s="14">
        <f t="shared" si="66"/>
        <v>0</v>
      </c>
      <c r="I698" s="14">
        <f>IF(AND(F698=0,G698=0,H698=0,_xlfn.IFNA(MATCH(LEFT($B698,8),Reference!$G:$G,0),0)),0,
IF(AND(F698=0,G698=0,H698=0,_xlfn.IFNA(MATCH(LEFT($B698,8),Reference!$H:$H,0),0)),$D698,
IF(AND(F698=0,G698=0,H698=0,_xlfn.IFNA(MATCH(LEFT($C698,4),Reference!$H:$H,0),0)),$D698,
IF((AND(F698=0,G698=0,H698=0,(_xlfn.IFNA(MATCH(LEFT($B698,4),Reference!$H:$H,0),0)))),$D698,
IF(AND(F698=0,G698=0,H698=0,_xlfn.IFNA(MATCH(MID($B698,5,4),Reference!$H:$H,0),0),LEFT($C698,4)&lt;&gt;"8865"),$D698,0)))))</f>
        <v>0</v>
      </c>
      <c r="J698" s="14">
        <f t="shared" si="67"/>
        <v>0</v>
      </c>
      <c r="K698" s="14">
        <f t="shared" si="68"/>
        <v>10922.630000000001</v>
      </c>
      <c r="L698" s="14">
        <f t="shared" si="69"/>
        <v>0</v>
      </c>
      <c r="M698" s="14" t="str">
        <f>IFERROR(IFERROR(INDEX(Reference!$C:$C,MATCH(VALUE(LEFT(B698,(FIND("-",B698,1)-1))),Reference!$B:$B,0)),INDEX(Reference!$C:$C,MATCH((LEFT(B698,(FIND("-",B698,1)-1))),Reference!$B:$B,0))),IFERROR(IF(FIND("-",B698),"Asset Management",""),""))</f>
        <v>Asset Management</v>
      </c>
      <c r="N698" s="14" t="str">
        <f>_xlfn.IFNA(INDEX(Reference!$M:$N,MATCH($C698,Reference!$M:$M,0),2),"Exclude")</f>
        <v>NonUnion Labor</v>
      </c>
      <c r="O698" s="14" t="str">
        <f>VLOOKUP(X698,'Department Detail'!$A$2:$F$5229,5,FALSE)</f>
        <v>Line &amp; Meter Operations</v>
      </c>
      <c r="R698" s="76"/>
      <c r="X698" s="14" t="s">
        <v>513</v>
      </c>
    </row>
    <row r="699" spans="1:24" s="14" customFormat="1" ht="15" thickBot="1" x14ac:dyDescent="0.35">
      <c r="A699" s="13"/>
      <c r="B699" s="57" t="s">
        <v>519</v>
      </c>
      <c r="C699" s="57" t="s">
        <v>190</v>
      </c>
      <c r="D699" s="56">
        <v>1050</v>
      </c>
      <c r="E699" s="56"/>
      <c r="F699" s="14">
        <f>IF(AND(LEFT($C699,4)&lt;&gt;"8310")*OR(_xlfn.IFNA(MATCH(LEFT($B699,8),Reference!$E:$E,0),0),(_xlfn.IFNA(MATCH(MID($B699,5,4),Reference!$E:$E,0),0))),$D699,)</f>
        <v>0</v>
      </c>
      <c r="G699" s="14">
        <f t="shared" si="65"/>
        <v>0</v>
      </c>
      <c r="H699" s="14">
        <f t="shared" si="66"/>
        <v>0</v>
      </c>
      <c r="I699" s="14">
        <f>IF(AND(F699=0,G699=0,H699=0,_xlfn.IFNA(MATCH(LEFT($B699,8),Reference!$G:$G,0),0)),0,
IF(AND(F699=0,G699=0,H699=0,_xlfn.IFNA(MATCH(LEFT($B699,8),Reference!$H:$H,0),0)),$D699,
IF(AND(F699=0,G699=0,H699=0,_xlfn.IFNA(MATCH(LEFT($C699,4),Reference!$H:$H,0),0)),$D699,
IF((AND(F699=0,G699=0,H699=0,(_xlfn.IFNA(MATCH(LEFT($B699,4),Reference!$H:$H,0),0)))),$D699,
IF(AND(F699=0,G699=0,H699=0,_xlfn.IFNA(MATCH(MID($B699,5,4),Reference!$H:$H,0),0),LEFT($C699,4)&lt;&gt;"8865"),$D699,0)))))</f>
        <v>0</v>
      </c>
      <c r="J699" s="14">
        <f t="shared" si="67"/>
        <v>1050</v>
      </c>
      <c r="K699" s="14">
        <f t="shared" si="68"/>
        <v>1050</v>
      </c>
      <c r="L699" s="14">
        <f t="shared" si="69"/>
        <v>0</v>
      </c>
      <c r="M699" s="14" t="str">
        <f>IFERROR(IFERROR(INDEX(Reference!$C:$C,MATCH(VALUE(LEFT(B699,(FIND("-",B699,1)-1))),Reference!$B:$B,0)),INDEX(Reference!$C:$C,MATCH((LEFT(B699,(FIND("-",B699,1)-1))),Reference!$B:$B,0))),IFERROR(IF(FIND("-",B699),"Asset Management",""),""))</f>
        <v>DBU/Field Ops O&amp;M</v>
      </c>
      <c r="N699" s="14" t="str">
        <f>_xlfn.IFNA(INDEX(Reference!$M:$N,MATCH($C699,Reference!$M:$M,0),2),"Exclude")</f>
        <v>Nonlabor</v>
      </c>
      <c r="O699" s="14" t="str">
        <f>VLOOKUP(X699,'Department Detail'!$A$2:$F$5229,5,FALSE)</f>
        <v>Line &amp; Meter Operations</v>
      </c>
      <c r="R699" s="76"/>
      <c r="X699" s="14" t="s">
        <v>513</v>
      </c>
    </row>
    <row r="700" spans="1:24" s="14" customFormat="1" ht="15" thickBot="1" x14ac:dyDescent="0.35">
      <c r="A700" s="13"/>
      <c r="B700" s="57" t="s">
        <v>519</v>
      </c>
      <c r="C700" s="57" t="s">
        <v>194</v>
      </c>
      <c r="D700" s="56">
        <v>50000</v>
      </c>
      <c r="E700" s="56"/>
      <c r="F700" s="14">
        <f>IF(AND(LEFT($C700,4)&lt;&gt;"8310")*OR(_xlfn.IFNA(MATCH(LEFT($B700,8),Reference!$E:$E,0),0),(_xlfn.IFNA(MATCH(MID($B700,5,4),Reference!$E:$E,0),0))),$D700,)</f>
        <v>0</v>
      </c>
      <c r="G700" s="14">
        <f t="shared" si="65"/>
        <v>0</v>
      </c>
      <c r="H700" s="14">
        <f t="shared" si="66"/>
        <v>0</v>
      </c>
      <c r="I700" s="14">
        <f>IF(AND(F700=0,G700=0,H700=0,_xlfn.IFNA(MATCH(LEFT($B700,8),Reference!$G:$G,0),0)),0,
IF(AND(F700=0,G700=0,H700=0,_xlfn.IFNA(MATCH(LEFT($B700,8),Reference!$H:$H,0),0)),$D700,
IF(AND(F700=0,G700=0,H700=0,_xlfn.IFNA(MATCH(LEFT($C700,4),Reference!$H:$H,0),0)),$D700,
IF((AND(F700=0,G700=0,H700=0,(_xlfn.IFNA(MATCH(LEFT($B700,4),Reference!$H:$H,0),0)))),$D700,
IF(AND(F700=0,G700=0,H700=0,_xlfn.IFNA(MATCH(MID($B700,5,4),Reference!$H:$H,0),0),LEFT($C700,4)&lt;&gt;"8865"),$D700,0)))))</f>
        <v>0</v>
      </c>
      <c r="J700" s="14">
        <f t="shared" si="67"/>
        <v>50000</v>
      </c>
      <c r="K700" s="14">
        <f t="shared" si="68"/>
        <v>50000</v>
      </c>
      <c r="L700" s="14">
        <f t="shared" si="69"/>
        <v>0</v>
      </c>
      <c r="M700" s="14" t="str">
        <f>IFERROR(IFERROR(INDEX(Reference!$C:$C,MATCH(VALUE(LEFT(B700,(FIND("-",B700,1)-1))),Reference!$B:$B,0)),INDEX(Reference!$C:$C,MATCH((LEFT(B700,(FIND("-",B700,1)-1))),Reference!$B:$B,0))),IFERROR(IF(FIND("-",B700),"Asset Management",""),""))</f>
        <v>DBU/Field Ops O&amp;M</v>
      </c>
      <c r="N700" s="14" t="str">
        <f>_xlfn.IFNA(INDEX(Reference!$M:$N,MATCH($C700,Reference!$M:$M,0),2),"Exclude")</f>
        <v>Nonlabor</v>
      </c>
      <c r="O700" s="14" t="str">
        <f>VLOOKUP(X700,'Department Detail'!$A$2:$F$5229,5,FALSE)</f>
        <v>Line &amp; Meter Operations</v>
      </c>
      <c r="R700" s="76"/>
      <c r="X700" s="14" t="s">
        <v>513</v>
      </c>
    </row>
    <row r="701" spans="1:24" s="14" customFormat="1" ht="15" thickBot="1" x14ac:dyDescent="0.35">
      <c r="A701" s="13"/>
      <c r="B701" s="57" t="s">
        <v>520</v>
      </c>
      <c r="C701" s="57" t="s">
        <v>190</v>
      </c>
      <c r="D701" s="56">
        <v>53407.759999999995</v>
      </c>
      <c r="E701" s="56"/>
      <c r="F701" s="14">
        <f>IF(AND(LEFT($C701,4)&lt;&gt;"8310")*OR(_xlfn.IFNA(MATCH(LEFT($B701,8),Reference!$E:$E,0),0),(_xlfn.IFNA(MATCH(MID($B701,5,4),Reference!$E:$E,0),0))),$D701,)</f>
        <v>0</v>
      </c>
      <c r="G701" s="14">
        <f t="shared" si="65"/>
        <v>0</v>
      </c>
      <c r="H701" s="14">
        <f t="shared" si="66"/>
        <v>0</v>
      </c>
      <c r="I701" s="14">
        <f>IF(AND(F701=0,G701=0,H701=0,_xlfn.IFNA(MATCH(LEFT($B701,8),Reference!$G:$G,0),0)),0,
IF(AND(F701=0,G701=0,H701=0,_xlfn.IFNA(MATCH(LEFT($B701,8),Reference!$H:$H,0),0)),$D701,
IF(AND(F701=0,G701=0,H701=0,_xlfn.IFNA(MATCH(LEFT($C701,4),Reference!$H:$H,0),0)),$D701,
IF((AND(F701=0,G701=0,H701=0,(_xlfn.IFNA(MATCH(LEFT($B701,4),Reference!$H:$H,0),0)))),$D701,
IF(AND(F701=0,G701=0,H701=0,_xlfn.IFNA(MATCH(MID($B701,5,4),Reference!$H:$H,0),0),LEFT($C701,4)&lt;&gt;"8865"),$D701,0)))))</f>
        <v>0</v>
      </c>
      <c r="J701" s="14">
        <f t="shared" si="67"/>
        <v>53407.759999999995</v>
      </c>
      <c r="K701" s="14">
        <f t="shared" si="68"/>
        <v>53407.759999999995</v>
      </c>
      <c r="L701" s="14">
        <f t="shared" si="69"/>
        <v>0</v>
      </c>
      <c r="M701" s="14" t="str">
        <f>IFERROR(IFERROR(INDEX(Reference!$C:$C,MATCH(VALUE(LEFT(B701,(FIND("-",B701,1)-1))),Reference!$B:$B,0)),INDEX(Reference!$C:$C,MATCH((LEFT(B701,(FIND("-",B701,1)-1))),Reference!$B:$B,0))),IFERROR(IF(FIND("-",B701),"Asset Management",""),""))</f>
        <v>DBU/Field Ops O&amp;M</v>
      </c>
      <c r="N701" s="14" t="str">
        <f>_xlfn.IFNA(INDEX(Reference!$M:$N,MATCH($C701,Reference!$M:$M,0),2),"Exclude")</f>
        <v>Nonlabor</v>
      </c>
      <c r="O701" s="14" t="str">
        <f>VLOOKUP(X701,'Department Detail'!$A$2:$F$5229,5,FALSE)</f>
        <v>Line &amp; Meter Operations</v>
      </c>
      <c r="R701" s="76"/>
      <c r="X701" s="14" t="s">
        <v>513</v>
      </c>
    </row>
    <row r="702" spans="1:24" s="14" customFormat="1" ht="15" thickBot="1" x14ac:dyDescent="0.35">
      <c r="A702" s="13"/>
      <c r="B702" s="57" t="s">
        <v>520</v>
      </c>
      <c r="C702" s="57" t="s">
        <v>313</v>
      </c>
      <c r="D702" s="56">
        <v>16081.050000000001</v>
      </c>
      <c r="E702" s="56"/>
      <c r="F702" s="14">
        <f>IF(AND(LEFT($C702,4)&lt;&gt;"8310")*OR(_xlfn.IFNA(MATCH(LEFT($B702,8),Reference!$E:$E,0),0),(_xlfn.IFNA(MATCH(MID($B702,5,4),Reference!$E:$E,0),0))),$D702,)</f>
        <v>0</v>
      </c>
      <c r="G702" s="14">
        <f t="shared" si="65"/>
        <v>0</v>
      </c>
      <c r="H702" s="14">
        <f t="shared" si="66"/>
        <v>0</v>
      </c>
      <c r="I702" s="14">
        <f>IF(AND(F702=0,G702=0,H702=0,_xlfn.IFNA(MATCH(LEFT($B702,8),Reference!$G:$G,0),0)),0,
IF(AND(F702=0,G702=0,H702=0,_xlfn.IFNA(MATCH(LEFT($B702,8),Reference!$H:$H,0),0)),$D702,
IF(AND(F702=0,G702=0,H702=0,_xlfn.IFNA(MATCH(LEFT($C702,4),Reference!$H:$H,0),0)),$D702,
IF((AND(F702=0,G702=0,H702=0,(_xlfn.IFNA(MATCH(LEFT($B702,4),Reference!$H:$H,0),0)))),$D702,
IF(AND(F702=0,G702=0,H702=0,_xlfn.IFNA(MATCH(MID($B702,5,4),Reference!$H:$H,0),0),LEFT($C702,4)&lt;&gt;"8865"),$D702,0)))))</f>
        <v>0</v>
      </c>
      <c r="J702" s="14">
        <f t="shared" si="67"/>
        <v>16081.050000000001</v>
      </c>
      <c r="K702" s="14">
        <f t="shared" si="68"/>
        <v>16081.050000000001</v>
      </c>
      <c r="L702" s="14">
        <f t="shared" si="69"/>
        <v>0</v>
      </c>
      <c r="M702" s="14" t="str">
        <f>IFERROR(IFERROR(INDEX(Reference!$C:$C,MATCH(VALUE(LEFT(B702,(FIND("-",B702,1)-1))),Reference!$B:$B,0)),INDEX(Reference!$C:$C,MATCH((LEFT(B702,(FIND("-",B702,1)-1))),Reference!$B:$B,0))),IFERROR(IF(FIND("-",B702),"Asset Management",""),""))</f>
        <v>DBU/Field Ops O&amp;M</v>
      </c>
      <c r="N702" s="14" t="str">
        <f>_xlfn.IFNA(INDEX(Reference!$M:$N,MATCH($C702,Reference!$M:$M,0),2),"Exclude")</f>
        <v>Exclude</v>
      </c>
      <c r="O702" s="14" t="str">
        <f>VLOOKUP(X702,'Department Detail'!$A$2:$F$5229,5,FALSE)</f>
        <v>Line &amp; Meter Operations</v>
      </c>
      <c r="R702" s="76"/>
      <c r="X702" s="14" t="s">
        <v>513</v>
      </c>
    </row>
    <row r="703" spans="1:24" s="14" customFormat="1" ht="15" thickBot="1" x14ac:dyDescent="0.35">
      <c r="A703" s="13"/>
      <c r="B703" s="57" t="s">
        <v>520</v>
      </c>
      <c r="C703" s="57" t="s">
        <v>237</v>
      </c>
      <c r="D703" s="56">
        <v>1475.96</v>
      </c>
      <c r="E703" s="56"/>
      <c r="F703" s="14">
        <f>IF(AND(LEFT($C703,4)&lt;&gt;"8310")*OR(_xlfn.IFNA(MATCH(LEFT($B703,8),Reference!$E:$E,0),0),(_xlfn.IFNA(MATCH(MID($B703,5,4),Reference!$E:$E,0),0))),$D703,)</f>
        <v>0</v>
      </c>
      <c r="G703" s="14">
        <f t="shared" ref="G703:G766" si="70">IF(AND(ISNUMBER(SEARCH("5024*",B703)),(F703=0)),D703,)</f>
        <v>0</v>
      </c>
      <c r="H703" s="14">
        <f t="shared" ref="H703:H766" si="71">IF(AND(ISNUMBER(SEARCH("5025*",B703)),(F703=0)),D703,)</f>
        <v>0</v>
      </c>
      <c r="I703" s="14">
        <f>IF(AND(F703=0,G703=0,H703=0,_xlfn.IFNA(MATCH(LEFT($B703,8),Reference!$G:$G,0),0)),0,
IF(AND(F703=0,G703=0,H703=0,_xlfn.IFNA(MATCH(LEFT($B703,8),Reference!$H:$H,0),0)),$D703,
IF(AND(F703=0,G703=0,H703=0,_xlfn.IFNA(MATCH(LEFT($C703,4),Reference!$H:$H,0),0)),$D703,
IF((AND(F703=0,G703=0,H703=0,(_xlfn.IFNA(MATCH(LEFT($B703,4),Reference!$H:$H,0),0)))),$D703,
IF(AND(F703=0,G703=0,H703=0,_xlfn.IFNA(MATCH(MID($B703,5,4),Reference!$H:$H,0),0),LEFT($C703,4)&lt;&gt;"8865"),$D703,0)))))</f>
        <v>0</v>
      </c>
      <c r="J703" s="14">
        <f t="shared" ref="J703:J766" si="72">IF(AND(F703=0,G703=0,H703=0,I703=0),D703,)</f>
        <v>1475.96</v>
      </c>
      <c r="K703" s="14">
        <f t="shared" ref="K703:K766" si="73">SUM(F703:J703)</f>
        <v>1475.96</v>
      </c>
      <c r="L703" s="14">
        <f t="shared" ref="L703:L766" si="74">K703-D703</f>
        <v>0</v>
      </c>
      <c r="M703" s="14" t="str">
        <f>IFERROR(IFERROR(INDEX(Reference!$C:$C,MATCH(VALUE(LEFT(B703,(FIND("-",B703,1)-1))),Reference!$B:$B,0)),INDEX(Reference!$C:$C,MATCH((LEFT(B703,(FIND("-",B703,1)-1))),Reference!$B:$B,0))),IFERROR(IF(FIND("-",B703),"Asset Management",""),""))</f>
        <v>DBU/Field Ops O&amp;M</v>
      </c>
      <c r="N703" s="14" t="str">
        <f>_xlfn.IFNA(INDEX(Reference!$M:$N,MATCH($C703,Reference!$M:$M,0),2),"Exclude")</f>
        <v>Inventory</v>
      </c>
      <c r="O703" s="14" t="str">
        <f>VLOOKUP(X703,'Department Detail'!$A$2:$F$5229,5,FALSE)</f>
        <v>Line &amp; Meter Operations</v>
      </c>
      <c r="R703" s="76"/>
      <c r="X703" s="14" t="s">
        <v>513</v>
      </c>
    </row>
    <row r="704" spans="1:24" s="14" customFormat="1" ht="15" thickBot="1" x14ac:dyDescent="0.35">
      <c r="A704" s="13"/>
      <c r="B704" s="57" t="s">
        <v>521</v>
      </c>
      <c r="C704" s="57" t="s">
        <v>186</v>
      </c>
      <c r="D704" s="56">
        <v>4824.7699999999995</v>
      </c>
      <c r="E704" s="56"/>
      <c r="F704" s="14">
        <f>IF(AND(LEFT($C704,4)&lt;&gt;"8310")*OR(_xlfn.IFNA(MATCH(LEFT($B704,8),Reference!$E:$E,0),0),(_xlfn.IFNA(MATCH(MID($B704,5,4),Reference!$E:$E,0),0))),$D704,)</f>
        <v>0</v>
      </c>
      <c r="G704" s="14">
        <f t="shared" si="70"/>
        <v>0</v>
      </c>
      <c r="H704" s="14">
        <f t="shared" si="71"/>
        <v>0</v>
      </c>
      <c r="I704" s="14">
        <f>IF(AND(F704=0,G704=0,H704=0,_xlfn.IFNA(MATCH(LEFT($B704,8),Reference!$G:$G,0),0)),0,
IF(AND(F704=0,G704=0,H704=0,_xlfn.IFNA(MATCH(LEFT($B704,8),Reference!$H:$H,0),0)),$D704,
IF(AND(F704=0,G704=0,H704=0,_xlfn.IFNA(MATCH(LEFT($C704,4),Reference!$H:$H,0),0)),$D704,
IF((AND(F704=0,G704=0,H704=0,(_xlfn.IFNA(MATCH(LEFT($B704,4),Reference!$H:$H,0),0)))),$D704,
IF(AND(F704=0,G704=0,H704=0,_xlfn.IFNA(MATCH(MID($B704,5,4),Reference!$H:$H,0),0),LEFT($C704,4)&lt;&gt;"8865"),$D704,0)))))</f>
        <v>0</v>
      </c>
      <c r="J704" s="14">
        <f t="shared" si="72"/>
        <v>4824.7699999999995</v>
      </c>
      <c r="K704" s="14">
        <f t="shared" si="73"/>
        <v>4824.7699999999995</v>
      </c>
      <c r="L704" s="14">
        <f t="shared" si="74"/>
        <v>0</v>
      </c>
      <c r="M704" s="14" t="str">
        <f>IFERROR(IFERROR(INDEX(Reference!$C:$C,MATCH(VALUE(LEFT(B704,(FIND("-",B704,1)-1))),Reference!$B:$B,0)),INDEX(Reference!$C:$C,MATCH((LEFT(B704,(FIND("-",B704,1)-1))),Reference!$B:$B,0))),IFERROR(IF(FIND("-",B704),"Asset Management",""),""))</f>
        <v>DBU/Field Ops O&amp;M</v>
      </c>
      <c r="N704" s="14" t="str">
        <f>_xlfn.IFNA(INDEX(Reference!$M:$N,MATCH($C704,Reference!$M:$M,0),2),"Exclude")</f>
        <v>Union Labor</v>
      </c>
      <c r="O704" s="14" t="str">
        <f>VLOOKUP(X704,'Department Detail'!$A$2:$F$5229,5,FALSE)</f>
        <v>T&amp;D Engineering</v>
      </c>
      <c r="R704" s="76"/>
      <c r="X704" s="14">
        <v>2178</v>
      </c>
    </row>
    <row r="705" spans="1:24" s="14" customFormat="1" ht="15" thickBot="1" x14ac:dyDescent="0.35">
      <c r="A705" s="13"/>
      <c r="B705" s="57" t="s">
        <v>521</v>
      </c>
      <c r="C705" s="57" t="s">
        <v>231</v>
      </c>
      <c r="D705" s="56">
        <v>1870</v>
      </c>
      <c r="E705" s="56"/>
      <c r="F705" s="14">
        <f>IF(AND(LEFT($C705,4)&lt;&gt;"8310")*OR(_xlfn.IFNA(MATCH(LEFT($B705,8),Reference!$E:$E,0),0),(_xlfn.IFNA(MATCH(MID($B705,5,4),Reference!$E:$E,0),0))),$D705,)</f>
        <v>0</v>
      </c>
      <c r="G705" s="14">
        <f t="shared" si="70"/>
        <v>0</v>
      </c>
      <c r="H705" s="14">
        <f t="shared" si="71"/>
        <v>0</v>
      </c>
      <c r="I705" s="14">
        <f>IF(AND(F705=0,G705=0,H705=0,_xlfn.IFNA(MATCH(LEFT($B705,8),Reference!$G:$G,0),0)),0,
IF(AND(F705=0,G705=0,H705=0,_xlfn.IFNA(MATCH(LEFT($B705,8),Reference!$H:$H,0),0)),$D705,
IF(AND(F705=0,G705=0,H705=0,_xlfn.IFNA(MATCH(LEFT($C705,4),Reference!$H:$H,0),0)),$D705,
IF((AND(F705=0,G705=0,H705=0,(_xlfn.IFNA(MATCH(LEFT($B705,4),Reference!$H:$H,0),0)))),$D705,
IF(AND(F705=0,G705=0,H705=0,_xlfn.IFNA(MATCH(MID($B705,5,4),Reference!$H:$H,0),0),LEFT($C705,4)&lt;&gt;"8865"),$D705,0)))))</f>
        <v>0</v>
      </c>
      <c r="J705" s="14">
        <f t="shared" si="72"/>
        <v>1870</v>
      </c>
      <c r="K705" s="14">
        <f t="shared" si="73"/>
        <v>1870</v>
      </c>
      <c r="L705" s="14">
        <f t="shared" si="74"/>
        <v>0</v>
      </c>
      <c r="M705" s="14" t="str">
        <f>IFERROR(IFERROR(INDEX(Reference!$C:$C,MATCH(VALUE(LEFT(B705,(FIND("-",B705,1)-1))),Reference!$B:$B,0)),INDEX(Reference!$C:$C,MATCH((LEFT(B705,(FIND("-",B705,1)-1))),Reference!$B:$B,0))),IFERROR(IF(FIND("-",B705),"Asset Management",""),""))</f>
        <v>DBU/Field Ops O&amp;M</v>
      </c>
      <c r="N705" s="14" t="str">
        <f>_xlfn.IFNA(INDEX(Reference!$M:$N,MATCH($C705,Reference!$M:$M,0),2),"Exclude")</f>
        <v>Nonlabor</v>
      </c>
      <c r="O705" s="14" t="str">
        <f>VLOOKUP(X705,'Department Detail'!$A$2:$F$5229,5,FALSE)</f>
        <v>Line &amp; Meter Operations</v>
      </c>
      <c r="R705" s="76"/>
      <c r="X705" s="14" t="s">
        <v>522</v>
      </c>
    </row>
    <row r="706" spans="1:24" s="14" customFormat="1" ht="15" thickBot="1" x14ac:dyDescent="0.35">
      <c r="A706" s="13"/>
      <c r="B706" s="57" t="s">
        <v>521</v>
      </c>
      <c r="C706" s="57" t="s">
        <v>233</v>
      </c>
      <c r="D706" s="56">
        <v>200</v>
      </c>
      <c r="E706" s="56"/>
      <c r="F706" s="14">
        <f>IF(AND(LEFT($C706,4)&lt;&gt;"8310")*OR(_xlfn.IFNA(MATCH(LEFT($B706,8),Reference!$E:$E,0),0),(_xlfn.IFNA(MATCH(MID($B706,5,4),Reference!$E:$E,0),0))),$D706,)</f>
        <v>0</v>
      </c>
      <c r="G706" s="14">
        <f t="shared" si="70"/>
        <v>0</v>
      </c>
      <c r="H706" s="14">
        <f t="shared" si="71"/>
        <v>0</v>
      </c>
      <c r="I706" s="14">
        <f>IF(AND(F706=0,G706=0,H706=0,_xlfn.IFNA(MATCH(LEFT($B706,8),Reference!$G:$G,0),0)),0,
IF(AND(F706=0,G706=0,H706=0,_xlfn.IFNA(MATCH(LEFT($B706,8),Reference!$H:$H,0),0)),$D706,
IF(AND(F706=0,G706=0,H706=0,_xlfn.IFNA(MATCH(LEFT($C706,4),Reference!$H:$H,0),0)),$D706,
IF((AND(F706=0,G706=0,H706=0,(_xlfn.IFNA(MATCH(LEFT($B706,4),Reference!$H:$H,0),0)))),$D706,
IF(AND(F706=0,G706=0,H706=0,_xlfn.IFNA(MATCH(MID($B706,5,4),Reference!$H:$H,0),0),LEFT($C706,4)&lt;&gt;"8865"),$D706,0)))))</f>
        <v>0</v>
      </c>
      <c r="J706" s="14">
        <f t="shared" si="72"/>
        <v>200</v>
      </c>
      <c r="K706" s="14">
        <f t="shared" si="73"/>
        <v>200</v>
      </c>
      <c r="L706" s="14">
        <f t="shared" si="74"/>
        <v>0</v>
      </c>
      <c r="M706" s="14" t="str">
        <f>IFERROR(IFERROR(INDEX(Reference!$C:$C,MATCH(VALUE(LEFT(B706,(FIND("-",B706,1)-1))),Reference!$B:$B,0)),INDEX(Reference!$C:$C,MATCH((LEFT(B706,(FIND("-",B706,1)-1))),Reference!$B:$B,0))),IFERROR(IF(FIND("-",B706),"Asset Management",""),""))</f>
        <v>DBU/Field Ops O&amp;M</v>
      </c>
      <c r="N706" s="14" t="str">
        <f>_xlfn.IFNA(INDEX(Reference!$M:$N,MATCH($C706,Reference!$M:$M,0),2),"Exclude")</f>
        <v>Nonlabor</v>
      </c>
      <c r="O706" s="14" t="str">
        <f>VLOOKUP(X706,'Department Detail'!$A$2:$F$5229,5,FALSE)</f>
        <v>Line &amp; Meter Operations</v>
      </c>
      <c r="R706" s="76"/>
      <c r="X706" s="14" t="s">
        <v>523</v>
      </c>
    </row>
    <row r="707" spans="1:24" s="14" customFormat="1" ht="15" thickBot="1" x14ac:dyDescent="0.35">
      <c r="A707" s="13"/>
      <c r="B707" s="57" t="s">
        <v>521</v>
      </c>
      <c r="C707" s="57" t="s">
        <v>211</v>
      </c>
      <c r="D707" s="56">
        <v>-32.049999999999997</v>
      </c>
      <c r="E707" s="56"/>
      <c r="F707" s="14">
        <f>IF(AND(LEFT($C707,4)&lt;&gt;"8310")*OR(_xlfn.IFNA(MATCH(LEFT($B707,8),Reference!$E:$E,0),0),(_xlfn.IFNA(MATCH(MID($B707,5,4),Reference!$E:$E,0),0))),$D707,)</f>
        <v>0</v>
      </c>
      <c r="G707" s="14">
        <f t="shared" si="70"/>
        <v>0</v>
      </c>
      <c r="H707" s="14">
        <f t="shared" si="71"/>
        <v>0</v>
      </c>
      <c r="I707" s="14">
        <f>IF(AND(F707=0,G707=0,H707=0,_xlfn.IFNA(MATCH(LEFT($B707,8),Reference!$G:$G,0),0)),0,
IF(AND(F707=0,G707=0,H707=0,_xlfn.IFNA(MATCH(LEFT($B707,8),Reference!$H:$H,0),0)),$D707,
IF(AND(F707=0,G707=0,H707=0,_xlfn.IFNA(MATCH(LEFT($C707,4),Reference!$H:$H,0),0)),$D707,
IF((AND(F707=0,G707=0,H707=0,(_xlfn.IFNA(MATCH(LEFT($B707,4),Reference!$H:$H,0),0)))),$D707,
IF(AND(F707=0,G707=0,H707=0,_xlfn.IFNA(MATCH(MID($B707,5,4),Reference!$H:$H,0),0),LEFT($C707,4)&lt;&gt;"8865"),$D707,0)))))</f>
        <v>0</v>
      </c>
      <c r="J707" s="14">
        <f t="shared" si="72"/>
        <v>-32.049999999999997</v>
      </c>
      <c r="K707" s="14">
        <f t="shared" si="73"/>
        <v>-32.049999999999997</v>
      </c>
      <c r="L707" s="14">
        <f t="shared" si="74"/>
        <v>0</v>
      </c>
      <c r="M707" s="14" t="str">
        <f>IFERROR(IFERROR(INDEX(Reference!$C:$C,MATCH(VALUE(LEFT(B707,(FIND("-",B707,1)-1))),Reference!$B:$B,0)),INDEX(Reference!$C:$C,MATCH((LEFT(B707,(FIND("-",B707,1)-1))),Reference!$B:$B,0))),IFERROR(IF(FIND("-",B707),"Asset Management",""),""))</f>
        <v>DBU/Field Ops O&amp;M</v>
      </c>
      <c r="N707" s="14" t="str">
        <f>_xlfn.IFNA(INDEX(Reference!$M:$N,MATCH($C707,Reference!$M:$M,0),2),"Exclude")</f>
        <v>Inventory</v>
      </c>
      <c r="O707" s="14" t="str">
        <f>VLOOKUP(X707,'Department Detail'!$A$2:$F$5229,5,FALSE)</f>
        <v>Line &amp; Meter Operations</v>
      </c>
      <c r="R707" s="76"/>
      <c r="X707" s="14" t="s">
        <v>523</v>
      </c>
    </row>
    <row r="708" spans="1:24" s="14" customFormat="1" ht="15" thickBot="1" x14ac:dyDescent="0.35">
      <c r="A708" s="13"/>
      <c r="B708" s="57" t="s">
        <v>521</v>
      </c>
      <c r="C708" s="57" t="s">
        <v>287</v>
      </c>
      <c r="D708" s="56">
        <v>-53592</v>
      </c>
      <c r="E708" s="56"/>
      <c r="F708" s="14">
        <f>IF(AND(LEFT($C708,4)&lt;&gt;"8310")*OR(_xlfn.IFNA(MATCH(LEFT($B708,8),Reference!$E:$E,0),0),(_xlfn.IFNA(MATCH(MID($B708,5,4),Reference!$E:$E,0),0))),$D708,)</f>
        <v>0</v>
      </c>
      <c r="G708" s="14">
        <f t="shared" si="70"/>
        <v>0</v>
      </c>
      <c r="H708" s="14">
        <f t="shared" si="71"/>
        <v>0</v>
      </c>
      <c r="I708" s="14">
        <f>IF(AND(F708=0,G708=0,H708=0,_xlfn.IFNA(MATCH(LEFT($B708,8),Reference!$G:$G,0),0)),0,
IF(AND(F708=0,G708=0,H708=0,_xlfn.IFNA(MATCH(LEFT($B708,8),Reference!$H:$H,0),0)),$D708,
IF(AND(F708=0,G708=0,H708=0,_xlfn.IFNA(MATCH(LEFT($C708,4),Reference!$H:$H,0),0)),$D708,
IF((AND(F708=0,G708=0,H708=0,(_xlfn.IFNA(MATCH(LEFT($B708,4),Reference!$H:$H,0),0)))),$D708,
IF(AND(F708=0,G708=0,H708=0,_xlfn.IFNA(MATCH(MID($B708,5,4),Reference!$H:$H,0),0),LEFT($C708,4)&lt;&gt;"8865"),$D708,0)))))</f>
        <v>0</v>
      </c>
      <c r="J708" s="14">
        <f t="shared" si="72"/>
        <v>-53592</v>
      </c>
      <c r="K708" s="14">
        <f t="shared" si="73"/>
        <v>-53592</v>
      </c>
      <c r="L708" s="14">
        <f t="shared" si="74"/>
        <v>0</v>
      </c>
      <c r="M708" s="14" t="str">
        <f>IFERROR(IFERROR(INDEX(Reference!$C:$C,MATCH(VALUE(LEFT(B708,(FIND("-",B708,1)-1))),Reference!$B:$B,0)),INDEX(Reference!$C:$C,MATCH((LEFT(B708,(FIND("-",B708,1)-1))),Reference!$B:$B,0))),IFERROR(IF(FIND("-",B708),"Asset Management",""),""))</f>
        <v>DBU/Field Ops O&amp;M</v>
      </c>
      <c r="N708" s="14" t="str">
        <f>_xlfn.IFNA(INDEX(Reference!$M:$N,MATCH($C708,Reference!$M:$M,0),2),"Exclude")</f>
        <v>Exclude</v>
      </c>
      <c r="O708" s="14" t="str">
        <f>VLOOKUP(X708,'Department Detail'!$A$2:$F$5229,5,FALSE)</f>
        <v>Line &amp; Meter Operations</v>
      </c>
      <c r="R708" s="76"/>
      <c r="X708" s="14" t="s">
        <v>524</v>
      </c>
    </row>
    <row r="709" spans="1:24" s="14" customFormat="1" ht="15" thickBot="1" x14ac:dyDescent="0.35">
      <c r="A709" s="13"/>
      <c r="B709" s="57" t="s">
        <v>521</v>
      </c>
      <c r="C709" s="57" t="s">
        <v>191</v>
      </c>
      <c r="D709" s="56">
        <v>63659.740000000005</v>
      </c>
      <c r="E709" s="56"/>
      <c r="F709" s="14">
        <f>IF(AND(LEFT($C709,4)&lt;&gt;"8310")*OR(_xlfn.IFNA(MATCH(LEFT($B709,8),Reference!$E:$E,0),0),(_xlfn.IFNA(MATCH(MID($B709,5,4),Reference!$E:$E,0),0))),$D709,)</f>
        <v>0</v>
      </c>
      <c r="G709" s="14">
        <f t="shared" si="70"/>
        <v>0</v>
      </c>
      <c r="H709" s="14">
        <f t="shared" si="71"/>
        <v>0</v>
      </c>
      <c r="I709" s="14">
        <f>IF(AND(F709=0,G709=0,H709=0,_xlfn.IFNA(MATCH(LEFT($B709,8),Reference!$G:$G,0),0)),0,
IF(AND(F709=0,G709=0,H709=0,_xlfn.IFNA(MATCH(LEFT($B709,8),Reference!$H:$H,0),0)),$D709,
IF(AND(F709=0,G709=0,H709=0,_xlfn.IFNA(MATCH(LEFT($C709,4),Reference!$H:$H,0),0)),$D709,
IF((AND(F709=0,G709=0,H709=0,(_xlfn.IFNA(MATCH(LEFT($B709,4),Reference!$H:$H,0),0)))),$D709,
IF(AND(F709=0,G709=0,H709=0,_xlfn.IFNA(MATCH(MID($B709,5,4),Reference!$H:$H,0),0),LEFT($C709,4)&lt;&gt;"8865"),$D709,0)))))</f>
        <v>0</v>
      </c>
      <c r="J709" s="14">
        <f t="shared" si="72"/>
        <v>63659.740000000005</v>
      </c>
      <c r="K709" s="14">
        <f t="shared" si="73"/>
        <v>63659.740000000005</v>
      </c>
      <c r="L709" s="14">
        <f t="shared" si="74"/>
        <v>0</v>
      </c>
      <c r="M709" s="14" t="str">
        <f>IFERROR(IFERROR(INDEX(Reference!$C:$C,MATCH(VALUE(LEFT(B709,(FIND("-",B709,1)-1))),Reference!$B:$B,0)),INDEX(Reference!$C:$C,MATCH((LEFT(B709,(FIND("-",B709,1)-1))),Reference!$B:$B,0))),IFERROR(IF(FIND("-",B709),"Asset Management",""),""))</f>
        <v>DBU/Field Ops O&amp;M</v>
      </c>
      <c r="N709" s="14" t="str">
        <f>_xlfn.IFNA(INDEX(Reference!$M:$N,MATCH($C709,Reference!$M:$M,0),2),"Exclude")</f>
        <v>Union Labor</v>
      </c>
      <c r="O709" s="14" t="str">
        <f>VLOOKUP(X709,'Department Detail'!$A$2:$F$5229,5,FALSE)</f>
        <v>Line &amp; Meter Operations</v>
      </c>
      <c r="R709" s="76"/>
      <c r="X709" s="14" t="s">
        <v>524</v>
      </c>
    </row>
    <row r="710" spans="1:24" s="14" customFormat="1" ht="15" thickBot="1" x14ac:dyDescent="0.35">
      <c r="A710" s="13"/>
      <c r="B710" s="57" t="s">
        <v>525</v>
      </c>
      <c r="C710" s="57" t="s">
        <v>186</v>
      </c>
      <c r="D710" s="56">
        <v>3840.8999999999996</v>
      </c>
      <c r="E710" s="56"/>
      <c r="F710" s="14">
        <f>IF(AND(LEFT($C710,4)&lt;&gt;"8310")*OR(_xlfn.IFNA(MATCH(LEFT($B710,8),Reference!$E:$E,0),0),(_xlfn.IFNA(MATCH(MID($B710,5,4),Reference!$E:$E,0),0))),$D710,)</f>
        <v>0</v>
      </c>
      <c r="G710" s="14">
        <f t="shared" si="70"/>
        <v>0</v>
      </c>
      <c r="H710" s="14">
        <f t="shared" si="71"/>
        <v>0</v>
      </c>
      <c r="I710" s="14">
        <f>IF(AND(F710=0,G710=0,H710=0,_xlfn.IFNA(MATCH(LEFT($B710,8),Reference!$G:$G,0),0)),0,
IF(AND(F710=0,G710=0,H710=0,_xlfn.IFNA(MATCH(LEFT($B710,8),Reference!$H:$H,0),0)),$D710,
IF(AND(F710=0,G710=0,H710=0,_xlfn.IFNA(MATCH(LEFT($C710,4),Reference!$H:$H,0),0)),$D710,
IF((AND(F710=0,G710=0,H710=0,(_xlfn.IFNA(MATCH(LEFT($B710,4),Reference!$H:$H,0),0)))),$D710,
IF(AND(F710=0,G710=0,H710=0,_xlfn.IFNA(MATCH(MID($B710,5,4),Reference!$H:$H,0),0),LEFT($C710,4)&lt;&gt;"8865"),$D710,0)))))</f>
        <v>0</v>
      </c>
      <c r="J710" s="14">
        <f t="shared" si="72"/>
        <v>3840.8999999999996</v>
      </c>
      <c r="K710" s="14">
        <f t="shared" si="73"/>
        <v>3840.8999999999996</v>
      </c>
      <c r="L710" s="14">
        <f t="shared" si="74"/>
        <v>0</v>
      </c>
      <c r="M710" s="14" t="str">
        <f>IFERROR(IFERROR(INDEX(Reference!$C:$C,MATCH(VALUE(LEFT(B710,(FIND("-",B710,1)-1))),Reference!$B:$B,0)),INDEX(Reference!$C:$C,MATCH((LEFT(B710,(FIND("-",B710,1)-1))),Reference!$B:$B,0))),IFERROR(IF(FIND("-",B710),"Asset Management",""),""))</f>
        <v>DBU/Field Ops O&amp;M</v>
      </c>
      <c r="N710" s="14" t="str">
        <f>_xlfn.IFNA(INDEX(Reference!$M:$N,MATCH($C710,Reference!$M:$M,0),2),"Exclude")</f>
        <v>Union Labor</v>
      </c>
      <c r="O710" s="14" t="str">
        <f>VLOOKUP(X710,'Department Detail'!$A$2:$F$5229,5,FALSE)</f>
        <v>Line &amp; Meter Operations</v>
      </c>
      <c r="R710" s="76"/>
      <c r="X710" s="14" t="s">
        <v>526</v>
      </c>
    </row>
    <row r="711" spans="1:24" s="14" customFormat="1" ht="15" thickBot="1" x14ac:dyDescent="0.35">
      <c r="A711" s="13"/>
      <c r="B711" s="57" t="s">
        <v>525</v>
      </c>
      <c r="C711" s="57" t="s">
        <v>197</v>
      </c>
      <c r="D711" s="56">
        <v>-40</v>
      </c>
      <c r="E711" s="56"/>
      <c r="F711" s="14">
        <f>IF(AND(LEFT($C711,4)&lt;&gt;"8310")*OR(_xlfn.IFNA(MATCH(LEFT($B711,8),Reference!$E:$E,0),0),(_xlfn.IFNA(MATCH(MID($B711,5,4),Reference!$E:$E,0),0))),$D711,)</f>
        <v>0</v>
      </c>
      <c r="G711" s="14">
        <f t="shared" si="70"/>
        <v>0</v>
      </c>
      <c r="H711" s="14">
        <f t="shared" si="71"/>
        <v>0</v>
      </c>
      <c r="I711" s="14">
        <f>IF(AND(F711=0,G711=0,H711=0,_xlfn.IFNA(MATCH(LEFT($B711,8),Reference!$G:$G,0),0)),0,
IF(AND(F711=0,G711=0,H711=0,_xlfn.IFNA(MATCH(LEFT($B711,8),Reference!$H:$H,0),0)),$D711,
IF(AND(F711=0,G711=0,H711=0,_xlfn.IFNA(MATCH(LEFT($C711,4),Reference!$H:$H,0),0)),$D711,
IF((AND(F711=0,G711=0,H711=0,(_xlfn.IFNA(MATCH(LEFT($B711,4),Reference!$H:$H,0),0)))),$D711,
IF(AND(F711=0,G711=0,H711=0,_xlfn.IFNA(MATCH(MID($B711,5,4),Reference!$H:$H,0),0),LEFT($C711,4)&lt;&gt;"8865"),$D711,0)))))</f>
        <v>0</v>
      </c>
      <c r="J711" s="14">
        <f t="shared" si="72"/>
        <v>-40</v>
      </c>
      <c r="K711" s="14">
        <f t="shared" si="73"/>
        <v>-40</v>
      </c>
      <c r="L711" s="14">
        <f t="shared" si="74"/>
        <v>0</v>
      </c>
      <c r="M711" s="14" t="str">
        <f>IFERROR(IFERROR(INDEX(Reference!$C:$C,MATCH(VALUE(LEFT(B711,(FIND("-",B711,1)-1))),Reference!$B:$B,0)),INDEX(Reference!$C:$C,MATCH((LEFT(B711,(FIND("-",B711,1)-1))),Reference!$B:$B,0))),IFERROR(IF(FIND("-",B711),"Asset Management",""),""))</f>
        <v>DBU/Field Ops O&amp;M</v>
      </c>
      <c r="N711" s="14" t="str">
        <f>_xlfn.IFNA(INDEX(Reference!$M:$N,MATCH($C711,Reference!$M:$M,0),2),"Exclude")</f>
        <v>Union Labor</v>
      </c>
      <c r="O711" s="14" t="str">
        <f>VLOOKUP(X711,'Department Detail'!$A$2:$F$5229,5,FALSE)</f>
        <v>Line &amp; Meter Operations</v>
      </c>
      <c r="R711" s="76"/>
      <c r="X711" s="14" t="s">
        <v>526</v>
      </c>
    </row>
    <row r="712" spans="1:24" s="14" customFormat="1" ht="15" thickBot="1" x14ac:dyDescent="0.35">
      <c r="A712" s="13"/>
      <c r="B712" s="57" t="s">
        <v>525</v>
      </c>
      <c r="C712" s="57" t="s">
        <v>231</v>
      </c>
      <c r="D712" s="56">
        <v>250</v>
      </c>
      <c r="E712" s="56"/>
      <c r="F712" s="14">
        <f>IF(AND(LEFT($C712,4)&lt;&gt;"8310")*OR(_xlfn.IFNA(MATCH(LEFT($B712,8),Reference!$E:$E,0),0),(_xlfn.IFNA(MATCH(MID($B712,5,4),Reference!$E:$E,0),0))),$D712,)</f>
        <v>0</v>
      </c>
      <c r="G712" s="14">
        <f t="shared" si="70"/>
        <v>0</v>
      </c>
      <c r="H712" s="14">
        <f t="shared" si="71"/>
        <v>0</v>
      </c>
      <c r="I712" s="14">
        <f>IF(AND(F712=0,G712=0,H712=0,_xlfn.IFNA(MATCH(LEFT($B712,8),Reference!$G:$G,0),0)),0,
IF(AND(F712=0,G712=0,H712=0,_xlfn.IFNA(MATCH(LEFT($B712,8),Reference!$H:$H,0),0)),$D712,
IF(AND(F712=0,G712=0,H712=0,_xlfn.IFNA(MATCH(LEFT($C712,4),Reference!$H:$H,0),0)),$D712,
IF((AND(F712=0,G712=0,H712=0,(_xlfn.IFNA(MATCH(LEFT($B712,4),Reference!$H:$H,0),0)))),$D712,
IF(AND(F712=0,G712=0,H712=0,_xlfn.IFNA(MATCH(MID($B712,5,4),Reference!$H:$H,0),0),LEFT($C712,4)&lt;&gt;"8865"),$D712,0)))))</f>
        <v>0</v>
      </c>
      <c r="J712" s="14">
        <f t="shared" si="72"/>
        <v>250</v>
      </c>
      <c r="K712" s="14">
        <f t="shared" si="73"/>
        <v>250</v>
      </c>
      <c r="L712" s="14">
        <f t="shared" si="74"/>
        <v>0</v>
      </c>
      <c r="M712" s="14" t="str">
        <f>IFERROR(IFERROR(INDEX(Reference!$C:$C,MATCH(VALUE(LEFT(B712,(FIND("-",B712,1)-1))),Reference!$B:$B,0)),INDEX(Reference!$C:$C,MATCH((LEFT(B712,(FIND("-",B712,1)-1))),Reference!$B:$B,0))),IFERROR(IF(FIND("-",B712),"Asset Management",""),""))</f>
        <v>DBU/Field Ops O&amp;M</v>
      </c>
      <c r="N712" s="14" t="str">
        <f>_xlfn.IFNA(INDEX(Reference!$M:$N,MATCH($C712,Reference!$M:$M,0),2),"Exclude")</f>
        <v>Nonlabor</v>
      </c>
      <c r="O712" s="14" t="str">
        <f>VLOOKUP(X712,'Department Detail'!$A$2:$F$5229,5,FALSE)</f>
        <v>Line &amp; Meter Operations</v>
      </c>
      <c r="R712" s="76"/>
      <c r="X712" s="14" t="s">
        <v>527</v>
      </c>
    </row>
    <row r="713" spans="1:24" s="14" customFormat="1" ht="15" thickBot="1" x14ac:dyDescent="0.35">
      <c r="A713" s="13"/>
      <c r="B713" s="57" t="s">
        <v>525</v>
      </c>
      <c r="C713" s="57" t="s">
        <v>191</v>
      </c>
      <c r="D713" s="56">
        <v>8829.7400000000016</v>
      </c>
      <c r="E713" s="56"/>
      <c r="F713" s="14">
        <f>IF(AND(LEFT($C713,4)&lt;&gt;"8310")*OR(_xlfn.IFNA(MATCH(LEFT($B713,8),Reference!$E:$E,0),0),(_xlfn.IFNA(MATCH(MID($B713,5,4),Reference!$E:$E,0),0))),$D713,)</f>
        <v>0</v>
      </c>
      <c r="G713" s="14">
        <f t="shared" si="70"/>
        <v>0</v>
      </c>
      <c r="H713" s="14">
        <f t="shared" si="71"/>
        <v>0</v>
      </c>
      <c r="I713" s="14">
        <f>IF(AND(F713=0,G713=0,H713=0,_xlfn.IFNA(MATCH(LEFT($B713,8),Reference!$G:$G,0),0)),0,
IF(AND(F713=0,G713=0,H713=0,_xlfn.IFNA(MATCH(LEFT($B713,8),Reference!$H:$H,0),0)),$D713,
IF(AND(F713=0,G713=0,H713=0,_xlfn.IFNA(MATCH(LEFT($C713,4),Reference!$H:$H,0),0)),$D713,
IF((AND(F713=0,G713=0,H713=0,(_xlfn.IFNA(MATCH(LEFT($B713,4),Reference!$H:$H,0),0)))),$D713,
IF(AND(F713=0,G713=0,H713=0,_xlfn.IFNA(MATCH(MID($B713,5,4),Reference!$H:$H,0),0),LEFT($C713,4)&lt;&gt;"8865"),$D713,0)))))</f>
        <v>0</v>
      </c>
      <c r="J713" s="14">
        <f t="shared" si="72"/>
        <v>8829.7400000000016</v>
      </c>
      <c r="K713" s="14">
        <f t="shared" si="73"/>
        <v>8829.7400000000016</v>
      </c>
      <c r="L713" s="14">
        <f t="shared" si="74"/>
        <v>0</v>
      </c>
      <c r="M713" s="14" t="str">
        <f>IFERROR(IFERROR(INDEX(Reference!$C:$C,MATCH(VALUE(LEFT(B713,(FIND("-",B713,1)-1))),Reference!$B:$B,0)),INDEX(Reference!$C:$C,MATCH((LEFT(B713,(FIND("-",B713,1)-1))),Reference!$B:$B,0))),IFERROR(IF(FIND("-",B713),"Asset Management",""),""))</f>
        <v>DBU/Field Ops O&amp;M</v>
      </c>
      <c r="N713" s="14" t="str">
        <f>_xlfn.IFNA(INDEX(Reference!$M:$N,MATCH($C713,Reference!$M:$M,0),2),"Exclude")</f>
        <v>Union Labor</v>
      </c>
      <c r="O713" s="14" t="str">
        <f>VLOOKUP(X713,'Department Detail'!$A$2:$F$5229,5,FALSE)</f>
        <v>Line &amp; Meter Operations</v>
      </c>
      <c r="R713" s="76"/>
      <c r="X713" s="14" t="s">
        <v>527</v>
      </c>
    </row>
    <row r="714" spans="1:24" s="14" customFormat="1" ht="15" thickBot="1" x14ac:dyDescent="0.35">
      <c r="A714" s="13"/>
      <c r="B714" s="57" t="s">
        <v>528</v>
      </c>
      <c r="C714" s="57" t="s">
        <v>190</v>
      </c>
      <c r="D714" s="56">
        <v>3562.32</v>
      </c>
      <c r="E714" s="56"/>
      <c r="F714" s="14">
        <f>IF(AND(LEFT($C714,4)&lt;&gt;"8310")*OR(_xlfn.IFNA(MATCH(LEFT($B714,8),Reference!$E:$E,0),0),(_xlfn.IFNA(MATCH(MID($B714,5,4),Reference!$E:$E,0),0))),$D714,)</f>
        <v>0</v>
      </c>
      <c r="G714" s="14">
        <f t="shared" si="70"/>
        <v>0</v>
      </c>
      <c r="H714" s="14">
        <f t="shared" si="71"/>
        <v>0</v>
      </c>
      <c r="I714" s="14">
        <f>IF(AND(F714=0,G714=0,H714=0,_xlfn.IFNA(MATCH(LEFT($B714,8),Reference!$G:$G,0),0)),0,
IF(AND(F714=0,G714=0,H714=0,_xlfn.IFNA(MATCH(LEFT($B714,8),Reference!$H:$H,0),0)),$D714,
IF(AND(F714=0,G714=0,H714=0,_xlfn.IFNA(MATCH(LEFT($C714,4),Reference!$H:$H,0),0)),$D714,
IF((AND(F714=0,G714=0,H714=0,(_xlfn.IFNA(MATCH(LEFT($B714,4),Reference!$H:$H,0),0)))),$D714,
IF(AND(F714=0,G714=0,H714=0,_xlfn.IFNA(MATCH(MID($B714,5,4),Reference!$H:$H,0),0),LEFT($C714,4)&lt;&gt;"8865"),$D714,0)))))</f>
        <v>0</v>
      </c>
      <c r="J714" s="14">
        <f t="shared" si="72"/>
        <v>3562.32</v>
      </c>
      <c r="K714" s="14">
        <f t="shared" si="73"/>
        <v>3562.32</v>
      </c>
      <c r="L714" s="14">
        <f t="shared" si="74"/>
        <v>0</v>
      </c>
      <c r="M714" s="14" t="str">
        <f>IFERROR(IFERROR(INDEX(Reference!$C:$C,MATCH(VALUE(LEFT(B714,(FIND("-",B714,1)-1))),Reference!$B:$B,0)),INDEX(Reference!$C:$C,MATCH((LEFT(B714,(FIND("-",B714,1)-1))),Reference!$B:$B,0))),IFERROR(IF(FIND("-",B714),"Asset Management",""),""))</f>
        <v>DBU/Field Ops O&amp;M</v>
      </c>
      <c r="N714" s="14" t="str">
        <f>_xlfn.IFNA(INDEX(Reference!$M:$N,MATCH($C714,Reference!$M:$M,0),2),"Exclude")</f>
        <v>Nonlabor</v>
      </c>
      <c r="O714" s="14" t="str">
        <f>VLOOKUP(X714,'Department Detail'!$A$2:$F$5229,5,FALSE)</f>
        <v>Line &amp; Meter Operations</v>
      </c>
      <c r="R714" s="76"/>
      <c r="X714" s="14" t="s">
        <v>529</v>
      </c>
    </row>
    <row r="715" spans="1:24" s="14" customFormat="1" ht="15" thickBot="1" x14ac:dyDescent="0.35">
      <c r="A715" s="13"/>
      <c r="B715" s="57" t="s">
        <v>528</v>
      </c>
      <c r="C715" s="57" t="s">
        <v>186</v>
      </c>
      <c r="D715" s="56">
        <v>78170.209999999992</v>
      </c>
      <c r="E715" s="56"/>
      <c r="F715" s="14">
        <f>IF(AND(LEFT($C715,4)&lt;&gt;"8310")*OR(_xlfn.IFNA(MATCH(LEFT($B715,8),Reference!$E:$E,0),0),(_xlfn.IFNA(MATCH(MID($B715,5,4),Reference!$E:$E,0),0))),$D715,)</f>
        <v>0</v>
      </c>
      <c r="G715" s="14">
        <f t="shared" si="70"/>
        <v>0</v>
      </c>
      <c r="H715" s="14">
        <f t="shared" si="71"/>
        <v>0</v>
      </c>
      <c r="I715" s="14">
        <f>IF(AND(F715=0,G715=0,H715=0,_xlfn.IFNA(MATCH(LEFT($B715,8),Reference!$G:$G,0),0)),0,
IF(AND(F715=0,G715=0,H715=0,_xlfn.IFNA(MATCH(LEFT($B715,8),Reference!$H:$H,0),0)),$D715,
IF(AND(F715=0,G715=0,H715=0,_xlfn.IFNA(MATCH(LEFT($C715,4),Reference!$H:$H,0),0)),$D715,
IF((AND(F715=0,G715=0,H715=0,(_xlfn.IFNA(MATCH(LEFT($B715,4),Reference!$H:$H,0),0)))),$D715,
IF(AND(F715=0,G715=0,H715=0,_xlfn.IFNA(MATCH(MID($B715,5,4),Reference!$H:$H,0),0),LEFT($C715,4)&lt;&gt;"8865"),$D715,0)))))</f>
        <v>0</v>
      </c>
      <c r="J715" s="14">
        <f t="shared" si="72"/>
        <v>78170.209999999992</v>
      </c>
      <c r="K715" s="14">
        <f t="shared" si="73"/>
        <v>78170.209999999992</v>
      </c>
      <c r="L715" s="14">
        <f t="shared" si="74"/>
        <v>0</v>
      </c>
      <c r="M715" s="14" t="str">
        <f>IFERROR(IFERROR(INDEX(Reference!$C:$C,MATCH(VALUE(LEFT(B715,(FIND("-",B715,1)-1))),Reference!$B:$B,0)),INDEX(Reference!$C:$C,MATCH((LEFT(B715,(FIND("-",B715,1)-1))),Reference!$B:$B,0))),IFERROR(IF(FIND("-",B715),"Asset Management",""),""))</f>
        <v>DBU/Field Ops O&amp;M</v>
      </c>
      <c r="N715" s="14" t="str">
        <f>_xlfn.IFNA(INDEX(Reference!$M:$N,MATCH($C715,Reference!$M:$M,0),2),"Exclude")</f>
        <v>Union Labor</v>
      </c>
      <c r="O715" s="14" t="str">
        <f>VLOOKUP(X715,'Department Detail'!$A$2:$F$5229,5,FALSE)</f>
        <v>Line &amp; Meter Operations</v>
      </c>
      <c r="R715" s="76"/>
      <c r="X715" s="14" t="s">
        <v>529</v>
      </c>
    </row>
    <row r="716" spans="1:24" s="14" customFormat="1" ht="15" thickBot="1" x14ac:dyDescent="0.35">
      <c r="A716" s="13"/>
      <c r="B716" s="57" t="s">
        <v>528</v>
      </c>
      <c r="C716" s="57" t="s">
        <v>197</v>
      </c>
      <c r="D716" s="56">
        <v>99109.34</v>
      </c>
      <c r="E716" s="56"/>
      <c r="F716" s="14">
        <f>IF(AND(LEFT($C716,4)&lt;&gt;"8310")*OR(_xlfn.IFNA(MATCH(LEFT($B716,8),Reference!$E:$E,0),0),(_xlfn.IFNA(MATCH(MID($B716,5,4),Reference!$E:$E,0),0))),$D716,)</f>
        <v>0</v>
      </c>
      <c r="G716" s="14">
        <f t="shared" si="70"/>
        <v>0</v>
      </c>
      <c r="H716" s="14">
        <f t="shared" si="71"/>
        <v>0</v>
      </c>
      <c r="I716" s="14">
        <f>IF(AND(F716=0,G716=0,H716=0,_xlfn.IFNA(MATCH(LEFT($B716,8),Reference!$G:$G,0),0)),0,
IF(AND(F716=0,G716=0,H716=0,_xlfn.IFNA(MATCH(LEFT($B716,8),Reference!$H:$H,0),0)),$D716,
IF(AND(F716=0,G716=0,H716=0,_xlfn.IFNA(MATCH(LEFT($C716,4),Reference!$H:$H,0),0)),$D716,
IF((AND(F716=0,G716=0,H716=0,(_xlfn.IFNA(MATCH(LEFT($B716,4),Reference!$H:$H,0),0)))),$D716,
IF(AND(F716=0,G716=0,H716=0,_xlfn.IFNA(MATCH(MID($B716,5,4),Reference!$H:$H,0),0),LEFT($C716,4)&lt;&gt;"8865"),$D716,0)))))</f>
        <v>0</v>
      </c>
      <c r="J716" s="14">
        <f t="shared" si="72"/>
        <v>99109.34</v>
      </c>
      <c r="K716" s="14">
        <f t="shared" si="73"/>
        <v>99109.34</v>
      </c>
      <c r="L716" s="14">
        <f t="shared" si="74"/>
        <v>0</v>
      </c>
      <c r="M716" s="14" t="str">
        <f>IFERROR(IFERROR(INDEX(Reference!$C:$C,MATCH(VALUE(LEFT(B716,(FIND("-",B716,1)-1))),Reference!$B:$B,0)),INDEX(Reference!$C:$C,MATCH((LEFT(B716,(FIND("-",B716,1)-1))),Reference!$B:$B,0))),IFERROR(IF(FIND("-",B716),"Asset Management",""),""))</f>
        <v>DBU/Field Ops O&amp;M</v>
      </c>
      <c r="N716" s="14" t="str">
        <f>_xlfn.IFNA(INDEX(Reference!$M:$N,MATCH($C716,Reference!$M:$M,0),2),"Exclude")</f>
        <v>Union Labor</v>
      </c>
      <c r="O716" s="14" t="str">
        <f>VLOOKUP(X716,'Department Detail'!$A$2:$F$5229,5,FALSE)</f>
        <v>T&amp;D Engineering</v>
      </c>
      <c r="R716" s="76"/>
      <c r="X716" s="14">
        <v>7083</v>
      </c>
    </row>
    <row r="717" spans="1:24" s="14" customFormat="1" ht="15" thickBot="1" x14ac:dyDescent="0.35">
      <c r="A717" s="13"/>
      <c r="B717" s="57" t="s">
        <v>528</v>
      </c>
      <c r="C717" s="57" t="s">
        <v>341</v>
      </c>
      <c r="D717" s="56">
        <v>-0.05</v>
      </c>
      <c r="E717" s="56"/>
      <c r="F717" s="14">
        <f>IF(AND(LEFT($C717,4)&lt;&gt;"8310")*OR(_xlfn.IFNA(MATCH(LEFT($B717,8),Reference!$E:$E,0),0),(_xlfn.IFNA(MATCH(MID($B717,5,4),Reference!$E:$E,0),0))),$D717,)</f>
        <v>0</v>
      </c>
      <c r="G717" s="14">
        <f t="shared" si="70"/>
        <v>0</v>
      </c>
      <c r="H717" s="14">
        <f t="shared" si="71"/>
        <v>0</v>
      </c>
      <c r="I717" s="14">
        <f>IF(AND(F717=0,G717=0,H717=0,_xlfn.IFNA(MATCH(LEFT($B717,8),Reference!$G:$G,0),0)),0,
IF(AND(F717=0,G717=0,H717=0,_xlfn.IFNA(MATCH(LEFT($B717,8),Reference!$H:$H,0),0)),$D717,
IF(AND(F717=0,G717=0,H717=0,_xlfn.IFNA(MATCH(LEFT($C717,4),Reference!$H:$H,0),0)),$D717,
IF((AND(F717=0,G717=0,H717=0,(_xlfn.IFNA(MATCH(LEFT($B717,4),Reference!$H:$H,0),0)))),$D717,
IF(AND(F717=0,G717=0,H717=0,_xlfn.IFNA(MATCH(MID($B717,5,4),Reference!$H:$H,0),0),LEFT($C717,4)&lt;&gt;"8865"),$D717,0)))))</f>
        <v>0</v>
      </c>
      <c r="J717" s="14">
        <f t="shared" si="72"/>
        <v>-0.05</v>
      </c>
      <c r="K717" s="14">
        <f t="shared" si="73"/>
        <v>-0.05</v>
      </c>
      <c r="L717" s="14">
        <f t="shared" si="74"/>
        <v>0</v>
      </c>
      <c r="M717" s="14" t="str">
        <f>IFERROR(IFERROR(INDEX(Reference!$C:$C,MATCH(VALUE(LEFT(B717,(FIND("-",B717,1)-1))),Reference!$B:$B,0)),INDEX(Reference!$C:$C,MATCH((LEFT(B717,(FIND("-",B717,1)-1))),Reference!$B:$B,0))),IFERROR(IF(FIND("-",B717),"Asset Management",""),""))</f>
        <v>DBU/Field Ops O&amp;M</v>
      </c>
      <c r="N717" s="14" t="str">
        <f>_xlfn.IFNA(INDEX(Reference!$M:$N,MATCH($C717,Reference!$M:$M,0),2),"Exclude")</f>
        <v>NonUnion Labor</v>
      </c>
      <c r="O717" s="14" t="str">
        <f>VLOOKUP(X717,'Department Detail'!$A$2:$F$5229,5,FALSE)</f>
        <v>Line &amp; Meter Operations</v>
      </c>
      <c r="R717" s="76"/>
      <c r="X717" s="14" t="s">
        <v>530</v>
      </c>
    </row>
    <row r="718" spans="1:24" s="14" customFormat="1" ht="15" thickBot="1" x14ac:dyDescent="0.35">
      <c r="A718" s="13"/>
      <c r="B718" s="57" t="s">
        <v>528</v>
      </c>
      <c r="C718" s="57" t="s">
        <v>231</v>
      </c>
      <c r="D718" s="56">
        <v>5010</v>
      </c>
      <c r="E718" s="56"/>
      <c r="F718" s="14">
        <f>IF(AND(LEFT($C718,4)&lt;&gt;"8310")*OR(_xlfn.IFNA(MATCH(LEFT($B718,8),Reference!$E:$E,0),0),(_xlfn.IFNA(MATCH(MID($B718,5,4),Reference!$E:$E,0),0))),$D718,)</f>
        <v>0</v>
      </c>
      <c r="G718" s="14">
        <f t="shared" si="70"/>
        <v>0</v>
      </c>
      <c r="H718" s="14">
        <f t="shared" si="71"/>
        <v>0</v>
      </c>
      <c r="I718" s="14">
        <f>IF(AND(F718=0,G718=0,H718=0,_xlfn.IFNA(MATCH(LEFT($B718,8),Reference!$G:$G,0),0)),0,
IF(AND(F718=0,G718=0,H718=0,_xlfn.IFNA(MATCH(LEFT($B718,8),Reference!$H:$H,0),0)),$D718,
IF(AND(F718=0,G718=0,H718=0,_xlfn.IFNA(MATCH(LEFT($C718,4),Reference!$H:$H,0),0)),$D718,
IF((AND(F718=0,G718=0,H718=0,(_xlfn.IFNA(MATCH(LEFT($B718,4),Reference!$H:$H,0),0)))),$D718,
IF(AND(F718=0,G718=0,H718=0,_xlfn.IFNA(MATCH(MID($B718,5,4),Reference!$H:$H,0),0),LEFT($C718,4)&lt;&gt;"8865"),$D718,0)))))</f>
        <v>0</v>
      </c>
      <c r="J718" s="14">
        <f t="shared" si="72"/>
        <v>5010</v>
      </c>
      <c r="K718" s="14">
        <f t="shared" si="73"/>
        <v>5010</v>
      </c>
      <c r="L718" s="14">
        <f t="shared" si="74"/>
        <v>0</v>
      </c>
      <c r="M718" s="14" t="str">
        <f>IFERROR(IFERROR(INDEX(Reference!$C:$C,MATCH(VALUE(LEFT(B718,(FIND("-",B718,1)-1))),Reference!$B:$B,0)),INDEX(Reference!$C:$C,MATCH((LEFT(B718,(FIND("-",B718,1)-1))),Reference!$B:$B,0))),IFERROR(IF(FIND("-",B718),"Asset Management",""),""))</f>
        <v>DBU/Field Ops O&amp;M</v>
      </c>
      <c r="N718" s="14" t="str">
        <f>_xlfn.IFNA(INDEX(Reference!$M:$N,MATCH($C718,Reference!$M:$M,0),2),"Exclude")</f>
        <v>Nonlabor</v>
      </c>
      <c r="O718" s="14" t="str">
        <f>VLOOKUP(X718,'Department Detail'!$A$2:$F$5229,5,FALSE)</f>
        <v>Line &amp; Meter Operations</v>
      </c>
      <c r="R718" s="76"/>
      <c r="X718" s="14" t="s">
        <v>531</v>
      </c>
    </row>
    <row r="719" spans="1:24" s="14" customFormat="1" ht="15" thickBot="1" x14ac:dyDescent="0.35">
      <c r="A719" s="13"/>
      <c r="B719" s="57" t="s">
        <v>528</v>
      </c>
      <c r="C719" s="57" t="s">
        <v>208</v>
      </c>
      <c r="D719" s="56">
        <v>576.84</v>
      </c>
      <c r="E719" s="56"/>
      <c r="F719" s="14">
        <f>IF(AND(LEFT($C719,4)&lt;&gt;"8310")*OR(_xlfn.IFNA(MATCH(LEFT($B719,8),Reference!$E:$E,0),0),(_xlfn.IFNA(MATCH(MID($B719,5,4),Reference!$E:$E,0),0))),$D719,)</f>
        <v>0</v>
      </c>
      <c r="G719" s="14">
        <f t="shared" si="70"/>
        <v>0</v>
      </c>
      <c r="H719" s="14">
        <f t="shared" si="71"/>
        <v>0</v>
      </c>
      <c r="I719" s="14">
        <f>IF(AND(F719=0,G719=0,H719=0,_xlfn.IFNA(MATCH(LEFT($B719,8),Reference!$G:$G,0),0)),0,
IF(AND(F719=0,G719=0,H719=0,_xlfn.IFNA(MATCH(LEFT($B719,8),Reference!$H:$H,0),0)),$D719,
IF(AND(F719=0,G719=0,H719=0,_xlfn.IFNA(MATCH(LEFT($C719,4),Reference!$H:$H,0),0)),$D719,
IF((AND(F719=0,G719=0,H719=0,(_xlfn.IFNA(MATCH(LEFT($B719,4),Reference!$H:$H,0),0)))),$D719,
IF(AND(F719=0,G719=0,H719=0,_xlfn.IFNA(MATCH(MID($B719,5,4),Reference!$H:$H,0),0),LEFT($C719,4)&lt;&gt;"8865"),$D719,0)))))</f>
        <v>0</v>
      </c>
      <c r="J719" s="14">
        <f t="shared" si="72"/>
        <v>576.84</v>
      </c>
      <c r="K719" s="14">
        <f t="shared" si="73"/>
        <v>576.84</v>
      </c>
      <c r="L719" s="14">
        <f t="shared" si="74"/>
        <v>0</v>
      </c>
      <c r="M719" s="14" t="str">
        <f>IFERROR(IFERROR(INDEX(Reference!$C:$C,MATCH(VALUE(LEFT(B719,(FIND("-",B719,1)-1))),Reference!$B:$B,0)),INDEX(Reference!$C:$C,MATCH((LEFT(B719,(FIND("-",B719,1)-1))),Reference!$B:$B,0))),IFERROR(IF(FIND("-",B719),"Asset Management",""),""))</f>
        <v>DBU/Field Ops O&amp;M</v>
      </c>
      <c r="N719" s="14" t="str">
        <f>_xlfn.IFNA(INDEX(Reference!$M:$N,MATCH($C719,Reference!$M:$M,0),2),"Exclude")</f>
        <v>Inventory</v>
      </c>
      <c r="O719" s="14" t="str">
        <f>VLOOKUP(X719,'Department Detail'!$A$2:$F$5229,5,FALSE)</f>
        <v>Line &amp; Meter Operations</v>
      </c>
      <c r="R719" s="76"/>
      <c r="X719" s="14" t="s">
        <v>531</v>
      </c>
    </row>
    <row r="720" spans="1:24" s="14" customFormat="1" ht="15" thickBot="1" x14ac:dyDescent="0.35">
      <c r="A720" s="13"/>
      <c r="B720" s="57" t="s">
        <v>528</v>
      </c>
      <c r="C720" s="57" t="s">
        <v>191</v>
      </c>
      <c r="D720" s="56">
        <v>236368</v>
      </c>
      <c r="E720" s="56"/>
      <c r="F720" s="14">
        <f>IF(AND(LEFT($C720,4)&lt;&gt;"8310")*OR(_xlfn.IFNA(MATCH(LEFT($B720,8),Reference!$E:$E,0),0),(_xlfn.IFNA(MATCH(MID($B720,5,4),Reference!$E:$E,0),0))),$D720,)</f>
        <v>0</v>
      </c>
      <c r="G720" s="14">
        <f t="shared" si="70"/>
        <v>0</v>
      </c>
      <c r="H720" s="14">
        <f t="shared" si="71"/>
        <v>0</v>
      </c>
      <c r="I720" s="14">
        <f>IF(AND(F720=0,G720=0,H720=0,_xlfn.IFNA(MATCH(LEFT($B720,8),Reference!$G:$G,0),0)),0,
IF(AND(F720=0,G720=0,H720=0,_xlfn.IFNA(MATCH(LEFT($B720,8),Reference!$H:$H,0),0)),$D720,
IF(AND(F720=0,G720=0,H720=0,_xlfn.IFNA(MATCH(LEFT($C720,4),Reference!$H:$H,0),0)),$D720,
IF((AND(F720=0,G720=0,H720=0,(_xlfn.IFNA(MATCH(LEFT($B720,4),Reference!$H:$H,0),0)))),$D720,
IF(AND(F720=0,G720=0,H720=0,_xlfn.IFNA(MATCH(MID($B720,5,4),Reference!$H:$H,0),0),LEFT($C720,4)&lt;&gt;"8865"),$D720,0)))))</f>
        <v>0</v>
      </c>
      <c r="J720" s="14">
        <f t="shared" si="72"/>
        <v>236368</v>
      </c>
      <c r="K720" s="14">
        <f t="shared" si="73"/>
        <v>236368</v>
      </c>
      <c r="L720" s="14">
        <f t="shared" si="74"/>
        <v>0</v>
      </c>
      <c r="M720" s="14" t="str">
        <f>IFERROR(IFERROR(INDEX(Reference!$C:$C,MATCH(VALUE(LEFT(B720,(FIND("-",B720,1)-1))),Reference!$B:$B,0)),INDEX(Reference!$C:$C,MATCH((LEFT(B720,(FIND("-",B720,1)-1))),Reference!$B:$B,0))),IFERROR(IF(FIND("-",B720),"Asset Management",""),""))</f>
        <v>DBU/Field Ops O&amp;M</v>
      </c>
      <c r="N720" s="14" t="str">
        <f>_xlfn.IFNA(INDEX(Reference!$M:$N,MATCH($C720,Reference!$M:$M,0),2),"Exclude")</f>
        <v>Union Labor</v>
      </c>
      <c r="O720" s="14" t="str">
        <f>VLOOKUP(X720,'Department Detail'!$A$2:$F$5229,5,FALSE)</f>
        <v>Line &amp; Meter Operations</v>
      </c>
      <c r="R720" s="76"/>
      <c r="X720" s="14" t="s">
        <v>532</v>
      </c>
    </row>
    <row r="721" spans="1:24" s="14" customFormat="1" ht="15" thickBot="1" x14ac:dyDescent="0.35">
      <c r="A721" s="13"/>
      <c r="B721" s="57" t="s">
        <v>533</v>
      </c>
      <c r="C721" s="57" t="s">
        <v>190</v>
      </c>
      <c r="D721" s="56">
        <v>17215.48</v>
      </c>
      <c r="E721" s="56"/>
      <c r="F721" s="14">
        <f>IF(AND(LEFT($C721,4)&lt;&gt;"8310")*OR(_xlfn.IFNA(MATCH(LEFT($B721,8),Reference!$E:$E,0),0),(_xlfn.IFNA(MATCH(MID($B721,5,4),Reference!$E:$E,0),0))),$D721,)</f>
        <v>0</v>
      </c>
      <c r="G721" s="14">
        <f t="shared" si="70"/>
        <v>0</v>
      </c>
      <c r="H721" s="14">
        <f t="shared" si="71"/>
        <v>0</v>
      </c>
      <c r="I721" s="14">
        <f>IF(AND(F721=0,G721=0,H721=0,_xlfn.IFNA(MATCH(LEFT($B721,8),Reference!$G:$G,0),0)),0,
IF(AND(F721=0,G721=0,H721=0,_xlfn.IFNA(MATCH(LEFT($B721,8),Reference!$H:$H,0),0)),$D721,
IF(AND(F721=0,G721=0,H721=0,_xlfn.IFNA(MATCH(LEFT($C721,4),Reference!$H:$H,0),0)),$D721,
IF((AND(F721=0,G721=0,H721=0,(_xlfn.IFNA(MATCH(LEFT($B721,4),Reference!$H:$H,0),0)))),$D721,
IF(AND(F721=0,G721=0,H721=0,_xlfn.IFNA(MATCH(MID($B721,5,4),Reference!$H:$H,0),0),LEFT($C721,4)&lt;&gt;"8865"),$D721,0)))))</f>
        <v>0</v>
      </c>
      <c r="J721" s="14">
        <f t="shared" si="72"/>
        <v>17215.48</v>
      </c>
      <c r="K721" s="14">
        <f t="shared" si="73"/>
        <v>17215.48</v>
      </c>
      <c r="L721" s="14">
        <f t="shared" si="74"/>
        <v>0</v>
      </c>
      <c r="M721" s="14" t="str">
        <f>IFERROR(IFERROR(INDEX(Reference!$C:$C,MATCH(VALUE(LEFT(B721,(FIND("-",B721,1)-1))),Reference!$B:$B,0)),INDEX(Reference!$C:$C,MATCH((LEFT(B721,(FIND("-",B721,1)-1))),Reference!$B:$B,0))),IFERROR(IF(FIND("-",B721),"Asset Management",""),""))</f>
        <v>DBU/Field Ops O&amp;M</v>
      </c>
      <c r="N721" s="14" t="str">
        <f>_xlfn.IFNA(INDEX(Reference!$M:$N,MATCH($C721,Reference!$M:$M,0),2),"Exclude")</f>
        <v>Nonlabor</v>
      </c>
      <c r="O721" s="14" t="str">
        <f>VLOOKUP(X721,'Department Detail'!$A$2:$F$5229,5,FALSE)</f>
        <v>Line &amp; Meter Operations</v>
      </c>
      <c r="R721" s="76"/>
      <c r="X721" s="14" t="s">
        <v>532</v>
      </c>
    </row>
    <row r="722" spans="1:24" s="14" customFormat="1" ht="15" thickBot="1" x14ac:dyDescent="0.35">
      <c r="A722" s="13"/>
      <c r="B722" s="57" t="s">
        <v>533</v>
      </c>
      <c r="C722" s="57" t="s">
        <v>186</v>
      </c>
      <c r="D722" s="56">
        <v>237108.00999999995</v>
      </c>
      <c r="E722" s="56"/>
      <c r="F722" s="14">
        <f>IF(AND(LEFT($C722,4)&lt;&gt;"8310")*OR(_xlfn.IFNA(MATCH(LEFT($B722,8),Reference!$E:$E,0),0),(_xlfn.IFNA(MATCH(MID($B722,5,4),Reference!$E:$E,0),0))),$D722,)</f>
        <v>0</v>
      </c>
      <c r="G722" s="14">
        <f t="shared" si="70"/>
        <v>0</v>
      </c>
      <c r="H722" s="14">
        <f t="shared" si="71"/>
        <v>0</v>
      </c>
      <c r="I722" s="14">
        <f>IF(AND(F722=0,G722=0,H722=0,_xlfn.IFNA(MATCH(LEFT($B722,8),Reference!$G:$G,0),0)),0,
IF(AND(F722=0,G722=0,H722=0,_xlfn.IFNA(MATCH(LEFT($B722,8),Reference!$H:$H,0),0)),$D722,
IF(AND(F722=0,G722=0,H722=0,_xlfn.IFNA(MATCH(LEFT($C722,4),Reference!$H:$H,0),0)),$D722,
IF((AND(F722=0,G722=0,H722=0,(_xlfn.IFNA(MATCH(LEFT($B722,4),Reference!$H:$H,0),0)))),$D722,
IF(AND(F722=0,G722=0,H722=0,_xlfn.IFNA(MATCH(MID($B722,5,4),Reference!$H:$H,0),0),LEFT($C722,4)&lt;&gt;"8865"),$D722,0)))))</f>
        <v>0</v>
      </c>
      <c r="J722" s="14">
        <f t="shared" si="72"/>
        <v>237108.00999999995</v>
      </c>
      <c r="K722" s="14">
        <f t="shared" si="73"/>
        <v>237108.00999999995</v>
      </c>
      <c r="L722" s="14">
        <f t="shared" si="74"/>
        <v>0</v>
      </c>
      <c r="M722" s="14" t="str">
        <f>IFERROR(IFERROR(INDEX(Reference!$C:$C,MATCH(VALUE(LEFT(B722,(FIND("-",B722,1)-1))),Reference!$B:$B,0)),INDEX(Reference!$C:$C,MATCH((LEFT(B722,(FIND("-",B722,1)-1))),Reference!$B:$B,0))),IFERROR(IF(FIND("-",B722),"Asset Management",""),""))</f>
        <v>DBU/Field Ops O&amp;M</v>
      </c>
      <c r="N722" s="14" t="str">
        <f>_xlfn.IFNA(INDEX(Reference!$M:$N,MATCH($C722,Reference!$M:$M,0),2),"Exclude")</f>
        <v>Union Labor</v>
      </c>
      <c r="O722" s="14" t="str">
        <f>VLOOKUP(X722,'Department Detail'!$A$2:$F$5229,5,FALSE)</f>
        <v>PST &amp; Field Support Services</v>
      </c>
      <c r="R722" s="76"/>
      <c r="X722" s="14">
        <v>2000</v>
      </c>
    </row>
    <row r="723" spans="1:24" s="14" customFormat="1" ht="15" thickBot="1" x14ac:dyDescent="0.35">
      <c r="A723" s="13"/>
      <c r="B723" s="57" t="s">
        <v>533</v>
      </c>
      <c r="C723" s="57" t="s">
        <v>197</v>
      </c>
      <c r="D723" s="56">
        <v>23.6</v>
      </c>
      <c r="E723" s="56"/>
      <c r="F723" s="14">
        <f>IF(AND(LEFT($C723,4)&lt;&gt;"8310")*OR(_xlfn.IFNA(MATCH(LEFT($B723,8),Reference!$E:$E,0),0),(_xlfn.IFNA(MATCH(MID($B723,5,4),Reference!$E:$E,0),0))),$D723,)</f>
        <v>0</v>
      </c>
      <c r="G723" s="14">
        <f t="shared" si="70"/>
        <v>0</v>
      </c>
      <c r="H723" s="14">
        <f t="shared" si="71"/>
        <v>0</v>
      </c>
      <c r="I723" s="14">
        <f>IF(AND(F723=0,G723=0,H723=0,_xlfn.IFNA(MATCH(LEFT($B723,8),Reference!$G:$G,0),0)),0,
IF(AND(F723=0,G723=0,H723=0,_xlfn.IFNA(MATCH(LEFT($B723,8),Reference!$H:$H,0),0)),$D723,
IF(AND(F723=0,G723=0,H723=0,_xlfn.IFNA(MATCH(LEFT($C723,4),Reference!$H:$H,0),0)),$D723,
IF((AND(F723=0,G723=0,H723=0,(_xlfn.IFNA(MATCH(LEFT($B723,4),Reference!$H:$H,0),0)))),$D723,
IF(AND(F723=0,G723=0,H723=0,_xlfn.IFNA(MATCH(MID($B723,5,4),Reference!$H:$H,0),0),LEFT($C723,4)&lt;&gt;"8865"),$D723,0)))))</f>
        <v>0</v>
      </c>
      <c r="J723" s="14">
        <f t="shared" si="72"/>
        <v>23.6</v>
      </c>
      <c r="K723" s="14">
        <f t="shared" si="73"/>
        <v>23.6</v>
      </c>
      <c r="L723" s="14">
        <f t="shared" si="74"/>
        <v>0</v>
      </c>
      <c r="M723" s="14" t="str">
        <f>IFERROR(IFERROR(INDEX(Reference!$C:$C,MATCH(VALUE(LEFT(B723,(FIND("-",B723,1)-1))),Reference!$B:$B,0)),INDEX(Reference!$C:$C,MATCH((LEFT(B723,(FIND("-",B723,1)-1))),Reference!$B:$B,0))),IFERROR(IF(FIND("-",B723),"Asset Management",""),""))</f>
        <v>DBU/Field Ops O&amp;M</v>
      </c>
      <c r="N723" s="14" t="str">
        <f>_xlfn.IFNA(INDEX(Reference!$M:$N,MATCH($C723,Reference!$M:$M,0),2),"Exclude")</f>
        <v>Union Labor</v>
      </c>
      <c r="O723" s="14" t="str">
        <f>VLOOKUP(X723,'Department Detail'!$A$2:$F$5229,5,FALSE)</f>
        <v>PST &amp; Field Support Services</v>
      </c>
      <c r="R723" s="76"/>
      <c r="X723" s="14">
        <v>2000</v>
      </c>
    </row>
    <row r="724" spans="1:24" s="14" customFormat="1" ht="15" thickBot="1" x14ac:dyDescent="0.35">
      <c r="A724" s="13"/>
      <c r="B724" s="57" t="s">
        <v>533</v>
      </c>
      <c r="C724" s="57" t="s">
        <v>231</v>
      </c>
      <c r="D724" s="56">
        <v>10</v>
      </c>
      <c r="E724" s="56"/>
      <c r="F724" s="14">
        <f>IF(AND(LEFT($C724,4)&lt;&gt;"8310")*OR(_xlfn.IFNA(MATCH(LEFT($B724,8),Reference!$E:$E,0),0),(_xlfn.IFNA(MATCH(MID($B724,5,4),Reference!$E:$E,0),0))),$D724,)</f>
        <v>0</v>
      </c>
      <c r="G724" s="14">
        <f t="shared" si="70"/>
        <v>0</v>
      </c>
      <c r="H724" s="14">
        <f t="shared" si="71"/>
        <v>0</v>
      </c>
      <c r="I724" s="14">
        <f>IF(AND(F724=0,G724=0,H724=0,_xlfn.IFNA(MATCH(LEFT($B724,8),Reference!$G:$G,0),0)),0,
IF(AND(F724=0,G724=0,H724=0,_xlfn.IFNA(MATCH(LEFT($B724,8),Reference!$H:$H,0),0)),$D724,
IF(AND(F724=0,G724=0,H724=0,_xlfn.IFNA(MATCH(LEFT($C724,4),Reference!$H:$H,0),0)),$D724,
IF((AND(F724=0,G724=0,H724=0,(_xlfn.IFNA(MATCH(LEFT($B724,4),Reference!$H:$H,0),0)))),$D724,
IF(AND(F724=0,G724=0,H724=0,_xlfn.IFNA(MATCH(MID($B724,5,4),Reference!$H:$H,0),0),LEFT($C724,4)&lt;&gt;"8865"),$D724,0)))))</f>
        <v>0</v>
      </c>
      <c r="J724" s="14">
        <f t="shared" si="72"/>
        <v>10</v>
      </c>
      <c r="K724" s="14">
        <f t="shared" si="73"/>
        <v>10</v>
      </c>
      <c r="L724" s="14">
        <f t="shared" si="74"/>
        <v>0</v>
      </c>
      <c r="M724" s="14" t="str">
        <f>IFERROR(IFERROR(INDEX(Reference!$C:$C,MATCH(VALUE(LEFT(B724,(FIND("-",B724,1)-1))),Reference!$B:$B,0)),INDEX(Reference!$C:$C,MATCH((LEFT(B724,(FIND("-",B724,1)-1))),Reference!$B:$B,0))),IFERROR(IF(FIND("-",B724),"Asset Management",""),""))</f>
        <v>DBU/Field Ops O&amp;M</v>
      </c>
      <c r="N724" s="14" t="str">
        <f>_xlfn.IFNA(INDEX(Reference!$M:$N,MATCH($C724,Reference!$M:$M,0),2),"Exclude")</f>
        <v>Nonlabor</v>
      </c>
      <c r="O724" s="14" t="str">
        <f>VLOOKUP(X724,'Department Detail'!$A$2:$F$5229,5,FALSE)</f>
        <v>PST &amp; Field Support Services</v>
      </c>
      <c r="R724" s="76"/>
      <c r="X724" s="14">
        <v>2000</v>
      </c>
    </row>
    <row r="725" spans="1:24" s="14" customFormat="1" ht="15" thickBot="1" x14ac:dyDescent="0.35">
      <c r="A725" s="13"/>
      <c r="B725" s="57" t="s">
        <v>533</v>
      </c>
      <c r="C725" s="57" t="s">
        <v>208</v>
      </c>
      <c r="D725" s="56">
        <v>62586.770000000004</v>
      </c>
      <c r="E725" s="56"/>
      <c r="F725" s="14">
        <f>IF(AND(LEFT($C725,4)&lt;&gt;"8310")*OR(_xlfn.IFNA(MATCH(LEFT($B725,8),Reference!$E:$E,0),0),(_xlfn.IFNA(MATCH(MID($B725,5,4),Reference!$E:$E,0),0))),$D725,)</f>
        <v>0</v>
      </c>
      <c r="G725" s="14">
        <f t="shared" si="70"/>
        <v>0</v>
      </c>
      <c r="H725" s="14">
        <f t="shared" si="71"/>
        <v>0</v>
      </c>
      <c r="I725" s="14">
        <f>IF(AND(F725=0,G725=0,H725=0,_xlfn.IFNA(MATCH(LEFT($B725,8),Reference!$G:$G,0),0)),0,
IF(AND(F725=0,G725=0,H725=0,_xlfn.IFNA(MATCH(LEFT($B725,8),Reference!$H:$H,0),0)),$D725,
IF(AND(F725=0,G725=0,H725=0,_xlfn.IFNA(MATCH(LEFT($C725,4),Reference!$H:$H,0),0)),$D725,
IF((AND(F725=0,G725=0,H725=0,(_xlfn.IFNA(MATCH(LEFT($B725,4),Reference!$H:$H,0),0)))),$D725,
IF(AND(F725=0,G725=0,H725=0,_xlfn.IFNA(MATCH(MID($B725,5,4),Reference!$H:$H,0),0),LEFT($C725,4)&lt;&gt;"8865"),$D725,0)))))</f>
        <v>0</v>
      </c>
      <c r="J725" s="14">
        <f t="shared" si="72"/>
        <v>62586.770000000004</v>
      </c>
      <c r="K725" s="14">
        <f t="shared" si="73"/>
        <v>62586.770000000004</v>
      </c>
      <c r="L725" s="14">
        <f t="shared" si="74"/>
        <v>0</v>
      </c>
      <c r="M725" s="14" t="str">
        <f>IFERROR(IFERROR(INDEX(Reference!$C:$C,MATCH(VALUE(LEFT(B725,(FIND("-",B725,1)-1))),Reference!$B:$B,0)),INDEX(Reference!$C:$C,MATCH((LEFT(B725,(FIND("-",B725,1)-1))),Reference!$B:$B,0))),IFERROR(IF(FIND("-",B725),"Asset Management",""),""))</f>
        <v>DBU/Field Ops O&amp;M</v>
      </c>
      <c r="N725" s="14" t="str">
        <f>_xlfn.IFNA(INDEX(Reference!$M:$N,MATCH($C725,Reference!$M:$M,0),2),"Exclude")</f>
        <v>Inventory</v>
      </c>
      <c r="O725" s="14" t="str">
        <f>VLOOKUP(X725,'Department Detail'!$A$2:$F$5229,5,FALSE)</f>
        <v>PST &amp; Field Support Services</v>
      </c>
      <c r="R725" s="76"/>
      <c r="X725" s="14">
        <v>2000</v>
      </c>
    </row>
    <row r="726" spans="1:24" s="14" customFormat="1" ht="15" thickBot="1" x14ac:dyDescent="0.35">
      <c r="A726" s="13"/>
      <c r="B726" s="57" t="s">
        <v>533</v>
      </c>
      <c r="C726" s="57" t="s">
        <v>182</v>
      </c>
      <c r="D726" s="56">
        <v>1642.57</v>
      </c>
      <c r="E726" s="56"/>
      <c r="F726" s="14">
        <f>IF(AND(LEFT($C726,4)&lt;&gt;"8310")*OR(_xlfn.IFNA(MATCH(LEFT($B726,8),Reference!$E:$E,0),0),(_xlfn.IFNA(MATCH(MID($B726,5,4),Reference!$E:$E,0),0))),$D726,)</f>
        <v>0</v>
      </c>
      <c r="G726" s="14">
        <f t="shared" si="70"/>
        <v>0</v>
      </c>
      <c r="H726" s="14">
        <f t="shared" si="71"/>
        <v>0</v>
      </c>
      <c r="I726" s="14">
        <f>IF(AND(F726=0,G726=0,H726=0,_xlfn.IFNA(MATCH(LEFT($B726,8),Reference!$G:$G,0),0)),0,
IF(AND(F726=0,G726=0,H726=0,_xlfn.IFNA(MATCH(LEFT($B726,8),Reference!$H:$H,0),0)),$D726,
IF(AND(F726=0,G726=0,H726=0,_xlfn.IFNA(MATCH(LEFT($C726,4),Reference!$H:$H,0),0)),$D726,
IF((AND(F726=0,G726=0,H726=0,(_xlfn.IFNA(MATCH(LEFT($B726,4),Reference!$H:$H,0),0)))),$D726,
IF(AND(F726=0,G726=0,H726=0,_xlfn.IFNA(MATCH(MID($B726,5,4),Reference!$H:$H,0),0),LEFT($C726,4)&lt;&gt;"8865"),$D726,0)))))</f>
        <v>0</v>
      </c>
      <c r="J726" s="14">
        <f t="shared" si="72"/>
        <v>1642.57</v>
      </c>
      <c r="K726" s="14">
        <f t="shared" si="73"/>
        <v>1642.57</v>
      </c>
      <c r="L726" s="14">
        <f t="shared" si="74"/>
        <v>0</v>
      </c>
      <c r="M726" s="14" t="str">
        <f>IFERROR(IFERROR(INDEX(Reference!$C:$C,MATCH(VALUE(LEFT(B726,(FIND("-",B726,1)-1))),Reference!$B:$B,0)),INDEX(Reference!$C:$C,MATCH((LEFT(B726,(FIND("-",B726,1)-1))),Reference!$B:$B,0))),IFERROR(IF(FIND("-",B726),"Asset Management",""),""))</f>
        <v>DBU/Field Ops O&amp;M</v>
      </c>
      <c r="N726" s="14" t="str">
        <f>_xlfn.IFNA(INDEX(Reference!$M:$N,MATCH($C726,Reference!$M:$M,0),2),"Exclude")</f>
        <v>Nonlabor</v>
      </c>
      <c r="O726" s="14" t="str">
        <f>VLOOKUP(X726,'Department Detail'!$A$2:$F$5229,5,FALSE)</f>
        <v>PST &amp; Field Support Services</v>
      </c>
      <c r="R726" s="76"/>
      <c r="X726" s="14">
        <v>2000</v>
      </c>
    </row>
    <row r="727" spans="1:24" s="14" customFormat="1" ht="15" thickBot="1" x14ac:dyDescent="0.35">
      <c r="A727" s="13"/>
      <c r="B727" s="57" t="s">
        <v>533</v>
      </c>
      <c r="C727" s="57" t="s">
        <v>237</v>
      </c>
      <c r="D727" s="56">
        <v>5.77</v>
      </c>
      <c r="E727" s="56"/>
      <c r="F727" s="14">
        <f>IF(AND(LEFT($C727,4)&lt;&gt;"8310")*OR(_xlfn.IFNA(MATCH(LEFT($B727,8),Reference!$E:$E,0),0),(_xlfn.IFNA(MATCH(MID($B727,5,4),Reference!$E:$E,0),0))),$D727,)</f>
        <v>0</v>
      </c>
      <c r="G727" s="14">
        <f t="shared" si="70"/>
        <v>0</v>
      </c>
      <c r="H727" s="14">
        <f t="shared" si="71"/>
        <v>0</v>
      </c>
      <c r="I727" s="14">
        <f>IF(AND(F727=0,G727=0,H727=0,_xlfn.IFNA(MATCH(LEFT($B727,8),Reference!$G:$G,0),0)),0,
IF(AND(F727=0,G727=0,H727=0,_xlfn.IFNA(MATCH(LEFT($B727,8),Reference!$H:$H,0),0)),$D727,
IF(AND(F727=0,G727=0,H727=0,_xlfn.IFNA(MATCH(LEFT($C727,4),Reference!$H:$H,0),0)),$D727,
IF((AND(F727=0,G727=0,H727=0,(_xlfn.IFNA(MATCH(LEFT($B727,4),Reference!$H:$H,0),0)))),$D727,
IF(AND(F727=0,G727=0,H727=0,_xlfn.IFNA(MATCH(MID($B727,5,4),Reference!$H:$H,0),0),LEFT($C727,4)&lt;&gt;"8865"),$D727,0)))))</f>
        <v>0</v>
      </c>
      <c r="J727" s="14">
        <f t="shared" si="72"/>
        <v>5.77</v>
      </c>
      <c r="K727" s="14">
        <f t="shared" si="73"/>
        <v>5.77</v>
      </c>
      <c r="L727" s="14">
        <f t="shared" si="74"/>
        <v>0</v>
      </c>
      <c r="M727" s="14" t="str">
        <f>IFERROR(IFERROR(INDEX(Reference!$C:$C,MATCH(VALUE(LEFT(B727,(FIND("-",B727,1)-1))),Reference!$B:$B,0)),INDEX(Reference!$C:$C,MATCH((LEFT(B727,(FIND("-",B727,1)-1))),Reference!$B:$B,0))),IFERROR(IF(FIND("-",B727),"Asset Management",""),""))</f>
        <v>DBU/Field Ops O&amp;M</v>
      </c>
      <c r="N727" s="14" t="str">
        <f>_xlfn.IFNA(INDEX(Reference!$M:$N,MATCH($C727,Reference!$M:$M,0),2),"Exclude")</f>
        <v>Inventory</v>
      </c>
      <c r="O727" s="14" t="str">
        <f>VLOOKUP(X727,'Department Detail'!$A$2:$F$5229,5,FALSE)</f>
        <v>PST &amp; Field Support Services</v>
      </c>
      <c r="R727" s="76"/>
      <c r="X727" s="14">
        <v>2000</v>
      </c>
    </row>
    <row r="728" spans="1:24" s="14" customFormat="1" ht="15" thickBot="1" x14ac:dyDescent="0.35">
      <c r="A728" s="13"/>
      <c r="B728" s="57" t="s">
        <v>533</v>
      </c>
      <c r="C728" s="57" t="s">
        <v>211</v>
      </c>
      <c r="D728" s="56">
        <v>-2072.1099999999997</v>
      </c>
      <c r="E728" s="56"/>
      <c r="F728" s="14">
        <f>IF(AND(LEFT($C728,4)&lt;&gt;"8310")*OR(_xlfn.IFNA(MATCH(LEFT($B728,8),Reference!$E:$E,0),0),(_xlfn.IFNA(MATCH(MID($B728,5,4),Reference!$E:$E,0),0))),$D728,)</f>
        <v>0</v>
      </c>
      <c r="G728" s="14">
        <f t="shared" si="70"/>
        <v>0</v>
      </c>
      <c r="H728" s="14">
        <f t="shared" si="71"/>
        <v>0</v>
      </c>
      <c r="I728" s="14">
        <f>IF(AND(F728=0,G728=0,H728=0,_xlfn.IFNA(MATCH(LEFT($B728,8),Reference!$G:$G,0),0)),0,
IF(AND(F728=0,G728=0,H728=0,_xlfn.IFNA(MATCH(LEFT($B728,8),Reference!$H:$H,0),0)),$D728,
IF(AND(F728=0,G728=0,H728=0,_xlfn.IFNA(MATCH(LEFT($C728,4),Reference!$H:$H,0),0)),$D728,
IF((AND(F728=0,G728=0,H728=0,(_xlfn.IFNA(MATCH(LEFT($B728,4),Reference!$H:$H,0),0)))),$D728,
IF(AND(F728=0,G728=0,H728=0,_xlfn.IFNA(MATCH(MID($B728,5,4),Reference!$H:$H,0),0),LEFT($C728,4)&lt;&gt;"8865"),$D728,0)))))</f>
        <v>0</v>
      </c>
      <c r="J728" s="14">
        <f t="shared" si="72"/>
        <v>-2072.1099999999997</v>
      </c>
      <c r="K728" s="14">
        <f t="shared" si="73"/>
        <v>-2072.1099999999997</v>
      </c>
      <c r="L728" s="14">
        <f t="shared" si="74"/>
        <v>0</v>
      </c>
      <c r="M728" s="14" t="str">
        <f>IFERROR(IFERROR(INDEX(Reference!$C:$C,MATCH(VALUE(LEFT(B728,(FIND("-",B728,1)-1))),Reference!$B:$B,0)),INDEX(Reference!$C:$C,MATCH((LEFT(B728,(FIND("-",B728,1)-1))),Reference!$B:$B,0))),IFERROR(IF(FIND("-",B728),"Asset Management",""),""))</f>
        <v>DBU/Field Ops O&amp;M</v>
      </c>
      <c r="N728" s="14" t="str">
        <f>_xlfn.IFNA(INDEX(Reference!$M:$N,MATCH($C728,Reference!$M:$M,0),2),"Exclude")</f>
        <v>Inventory</v>
      </c>
      <c r="O728" s="14" t="str">
        <f>VLOOKUP(X728,'Department Detail'!$A$2:$F$5229,5,FALSE)</f>
        <v>PST &amp; Field Support Services</v>
      </c>
      <c r="R728" s="76"/>
      <c r="X728" s="14">
        <v>2000</v>
      </c>
    </row>
    <row r="729" spans="1:24" s="14" customFormat="1" ht="15" thickBot="1" x14ac:dyDescent="0.35">
      <c r="A729" s="13"/>
      <c r="B729" s="57" t="s">
        <v>533</v>
      </c>
      <c r="C729" s="57" t="s">
        <v>213</v>
      </c>
      <c r="D729" s="56">
        <v>693.74</v>
      </c>
      <c r="E729" s="56"/>
      <c r="F729" s="14">
        <f>IF(AND(LEFT($C729,4)&lt;&gt;"8310")*OR(_xlfn.IFNA(MATCH(LEFT($B729,8),Reference!$E:$E,0),0),(_xlfn.IFNA(MATCH(MID($B729,5,4),Reference!$E:$E,0),0))),$D729,)</f>
        <v>0</v>
      </c>
      <c r="G729" s="14">
        <f t="shared" si="70"/>
        <v>0</v>
      </c>
      <c r="H729" s="14">
        <f t="shared" si="71"/>
        <v>0</v>
      </c>
      <c r="I729" s="14">
        <f>IF(AND(F729=0,G729=0,H729=0,_xlfn.IFNA(MATCH(LEFT($B729,8),Reference!$G:$G,0),0)),0,
IF(AND(F729=0,G729=0,H729=0,_xlfn.IFNA(MATCH(LEFT($B729,8),Reference!$H:$H,0),0)),$D729,
IF(AND(F729=0,G729=0,H729=0,_xlfn.IFNA(MATCH(LEFT($C729,4),Reference!$H:$H,0),0)),$D729,
IF((AND(F729=0,G729=0,H729=0,(_xlfn.IFNA(MATCH(LEFT($B729,4),Reference!$H:$H,0),0)))),$D729,
IF(AND(F729=0,G729=0,H729=0,_xlfn.IFNA(MATCH(MID($B729,5,4),Reference!$H:$H,0),0),LEFT($C729,4)&lt;&gt;"8865"),$D729,0)))))</f>
        <v>0</v>
      </c>
      <c r="J729" s="14">
        <f t="shared" si="72"/>
        <v>693.74</v>
      </c>
      <c r="K729" s="14">
        <f t="shared" si="73"/>
        <v>693.74</v>
      </c>
      <c r="L729" s="14">
        <f t="shared" si="74"/>
        <v>0</v>
      </c>
      <c r="M729" s="14" t="str">
        <f>IFERROR(IFERROR(INDEX(Reference!$C:$C,MATCH(VALUE(LEFT(B729,(FIND("-",B729,1)-1))),Reference!$B:$B,0)),INDEX(Reference!$C:$C,MATCH((LEFT(B729,(FIND("-",B729,1)-1))),Reference!$B:$B,0))),IFERROR(IF(FIND("-",B729),"Asset Management",""),""))</f>
        <v>DBU/Field Ops O&amp;M</v>
      </c>
      <c r="N729" s="14" t="str">
        <f>_xlfn.IFNA(INDEX(Reference!$M:$N,MATCH($C729,Reference!$M:$M,0),2),"Exclude")</f>
        <v>Nonlabor</v>
      </c>
      <c r="O729" s="14" t="str">
        <f>VLOOKUP(X729,'Department Detail'!$A$2:$F$5229,5,FALSE)</f>
        <v>PST &amp; Field Support Services</v>
      </c>
      <c r="R729" s="76"/>
      <c r="X729" s="14">
        <v>2000</v>
      </c>
    </row>
    <row r="730" spans="1:24" s="14" customFormat="1" ht="15" thickBot="1" x14ac:dyDescent="0.35">
      <c r="A730" s="13"/>
      <c r="B730" s="57" t="s">
        <v>533</v>
      </c>
      <c r="C730" s="57" t="s">
        <v>191</v>
      </c>
      <c r="D730" s="56">
        <v>3658.08</v>
      </c>
      <c r="E730" s="56"/>
      <c r="F730" s="14">
        <f>IF(AND(LEFT($C730,4)&lt;&gt;"8310")*OR(_xlfn.IFNA(MATCH(LEFT($B730,8),Reference!$E:$E,0),0),(_xlfn.IFNA(MATCH(MID($B730,5,4),Reference!$E:$E,0),0))),$D730,)</f>
        <v>0</v>
      </c>
      <c r="G730" s="14">
        <f t="shared" si="70"/>
        <v>0</v>
      </c>
      <c r="H730" s="14">
        <f t="shared" si="71"/>
        <v>0</v>
      </c>
      <c r="I730" s="14">
        <f>IF(AND(F730=0,G730=0,H730=0,_xlfn.IFNA(MATCH(LEFT($B730,8),Reference!$G:$G,0),0)),0,
IF(AND(F730=0,G730=0,H730=0,_xlfn.IFNA(MATCH(LEFT($B730,8),Reference!$H:$H,0),0)),$D730,
IF(AND(F730=0,G730=0,H730=0,_xlfn.IFNA(MATCH(LEFT($C730,4),Reference!$H:$H,0),0)),$D730,
IF((AND(F730=0,G730=0,H730=0,(_xlfn.IFNA(MATCH(LEFT($B730,4),Reference!$H:$H,0),0)))),$D730,
IF(AND(F730=0,G730=0,H730=0,_xlfn.IFNA(MATCH(MID($B730,5,4),Reference!$H:$H,0),0),LEFT($C730,4)&lt;&gt;"8865"),$D730,0)))))</f>
        <v>0</v>
      </c>
      <c r="J730" s="14">
        <f t="shared" si="72"/>
        <v>3658.08</v>
      </c>
      <c r="K730" s="14">
        <f t="shared" si="73"/>
        <v>3658.08</v>
      </c>
      <c r="L730" s="14">
        <f t="shared" si="74"/>
        <v>0</v>
      </c>
      <c r="M730" s="14" t="str">
        <f>IFERROR(IFERROR(INDEX(Reference!$C:$C,MATCH(VALUE(LEFT(B730,(FIND("-",B730,1)-1))),Reference!$B:$B,0)),INDEX(Reference!$C:$C,MATCH((LEFT(B730,(FIND("-",B730,1)-1))),Reference!$B:$B,0))),IFERROR(IF(FIND("-",B730),"Asset Management",""),""))</f>
        <v>DBU/Field Ops O&amp;M</v>
      </c>
      <c r="N730" s="14" t="str">
        <f>_xlfn.IFNA(INDEX(Reference!$M:$N,MATCH($C730,Reference!$M:$M,0),2),"Exclude")</f>
        <v>Union Labor</v>
      </c>
      <c r="O730" s="14" t="str">
        <f>VLOOKUP(X730,'Department Detail'!$A$2:$F$5229,5,FALSE)</f>
        <v>PST &amp; Field Support Services</v>
      </c>
      <c r="R730" s="76"/>
      <c r="X730" s="14">
        <v>2000</v>
      </c>
    </row>
    <row r="731" spans="1:24" s="14" customFormat="1" ht="15" thickBot="1" x14ac:dyDescent="0.35">
      <c r="A731" s="13"/>
      <c r="B731" s="57" t="s">
        <v>533</v>
      </c>
      <c r="C731" s="57" t="s">
        <v>179</v>
      </c>
      <c r="D731" s="56">
        <v>232.01</v>
      </c>
      <c r="E731" s="56"/>
      <c r="F731" s="14">
        <f>IF(AND(LEFT($C731,4)&lt;&gt;"8310")*OR(_xlfn.IFNA(MATCH(LEFT($B731,8),Reference!$E:$E,0),0),(_xlfn.IFNA(MATCH(MID($B731,5,4),Reference!$E:$E,0),0))),$D731,)</f>
        <v>0</v>
      </c>
      <c r="G731" s="14">
        <f t="shared" si="70"/>
        <v>0</v>
      </c>
      <c r="H731" s="14">
        <f t="shared" si="71"/>
        <v>0</v>
      </c>
      <c r="I731" s="14">
        <f>IF(AND(F731=0,G731=0,H731=0,_xlfn.IFNA(MATCH(LEFT($B731,8),Reference!$G:$G,0),0)),0,
IF(AND(F731=0,G731=0,H731=0,_xlfn.IFNA(MATCH(LEFT($B731,8),Reference!$H:$H,0),0)),$D731,
IF(AND(F731=0,G731=0,H731=0,_xlfn.IFNA(MATCH(LEFT($C731,4),Reference!$H:$H,0),0)),$D731,
IF((AND(F731=0,G731=0,H731=0,(_xlfn.IFNA(MATCH(LEFT($B731,4),Reference!$H:$H,0),0)))),$D731,
IF(AND(F731=0,G731=0,H731=0,_xlfn.IFNA(MATCH(MID($B731,5,4),Reference!$H:$H,0),0),LEFT($C731,4)&lt;&gt;"8865"),$D731,0)))))</f>
        <v>0</v>
      </c>
      <c r="J731" s="14">
        <f t="shared" si="72"/>
        <v>232.01</v>
      </c>
      <c r="K731" s="14">
        <f t="shared" si="73"/>
        <v>232.01</v>
      </c>
      <c r="L731" s="14">
        <f t="shared" si="74"/>
        <v>0</v>
      </c>
      <c r="M731" s="14" t="str">
        <f>IFERROR(IFERROR(INDEX(Reference!$C:$C,MATCH(VALUE(LEFT(B731,(FIND("-",B731,1)-1))),Reference!$B:$B,0)),INDEX(Reference!$C:$C,MATCH((LEFT(B731,(FIND("-",B731,1)-1))),Reference!$B:$B,0))),IFERROR(IF(FIND("-",B731),"Asset Management",""),""))</f>
        <v>DBU/Field Ops O&amp;M</v>
      </c>
      <c r="N731" s="14" t="str">
        <f>_xlfn.IFNA(INDEX(Reference!$M:$N,MATCH($C731,Reference!$M:$M,0),2),"Exclude")</f>
        <v>Exclude</v>
      </c>
      <c r="O731" s="14" t="str">
        <f>VLOOKUP(X731,'Department Detail'!$A$2:$F$5229,5,FALSE)</f>
        <v>PST &amp; Field Support Services</v>
      </c>
      <c r="R731" s="76"/>
      <c r="X731" s="14">
        <v>2000</v>
      </c>
    </row>
    <row r="732" spans="1:24" s="14" customFormat="1" ht="15" thickBot="1" x14ac:dyDescent="0.35">
      <c r="A732" s="13"/>
      <c r="B732" s="57" t="s">
        <v>534</v>
      </c>
      <c r="C732" s="57" t="s">
        <v>265</v>
      </c>
      <c r="D732" s="56">
        <v>48.53</v>
      </c>
      <c r="E732" s="56"/>
      <c r="F732" s="14">
        <f>IF(AND(LEFT($C732,4)&lt;&gt;"8310")*OR(_xlfn.IFNA(MATCH(LEFT($B732,8),Reference!$E:$E,0),0),(_xlfn.IFNA(MATCH(MID($B732,5,4),Reference!$E:$E,0),0))),$D732,)</f>
        <v>0</v>
      </c>
      <c r="G732" s="14">
        <f t="shared" si="70"/>
        <v>0</v>
      </c>
      <c r="H732" s="14">
        <f t="shared" si="71"/>
        <v>0</v>
      </c>
      <c r="I732" s="14">
        <f>IF(AND(F732=0,G732=0,H732=0,_xlfn.IFNA(MATCH(LEFT($B732,8),Reference!$G:$G,0),0)),0,
IF(AND(F732=0,G732=0,H732=0,_xlfn.IFNA(MATCH(LEFT($B732,8),Reference!$H:$H,0),0)),$D732,
IF(AND(F732=0,G732=0,H732=0,_xlfn.IFNA(MATCH(LEFT($C732,4),Reference!$H:$H,0),0)),$D732,
IF((AND(F732=0,G732=0,H732=0,(_xlfn.IFNA(MATCH(LEFT($B732,4),Reference!$H:$H,0),0)))),$D732,
IF(AND(F732=0,G732=0,H732=0,_xlfn.IFNA(MATCH(MID($B732,5,4),Reference!$H:$H,0),0),LEFT($C732,4)&lt;&gt;"8865"),$D732,0)))))</f>
        <v>0</v>
      </c>
      <c r="J732" s="14">
        <f t="shared" si="72"/>
        <v>48.53</v>
      </c>
      <c r="K732" s="14">
        <f t="shared" si="73"/>
        <v>48.53</v>
      </c>
      <c r="L732" s="14">
        <f t="shared" si="74"/>
        <v>0</v>
      </c>
      <c r="M732" s="14" t="str">
        <f>IFERROR(IFERROR(INDEX(Reference!$C:$C,MATCH(VALUE(LEFT(B732,(FIND("-",B732,1)-1))),Reference!$B:$B,0)),INDEX(Reference!$C:$C,MATCH((LEFT(B732,(FIND("-",B732,1)-1))),Reference!$B:$B,0))),IFERROR(IF(FIND("-",B732),"Asset Management",""),""))</f>
        <v>DBU/Field Ops O&amp;M</v>
      </c>
      <c r="N732" s="14" t="str">
        <f>_xlfn.IFNA(INDEX(Reference!$M:$N,MATCH($C732,Reference!$M:$M,0),2),"Exclude")</f>
        <v>Exclude</v>
      </c>
      <c r="O732" s="14" t="str">
        <f>VLOOKUP(X732,'Department Detail'!$A$2:$F$5229,5,FALSE)</f>
        <v>PST &amp; Field Support Services</v>
      </c>
      <c r="R732" s="76"/>
      <c r="X732" s="14">
        <v>2000</v>
      </c>
    </row>
    <row r="733" spans="1:24" s="14" customFormat="1" ht="15" thickBot="1" x14ac:dyDescent="0.35">
      <c r="A733" s="13"/>
      <c r="B733" s="57" t="s">
        <v>534</v>
      </c>
      <c r="C733" s="57" t="s">
        <v>190</v>
      </c>
      <c r="D733" s="56">
        <v>399.2</v>
      </c>
      <c r="E733" s="56"/>
      <c r="F733" s="14">
        <f>IF(AND(LEFT($C733,4)&lt;&gt;"8310")*OR(_xlfn.IFNA(MATCH(LEFT($B733,8),Reference!$E:$E,0),0),(_xlfn.IFNA(MATCH(MID($B733,5,4),Reference!$E:$E,0),0))),$D733,)</f>
        <v>0</v>
      </c>
      <c r="G733" s="14">
        <f t="shared" si="70"/>
        <v>0</v>
      </c>
      <c r="H733" s="14">
        <f t="shared" si="71"/>
        <v>0</v>
      </c>
      <c r="I733" s="14">
        <f>IF(AND(F733=0,G733=0,H733=0,_xlfn.IFNA(MATCH(LEFT($B733,8),Reference!$G:$G,0),0)),0,
IF(AND(F733=0,G733=0,H733=0,_xlfn.IFNA(MATCH(LEFT($B733,8),Reference!$H:$H,0),0)),$D733,
IF(AND(F733=0,G733=0,H733=0,_xlfn.IFNA(MATCH(LEFT($C733,4),Reference!$H:$H,0),0)),$D733,
IF((AND(F733=0,G733=0,H733=0,(_xlfn.IFNA(MATCH(LEFT($B733,4),Reference!$H:$H,0),0)))),$D733,
IF(AND(F733=0,G733=0,H733=0,_xlfn.IFNA(MATCH(MID($B733,5,4),Reference!$H:$H,0),0),LEFT($C733,4)&lt;&gt;"8865"),$D733,0)))))</f>
        <v>0</v>
      </c>
      <c r="J733" s="14">
        <f t="shared" si="72"/>
        <v>399.2</v>
      </c>
      <c r="K733" s="14">
        <f t="shared" si="73"/>
        <v>399.2</v>
      </c>
      <c r="L733" s="14">
        <f t="shared" si="74"/>
        <v>0</v>
      </c>
      <c r="M733" s="14" t="str">
        <f>IFERROR(IFERROR(INDEX(Reference!$C:$C,MATCH(VALUE(LEFT(B733,(FIND("-",B733,1)-1))),Reference!$B:$B,0)),INDEX(Reference!$C:$C,MATCH((LEFT(B733,(FIND("-",B733,1)-1))),Reference!$B:$B,0))),IFERROR(IF(FIND("-",B733),"Asset Management",""),""))</f>
        <v>DBU/Field Ops O&amp;M</v>
      </c>
      <c r="N733" s="14" t="str">
        <f>_xlfn.IFNA(INDEX(Reference!$M:$N,MATCH($C733,Reference!$M:$M,0),2),"Exclude")</f>
        <v>Nonlabor</v>
      </c>
      <c r="O733" s="14" t="str">
        <f>VLOOKUP(X733,'Department Detail'!$A$2:$F$5229,5,FALSE)</f>
        <v>PST &amp; Field Support Services</v>
      </c>
      <c r="R733" s="76"/>
      <c r="X733" s="14">
        <v>2000</v>
      </c>
    </row>
    <row r="734" spans="1:24" s="14" customFormat="1" ht="15" thickBot="1" x14ac:dyDescent="0.35">
      <c r="A734" s="13"/>
      <c r="B734" s="57" t="s">
        <v>534</v>
      </c>
      <c r="C734" s="57" t="s">
        <v>182</v>
      </c>
      <c r="D734" s="56">
        <v>59.02</v>
      </c>
      <c r="E734" s="56"/>
      <c r="F734" s="14">
        <f>IF(AND(LEFT($C734,4)&lt;&gt;"8310")*OR(_xlfn.IFNA(MATCH(LEFT($B734,8),Reference!$E:$E,0),0),(_xlfn.IFNA(MATCH(MID($B734,5,4),Reference!$E:$E,0),0))),$D734,)</f>
        <v>0</v>
      </c>
      <c r="G734" s="14">
        <f t="shared" si="70"/>
        <v>0</v>
      </c>
      <c r="H734" s="14">
        <f t="shared" si="71"/>
        <v>0</v>
      </c>
      <c r="I734" s="14">
        <f>IF(AND(F734=0,G734=0,H734=0,_xlfn.IFNA(MATCH(LEFT($B734,8),Reference!$G:$G,0),0)),0,
IF(AND(F734=0,G734=0,H734=0,_xlfn.IFNA(MATCH(LEFT($B734,8),Reference!$H:$H,0),0)),$D734,
IF(AND(F734=0,G734=0,H734=0,_xlfn.IFNA(MATCH(LEFT($C734,4),Reference!$H:$H,0),0)),$D734,
IF((AND(F734=0,G734=0,H734=0,(_xlfn.IFNA(MATCH(LEFT($B734,4),Reference!$H:$H,0),0)))),$D734,
IF(AND(F734=0,G734=0,H734=0,_xlfn.IFNA(MATCH(MID($B734,5,4),Reference!$H:$H,0),0),LEFT($C734,4)&lt;&gt;"8865"),$D734,0)))))</f>
        <v>0</v>
      </c>
      <c r="J734" s="14">
        <f t="shared" si="72"/>
        <v>59.02</v>
      </c>
      <c r="K734" s="14">
        <f t="shared" si="73"/>
        <v>59.02</v>
      </c>
      <c r="L734" s="14">
        <f t="shared" si="74"/>
        <v>0</v>
      </c>
      <c r="M734" s="14" t="str">
        <f>IFERROR(IFERROR(INDEX(Reference!$C:$C,MATCH(VALUE(LEFT(B734,(FIND("-",B734,1)-1))),Reference!$B:$B,0)),INDEX(Reference!$C:$C,MATCH((LEFT(B734,(FIND("-",B734,1)-1))),Reference!$B:$B,0))),IFERROR(IF(FIND("-",B734),"Asset Management",""),""))</f>
        <v>DBU/Field Ops O&amp;M</v>
      </c>
      <c r="N734" s="14" t="str">
        <f>_xlfn.IFNA(INDEX(Reference!$M:$N,MATCH($C734,Reference!$M:$M,0),2),"Exclude")</f>
        <v>Nonlabor</v>
      </c>
      <c r="O734" s="14" t="str">
        <f>VLOOKUP(X734,'Department Detail'!$A$2:$F$5229,5,FALSE)</f>
        <v>PST &amp; Field Support Services</v>
      </c>
      <c r="R734" s="76"/>
      <c r="X734" s="14">
        <v>2000</v>
      </c>
    </row>
    <row r="735" spans="1:24" s="14" customFormat="1" ht="15" thickBot="1" x14ac:dyDescent="0.35">
      <c r="A735" s="13"/>
      <c r="B735" s="57" t="s">
        <v>535</v>
      </c>
      <c r="C735" s="57" t="s">
        <v>190</v>
      </c>
      <c r="D735" s="56">
        <v>381.17</v>
      </c>
      <c r="E735" s="56"/>
      <c r="F735" s="14">
        <f>IF(AND(LEFT($C735,4)&lt;&gt;"8310")*OR(_xlfn.IFNA(MATCH(LEFT($B735,8),Reference!$E:$E,0),0),(_xlfn.IFNA(MATCH(MID($B735,5,4),Reference!$E:$E,0),0))),$D735,)</f>
        <v>0</v>
      </c>
      <c r="G735" s="14">
        <f t="shared" si="70"/>
        <v>0</v>
      </c>
      <c r="H735" s="14">
        <f t="shared" si="71"/>
        <v>0</v>
      </c>
      <c r="I735" s="14">
        <f>IF(AND(F735=0,G735=0,H735=0,_xlfn.IFNA(MATCH(LEFT($B735,8),Reference!$G:$G,0),0)),0,
IF(AND(F735=0,G735=0,H735=0,_xlfn.IFNA(MATCH(LEFT($B735,8),Reference!$H:$H,0),0)),$D735,
IF(AND(F735=0,G735=0,H735=0,_xlfn.IFNA(MATCH(LEFT($C735,4),Reference!$H:$H,0),0)),$D735,
IF((AND(F735=0,G735=0,H735=0,(_xlfn.IFNA(MATCH(LEFT($B735,4),Reference!$H:$H,0),0)))),$D735,
IF(AND(F735=0,G735=0,H735=0,_xlfn.IFNA(MATCH(MID($B735,5,4),Reference!$H:$H,0),0),LEFT($C735,4)&lt;&gt;"8865"),$D735,0)))))</f>
        <v>0</v>
      </c>
      <c r="J735" s="14">
        <f t="shared" si="72"/>
        <v>381.17</v>
      </c>
      <c r="K735" s="14">
        <f t="shared" si="73"/>
        <v>381.17</v>
      </c>
      <c r="L735" s="14">
        <f t="shared" si="74"/>
        <v>0</v>
      </c>
      <c r="M735" s="14" t="str">
        <f>IFERROR(IFERROR(INDEX(Reference!$C:$C,MATCH(VALUE(LEFT(B735,(FIND("-",B735,1)-1))),Reference!$B:$B,0)),INDEX(Reference!$C:$C,MATCH((LEFT(B735,(FIND("-",B735,1)-1))),Reference!$B:$B,0))),IFERROR(IF(FIND("-",B735),"Asset Management",""),""))</f>
        <v>DBU/Field Ops O&amp;M</v>
      </c>
      <c r="N735" s="14" t="str">
        <f>_xlfn.IFNA(INDEX(Reference!$M:$N,MATCH($C735,Reference!$M:$M,0),2),"Exclude")</f>
        <v>Nonlabor</v>
      </c>
      <c r="O735" s="14" t="str">
        <f>VLOOKUP(X735,'Department Detail'!$A$2:$F$5229,5,FALSE)</f>
        <v>PST &amp; Field Support Services</v>
      </c>
      <c r="R735" s="76"/>
      <c r="X735" s="14">
        <v>2000</v>
      </c>
    </row>
    <row r="736" spans="1:24" s="14" customFormat="1" ht="15" thickBot="1" x14ac:dyDescent="0.35">
      <c r="A736" s="13"/>
      <c r="B736" s="57" t="s">
        <v>535</v>
      </c>
      <c r="C736" s="57" t="s">
        <v>182</v>
      </c>
      <c r="D736" s="56">
        <v>126.02</v>
      </c>
      <c r="E736" s="56"/>
      <c r="F736" s="14">
        <f>IF(AND(LEFT($C736,4)&lt;&gt;"8310")*OR(_xlfn.IFNA(MATCH(LEFT($B736,8),Reference!$E:$E,0),0),(_xlfn.IFNA(MATCH(MID($B736,5,4),Reference!$E:$E,0),0))),$D736,)</f>
        <v>0</v>
      </c>
      <c r="G736" s="14">
        <f t="shared" si="70"/>
        <v>0</v>
      </c>
      <c r="H736" s="14">
        <f t="shared" si="71"/>
        <v>0</v>
      </c>
      <c r="I736" s="14">
        <f>IF(AND(F736=0,G736=0,H736=0,_xlfn.IFNA(MATCH(LEFT($B736,8),Reference!$G:$G,0),0)),0,
IF(AND(F736=0,G736=0,H736=0,_xlfn.IFNA(MATCH(LEFT($B736,8),Reference!$H:$H,0),0)),$D736,
IF(AND(F736=0,G736=0,H736=0,_xlfn.IFNA(MATCH(LEFT($C736,4),Reference!$H:$H,0),0)),$D736,
IF((AND(F736=0,G736=0,H736=0,(_xlfn.IFNA(MATCH(LEFT($B736,4),Reference!$H:$H,0),0)))),$D736,
IF(AND(F736=0,G736=0,H736=0,_xlfn.IFNA(MATCH(MID($B736,5,4),Reference!$H:$H,0),0),LEFT($C736,4)&lt;&gt;"8865"),$D736,0)))))</f>
        <v>0</v>
      </c>
      <c r="J736" s="14">
        <f t="shared" si="72"/>
        <v>126.02</v>
      </c>
      <c r="K736" s="14">
        <f t="shared" si="73"/>
        <v>126.02</v>
      </c>
      <c r="L736" s="14">
        <f t="shared" si="74"/>
        <v>0</v>
      </c>
      <c r="M736" s="14" t="str">
        <f>IFERROR(IFERROR(INDEX(Reference!$C:$C,MATCH(VALUE(LEFT(B736,(FIND("-",B736,1)-1))),Reference!$B:$B,0)),INDEX(Reference!$C:$C,MATCH((LEFT(B736,(FIND("-",B736,1)-1))),Reference!$B:$B,0))),IFERROR(IF(FIND("-",B736),"Asset Management",""),""))</f>
        <v>DBU/Field Ops O&amp;M</v>
      </c>
      <c r="N736" s="14" t="str">
        <f>_xlfn.IFNA(INDEX(Reference!$M:$N,MATCH($C736,Reference!$M:$M,0),2),"Exclude")</f>
        <v>Nonlabor</v>
      </c>
      <c r="O736" s="14" t="str">
        <f>VLOOKUP(X736,'Department Detail'!$A$2:$F$5229,5,FALSE)</f>
        <v>PST &amp; Field Support Services</v>
      </c>
      <c r="R736" s="76"/>
      <c r="X736" s="14">
        <v>2000</v>
      </c>
    </row>
    <row r="737" spans="1:24" s="14" customFormat="1" ht="15" thickBot="1" x14ac:dyDescent="0.35">
      <c r="A737" s="13"/>
      <c r="B737" s="57" t="s">
        <v>536</v>
      </c>
      <c r="C737" s="57" t="s">
        <v>182</v>
      </c>
      <c r="D737" s="56">
        <v>42.19</v>
      </c>
      <c r="E737" s="56"/>
      <c r="F737" s="14">
        <f>IF(AND(LEFT($C737,4)&lt;&gt;"8310")*OR(_xlfn.IFNA(MATCH(LEFT($B737,8),Reference!$E:$E,0),0),(_xlfn.IFNA(MATCH(MID($B737,5,4),Reference!$E:$E,0),0))),$D737,)</f>
        <v>0</v>
      </c>
      <c r="G737" s="14">
        <f t="shared" si="70"/>
        <v>0</v>
      </c>
      <c r="H737" s="14">
        <f t="shared" si="71"/>
        <v>0</v>
      </c>
      <c r="I737" s="14">
        <f>IF(AND(F737=0,G737=0,H737=0,_xlfn.IFNA(MATCH(LEFT($B737,8),Reference!$G:$G,0),0)),0,
IF(AND(F737=0,G737=0,H737=0,_xlfn.IFNA(MATCH(LEFT($B737,8),Reference!$H:$H,0),0)),$D737,
IF(AND(F737=0,G737=0,H737=0,_xlfn.IFNA(MATCH(LEFT($C737,4),Reference!$H:$H,0),0)),$D737,
IF((AND(F737=0,G737=0,H737=0,(_xlfn.IFNA(MATCH(LEFT($B737,4),Reference!$H:$H,0),0)))),$D737,
IF(AND(F737=0,G737=0,H737=0,_xlfn.IFNA(MATCH(MID($B737,5,4),Reference!$H:$H,0),0),LEFT($C737,4)&lt;&gt;"8865"),$D737,0)))))</f>
        <v>0</v>
      </c>
      <c r="J737" s="14">
        <f t="shared" si="72"/>
        <v>42.19</v>
      </c>
      <c r="K737" s="14">
        <f t="shared" si="73"/>
        <v>42.19</v>
      </c>
      <c r="L737" s="14">
        <f t="shared" si="74"/>
        <v>0</v>
      </c>
      <c r="M737" s="14" t="str">
        <f>IFERROR(IFERROR(INDEX(Reference!$C:$C,MATCH(VALUE(LEFT(B737,(FIND("-",B737,1)-1))),Reference!$B:$B,0)),INDEX(Reference!$C:$C,MATCH((LEFT(B737,(FIND("-",B737,1)-1))),Reference!$B:$B,0))),IFERROR(IF(FIND("-",B737),"Asset Management",""),""))</f>
        <v>DBU/Field Ops O&amp;M</v>
      </c>
      <c r="N737" s="14" t="str">
        <f>_xlfn.IFNA(INDEX(Reference!$M:$N,MATCH($C737,Reference!$M:$M,0),2),"Exclude")</f>
        <v>Nonlabor</v>
      </c>
      <c r="O737" s="14" t="str">
        <f>VLOOKUP(X737,'Department Detail'!$A$2:$F$5229,5,FALSE)</f>
        <v>PST &amp; Field Support Services</v>
      </c>
      <c r="R737" s="76"/>
      <c r="X737" s="14">
        <v>2134</v>
      </c>
    </row>
    <row r="738" spans="1:24" s="14" customFormat="1" ht="15" thickBot="1" x14ac:dyDescent="0.35">
      <c r="A738" s="13"/>
      <c r="B738" s="57" t="s">
        <v>537</v>
      </c>
      <c r="C738" s="57" t="s">
        <v>265</v>
      </c>
      <c r="D738" s="56">
        <v>67.52</v>
      </c>
      <c r="E738" s="56"/>
      <c r="F738" s="14">
        <f>IF(AND(LEFT($C738,4)&lt;&gt;"8310")*OR(_xlfn.IFNA(MATCH(LEFT($B738,8),Reference!$E:$E,0),0),(_xlfn.IFNA(MATCH(MID($B738,5,4),Reference!$E:$E,0),0))),$D738,)</f>
        <v>0</v>
      </c>
      <c r="G738" s="14">
        <f t="shared" si="70"/>
        <v>0</v>
      </c>
      <c r="H738" s="14">
        <f t="shared" si="71"/>
        <v>0</v>
      </c>
      <c r="I738" s="14">
        <f>IF(AND(F738=0,G738=0,H738=0,_xlfn.IFNA(MATCH(LEFT($B738,8),Reference!$G:$G,0),0)),0,
IF(AND(F738=0,G738=0,H738=0,_xlfn.IFNA(MATCH(LEFT($B738,8),Reference!$H:$H,0),0)),$D738,
IF(AND(F738=0,G738=0,H738=0,_xlfn.IFNA(MATCH(LEFT($C738,4),Reference!$H:$H,0),0)),$D738,
IF((AND(F738=0,G738=0,H738=0,(_xlfn.IFNA(MATCH(LEFT($B738,4),Reference!$H:$H,0),0)))),$D738,
IF(AND(F738=0,G738=0,H738=0,_xlfn.IFNA(MATCH(MID($B738,5,4),Reference!$H:$H,0),0),LEFT($C738,4)&lt;&gt;"8865"),$D738,0)))))</f>
        <v>67.52</v>
      </c>
      <c r="J738" s="14">
        <f t="shared" si="72"/>
        <v>0</v>
      </c>
      <c r="K738" s="14">
        <f t="shared" si="73"/>
        <v>67.52</v>
      </c>
      <c r="L738" s="14">
        <f t="shared" si="74"/>
        <v>0</v>
      </c>
      <c r="M738" s="14" t="str">
        <f>IFERROR(IFERROR(INDEX(Reference!$C:$C,MATCH(VALUE(LEFT(B738,(FIND("-",B738,1)-1))),Reference!$B:$B,0)),INDEX(Reference!$C:$C,MATCH((LEFT(B738,(FIND("-",B738,1)-1))),Reference!$B:$B,0))),IFERROR(IF(FIND("-",B738),"Asset Management",""),""))</f>
        <v>DBU/Field Ops O&amp;M</v>
      </c>
      <c r="N738" s="14" t="str">
        <f>_xlfn.IFNA(INDEX(Reference!$M:$N,MATCH($C738,Reference!$M:$M,0),2),"Exclude")</f>
        <v>Exclude</v>
      </c>
      <c r="O738" s="14" t="str">
        <f>VLOOKUP(X738,'Department Detail'!$A$2:$F$5229,5,FALSE)</f>
        <v>PST &amp; Field Support Services</v>
      </c>
      <c r="R738" s="76"/>
      <c r="X738" s="14">
        <v>2134</v>
      </c>
    </row>
    <row r="739" spans="1:24" s="14" customFormat="1" ht="15" thickBot="1" x14ac:dyDescent="0.35">
      <c r="A739" s="13"/>
      <c r="B739" s="57" t="s">
        <v>537</v>
      </c>
      <c r="C739" s="57" t="s">
        <v>190</v>
      </c>
      <c r="D739" s="56">
        <v>222.33</v>
      </c>
      <c r="E739" s="56"/>
      <c r="F739" s="14">
        <f>IF(AND(LEFT($C739,4)&lt;&gt;"8310")*OR(_xlfn.IFNA(MATCH(LEFT($B739,8),Reference!$E:$E,0),0),(_xlfn.IFNA(MATCH(MID($B739,5,4),Reference!$E:$E,0),0))),$D739,)</f>
        <v>0</v>
      </c>
      <c r="G739" s="14">
        <f t="shared" si="70"/>
        <v>0</v>
      </c>
      <c r="H739" s="14">
        <f t="shared" si="71"/>
        <v>0</v>
      </c>
      <c r="I739" s="14">
        <f>IF(AND(F739=0,G739=0,H739=0,_xlfn.IFNA(MATCH(LEFT($B739,8),Reference!$G:$G,0),0)),0,
IF(AND(F739=0,G739=0,H739=0,_xlfn.IFNA(MATCH(LEFT($B739,8),Reference!$H:$H,0),0)),$D739,
IF(AND(F739=0,G739=0,H739=0,_xlfn.IFNA(MATCH(LEFT($C739,4),Reference!$H:$H,0),0)),$D739,
IF((AND(F739=0,G739=0,H739=0,(_xlfn.IFNA(MATCH(LEFT($B739,4),Reference!$H:$H,0),0)))),$D739,
IF(AND(F739=0,G739=0,H739=0,_xlfn.IFNA(MATCH(MID($B739,5,4),Reference!$H:$H,0),0),LEFT($C739,4)&lt;&gt;"8865"),$D739,0)))))</f>
        <v>222.33</v>
      </c>
      <c r="J739" s="14">
        <f t="shared" si="72"/>
        <v>0</v>
      </c>
      <c r="K739" s="14">
        <f t="shared" si="73"/>
        <v>222.33</v>
      </c>
      <c r="L739" s="14">
        <f t="shared" si="74"/>
        <v>0</v>
      </c>
      <c r="M739" s="14" t="str">
        <f>IFERROR(IFERROR(INDEX(Reference!$C:$C,MATCH(VALUE(LEFT(B739,(FIND("-",B739,1)-1))),Reference!$B:$B,0)),INDEX(Reference!$C:$C,MATCH((LEFT(B739,(FIND("-",B739,1)-1))),Reference!$B:$B,0))),IFERROR(IF(FIND("-",B739),"Asset Management",""),""))</f>
        <v>DBU/Field Ops O&amp;M</v>
      </c>
      <c r="N739" s="14" t="str">
        <f>_xlfn.IFNA(INDEX(Reference!$M:$N,MATCH($C739,Reference!$M:$M,0),2),"Exclude")</f>
        <v>Nonlabor</v>
      </c>
      <c r="O739" s="14" t="str">
        <f>VLOOKUP(X739,'Department Detail'!$A$2:$F$5229,5,FALSE)</f>
        <v>PST &amp; Field Support Services</v>
      </c>
      <c r="R739" s="76"/>
      <c r="X739" s="14">
        <v>2134</v>
      </c>
    </row>
    <row r="740" spans="1:24" s="14" customFormat="1" ht="15" thickBot="1" x14ac:dyDescent="0.35">
      <c r="A740" s="13"/>
      <c r="B740" s="57" t="s">
        <v>537</v>
      </c>
      <c r="C740" s="57" t="s">
        <v>194</v>
      </c>
      <c r="D740" s="56">
        <v>34</v>
      </c>
      <c r="E740" s="56"/>
      <c r="F740" s="14">
        <f>IF(AND(LEFT($C740,4)&lt;&gt;"8310")*OR(_xlfn.IFNA(MATCH(LEFT($B740,8),Reference!$E:$E,0),0),(_xlfn.IFNA(MATCH(MID($B740,5,4),Reference!$E:$E,0),0))),$D740,)</f>
        <v>0</v>
      </c>
      <c r="G740" s="14">
        <f t="shared" si="70"/>
        <v>0</v>
      </c>
      <c r="H740" s="14">
        <f t="shared" si="71"/>
        <v>0</v>
      </c>
      <c r="I740" s="14">
        <f>IF(AND(F740=0,G740=0,H740=0,_xlfn.IFNA(MATCH(LEFT($B740,8),Reference!$G:$G,0),0)),0,
IF(AND(F740=0,G740=0,H740=0,_xlfn.IFNA(MATCH(LEFT($B740,8),Reference!$H:$H,0),0)),$D740,
IF(AND(F740=0,G740=0,H740=0,_xlfn.IFNA(MATCH(LEFT($C740,4),Reference!$H:$H,0),0)),$D740,
IF((AND(F740=0,G740=0,H740=0,(_xlfn.IFNA(MATCH(LEFT($B740,4),Reference!$H:$H,0),0)))),$D740,
IF(AND(F740=0,G740=0,H740=0,_xlfn.IFNA(MATCH(MID($B740,5,4),Reference!$H:$H,0),0),LEFT($C740,4)&lt;&gt;"8865"),$D740,0)))))</f>
        <v>34</v>
      </c>
      <c r="J740" s="14">
        <f t="shared" si="72"/>
        <v>0</v>
      </c>
      <c r="K740" s="14">
        <f t="shared" si="73"/>
        <v>34</v>
      </c>
      <c r="L740" s="14">
        <f t="shared" si="74"/>
        <v>0</v>
      </c>
      <c r="M740" s="14" t="str">
        <f>IFERROR(IFERROR(INDEX(Reference!$C:$C,MATCH(VALUE(LEFT(B740,(FIND("-",B740,1)-1))),Reference!$B:$B,0)),INDEX(Reference!$C:$C,MATCH((LEFT(B740,(FIND("-",B740,1)-1))),Reference!$B:$B,0))),IFERROR(IF(FIND("-",B740),"Asset Management",""),""))</f>
        <v>DBU/Field Ops O&amp;M</v>
      </c>
      <c r="N740" s="14" t="str">
        <f>_xlfn.IFNA(INDEX(Reference!$M:$N,MATCH($C740,Reference!$M:$M,0),2),"Exclude")</f>
        <v>Nonlabor</v>
      </c>
      <c r="O740" s="14" t="str">
        <f>VLOOKUP(X740,'Department Detail'!$A$2:$F$5229,5,FALSE)</f>
        <v>PST &amp; Field Support Services</v>
      </c>
      <c r="R740" s="76"/>
      <c r="X740" s="14">
        <v>2136</v>
      </c>
    </row>
    <row r="741" spans="1:24" s="14" customFormat="1" ht="15" thickBot="1" x14ac:dyDescent="0.35">
      <c r="A741" s="13"/>
      <c r="B741" s="57" t="s">
        <v>537</v>
      </c>
      <c r="C741" s="57" t="s">
        <v>186</v>
      </c>
      <c r="D741" s="56">
        <v>58927.270000000004</v>
      </c>
      <c r="E741" s="56"/>
      <c r="F741" s="14">
        <f>IF(AND(LEFT($C741,4)&lt;&gt;"8310")*OR(_xlfn.IFNA(MATCH(LEFT($B741,8),Reference!$E:$E,0),0),(_xlfn.IFNA(MATCH(MID($B741,5,4),Reference!$E:$E,0),0))),$D741,)</f>
        <v>0</v>
      </c>
      <c r="G741" s="14">
        <f t="shared" si="70"/>
        <v>0</v>
      </c>
      <c r="H741" s="14">
        <f t="shared" si="71"/>
        <v>0</v>
      </c>
      <c r="I741" s="14">
        <f>IF(AND(F741=0,G741=0,H741=0,_xlfn.IFNA(MATCH(LEFT($B741,8),Reference!$G:$G,0),0)),0,
IF(AND(F741=0,G741=0,H741=0,_xlfn.IFNA(MATCH(LEFT($B741,8),Reference!$H:$H,0),0)),$D741,
IF(AND(F741=0,G741=0,H741=0,_xlfn.IFNA(MATCH(LEFT($C741,4),Reference!$H:$H,0),0)),$D741,
IF((AND(F741=0,G741=0,H741=0,(_xlfn.IFNA(MATCH(LEFT($B741,4),Reference!$H:$H,0),0)))),$D741,
IF(AND(F741=0,G741=0,H741=0,_xlfn.IFNA(MATCH(MID($B741,5,4),Reference!$H:$H,0),0),LEFT($C741,4)&lt;&gt;"8865"),$D741,0)))))</f>
        <v>58927.270000000004</v>
      </c>
      <c r="J741" s="14">
        <f t="shared" si="72"/>
        <v>0</v>
      </c>
      <c r="K741" s="14">
        <f t="shared" si="73"/>
        <v>58927.270000000004</v>
      </c>
      <c r="L741" s="14">
        <f t="shared" si="74"/>
        <v>0</v>
      </c>
      <c r="M741" s="14" t="str">
        <f>IFERROR(IFERROR(INDEX(Reference!$C:$C,MATCH(VALUE(LEFT(B741,(FIND("-",B741,1)-1))),Reference!$B:$B,0)),INDEX(Reference!$C:$C,MATCH((LEFT(B741,(FIND("-",B741,1)-1))),Reference!$B:$B,0))),IFERROR(IF(FIND("-",B741),"Asset Management",""),""))</f>
        <v>DBU/Field Ops O&amp;M</v>
      </c>
      <c r="N741" s="14" t="str">
        <f>_xlfn.IFNA(INDEX(Reference!$M:$N,MATCH($C741,Reference!$M:$M,0),2),"Exclude")</f>
        <v>Union Labor</v>
      </c>
      <c r="O741" s="14" t="str">
        <f>VLOOKUP(X741,'Department Detail'!$A$2:$F$5229,5,FALSE)</f>
        <v>PST &amp; Field Support Services</v>
      </c>
      <c r="R741" s="76"/>
      <c r="X741" s="14">
        <v>2136</v>
      </c>
    </row>
    <row r="742" spans="1:24" s="14" customFormat="1" ht="15" thickBot="1" x14ac:dyDescent="0.35">
      <c r="A742" s="13"/>
      <c r="B742" s="57" t="s">
        <v>537</v>
      </c>
      <c r="C742" s="57" t="s">
        <v>197</v>
      </c>
      <c r="D742" s="56">
        <v>598.94999999999993</v>
      </c>
      <c r="E742" s="56"/>
      <c r="F742" s="14">
        <f>IF(AND(LEFT($C742,4)&lt;&gt;"8310")*OR(_xlfn.IFNA(MATCH(LEFT($B742,8),Reference!$E:$E,0),0),(_xlfn.IFNA(MATCH(MID($B742,5,4),Reference!$E:$E,0),0))),$D742,)</f>
        <v>0</v>
      </c>
      <c r="G742" s="14">
        <f t="shared" si="70"/>
        <v>0</v>
      </c>
      <c r="H742" s="14">
        <f t="shared" si="71"/>
        <v>0</v>
      </c>
      <c r="I742" s="14">
        <f>IF(AND(F742=0,G742=0,H742=0,_xlfn.IFNA(MATCH(LEFT($B742,8),Reference!$G:$G,0),0)),0,
IF(AND(F742=0,G742=0,H742=0,_xlfn.IFNA(MATCH(LEFT($B742,8),Reference!$H:$H,0),0)),$D742,
IF(AND(F742=0,G742=0,H742=0,_xlfn.IFNA(MATCH(LEFT($C742,4),Reference!$H:$H,0),0)),$D742,
IF((AND(F742=0,G742=0,H742=0,(_xlfn.IFNA(MATCH(LEFT($B742,4),Reference!$H:$H,0),0)))),$D742,
IF(AND(F742=0,G742=0,H742=0,_xlfn.IFNA(MATCH(MID($B742,5,4),Reference!$H:$H,0),0),LEFT($C742,4)&lt;&gt;"8865"),$D742,0)))))</f>
        <v>598.94999999999993</v>
      </c>
      <c r="J742" s="14">
        <f t="shared" si="72"/>
        <v>0</v>
      </c>
      <c r="K742" s="14">
        <f t="shared" si="73"/>
        <v>598.94999999999993</v>
      </c>
      <c r="L742" s="14">
        <f t="shared" si="74"/>
        <v>0</v>
      </c>
      <c r="M742" s="14" t="str">
        <f>IFERROR(IFERROR(INDEX(Reference!$C:$C,MATCH(VALUE(LEFT(B742,(FIND("-",B742,1)-1))),Reference!$B:$B,0)),INDEX(Reference!$C:$C,MATCH((LEFT(B742,(FIND("-",B742,1)-1))),Reference!$B:$B,0))),IFERROR(IF(FIND("-",B742),"Asset Management",""),""))</f>
        <v>DBU/Field Ops O&amp;M</v>
      </c>
      <c r="N742" s="14" t="str">
        <f>_xlfn.IFNA(INDEX(Reference!$M:$N,MATCH($C742,Reference!$M:$M,0),2),"Exclude")</f>
        <v>Union Labor</v>
      </c>
      <c r="O742" s="14" t="str">
        <f>VLOOKUP(X742,'Department Detail'!$A$2:$F$5229,5,FALSE)</f>
        <v>PST &amp; Field Support Services</v>
      </c>
      <c r="R742" s="76"/>
      <c r="X742" s="14">
        <v>2136</v>
      </c>
    </row>
    <row r="743" spans="1:24" s="14" customFormat="1" ht="15" thickBot="1" x14ac:dyDescent="0.35">
      <c r="A743" s="13"/>
      <c r="B743" s="57" t="s">
        <v>537</v>
      </c>
      <c r="C743" s="57" t="s">
        <v>202</v>
      </c>
      <c r="D743" s="56">
        <v>56.25</v>
      </c>
      <c r="E743" s="56"/>
      <c r="F743" s="14">
        <f>IF(AND(LEFT($C743,4)&lt;&gt;"8310")*OR(_xlfn.IFNA(MATCH(LEFT($B743,8),Reference!$E:$E,0),0),(_xlfn.IFNA(MATCH(MID($B743,5,4),Reference!$E:$E,0),0))),$D743,)</f>
        <v>0</v>
      </c>
      <c r="G743" s="14">
        <f t="shared" si="70"/>
        <v>0</v>
      </c>
      <c r="H743" s="14">
        <f t="shared" si="71"/>
        <v>0</v>
      </c>
      <c r="I743" s="14">
        <f>IF(AND(F743=0,G743=0,H743=0,_xlfn.IFNA(MATCH(LEFT($B743,8),Reference!$G:$G,0),0)),0,
IF(AND(F743=0,G743=0,H743=0,_xlfn.IFNA(MATCH(LEFT($B743,8),Reference!$H:$H,0),0)),$D743,
IF(AND(F743=0,G743=0,H743=0,_xlfn.IFNA(MATCH(LEFT($C743,4),Reference!$H:$H,0),0)),$D743,
IF((AND(F743=0,G743=0,H743=0,(_xlfn.IFNA(MATCH(LEFT($B743,4),Reference!$H:$H,0),0)))),$D743,
IF(AND(F743=0,G743=0,H743=0,_xlfn.IFNA(MATCH(MID($B743,5,4),Reference!$H:$H,0),0),LEFT($C743,4)&lt;&gt;"8865"),$D743,0)))))</f>
        <v>56.25</v>
      </c>
      <c r="J743" s="14">
        <f t="shared" si="72"/>
        <v>0</v>
      </c>
      <c r="K743" s="14">
        <f t="shared" si="73"/>
        <v>56.25</v>
      </c>
      <c r="L743" s="14">
        <f t="shared" si="74"/>
        <v>0</v>
      </c>
      <c r="M743" s="14" t="str">
        <f>IFERROR(IFERROR(INDEX(Reference!$C:$C,MATCH(VALUE(LEFT(B743,(FIND("-",B743,1)-1))),Reference!$B:$B,0)),INDEX(Reference!$C:$C,MATCH((LEFT(B743,(FIND("-",B743,1)-1))),Reference!$B:$B,0))),IFERROR(IF(FIND("-",B743),"Asset Management",""),""))</f>
        <v>DBU/Field Ops O&amp;M</v>
      </c>
      <c r="N743" s="14" t="str">
        <f>_xlfn.IFNA(INDEX(Reference!$M:$N,MATCH($C743,Reference!$M:$M,0),2),"Exclude")</f>
        <v>Nonlabor</v>
      </c>
      <c r="O743" s="14" t="str">
        <f>VLOOKUP(X743,'Department Detail'!$A$2:$F$5229,5,FALSE)</f>
        <v>PST &amp; Field Support Services</v>
      </c>
      <c r="R743" s="76"/>
      <c r="X743" s="14">
        <v>2136</v>
      </c>
    </row>
    <row r="744" spans="1:24" s="14" customFormat="1" ht="15" thickBot="1" x14ac:dyDescent="0.35">
      <c r="A744" s="13"/>
      <c r="B744" s="57" t="s">
        <v>537</v>
      </c>
      <c r="C744" s="57" t="s">
        <v>204</v>
      </c>
      <c r="D744" s="56">
        <v>40</v>
      </c>
      <c r="E744" s="56"/>
      <c r="F744" s="14">
        <f>IF(AND(LEFT($C744,4)&lt;&gt;"8310")*OR(_xlfn.IFNA(MATCH(LEFT($B744,8),Reference!$E:$E,0),0),(_xlfn.IFNA(MATCH(MID($B744,5,4),Reference!$E:$E,0),0))),$D744,)</f>
        <v>0</v>
      </c>
      <c r="G744" s="14">
        <f t="shared" si="70"/>
        <v>0</v>
      </c>
      <c r="H744" s="14">
        <f t="shared" si="71"/>
        <v>0</v>
      </c>
      <c r="I744" s="14">
        <f>IF(AND(F744=0,G744=0,H744=0,_xlfn.IFNA(MATCH(LEFT($B744,8),Reference!$G:$G,0),0)),0,
IF(AND(F744=0,G744=0,H744=0,_xlfn.IFNA(MATCH(LEFT($B744,8),Reference!$H:$H,0),0)),$D744,
IF(AND(F744=0,G744=0,H744=0,_xlfn.IFNA(MATCH(LEFT($C744,4),Reference!$H:$H,0),0)),$D744,
IF((AND(F744=0,G744=0,H744=0,(_xlfn.IFNA(MATCH(LEFT($B744,4),Reference!$H:$H,0),0)))),$D744,
IF(AND(F744=0,G744=0,H744=0,_xlfn.IFNA(MATCH(MID($B744,5,4),Reference!$H:$H,0),0),LEFT($C744,4)&lt;&gt;"8865"),$D744,0)))))</f>
        <v>40</v>
      </c>
      <c r="J744" s="14">
        <f t="shared" si="72"/>
        <v>0</v>
      </c>
      <c r="K744" s="14">
        <f t="shared" si="73"/>
        <v>40</v>
      </c>
      <c r="L744" s="14">
        <f t="shared" si="74"/>
        <v>0</v>
      </c>
      <c r="M744" s="14" t="str">
        <f>IFERROR(IFERROR(INDEX(Reference!$C:$C,MATCH(VALUE(LEFT(B744,(FIND("-",B744,1)-1))),Reference!$B:$B,0)),INDEX(Reference!$C:$C,MATCH((LEFT(B744,(FIND("-",B744,1)-1))),Reference!$B:$B,0))),IFERROR(IF(FIND("-",B744),"Asset Management",""),""))</f>
        <v>DBU/Field Ops O&amp;M</v>
      </c>
      <c r="N744" s="14" t="str">
        <f>_xlfn.IFNA(INDEX(Reference!$M:$N,MATCH($C744,Reference!$M:$M,0),2),"Exclude")</f>
        <v>Nonlabor</v>
      </c>
      <c r="O744" s="14" t="str">
        <f>VLOOKUP(X744,'Department Detail'!$A$2:$F$5229,5,FALSE)</f>
        <v>PST &amp; Field Support Services</v>
      </c>
      <c r="R744" s="76"/>
      <c r="X744" s="14">
        <v>2136</v>
      </c>
    </row>
    <row r="745" spans="1:24" s="14" customFormat="1" ht="15" thickBot="1" x14ac:dyDescent="0.35">
      <c r="A745" s="13"/>
      <c r="B745" s="57" t="s">
        <v>537</v>
      </c>
      <c r="C745" s="57" t="s">
        <v>206</v>
      </c>
      <c r="D745" s="56">
        <v>1041.8399999999999</v>
      </c>
      <c r="E745" s="56"/>
      <c r="F745" s="14">
        <f>IF(AND(LEFT($C745,4)&lt;&gt;"8310")*OR(_xlfn.IFNA(MATCH(LEFT($B745,8),Reference!$E:$E,0),0),(_xlfn.IFNA(MATCH(MID($B745,5,4),Reference!$E:$E,0),0))),$D745,)</f>
        <v>0</v>
      </c>
      <c r="G745" s="14">
        <f t="shared" si="70"/>
        <v>0</v>
      </c>
      <c r="H745" s="14">
        <f t="shared" si="71"/>
        <v>0</v>
      </c>
      <c r="I745" s="14">
        <f>IF(AND(F745=0,G745=0,H745=0,_xlfn.IFNA(MATCH(LEFT($B745,8),Reference!$G:$G,0),0)),0,
IF(AND(F745=0,G745=0,H745=0,_xlfn.IFNA(MATCH(LEFT($B745,8),Reference!$H:$H,0),0)),$D745,
IF(AND(F745=0,G745=0,H745=0,_xlfn.IFNA(MATCH(LEFT($C745,4),Reference!$H:$H,0),0)),$D745,
IF((AND(F745=0,G745=0,H745=0,(_xlfn.IFNA(MATCH(LEFT($B745,4),Reference!$H:$H,0),0)))),$D745,
IF(AND(F745=0,G745=0,H745=0,_xlfn.IFNA(MATCH(MID($B745,5,4),Reference!$H:$H,0),0),LEFT($C745,4)&lt;&gt;"8865"),$D745,0)))))</f>
        <v>1041.8399999999999</v>
      </c>
      <c r="J745" s="14">
        <f t="shared" si="72"/>
        <v>0</v>
      </c>
      <c r="K745" s="14">
        <f t="shared" si="73"/>
        <v>1041.8399999999999</v>
      </c>
      <c r="L745" s="14">
        <f t="shared" si="74"/>
        <v>0</v>
      </c>
      <c r="M745" s="14" t="str">
        <f>IFERROR(IFERROR(INDEX(Reference!$C:$C,MATCH(VALUE(LEFT(B745,(FIND("-",B745,1)-1))),Reference!$B:$B,0)),INDEX(Reference!$C:$C,MATCH((LEFT(B745,(FIND("-",B745,1)-1))),Reference!$B:$B,0))),IFERROR(IF(FIND("-",B745),"Asset Management",""),""))</f>
        <v>DBU/Field Ops O&amp;M</v>
      </c>
      <c r="N745" s="14" t="str">
        <f>_xlfn.IFNA(INDEX(Reference!$M:$N,MATCH($C745,Reference!$M:$M,0),2),"Exclude")</f>
        <v>Nonlabor</v>
      </c>
      <c r="O745" s="14" t="str">
        <f>VLOOKUP(X745,'Department Detail'!$A$2:$F$5229,5,FALSE)</f>
        <v>PST &amp; Field Support Services</v>
      </c>
      <c r="R745" s="76"/>
      <c r="X745" s="14">
        <v>2137</v>
      </c>
    </row>
    <row r="746" spans="1:24" s="14" customFormat="1" ht="15" thickBot="1" x14ac:dyDescent="0.35">
      <c r="A746" s="13"/>
      <c r="B746" s="57" t="s">
        <v>537</v>
      </c>
      <c r="C746" s="57" t="s">
        <v>231</v>
      </c>
      <c r="D746" s="56">
        <v>20</v>
      </c>
      <c r="E746" s="56"/>
      <c r="F746" s="14">
        <f>IF(AND(LEFT($C746,4)&lt;&gt;"8310")*OR(_xlfn.IFNA(MATCH(LEFT($B746,8),Reference!$E:$E,0),0),(_xlfn.IFNA(MATCH(MID($B746,5,4),Reference!$E:$E,0),0))),$D746,)</f>
        <v>0</v>
      </c>
      <c r="G746" s="14">
        <f t="shared" si="70"/>
        <v>0</v>
      </c>
      <c r="H746" s="14">
        <f t="shared" si="71"/>
        <v>0</v>
      </c>
      <c r="I746" s="14">
        <f>IF(AND(F746=0,G746=0,H746=0,_xlfn.IFNA(MATCH(LEFT($B746,8),Reference!$G:$G,0),0)),0,
IF(AND(F746=0,G746=0,H746=0,_xlfn.IFNA(MATCH(LEFT($B746,8),Reference!$H:$H,0),0)),$D746,
IF(AND(F746=0,G746=0,H746=0,_xlfn.IFNA(MATCH(LEFT($C746,4),Reference!$H:$H,0),0)),$D746,
IF((AND(F746=0,G746=0,H746=0,(_xlfn.IFNA(MATCH(LEFT($B746,4),Reference!$H:$H,0),0)))),$D746,
IF(AND(F746=0,G746=0,H746=0,_xlfn.IFNA(MATCH(MID($B746,5,4),Reference!$H:$H,0),0),LEFT($C746,4)&lt;&gt;"8865"),$D746,0)))))</f>
        <v>20</v>
      </c>
      <c r="J746" s="14">
        <f t="shared" si="72"/>
        <v>0</v>
      </c>
      <c r="K746" s="14">
        <f t="shared" si="73"/>
        <v>20</v>
      </c>
      <c r="L746" s="14">
        <f t="shared" si="74"/>
        <v>0</v>
      </c>
      <c r="M746" s="14" t="str">
        <f>IFERROR(IFERROR(INDEX(Reference!$C:$C,MATCH(VALUE(LEFT(B746,(FIND("-",B746,1)-1))),Reference!$B:$B,0)),INDEX(Reference!$C:$C,MATCH((LEFT(B746,(FIND("-",B746,1)-1))),Reference!$B:$B,0))),IFERROR(IF(FIND("-",B746),"Asset Management",""),""))</f>
        <v>DBU/Field Ops O&amp;M</v>
      </c>
      <c r="N746" s="14" t="str">
        <f>_xlfn.IFNA(INDEX(Reference!$M:$N,MATCH($C746,Reference!$M:$M,0),2),"Exclude")</f>
        <v>Nonlabor</v>
      </c>
      <c r="O746" s="14" t="str">
        <f>VLOOKUP(X746,'Department Detail'!$A$2:$F$5229,5,FALSE)</f>
        <v>PST &amp; Field Support Services</v>
      </c>
      <c r="R746" s="76"/>
      <c r="X746" s="14">
        <v>2137</v>
      </c>
    </row>
    <row r="747" spans="1:24" s="14" customFormat="1" ht="15" thickBot="1" x14ac:dyDescent="0.35">
      <c r="A747" s="13"/>
      <c r="B747" s="57" t="s">
        <v>537</v>
      </c>
      <c r="C747" s="57" t="s">
        <v>246</v>
      </c>
      <c r="D747" s="56">
        <v>84.55</v>
      </c>
      <c r="E747" s="56"/>
      <c r="F747" s="14">
        <f>IF(AND(LEFT($C747,4)&lt;&gt;"8310")*OR(_xlfn.IFNA(MATCH(LEFT($B747,8),Reference!$E:$E,0),0),(_xlfn.IFNA(MATCH(MID($B747,5,4),Reference!$E:$E,0),0))),$D747,)</f>
        <v>0</v>
      </c>
      <c r="G747" s="14">
        <f t="shared" si="70"/>
        <v>0</v>
      </c>
      <c r="H747" s="14">
        <f t="shared" si="71"/>
        <v>0</v>
      </c>
      <c r="I747" s="14">
        <f>IF(AND(F747=0,G747=0,H747=0,_xlfn.IFNA(MATCH(LEFT($B747,8),Reference!$G:$G,0),0)),0,
IF(AND(F747=0,G747=0,H747=0,_xlfn.IFNA(MATCH(LEFT($B747,8),Reference!$H:$H,0),0)),$D747,
IF(AND(F747=0,G747=0,H747=0,_xlfn.IFNA(MATCH(LEFT($C747,4),Reference!$H:$H,0),0)),$D747,
IF((AND(F747=0,G747=0,H747=0,(_xlfn.IFNA(MATCH(LEFT($B747,4),Reference!$H:$H,0),0)))),$D747,
IF(AND(F747=0,G747=0,H747=0,_xlfn.IFNA(MATCH(MID($B747,5,4),Reference!$H:$H,0),0),LEFT($C747,4)&lt;&gt;"8865"),$D747,0)))))</f>
        <v>84.55</v>
      </c>
      <c r="J747" s="14">
        <f t="shared" si="72"/>
        <v>0</v>
      </c>
      <c r="K747" s="14">
        <f t="shared" si="73"/>
        <v>84.55</v>
      </c>
      <c r="L747" s="14">
        <f t="shared" si="74"/>
        <v>0</v>
      </c>
      <c r="M747" s="14" t="str">
        <f>IFERROR(IFERROR(INDEX(Reference!$C:$C,MATCH(VALUE(LEFT(B747,(FIND("-",B747,1)-1))),Reference!$B:$B,0)),INDEX(Reference!$C:$C,MATCH((LEFT(B747,(FIND("-",B747,1)-1))),Reference!$B:$B,0))),IFERROR(IF(FIND("-",B747),"Asset Management",""),""))</f>
        <v>DBU/Field Ops O&amp;M</v>
      </c>
      <c r="N747" s="14" t="str">
        <f>_xlfn.IFNA(INDEX(Reference!$M:$N,MATCH($C747,Reference!$M:$M,0),2),"Exclude")</f>
        <v>Exclude</v>
      </c>
      <c r="O747" s="14" t="str">
        <f>VLOOKUP(X747,'Department Detail'!$A$2:$F$5229,5,FALSE)</f>
        <v>PST &amp; Field Support Services</v>
      </c>
      <c r="R747" s="76"/>
      <c r="X747" s="14">
        <v>2137</v>
      </c>
    </row>
    <row r="748" spans="1:24" s="14" customFormat="1" ht="15" thickBot="1" x14ac:dyDescent="0.35">
      <c r="A748" s="13"/>
      <c r="B748" s="57" t="s">
        <v>537</v>
      </c>
      <c r="C748" s="57" t="s">
        <v>182</v>
      </c>
      <c r="D748" s="56">
        <v>2409.44</v>
      </c>
      <c r="E748" s="56"/>
      <c r="F748" s="14">
        <f>IF(AND(LEFT($C748,4)&lt;&gt;"8310")*OR(_xlfn.IFNA(MATCH(LEFT($B748,8),Reference!$E:$E,0),0),(_xlfn.IFNA(MATCH(MID($B748,5,4),Reference!$E:$E,0),0))),$D748,)</f>
        <v>0</v>
      </c>
      <c r="G748" s="14">
        <f t="shared" si="70"/>
        <v>0</v>
      </c>
      <c r="H748" s="14">
        <f t="shared" si="71"/>
        <v>0</v>
      </c>
      <c r="I748" s="14">
        <f>IF(AND(F748=0,G748=0,H748=0,_xlfn.IFNA(MATCH(LEFT($B748,8),Reference!$G:$G,0),0)),0,
IF(AND(F748=0,G748=0,H748=0,_xlfn.IFNA(MATCH(LEFT($B748,8),Reference!$H:$H,0),0)),$D748,
IF(AND(F748=0,G748=0,H748=0,_xlfn.IFNA(MATCH(LEFT($C748,4),Reference!$H:$H,0),0)),$D748,
IF((AND(F748=0,G748=0,H748=0,(_xlfn.IFNA(MATCH(LEFT($B748,4),Reference!$H:$H,0),0)))),$D748,
IF(AND(F748=0,G748=0,H748=0,_xlfn.IFNA(MATCH(MID($B748,5,4),Reference!$H:$H,0),0),LEFT($C748,4)&lt;&gt;"8865"),$D748,0)))))</f>
        <v>2409.44</v>
      </c>
      <c r="J748" s="14">
        <f t="shared" si="72"/>
        <v>0</v>
      </c>
      <c r="K748" s="14">
        <f t="shared" si="73"/>
        <v>2409.44</v>
      </c>
      <c r="L748" s="14">
        <f t="shared" si="74"/>
        <v>0</v>
      </c>
      <c r="M748" s="14" t="str">
        <f>IFERROR(IFERROR(INDEX(Reference!$C:$C,MATCH(VALUE(LEFT(B748,(FIND("-",B748,1)-1))),Reference!$B:$B,0)),INDEX(Reference!$C:$C,MATCH((LEFT(B748,(FIND("-",B748,1)-1))),Reference!$B:$B,0))),IFERROR(IF(FIND("-",B748),"Asset Management",""),""))</f>
        <v>DBU/Field Ops O&amp;M</v>
      </c>
      <c r="N748" s="14" t="str">
        <f>_xlfn.IFNA(INDEX(Reference!$M:$N,MATCH($C748,Reference!$M:$M,0),2),"Exclude")</f>
        <v>Nonlabor</v>
      </c>
      <c r="O748" s="14" t="str">
        <f>VLOOKUP(X748,'Department Detail'!$A$2:$F$5229,5,FALSE)</f>
        <v>PST &amp; Field Support Services</v>
      </c>
      <c r="R748" s="76"/>
      <c r="X748" s="14">
        <v>2138</v>
      </c>
    </row>
    <row r="749" spans="1:24" s="14" customFormat="1" ht="15" thickBot="1" x14ac:dyDescent="0.35">
      <c r="A749" s="13"/>
      <c r="B749" s="57" t="s">
        <v>537</v>
      </c>
      <c r="C749" s="57" t="s">
        <v>191</v>
      </c>
      <c r="D749" s="56">
        <v>11719.260000000002</v>
      </c>
      <c r="E749" s="56"/>
      <c r="F749" s="14">
        <f>IF(AND(LEFT($C749,4)&lt;&gt;"8310")*OR(_xlfn.IFNA(MATCH(LEFT($B749,8),Reference!$E:$E,0),0),(_xlfn.IFNA(MATCH(MID($B749,5,4),Reference!$E:$E,0),0))),$D749,)</f>
        <v>0</v>
      </c>
      <c r="G749" s="14">
        <f t="shared" si="70"/>
        <v>0</v>
      </c>
      <c r="H749" s="14">
        <f t="shared" si="71"/>
        <v>0</v>
      </c>
      <c r="I749" s="14">
        <f>IF(AND(F749=0,G749=0,H749=0,_xlfn.IFNA(MATCH(LEFT($B749,8),Reference!$G:$G,0),0)),0,
IF(AND(F749=0,G749=0,H749=0,_xlfn.IFNA(MATCH(LEFT($B749,8),Reference!$H:$H,0),0)),$D749,
IF(AND(F749=0,G749=0,H749=0,_xlfn.IFNA(MATCH(LEFT($C749,4),Reference!$H:$H,0),0)),$D749,
IF((AND(F749=0,G749=0,H749=0,(_xlfn.IFNA(MATCH(LEFT($B749,4),Reference!$H:$H,0),0)))),$D749,
IF(AND(F749=0,G749=0,H749=0,_xlfn.IFNA(MATCH(MID($B749,5,4),Reference!$H:$H,0),0),LEFT($C749,4)&lt;&gt;"8865"),$D749,0)))))</f>
        <v>11719.260000000002</v>
      </c>
      <c r="J749" s="14">
        <f t="shared" si="72"/>
        <v>0</v>
      </c>
      <c r="K749" s="14">
        <f t="shared" si="73"/>
        <v>11719.260000000002</v>
      </c>
      <c r="L749" s="14">
        <f t="shared" si="74"/>
        <v>0</v>
      </c>
      <c r="M749" s="14" t="str">
        <f>IFERROR(IFERROR(INDEX(Reference!$C:$C,MATCH(VALUE(LEFT(B749,(FIND("-",B749,1)-1))),Reference!$B:$B,0)),INDEX(Reference!$C:$C,MATCH((LEFT(B749,(FIND("-",B749,1)-1))),Reference!$B:$B,0))),IFERROR(IF(FIND("-",B749),"Asset Management",""),""))</f>
        <v>DBU/Field Ops O&amp;M</v>
      </c>
      <c r="N749" s="14" t="str">
        <f>_xlfn.IFNA(INDEX(Reference!$M:$N,MATCH($C749,Reference!$M:$M,0),2),"Exclude")</f>
        <v>Union Labor</v>
      </c>
      <c r="O749" s="14" t="str">
        <f>VLOOKUP(X749,'Department Detail'!$A$2:$F$5229,5,FALSE)</f>
        <v>PST &amp; Field Support Services</v>
      </c>
      <c r="R749" s="76"/>
      <c r="X749" s="14">
        <v>2138</v>
      </c>
    </row>
    <row r="750" spans="1:24" s="14" customFormat="1" ht="15" thickBot="1" x14ac:dyDescent="0.35">
      <c r="A750" s="13"/>
      <c r="B750" s="57" t="s">
        <v>538</v>
      </c>
      <c r="C750" s="57" t="s">
        <v>186</v>
      </c>
      <c r="D750" s="56">
        <v>129608.45999999999</v>
      </c>
      <c r="E750" s="56"/>
      <c r="F750" s="14">
        <f>IF(AND(LEFT($C750,4)&lt;&gt;"8310")*OR(_xlfn.IFNA(MATCH(LEFT($B750,8),Reference!$E:$E,0),0),(_xlfn.IFNA(MATCH(MID($B750,5,4),Reference!$E:$E,0),0))),$D750,)</f>
        <v>129608.45999999999</v>
      </c>
      <c r="G750" s="14">
        <f t="shared" si="70"/>
        <v>0</v>
      </c>
      <c r="H750" s="14">
        <f t="shared" si="71"/>
        <v>0</v>
      </c>
      <c r="I750" s="14">
        <f>IF(AND(F750=0,G750=0,H750=0,_xlfn.IFNA(MATCH(LEFT($B750,8),Reference!$G:$G,0),0)),0,
IF(AND(F750=0,G750=0,H750=0,_xlfn.IFNA(MATCH(LEFT($B750,8),Reference!$H:$H,0),0)),$D750,
IF(AND(F750=0,G750=0,H750=0,_xlfn.IFNA(MATCH(LEFT($C750,4),Reference!$H:$H,0),0)),$D750,
IF((AND(F750=0,G750=0,H750=0,(_xlfn.IFNA(MATCH(LEFT($B750,4),Reference!$H:$H,0),0)))),$D750,
IF(AND(F750=0,G750=0,H750=0,_xlfn.IFNA(MATCH(MID($B750,5,4),Reference!$H:$H,0),0),LEFT($C750,4)&lt;&gt;"8865"),$D750,0)))))</f>
        <v>0</v>
      </c>
      <c r="J750" s="14">
        <f t="shared" si="72"/>
        <v>0</v>
      </c>
      <c r="K750" s="14">
        <f t="shared" si="73"/>
        <v>129608.45999999999</v>
      </c>
      <c r="L750" s="14">
        <f t="shared" si="74"/>
        <v>0</v>
      </c>
      <c r="M750" s="14" t="str">
        <f>IFERROR(IFERROR(INDEX(Reference!$C:$C,MATCH(VALUE(LEFT(B750,(FIND("-",B750,1)-1))),Reference!$B:$B,0)),INDEX(Reference!$C:$C,MATCH((LEFT(B750,(FIND("-",B750,1)-1))),Reference!$B:$B,0))),IFERROR(IF(FIND("-",B750),"Asset Management",""),""))</f>
        <v>DBU/Field Ops O&amp;M</v>
      </c>
      <c r="N750" s="14" t="str">
        <f>_xlfn.IFNA(INDEX(Reference!$M:$N,MATCH($C750,Reference!$M:$M,0),2),"Exclude")</f>
        <v>Union Labor</v>
      </c>
      <c r="O750" s="14" t="str">
        <f>VLOOKUP(X750,'Department Detail'!$A$2:$F$5229,5,FALSE)</f>
        <v>PST &amp; Field Support Services</v>
      </c>
      <c r="R750" s="76"/>
      <c r="X750" s="14">
        <v>2138</v>
      </c>
    </row>
    <row r="751" spans="1:24" s="14" customFormat="1" ht="15" thickBot="1" x14ac:dyDescent="0.35">
      <c r="A751" s="13"/>
      <c r="B751" s="57" t="s">
        <v>538</v>
      </c>
      <c r="C751" s="57" t="s">
        <v>197</v>
      </c>
      <c r="D751" s="56">
        <v>198.19000000000005</v>
      </c>
      <c r="E751" s="56"/>
      <c r="F751" s="14">
        <f>IF(AND(LEFT($C751,4)&lt;&gt;"8310")*OR(_xlfn.IFNA(MATCH(LEFT($B751,8),Reference!$E:$E,0),0),(_xlfn.IFNA(MATCH(MID($B751,5,4),Reference!$E:$E,0),0))),$D751,)</f>
        <v>198.19000000000005</v>
      </c>
      <c r="G751" s="14">
        <f t="shared" si="70"/>
        <v>0</v>
      </c>
      <c r="H751" s="14">
        <f t="shared" si="71"/>
        <v>0</v>
      </c>
      <c r="I751" s="14">
        <f>IF(AND(F751=0,G751=0,H751=0,_xlfn.IFNA(MATCH(LEFT($B751,8),Reference!$G:$G,0),0)),0,
IF(AND(F751=0,G751=0,H751=0,_xlfn.IFNA(MATCH(LEFT($B751,8),Reference!$H:$H,0),0)),$D751,
IF(AND(F751=0,G751=0,H751=0,_xlfn.IFNA(MATCH(LEFT($C751,4),Reference!$H:$H,0),0)),$D751,
IF((AND(F751=0,G751=0,H751=0,(_xlfn.IFNA(MATCH(LEFT($B751,4),Reference!$H:$H,0),0)))),$D751,
IF(AND(F751=0,G751=0,H751=0,_xlfn.IFNA(MATCH(MID($B751,5,4),Reference!$H:$H,0),0),LEFT($C751,4)&lt;&gt;"8865"),$D751,0)))))</f>
        <v>0</v>
      </c>
      <c r="J751" s="14">
        <f t="shared" si="72"/>
        <v>0</v>
      </c>
      <c r="K751" s="14">
        <f t="shared" si="73"/>
        <v>198.19000000000005</v>
      </c>
      <c r="L751" s="14">
        <f t="shared" si="74"/>
        <v>0</v>
      </c>
      <c r="M751" s="14" t="str">
        <f>IFERROR(IFERROR(INDEX(Reference!$C:$C,MATCH(VALUE(LEFT(B751,(FIND("-",B751,1)-1))),Reference!$B:$B,0)),INDEX(Reference!$C:$C,MATCH((LEFT(B751,(FIND("-",B751,1)-1))),Reference!$B:$B,0))),IFERROR(IF(FIND("-",B751),"Asset Management",""),""))</f>
        <v>DBU/Field Ops O&amp;M</v>
      </c>
      <c r="N751" s="14" t="str">
        <f>_xlfn.IFNA(INDEX(Reference!$M:$N,MATCH($C751,Reference!$M:$M,0),2),"Exclude")</f>
        <v>Union Labor</v>
      </c>
      <c r="O751" s="14" t="str">
        <f>VLOOKUP(X751,'Department Detail'!$A$2:$F$5229,5,FALSE)</f>
        <v>PST &amp; Field Support Services</v>
      </c>
      <c r="R751" s="76"/>
      <c r="X751" s="14">
        <v>2138</v>
      </c>
    </row>
    <row r="752" spans="1:24" s="14" customFormat="1" ht="15" thickBot="1" x14ac:dyDescent="0.35">
      <c r="A752" s="13"/>
      <c r="B752" s="57" t="s">
        <v>539</v>
      </c>
      <c r="C752" s="57" t="s">
        <v>186</v>
      </c>
      <c r="D752" s="56">
        <v>906.96</v>
      </c>
      <c r="E752" s="56"/>
      <c r="F752" s="14">
        <f>IF(AND(LEFT($C752,4)&lt;&gt;"8310")*OR(_xlfn.IFNA(MATCH(LEFT($B752,8),Reference!$E:$E,0),0),(_xlfn.IFNA(MATCH(MID($B752,5,4),Reference!$E:$E,0),0))),$D752,)</f>
        <v>0</v>
      </c>
      <c r="G752" s="14">
        <f t="shared" si="70"/>
        <v>0</v>
      </c>
      <c r="H752" s="14">
        <f t="shared" si="71"/>
        <v>0</v>
      </c>
      <c r="I752" s="14">
        <f>IF(AND(F752=0,G752=0,H752=0,_xlfn.IFNA(MATCH(LEFT($B752,8),Reference!$G:$G,0),0)),0,
IF(AND(F752=0,G752=0,H752=0,_xlfn.IFNA(MATCH(LEFT($B752,8),Reference!$H:$H,0),0)),$D752,
IF(AND(F752=0,G752=0,H752=0,_xlfn.IFNA(MATCH(LEFT($C752,4),Reference!$H:$H,0),0)),$D752,
IF((AND(F752=0,G752=0,H752=0,(_xlfn.IFNA(MATCH(LEFT($B752,4),Reference!$H:$H,0),0)))),$D752,
IF(AND(F752=0,G752=0,H752=0,_xlfn.IFNA(MATCH(MID($B752,5,4),Reference!$H:$H,0),0),LEFT($C752,4)&lt;&gt;"8865"),$D752,0)))))</f>
        <v>0</v>
      </c>
      <c r="J752" s="14">
        <f t="shared" si="72"/>
        <v>906.96</v>
      </c>
      <c r="K752" s="14">
        <f t="shared" si="73"/>
        <v>906.96</v>
      </c>
      <c r="L752" s="14">
        <f t="shared" si="74"/>
        <v>0</v>
      </c>
      <c r="M752" s="14" t="str">
        <f>IFERROR(IFERROR(INDEX(Reference!$C:$C,MATCH(VALUE(LEFT(B752,(FIND("-",B752,1)-1))),Reference!$B:$B,0)),INDEX(Reference!$C:$C,MATCH((LEFT(B752,(FIND("-",B752,1)-1))),Reference!$B:$B,0))),IFERROR(IF(FIND("-",B752),"Asset Management",""),""))</f>
        <v>DBU/Field Ops O&amp;M</v>
      </c>
      <c r="N752" s="14" t="str">
        <f>_xlfn.IFNA(INDEX(Reference!$M:$N,MATCH($C752,Reference!$M:$M,0),2),"Exclude")</f>
        <v>Union Labor</v>
      </c>
      <c r="O752" s="14" t="str">
        <f>VLOOKUP(X752,'Department Detail'!$A$2:$F$5229,5,FALSE)</f>
        <v>PST &amp; Field Support Services</v>
      </c>
      <c r="R752" s="76"/>
      <c r="X752" s="14">
        <v>2138</v>
      </c>
    </row>
    <row r="753" spans="1:24" s="14" customFormat="1" ht="15" thickBot="1" x14ac:dyDescent="0.35">
      <c r="A753" s="13"/>
      <c r="B753" s="57" t="s">
        <v>540</v>
      </c>
      <c r="C753" s="57" t="s">
        <v>186</v>
      </c>
      <c r="D753" s="56">
        <v>122.1</v>
      </c>
      <c r="E753" s="56"/>
      <c r="F753" s="14">
        <f>IF(AND(LEFT($C753,4)&lt;&gt;"8310")*OR(_xlfn.IFNA(MATCH(LEFT($B753,8),Reference!$E:$E,0),0),(_xlfn.IFNA(MATCH(MID($B753,5,4),Reference!$E:$E,0),0))),$D753,)</f>
        <v>0</v>
      </c>
      <c r="G753" s="14">
        <f t="shared" si="70"/>
        <v>0</v>
      </c>
      <c r="H753" s="14">
        <f t="shared" si="71"/>
        <v>0</v>
      </c>
      <c r="I753" s="14">
        <f>IF(AND(F753=0,G753=0,H753=0,_xlfn.IFNA(MATCH(LEFT($B753,8),Reference!$G:$G,0),0)),0,
IF(AND(F753=0,G753=0,H753=0,_xlfn.IFNA(MATCH(LEFT($B753,8),Reference!$H:$H,0),0)),$D753,
IF(AND(F753=0,G753=0,H753=0,_xlfn.IFNA(MATCH(LEFT($C753,4),Reference!$H:$H,0),0)),$D753,
IF((AND(F753=0,G753=0,H753=0,(_xlfn.IFNA(MATCH(LEFT($B753,4),Reference!$H:$H,0),0)))),$D753,
IF(AND(F753=0,G753=0,H753=0,_xlfn.IFNA(MATCH(MID($B753,5,4),Reference!$H:$H,0),0),LEFT($C753,4)&lt;&gt;"8865"),$D753,0)))))</f>
        <v>0</v>
      </c>
      <c r="J753" s="14">
        <f t="shared" si="72"/>
        <v>122.1</v>
      </c>
      <c r="K753" s="14">
        <f t="shared" si="73"/>
        <v>122.1</v>
      </c>
      <c r="L753" s="14">
        <f t="shared" si="74"/>
        <v>0</v>
      </c>
      <c r="M753" s="14" t="str">
        <f>IFERROR(IFERROR(INDEX(Reference!$C:$C,MATCH(VALUE(LEFT(B753,(FIND("-",B753,1)-1))),Reference!$B:$B,0)),INDEX(Reference!$C:$C,MATCH((LEFT(B753,(FIND("-",B753,1)-1))),Reference!$B:$B,0))),IFERROR(IF(FIND("-",B753),"Asset Management",""),""))</f>
        <v>DBU/Field Ops O&amp;M</v>
      </c>
      <c r="N753" s="14" t="str">
        <f>_xlfn.IFNA(INDEX(Reference!$M:$N,MATCH($C753,Reference!$M:$M,0),2),"Exclude")</f>
        <v>Union Labor</v>
      </c>
      <c r="O753" s="14" t="str">
        <f>VLOOKUP(X753,'Department Detail'!$A$2:$F$5229,5,FALSE)</f>
        <v>PST &amp; Field Support Services</v>
      </c>
      <c r="R753" s="76"/>
      <c r="X753" s="14">
        <v>2138</v>
      </c>
    </row>
    <row r="754" spans="1:24" s="14" customFormat="1" ht="15" thickBot="1" x14ac:dyDescent="0.35">
      <c r="A754" s="13"/>
      <c r="B754" s="57" t="s">
        <v>541</v>
      </c>
      <c r="C754" s="57" t="s">
        <v>190</v>
      </c>
      <c r="D754" s="56">
        <v>13712.2</v>
      </c>
      <c r="E754" s="56"/>
      <c r="F754" s="14">
        <f>IF(AND(LEFT($C754,4)&lt;&gt;"8310")*OR(_xlfn.IFNA(MATCH(LEFT($B754,8),Reference!$E:$E,0),0),(_xlfn.IFNA(MATCH(MID($B754,5,4),Reference!$E:$E,0),0))),$D754,)</f>
        <v>0</v>
      </c>
      <c r="G754" s="14">
        <f t="shared" si="70"/>
        <v>0</v>
      </c>
      <c r="H754" s="14">
        <f t="shared" si="71"/>
        <v>0</v>
      </c>
      <c r="I754" s="14">
        <f>IF(AND(F754=0,G754=0,H754=0,_xlfn.IFNA(MATCH(LEFT($B754,8),Reference!$G:$G,0),0)),0,
IF(AND(F754=0,G754=0,H754=0,_xlfn.IFNA(MATCH(LEFT($B754,8),Reference!$H:$H,0),0)),$D754,
IF(AND(F754=0,G754=0,H754=0,_xlfn.IFNA(MATCH(LEFT($C754,4),Reference!$H:$H,0),0)),$D754,
IF((AND(F754=0,G754=0,H754=0,(_xlfn.IFNA(MATCH(LEFT($B754,4),Reference!$H:$H,0),0)))),$D754,
IF(AND(F754=0,G754=0,H754=0,_xlfn.IFNA(MATCH(MID($B754,5,4),Reference!$H:$H,0),0),LEFT($C754,4)&lt;&gt;"8865"),$D754,0)))))</f>
        <v>0</v>
      </c>
      <c r="J754" s="14">
        <f t="shared" si="72"/>
        <v>13712.2</v>
      </c>
      <c r="K754" s="14">
        <f t="shared" si="73"/>
        <v>13712.2</v>
      </c>
      <c r="L754" s="14">
        <f t="shared" si="74"/>
        <v>0</v>
      </c>
      <c r="M754" s="14" t="str">
        <f>IFERROR(IFERROR(INDEX(Reference!$C:$C,MATCH(VALUE(LEFT(B754,(FIND("-",B754,1)-1))),Reference!$B:$B,0)),INDEX(Reference!$C:$C,MATCH((LEFT(B754,(FIND("-",B754,1)-1))),Reference!$B:$B,0))),IFERROR(IF(FIND("-",B754),"Asset Management",""),""))</f>
        <v>DBU/Field Ops O&amp;M</v>
      </c>
      <c r="N754" s="14" t="str">
        <f>_xlfn.IFNA(INDEX(Reference!$M:$N,MATCH($C754,Reference!$M:$M,0),2),"Exclude")</f>
        <v>Nonlabor</v>
      </c>
      <c r="O754" s="14" t="str">
        <f>VLOOKUP(X754,'Department Detail'!$A$2:$F$5229,5,FALSE)</f>
        <v>PST &amp; Field Support Services</v>
      </c>
      <c r="R754" s="76"/>
      <c r="X754" s="14">
        <v>2138</v>
      </c>
    </row>
    <row r="755" spans="1:24" s="14" customFormat="1" ht="15" thickBot="1" x14ac:dyDescent="0.35">
      <c r="A755" s="13"/>
      <c r="B755" s="57" t="s">
        <v>541</v>
      </c>
      <c r="C755" s="57" t="s">
        <v>186</v>
      </c>
      <c r="D755" s="56">
        <v>117317.37</v>
      </c>
      <c r="E755" s="56"/>
      <c r="F755" s="14">
        <f>IF(AND(LEFT($C755,4)&lt;&gt;"8310")*OR(_xlfn.IFNA(MATCH(LEFT($B755,8),Reference!$E:$E,0),0),(_xlfn.IFNA(MATCH(MID($B755,5,4),Reference!$E:$E,0),0))),$D755,)</f>
        <v>0</v>
      </c>
      <c r="G755" s="14">
        <f t="shared" si="70"/>
        <v>0</v>
      </c>
      <c r="H755" s="14">
        <f t="shared" si="71"/>
        <v>0</v>
      </c>
      <c r="I755" s="14">
        <f>IF(AND(F755=0,G755=0,H755=0,_xlfn.IFNA(MATCH(LEFT($B755,8),Reference!$G:$G,0),0)),0,
IF(AND(F755=0,G755=0,H755=0,_xlfn.IFNA(MATCH(LEFT($B755,8),Reference!$H:$H,0),0)),$D755,
IF(AND(F755=0,G755=0,H755=0,_xlfn.IFNA(MATCH(LEFT($C755,4),Reference!$H:$H,0),0)),$D755,
IF((AND(F755=0,G755=0,H755=0,(_xlfn.IFNA(MATCH(LEFT($B755,4),Reference!$H:$H,0),0)))),$D755,
IF(AND(F755=0,G755=0,H755=0,_xlfn.IFNA(MATCH(MID($B755,5,4),Reference!$H:$H,0),0),LEFT($C755,4)&lt;&gt;"8865"),$D755,0)))))</f>
        <v>0</v>
      </c>
      <c r="J755" s="14">
        <f t="shared" si="72"/>
        <v>117317.37</v>
      </c>
      <c r="K755" s="14">
        <f t="shared" si="73"/>
        <v>117317.37</v>
      </c>
      <c r="L755" s="14">
        <f t="shared" si="74"/>
        <v>0</v>
      </c>
      <c r="M755" s="14" t="str">
        <f>IFERROR(IFERROR(INDEX(Reference!$C:$C,MATCH(VALUE(LEFT(B755,(FIND("-",B755,1)-1))),Reference!$B:$B,0)),INDEX(Reference!$C:$C,MATCH((LEFT(B755,(FIND("-",B755,1)-1))),Reference!$B:$B,0))),IFERROR(IF(FIND("-",B755),"Asset Management",""),""))</f>
        <v>DBU/Field Ops O&amp;M</v>
      </c>
      <c r="N755" s="14" t="str">
        <f>_xlfn.IFNA(INDEX(Reference!$M:$N,MATCH($C755,Reference!$M:$M,0),2),"Exclude")</f>
        <v>Union Labor</v>
      </c>
      <c r="O755" s="14" t="str">
        <f>VLOOKUP(X755,'Department Detail'!$A$2:$F$5229,5,FALSE)</f>
        <v>PST &amp; Field Support Services</v>
      </c>
      <c r="R755" s="76"/>
      <c r="X755" s="14">
        <v>2138</v>
      </c>
    </row>
    <row r="756" spans="1:24" s="14" customFormat="1" ht="15" thickBot="1" x14ac:dyDescent="0.35">
      <c r="A756" s="13"/>
      <c r="B756" s="57" t="s">
        <v>541</v>
      </c>
      <c r="C756" s="57" t="s">
        <v>195</v>
      </c>
      <c r="D756" s="56">
        <v>1175.24</v>
      </c>
      <c r="E756" s="56"/>
      <c r="F756" s="14">
        <f>IF(AND(LEFT($C756,4)&lt;&gt;"8310")*OR(_xlfn.IFNA(MATCH(LEFT($B756,8),Reference!$E:$E,0),0),(_xlfn.IFNA(MATCH(MID($B756,5,4),Reference!$E:$E,0),0))),$D756,)</f>
        <v>0</v>
      </c>
      <c r="G756" s="14">
        <f t="shared" si="70"/>
        <v>0</v>
      </c>
      <c r="H756" s="14">
        <f t="shared" si="71"/>
        <v>0</v>
      </c>
      <c r="I756" s="14">
        <f>IF(AND(F756=0,G756=0,H756=0,_xlfn.IFNA(MATCH(LEFT($B756,8),Reference!$G:$G,0),0)),0,
IF(AND(F756=0,G756=0,H756=0,_xlfn.IFNA(MATCH(LEFT($B756,8),Reference!$H:$H,0),0)),$D756,
IF(AND(F756=0,G756=0,H756=0,_xlfn.IFNA(MATCH(LEFT($C756,4),Reference!$H:$H,0),0)),$D756,
IF((AND(F756=0,G756=0,H756=0,(_xlfn.IFNA(MATCH(LEFT($B756,4),Reference!$H:$H,0),0)))),$D756,
IF(AND(F756=0,G756=0,H756=0,_xlfn.IFNA(MATCH(MID($B756,5,4),Reference!$H:$H,0),0),LEFT($C756,4)&lt;&gt;"8865"),$D756,0)))))</f>
        <v>0</v>
      </c>
      <c r="J756" s="14">
        <f t="shared" si="72"/>
        <v>1175.24</v>
      </c>
      <c r="K756" s="14">
        <f t="shared" si="73"/>
        <v>1175.24</v>
      </c>
      <c r="L756" s="14">
        <f t="shared" si="74"/>
        <v>0</v>
      </c>
      <c r="M756" s="14" t="str">
        <f>IFERROR(IFERROR(INDEX(Reference!$C:$C,MATCH(VALUE(LEFT(B756,(FIND("-",B756,1)-1))),Reference!$B:$B,0)),INDEX(Reference!$C:$C,MATCH((LEFT(B756,(FIND("-",B756,1)-1))),Reference!$B:$B,0))),IFERROR(IF(FIND("-",B756),"Asset Management",""),""))</f>
        <v>DBU/Field Ops O&amp;M</v>
      </c>
      <c r="N756" s="14" t="str">
        <f>_xlfn.IFNA(INDEX(Reference!$M:$N,MATCH($C756,Reference!$M:$M,0),2),"Exclude")</f>
        <v>NonUnion Labor</v>
      </c>
      <c r="O756" s="14" t="str">
        <f>VLOOKUP(X756,'Department Detail'!$A$2:$F$5229,5,FALSE)</f>
        <v>PST &amp; Field Support Services</v>
      </c>
      <c r="R756" s="76"/>
      <c r="X756" s="14">
        <v>2138</v>
      </c>
    </row>
    <row r="757" spans="1:24" s="14" customFormat="1" ht="15" thickBot="1" x14ac:dyDescent="0.35">
      <c r="A757" s="13"/>
      <c r="B757" s="57" t="s">
        <v>541</v>
      </c>
      <c r="C757" s="57" t="s">
        <v>197</v>
      </c>
      <c r="D757" s="56">
        <v>92654.48000000001</v>
      </c>
      <c r="E757" s="56"/>
      <c r="F757" s="14">
        <f>IF(AND(LEFT($C757,4)&lt;&gt;"8310")*OR(_xlfn.IFNA(MATCH(LEFT($B757,8),Reference!$E:$E,0),0),(_xlfn.IFNA(MATCH(MID($B757,5,4),Reference!$E:$E,0),0))),$D757,)</f>
        <v>0</v>
      </c>
      <c r="G757" s="14">
        <f t="shared" si="70"/>
        <v>0</v>
      </c>
      <c r="H757" s="14">
        <f t="shared" si="71"/>
        <v>0</v>
      </c>
      <c r="I757" s="14">
        <f>IF(AND(F757=0,G757=0,H757=0,_xlfn.IFNA(MATCH(LEFT($B757,8),Reference!$G:$G,0),0)),0,
IF(AND(F757=0,G757=0,H757=0,_xlfn.IFNA(MATCH(LEFT($B757,8),Reference!$H:$H,0),0)),$D757,
IF(AND(F757=0,G757=0,H757=0,_xlfn.IFNA(MATCH(LEFT($C757,4),Reference!$H:$H,0),0)),$D757,
IF((AND(F757=0,G757=0,H757=0,(_xlfn.IFNA(MATCH(LEFT($B757,4),Reference!$H:$H,0),0)))),$D757,
IF(AND(F757=0,G757=0,H757=0,_xlfn.IFNA(MATCH(MID($B757,5,4),Reference!$H:$H,0),0),LEFT($C757,4)&lt;&gt;"8865"),$D757,0)))))</f>
        <v>0</v>
      </c>
      <c r="J757" s="14">
        <f t="shared" si="72"/>
        <v>92654.48000000001</v>
      </c>
      <c r="K757" s="14">
        <f t="shared" si="73"/>
        <v>92654.48000000001</v>
      </c>
      <c r="L757" s="14">
        <f t="shared" si="74"/>
        <v>0</v>
      </c>
      <c r="M757" s="14" t="str">
        <f>IFERROR(IFERROR(INDEX(Reference!$C:$C,MATCH(VALUE(LEFT(B757,(FIND("-",B757,1)-1))),Reference!$B:$B,0)),INDEX(Reference!$C:$C,MATCH((LEFT(B757,(FIND("-",B757,1)-1))),Reference!$B:$B,0))),IFERROR(IF(FIND("-",B757),"Asset Management",""),""))</f>
        <v>DBU/Field Ops O&amp;M</v>
      </c>
      <c r="N757" s="14" t="str">
        <f>_xlfn.IFNA(INDEX(Reference!$M:$N,MATCH($C757,Reference!$M:$M,0),2),"Exclude")</f>
        <v>Union Labor</v>
      </c>
      <c r="O757" s="14" t="str">
        <f>VLOOKUP(X757,'Department Detail'!$A$2:$F$5229,5,FALSE)</f>
        <v>PST &amp; Field Support Services</v>
      </c>
      <c r="R757" s="76"/>
      <c r="X757" s="14">
        <v>2139</v>
      </c>
    </row>
    <row r="758" spans="1:24" s="14" customFormat="1" ht="15" thickBot="1" x14ac:dyDescent="0.35">
      <c r="A758" s="13"/>
      <c r="B758" s="57" t="s">
        <v>541</v>
      </c>
      <c r="C758" s="57" t="s">
        <v>202</v>
      </c>
      <c r="D758" s="56">
        <v>1278.6300000000001</v>
      </c>
      <c r="E758" s="56"/>
      <c r="F758" s="14">
        <f>IF(AND(LEFT($C758,4)&lt;&gt;"8310")*OR(_xlfn.IFNA(MATCH(LEFT($B758,8),Reference!$E:$E,0),0),(_xlfn.IFNA(MATCH(MID($B758,5,4),Reference!$E:$E,0),0))),$D758,)</f>
        <v>0</v>
      </c>
      <c r="G758" s="14">
        <f t="shared" si="70"/>
        <v>0</v>
      </c>
      <c r="H758" s="14">
        <f t="shared" si="71"/>
        <v>0</v>
      </c>
      <c r="I758" s="14">
        <f>IF(AND(F758=0,G758=0,H758=0,_xlfn.IFNA(MATCH(LEFT($B758,8),Reference!$G:$G,0),0)),0,
IF(AND(F758=0,G758=0,H758=0,_xlfn.IFNA(MATCH(LEFT($B758,8),Reference!$H:$H,0),0)),$D758,
IF(AND(F758=0,G758=0,H758=0,_xlfn.IFNA(MATCH(LEFT($C758,4),Reference!$H:$H,0),0)),$D758,
IF((AND(F758=0,G758=0,H758=0,(_xlfn.IFNA(MATCH(LEFT($B758,4),Reference!$H:$H,0),0)))),$D758,
IF(AND(F758=0,G758=0,H758=0,_xlfn.IFNA(MATCH(MID($B758,5,4),Reference!$H:$H,0),0),LEFT($C758,4)&lt;&gt;"8865"),$D758,0)))))</f>
        <v>0</v>
      </c>
      <c r="J758" s="14">
        <f t="shared" si="72"/>
        <v>1278.6300000000001</v>
      </c>
      <c r="K758" s="14">
        <f t="shared" si="73"/>
        <v>1278.6300000000001</v>
      </c>
      <c r="L758" s="14">
        <f t="shared" si="74"/>
        <v>0</v>
      </c>
      <c r="M758" s="14" t="str">
        <f>IFERROR(IFERROR(INDEX(Reference!$C:$C,MATCH(VALUE(LEFT(B758,(FIND("-",B758,1)-1))),Reference!$B:$B,0)),INDEX(Reference!$C:$C,MATCH((LEFT(B758,(FIND("-",B758,1)-1))),Reference!$B:$B,0))),IFERROR(IF(FIND("-",B758),"Asset Management",""),""))</f>
        <v>DBU/Field Ops O&amp;M</v>
      </c>
      <c r="N758" s="14" t="str">
        <f>_xlfn.IFNA(INDEX(Reference!$M:$N,MATCH($C758,Reference!$M:$M,0),2),"Exclude")</f>
        <v>Nonlabor</v>
      </c>
      <c r="O758" s="14" t="str">
        <f>VLOOKUP(X758,'Department Detail'!$A$2:$F$5229,5,FALSE)</f>
        <v>PST &amp; Field Support Services</v>
      </c>
      <c r="R758" s="76"/>
      <c r="X758" s="14">
        <v>2139</v>
      </c>
    </row>
    <row r="759" spans="1:24" s="14" customFormat="1" ht="15" thickBot="1" x14ac:dyDescent="0.35">
      <c r="A759" s="13"/>
      <c r="B759" s="57" t="s">
        <v>541</v>
      </c>
      <c r="C759" s="57" t="s">
        <v>231</v>
      </c>
      <c r="D759" s="56">
        <v>10955</v>
      </c>
      <c r="E759" s="56"/>
      <c r="F759" s="14">
        <f>IF(AND(LEFT($C759,4)&lt;&gt;"8310")*OR(_xlfn.IFNA(MATCH(LEFT($B759,8),Reference!$E:$E,0),0),(_xlfn.IFNA(MATCH(MID($B759,5,4),Reference!$E:$E,0),0))),$D759,)</f>
        <v>0</v>
      </c>
      <c r="G759" s="14">
        <f t="shared" si="70"/>
        <v>0</v>
      </c>
      <c r="H759" s="14">
        <f t="shared" si="71"/>
        <v>0</v>
      </c>
      <c r="I759" s="14">
        <f>IF(AND(F759=0,G759=0,H759=0,_xlfn.IFNA(MATCH(LEFT($B759,8),Reference!$G:$G,0),0)),0,
IF(AND(F759=0,G759=0,H759=0,_xlfn.IFNA(MATCH(LEFT($B759,8),Reference!$H:$H,0),0)),$D759,
IF(AND(F759=0,G759=0,H759=0,_xlfn.IFNA(MATCH(LEFT($C759,4),Reference!$H:$H,0),0)),$D759,
IF((AND(F759=0,G759=0,H759=0,(_xlfn.IFNA(MATCH(LEFT($B759,4),Reference!$H:$H,0),0)))),$D759,
IF(AND(F759=0,G759=0,H759=0,_xlfn.IFNA(MATCH(MID($B759,5,4),Reference!$H:$H,0),0),LEFT($C759,4)&lt;&gt;"8865"),$D759,0)))))</f>
        <v>0</v>
      </c>
      <c r="J759" s="14">
        <f t="shared" si="72"/>
        <v>10955</v>
      </c>
      <c r="K759" s="14">
        <f t="shared" si="73"/>
        <v>10955</v>
      </c>
      <c r="L759" s="14">
        <f t="shared" si="74"/>
        <v>0</v>
      </c>
      <c r="M759" s="14" t="str">
        <f>IFERROR(IFERROR(INDEX(Reference!$C:$C,MATCH(VALUE(LEFT(B759,(FIND("-",B759,1)-1))),Reference!$B:$B,0)),INDEX(Reference!$C:$C,MATCH((LEFT(B759,(FIND("-",B759,1)-1))),Reference!$B:$B,0))),IFERROR(IF(FIND("-",B759),"Asset Management",""),""))</f>
        <v>DBU/Field Ops O&amp;M</v>
      </c>
      <c r="N759" s="14" t="str">
        <f>_xlfn.IFNA(INDEX(Reference!$M:$N,MATCH($C759,Reference!$M:$M,0),2),"Exclude")</f>
        <v>Nonlabor</v>
      </c>
      <c r="O759" s="14" t="str">
        <f>VLOOKUP(X759,'Department Detail'!$A$2:$F$5229,5,FALSE)</f>
        <v>PST &amp; Field Support Services</v>
      </c>
      <c r="R759" s="76"/>
      <c r="X759" s="14">
        <v>2139</v>
      </c>
    </row>
    <row r="760" spans="1:24" s="14" customFormat="1" ht="15" thickBot="1" x14ac:dyDescent="0.35">
      <c r="A760" s="13"/>
      <c r="B760" s="57" t="s">
        <v>541</v>
      </c>
      <c r="C760" s="57" t="s">
        <v>191</v>
      </c>
      <c r="D760" s="56">
        <v>283469.31000000006</v>
      </c>
      <c r="E760" s="56"/>
      <c r="F760" s="14">
        <f>IF(AND(LEFT($C760,4)&lt;&gt;"8310")*OR(_xlfn.IFNA(MATCH(LEFT($B760,8),Reference!$E:$E,0),0),(_xlfn.IFNA(MATCH(MID($B760,5,4),Reference!$E:$E,0),0))),$D760,)</f>
        <v>0</v>
      </c>
      <c r="G760" s="14">
        <f t="shared" si="70"/>
        <v>0</v>
      </c>
      <c r="H760" s="14">
        <f t="shared" si="71"/>
        <v>0</v>
      </c>
      <c r="I760" s="14">
        <f>IF(AND(F760=0,G760=0,H760=0,_xlfn.IFNA(MATCH(LEFT($B760,8),Reference!$G:$G,0),0)),0,
IF(AND(F760=0,G760=0,H760=0,_xlfn.IFNA(MATCH(LEFT($B760,8),Reference!$H:$H,0),0)),$D760,
IF(AND(F760=0,G760=0,H760=0,_xlfn.IFNA(MATCH(LEFT($C760,4),Reference!$H:$H,0),0)),$D760,
IF((AND(F760=0,G760=0,H760=0,(_xlfn.IFNA(MATCH(LEFT($B760,4),Reference!$H:$H,0),0)))),$D760,
IF(AND(F760=0,G760=0,H760=0,_xlfn.IFNA(MATCH(MID($B760,5,4),Reference!$H:$H,0),0),LEFT($C760,4)&lt;&gt;"8865"),$D760,0)))))</f>
        <v>0</v>
      </c>
      <c r="J760" s="14">
        <f t="shared" si="72"/>
        <v>283469.31000000006</v>
      </c>
      <c r="K760" s="14">
        <f t="shared" si="73"/>
        <v>283469.31000000006</v>
      </c>
      <c r="L760" s="14">
        <f t="shared" si="74"/>
        <v>0</v>
      </c>
      <c r="M760" s="14" t="str">
        <f>IFERROR(IFERROR(INDEX(Reference!$C:$C,MATCH(VALUE(LEFT(B760,(FIND("-",B760,1)-1))),Reference!$B:$B,0)),INDEX(Reference!$C:$C,MATCH((LEFT(B760,(FIND("-",B760,1)-1))),Reference!$B:$B,0))),IFERROR(IF(FIND("-",B760),"Asset Management",""),""))</f>
        <v>DBU/Field Ops O&amp;M</v>
      </c>
      <c r="N760" s="14" t="str">
        <f>_xlfn.IFNA(INDEX(Reference!$M:$N,MATCH($C760,Reference!$M:$M,0),2),"Exclude")</f>
        <v>Union Labor</v>
      </c>
      <c r="O760" s="14" t="str">
        <f>VLOOKUP(X760,'Department Detail'!$A$2:$F$5229,5,FALSE)</f>
        <v>PST &amp; Field Support Services</v>
      </c>
      <c r="R760" s="76"/>
      <c r="X760" s="14">
        <v>2139</v>
      </c>
    </row>
    <row r="761" spans="1:24" s="14" customFormat="1" ht="15" thickBot="1" x14ac:dyDescent="0.35">
      <c r="A761" s="13"/>
      <c r="B761" s="57" t="s">
        <v>542</v>
      </c>
      <c r="C761" s="57" t="s">
        <v>190</v>
      </c>
      <c r="D761" s="56">
        <v>65374.02</v>
      </c>
      <c r="E761" s="56"/>
      <c r="F761" s="14">
        <f>IF(AND(LEFT($C761,4)&lt;&gt;"8310")*OR(_xlfn.IFNA(MATCH(LEFT($B761,8),Reference!$E:$E,0),0),(_xlfn.IFNA(MATCH(MID($B761,5,4),Reference!$E:$E,0),0))),$D761,)</f>
        <v>0</v>
      </c>
      <c r="G761" s="14">
        <f t="shared" si="70"/>
        <v>0</v>
      </c>
      <c r="H761" s="14">
        <f t="shared" si="71"/>
        <v>0</v>
      </c>
      <c r="I761" s="14">
        <f>IF(AND(F761=0,G761=0,H761=0,_xlfn.IFNA(MATCH(LEFT($B761,8),Reference!$G:$G,0),0)),0,
IF(AND(F761=0,G761=0,H761=0,_xlfn.IFNA(MATCH(LEFT($B761,8),Reference!$H:$H,0),0)),$D761,
IF(AND(F761=0,G761=0,H761=0,_xlfn.IFNA(MATCH(LEFT($C761,4),Reference!$H:$H,0),0)),$D761,
IF((AND(F761=0,G761=0,H761=0,(_xlfn.IFNA(MATCH(LEFT($B761,4),Reference!$H:$H,0),0)))),$D761,
IF(AND(F761=0,G761=0,H761=0,_xlfn.IFNA(MATCH(MID($B761,5,4),Reference!$H:$H,0),0),LEFT($C761,4)&lt;&gt;"8865"),$D761,0)))))</f>
        <v>0</v>
      </c>
      <c r="J761" s="14">
        <f t="shared" si="72"/>
        <v>65374.02</v>
      </c>
      <c r="K761" s="14">
        <f t="shared" si="73"/>
        <v>65374.02</v>
      </c>
      <c r="L761" s="14">
        <f t="shared" si="74"/>
        <v>0</v>
      </c>
      <c r="M761" s="14" t="str">
        <f>IFERROR(IFERROR(INDEX(Reference!$C:$C,MATCH(VALUE(LEFT(B761,(FIND("-",B761,1)-1))),Reference!$B:$B,0)),INDEX(Reference!$C:$C,MATCH((LEFT(B761,(FIND("-",B761,1)-1))),Reference!$B:$B,0))),IFERROR(IF(FIND("-",B761),"Asset Management",""),""))</f>
        <v>DBU/Field Ops O&amp;M</v>
      </c>
      <c r="N761" s="14" t="str">
        <f>_xlfn.IFNA(INDEX(Reference!$M:$N,MATCH($C761,Reference!$M:$M,0),2),"Exclude")</f>
        <v>Nonlabor</v>
      </c>
      <c r="O761" s="14" t="str">
        <f>VLOOKUP(X761,'Department Detail'!$A$2:$F$5229,5,FALSE)</f>
        <v>PST &amp; Field Support Services</v>
      </c>
      <c r="R761" s="76"/>
      <c r="X761" s="14">
        <v>2140</v>
      </c>
    </row>
    <row r="762" spans="1:24" s="14" customFormat="1" ht="15" thickBot="1" x14ac:dyDescent="0.35">
      <c r="A762" s="13"/>
      <c r="B762" s="57" t="s">
        <v>542</v>
      </c>
      <c r="C762" s="57" t="s">
        <v>205</v>
      </c>
      <c r="D762" s="56">
        <v>1600</v>
      </c>
      <c r="E762" s="56"/>
      <c r="F762" s="14">
        <f>IF(AND(LEFT($C762,4)&lt;&gt;"8310")*OR(_xlfn.IFNA(MATCH(LEFT($B762,8),Reference!$E:$E,0),0),(_xlfn.IFNA(MATCH(MID($B762,5,4),Reference!$E:$E,0),0))),$D762,)</f>
        <v>0</v>
      </c>
      <c r="G762" s="14">
        <f t="shared" si="70"/>
        <v>0</v>
      </c>
      <c r="H762" s="14">
        <f t="shared" si="71"/>
        <v>0</v>
      </c>
      <c r="I762" s="14">
        <f>IF(AND(F762=0,G762=0,H762=0,_xlfn.IFNA(MATCH(LEFT($B762,8),Reference!$G:$G,0),0)),0,
IF(AND(F762=0,G762=0,H762=0,_xlfn.IFNA(MATCH(LEFT($B762,8),Reference!$H:$H,0),0)),$D762,
IF(AND(F762=0,G762=0,H762=0,_xlfn.IFNA(MATCH(LEFT($C762,4),Reference!$H:$H,0),0)),$D762,
IF((AND(F762=0,G762=0,H762=0,(_xlfn.IFNA(MATCH(LEFT($B762,4),Reference!$H:$H,0),0)))),$D762,
IF(AND(F762=0,G762=0,H762=0,_xlfn.IFNA(MATCH(MID($B762,5,4),Reference!$H:$H,0),0),LEFT($C762,4)&lt;&gt;"8865"),$D762,0)))))</f>
        <v>0</v>
      </c>
      <c r="J762" s="14">
        <f t="shared" si="72"/>
        <v>1600</v>
      </c>
      <c r="K762" s="14">
        <f t="shared" si="73"/>
        <v>1600</v>
      </c>
      <c r="L762" s="14">
        <f t="shared" si="74"/>
        <v>0</v>
      </c>
      <c r="M762" s="14" t="str">
        <f>IFERROR(IFERROR(INDEX(Reference!$C:$C,MATCH(VALUE(LEFT(B762,(FIND("-",B762,1)-1))),Reference!$B:$B,0)),INDEX(Reference!$C:$C,MATCH((LEFT(B762,(FIND("-",B762,1)-1))),Reference!$B:$B,0))),IFERROR(IF(FIND("-",B762),"Asset Management",""),""))</f>
        <v>DBU/Field Ops O&amp;M</v>
      </c>
      <c r="N762" s="14" t="str">
        <f>_xlfn.IFNA(INDEX(Reference!$M:$N,MATCH($C762,Reference!$M:$M,0),2),"Exclude")</f>
        <v>Nonlabor</v>
      </c>
      <c r="O762" s="14" t="str">
        <f>VLOOKUP(X762,'Department Detail'!$A$2:$F$5229,5,FALSE)</f>
        <v>PST &amp; Field Support Services</v>
      </c>
      <c r="R762" s="76"/>
      <c r="X762" s="14">
        <v>2140</v>
      </c>
    </row>
    <row r="763" spans="1:24" s="14" customFormat="1" ht="15" thickBot="1" x14ac:dyDescent="0.35">
      <c r="A763" s="13"/>
      <c r="B763" s="57" t="s">
        <v>542</v>
      </c>
      <c r="C763" s="57" t="s">
        <v>186</v>
      </c>
      <c r="D763" s="56">
        <v>149188.46000000002</v>
      </c>
      <c r="E763" s="56"/>
      <c r="F763" s="14">
        <f>IF(AND(LEFT($C763,4)&lt;&gt;"8310")*OR(_xlfn.IFNA(MATCH(LEFT($B763,8),Reference!$E:$E,0),0),(_xlfn.IFNA(MATCH(MID($B763,5,4),Reference!$E:$E,0),0))),$D763,)</f>
        <v>0</v>
      </c>
      <c r="G763" s="14">
        <f t="shared" si="70"/>
        <v>0</v>
      </c>
      <c r="H763" s="14">
        <f t="shared" si="71"/>
        <v>0</v>
      </c>
      <c r="I763" s="14">
        <f>IF(AND(F763=0,G763=0,H763=0,_xlfn.IFNA(MATCH(LEFT($B763,8),Reference!$G:$G,0),0)),0,
IF(AND(F763=0,G763=0,H763=0,_xlfn.IFNA(MATCH(LEFT($B763,8),Reference!$H:$H,0),0)),$D763,
IF(AND(F763=0,G763=0,H763=0,_xlfn.IFNA(MATCH(LEFT($C763,4),Reference!$H:$H,0),0)),$D763,
IF((AND(F763=0,G763=0,H763=0,(_xlfn.IFNA(MATCH(LEFT($B763,4),Reference!$H:$H,0),0)))),$D763,
IF(AND(F763=0,G763=0,H763=0,_xlfn.IFNA(MATCH(MID($B763,5,4),Reference!$H:$H,0),0),LEFT($C763,4)&lt;&gt;"8865"),$D763,0)))))</f>
        <v>0</v>
      </c>
      <c r="J763" s="14">
        <f t="shared" si="72"/>
        <v>149188.46000000002</v>
      </c>
      <c r="K763" s="14">
        <f t="shared" si="73"/>
        <v>149188.46000000002</v>
      </c>
      <c r="L763" s="14">
        <f t="shared" si="74"/>
        <v>0</v>
      </c>
      <c r="M763" s="14" t="str">
        <f>IFERROR(IFERROR(INDEX(Reference!$C:$C,MATCH(VALUE(LEFT(B763,(FIND("-",B763,1)-1))),Reference!$B:$B,0)),INDEX(Reference!$C:$C,MATCH((LEFT(B763,(FIND("-",B763,1)-1))),Reference!$B:$B,0))),IFERROR(IF(FIND("-",B763),"Asset Management",""),""))</f>
        <v>DBU/Field Ops O&amp;M</v>
      </c>
      <c r="N763" s="14" t="str">
        <f>_xlfn.IFNA(INDEX(Reference!$M:$N,MATCH($C763,Reference!$M:$M,0),2),"Exclude")</f>
        <v>Union Labor</v>
      </c>
      <c r="O763" s="14" t="str">
        <f>VLOOKUP(X763,'Department Detail'!$A$2:$F$5229,5,FALSE)</f>
        <v>PST &amp; Field Support Services</v>
      </c>
      <c r="R763" s="76"/>
      <c r="X763" s="14">
        <v>2140</v>
      </c>
    </row>
    <row r="764" spans="1:24" s="14" customFormat="1" ht="15" thickBot="1" x14ac:dyDescent="0.35">
      <c r="A764" s="13"/>
      <c r="B764" s="57" t="s">
        <v>542</v>
      </c>
      <c r="C764" s="57" t="s">
        <v>197</v>
      </c>
      <c r="D764" s="56">
        <v>1860.07</v>
      </c>
      <c r="E764" s="56"/>
      <c r="F764" s="14">
        <f>IF(AND(LEFT($C764,4)&lt;&gt;"8310")*OR(_xlfn.IFNA(MATCH(LEFT($B764,8),Reference!$E:$E,0),0),(_xlfn.IFNA(MATCH(MID($B764,5,4),Reference!$E:$E,0),0))),$D764,)</f>
        <v>0</v>
      </c>
      <c r="G764" s="14">
        <f t="shared" si="70"/>
        <v>0</v>
      </c>
      <c r="H764" s="14">
        <f t="shared" si="71"/>
        <v>0</v>
      </c>
      <c r="I764" s="14">
        <f>IF(AND(F764=0,G764=0,H764=0,_xlfn.IFNA(MATCH(LEFT($B764,8),Reference!$G:$G,0),0)),0,
IF(AND(F764=0,G764=0,H764=0,_xlfn.IFNA(MATCH(LEFT($B764,8),Reference!$H:$H,0),0)),$D764,
IF(AND(F764=0,G764=0,H764=0,_xlfn.IFNA(MATCH(LEFT($C764,4),Reference!$H:$H,0),0)),$D764,
IF((AND(F764=0,G764=0,H764=0,(_xlfn.IFNA(MATCH(LEFT($B764,4),Reference!$H:$H,0),0)))),$D764,
IF(AND(F764=0,G764=0,H764=0,_xlfn.IFNA(MATCH(MID($B764,5,4),Reference!$H:$H,0),0),LEFT($C764,4)&lt;&gt;"8865"),$D764,0)))))</f>
        <v>0</v>
      </c>
      <c r="J764" s="14">
        <f t="shared" si="72"/>
        <v>1860.07</v>
      </c>
      <c r="K764" s="14">
        <f t="shared" si="73"/>
        <v>1860.07</v>
      </c>
      <c r="L764" s="14">
        <f t="shared" si="74"/>
        <v>0</v>
      </c>
      <c r="M764" s="14" t="str">
        <f>IFERROR(IFERROR(INDEX(Reference!$C:$C,MATCH(VALUE(LEFT(B764,(FIND("-",B764,1)-1))),Reference!$B:$B,0)),INDEX(Reference!$C:$C,MATCH((LEFT(B764,(FIND("-",B764,1)-1))),Reference!$B:$B,0))),IFERROR(IF(FIND("-",B764),"Asset Management",""),""))</f>
        <v>DBU/Field Ops O&amp;M</v>
      </c>
      <c r="N764" s="14" t="str">
        <f>_xlfn.IFNA(INDEX(Reference!$M:$N,MATCH($C764,Reference!$M:$M,0),2),"Exclude")</f>
        <v>Union Labor</v>
      </c>
      <c r="O764" s="14" t="str">
        <f>VLOOKUP(X764,'Department Detail'!$A$2:$F$5229,5,FALSE)</f>
        <v>PST &amp; Field Support Services</v>
      </c>
      <c r="R764" s="76"/>
      <c r="X764" s="14">
        <v>2140</v>
      </c>
    </row>
    <row r="765" spans="1:24" s="14" customFormat="1" ht="15" thickBot="1" x14ac:dyDescent="0.35">
      <c r="A765" s="13"/>
      <c r="B765" s="57" t="s">
        <v>542</v>
      </c>
      <c r="C765" s="57" t="s">
        <v>206</v>
      </c>
      <c r="D765" s="56">
        <v>82.46</v>
      </c>
      <c r="E765" s="56"/>
      <c r="F765" s="14">
        <f>IF(AND(LEFT($C765,4)&lt;&gt;"8310")*OR(_xlfn.IFNA(MATCH(LEFT($B765,8),Reference!$E:$E,0),0),(_xlfn.IFNA(MATCH(MID($B765,5,4),Reference!$E:$E,0),0))),$D765,)</f>
        <v>0</v>
      </c>
      <c r="G765" s="14">
        <f t="shared" si="70"/>
        <v>0</v>
      </c>
      <c r="H765" s="14">
        <f t="shared" si="71"/>
        <v>0</v>
      </c>
      <c r="I765" s="14">
        <f>IF(AND(F765=0,G765=0,H765=0,_xlfn.IFNA(MATCH(LEFT($B765,8),Reference!$G:$G,0),0)),0,
IF(AND(F765=0,G765=0,H765=0,_xlfn.IFNA(MATCH(LEFT($B765,8),Reference!$H:$H,0),0)),$D765,
IF(AND(F765=0,G765=0,H765=0,_xlfn.IFNA(MATCH(LEFT($C765,4),Reference!$H:$H,0),0)),$D765,
IF((AND(F765=0,G765=0,H765=0,(_xlfn.IFNA(MATCH(LEFT($B765,4),Reference!$H:$H,0),0)))),$D765,
IF(AND(F765=0,G765=0,H765=0,_xlfn.IFNA(MATCH(MID($B765,5,4),Reference!$H:$H,0),0),LEFT($C765,4)&lt;&gt;"8865"),$D765,0)))))</f>
        <v>0</v>
      </c>
      <c r="J765" s="14">
        <f t="shared" si="72"/>
        <v>82.46</v>
      </c>
      <c r="K765" s="14">
        <f t="shared" si="73"/>
        <v>82.46</v>
      </c>
      <c r="L765" s="14">
        <f t="shared" si="74"/>
        <v>0</v>
      </c>
      <c r="M765" s="14" t="str">
        <f>IFERROR(IFERROR(INDEX(Reference!$C:$C,MATCH(VALUE(LEFT(B765,(FIND("-",B765,1)-1))),Reference!$B:$B,0)),INDEX(Reference!$C:$C,MATCH((LEFT(B765,(FIND("-",B765,1)-1))),Reference!$B:$B,0))),IFERROR(IF(FIND("-",B765),"Asset Management",""),""))</f>
        <v>DBU/Field Ops O&amp;M</v>
      </c>
      <c r="N765" s="14" t="str">
        <f>_xlfn.IFNA(INDEX(Reference!$M:$N,MATCH($C765,Reference!$M:$M,0),2),"Exclude")</f>
        <v>Nonlabor</v>
      </c>
      <c r="O765" s="14" t="str">
        <f>VLOOKUP(X765,'Department Detail'!$A$2:$F$5229,5,FALSE)</f>
        <v>PST &amp; Field Support Services</v>
      </c>
      <c r="R765" s="76"/>
      <c r="X765" s="14">
        <v>2141</v>
      </c>
    </row>
    <row r="766" spans="1:24" s="14" customFormat="1" ht="15" thickBot="1" x14ac:dyDescent="0.35">
      <c r="A766" s="13"/>
      <c r="B766" s="57" t="s">
        <v>542</v>
      </c>
      <c r="C766" s="57" t="s">
        <v>231</v>
      </c>
      <c r="D766" s="56">
        <v>390</v>
      </c>
      <c r="E766" s="56"/>
      <c r="F766" s="14">
        <f>IF(AND(LEFT($C766,4)&lt;&gt;"8310")*OR(_xlfn.IFNA(MATCH(LEFT($B766,8),Reference!$E:$E,0),0),(_xlfn.IFNA(MATCH(MID($B766,5,4),Reference!$E:$E,0),0))),$D766,)</f>
        <v>0</v>
      </c>
      <c r="G766" s="14">
        <f t="shared" si="70"/>
        <v>0</v>
      </c>
      <c r="H766" s="14">
        <f t="shared" si="71"/>
        <v>0</v>
      </c>
      <c r="I766" s="14">
        <f>IF(AND(F766=0,G766=0,H766=0,_xlfn.IFNA(MATCH(LEFT($B766,8),Reference!$G:$G,0),0)),0,
IF(AND(F766=0,G766=0,H766=0,_xlfn.IFNA(MATCH(LEFT($B766,8),Reference!$H:$H,0),0)),$D766,
IF(AND(F766=0,G766=0,H766=0,_xlfn.IFNA(MATCH(LEFT($C766,4),Reference!$H:$H,0),0)),$D766,
IF((AND(F766=0,G766=0,H766=0,(_xlfn.IFNA(MATCH(LEFT($B766,4),Reference!$H:$H,0),0)))),$D766,
IF(AND(F766=0,G766=0,H766=0,_xlfn.IFNA(MATCH(MID($B766,5,4),Reference!$H:$H,0),0),LEFT($C766,4)&lt;&gt;"8865"),$D766,0)))))</f>
        <v>0</v>
      </c>
      <c r="J766" s="14">
        <f t="shared" si="72"/>
        <v>390</v>
      </c>
      <c r="K766" s="14">
        <f t="shared" si="73"/>
        <v>390</v>
      </c>
      <c r="L766" s="14">
        <f t="shared" si="74"/>
        <v>0</v>
      </c>
      <c r="M766" s="14" t="str">
        <f>IFERROR(IFERROR(INDEX(Reference!$C:$C,MATCH(VALUE(LEFT(B766,(FIND("-",B766,1)-1))),Reference!$B:$B,0)),INDEX(Reference!$C:$C,MATCH((LEFT(B766,(FIND("-",B766,1)-1))),Reference!$B:$B,0))),IFERROR(IF(FIND("-",B766),"Asset Management",""),""))</f>
        <v>DBU/Field Ops O&amp;M</v>
      </c>
      <c r="N766" s="14" t="str">
        <f>_xlfn.IFNA(INDEX(Reference!$M:$N,MATCH($C766,Reference!$M:$M,0),2),"Exclude")</f>
        <v>Nonlabor</v>
      </c>
      <c r="O766" s="14" t="str">
        <f>VLOOKUP(X766,'Department Detail'!$A$2:$F$5229,5,FALSE)</f>
        <v>PST &amp; Field Support Services</v>
      </c>
      <c r="R766" s="76"/>
      <c r="X766" s="14">
        <v>2141</v>
      </c>
    </row>
    <row r="767" spans="1:24" s="14" customFormat="1" ht="15" thickBot="1" x14ac:dyDescent="0.35">
      <c r="A767" s="13"/>
      <c r="B767" s="57" t="s">
        <v>542</v>
      </c>
      <c r="C767" s="57" t="s">
        <v>246</v>
      </c>
      <c r="D767" s="56">
        <v>326.41000000000003</v>
      </c>
      <c r="E767" s="56"/>
      <c r="F767" s="14">
        <f>IF(AND(LEFT($C767,4)&lt;&gt;"8310")*OR(_xlfn.IFNA(MATCH(LEFT($B767,8),Reference!$E:$E,0),0),(_xlfn.IFNA(MATCH(MID($B767,5,4),Reference!$E:$E,0),0))),$D767,)</f>
        <v>0</v>
      </c>
      <c r="G767" s="14">
        <f t="shared" ref="G767:G830" si="75">IF(AND(ISNUMBER(SEARCH("5024*",B767)),(F767=0)),D767,)</f>
        <v>0</v>
      </c>
      <c r="H767" s="14">
        <f t="shared" ref="H767:H830" si="76">IF(AND(ISNUMBER(SEARCH("5025*",B767)),(F767=0)),D767,)</f>
        <v>0</v>
      </c>
      <c r="I767" s="14">
        <f>IF(AND(F767=0,G767=0,H767=0,_xlfn.IFNA(MATCH(LEFT($B767,8),Reference!$G:$G,0),0)),0,
IF(AND(F767=0,G767=0,H767=0,_xlfn.IFNA(MATCH(LEFT($B767,8),Reference!$H:$H,0),0)),$D767,
IF(AND(F767=0,G767=0,H767=0,_xlfn.IFNA(MATCH(LEFT($C767,4),Reference!$H:$H,0),0)),$D767,
IF((AND(F767=0,G767=0,H767=0,(_xlfn.IFNA(MATCH(LEFT($B767,4),Reference!$H:$H,0),0)))),$D767,
IF(AND(F767=0,G767=0,H767=0,_xlfn.IFNA(MATCH(MID($B767,5,4),Reference!$H:$H,0),0),LEFT($C767,4)&lt;&gt;"8865"),$D767,0)))))</f>
        <v>0</v>
      </c>
      <c r="J767" s="14">
        <f t="shared" ref="J767:J830" si="77">IF(AND(F767=0,G767=0,H767=0,I767=0),D767,)</f>
        <v>326.41000000000003</v>
      </c>
      <c r="K767" s="14">
        <f t="shared" ref="K767:K830" si="78">SUM(F767:J767)</f>
        <v>326.41000000000003</v>
      </c>
      <c r="L767" s="14">
        <f t="shared" ref="L767:L830" si="79">K767-D767</f>
        <v>0</v>
      </c>
      <c r="M767" s="14" t="str">
        <f>IFERROR(IFERROR(INDEX(Reference!$C:$C,MATCH(VALUE(LEFT(B767,(FIND("-",B767,1)-1))),Reference!$B:$B,0)),INDEX(Reference!$C:$C,MATCH((LEFT(B767,(FIND("-",B767,1)-1))),Reference!$B:$B,0))),IFERROR(IF(FIND("-",B767),"Asset Management",""),""))</f>
        <v>DBU/Field Ops O&amp;M</v>
      </c>
      <c r="N767" s="14" t="str">
        <f>_xlfn.IFNA(INDEX(Reference!$M:$N,MATCH($C767,Reference!$M:$M,0),2),"Exclude")</f>
        <v>Exclude</v>
      </c>
      <c r="O767" s="14" t="str">
        <f>VLOOKUP(X767,'Department Detail'!$A$2:$F$5229,5,FALSE)</f>
        <v>PST &amp; Field Support Services</v>
      </c>
      <c r="R767" s="76"/>
      <c r="X767" s="14">
        <v>2141</v>
      </c>
    </row>
    <row r="768" spans="1:24" s="14" customFormat="1" ht="15" thickBot="1" x14ac:dyDescent="0.35">
      <c r="A768" s="13"/>
      <c r="B768" s="57" t="s">
        <v>542</v>
      </c>
      <c r="C768" s="57" t="s">
        <v>208</v>
      </c>
      <c r="D768" s="56">
        <v>119900.62</v>
      </c>
      <c r="E768" s="56"/>
      <c r="F768" s="14">
        <f>IF(AND(LEFT($C768,4)&lt;&gt;"8310")*OR(_xlfn.IFNA(MATCH(LEFT($B768,8),Reference!$E:$E,0),0),(_xlfn.IFNA(MATCH(MID($B768,5,4),Reference!$E:$E,0),0))),$D768,)</f>
        <v>0</v>
      </c>
      <c r="G768" s="14">
        <f t="shared" si="75"/>
        <v>0</v>
      </c>
      <c r="H768" s="14">
        <f t="shared" si="76"/>
        <v>0</v>
      </c>
      <c r="I768" s="14">
        <f>IF(AND(F768=0,G768=0,H768=0,_xlfn.IFNA(MATCH(LEFT($B768,8),Reference!$G:$G,0),0)),0,
IF(AND(F768=0,G768=0,H768=0,_xlfn.IFNA(MATCH(LEFT($B768,8),Reference!$H:$H,0),0)),$D768,
IF(AND(F768=0,G768=0,H768=0,_xlfn.IFNA(MATCH(LEFT($C768,4),Reference!$H:$H,0),0)),$D768,
IF((AND(F768=0,G768=0,H768=0,(_xlfn.IFNA(MATCH(LEFT($B768,4),Reference!$H:$H,0),0)))),$D768,
IF(AND(F768=0,G768=0,H768=0,_xlfn.IFNA(MATCH(MID($B768,5,4),Reference!$H:$H,0),0),LEFT($C768,4)&lt;&gt;"8865"),$D768,0)))))</f>
        <v>0</v>
      </c>
      <c r="J768" s="14">
        <f t="shared" si="77"/>
        <v>119900.62</v>
      </c>
      <c r="K768" s="14">
        <f t="shared" si="78"/>
        <v>119900.62</v>
      </c>
      <c r="L768" s="14">
        <f t="shared" si="79"/>
        <v>0</v>
      </c>
      <c r="M768" s="14" t="str">
        <f>IFERROR(IFERROR(INDEX(Reference!$C:$C,MATCH(VALUE(LEFT(B768,(FIND("-",B768,1)-1))),Reference!$B:$B,0)),INDEX(Reference!$C:$C,MATCH((LEFT(B768,(FIND("-",B768,1)-1))),Reference!$B:$B,0))),IFERROR(IF(FIND("-",B768),"Asset Management",""),""))</f>
        <v>DBU/Field Ops O&amp;M</v>
      </c>
      <c r="N768" s="14" t="str">
        <f>_xlfn.IFNA(INDEX(Reference!$M:$N,MATCH($C768,Reference!$M:$M,0),2),"Exclude")</f>
        <v>Inventory</v>
      </c>
      <c r="O768" s="14" t="str">
        <f>VLOOKUP(X768,'Department Detail'!$A$2:$F$5229,5,FALSE)</f>
        <v>PST &amp; Field Support Services</v>
      </c>
      <c r="R768" s="76"/>
      <c r="X768" s="14">
        <v>2142</v>
      </c>
    </row>
    <row r="769" spans="1:24" s="14" customFormat="1" ht="15" thickBot="1" x14ac:dyDescent="0.35">
      <c r="A769" s="13"/>
      <c r="B769" s="57" t="s">
        <v>542</v>
      </c>
      <c r="C769" s="57" t="s">
        <v>182</v>
      </c>
      <c r="D769" s="56">
        <v>2561.5199999999995</v>
      </c>
      <c r="E769" s="56"/>
      <c r="F769" s="14">
        <f>IF(AND(LEFT($C769,4)&lt;&gt;"8310")*OR(_xlfn.IFNA(MATCH(LEFT($B769,8),Reference!$E:$E,0),0),(_xlfn.IFNA(MATCH(MID($B769,5,4),Reference!$E:$E,0),0))),$D769,)</f>
        <v>0</v>
      </c>
      <c r="G769" s="14">
        <f t="shared" si="75"/>
        <v>0</v>
      </c>
      <c r="H769" s="14">
        <f t="shared" si="76"/>
        <v>0</v>
      </c>
      <c r="I769" s="14">
        <f>IF(AND(F769=0,G769=0,H769=0,_xlfn.IFNA(MATCH(LEFT($B769,8),Reference!$G:$G,0),0)),0,
IF(AND(F769=0,G769=0,H769=0,_xlfn.IFNA(MATCH(LEFT($B769,8),Reference!$H:$H,0),0)),$D769,
IF(AND(F769=0,G769=0,H769=0,_xlfn.IFNA(MATCH(LEFT($C769,4),Reference!$H:$H,0),0)),$D769,
IF((AND(F769=0,G769=0,H769=0,(_xlfn.IFNA(MATCH(LEFT($B769,4),Reference!$H:$H,0),0)))),$D769,
IF(AND(F769=0,G769=0,H769=0,_xlfn.IFNA(MATCH(MID($B769,5,4),Reference!$H:$H,0),0),LEFT($C769,4)&lt;&gt;"8865"),$D769,0)))))</f>
        <v>0</v>
      </c>
      <c r="J769" s="14">
        <f t="shared" si="77"/>
        <v>2561.5199999999995</v>
      </c>
      <c r="K769" s="14">
        <f t="shared" si="78"/>
        <v>2561.5199999999995</v>
      </c>
      <c r="L769" s="14">
        <f t="shared" si="79"/>
        <v>0</v>
      </c>
      <c r="M769" s="14" t="str">
        <f>IFERROR(IFERROR(INDEX(Reference!$C:$C,MATCH(VALUE(LEFT(B769,(FIND("-",B769,1)-1))),Reference!$B:$B,0)),INDEX(Reference!$C:$C,MATCH((LEFT(B769,(FIND("-",B769,1)-1))),Reference!$B:$B,0))),IFERROR(IF(FIND("-",B769),"Asset Management",""),""))</f>
        <v>DBU/Field Ops O&amp;M</v>
      </c>
      <c r="N769" s="14" t="str">
        <f>_xlfn.IFNA(INDEX(Reference!$M:$N,MATCH($C769,Reference!$M:$M,0),2),"Exclude")</f>
        <v>Nonlabor</v>
      </c>
      <c r="O769" s="14" t="str">
        <f>VLOOKUP(X769,'Department Detail'!$A$2:$F$5229,5,FALSE)</f>
        <v>PST &amp; Field Support Services</v>
      </c>
      <c r="R769" s="76"/>
      <c r="X769" s="14">
        <v>2142</v>
      </c>
    </row>
    <row r="770" spans="1:24" s="14" customFormat="1" ht="15" thickBot="1" x14ac:dyDescent="0.35">
      <c r="A770" s="13"/>
      <c r="B770" s="57" t="s">
        <v>542</v>
      </c>
      <c r="C770" s="57" t="s">
        <v>233</v>
      </c>
      <c r="D770" s="56">
        <v>75</v>
      </c>
      <c r="E770" s="56"/>
      <c r="F770" s="14">
        <f>IF(AND(LEFT($C770,4)&lt;&gt;"8310")*OR(_xlfn.IFNA(MATCH(LEFT($B770,8),Reference!$E:$E,0),0),(_xlfn.IFNA(MATCH(MID($B770,5,4),Reference!$E:$E,0),0))),$D770,)</f>
        <v>0</v>
      </c>
      <c r="G770" s="14">
        <f t="shared" si="75"/>
        <v>0</v>
      </c>
      <c r="H770" s="14">
        <f t="shared" si="76"/>
        <v>0</v>
      </c>
      <c r="I770" s="14">
        <f>IF(AND(F770=0,G770=0,H770=0,_xlfn.IFNA(MATCH(LEFT($B770,8),Reference!$G:$G,0),0)),0,
IF(AND(F770=0,G770=0,H770=0,_xlfn.IFNA(MATCH(LEFT($B770,8),Reference!$H:$H,0),0)),$D770,
IF(AND(F770=0,G770=0,H770=0,_xlfn.IFNA(MATCH(LEFT($C770,4),Reference!$H:$H,0),0)),$D770,
IF((AND(F770=0,G770=0,H770=0,(_xlfn.IFNA(MATCH(LEFT($B770,4),Reference!$H:$H,0),0)))),$D770,
IF(AND(F770=0,G770=0,H770=0,_xlfn.IFNA(MATCH(MID($B770,5,4),Reference!$H:$H,0),0),LEFT($C770,4)&lt;&gt;"8865"),$D770,0)))))</f>
        <v>0</v>
      </c>
      <c r="J770" s="14">
        <f t="shared" si="77"/>
        <v>75</v>
      </c>
      <c r="K770" s="14">
        <f t="shared" si="78"/>
        <v>75</v>
      </c>
      <c r="L770" s="14">
        <f t="shared" si="79"/>
        <v>0</v>
      </c>
      <c r="M770" s="14" t="str">
        <f>IFERROR(IFERROR(INDEX(Reference!$C:$C,MATCH(VALUE(LEFT(B770,(FIND("-",B770,1)-1))),Reference!$B:$B,0)),INDEX(Reference!$C:$C,MATCH((LEFT(B770,(FIND("-",B770,1)-1))),Reference!$B:$B,0))),IFERROR(IF(FIND("-",B770),"Asset Management",""),""))</f>
        <v>DBU/Field Ops O&amp;M</v>
      </c>
      <c r="N770" s="14" t="str">
        <f>_xlfn.IFNA(INDEX(Reference!$M:$N,MATCH($C770,Reference!$M:$M,0),2),"Exclude")</f>
        <v>Nonlabor</v>
      </c>
      <c r="O770" s="14" t="str">
        <f>VLOOKUP(X770,'Department Detail'!$A$2:$F$5229,5,FALSE)</f>
        <v>PST &amp; Field Support Services</v>
      </c>
      <c r="R770" s="76"/>
      <c r="X770" s="14">
        <v>2142</v>
      </c>
    </row>
    <row r="771" spans="1:24" s="14" customFormat="1" ht="15" thickBot="1" x14ac:dyDescent="0.35">
      <c r="A771" s="13"/>
      <c r="B771" s="57" t="s">
        <v>542</v>
      </c>
      <c r="C771" s="57" t="s">
        <v>211</v>
      </c>
      <c r="D771" s="56">
        <v>-4899.24</v>
      </c>
      <c r="E771" s="56"/>
      <c r="F771" s="14">
        <f>IF(AND(LEFT($C771,4)&lt;&gt;"8310")*OR(_xlfn.IFNA(MATCH(LEFT($B771,8),Reference!$E:$E,0),0),(_xlfn.IFNA(MATCH(MID($B771,5,4),Reference!$E:$E,0),0))),$D771,)</f>
        <v>0</v>
      </c>
      <c r="G771" s="14">
        <f t="shared" si="75"/>
        <v>0</v>
      </c>
      <c r="H771" s="14">
        <f t="shared" si="76"/>
        <v>0</v>
      </c>
      <c r="I771" s="14">
        <f>IF(AND(F771=0,G771=0,H771=0,_xlfn.IFNA(MATCH(LEFT($B771,8),Reference!$G:$G,0),0)),0,
IF(AND(F771=0,G771=0,H771=0,_xlfn.IFNA(MATCH(LEFT($B771,8),Reference!$H:$H,0),0)),$D771,
IF(AND(F771=0,G771=0,H771=0,_xlfn.IFNA(MATCH(LEFT($C771,4),Reference!$H:$H,0),0)),$D771,
IF((AND(F771=0,G771=0,H771=0,(_xlfn.IFNA(MATCH(LEFT($B771,4),Reference!$H:$H,0),0)))),$D771,
IF(AND(F771=0,G771=0,H771=0,_xlfn.IFNA(MATCH(MID($B771,5,4),Reference!$H:$H,0),0),LEFT($C771,4)&lt;&gt;"8865"),$D771,0)))))</f>
        <v>0</v>
      </c>
      <c r="J771" s="14">
        <f t="shared" si="77"/>
        <v>-4899.24</v>
      </c>
      <c r="K771" s="14">
        <f t="shared" si="78"/>
        <v>-4899.24</v>
      </c>
      <c r="L771" s="14">
        <f t="shared" si="79"/>
        <v>0</v>
      </c>
      <c r="M771" s="14" t="str">
        <f>IFERROR(IFERROR(INDEX(Reference!$C:$C,MATCH(VALUE(LEFT(B771,(FIND("-",B771,1)-1))),Reference!$B:$B,0)),INDEX(Reference!$C:$C,MATCH((LEFT(B771,(FIND("-",B771,1)-1))),Reference!$B:$B,0))),IFERROR(IF(FIND("-",B771),"Asset Management",""),""))</f>
        <v>DBU/Field Ops O&amp;M</v>
      </c>
      <c r="N771" s="14" t="str">
        <f>_xlfn.IFNA(INDEX(Reference!$M:$N,MATCH($C771,Reference!$M:$M,0),2),"Exclude")</f>
        <v>Inventory</v>
      </c>
      <c r="O771" s="14" t="str">
        <f>VLOOKUP(X771,'Department Detail'!$A$2:$F$5229,5,FALSE)</f>
        <v>PST &amp; Field Support Services</v>
      </c>
      <c r="R771" s="76"/>
      <c r="X771" s="14">
        <v>2144</v>
      </c>
    </row>
    <row r="772" spans="1:24" s="14" customFormat="1" ht="15" thickBot="1" x14ac:dyDescent="0.35">
      <c r="A772" s="13"/>
      <c r="B772" s="57" t="s">
        <v>542</v>
      </c>
      <c r="C772" s="57" t="s">
        <v>213</v>
      </c>
      <c r="D772" s="56">
        <v>1116.73</v>
      </c>
      <c r="E772" s="56"/>
      <c r="F772" s="14">
        <f>IF(AND(LEFT($C772,4)&lt;&gt;"8310")*OR(_xlfn.IFNA(MATCH(LEFT($B772,8),Reference!$E:$E,0),0),(_xlfn.IFNA(MATCH(MID($B772,5,4),Reference!$E:$E,0),0))),$D772,)</f>
        <v>0</v>
      </c>
      <c r="G772" s="14">
        <f t="shared" si="75"/>
        <v>0</v>
      </c>
      <c r="H772" s="14">
        <f t="shared" si="76"/>
        <v>0</v>
      </c>
      <c r="I772" s="14">
        <f>IF(AND(F772=0,G772=0,H772=0,_xlfn.IFNA(MATCH(LEFT($B772,8),Reference!$G:$G,0),0)),0,
IF(AND(F772=0,G772=0,H772=0,_xlfn.IFNA(MATCH(LEFT($B772,8),Reference!$H:$H,0),0)),$D772,
IF(AND(F772=0,G772=0,H772=0,_xlfn.IFNA(MATCH(LEFT($C772,4),Reference!$H:$H,0),0)),$D772,
IF((AND(F772=0,G772=0,H772=0,(_xlfn.IFNA(MATCH(LEFT($B772,4),Reference!$H:$H,0),0)))),$D772,
IF(AND(F772=0,G772=0,H772=0,_xlfn.IFNA(MATCH(MID($B772,5,4),Reference!$H:$H,0),0),LEFT($C772,4)&lt;&gt;"8865"),$D772,0)))))</f>
        <v>0</v>
      </c>
      <c r="J772" s="14">
        <f t="shared" si="77"/>
        <v>1116.73</v>
      </c>
      <c r="K772" s="14">
        <f t="shared" si="78"/>
        <v>1116.73</v>
      </c>
      <c r="L772" s="14">
        <f t="shared" si="79"/>
        <v>0</v>
      </c>
      <c r="M772" s="14" t="str">
        <f>IFERROR(IFERROR(INDEX(Reference!$C:$C,MATCH(VALUE(LEFT(B772,(FIND("-",B772,1)-1))),Reference!$B:$B,0)),INDEX(Reference!$C:$C,MATCH((LEFT(B772,(FIND("-",B772,1)-1))),Reference!$B:$B,0))),IFERROR(IF(FIND("-",B772),"Asset Management",""),""))</f>
        <v>DBU/Field Ops O&amp;M</v>
      </c>
      <c r="N772" s="14" t="str">
        <f>_xlfn.IFNA(INDEX(Reference!$M:$N,MATCH($C772,Reference!$M:$M,0),2),"Exclude")</f>
        <v>Nonlabor</v>
      </c>
      <c r="O772" s="14" t="str">
        <f>VLOOKUP(X772,'Department Detail'!$A$2:$F$5229,5,FALSE)</f>
        <v>PST &amp; Field Support Services</v>
      </c>
      <c r="R772" s="76"/>
      <c r="X772" s="14">
        <v>2144</v>
      </c>
    </row>
    <row r="773" spans="1:24" s="14" customFormat="1" ht="15" thickBot="1" x14ac:dyDescent="0.35">
      <c r="A773" s="13"/>
      <c r="B773" s="57" t="s">
        <v>542</v>
      </c>
      <c r="C773" s="57" t="s">
        <v>191</v>
      </c>
      <c r="D773" s="56">
        <v>17140.27</v>
      </c>
      <c r="E773" s="56"/>
      <c r="F773" s="14">
        <f>IF(AND(LEFT($C773,4)&lt;&gt;"8310")*OR(_xlfn.IFNA(MATCH(LEFT($B773,8),Reference!$E:$E,0),0),(_xlfn.IFNA(MATCH(MID($B773,5,4),Reference!$E:$E,0),0))),$D773,)</f>
        <v>0</v>
      </c>
      <c r="G773" s="14">
        <f t="shared" si="75"/>
        <v>0</v>
      </c>
      <c r="H773" s="14">
        <f t="shared" si="76"/>
        <v>0</v>
      </c>
      <c r="I773" s="14">
        <f>IF(AND(F773=0,G773=0,H773=0,_xlfn.IFNA(MATCH(LEFT($B773,8),Reference!$G:$G,0),0)),0,
IF(AND(F773=0,G773=0,H773=0,_xlfn.IFNA(MATCH(LEFT($B773,8),Reference!$H:$H,0),0)),$D773,
IF(AND(F773=0,G773=0,H773=0,_xlfn.IFNA(MATCH(LEFT($C773,4),Reference!$H:$H,0),0)),$D773,
IF((AND(F773=0,G773=0,H773=0,(_xlfn.IFNA(MATCH(LEFT($B773,4),Reference!$H:$H,0),0)))),$D773,
IF(AND(F773=0,G773=0,H773=0,_xlfn.IFNA(MATCH(MID($B773,5,4),Reference!$H:$H,0),0),LEFT($C773,4)&lt;&gt;"8865"),$D773,0)))))</f>
        <v>0</v>
      </c>
      <c r="J773" s="14">
        <f t="shared" si="77"/>
        <v>17140.27</v>
      </c>
      <c r="K773" s="14">
        <f t="shared" si="78"/>
        <v>17140.27</v>
      </c>
      <c r="L773" s="14">
        <f t="shared" si="79"/>
        <v>0</v>
      </c>
      <c r="M773" s="14" t="str">
        <f>IFERROR(IFERROR(INDEX(Reference!$C:$C,MATCH(VALUE(LEFT(B773,(FIND("-",B773,1)-1))),Reference!$B:$B,0)),INDEX(Reference!$C:$C,MATCH((LEFT(B773,(FIND("-",B773,1)-1))),Reference!$B:$B,0))),IFERROR(IF(FIND("-",B773),"Asset Management",""),""))</f>
        <v>DBU/Field Ops O&amp;M</v>
      </c>
      <c r="N773" s="14" t="str">
        <f>_xlfn.IFNA(INDEX(Reference!$M:$N,MATCH($C773,Reference!$M:$M,0),2),"Exclude")</f>
        <v>Union Labor</v>
      </c>
      <c r="O773" s="14" t="str">
        <f>VLOOKUP(X773,'Department Detail'!$A$2:$F$5229,5,FALSE)</f>
        <v>PST &amp; Field Support Services</v>
      </c>
      <c r="R773" s="76"/>
      <c r="X773" s="14">
        <v>2144</v>
      </c>
    </row>
    <row r="774" spans="1:24" s="14" customFormat="1" ht="15" thickBot="1" x14ac:dyDescent="0.35">
      <c r="A774" s="13"/>
      <c r="B774" s="57" t="s">
        <v>543</v>
      </c>
      <c r="C774" s="57" t="s">
        <v>190</v>
      </c>
      <c r="D774" s="56">
        <v>1235.77</v>
      </c>
      <c r="E774" s="56"/>
      <c r="F774" s="14">
        <f>IF(AND(LEFT($C774,4)&lt;&gt;"8310")*OR(_xlfn.IFNA(MATCH(LEFT($B774,8),Reference!$E:$E,0),0),(_xlfn.IFNA(MATCH(MID($B774,5,4),Reference!$E:$E,0),0))),$D774,)</f>
        <v>0</v>
      </c>
      <c r="G774" s="14">
        <f t="shared" si="75"/>
        <v>0</v>
      </c>
      <c r="H774" s="14">
        <f t="shared" si="76"/>
        <v>0</v>
      </c>
      <c r="I774" s="14">
        <f>IF(AND(F774=0,G774=0,H774=0,_xlfn.IFNA(MATCH(LEFT($B774,8),Reference!$G:$G,0),0)),0,
IF(AND(F774=0,G774=0,H774=0,_xlfn.IFNA(MATCH(LEFT($B774,8),Reference!$H:$H,0),0)),$D774,
IF(AND(F774=0,G774=0,H774=0,_xlfn.IFNA(MATCH(LEFT($C774,4),Reference!$H:$H,0),0)),$D774,
IF((AND(F774=0,G774=0,H774=0,(_xlfn.IFNA(MATCH(LEFT($B774,4),Reference!$H:$H,0),0)))),$D774,
IF(AND(F774=0,G774=0,H774=0,_xlfn.IFNA(MATCH(MID($B774,5,4),Reference!$H:$H,0),0),LEFT($C774,4)&lt;&gt;"8865"),$D774,0)))))</f>
        <v>1235.77</v>
      </c>
      <c r="J774" s="14">
        <f t="shared" si="77"/>
        <v>0</v>
      </c>
      <c r="K774" s="14">
        <f t="shared" si="78"/>
        <v>1235.77</v>
      </c>
      <c r="L774" s="14">
        <f t="shared" si="79"/>
        <v>0</v>
      </c>
      <c r="M774" s="14" t="str">
        <f>IFERROR(IFERROR(INDEX(Reference!$C:$C,MATCH(VALUE(LEFT(B774,(FIND("-",B774,1)-1))),Reference!$B:$B,0)),INDEX(Reference!$C:$C,MATCH((LEFT(B774,(FIND("-",B774,1)-1))),Reference!$B:$B,0))),IFERROR(IF(FIND("-",B774),"Asset Management",""),""))</f>
        <v>DBU/Field Ops O&amp;M</v>
      </c>
      <c r="N774" s="14" t="str">
        <f>_xlfn.IFNA(INDEX(Reference!$M:$N,MATCH($C774,Reference!$M:$M,0),2),"Exclude")</f>
        <v>Nonlabor</v>
      </c>
      <c r="O774" s="14" t="str">
        <f>VLOOKUP(X774,'Department Detail'!$A$2:$F$5229,5,FALSE)</f>
        <v>PST &amp; Field Support Services</v>
      </c>
      <c r="R774" s="76"/>
      <c r="X774" s="14">
        <v>2144</v>
      </c>
    </row>
    <row r="775" spans="1:24" s="14" customFormat="1" ht="15" thickBot="1" x14ac:dyDescent="0.35">
      <c r="A775" s="13"/>
      <c r="B775" s="57" t="s">
        <v>543</v>
      </c>
      <c r="C775" s="57" t="s">
        <v>186</v>
      </c>
      <c r="D775" s="56">
        <v>92151.72</v>
      </c>
      <c r="E775" s="56"/>
      <c r="F775" s="14">
        <f>IF(AND(LEFT($C775,4)&lt;&gt;"8310")*OR(_xlfn.IFNA(MATCH(LEFT($B775,8),Reference!$E:$E,0),0),(_xlfn.IFNA(MATCH(MID($B775,5,4),Reference!$E:$E,0),0))),$D775,)</f>
        <v>0</v>
      </c>
      <c r="G775" s="14">
        <f t="shared" si="75"/>
        <v>0</v>
      </c>
      <c r="H775" s="14">
        <f t="shared" si="76"/>
        <v>0</v>
      </c>
      <c r="I775" s="14">
        <f>IF(AND(F775=0,G775=0,H775=0,_xlfn.IFNA(MATCH(LEFT($B775,8),Reference!$G:$G,0),0)),0,
IF(AND(F775=0,G775=0,H775=0,_xlfn.IFNA(MATCH(LEFT($B775,8),Reference!$H:$H,0),0)),$D775,
IF(AND(F775=0,G775=0,H775=0,_xlfn.IFNA(MATCH(LEFT($C775,4),Reference!$H:$H,0),0)),$D775,
IF((AND(F775=0,G775=0,H775=0,(_xlfn.IFNA(MATCH(LEFT($B775,4),Reference!$H:$H,0),0)))),$D775,
IF(AND(F775=0,G775=0,H775=0,_xlfn.IFNA(MATCH(MID($B775,5,4),Reference!$H:$H,0),0),LEFT($C775,4)&lt;&gt;"8865"),$D775,0)))))</f>
        <v>92151.72</v>
      </c>
      <c r="J775" s="14">
        <f t="shared" si="77"/>
        <v>0</v>
      </c>
      <c r="K775" s="14">
        <f t="shared" si="78"/>
        <v>92151.72</v>
      </c>
      <c r="L775" s="14">
        <f t="shared" si="79"/>
        <v>0</v>
      </c>
      <c r="M775" s="14" t="str">
        <f>IFERROR(IFERROR(INDEX(Reference!$C:$C,MATCH(VALUE(LEFT(B775,(FIND("-",B775,1)-1))),Reference!$B:$B,0)),INDEX(Reference!$C:$C,MATCH((LEFT(B775,(FIND("-",B775,1)-1))),Reference!$B:$B,0))),IFERROR(IF(FIND("-",B775),"Asset Management",""),""))</f>
        <v>DBU/Field Ops O&amp;M</v>
      </c>
      <c r="N775" s="14" t="str">
        <f>_xlfn.IFNA(INDEX(Reference!$M:$N,MATCH($C775,Reference!$M:$M,0),2),"Exclude")</f>
        <v>Union Labor</v>
      </c>
      <c r="O775" s="14" t="str">
        <f>VLOOKUP(X775,'Department Detail'!$A$2:$F$5229,5,FALSE)</f>
        <v>PST &amp; Field Support Services</v>
      </c>
      <c r="R775" s="76"/>
      <c r="X775" s="14">
        <v>2144</v>
      </c>
    </row>
    <row r="776" spans="1:24" s="14" customFormat="1" ht="15" thickBot="1" x14ac:dyDescent="0.35">
      <c r="A776" s="13"/>
      <c r="B776" s="57" t="s">
        <v>543</v>
      </c>
      <c r="C776" s="57" t="s">
        <v>197</v>
      </c>
      <c r="D776" s="56">
        <v>51.8</v>
      </c>
      <c r="E776" s="56"/>
      <c r="F776" s="14">
        <f>IF(AND(LEFT($C776,4)&lt;&gt;"8310")*OR(_xlfn.IFNA(MATCH(LEFT($B776,8),Reference!$E:$E,0),0),(_xlfn.IFNA(MATCH(MID($B776,5,4),Reference!$E:$E,0),0))),$D776,)</f>
        <v>0</v>
      </c>
      <c r="G776" s="14">
        <f t="shared" si="75"/>
        <v>0</v>
      </c>
      <c r="H776" s="14">
        <f t="shared" si="76"/>
        <v>0</v>
      </c>
      <c r="I776" s="14">
        <f>IF(AND(F776=0,G776=0,H776=0,_xlfn.IFNA(MATCH(LEFT($B776,8),Reference!$G:$G,0),0)),0,
IF(AND(F776=0,G776=0,H776=0,_xlfn.IFNA(MATCH(LEFT($B776,8),Reference!$H:$H,0),0)),$D776,
IF(AND(F776=0,G776=0,H776=0,_xlfn.IFNA(MATCH(LEFT($C776,4),Reference!$H:$H,0),0)),$D776,
IF((AND(F776=0,G776=0,H776=0,(_xlfn.IFNA(MATCH(LEFT($B776,4),Reference!$H:$H,0),0)))),$D776,
IF(AND(F776=0,G776=0,H776=0,_xlfn.IFNA(MATCH(MID($B776,5,4),Reference!$H:$H,0),0),LEFT($C776,4)&lt;&gt;"8865"),$D776,0)))))</f>
        <v>51.8</v>
      </c>
      <c r="J776" s="14">
        <f t="shared" si="77"/>
        <v>0</v>
      </c>
      <c r="K776" s="14">
        <f t="shared" si="78"/>
        <v>51.8</v>
      </c>
      <c r="L776" s="14">
        <f t="shared" si="79"/>
        <v>0</v>
      </c>
      <c r="M776" s="14" t="str">
        <f>IFERROR(IFERROR(INDEX(Reference!$C:$C,MATCH(VALUE(LEFT(B776,(FIND("-",B776,1)-1))),Reference!$B:$B,0)),INDEX(Reference!$C:$C,MATCH((LEFT(B776,(FIND("-",B776,1)-1))),Reference!$B:$B,0))),IFERROR(IF(FIND("-",B776),"Asset Management",""),""))</f>
        <v>DBU/Field Ops O&amp;M</v>
      </c>
      <c r="N776" s="14" t="str">
        <f>_xlfn.IFNA(INDEX(Reference!$M:$N,MATCH($C776,Reference!$M:$M,0),2),"Exclude")</f>
        <v>Union Labor</v>
      </c>
      <c r="O776" s="14" t="str">
        <f>VLOOKUP(X776,'Department Detail'!$A$2:$F$5229,5,FALSE)</f>
        <v>PST &amp; Field Support Services</v>
      </c>
      <c r="R776" s="76"/>
      <c r="X776" s="14">
        <v>2144</v>
      </c>
    </row>
    <row r="777" spans="1:24" s="14" customFormat="1" ht="15" thickBot="1" x14ac:dyDescent="0.35">
      <c r="A777" s="13"/>
      <c r="B777" s="57" t="s">
        <v>543</v>
      </c>
      <c r="C777" s="57" t="s">
        <v>202</v>
      </c>
      <c r="D777" s="56">
        <v>68.289999999999992</v>
      </c>
      <c r="E777" s="56"/>
      <c r="F777" s="14">
        <f>IF(AND(LEFT($C777,4)&lt;&gt;"8310")*OR(_xlfn.IFNA(MATCH(LEFT($B777,8),Reference!$E:$E,0),0),(_xlfn.IFNA(MATCH(MID($B777,5,4),Reference!$E:$E,0),0))),$D777,)</f>
        <v>0</v>
      </c>
      <c r="G777" s="14">
        <f t="shared" si="75"/>
        <v>0</v>
      </c>
      <c r="H777" s="14">
        <f t="shared" si="76"/>
        <v>0</v>
      </c>
      <c r="I777" s="14">
        <f>IF(AND(F777=0,G777=0,H777=0,_xlfn.IFNA(MATCH(LEFT($B777,8),Reference!$G:$G,0),0)),0,
IF(AND(F777=0,G777=0,H777=0,_xlfn.IFNA(MATCH(LEFT($B777,8),Reference!$H:$H,0),0)),$D777,
IF(AND(F777=0,G777=0,H777=0,_xlfn.IFNA(MATCH(LEFT($C777,4),Reference!$H:$H,0),0)),$D777,
IF((AND(F777=0,G777=0,H777=0,(_xlfn.IFNA(MATCH(LEFT($B777,4),Reference!$H:$H,0),0)))),$D777,
IF(AND(F777=0,G777=0,H777=0,_xlfn.IFNA(MATCH(MID($B777,5,4),Reference!$H:$H,0),0),LEFT($C777,4)&lt;&gt;"8865"),$D777,0)))))</f>
        <v>68.289999999999992</v>
      </c>
      <c r="J777" s="14">
        <f t="shared" si="77"/>
        <v>0</v>
      </c>
      <c r="K777" s="14">
        <f t="shared" si="78"/>
        <v>68.289999999999992</v>
      </c>
      <c r="L777" s="14">
        <f t="shared" si="79"/>
        <v>0</v>
      </c>
      <c r="M777" s="14" t="str">
        <f>IFERROR(IFERROR(INDEX(Reference!$C:$C,MATCH(VALUE(LEFT(B777,(FIND("-",B777,1)-1))),Reference!$B:$B,0)),INDEX(Reference!$C:$C,MATCH((LEFT(B777,(FIND("-",B777,1)-1))),Reference!$B:$B,0))),IFERROR(IF(FIND("-",B777),"Asset Management",""),""))</f>
        <v>DBU/Field Ops O&amp;M</v>
      </c>
      <c r="N777" s="14" t="str">
        <f>_xlfn.IFNA(INDEX(Reference!$M:$N,MATCH($C777,Reference!$M:$M,0),2),"Exclude")</f>
        <v>Nonlabor</v>
      </c>
      <c r="O777" s="14" t="str">
        <f>VLOOKUP(X777,'Department Detail'!$A$2:$F$5229,5,FALSE)</f>
        <v>PST &amp; Field Support Services</v>
      </c>
      <c r="R777" s="76"/>
      <c r="X777" s="14">
        <v>2145</v>
      </c>
    </row>
    <row r="778" spans="1:24" s="14" customFormat="1" ht="15" thickBot="1" x14ac:dyDescent="0.35">
      <c r="A778" s="13"/>
      <c r="B778" s="57" t="s">
        <v>543</v>
      </c>
      <c r="C778" s="57" t="s">
        <v>204</v>
      </c>
      <c r="D778" s="56">
        <v>125</v>
      </c>
      <c r="E778" s="56"/>
      <c r="F778" s="14">
        <f>IF(AND(LEFT($C778,4)&lt;&gt;"8310")*OR(_xlfn.IFNA(MATCH(LEFT($B778,8),Reference!$E:$E,0),0),(_xlfn.IFNA(MATCH(MID($B778,5,4),Reference!$E:$E,0),0))),$D778,)</f>
        <v>0</v>
      </c>
      <c r="G778" s="14">
        <f t="shared" si="75"/>
        <v>0</v>
      </c>
      <c r="H778" s="14">
        <f t="shared" si="76"/>
        <v>0</v>
      </c>
      <c r="I778" s="14">
        <f>IF(AND(F778=0,G778=0,H778=0,_xlfn.IFNA(MATCH(LEFT($B778,8),Reference!$G:$G,0),0)),0,
IF(AND(F778=0,G778=0,H778=0,_xlfn.IFNA(MATCH(LEFT($B778,8),Reference!$H:$H,0),0)),$D778,
IF(AND(F778=0,G778=0,H778=0,_xlfn.IFNA(MATCH(LEFT($C778,4),Reference!$H:$H,0),0)),$D778,
IF((AND(F778=0,G778=0,H778=0,(_xlfn.IFNA(MATCH(LEFT($B778,4),Reference!$H:$H,0),0)))),$D778,
IF(AND(F778=0,G778=0,H778=0,_xlfn.IFNA(MATCH(MID($B778,5,4),Reference!$H:$H,0),0),LEFT($C778,4)&lt;&gt;"8865"),$D778,0)))))</f>
        <v>125</v>
      </c>
      <c r="J778" s="14">
        <f t="shared" si="77"/>
        <v>0</v>
      </c>
      <c r="K778" s="14">
        <f t="shared" si="78"/>
        <v>125</v>
      </c>
      <c r="L778" s="14">
        <f t="shared" si="79"/>
        <v>0</v>
      </c>
      <c r="M778" s="14" t="str">
        <f>IFERROR(IFERROR(INDEX(Reference!$C:$C,MATCH(VALUE(LEFT(B778,(FIND("-",B778,1)-1))),Reference!$B:$B,0)),INDEX(Reference!$C:$C,MATCH((LEFT(B778,(FIND("-",B778,1)-1))),Reference!$B:$B,0))),IFERROR(IF(FIND("-",B778),"Asset Management",""),""))</f>
        <v>DBU/Field Ops O&amp;M</v>
      </c>
      <c r="N778" s="14" t="str">
        <f>_xlfn.IFNA(INDEX(Reference!$M:$N,MATCH($C778,Reference!$M:$M,0),2),"Exclude")</f>
        <v>Nonlabor</v>
      </c>
      <c r="O778" s="14" t="str">
        <f>VLOOKUP(X778,'Department Detail'!$A$2:$F$5229,5,FALSE)</f>
        <v>PST &amp; Field Support Services</v>
      </c>
      <c r="R778" s="76"/>
      <c r="X778" s="14">
        <v>2145</v>
      </c>
    </row>
    <row r="779" spans="1:24" s="14" customFormat="1" ht="15" thickBot="1" x14ac:dyDescent="0.35">
      <c r="A779" s="13"/>
      <c r="B779" s="57" t="s">
        <v>543</v>
      </c>
      <c r="C779" s="57" t="s">
        <v>206</v>
      </c>
      <c r="D779" s="56">
        <v>1830.36</v>
      </c>
      <c r="E779" s="56"/>
      <c r="F779" s="14">
        <f>IF(AND(LEFT($C779,4)&lt;&gt;"8310")*OR(_xlfn.IFNA(MATCH(LEFT($B779,8),Reference!$E:$E,0),0),(_xlfn.IFNA(MATCH(MID($B779,5,4),Reference!$E:$E,0),0))),$D779,)</f>
        <v>0</v>
      </c>
      <c r="G779" s="14">
        <f t="shared" si="75"/>
        <v>0</v>
      </c>
      <c r="H779" s="14">
        <f t="shared" si="76"/>
        <v>0</v>
      </c>
      <c r="I779" s="14">
        <f>IF(AND(F779=0,G779=0,H779=0,_xlfn.IFNA(MATCH(LEFT($B779,8),Reference!$G:$G,0),0)),0,
IF(AND(F779=0,G779=0,H779=0,_xlfn.IFNA(MATCH(LEFT($B779,8),Reference!$H:$H,0),0)),$D779,
IF(AND(F779=0,G779=0,H779=0,_xlfn.IFNA(MATCH(LEFT($C779,4),Reference!$H:$H,0),0)),$D779,
IF((AND(F779=0,G779=0,H779=0,(_xlfn.IFNA(MATCH(LEFT($B779,4),Reference!$H:$H,0),0)))),$D779,
IF(AND(F779=0,G779=0,H779=0,_xlfn.IFNA(MATCH(MID($B779,5,4),Reference!$H:$H,0),0),LEFT($C779,4)&lt;&gt;"8865"),$D779,0)))))</f>
        <v>1830.36</v>
      </c>
      <c r="J779" s="14">
        <f t="shared" si="77"/>
        <v>0</v>
      </c>
      <c r="K779" s="14">
        <f t="shared" si="78"/>
        <v>1830.36</v>
      </c>
      <c r="L779" s="14">
        <f t="shared" si="79"/>
        <v>0</v>
      </c>
      <c r="M779" s="14" t="str">
        <f>IFERROR(IFERROR(INDEX(Reference!$C:$C,MATCH(VALUE(LEFT(B779,(FIND("-",B779,1)-1))),Reference!$B:$B,0)),INDEX(Reference!$C:$C,MATCH((LEFT(B779,(FIND("-",B779,1)-1))),Reference!$B:$B,0))),IFERROR(IF(FIND("-",B779),"Asset Management",""),""))</f>
        <v>DBU/Field Ops O&amp;M</v>
      </c>
      <c r="N779" s="14" t="str">
        <f>_xlfn.IFNA(INDEX(Reference!$M:$N,MATCH($C779,Reference!$M:$M,0),2),"Exclude")</f>
        <v>Nonlabor</v>
      </c>
      <c r="O779" s="14" t="str">
        <f>VLOOKUP(X779,'Department Detail'!$A$2:$F$5229,5,FALSE)</f>
        <v>PST &amp; Field Support Services</v>
      </c>
      <c r="R779" s="76"/>
      <c r="X779" s="14">
        <v>2145</v>
      </c>
    </row>
    <row r="780" spans="1:24" s="14" customFormat="1" ht="15" thickBot="1" x14ac:dyDescent="0.35">
      <c r="A780" s="13"/>
      <c r="B780" s="57" t="s">
        <v>543</v>
      </c>
      <c r="C780" s="57" t="s">
        <v>231</v>
      </c>
      <c r="D780" s="56">
        <v>940</v>
      </c>
      <c r="E780" s="56"/>
      <c r="F780" s="14">
        <f>IF(AND(LEFT($C780,4)&lt;&gt;"8310")*OR(_xlfn.IFNA(MATCH(LEFT($B780,8),Reference!$E:$E,0),0),(_xlfn.IFNA(MATCH(MID($B780,5,4),Reference!$E:$E,0),0))),$D780,)</f>
        <v>0</v>
      </c>
      <c r="G780" s="14">
        <f t="shared" si="75"/>
        <v>0</v>
      </c>
      <c r="H780" s="14">
        <f t="shared" si="76"/>
        <v>0</v>
      </c>
      <c r="I780" s="14">
        <f>IF(AND(F780=0,G780=0,H780=0,_xlfn.IFNA(MATCH(LEFT($B780,8),Reference!$G:$G,0),0)),0,
IF(AND(F780=0,G780=0,H780=0,_xlfn.IFNA(MATCH(LEFT($B780,8),Reference!$H:$H,0),0)),$D780,
IF(AND(F780=0,G780=0,H780=0,_xlfn.IFNA(MATCH(LEFT($C780,4),Reference!$H:$H,0),0)),$D780,
IF((AND(F780=0,G780=0,H780=0,(_xlfn.IFNA(MATCH(LEFT($B780,4),Reference!$H:$H,0),0)))),$D780,
IF(AND(F780=0,G780=0,H780=0,_xlfn.IFNA(MATCH(MID($B780,5,4),Reference!$H:$H,0),0),LEFT($C780,4)&lt;&gt;"8865"),$D780,0)))))</f>
        <v>940</v>
      </c>
      <c r="J780" s="14">
        <f t="shared" si="77"/>
        <v>0</v>
      </c>
      <c r="K780" s="14">
        <f t="shared" si="78"/>
        <v>940</v>
      </c>
      <c r="L780" s="14">
        <f t="shared" si="79"/>
        <v>0</v>
      </c>
      <c r="M780" s="14" t="str">
        <f>IFERROR(IFERROR(INDEX(Reference!$C:$C,MATCH(VALUE(LEFT(B780,(FIND("-",B780,1)-1))),Reference!$B:$B,0)),INDEX(Reference!$C:$C,MATCH((LEFT(B780,(FIND("-",B780,1)-1))),Reference!$B:$B,0))),IFERROR(IF(FIND("-",B780),"Asset Management",""),""))</f>
        <v>DBU/Field Ops O&amp;M</v>
      </c>
      <c r="N780" s="14" t="str">
        <f>_xlfn.IFNA(INDEX(Reference!$M:$N,MATCH($C780,Reference!$M:$M,0),2),"Exclude")</f>
        <v>Nonlabor</v>
      </c>
      <c r="O780" s="14" t="str">
        <f>VLOOKUP(X780,'Department Detail'!$A$2:$F$5229,5,FALSE)</f>
        <v>PST &amp; Field Support Services</v>
      </c>
      <c r="R780" s="76"/>
      <c r="X780" s="14">
        <v>2146</v>
      </c>
    </row>
    <row r="781" spans="1:24" s="14" customFormat="1" ht="15" thickBot="1" x14ac:dyDescent="0.35">
      <c r="A781" s="13"/>
      <c r="B781" s="57" t="s">
        <v>543</v>
      </c>
      <c r="C781" s="57" t="s">
        <v>230</v>
      </c>
      <c r="D781" s="56">
        <v>158.24</v>
      </c>
      <c r="E781" s="56"/>
      <c r="F781" s="14">
        <f>IF(AND(LEFT($C781,4)&lt;&gt;"8310")*OR(_xlfn.IFNA(MATCH(LEFT($B781,8),Reference!$E:$E,0),0),(_xlfn.IFNA(MATCH(MID($B781,5,4),Reference!$E:$E,0),0))),$D781,)</f>
        <v>0</v>
      </c>
      <c r="G781" s="14">
        <f t="shared" si="75"/>
        <v>0</v>
      </c>
      <c r="H781" s="14">
        <f t="shared" si="76"/>
        <v>0</v>
      </c>
      <c r="I781" s="14">
        <f>IF(AND(F781=0,G781=0,H781=0,_xlfn.IFNA(MATCH(LEFT($B781,8),Reference!$G:$G,0),0)),0,
IF(AND(F781=0,G781=0,H781=0,_xlfn.IFNA(MATCH(LEFT($B781,8),Reference!$H:$H,0),0)),$D781,
IF(AND(F781=0,G781=0,H781=0,_xlfn.IFNA(MATCH(LEFT($C781,4),Reference!$H:$H,0),0)),$D781,
IF((AND(F781=0,G781=0,H781=0,(_xlfn.IFNA(MATCH(LEFT($B781,4),Reference!$H:$H,0),0)))),$D781,
IF(AND(F781=0,G781=0,H781=0,_xlfn.IFNA(MATCH(MID($B781,5,4),Reference!$H:$H,0),0),LEFT($C781,4)&lt;&gt;"8865"),$D781,0)))))</f>
        <v>158.24</v>
      </c>
      <c r="J781" s="14">
        <f t="shared" si="77"/>
        <v>0</v>
      </c>
      <c r="K781" s="14">
        <f t="shared" si="78"/>
        <v>158.24</v>
      </c>
      <c r="L781" s="14">
        <f t="shared" si="79"/>
        <v>0</v>
      </c>
      <c r="M781" s="14" t="str">
        <f>IFERROR(IFERROR(INDEX(Reference!$C:$C,MATCH(VALUE(LEFT(B781,(FIND("-",B781,1)-1))),Reference!$B:$B,0)),INDEX(Reference!$C:$C,MATCH((LEFT(B781,(FIND("-",B781,1)-1))),Reference!$B:$B,0))),IFERROR(IF(FIND("-",B781),"Asset Management",""),""))</f>
        <v>DBU/Field Ops O&amp;M</v>
      </c>
      <c r="N781" s="14" t="str">
        <f>_xlfn.IFNA(INDEX(Reference!$M:$N,MATCH($C781,Reference!$M:$M,0),2),"Exclude")</f>
        <v>Nonlabor</v>
      </c>
      <c r="O781" s="14" t="str">
        <f>VLOOKUP(X781,'Department Detail'!$A$2:$F$5229,5,FALSE)</f>
        <v>PST &amp; Field Support Services</v>
      </c>
      <c r="R781" s="76"/>
      <c r="X781" s="14">
        <v>2146</v>
      </c>
    </row>
    <row r="782" spans="1:24" s="14" customFormat="1" ht="15" thickBot="1" x14ac:dyDescent="0.35">
      <c r="A782" s="13"/>
      <c r="B782" s="57" t="s">
        <v>543</v>
      </c>
      <c r="C782" s="57" t="s">
        <v>182</v>
      </c>
      <c r="D782" s="56">
        <v>1330.5900000000001</v>
      </c>
      <c r="E782" s="56"/>
      <c r="F782" s="14">
        <f>IF(AND(LEFT($C782,4)&lt;&gt;"8310")*OR(_xlfn.IFNA(MATCH(LEFT($B782,8),Reference!$E:$E,0),0),(_xlfn.IFNA(MATCH(MID($B782,5,4),Reference!$E:$E,0),0))),$D782,)</f>
        <v>0</v>
      </c>
      <c r="G782" s="14">
        <f t="shared" si="75"/>
        <v>0</v>
      </c>
      <c r="H782" s="14">
        <f t="shared" si="76"/>
        <v>0</v>
      </c>
      <c r="I782" s="14">
        <f>IF(AND(F782=0,G782=0,H782=0,_xlfn.IFNA(MATCH(LEFT($B782,8),Reference!$G:$G,0),0)),0,
IF(AND(F782=0,G782=0,H782=0,_xlfn.IFNA(MATCH(LEFT($B782,8),Reference!$H:$H,0),0)),$D782,
IF(AND(F782=0,G782=0,H782=0,_xlfn.IFNA(MATCH(LEFT($C782,4),Reference!$H:$H,0),0)),$D782,
IF((AND(F782=0,G782=0,H782=0,(_xlfn.IFNA(MATCH(LEFT($B782,4),Reference!$H:$H,0),0)))),$D782,
IF(AND(F782=0,G782=0,H782=0,_xlfn.IFNA(MATCH(MID($B782,5,4),Reference!$H:$H,0),0),LEFT($C782,4)&lt;&gt;"8865"),$D782,0)))))</f>
        <v>1330.5900000000001</v>
      </c>
      <c r="J782" s="14">
        <f t="shared" si="77"/>
        <v>0</v>
      </c>
      <c r="K782" s="14">
        <f t="shared" si="78"/>
        <v>1330.5900000000001</v>
      </c>
      <c r="L782" s="14">
        <f t="shared" si="79"/>
        <v>0</v>
      </c>
      <c r="M782" s="14" t="str">
        <f>IFERROR(IFERROR(INDEX(Reference!$C:$C,MATCH(VALUE(LEFT(B782,(FIND("-",B782,1)-1))),Reference!$B:$B,0)),INDEX(Reference!$C:$C,MATCH((LEFT(B782,(FIND("-",B782,1)-1))),Reference!$B:$B,0))),IFERROR(IF(FIND("-",B782),"Asset Management",""),""))</f>
        <v>DBU/Field Ops O&amp;M</v>
      </c>
      <c r="N782" s="14" t="str">
        <f>_xlfn.IFNA(INDEX(Reference!$M:$N,MATCH($C782,Reference!$M:$M,0),2),"Exclude")</f>
        <v>Nonlabor</v>
      </c>
      <c r="O782" s="14" t="str">
        <f>VLOOKUP(X782,'Department Detail'!$A$2:$F$5229,5,FALSE)</f>
        <v>PST &amp; Field Support Services</v>
      </c>
      <c r="R782" s="76"/>
      <c r="X782" s="14">
        <v>2146</v>
      </c>
    </row>
    <row r="783" spans="1:24" s="14" customFormat="1" ht="15" thickBot="1" x14ac:dyDescent="0.35">
      <c r="A783" s="13"/>
      <c r="B783" s="57" t="s">
        <v>543</v>
      </c>
      <c r="C783" s="57" t="s">
        <v>233</v>
      </c>
      <c r="D783" s="56">
        <v>240</v>
      </c>
      <c r="E783" s="56"/>
      <c r="F783" s="14">
        <f>IF(AND(LEFT($C783,4)&lt;&gt;"8310")*OR(_xlfn.IFNA(MATCH(LEFT($B783,8),Reference!$E:$E,0),0),(_xlfn.IFNA(MATCH(MID($B783,5,4),Reference!$E:$E,0),0))),$D783,)</f>
        <v>0</v>
      </c>
      <c r="G783" s="14">
        <f t="shared" si="75"/>
        <v>0</v>
      </c>
      <c r="H783" s="14">
        <f t="shared" si="76"/>
        <v>0</v>
      </c>
      <c r="I783" s="14">
        <f>IF(AND(F783=0,G783=0,H783=0,_xlfn.IFNA(MATCH(LEFT($B783,8),Reference!$G:$G,0),0)),0,
IF(AND(F783=0,G783=0,H783=0,_xlfn.IFNA(MATCH(LEFT($B783,8),Reference!$H:$H,0),0)),$D783,
IF(AND(F783=0,G783=0,H783=0,_xlfn.IFNA(MATCH(LEFT($C783,4),Reference!$H:$H,0),0)),$D783,
IF((AND(F783=0,G783=0,H783=0,(_xlfn.IFNA(MATCH(LEFT($B783,4),Reference!$H:$H,0),0)))),$D783,
IF(AND(F783=0,G783=0,H783=0,_xlfn.IFNA(MATCH(MID($B783,5,4),Reference!$H:$H,0),0),LEFT($C783,4)&lt;&gt;"8865"),$D783,0)))))</f>
        <v>240</v>
      </c>
      <c r="J783" s="14">
        <f t="shared" si="77"/>
        <v>0</v>
      </c>
      <c r="K783" s="14">
        <f t="shared" si="78"/>
        <v>240</v>
      </c>
      <c r="L783" s="14">
        <f t="shared" si="79"/>
        <v>0</v>
      </c>
      <c r="M783" s="14" t="str">
        <f>IFERROR(IFERROR(INDEX(Reference!$C:$C,MATCH(VALUE(LEFT(B783,(FIND("-",B783,1)-1))),Reference!$B:$B,0)),INDEX(Reference!$C:$C,MATCH((LEFT(B783,(FIND("-",B783,1)-1))),Reference!$B:$B,0))),IFERROR(IF(FIND("-",B783),"Asset Management",""),""))</f>
        <v>DBU/Field Ops O&amp;M</v>
      </c>
      <c r="N783" s="14" t="str">
        <f>_xlfn.IFNA(INDEX(Reference!$M:$N,MATCH($C783,Reference!$M:$M,0),2),"Exclude")</f>
        <v>Nonlabor</v>
      </c>
      <c r="O783" s="14" t="str">
        <f>VLOOKUP(X783,'Department Detail'!$A$2:$F$5229,5,FALSE)</f>
        <v>PST &amp; Field Support Services</v>
      </c>
      <c r="R783" s="76"/>
      <c r="X783" s="14">
        <v>2146</v>
      </c>
    </row>
    <row r="784" spans="1:24" s="14" customFormat="1" ht="15" thickBot="1" x14ac:dyDescent="0.35">
      <c r="A784" s="13"/>
      <c r="B784" s="57" t="s">
        <v>543</v>
      </c>
      <c r="C784" s="57" t="s">
        <v>191</v>
      </c>
      <c r="D784" s="56">
        <v>29785.39</v>
      </c>
      <c r="E784" s="56"/>
      <c r="F784" s="14">
        <f>IF(AND(LEFT($C784,4)&lt;&gt;"8310")*OR(_xlfn.IFNA(MATCH(LEFT($B784,8),Reference!$E:$E,0),0),(_xlfn.IFNA(MATCH(MID($B784,5,4),Reference!$E:$E,0),0))),$D784,)</f>
        <v>0</v>
      </c>
      <c r="G784" s="14">
        <f t="shared" si="75"/>
        <v>0</v>
      </c>
      <c r="H784" s="14">
        <f t="shared" si="76"/>
        <v>0</v>
      </c>
      <c r="I784" s="14">
        <f>IF(AND(F784=0,G784=0,H784=0,_xlfn.IFNA(MATCH(LEFT($B784,8),Reference!$G:$G,0),0)),0,
IF(AND(F784=0,G784=0,H784=0,_xlfn.IFNA(MATCH(LEFT($B784,8),Reference!$H:$H,0),0)),$D784,
IF(AND(F784=0,G784=0,H784=0,_xlfn.IFNA(MATCH(LEFT($C784,4),Reference!$H:$H,0),0)),$D784,
IF((AND(F784=0,G784=0,H784=0,(_xlfn.IFNA(MATCH(LEFT($B784,4),Reference!$H:$H,0),0)))),$D784,
IF(AND(F784=0,G784=0,H784=0,_xlfn.IFNA(MATCH(MID($B784,5,4),Reference!$H:$H,0),0),LEFT($C784,4)&lt;&gt;"8865"),$D784,0)))))</f>
        <v>29785.39</v>
      </c>
      <c r="J784" s="14">
        <f t="shared" si="77"/>
        <v>0</v>
      </c>
      <c r="K784" s="14">
        <f t="shared" si="78"/>
        <v>29785.39</v>
      </c>
      <c r="L784" s="14">
        <f t="shared" si="79"/>
        <v>0</v>
      </c>
      <c r="M784" s="14" t="str">
        <f>IFERROR(IFERROR(INDEX(Reference!$C:$C,MATCH(VALUE(LEFT(B784,(FIND("-",B784,1)-1))),Reference!$B:$B,0)),INDEX(Reference!$C:$C,MATCH((LEFT(B784,(FIND("-",B784,1)-1))),Reference!$B:$B,0))),IFERROR(IF(FIND("-",B784),"Asset Management",""),""))</f>
        <v>DBU/Field Ops O&amp;M</v>
      </c>
      <c r="N784" s="14" t="str">
        <f>_xlfn.IFNA(INDEX(Reference!$M:$N,MATCH($C784,Reference!$M:$M,0),2),"Exclude")</f>
        <v>Union Labor</v>
      </c>
      <c r="O784" s="14" t="str">
        <f>VLOOKUP(X784,'Department Detail'!$A$2:$F$5229,5,FALSE)</f>
        <v>PST &amp; Field Support Services</v>
      </c>
      <c r="R784" s="76"/>
      <c r="X784" s="14">
        <v>2146</v>
      </c>
    </row>
    <row r="785" spans="1:24" s="14" customFormat="1" ht="15" thickBot="1" x14ac:dyDescent="0.35">
      <c r="A785" s="13"/>
      <c r="B785" s="57" t="s">
        <v>544</v>
      </c>
      <c r="C785" s="57" t="s">
        <v>185</v>
      </c>
      <c r="D785" s="56">
        <v>1921.0100000000002</v>
      </c>
      <c r="E785" s="56"/>
      <c r="F785" s="14">
        <f>IF(AND(LEFT($C785,4)&lt;&gt;"8310")*OR(_xlfn.IFNA(MATCH(LEFT($B785,8),Reference!$E:$E,0),0),(_xlfn.IFNA(MATCH(MID($B785,5,4),Reference!$E:$E,0),0))),$D785,)</f>
        <v>1921.0100000000002</v>
      </c>
      <c r="G785" s="14">
        <f t="shared" si="75"/>
        <v>0</v>
      </c>
      <c r="H785" s="14">
        <f t="shared" si="76"/>
        <v>0</v>
      </c>
      <c r="I785" s="14">
        <f>IF(AND(F785=0,G785=0,H785=0,_xlfn.IFNA(MATCH(LEFT($B785,8),Reference!$G:$G,0),0)),0,
IF(AND(F785=0,G785=0,H785=0,_xlfn.IFNA(MATCH(LEFT($B785,8),Reference!$H:$H,0),0)),$D785,
IF(AND(F785=0,G785=0,H785=0,_xlfn.IFNA(MATCH(LEFT($C785,4),Reference!$H:$H,0),0)),$D785,
IF((AND(F785=0,G785=0,H785=0,(_xlfn.IFNA(MATCH(LEFT($B785,4),Reference!$H:$H,0),0)))),$D785,
IF(AND(F785=0,G785=0,H785=0,_xlfn.IFNA(MATCH(MID($B785,5,4),Reference!$H:$H,0),0),LEFT($C785,4)&lt;&gt;"8865"),$D785,0)))))</f>
        <v>0</v>
      </c>
      <c r="J785" s="14">
        <f t="shared" si="77"/>
        <v>0</v>
      </c>
      <c r="K785" s="14">
        <f t="shared" si="78"/>
        <v>1921.0100000000002</v>
      </c>
      <c r="L785" s="14">
        <f t="shared" si="79"/>
        <v>0</v>
      </c>
      <c r="M785" s="14" t="str">
        <f>IFERROR(IFERROR(INDEX(Reference!$C:$C,MATCH(VALUE(LEFT(B785,(FIND("-",B785,1)-1))),Reference!$B:$B,0)),INDEX(Reference!$C:$C,MATCH((LEFT(B785,(FIND("-",B785,1)-1))),Reference!$B:$B,0))),IFERROR(IF(FIND("-",B785),"Asset Management",""),""))</f>
        <v>DBU/Field Ops O&amp;M</v>
      </c>
      <c r="N785" s="14" t="str">
        <f>_xlfn.IFNA(INDEX(Reference!$M:$N,MATCH($C785,Reference!$M:$M,0),2),"Exclude")</f>
        <v>NonUnion Labor</v>
      </c>
      <c r="O785" s="14" t="str">
        <f>VLOOKUP(X785,'Department Detail'!$A$2:$F$5229,5,FALSE)</f>
        <v>PST &amp; Field Support Services</v>
      </c>
      <c r="R785" s="76"/>
      <c r="X785" s="14">
        <v>2146</v>
      </c>
    </row>
    <row r="786" spans="1:24" s="14" customFormat="1" ht="15" thickBot="1" x14ac:dyDescent="0.35">
      <c r="A786" s="13"/>
      <c r="B786" s="57" t="s">
        <v>544</v>
      </c>
      <c r="C786" s="57" t="s">
        <v>186</v>
      </c>
      <c r="D786" s="56">
        <v>111616.93</v>
      </c>
      <c r="E786" s="56"/>
      <c r="F786" s="14">
        <f>IF(AND(LEFT($C786,4)&lt;&gt;"8310")*OR(_xlfn.IFNA(MATCH(LEFT($B786,8),Reference!$E:$E,0),0),(_xlfn.IFNA(MATCH(MID($B786,5,4),Reference!$E:$E,0),0))),$D786,)</f>
        <v>111616.93</v>
      </c>
      <c r="G786" s="14">
        <f t="shared" si="75"/>
        <v>0</v>
      </c>
      <c r="H786" s="14">
        <f t="shared" si="76"/>
        <v>0</v>
      </c>
      <c r="I786" s="14">
        <f>IF(AND(F786=0,G786=0,H786=0,_xlfn.IFNA(MATCH(LEFT($B786,8),Reference!$G:$G,0),0)),0,
IF(AND(F786=0,G786=0,H786=0,_xlfn.IFNA(MATCH(LEFT($B786,8),Reference!$H:$H,0),0)),$D786,
IF(AND(F786=0,G786=0,H786=0,_xlfn.IFNA(MATCH(LEFT($C786,4),Reference!$H:$H,0),0)),$D786,
IF((AND(F786=0,G786=0,H786=0,(_xlfn.IFNA(MATCH(LEFT($B786,4),Reference!$H:$H,0),0)))),$D786,
IF(AND(F786=0,G786=0,H786=0,_xlfn.IFNA(MATCH(MID($B786,5,4),Reference!$H:$H,0),0),LEFT($C786,4)&lt;&gt;"8865"),$D786,0)))))</f>
        <v>0</v>
      </c>
      <c r="J786" s="14">
        <f t="shared" si="77"/>
        <v>0</v>
      </c>
      <c r="K786" s="14">
        <f t="shared" si="78"/>
        <v>111616.93</v>
      </c>
      <c r="L786" s="14">
        <f t="shared" si="79"/>
        <v>0</v>
      </c>
      <c r="M786" s="14" t="str">
        <f>IFERROR(IFERROR(INDEX(Reference!$C:$C,MATCH(VALUE(LEFT(B786,(FIND("-",B786,1)-1))),Reference!$B:$B,0)),INDEX(Reference!$C:$C,MATCH((LEFT(B786,(FIND("-",B786,1)-1))),Reference!$B:$B,0))),IFERROR(IF(FIND("-",B786),"Asset Management",""),""))</f>
        <v>DBU/Field Ops O&amp;M</v>
      </c>
      <c r="N786" s="14" t="str">
        <f>_xlfn.IFNA(INDEX(Reference!$M:$N,MATCH($C786,Reference!$M:$M,0),2),"Exclude")</f>
        <v>Union Labor</v>
      </c>
      <c r="O786" s="14" t="str">
        <f>VLOOKUP(X786,'Department Detail'!$A$2:$F$5229,5,FALSE)</f>
        <v>PST &amp; Field Support Services</v>
      </c>
      <c r="R786" s="76"/>
      <c r="X786" s="14">
        <v>2146</v>
      </c>
    </row>
    <row r="787" spans="1:24" s="14" customFormat="1" ht="15" thickBot="1" x14ac:dyDescent="0.35">
      <c r="A787" s="13"/>
      <c r="B787" s="57" t="s">
        <v>545</v>
      </c>
      <c r="C787" s="57" t="s">
        <v>186</v>
      </c>
      <c r="D787" s="56">
        <v>1217.4000000000001</v>
      </c>
      <c r="E787" s="56"/>
      <c r="F787" s="14">
        <f>IF(AND(LEFT($C787,4)&lt;&gt;"8310")*OR(_xlfn.IFNA(MATCH(LEFT($B787,8),Reference!$E:$E,0),0),(_xlfn.IFNA(MATCH(MID($B787,5,4),Reference!$E:$E,0),0))),$D787,)</f>
        <v>0</v>
      </c>
      <c r="G787" s="14">
        <f t="shared" si="75"/>
        <v>0</v>
      </c>
      <c r="H787" s="14">
        <f t="shared" si="76"/>
        <v>0</v>
      </c>
      <c r="I787" s="14">
        <f>IF(AND(F787=0,G787=0,H787=0,_xlfn.IFNA(MATCH(LEFT($B787,8),Reference!$G:$G,0),0)),0,
IF(AND(F787=0,G787=0,H787=0,_xlfn.IFNA(MATCH(LEFT($B787,8),Reference!$H:$H,0),0)),$D787,
IF(AND(F787=0,G787=0,H787=0,_xlfn.IFNA(MATCH(LEFT($C787,4),Reference!$H:$H,0),0)),$D787,
IF((AND(F787=0,G787=0,H787=0,(_xlfn.IFNA(MATCH(LEFT($B787,4),Reference!$H:$H,0),0)))),$D787,
IF(AND(F787=0,G787=0,H787=0,_xlfn.IFNA(MATCH(MID($B787,5,4),Reference!$H:$H,0),0),LEFT($C787,4)&lt;&gt;"8865"),$D787,0)))))</f>
        <v>0</v>
      </c>
      <c r="J787" s="14">
        <f t="shared" si="77"/>
        <v>1217.4000000000001</v>
      </c>
      <c r="K787" s="14">
        <f t="shared" si="78"/>
        <v>1217.4000000000001</v>
      </c>
      <c r="L787" s="14">
        <f t="shared" si="79"/>
        <v>0</v>
      </c>
      <c r="M787" s="14" t="str">
        <f>IFERROR(IFERROR(INDEX(Reference!$C:$C,MATCH(VALUE(LEFT(B787,(FIND("-",B787,1)-1))),Reference!$B:$B,0)),INDEX(Reference!$C:$C,MATCH((LEFT(B787,(FIND("-",B787,1)-1))),Reference!$B:$B,0))),IFERROR(IF(FIND("-",B787),"Asset Management",""),""))</f>
        <v>DBU/Field Ops O&amp;M</v>
      </c>
      <c r="N787" s="14" t="str">
        <f>_xlfn.IFNA(INDEX(Reference!$M:$N,MATCH($C787,Reference!$M:$M,0),2),"Exclude")</f>
        <v>Union Labor</v>
      </c>
      <c r="O787" s="14" t="str">
        <f>VLOOKUP(X787,'Department Detail'!$A$2:$F$5229,5,FALSE)</f>
        <v>PST &amp; Field Support Services</v>
      </c>
      <c r="R787" s="76"/>
      <c r="X787" s="14">
        <v>2147</v>
      </c>
    </row>
    <row r="788" spans="1:24" s="14" customFormat="1" ht="15" thickBot="1" x14ac:dyDescent="0.35">
      <c r="A788" s="13"/>
      <c r="B788" s="57" t="s">
        <v>545</v>
      </c>
      <c r="C788" s="57" t="s">
        <v>231</v>
      </c>
      <c r="D788" s="56">
        <v>180</v>
      </c>
      <c r="E788" s="56"/>
      <c r="F788" s="14">
        <f>IF(AND(LEFT($C788,4)&lt;&gt;"8310")*OR(_xlfn.IFNA(MATCH(LEFT($B788,8),Reference!$E:$E,0),0),(_xlfn.IFNA(MATCH(MID($B788,5,4),Reference!$E:$E,0),0))),$D788,)</f>
        <v>0</v>
      </c>
      <c r="G788" s="14">
        <f t="shared" si="75"/>
        <v>0</v>
      </c>
      <c r="H788" s="14">
        <f t="shared" si="76"/>
        <v>0</v>
      </c>
      <c r="I788" s="14">
        <f>IF(AND(F788=0,G788=0,H788=0,_xlfn.IFNA(MATCH(LEFT($B788,8),Reference!$G:$G,0),0)),0,
IF(AND(F788=0,G788=0,H788=0,_xlfn.IFNA(MATCH(LEFT($B788,8),Reference!$H:$H,0),0)),$D788,
IF(AND(F788=0,G788=0,H788=0,_xlfn.IFNA(MATCH(LEFT($C788,4),Reference!$H:$H,0),0)),$D788,
IF((AND(F788=0,G788=0,H788=0,(_xlfn.IFNA(MATCH(LEFT($B788,4),Reference!$H:$H,0),0)))),$D788,
IF(AND(F788=0,G788=0,H788=0,_xlfn.IFNA(MATCH(MID($B788,5,4),Reference!$H:$H,0),0),LEFT($C788,4)&lt;&gt;"8865"),$D788,0)))))</f>
        <v>0</v>
      </c>
      <c r="J788" s="14">
        <f t="shared" si="77"/>
        <v>180</v>
      </c>
      <c r="K788" s="14">
        <f t="shared" si="78"/>
        <v>180</v>
      </c>
      <c r="L788" s="14">
        <f t="shared" si="79"/>
        <v>0</v>
      </c>
      <c r="M788" s="14" t="str">
        <f>IFERROR(IFERROR(INDEX(Reference!$C:$C,MATCH(VALUE(LEFT(B788,(FIND("-",B788,1)-1))),Reference!$B:$B,0)),INDEX(Reference!$C:$C,MATCH((LEFT(B788,(FIND("-",B788,1)-1))),Reference!$B:$B,0))),IFERROR(IF(FIND("-",B788),"Asset Management",""),""))</f>
        <v>DBU/Field Ops O&amp;M</v>
      </c>
      <c r="N788" s="14" t="str">
        <f>_xlfn.IFNA(INDEX(Reference!$M:$N,MATCH($C788,Reference!$M:$M,0),2),"Exclude")</f>
        <v>Nonlabor</v>
      </c>
      <c r="O788" s="14" t="str">
        <f>VLOOKUP(X788,'Department Detail'!$A$2:$F$5229,5,FALSE)</f>
        <v>PST &amp; Field Support Services</v>
      </c>
      <c r="R788" s="76"/>
      <c r="X788" s="14">
        <v>2147</v>
      </c>
    </row>
    <row r="789" spans="1:24" s="14" customFormat="1" ht="15" thickBot="1" x14ac:dyDescent="0.35">
      <c r="A789" s="13"/>
      <c r="B789" s="57" t="s">
        <v>545</v>
      </c>
      <c r="C789" s="57" t="s">
        <v>191</v>
      </c>
      <c r="D789" s="56">
        <v>2640.23</v>
      </c>
      <c r="E789" s="56"/>
      <c r="F789" s="14">
        <f>IF(AND(LEFT($C789,4)&lt;&gt;"8310")*OR(_xlfn.IFNA(MATCH(LEFT($B789,8),Reference!$E:$E,0),0),(_xlfn.IFNA(MATCH(MID($B789,5,4),Reference!$E:$E,0),0))),$D789,)</f>
        <v>0</v>
      </c>
      <c r="G789" s="14">
        <f t="shared" si="75"/>
        <v>0</v>
      </c>
      <c r="H789" s="14">
        <f t="shared" si="76"/>
        <v>0</v>
      </c>
      <c r="I789" s="14">
        <f>IF(AND(F789=0,G789=0,H789=0,_xlfn.IFNA(MATCH(LEFT($B789,8),Reference!$G:$G,0),0)),0,
IF(AND(F789=0,G789=0,H789=0,_xlfn.IFNA(MATCH(LEFT($B789,8),Reference!$H:$H,0),0)),$D789,
IF(AND(F789=0,G789=0,H789=0,_xlfn.IFNA(MATCH(LEFT($C789,4),Reference!$H:$H,0),0)),$D789,
IF((AND(F789=0,G789=0,H789=0,(_xlfn.IFNA(MATCH(LEFT($B789,4),Reference!$H:$H,0),0)))),$D789,
IF(AND(F789=0,G789=0,H789=0,_xlfn.IFNA(MATCH(MID($B789,5,4),Reference!$H:$H,0),0),LEFT($C789,4)&lt;&gt;"8865"),$D789,0)))))</f>
        <v>0</v>
      </c>
      <c r="J789" s="14">
        <f t="shared" si="77"/>
        <v>2640.23</v>
      </c>
      <c r="K789" s="14">
        <f t="shared" si="78"/>
        <v>2640.23</v>
      </c>
      <c r="L789" s="14">
        <f t="shared" si="79"/>
        <v>0</v>
      </c>
      <c r="M789" s="14" t="str">
        <f>IFERROR(IFERROR(INDEX(Reference!$C:$C,MATCH(VALUE(LEFT(B789,(FIND("-",B789,1)-1))),Reference!$B:$B,0)),INDEX(Reference!$C:$C,MATCH((LEFT(B789,(FIND("-",B789,1)-1))),Reference!$B:$B,0))),IFERROR(IF(FIND("-",B789),"Asset Management",""),""))</f>
        <v>DBU/Field Ops O&amp;M</v>
      </c>
      <c r="N789" s="14" t="str">
        <f>_xlfn.IFNA(INDEX(Reference!$M:$N,MATCH($C789,Reference!$M:$M,0),2),"Exclude")</f>
        <v>Union Labor</v>
      </c>
      <c r="O789" s="14" t="str">
        <f>VLOOKUP(X789,'Department Detail'!$A$2:$F$5229,5,FALSE)</f>
        <v>PST &amp; Field Support Services</v>
      </c>
      <c r="R789" s="76"/>
      <c r="X789" s="14">
        <v>2148</v>
      </c>
    </row>
    <row r="790" spans="1:24" s="14" customFormat="1" ht="15" thickBot="1" x14ac:dyDescent="0.35">
      <c r="A790" s="13"/>
      <c r="B790" s="57" t="s">
        <v>546</v>
      </c>
      <c r="C790" s="57" t="s">
        <v>190</v>
      </c>
      <c r="D790" s="56">
        <v>1546.9</v>
      </c>
      <c r="E790" s="56"/>
      <c r="F790" s="14">
        <f>IF(AND(LEFT($C790,4)&lt;&gt;"8310")*OR(_xlfn.IFNA(MATCH(LEFT($B790,8),Reference!$E:$E,0),0),(_xlfn.IFNA(MATCH(MID($B790,5,4),Reference!$E:$E,0),0))),$D790,)</f>
        <v>0</v>
      </c>
      <c r="G790" s="14">
        <f t="shared" si="75"/>
        <v>0</v>
      </c>
      <c r="H790" s="14">
        <f t="shared" si="76"/>
        <v>0</v>
      </c>
      <c r="I790" s="14">
        <f>IF(AND(F790=0,G790=0,H790=0,_xlfn.IFNA(MATCH(LEFT($B790,8),Reference!$G:$G,0),0)),0,
IF(AND(F790=0,G790=0,H790=0,_xlfn.IFNA(MATCH(LEFT($B790,8),Reference!$H:$H,0),0)),$D790,
IF(AND(F790=0,G790=0,H790=0,_xlfn.IFNA(MATCH(LEFT($C790,4),Reference!$H:$H,0),0)),$D790,
IF((AND(F790=0,G790=0,H790=0,(_xlfn.IFNA(MATCH(LEFT($B790,4),Reference!$H:$H,0),0)))),$D790,
IF(AND(F790=0,G790=0,H790=0,_xlfn.IFNA(MATCH(MID($B790,5,4),Reference!$H:$H,0),0),LEFT($C790,4)&lt;&gt;"8865"),$D790,0)))))</f>
        <v>0</v>
      </c>
      <c r="J790" s="14">
        <f t="shared" si="77"/>
        <v>1546.9</v>
      </c>
      <c r="K790" s="14">
        <f t="shared" si="78"/>
        <v>1546.9</v>
      </c>
      <c r="L790" s="14">
        <f t="shared" si="79"/>
        <v>0</v>
      </c>
      <c r="M790" s="14" t="str">
        <f>IFERROR(IFERROR(INDEX(Reference!$C:$C,MATCH(VALUE(LEFT(B790,(FIND("-",B790,1)-1))),Reference!$B:$B,0)),INDEX(Reference!$C:$C,MATCH((LEFT(B790,(FIND("-",B790,1)-1))),Reference!$B:$B,0))),IFERROR(IF(FIND("-",B790),"Asset Management",""),""))</f>
        <v>DBU/Field Ops O&amp;M</v>
      </c>
      <c r="N790" s="14" t="str">
        <f>_xlfn.IFNA(INDEX(Reference!$M:$N,MATCH($C790,Reference!$M:$M,0),2),"Exclude")</f>
        <v>Nonlabor</v>
      </c>
      <c r="O790" s="14" t="str">
        <f>VLOOKUP(X790,'Department Detail'!$A$2:$F$5229,5,FALSE)</f>
        <v>PST &amp; Field Support Services</v>
      </c>
      <c r="R790" s="76"/>
      <c r="X790" s="14">
        <v>2148</v>
      </c>
    </row>
    <row r="791" spans="1:24" s="14" customFormat="1" ht="15" thickBot="1" x14ac:dyDescent="0.35">
      <c r="A791" s="13"/>
      <c r="B791" s="57" t="s">
        <v>546</v>
      </c>
      <c r="C791" s="57" t="s">
        <v>186</v>
      </c>
      <c r="D791" s="56">
        <v>4077.1300000000006</v>
      </c>
      <c r="E791" s="56"/>
      <c r="F791" s="14">
        <f>IF(AND(LEFT($C791,4)&lt;&gt;"8310")*OR(_xlfn.IFNA(MATCH(LEFT($B791,8),Reference!$E:$E,0),0),(_xlfn.IFNA(MATCH(MID($B791,5,4),Reference!$E:$E,0),0))),$D791,)</f>
        <v>0</v>
      </c>
      <c r="G791" s="14">
        <f t="shared" si="75"/>
        <v>0</v>
      </c>
      <c r="H791" s="14">
        <f t="shared" si="76"/>
        <v>0</v>
      </c>
      <c r="I791" s="14">
        <f>IF(AND(F791=0,G791=0,H791=0,_xlfn.IFNA(MATCH(LEFT($B791,8),Reference!$G:$G,0),0)),0,
IF(AND(F791=0,G791=0,H791=0,_xlfn.IFNA(MATCH(LEFT($B791,8),Reference!$H:$H,0),0)),$D791,
IF(AND(F791=0,G791=0,H791=0,_xlfn.IFNA(MATCH(LEFT($C791,4),Reference!$H:$H,0),0)),$D791,
IF((AND(F791=0,G791=0,H791=0,(_xlfn.IFNA(MATCH(LEFT($B791,4),Reference!$H:$H,0),0)))),$D791,
IF(AND(F791=0,G791=0,H791=0,_xlfn.IFNA(MATCH(MID($B791,5,4),Reference!$H:$H,0),0),LEFT($C791,4)&lt;&gt;"8865"),$D791,0)))))</f>
        <v>0</v>
      </c>
      <c r="J791" s="14">
        <f t="shared" si="77"/>
        <v>4077.1300000000006</v>
      </c>
      <c r="K791" s="14">
        <f t="shared" si="78"/>
        <v>4077.1300000000006</v>
      </c>
      <c r="L791" s="14">
        <f t="shared" si="79"/>
        <v>0</v>
      </c>
      <c r="M791" s="14" t="str">
        <f>IFERROR(IFERROR(INDEX(Reference!$C:$C,MATCH(VALUE(LEFT(B791,(FIND("-",B791,1)-1))),Reference!$B:$B,0)),INDEX(Reference!$C:$C,MATCH((LEFT(B791,(FIND("-",B791,1)-1))),Reference!$B:$B,0))),IFERROR(IF(FIND("-",B791),"Asset Management",""),""))</f>
        <v>DBU/Field Ops O&amp;M</v>
      </c>
      <c r="N791" s="14" t="str">
        <f>_xlfn.IFNA(INDEX(Reference!$M:$N,MATCH($C791,Reference!$M:$M,0),2),"Exclude")</f>
        <v>Union Labor</v>
      </c>
      <c r="O791" s="14" t="str">
        <f>VLOOKUP(X791,'Department Detail'!$A$2:$F$5229,5,FALSE)</f>
        <v>PST &amp; Field Support Services</v>
      </c>
      <c r="R791" s="76"/>
      <c r="X791" s="14">
        <v>2153</v>
      </c>
    </row>
    <row r="792" spans="1:24" s="14" customFormat="1" ht="15" thickBot="1" x14ac:dyDescent="0.35">
      <c r="A792" s="13"/>
      <c r="B792" s="57" t="s">
        <v>546</v>
      </c>
      <c r="C792" s="57" t="s">
        <v>197</v>
      </c>
      <c r="D792" s="56">
        <v>96.61</v>
      </c>
      <c r="E792" s="56"/>
      <c r="F792" s="14">
        <f>IF(AND(LEFT($C792,4)&lt;&gt;"8310")*OR(_xlfn.IFNA(MATCH(LEFT($B792,8),Reference!$E:$E,0),0),(_xlfn.IFNA(MATCH(MID($B792,5,4),Reference!$E:$E,0),0))),$D792,)</f>
        <v>0</v>
      </c>
      <c r="G792" s="14">
        <f t="shared" si="75"/>
        <v>0</v>
      </c>
      <c r="H792" s="14">
        <f t="shared" si="76"/>
        <v>0</v>
      </c>
      <c r="I792" s="14">
        <f>IF(AND(F792=0,G792=0,H792=0,_xlfn.IFNA(MATCH(LEFT($B792,8),Reference!$G:$G,0),0)),0,
IF(AND(F792=0,G792=0,H792=0,_xlfn.IFNA(MATCH(LEFT($B792,8),Reference!$H:$H,0),0)),$D792,
IF(AND(F792=0,G792=0,H792=0,_xlfn.IFNA(MATCH(LEFT($C792,4),Reference!$H:$H,0),0)),$D792,
IF((AND(F792=0,G792=0,H792=0,(_xlfn.IFNA(MATCH(LEFT($B792,4),Reference!$H:$H,0),0)))),$D792,
IF(AND(F792=0,G792=0,H792=0,_xlfn.IFNA(MATCH(MID($B792,5,4),Reference!$H:$H,0),0),LEFT($C792,4)&lt;&gt;"8865"),$D792,0)))))</f>
        <v>0</v>
      </c>
      <c r="J792" s="14">
        <f t="shared" si="77"/>
        <v>96.61</v>
      </c>
      <c r="K792" s="14">
        <f t="shared" si="78"/>
        <v>96.61</v>
      </c>
      <c r="L792" s="14">
        <f t="shared" si="79"/>
        <v>0</v>
      </c>
      <c r="M792" s="14" t="str">
        <f>IFERROR(IFERROR(INDEX(Reference!$C:$C,MATCH(VALUE(LEFT(B792,(FIND("-",B792,1)-1))),Reference!$B:$B,0)),INDEX(Reference!$C:$C,MATCH((LEFT(B792,(FIND("-",B792,1)-1))),Reference!$B:$B,0))),IFERROR(IF(FIND("-",B792),"Asset Management",""),""))</f>
        <v>DBU/Field Ops O&amp;M</v>
      </c>
      <c r="N792" s="14" t="str">
        <f>_xlfn.IFNA(INDEX(Reference!$M:$N,MATCH($C792,Reference!$M:$M,0),2),"Exclude")</f>
        <v>Union Labor</v>
      </c>
      <c r="O792" s="14" t="str">
        <f>VLOOKUP(X792,'Department Detail'!$A$2:$F$5229,5,FALSE)</f>
        <v>PST &amp; Field Support Services</v>
      </c>
      <c r="R792" s="76"/>
      <c r="X792" s="14">
        <v>2153</v>
      </c>
    </row>
    <row r="793" spans="1:24" s="14" customFormat="1" ht="15" thickBot="1" x14ac:dyDescent="0.35">
      <c r="A793" s="13"/>
      <c r="B793" s="57" t="s">
        <v>546</v>
      </c>
      <c r="C793" s="57" t="s">
        <v>191</v>
      </c>
      <c r="D793" s="56">
        <v>408.60999999999996</v>
      </c>
      <c r="E793" s="56"/>
      <c r="F793" s="14">
        <f>IF(AND(LEFT($C793,4)&lt;&gt;"8310")*OR(_xlfn.IFNA(MATCH(LEFT($B793,8),Reference!$E:$E,0),0),(_xlfn.IFNA(MATCH(MID($B793,5,4),Reference!$E:$E,0),0))),$D793,)</f>
        <v>0</v>
      </c>
      <c r="G793" s="14">
        <f t="shared" si="75"/>
        <v>0</v>
      </c>
      <c r="H793" s="14">
        <f t="shared" si="76"/>
        <v>0</v>
      </c>
      <c r="I793" s="14">
        <f>IF(AND(F793=0,G793=0,H793=0,_xlfn.IFNA(MATCH(LEFT($B793,8),Reference!$G:$G,0),0)),0,
IF(AND(F793=0,G793=0,H793=0,_xlfn.IFNA(MATCH(LEFT($B793,8),Reference!$H:$H,0),0)),$D793,
IF(AND(F793=0,G793=0,H793=0,_xlfn.IFNA(MATCH(LEFT($C793,4),Reference!$H:$H,0),0)),$D793,
IF((AND(F793=0,G793=0,H793=0,(_xlfn.IFNA(MATCH(LEFT($B793,4),Reference!$H:$H,0),0)))),$D793,
IF(AND(F793=0,G793=0,H793=0,_xlfn.IFNA(MATCH(MID($B793,5,4),Reference!$H:$H,0),0),LEFT($C793,4)&lt;&gt;"8865"),$D793,0)))))</f>
        <v>0</v>
      </c>
      <c r="J793" s="14">
        <f t="shared" si="77"/>
        <v>408.60999999999996</v>
      </c>
      <c r="K793" s="14">
        <f t="shared" si="78"/>
        <v>408.60999999999996</v>
      </c>
      <c r="L793" s="14">
        <f t="shared" si="79"/>
        <v>0</v>
      </c>
      <c r="M793" s="14" t="str">
        <f>IFERROR(IFERROR(INDEX(Reference!$C:$C,MATCH(VALUE(LEFT(B793,(FIND("-",B793,1)-1))),Reference!$B:$B,0)),INDEX(Reference!$C:$C,MATCH((LEFT(B793,(FIND("-",B793,1)-1))),Reference!$B:$B,0))),IFERROR(IF(FIND("-",B793),"Asset Management",""),""))</f>
        <v>DBU/Field Ops O&amp;M</v>
      </c>
      <c r="N793" s="14" t="str">
        <f>_xlfn.IFNA(INDEX(Reference!$M:$N,MATCH($C793,Reference!$M:$M,0),2),"Exclude")</f>
        <v>Union Labor</v>
      </c>
      <c r="O793" s="14" t="str">
        <f>VLOOKUP(X793,'Department Detail'!$A$2:$F$5229,5,FALSE)</f>
        <v>PST &amp; Field Support Services</v>
      </c>
      <c r="R793" s="76"/>
      <c r="X793" s="14">
        <v>2153</v>
      </c>
    </row>
    <row r="794" spans="1:24" s="14" customFormat="1" ht="15" thickBot="1" x14ac:dyDescent="0.35">
      <c r="A794" s="13"/>
      <c r="B794" s="57" t="s">
        <v>547</v>
      </c>
      <c r="C794" s="57" t="s">
        <v>186</v>
      </c>
      <c r="D794" s="56">
        <v>43777.33</v>
      </c>
      <c r="E794" s="56"/>
      <c r="F794" s="14">
        <f>IF(AND(LEFT($C794,4)&lt;&gt;"8310")*OR(_xlfn.IFNA(MATCH(LEFT($B794,8),Reference!$E:$E,0),0),(_xlfn.IFNA(MATCH(MID($B794,5,4),Reference!$E:$E,0),0))),$D794,)</f>
        <v>0</v>
      </c>
      <c r="G794" s="14">
        <f t="shared" si="75"/>
        <v>0</v>
      </c>
      <c r="H794" s="14">
        <f t="shared" si="76"/>
        <v>0</v>
      </c>
      <c r="I794" s="14">
        <f>IF(AND(F794=0,G794=0,H794=0,_xlfn.IFNA(MATCH(LEFT($B794,8),Reference!$G:$G,0),0)),0,
IF(AND(F794=0,G794=0,H794=0,_xlfn.IFNA(MATCH(LEFT($B794,8),Reference!$H:$H,0),0)),$D794,
IF(AND(F794=0,G794=0,H794=0,_xlfn.IFNA(MATCH(LEFT($C794,4),Reference!$H:$H,0),0)),$D794,
IF((AND(F794=0,G794=0,H794=0,(_xlfn.IFNA(MATCH(LEFT($B794,4),Reference!$H:$H,0),0)))),$D794,
IF(AND(F794=0,G794=0,H794=0,_xlfn.IFNA(MATCH(MID($B794,5,4),Reference!$H:$H,0),0),LEFT($C794,4)&lt;&gt;"8865"),$D794,0)))))</f>
        <v>0</v>
      </c>
      <c r="J794" s="14">
        <f t="shared" si="77"/>
        <v>43777.33</v>
      </c>
      <c r="K794" s="14">
        <f t="shared" si="78"/>
        <v>43777.33</v>
      </c>
      <c r="L794" s="14">
        <f t="shared" si="79"/>
        <v>0</v>
      </c>
      <c r="M794" s="14" t="str">
        <f>IFERROR(IFERROR(INDEX(Reference!$C:$C,MATCH(VALUE(LEFT(B794,(FIND("-",B794,1)-1))),Reference!$B:$B,0)),INDEX(Reference!$C:$C,MATCH((LEFT(B794,(FIND("-",B794,1)-1))),Reference!$B:$B,0))),IFERROR(IF(FIND("-",B794),"Asset Management",""),""))</f>
        <v>DBU/Field Ops O&amp;M</v>
      </c>
      <c r="N794" s="14" t="str">
        <f>_xlfn.IFNA(INDEX(Reference!$M:$N,MATCH($C794,Reference!$M:$M,0),2),"Exclude")</f>
        <v>Union Labor</v>
      </c>
      <c r="O794" s="14" t="str">
        <f>VLOOKUP(X794,'Department Detail'!$A$2:$F$5229,5,FALSE)</f>
        <v>PST &amp; Field Support Services</v>
      </c>
      <c r="R794" s="76"/>
      <c r="X794" s="14">
        <v>2153</v>
      </c>
    </row>
    <row r="795" spans="1:24" s="14" customFormat="1" ht="15" thickBot="1" x14ac:dyDescent="0.35">
      <c r="A795" s="13"/>
      <c r="B795" s="57" t="s">
        <v>547</v>
      </c>
      <c r="C795" s="57" t="s">
        <v>195</v>
      </c>
      <c r="D795" s="56">
        <v>217.79</v>
      </c>
      <c r="E795" s="56"/>
      <c r="F795" s="14">
        <f>IF(AND(LEFT($C795,4)&lt;&gt;"8310")*OR(_xlfn.IFNA(MATCH(LEFT($B795,8),Reference!$E:$E,0),0),(_xlfn.IFNA(MATCH(MID($B795,5,4),Reference!$E:$E,0),0))),$D795,)</f>
        <v>0</v>
      </c>
      <c r="G795" s="14">
        <f t="shared" si="75"/>
        <v>0</v>
      </c>
      <c r="H795" s="14">
        <f t="shared" si="76"/>
        <v>0</v>
      </c>
      <c r="I795" s="14">
        <f>IF(AND(F795=0,G795=0,H795=0,_xlfn.IFNA(MATCH(LEFT($B795,8),Reference!$G:$G,0),0)),0,
IF(AND(F795=0,G795=0,H795=0,_xlfn.IFNA(MATCH(LEFT($B795,8),Reference!$H:$H,0),0)),$D795,
IF(AND(F795=0,G795=0,H795=0,_xlfn.IFNA(MATCH(LEFT($C795,4),Reference!$H:$H,0),0)),$D795,
IF((AND(F795=0,G795=0,H795=0,(_xlfn.IFNA(MATCH(LEFT($B795,4),Reference!$H:$H,0),0)))),$D795,
IF(AND(F795=0,G795=0,H795=0,_xlfn.IFNA(MATCH(MID($B795,5,4),Reference!$H:$H,0),0),LEFT($C795,4)&lt;&gt;"8865"),$D795,0)))))</f>
        <v>0</v>
      </c>
      <c r="J795" s="14">
        <f t="shared" si="77"/>
        <v>217.79</v>
      </c>
      <c r="K795" s="14">
        <f t="shared" si="78"/>
        <v>217.79</v>
      </c>
      <c r="L795" s="14">
        <f t="shared" si="79"/>
        <v>0</v>
      </c>
      <c r="M795" s="14" t="str">
        <f>IFERROR(IFERROR(INDEX(Reference!$C:$C,MATCH(VALUE(LEFT(B795,(FIND("-",B795,1)-1))),Reference!$B:$B,0)),INDEX(Reference!$C:$C,MATCH((LEFT(B795,(FIND("-",B795,1)-1))),Reference!$B:$B,0))),IFERROR(IF(FIND("-",B795),"Asset Management",""),""))</f>
        <v>DBU/Field Ops O&amp;M</v>
      </c>
      <c r="N795" s="14" t="str">
        <f>_xlfn.IFNA(INDEX(Reference!$M:$N,MATCH($C795,Reference!$M:$M,0),2),"Exclude")</f>
        <v>NonUnion Labor</v>
      </c>
      <c r="O795" s="14" t="str">
        <f>VLOOKUP(X795,'Department Detail'!$A$2:$F$5229,5,FALSE)</f>
        <v>PST &amp; Field Support Services</v>
      </c>
      <c r="R795" s="76"/>
      <c r="X795" s="14">
        <v>2153</v>
      </c>
    </row>
    <row r="796" spans="1:24" s="14" customFormat="1" ht="15" thickBot="1" x14ac:dyDescent="0.35">
      <c r="A796" s="13"/>
      <c r="B796" s="57" t="s">
        <v>547</v>
      </c>
      <c r="C796" s="57" t="s">
        <v>197</v>
      </c>
      <c r="D796" s="56">
        <v>100490.97999999998</v>
      </c>
      <c r="E796" s="56"/>
      <c r="F796" s="14">
        <f>IF(AND(LEFT($C796,4)&lt;&gt;"8310")*OR(_xlfn.IFNA(MATCH(LEFT($B796,8),Reference!$E:$E,0),0),(_xlfn.IFNA(MATCH(MID($B796,5,4),Reference!$E:$E,0),0))),$D796,)</f>
        <v>0</v>
      </c>
      <c r="G796" s="14">
        <f t="shared" si="75"/>
        <v>0</v>
      </c>
      <c r="H796" s="14">
        <f t="shared" si="76"/>
        <v>0</v>
      </c>
      <c r="I796" s="14">
        <f>IF(AND(F796=0,G796=0,H796=0,_xlfn.IFNA(MATCH(LEFT($B796,8),Reference!$G:$G,0),0)),0,
IF(AND(F796=0,G796=0,H796=0,_xlfn.IFNA(MATCH(LEFT($B796,8),Reference!$H:$H,0),0)),$D796,
IF(AND(F796=0,G796=0,H796=0,_xlfn.IFNA(MATCH(LEFT($C796,4),Reference!$H:$H,0),0)),$D796,
IF((AND(F796=0,G796=0,H796=0,(_xlfn.IFNA(MATCH(LEFT($B796,4),Reference!$H:$H,0),0)))),$D796,
IF(AND(F796=0,G796=0,H796=0,_xlfn.IFNA(MATCH(MID($B796,5,4),Reference!$H:$H,0),0),LEFT($C796,4)&lt;&gt;"8865"),$D796,0)))))</f>
        <v>0</v>
      </c>
      <c r="J796" s="14">
        <f t="shared" si="77"/>
        <v>100490.97999999998</v>
      </c>
      <c r="K796" s="14">
        <f t="shared" si="78"/>
        <v>100490.97999999998</v>
      </c>
      <c r="L796" s="14">
        <f t="shared" si="79"/>
        <v>0</v>
      </c>
      <c r="M796" s="14" t="str">
        <f>IFERROR(IFERROR(INDEX(Reference!$C:$C,MATCH(VALUE(LEFT(B796,(FIND("-",B796,1)-1))),Reference!$B:$B,0)),INDEX(Reference!$C:$C,MATCH((LEFT(B796,(FIND("-",B796,1)-1))),Reference!$B:$B,0))),IFERROR(IF(FIND("-",B796),"Asset Management",""),""))</f>
        <v>DBU/Field Ops O&amp;M</v>
      </c>
      <c r="N796" s="14" t="str">
        <f>_xlfn.IFNA(INDEX(Reference!$M:$N,MATCH($C796,Reference!$M:$M,0),2),"Exclude")</f>
        <v>Union Labor</v>
      </c>
      <c r="O796" s="14" t="str">
        <f>VLOOKUP(X796,'Department Detail'!$A$2:$F$5229,5,FALSE)</f>
        <v>PST &amp; Field Support Services</v>
      </c>
      <c r="R796" s="76"/>
      <c r="X796" s="14">
        <v>2154</v>
      </c>
    </row>
    <row r="797" spans="1:24" s="14" customFormat="1" ht="15" thickBot="1" x14ac:dyDescent="0.35">
      <c r="A797" s="13"/>
      <c r="B797" s="57" t="s">
        <v>547</v>
      </c>
      <c r="C797" s="57" t="s">
        <v>202</v>
      </c>
      <c r="D797" s="56">
        <v>112.5</v>
      </c>
      <c r="E797" s="56"/>
      <c r="F797" s="14">
        <f>IF(AND(LEFT($C797,4)&lt;&gt;"8310")*OR(_xlfn.IFNA(MATCH(LEFT($B797,8),Reference!$E:$E,0),0),(_xlfn.IFNA(MATCH(MID($B797,5,4),Reference!$E:$E,0),0))),$D797,)</f>
        <v>0</v>
      </c>
      <c r="G797" s="14">
        <f t="shared" si="75"/>
        <v>0</v>
      </c>
      <c r="H797" s="14">
        <f t="shared" si="76"/>
        <v>0</v>
      </c>
      <c r="I797" s="14">
        <f>IF(AND(F797=0,G797=0,H797=0,_xlfn.IFNA(MATCH(LEFT($B797,8),Reference!$G:$G,0),0)),0,
IF(AND(F797=0,G797=0,H797=0,_xlfn.IFNA(MATCH(LEFT($B797,8),Reference!$H:$H,0),0)),$D797,
IF(AND(F797=0,G797=0,H797=0,_xlfn.IFNA(MATCH(LEFT($C797,4),Reference!$H:$H,0),0)),$D797,
IF((AND(F797=0,G797=0,H797=0,(_xlfn.IFNA(MATCH(LEFT($B797,4),Reference!$H:$H,0),0)))),$D797,
IF(AND(F797=0,G797=0,H797=0,_xlfn.IFNA(MATCH(MID($B797,5,4),Reference!$H:$H,0),0),LEFT($C797,4)&lt;&gt;"8865"),$D797,0)))))</f>
        <v>0</v>
      </c>
      <c r="J797" s="14">
        <f t="shared" si="77"/>
        <v>112.5</v>
      </c>
      <c r="K797" s="14">
        <f t="shared" si="78"/>
        <v>112.5</v>
      </c>
      <c r="L797" s="14">
        <f t="shared" si="79"/>
        <v>0</v>
      </c>
      <c r="M797" s="14" t="str">
        <f>IFERROR(IFERROR(INDEX(Reference!$C:$C,MATCH(VALUE(LEFT(B797,(FIND("-",B797,1)-1))),Reference!$B:$B,0)),INDEX(Reference!$C:$C,MATCH((LEFT(B797,(FIND("-",B797,1)-1))),Reference!$B:$B,0))),IFERROR(IF(FIND("-",B797),"Asset Management",""),""))</f>
        <v>DBU/Field Ops O&amp;M</v>
      </c>
      <c r="N797" s="14" t="str">
        <f>_xlfn.IFNA(INDEX(Reference!$M:$N,MATCH($C797,Reference!$M:$M,0),2),"Exclude")</f>
        <v>Nonlabor</v>
      </c>
      <c r="O797" s="14" t="str">
        <f>VLOOKUP(X797,'Department Detail'!$A$2:$F$5229,5,FALSE)</f>
        <v>PST &amp; Field Support Services</v>
      </c>
      <c r="R797" s="76"/>
      <c r="X797" s="14">
        <v>2154</v>
      </c>
    </row>
    <row r="798" spans="1:24" s="14" customFormat="1" ht="15" thickBot="1" x14ac:dyDescent="0.35">
      <c r="A798" s="13"/>
      <c r="B798" s="57" t="s">
        <v>547</v>
      </c>
      <c r="C798" s="57" t="s">
        <v>231</v>
      </c>
      <c r="D798" s="56">
        <v>3530</v>
      </c>
      <c r="E798" s="56"/>
      <c r="F798" s="14">
        <f>IF(AND(LEFT($C798,4)&lt;&gt;"8310")*OR(_xlfn.IFNA(MATCH(LEFT($B798,8),Reference!$E:$E,0),0),(_xlfn.IFNA(MATCH(MID($B798,5,4),Reference!$E:$E,0),0))),$D798,)</f>
        <v>0</v>
      </c>
      <c r="G798" s="14">
        <f t="shared" si="75"/>
        <v>0</v>
      </c>
      <c r="H798" s="14">
        <f t="shared" si="76"/>
        <v>0</v>
      </c>
      <c r="I798" s="14">
        <f>IF(AND(F798=0,G798=0,H798=0,_xlfn.IFNA(MATCH(LEFT($B798,8),Reference!$G:$G,0),0)),0,
IF(AND(F798=0,G798=0,H798=0,_xlfn.IFNA(MATCH(LEFT($B798,8),Reference!$H:$H,0),0)),$D798,
IF(AND(F798=0,G798=0,H798=0,_xlfn.IFNA(MATCH(LEFT($C798,4),Reference!$H:$H,0),0)),$D798,
IF((AND(F798=0,G798=0,H798=0,(_xlfn.IFNA(MATCH(LEFT($B798,4),Reference!$H:$H,0),0)))),$D798,
IF(AND(F798=0,G798=0,H798=0,_xlfn.IFNA(MATCH(MID($B798,5,4),Reference!$H:$H,0),0),LEFT($C798,4)&lt;&gt;"8865"),$D798,0)))))</f>
        <v>0</v>
      </c>
      <c r="J798" s="14">
        <f t="shared" si="77"/>
        <v>3530</v>
      </c>
      <c r="K798" s="14">
        <f t="shared" si="78"/>
        <v>3530</v>
      </c>
      <c r="L798" s="14">
        <f t="shared" si="79"/>
        <v>0</v>
      </c>
      <c r="M798" s="14" t="str">
        <f>IFERROR(IFERROR(INDEX(Reference!$C:$C,MATCH(VALUE(LEFT(B798,(FIND("-",B798,1)-1))),Reference!$B:$B,0)),INDEX(Reference!$C:$C,MATCH((LEFT(B798,(FIND("-",B798,1)-1))),Reference!$B:$B,0))),IFERROR(IF(FIND("-",B798),"Asset Management",""),""))</f>
        <v>DBU/Field Ops O&amp;M</v>
      </c>
      <c r="N798" s="14" t="str">
        <f>_xlfn.IFNA(INDEX(Reference!$M:$N,MATCH($C798,Reference!$M:$M,0),2),"Exclude")</f>
        <v>Nonlabor</v>
      </c>
      <c r="O798" s="14" t="str">
        <f>VLOOKUP(X798,'Department Detail'!$A$2:$F$5229,5,FALSE)</f>
        <v>PST &amp; Field Support Services</v>
      </c>
      <c r="R798" s="76"/>
      <c r="X798" s="14">
        <v>2154</v>
      </c>
    </row>
    <row r="799" spans="1:24" s="14" customFormat="1" ht="15" thickBot="1" x14ac:dyDescent="0.35">
      <c r="A799" s="13"/>
      <c r="B799" s="57" t="s">
        <v>547</v>
      </c>
      <c r="C799" s="57" t="s">
        <v>191</v>
      </c>
      <c r="D799" s="56">
        <v>164109.58000000002</v>
      </c>
      <c r="E799" s="56"/>
      <c r="F799" s="14">
        <f>IF(AND(LEFT($C799,4)&lt;&gt;"8310")*OR(_xlfn.IFNA(MATCH(LEFT($B799,8),Reference!$E:$E,0),0),(_xlfn.IFNA(MATCH(MID($B799,5,4),Reference!$E:$E,0),0))),$D799,)</f>
        <v>0</v>
      </c>
      <c r="G799" s="14">
        <f t="shared" si="75"/>
        <v>0</v>
      </c>
      <c r="H799" s="14">
        <f t="shared" si="76"/>
        <v>0</v>
      </c>
      <c r="I799" s="14">
        <f>IF(AND(F799=0,G799=0,H799=0,_xlfn.IFNA(MATCH(LEFT($B799,8),Reference!$G:$G,0),0)),0,
IF(AND(F799=0,G799=0,H799=0,_xlfn.IFNA(MATCH(LEFT($B799,8),Reference!$H:$H,0),0)),$D799,
IF(AND(F799=0,G799=0,H799=0,_xlfn.IFNA(MATCH(LEFT($C799,4),Reference!$H:$H,0),0)),$D799,
IF((AND(F799=0,G799=0,H799=0,(_xlfn.IFNA(MATCH(LEFT($B799,4),Reference!$H:$H,0),0)))),$D799,
IF(AND(F799=0,G799=0,H799=0,_xlfn.IFNA(MATCH(MID($B799,5,4),Reference!$H:$H,0),0),LEFT($C799,4)&lt;&gt;"8865"),$D799,0)))))</f>
        <v>0</v>
      </c>
      <c r="J799" s="14">
        <f t="shared" si="77"/>
        <v>164109.58000000002</v>
      </c>
      <c r="K799" s="14">
        <f t="shared" si="78"/>
        <v>164109.58000000002</v>
      </c>
      <c r="L799" s="14">
        <f t="shared" si="79"/>
        <v>0</v>
      </c>
      <c r="M799" s="14" t="str">
        <f>IFERROR(IFERROR(INDEX(Reference!$C:$C,MATCH(VALUE(LEFT(B799,(FIND("-",B799,1)-1))),Reference!$B:$B,0)),INDEX(Reference!$C:$C,MATCH((LEFT(B799,(FIND("-",B799,1)-1))),Reference!$B:$B,0))),IFERROR(IF(FIND("-",B799),"Asset Management",""),""))</f>
        <v>DBU/Field Ops O&amp;M</v>
      </c>
      <c r="N799" s="14" t="str">
        <f>_xlfn.IFNA(INDEX(Reference!$M:$N,MATCH($C799,Reference!$M:$M,0),2),"Exclude")</f>
        <v>Union Labor</v>
      </c>
      <c r="O799" s="14" t="str">
        <f>VLOOKUP(X799,'Department Detail'!$A$2:$F$5229,5,FALSE)</f>
        <v>PST &amp; Field Support Services</v>
      </c>
      <c r="R799" s="76"/>
      <c r="X799" s="14">
        <v>2154</v>
      </c>
    </row>
    <row r="800" spans="1:24" s="14" customFormat="1" ht="15" thickBot="1" x14ac:dyDescent="0.35">
      <c r="A800" s="13"/>
      <c r="B800" s="57" t="s">
        <v>548</v>
      </c>
      <c r="C800" s="57" t="s">
        <v>190</v>
      </c>
      <c r="D800" s="56">
        <v>8688.93</v>
      </c>
      <c r="E800" s="56"/>
      <c r="F800" s="14">
        <f>IF(AND(LEFT($C800,4)&lt;&gt;"8310")*OR(_xlfn.IFNA(MATCH(LEFT($B800,8),Reference!$E:$E,0),0),(_xlfn.IFNA(MATCH(MID($B800,5,4),Reference!$E:$E,0),0))),$D800,)</f>
        <v>0</v>
      </c>
      <c r="G800" s="14">
        <f t="shared" si="75"/>
        <v>0</v>
      </c>
      <c r="H800" s="14">
        <f t="shared" si="76"/>
        <v>0</v>
      </c>
      <c r="I800" s="14">
        <f>IF(AND(F800=0,G800=0,H800=0,_xlfn.IFNA(MATCH(LEFT($B800,8),Reference!$G:$G,0),0)),0,
IF(AND(F800=0,G800=0,H800=0,_xlfn.IFNA(MATCH(LEFT($B800,8),Reference!$H:$H,0),0)),$D800,
IF(AND(F800=0,G800=0,H800=0,_xlfn.IFNA(MATCH(LEFT($C800,4),Reference!$H:$H,0),0)),$D800,
IF((AND(F800=0,G800=0,H800=0,(_xlfn.IFNA(MATCH(LEFT($B800,4),Reference!$H:$H,0),0)))),$D800,
IF(AND(F800=0,G800=0,H800=0,_xlfn.IFNA(MATCH(MID($B800,5,4),Reference!$H:$H,0),0),LEFT($C800,4)&lt;&gt;"8865"),$D800,0)))))</f>
        <v>0</v>
      </c>
      <c r="J800" s="14">
        <f t="shared" si="77"/>
        <v>8688.93</v>
      </c>
      <c r="K800" s="14">
        <f t="shared" si="78"/>
        <v>8688.93</v>
      </c>
      <c r="L800" s="14">
        <f t="shared" si="79"/>
        <v>0</v>
      </c>
      <c r="M800" s="14" t="str">
        <f>IFERROR(IFERROR(INDEX(Reference!$C:$C,MATCH(VALUE(LEFT(B800,(FIND("-",B800,1)-1))),Reference!$B:$B,0)),INDEX(Reference!$C:$C,MATCH((LEFT(B800,(FIND("-",B800,1)-1))),Reference!$B:$B,0))),IFERROR(IF(FIND("-",B800),"Asset Management",""),""))</f>
        <v>DBU/Field Ops O&amp;M</v>
      </c>
      <c r="N800" s="14" t="str">
        <f>_xlfn.IFNA(INDEX(Reference!$M:$N,MATCH($C800,Reference!$M:$M,0),2),"Exclude")</f>
        <v>Nonlabor</v>
      </c>
      <c r="O800" s="14" t="str">
        <f>VLOOKUP(X800,'Department Detail'!$A$2:$F$5229,5,FALSE)</f>
        <v>PST &amp; Field Support Services</v>
      </c>
      <c r="R800" s="76"/>
      <c r="X800" s="14">
        <v>2154</v>
      </c>
    </row>
    <row r="801" spans="1:24" s="14" customFormat="1" ht="15" thickBot="1" x14ac:dyDescent="0.35">
      <c r="A801" s="13"/>
      <c r="B801" s="57" t="s">
        <v>548</v>
      </c>
      <c r="C801" s="57" t="s">
        <v>186</v>
      </c>
      <c r="D801" s="56">
        <v>210310.3</v>
      </c>
      <c r="E801" s="56"/>
      <c r="F801" s="14">
        <f>IF(AND(LEFT($C801,4)&lt;&gt;"8310")*OR(_xlfn.IFNA(MATCH(LEFT($B801,8),Reference!$E:$E,0),0),(_xlfn.IFNA(MATCH(MID($B801,5,4),Reference!$E:$E,0),0))),$D801,)</f>
        <v>0</v>
      </c>
      <c r="G801" s="14">
        <f t="shared" si="75"/>
        <v>0</v>
      </c>
      <c r="H801" s="14">
        <f t="shared" si="76"/>
        <v>0</v>
      </c>
      <c r="I801" s="14">
        <f>IF(AND(F801=0,G801=0,H801=0,_xlfn.IFNA(MATCH(LEFT($B801,8),Reference!$G:$G,0),0)),0,
IF(AND(F801=0,G801=0,H801=0,_xlfn.IFNA(MATCH(LEFT($B801,8),Reference!$H:$H,0),0)),$D801,
IF(AND(F801=0,G801=0,H801=0,_xlfn.IFNA(MATCH(LEFT($C801,4),Reference!$H:$H,0),0)),$D801,
IF((AND(F801=0,G801=0,H801=0,(_xlfn.IFNA(MATCH(LEFT($B801,4),Reference!$H:$H,0),0)))),$D801,
IF(AND(F801=0,G801=0,H801=0,_xlfn.IFNA(MATCH(MID($B801,5,4),Reference!$H:$H,0),0),LEFT($C801,4)&lt;&gt;"8865"),$D801,0)))))</f>
        <v>0</v>
      </c>
      <c r="J801" s="14">
        <f t="shared" si="77"/>
        <v>210310.3</v>
      </c>
      <c r="K801" s="14">
        <f t="shared" si="78"/>
        <v>210310.3</v>
      </c>
      <c r="L801" s="14">
        <f t="shared" si="79"/>
        <v>0</v>
      </c>
      <c r="M801" s="14" t="str">
        <f>IFERROR(IFERROR(INDEX(Reference!$C:$C,MATCH(VALUE(LEFT(B801,(FIND("-",B801,1)-1))),Reference!$B:$B,0)),INDEX(Reference!$C:$C,MATCH((LEFT(B801,(FIND("-",B801,1)-1))),Reference!$B:$B,0))),IFERROR(IF(FIND("-",B801),"Asset Management",""),""))</f>
        <v>DBU/Field Ops O&amp;M</v>
      </c>
      <c r="N801" s="14" t="str">
        <f>_xlfn.IFNA(INDEX(Reference!$M:$N,MATCH($C801,Reference!$M:$M,0),2),"Exclude")</f>
        <v>Union Labor</v>
      </c>
      <c r="O801" s="14" t="str">
        <f>VLOOKUP(X801,'Department Detail'!$A$2:$F$5229,5,FALSE)</f>
        <v>PST &amp; Field Support Services</v>
      </c>
      <c r="R801" s="76"/>
      <c r="X801" s="14">
        <v>2154</v>
      </c>
    </row>
    <row r="802" spans="1:24" s="14" customFormat="1" ht="15" thickBot="1" x14ac:dyDescent="0.35">
      <c r="A802" s="13"/>
      <c r="B802" s="57" t="s">
        <v>548</v>
      </c>
      <c r="C802" s="57" t="s">
        <v>195</v>
      </c>
      <c r="D802" s="56">
        <v>20</v>
      </c>
      <c r="E802" s="56"/>
      <c r="F802" s="14">
        <f>IF(AND(LEFT($C802,4)&lt;&gt;"8310")*OR(_xlfn.IFNA(MATCH(LEFT($B802,8),Reference!$E:$E,0),0),(_xlfn.IFNA(MATCH(MID($B802,5,4),Reference!$E:$E,0),0))),$D802,)</f>
        <v>0</v>
      </c>
      <c r="G802" s="14">
        <f t="shared" si="75"/>
        <v>0</v>
      </c>
      <c r="H802" s="14">
        <f t="shared" si="76"/>
        <v>0</v>
      </c>
      <c r="I802" s="14">
        <f>IF(AND(F802=0,G802=0,H802=0,_xlfn.IFNA(MATCH(LEFT($B802,8),Reference!$G:$G,0),0)),0,
IF(AND(F802=0,G802=0,H802=0,_xlfn.IFNA(MATCH(LEFT($B802,8),Reference!$H:$H,0),0)),$D802,
IF(AND(F802=0,G802=0,H802=0,_xlfn.IFNA(MATCH(LEFT($C802,4),Reference!$H:$H,0),0)),$D802,
IF((AND(F802=0,G802=0,H802=0,(_xlfn.IFNA(MATCH(LEFT($B802,4),Reference!$H:$H,0),0)))),$D802,
IF(AND(F802=0,G802=0,H802=0,_xlfn.IFNA(MATCH(MID($B802,5,4),Reference!$H:$H,0),0),LEFT($C802,4)&lt;&gt;"8865"),$D802,0)))))</f>
        <v>0</v>
      </c>
      <c r="J802" s="14">
        <f t="shared" si="77"/>
        <v>20</v>
      </c>
      <c r="K802" s="14">
        <f t="shared" si="78"/>
        <v>20</v>
      </c>
      <c r="L802" s="14">
        <f t="shared" si="79"/>
        <v>0</v>
      </c>
      <c r="M802" s="14" t="str">
        <f>IFERROR(IFERROR(INDEX(Reference!$C:$C,MATCH(VALUE(LEFT(B802,(FIND("-",B802,1)-1))),Reference!$B:$B,0)),INDEX(Reference!$C:$C,MATCH((LEFT(B802,(FIND("-",B802,1)-1))),Reference!$B:$B,0))),IFERROR(IF(FIND("-",B802),"Asset Management",""),""))</f>
        <v>DBU/Field Ops O&amp;M</v>
      </c>
      <c r="N802" s="14" t="str">
        <f>_xlfn.IFNA(INDEX(Reference!$M:$N,MATCH($C802,Reference!$M:$M,0),2),"Exclude")</f>
        <v>NonUnion Labor</v>
      </c>
      <c r="O802" s="14" t="str">
        <f>VLOOKUP(X802,'Department Detail'!$A$2:$F$5229,5,FALSE)</f>
        <v>PST &amp; Field Support Services</v>
      </c>
      <c r="R802" s="76"/>
      <c r="X802" s="14">
        <v>2154</v>
      </c>
    </row>
    <row r="803" spans="1:24" s="14" customFormat="1" ht="15" thickBot="1" x14ac:dyDescent="0.35">
      <c r="A803" s="13"/>
      <c r="B803" s="57" t="s">
        <v>548</v>
      </c>
      <c r="C803" s="57" t="s">
        <v>197</v>
      </c>
      <c r="D803" s="56">
        <v>40</v>
      </c>
      <c r="E803" s="56"/>
      <c r="F803" s="14">
        <f>IF(AND(LEFT($C803,4)&lt;&gt;"8310")*OR(_xlfn.IFNA(MATCH(LEFT($B803,8),Reference!$E:$E,0),0),(_xlfn.IFNA(MATCH(MID($B803,5,4),Reference!$E:$E,0),0))),$D803,)</f>
        <v>0</v>
      </c>
      <c r="G803" s="14">
        <f t="shared" si="75"/>
        <v>0</v>
      </c>
      <c r="H803" s="14">
        <f t="shared" si="76"/>
        <v>0</v>
      </c>
      <c r="I803" s="14">
        <f>IF(AND(F803=0,G803=0,H803=0,_xlfn.IFNA(MATCH(LEFT($B803,8),Reference!$G:$G,0),0)),0,
IF(AND(F803=0,G803=0,H803=0,_xlfn.IFNA(MATCH(LEFT($B803,8),Reference!$H:$H,0),0)),$D803,
IF(AND(F803=0,G803=0,H803=0,_xlfn.IFNA(MATCH(LEFT($C803,4),Reference!$H:$H,0),0)),$D803,
IF((AND(F803=0,G803=0,H803=0,(_xlfn.IFNA(MATCH(LEFT($B803,4),Reference!$H:$H,0),0)))),$D803,
IF(AND(F803=0,G803=0,H803=0,_xlfn.IFNA(MATCH(MID($B803,5,4),Reference!$H:$H,0),0),LEFT($C803,4)&lt;&gt;"8865"),$D803,0)))))</f>
        <v>0</v>
      </c>
      <c r="J803" s="14">
        <f t="shared" si="77"/>
        <v>40</v>
      </c>
      <c r="K803" s="14">
        <f t="shared" si="78"/>
        <v>40</v>
      </c>
      <c r="L803" s="14">
        <f t="shared" si="79"/>
        <v>0</v>
      </c>
      <c r="M803" s="14" t="str">
        <f>IFERROR(IFERROR(INDEX(Reference!$C:$C,MATCH(VALUE(LEFT(B803,(FIND("-",B803,1)-1))),Reference!$B:$B,0)),INDEX(Reference!$C:$C,MATCH((LEFT(B803,(FIND("-",B803,1)-1))),Reference!$B:$B,0))),IFERROR(IF(FIND("-",B803),"Asset Management",""),""))</f>
        <v>DBU/Field Ops O&amp;M</v>
      </c>
      <c r="N803" s="14" t="str">
        <f>_xlfn.IFNA(INDEX(Reference!$M:$N,MATCH($C803,Reference!$M:$M,0),2),"Exclude")</f>
        <v>Union Labor</v>
      </c>
      <c r="O803" s="14" t="str">
        <f>VLOOKUP(X803,'Department Detail'!$A$2:$F$5229,5,FALSE)</f>
        <v>PST &amp; Field Support Services</v>
      </c>
      <c r="R803" s="76"/>
      <c r="X803" s="14">
        <v>2154</v>
      </c>
    </row>
    <row r="804" spans="1:24" s="14" customFormat="1" ht="15" thickBot="1" x14ac:dyDescent="0.35">
      <c r="A804" s="13"/>
      <c r="B804" s="57" t="s">
        <v>548</v>
      </c>
      <c r="C804" s="57" t="s">
        <v>341</v>
      </c>
      <c r="D804" s="56">
        <v>-0.04</v>
      </c>
      <c r="E804" s="56"/>
      <c r="F804" s="14">
        <f>IF(AND(LEFT($C804,4)&lt;&gt;"8310")*OR(_xlfn.IFNA(MATCH(LEFT($B804,8),Reference!$E:$E,0),0),(_xlfn.IFNA(MATCH(MID($B804,5,4),Reference!$E:$E,0),0))),$D804,)</f>
        <v>0</v>
      </c>
      <c r="G804" s="14">
        <f t="shared" si="75"/>
        <v>0</v>
      </c>
      <c r="H804" s="14">
        <f t="shared" si="76"/>
        <v>0</v>
      </c>
      <c r="I804" s="14">
        <f>IF(AND(F804=0,G804=0,H804=0,_xlfn.IFNA(MATCH(LEFT($B804,8),Reference!$G:$G,0),0)),0,
IF(AND(F804=0,G804=0,H804=0,_xlfn.IFNA(MATCH(LEFT($B804,8),Reference!$H:$H,0),0)),$D804,
IF(AND(F804=0,G804=0,H804=0,_xlfn.IFNA(MATCH(LEFT($C804,4),Reference!$H:$H,0),0)),$D804,
IF((AND(F804=0,G804=0,H804=0,(_xlfn.IFNA(MATCH(LEFT($B804,4),Reference!$H:$H,0),0)))),$D804,
IF(AND(F804=0,G804=0,H804=0,_xlfn.IFNA(MATCH(MID($B804,5,4),Reference!$H:$H,0),0),LEFT($C804,4)&lt;&gt;"8865"),$D804,0)))))</f>
        <v>0</v>
      </c>
      <c r="J804" s="14">
        <f t="shared" si="77"/>
        <v>-0.04</v>
      </c>
      <c r="K804" s="14">
        <f t="shared" si="78"/>
        <v>-0.04</v>
      </c>
      <c r="L804" s="14">
        <f t="shared" si="79"/>
        <v>0</v>
      </c>
      <c r="M804" s="14" t="str">
        <f>IFERROR(IFERROR(INDEX(Reference!$C:$C,MATCH(VALUE(LEFT(B804,(FIND("-",B804,1)-1))),Reference!$B:$B,0)),INDEX(Reference!$C:$C,MATCH((LEFT(B804,(FIND("-",B804,1)-1))),Reference!$B:$B,0))),IFERROR(IF(FIND("-",B804),"Asset Management",""),""))</f>
        <v>DBU/Field Ops O&amp;M</v>
      </c>
      <c r="N804" s="14" t="str">
        <f>_xlfn.IFNA(INDEX(Reference!$M:$N,MATCH($C804,Reference!$M:$M,0),2),"Exclude")</f>
        <v>NonUnion Labor</v>
      </c>
      <c r="O804" s="14" t="str">
        <f>VLOOKUP(X804,'Department Detail'!$A$2:$F$5229,5,FALSE)</f>
        <v>PST &amp; Field Support Services</v>
      </c>
      <c r="R804" s="76"/>
      <c r="X804" s="14">
        <v>2156</v>
      </c>
    </row>
    <row r="805" spans="1:24" s="14" customFormat="1" ht="15" thickBot="1" x14ac:dyDescent="0.35">
      <c r="A805" s="13"/>
      <c r="B805" s="57" t="s">
        <v>548</v>
      </c>
      <c r="C805" s="57" t="s">
        <v>231</v>
      </c>
      <c r="D805" s="56">
        <v>545</v>
      </c>
      <c r="E805" s="56"/>
      <c r="F805" s="14">
        <f>IF(AND(LEFT($C805,4)&lt;&gt;"8310")*OR(_xlfn.IFNA(MATCH(LEFT($B805,8),Reference!$E:$E,0),0),(_xlfn.IFNA(MATCH(MID($B805,5,4),Reference!$E:$E,0),0))),$D805,)</f>
        <v>0</v>
      </c>
      <c r="G805" s="14">
        <f t="shared" si="75"/>
        <v>0</v>
      </c>
      <c r="H805" s="14">
        <f t="shared" si="76"/>
        <v>0</v>
      </c>
      <c r="I805" s="14">
        <f>IF(AND(F805=0,G805=0,H805=0,_xlfn.IFNA(MATCH(LEFT($B805,8),Reference!$G:$G,0),0)),0,
IF(AND(F805=0,G805=0,H805=0,_xlfn.IFNA(MATCH(LEFT($B805,8),Reference!$H:$H,0),0)),$D805,
IF(AND(F805=0,G805=0,H805=0,_xlfn.IFNA(MATCH(LEFT($C805,4),Reference!$H:$H,0),0)),$D805,
IF((AND(F805=0,G805=0,H805=0,(_xlfn.IFNA(MATCH(LEFT($B805,4),Reference!$H:$H,0),0)))),$D805,
IF(AND(F805=0,G805=0,H805=0,_xlfn.IFNA(MATCH(MID($B805,5,4),Reference!$H:$H,0),0),LEFT($C805,4)&lt;&gt;"8865"),$D805,0)))))</f>
        <v>0</v>
      </c>
      <c r="J805" s="14">
        <f t="shared" si="77"/>
        <v>545</v>
      </c>
      <c r="K805" s="14">
        <f t="shared" si="78"/>
        <v>545</v>
      </c>
      <c r="L805" s="14">
        <f t="shared" si="79"/>
        <v>0</v>
      </c>
      <c r="M805" s="14" t="str">
        <f>IFERROR(IFERROR(INDEX(Reference!$C:$C,MATCH(VALUE(LEFT(B805,(FIND("-",B805,1)-1))),Reference!$B:$B,0)),INDEX(Reference!$C:$C,MATCH((LEFT(B805,(FIND("-",B805,1)-1))),Reference!$B:$B,0))),IFERROR(IF(FIND("-",B805),"Asset Management",""),""))</f>
        <v>DBU/Field Ops O&amp;M</v>
      </c>
      <c r="N805" s="14" t="str">
        <f>_xlfn.IFNA(INDEX(Reference!$M:$N,MATCH($C805,Reference!$M:$M,0),2),"Exclude")</f>
        <v>Nonlabor</v>
      </c>
      <c r="O805" s="14" t="str">
        <f>VLOOKUP(X805,'Department Detail'!$A$2:$F$5229,5,FALSE)</f>
        <v>PST &amp; Field Support Services</v>
      </c>
      <c r="R805" s="76"/>
      <c r="X805" s="14">
        <v>2156</v>
      </c>
    </row>
    <row r="806" spans="1:24" s="14" customFormat="1" ht="15" thickBot="1" x14ac:dyDescent="0.35">
      <c r="A806" s="13"/>
      <c r="B806" s="57" t="s">
        <v>548</v>
      </c>
      <c r="C806" s="57" t="s">
        <v>208</v>
      </c>
      <c r="D806" s="56">
        <v>103838.07999999999</v>
      </c>
      <c r="E806" s="56"/>
      <c r="F806" s="14">
        <f>IF(AND(LEFT($C806,4)&lt;&gt;"8310")*OR(_xlfn.IFNA(MATCH(LEFT($B806,8),Reference!$E:$E,0),0),(_xlfn.IFNA(MATCH(MID($B806,5,4),Reference!$E:$E,0),0))),$D806,)</f>
        <v>0</v>
      </c>
      <c r="G806" s="14">
        <f t="shared" si="75"/>
        <v>0</v>
      </c>
      <c r="H806" s="14">
        <f t="shared" si="76"/>
        <v>0</v>
      </c>
      <c r="I806" s="14">
        <f>IF(AND(F806=0,G806=0,H806=0,_xlfn.IFNA(MATCH(LEFT($B806,8),Reference!$G:$G,0),0)),0,
IF(AND(F806=0,G806=0,H806=0,_xlfn.IFNA(MATCH(LEFT($B806,8),Reference!$H:$H,0),0)),$D806,
IF(AND(F806=0,G806=0,H806=0,_xlfn.IFNA(MATCH(LEFT($C806,4),Reference!$H:$H,0),0)),$D806,
IF((AND(F806=0,G806=0,H806=0,(_xlfn.IFNA(MATCH(LEFT($B806,4),Reference!$H:$H,0),0)))),$D806,
IF(AND(F806=0,G806=0,H806=0,_xlfn.IFNA(MATCH(MID($B806,5,4),Reference!$H:$H,0),0),LEFT($C806,4)&lt;&gt;"8865"),$D806,0)))))</f>
        <v>0</v>
      </c>
      <c r="J806" s="14">
        <f t="shared" si="77"/>
        <v>103838.07999999999</v>
      </c>
      <c r="K806" s="14">
        <f t="shared" si="78"/>
        <v>103838.07999999999</v>
      </c>
      <c r="L806" s="14">
        <f t="shared" si="79"/>
        <v>0</v>
      </c>
      <c r="M806" s="14" t="str">
        <f>IFERROR(IFERROR(INDEX(Reference!$C:$C,MATCH(VALUE(LEFT(B806,(FIND("-",B806,1)-1))),Reference!$B:$B,0)),INDEX(Reference!$C:$C,MATCH((LEFT(B806,(FIND("-",B806,1)-1))),Reference!$B:$B,0))),IFERROR(IF(FIND("-",B806),"Asset Management",""),""))</f>
        <v>DBU/Field Ops O&amp;M</v>
      </c>
      <c r="N806" s="14" t="str">
        <f>_xlfn.IFNA(INDEX(Reference!$M:$N,MATCH($C806,Reference!$M:$M,0),2),"Exclude")</f>
        <v>Inventory</v>
      </c>
      <c r="O806" s="14" t="str">
        <f>VLOOKUP(X806,'Department Detail'!$A$2:$F$5229,5,FALSE)</f>
        <v>PST &amp; Field Support Services</v>
      </c>
      <c r="R806" s="76"/>
      <c r="X806" s="14">
        <v>2156</v>
      </c>
    </row>
    <row r="807" spans="1:24" s="14" customFormat="1" ht="15" thickBot="1" x14ac:dyDescent="0.35">
      <c r="A807" s="13"/>
      <c r="B807" s="57" t="s">
        <v>548</v>
      </c>
      <c r="C807" s="57" t="s">
        <v>182</v>
      </c>
      <c r="D807" s="56">
        <v>203.24</v>
      </c>
      <c r="E807" s="56"/>
      <c r="F807" s="14">
        <f>IF(AND(LEFT($C807,4)&lt;&gt;"8310")*OR(_xlfn.IFNA(MATCH(LEFT($B807,8),Reference!$E:$E,0),0),(_xlfn.IFNA(MATCH(MID($B807,5,4),Reference!$E:$E,0),0))),$D807,)</f>
        <v>0</v>
      </c>
      <c r="G807" s="14">
        <f t="shared" si="75"/>
        <v>0</v>
      </c>
      <c r="H807" s="14">
        <f t="shared" si="76"/>
        <v>0</v>
      </c>
      <c r="I807" s="14">
        <f>IF(AND(F807=0,G807=0,H807=0,_xlfn.IFNA(MATCH(LEFT($B807,8),Reference!$G:$G,0),0)),0,
IF(AND(F807=0,G807=0,H807=0,_xlfn.IFNA(MATCH(LEFT($B807,8),Reference!$H:$H,0),0)),$D807,
IF(AND(F807=0,G807=0,H807=0,_xlfn.IFNA(MATCH(LEFT($C807,4),Reference!$H:$H,0),0)),$D807,
IF((AND(F807=0,G807=0,H807=0,(_xlfn.IFNA(MATCH(LEFT($B807,4),Reference!$H:$H,0),0)))),$D807,
IF(AND(F807=0,G807=0,H807=0,_xlfn.IFNA(MATCH(MID($B807,5,4),Reference!$H:$H,0),0),LEFT($C807,4)&lt;&gt;"8865"),$D807,0)))))</f>
        <v>0</v>
      </c>
      <c r="J807" s="14">
        <f t="shared" si="77"/>
        <v>203.24</v>
      </c>
      <c r="K807" s="14">
        <f t="shared" si="78"/>
        <v>203.24</v>
      </c>
      <c r="L807" s="14">
        <f t="shared" si="79"/>
        <v>0</v>
      </c>
      <c r="M807" s="14" t="str">
        <f>IFERROR(IFERROR(INDEX(Reference!$C:$C,MATCH(VALUE(LEFT(B807,(FIND("-",B807,1)-1))),Reference!$B:$B,0)),INDEX(Reference!$C:$C,MATCH((LEFT(B807,(FIND("-",B807,1)-1))),Reference!$B:$B,0))),IFERROR(IF(FIND("-",B807),"Asset Management",""),""))</f>
        <v>DBU/Field Ops O&amp;M</v>
      </c>
      <c r="N807" s="14" t="str">
        <f>_xlfn.IFNA(INDEX(Reference!$M:$N,MATCH($C807,Reference!$M:$M,0),2),"Exclude")</f>
        <v>Nonlabor</v>
      </c>
      <c r="O807" s="14" t="str">
        <f>VLOOKUP(X807,'Department Detail'!$A$2:$F$5229,5,FALSE)</f>
        <v>PST &amp; Field Support Services</v>
      </c>
      <c r="R807" s="76"/>
      <c r="X807" s="14">
        <v>2164</v>
      </c>
    </row>
    <row r="808" spans="1:24" s="14" customFormat="1" ht="15" thickBot="1" x14ac:dyDescent="0.35">
      <c r="A808" s="13"/>
      <c r="B808" s="57" t="s">
        <v>548</v>
      </c>
      <c r="C808" s="57" t="s">
        <v>211</v>
      </c>
      <c r="D808" s="56">
        <v>-18658.620000000003</v>
      </c>
      <c r="E808" s="56"/>
      <c r="F808" s="14">
        <f>IF(AND(LEFT($C808,4)&lt;&gt;"8310")*OR(_xlfn.IFNA(MATCH(LEFT($B808,8),Reference!$E:$E,0),0),(_xlfn.IFNA(MATCH(MID($B808,5,4),Reference!$E:$E,0),0))),$D808,)</f>
        <v>0</v>
      </c>
      <c r="G808" s="14">
        <f t="shared" si="75"/>
        <v>0</v>
      </c>
      <c r="H808" s="14">
        <f t="shared" si="76"/>
        <v>0</v>
      </c>
      <c r="I808" s="14">
        <f>IF(AND(F808=0,G808=0,H808=0,_xlfn.IFNA(MATCH(LEFT($B808,8),Reference!$G:$G,0),0)),0,
IF(AND(F808=0,G808=0,H808=0,_xlfn.IFNA(MATCH(LEFT($B808,8),Reference!$H:$H,0),0)),$D808,
IF(AND(F808=0,G808=0,H808=0,_xlfn.IFNA(MATCH(LEFT($C808,4),Reference!$H:$H,0),0)),$D808,
IF((AND(F808=0,G808=0,H808=0,(_xlfn.IFNA(MATCH(LEFT($B808,4),Reference!$H:$H,0),0)))),$D808,
IF(AND(F808=0,G808=0,H808=0,_xlfn.IFNA(MATCH(MID($B808,5,4),Reference!$H:$H,0),0),LEFT($C808,4)&lt;&gt;"8865"),$D808,0)))))</f>
        <v>0</v>
      </c>
      <c r="J808" s="14">
        <f t="shared" si="77"/>
        <v>-18658.620000000003</v>
      </c>
      <c r="K808" s="14">
        <f t="shared" si="78"/>
        <v>-18658.620000000003</v>
      </c>
      <c r="L808" s="14">
        <f t="shared" si="79"/>
        <v>0</v>
      </c>
      <c r="M808" s="14" t="str">
        <f>IFERROR(IFERROR(INDEX(Reference!$C:$C,MATCH(VALUE(LEFT(B808,(FIND("-",B808,1)-1))),Reference!$B:$B,0)),INDEX(Reference!$C:$C,MATCH((LEFT(B808,(FIND("-",B808,1)-1))),Reference!$B:$B,0))),IFERROR(IF(FIND("-",B808),"Asset Management",""),""))</f>
        <v>DBU/Field Ops O&amp;M</v>
      </c>
      <c r="N808" s="14" t="str">
        <f>_xlfn.IFNA(INDEX(Reference!$M:$N,MATCH($C808,Reference!$M:$M,0),2),"Exclude")</f>
        <v>Inventory</v>
      </c>
      <c r="O808" s="14" t="str">
        <f>VLOOKUP(X808,'Department Detail'!$A$2:$F$5229,5,FALSE)</f>
        <v>PST &amp; Field Support Services</v>
      </c>
      <c r="R808" s="76"/>
      <c r="X808" s="14">
        <v>2164</v>
      </c>
    </row>
    <row r="809" spans="1:24" s="14" customFormat="1" ht="15" thickBot="1" x14ac:dyDescent="0.35">
      <c r="A809" s="13"/>
      <c r="B809" s="57" t="s">
        <v>548</v>
      </c>
      <c r="C809" s="57" t="s">
        <v>213</v>
      </c>
      <c r="D809" s="56">
        <v>121.73</v>
      </c>
      <c r="E809" s="56"/>
      <c r="F809" s="14">
        <f>IF(AND(LEFT($C809,4)&lt;&gt;"8310")*OR(_xlfn.IFNA(MATCH(LEFT($B809,8),Reference!$E:$E,0),0),(_xlfn.IFNA(MATCH(MID($B809,5,4),Reference!$E:$E,0),0))),$D809,)</f>
        <v>0</v>
      </c>
      <c r="G809" s="14">
        <f t="shared" si="75"/>
        <v>0</v>
      </c>
      <c r="H809" s="14">
        <f t="shared" si="76"/>
        <v>0</v>
      </c>
      <c r="I809" s="14">
        <f>IF(AND(F809=0,G809=0,H809=0,_xlfn.IFNA(MATCH(LEFT($B809,8),Reference!$G:$G,0),0)),0,
IF(AND(F809=0,G809=0,H809=0,_xlfn.IFNA(MATCH(LEFT($B809,8),Reference!$H:$H,0),0)),$D809,
IF(AND(F809=0,G809=0,H809=0,_xlfn.IFNA(MATCH(LEFT($C809,4),Reference!$H:$H,0),0)),$D809,
IF((AND(F809=0,G809=0,H809=0,(_xlfn.IFNA(MATCH(LEFT($B809,4),Reference!$H:$H,0),0)))),$D809,
IF(AND(F809=0,G809=0,H809=0,_xlfn.IFNA(MATCH(MID($B809,5,4),Reference!$H:$H,0),0),LEFT($C809,4)&lt;&gt;"8865"),$D809,0)))))</f>
        <v>0</v>
      </c>
      <c r="J809" s="14">
        <f t="shared" si="77"/>
        <v>121.73</v>
      </c>
      <c r="K809" s="14">
        <f t="shared" si="78"/>
        <v>121.73</v>
      </c>
      <c r="L809" s="14">
        <f t="shared" si="79"/>
        <v>0</v>
      </c>
      <c r="M809" s="14" t="str">
        <f>IFERROR(IFERROR(INDEX(Reference!$C:$C,MATCH(VALUE(LEFT(B809,(FIND("-",B809,1)-1))),Reference!$B:$B,0)),INDEX(Reference!$C:$C,MATCH((LEFT(B809,(FIND("-",B809,1)-1))),Reference!$B:$B,0))),IFERROR(IF(FIND("-",B809),"Asset Management",""),""))</f>
        <v>DBU/Field Ops O&amp;M</v>
      </c>
      <c r="N809" s="14" t="str">
        <f>_xlfn.IFNA(INDEX(Reference!$M:$N,MATCH($C809,Reference!$M:$M,0),2),"Exclude")</f>
        <v>Nonlabor</v>
      </c>
      <c r="O809" s="14" t="str">
        <f>VLOOKUP(X809,'Department Detail'!$A$2:$F$5229,5,FALSE)</f>
        <v>PST &amp; Field Support Services</v>
      </c>
      <c r="R809" s="76"/>
      <c r="X809" s="14">
        <v>2164</v>
      </c>
    </row>
    <row r="810" spans="1:24" s="14" customFormat="1" ht="15" thickBot="1" x14ac:dyDescent="0.35">
      <c r="A810" s="13"/>
      <c r="B810" s="57" t="s">
        <v>548</v>
      </c>
      <c r="C810" s="57" t="s">
        <v>191</v>
      </c>
      <c r="D810" s="56">
        <v>16069.04</v>
      </c>
      <c r="E810" s="56"/>
      <c r="F810" s="14">
        <f>IF(AND(LEFT($C810,4)&lt;&gt;"8310")*OR(_xlfn.IFNA(MATCH(LEFT($B810,8),Reference!$E:$E,0),0),(_xlfn.IFNA(MATCH(MID($B810,5,4),Reference!$E:$E,0),0))),$D810,)</f>
        <v>0</v>
      </c>
      <c r="G810" s="14">
        <f t="shared" si="75"/>
        <v>0</v>
      </c>
      <c r="H810" s="14">
        <f t="shared" si="76"/>
        <v>0</v>
      </c>
      <c r="I810" s="14">
        <f>IF(AND(F810=0,G810=0,H810=0,_xlfn.IFNA(MATCH(LEFT($B810,8),Reference!$G:$G,0),0)),0,
IF(AND(F810=0,G810=0,H810=0,_xlfn.IFNA(MATCH(LEFT($B810,8),Reference!$H:$H,0),0)),$D810,
IF(AND(F810=0,G810=0,H810=0,_xlfn.IFNA(MATCH(LEFT($C810,4),Reference!$H:$H,0),0)),$D810,
IF((AND(F810=0,G810=0,H810=0,(_xlfn.IFNA(MATCH(LEFT($B810,4),Reference!$H:$H,0),0)))),$D810,
IF(AND(F810=0,G810=0,H810=0,_xlfn.IFNA(MATCH(MID($B810,5,4),Reference!$H:$H,0),0),LEFT($C810,4)&lt;&gt;"8865"),$D810,0)))))</f>
        <v>0</v>
      </c>
      <c r="J810" s="14">
        <f t="shared" si="77"/>
        <v>16069.04</v>
      </c>
      <c r="K810" s="14">
        <f t="shared" si="78"/>
        <v>16069.04</v>
      </c>
      <c r="L810" s="14">
        <f t="shared" si="79"/>
        <v>0</v>
      </c>
      <c r="M810" s="14" t="str">
        <f>IFERROR(IFERROR(INDEX(Reference!$C:$C,MATCH(VALUE(LEFT(B810,(FIND("-",B810,1)-1))),Reference!$B:$B,0)),INDEX(Reference!$C:$C,MATCH((LEFT(B810,(FIND("-",B810,1)-1))),Reference!$B:$B,0))),IFERROR(IF(FIND("-",B810),"Asset Management",""),""))</f>
        <v>DBU/Field Ops O&amp;M</v>
      </c>
      <c r="N810" s="14" t="str">
        <f>_xlfn.IFNA(INDEX(Reference!$M:$N,MATCH($C810,Reference!$M:$M,0),2),"Exclude")</f>
        <v>Union Labor</v>
      </c>
      <c r="O810" s="14" t="str">
        <f>VLOOKUP(X810,'Department Detail'!$A$2:$F$5229,5,FALSE)</f>
        <v>PST &amp; Field Support Services</v>
      </c>
      <c r="R810" s="76"/>
      <c r="X810" s="14">
        <v>2164</v>
      </c>
    </row>
    <row r="811" spans="1:24" s="14" customFormat="1" ht="15" thickBot="1" x14ac:dyDescent="0.35">
      <c r="A811" s="13"/>
      <c r="B811" s="57" t="s">
        <v>549</v>
      </c>
      <c r="C811" s="57" t="s">
        <v>190</v>
      </c>
      <c r="D811" s="56">
        <v>112.62</v>
      </c>
      <c r="E811" s="56"/>
      <c r="F811" s="14">
        <f>IF(AND(LEFT($C811,4)&lt;&gt;"8310")*OR(_xlfn.IFNA(MATCH(LEFT($B811,8),Reference!$E:$E,0),0),(_xlfn.IFNA(MATCH(MID($B811,5,4),Reference!$E:$E,0),0))),$D811,)</f>
        <v>0</v>
      </c>
      <c r="G811" s="14">
        <f t="shared" si="75"/>
        <v>0</v>
      </c>
      <c r="H811" s="14">
        <f t="shared" si="76"/>
        <v>0</v>
      </c>
      <c r="I811" s="14">
        <f>IF(AND(F811=0,G811=0,H811=0,_xlfn.IFNA(MATCH(LEFT($B811,8),Reference!$G:$G,0),0)),0,
IF(AND(F811=0,G811=0,H811=0,_xlfn.IFNA(MATCH(LEFT($B811,8),Reference!$H:$H,0),0)),$D811,
IF(AND(F811=0,G811=0,H811=0,_xlfn.IFNA(MATCH(LEFT($C811,4),Reference!$H:$H,0),0)),$D811,
IF((AND(F811=0,G811=0,H811=0,(_xlfn.IFNA(MATCH(LEFT($B811,4),Reference!$H:$H,0),0)))),$D811,
IF(AND(F811=0,G811=0,H811=0,_xlfn.IFNA(MATCH(MID($B811,5,4),Reference!$H:$H,0),0),LEFT($C811,4)&lt;&gt;"8865"),$D811,0)))))</f>
        <v>0</v>
      </c>
      <c r="J811" s="14">
        <f t="shared" si="77"/>
        <v>112.62</v>
      </c>
      <c r="K811" s="14">
        <f t="shared" si="78"/>
        <v>112.62</v>
      </c>
      <c r="L811" s="14">
        <f t="shared" si="79"/>
        <v>0</v>
      </c>
      <c r="M811" s="14" t="str">
        <f>IFERROR(IFERROR(INDEX(Reference!$C:$C,MATCH(VALUE(LEFT(B811,(FIND("-",B811,1)-1))),Reference!$B:$B,0)),INDEX(Reference!$C:$C,MATCH((LEFT(B811,(FIND("-",B811,1)-1))),Reference!$B:$B,0))),IFERROR(IF(FIND("-",B811),"Asset Management",""),""))</f>
        <v>DBU/Field Ops O&amp;M</v>
      </c>
      <c r="N811" s="14" t="str">
        <f>_xlfn.IFNA(INDEX(Reference!$M:$N,MATCH($C811,Reference!$M:$M,0),2),"Exclude")</f>
        <v>Nonlabor</v>
      </c>
      <c r="O811" s="14" t="str">
        <f>VLOOKUP(X811,'Department Detail'!$A$2:$F$5229,5,FALSE)</f>
        <v>PST &amp; Field Support Services</v>
      </c>
      <c r="R811" s="76"/>
      <c r="X811" s="14">
        <v>2164</v>
      </c>
    </row>
    <row r="812" spans="1:24" s="14" customFormat="1" ht="15" thickBot="1" x14ac:dyDescent="0.35">
      <c r="A812" s="13"/>
      <c r="B812" s="57" t="s">
        <v>550</v>
      </c>
      <c r="C812" s="57" t="s">
        <v>265</v>
      </c>
      <c r="D812" s="56">
        <v>113.82</v>
      </c>
      <c r="E812" s="56"/>
      <c r="F812" s="14">
        <f>IF(AND(LEFT($C812,4)&lt;&gt;"8310")*OR(_xlfn.IFNA(MATCH(LEFT($B812,8),Reference!$E:$E,0),0),(_xlfn.IFNA(MATCH(MID($B812,5,4),Reference!$E:$E,0),0))),$D812,)</f>
        <v>0</v>
      </c>
      <c r="G812" s="14">
        <f t="shared" si="75"/>
        <v>0</v>
      </c>
      <c r="H812" s="14">
        <f t="shared" si="76"/>
        <v>0</v>
      </c>
      <c r="I812" s="14">
        <f>IF(AND(F812=0,G812=0,H812=0,_xlfn.IFNA(MATCH(LEFT($B812,8),Reference!$G:$G,0),0)),0,
IF(AND(F812=0,G812=0,H812=0,_xlfn.IFNA(MATCH(LEFT($B812,8),Reference!$H:$H,0),0)),$D812,
IF(AND(F812=0,G812=0,H812=0,_xlfn.IFNA(MATCH(LEFT($C812,4),Reference!$H:$H,0),0)),$D812,
IF((AND(F812=0,G812=0,H812=0,(_xlfn.IFNA(MATCH(LEFT($B812,4),Reference!$H:$H,0),0)))),$D812,
IF(AND(F812=0,G812=0,H812=0,_xlfn.IFNA(MATCH(MID($B812,5,4),Reference!$H:$H,0),0),LEFT($C812,4)&lt;&gt;"8865"),$D812,0)))))</f>
        <v>113.82</v>
      </c>
      <c r="J812" s="14">
        <f t="shared" si="77"/>
        <v>0</v>
      </c>
      <c r="K812" s="14">
        <f t="shared" si="78"/>
        <v>113.82</v>
      </c>
      <c r="L812" s="14">
        <f t="shared" si="79"/>
        <v>0</v>
      </c>
      <c r="M812" s="14" t="str">
        <f>IFERROR(IFERROR(INDEX(Reference!$C:$C,MATCH(VALUE(LEFT(B812,(FIND("-",B812,1)-1))),Reference!$B:$B,0)),INDEX(Reference!$C:$C,MATCH((LEFT(B812,(FIND("-",B812,1)-1))),Reference!$B:$B,0))),IFERROR(IF(FIND("-",B812),"Asset Management",""),""))</f>
        <v>DBU/Field Ops O&amp;M</v>
      </c>
      <c r="N812" s="14" t="str">
        <f>_xlfn.IFNA(INDEX(Reference!$M:$N,MATCH($C812,Reference!$M:$M,0),2),"Exclude")</f>
        <v>Exclude</v>
      </c>
      <c r="O812" s="14" t="str">
        <f>VLOOKUP(X812,'Department Detail'!$A$2:$F$5229,5,FALSE)</f>
        <v>PST &amp; Field Support Services</v>
      </c>
      <c r="R812" s="76"/>
      <c r="X812" s="14">
        <v>2164</v>
      </c>
    </row>
    <row r="813" spans="1:24" s="14" customFormat="1" ht="15" thickBot="1" x14ac:dyDescent="0.35">
      <c r="A813" s="13"/>
      <c r="B813" s="57" t="s">
        <v>550</v>
      </c>
      <c r="C813" s="57" t="s">
        <v>270</v>
      </c>
      <c r="D813" s="56">
        <v>-15.84</v>
      </c>
      <c r="E813" s="56"/>
      <c r="F813" s="14">
        <f>IF(AND(LEFT($C813,4)&lt;&gt;"8310")*OR(_xlfn.IFNA(MATCH(LEFT($B813,8),Reference!$E:$E,0),0),(_xlfn.IFNA(MATCH(MID($B813,5,4),Reference!$E:$E,0),0))),$D813,)</f>
        <v>0</v>
      </c>
      <c r="G813" s="14">
        <f t="shared" si="75"/>
        <v>0</v>
      </c>
      <c r="H813" s="14">
        <f t="shared" si="76"/>
        <v>0</v>
      </c>
      <c r="I813" s="14">
        <f>IF(AND(F813=0,G813=0,H813=0,_xlfn.IFNA(MATCH(LEFT($B813,8),Reference!$G:$G,0),0)),0,
IF(AND(F813=0,G813=0,H813=0,_xlfn.IFNA(MATCH(LEFT($B813,8),Reference!$H:$H,0),0)),$D813,
IF(AND(F813=0,G813=0,H813=0,_xlfn.IFNA(MATCH(LEFT($C813,4),Reference!$H:$H,0),0)),$D813,
IF((AND(F813=0,G813=0,H813=0,(_xlfn.IFNA(MATCH(LEFT($B813,4),Reference!$H:$H,0),0)))),$D813,
IF(AND(F813=0,G813=0,H813=0,_xlfn.IFNA(MATCH(MID($B813,5,4),Reference!$H:$H,0),0),LEFT($C813,4)&lt;&gt;"8865"),$D813,0)))))</f>
        <v>-15.84</v>
      </c>
      <c r="J813" s="14">
        <f t="shared" si="77"/>
        <v>0</v>
      </c>
      <c r="K813" s="14">
        <f t="shared" si="78"/>
        <v>-15.84</v>
      </c>
      <c r="L813" s="14">
        <f t="shared" si="79"/>
        <v>0</v>
      </c>
      <c r="M813" s="14" t="str">
        <f>IFERROR(IFERROR(INDEX(Reference!$C:$C,MATCH(VALUE(LEFT(B813,(FIND("-",B813,1)-1))),Reference!$B:$B,0)),INDEX(Reference!$C:$C,MATCH((LEFT(B813,(FIND("-",B813,1)-1))),Reference!$B:$B,0))),IFERROR(IF(FIND("-",B813),"Asset Management",""),""))</f>
        <v>DBU/Field Ops O&amp;M</v>
      </c>
      <c r="N813" s="14" t="str">
        <f>_xlfn.IFNA(INDEX(Reference!$M:$N,MATCH($C813,Reference!$M:$M,0),2),"Exclude")</f>
        <v>Exclude</v>
      </c>
      <c r="O813" s="14" t="str">
        <f>VLOOKUP(X813,'Department Detail'!$A$2:$F$5229,5,FALSE)</f>
        <v>PST &amp; Field Support Services</v>
      </c>
      <c r="R813" s="76"/>
      <c r="X813" s="14">
        <v>2166</v>
      </c>
    </row>
    <row r="814" spans="1:24" s="14" customFormat="1" ht="15" thickBot="1" x14ac:dyDescent="0.35">
      <c r="A814" s="13"/>
      <c r="B814" s="57" t="s">
        <v>550</v>
      </c>
      <c r="C814" s="57" t="s">
        <v>190</v>
      </c>
      <c r="D814" s="56">
        <v>258.33</v>
      </c>
      <c r="E814" s="56"/>
      <c r="F814" s="14">
        <f>IF(AND(LEFT($C814,4)&lt;&gt;"8310")*OR(_xlfn.IFNA(MATCH(LEFT($B814,8),Reference!$E:$E,0),0),(_xlfn.IFNA(MATCH(MID($B814,5,4),Reference!$E:$E,0),0))),$D814,)</f>
        <v>0</v>
      </c>
      <c r="G814" s="14">
        <f t="shared" si="75"/>
        <v>0</v>
      </c>
      <c r="H814" s="14">
        <f t="shared" si="76"/>
        <v>0</v>
      </c>
      <c r="I814" s="14">
        <f>IF(AND(F814=0,G814=0,H814=0,_xlfn.IFNA(MATCH(LEFT($B814,8),Reference!$G:$G,0),0)),0,
IF(AND(F814=0,G814=0,H814=0,_xlfn.IFNA(MATCH(LEFT($B814,8),Reference!$H:$H,0),0)),$D814,
IF(AND(F814=0,G814=0,H814=0,_xlfn.IFNA(MATCH(LEFT($C814,4),Reference!$H:$H,0),0)),$D814,
IF((AND(F814=0,G814=0,H814=0,(_xlfn.IFNA(MATCH(LEFT($B814,4),Reference!$H:$H,0),0)))),$D814,
IF(AND(F814=0,G814=0,H814=0,_xlfn.IFNA(MATCH(MID($B814,5,4),Reference!$H:$H,0),0),LEFT($C814,4)&lt;&gt;"8865"),$D814,0)))))</f>
        <v>258.33</v>
      </c>
      <c r="J814" s="14">
        <f t="shared" si="77"/>
        <v>0</v>
      </c>
      <c r="K814" s="14">
        <f t="shared" si="78"/>
        <v>258.33</v>
      </c>
      <c r="L814" s="14">
        <f t="shared" si="79"/>
        <v>0</v>
      </c>
      <c r="M814" s="14" t="str">
        <f>IFERROR(IFERROR(INDEX(Reference!$C:$C,MATCH(VALUE(LEFT(B814,(FIND("-",B814,1)-1))),Reference!$B:$B,0)),INDEX(Reference!$C:$C,MATCH((LEFT(B814,(FIND("-",B814,1)-1))),Reference!$B:$B,0))),IFERROR(IF(FIND("-",B814),"Asset Management",""),""))</f>
        <v>DBU/Field Ops O&amp;M</v>
      </c>
      <c r="N814" s="14" t="str">
        <f>_xlfn.IFNA(INDEX(Reference!$M:$N,MATCH($C814,Reference!$M:$M,0),2),"Exclude")</f>
        <v>Nonlabor</v>
      </c>
      <c r="O814" s="14" t="str">
        <f>VLOOKUP(X814,'Department Detail'!$A$2:$F$5229,5,FALSE)</f>
        <v>PST &amp; Field Support Services</v>
      </c>
      <c r="R814" s="76"/>
      <c r="X814" s="14">
        <v>2166</v>
      </c>
    </row>
    <row r="815" spans="1:24" s="14" customFormat="1" ht="15" thickBot="1" x14ac:dyDescent="0.35">
      <c r="A815" s="13"/>
      <c r="B815" s="57" t="s">
        <v>550</v>
      </c>
      <c r="C815" s="57" t="s">
        <v>186</v>
      </c>
      <c r="D815" s="56">
        <v>48827.039999999994</v>
      </c>
      <c r="E815" s="56"/>
      <c r="F815" s="14">
        <f>IF(AND(LEFT($C815,4)&lt;&gt;"8310")*OR(_xlfn.IFNA(MATCH(LEFT($B815,8),Reference!$E:$E,0),0),(_xlfn.IFNA(MATCH(MID($B815,5,4),Reference!$E:$E,0),0))),$D815,)</f>
        <v>0</v>
      </c>
      <c r="G815" s="14">
        <f t="shared" si="75"/>
        <v>0</v>
      </c>
      <c r="H815" s="14">
        <f t="shared" si="76"/>
        <v>0</v>
      </c>
      <c r="I815" s="14">
        <f>IF(AND(F815=0,G815=0,H815=0,_xlfn.IFNA(MATCH(LEFT($B815,8),Reference!$G:$G,0),0)),0,
IF(AND(F815=0,G815=0,H815=0,_xlfn.IFNA(MATCH(LEFT($B815,8),Reference!$H:$H,0),0)),$D815,
IF(AND(F815=0,G815=0,H815=0,_xlfn.IFNA(MATCH(LEFT($C815,4),Reference!$H:$H,0),0)),$D815,
IF((AND(F815=0,G815=0,H815=0,(_xlfn.IFNA(MATCH(LEFT($B815,4),Reference!$H:$H,0),0)))),$D815,
IF(AND(F815=0,G815=0,H815=0,_xlfn.IFNA(MATCH(MID($B815,5,4),Reference!$H:$H,0),0),LEFT($C815,4)&lt;&gt;"8865"),$D815,0)))))</f>
        <v>48827.039999999994</v>
      </c>
      <c r="J815" s="14">
        <f t="shared" si="77"/>
        <v>0</v>
      </c>
      <c r="K815" s="14">
        <f t="shared" si="78"/>
        <v>48827.039999999994</v>
      </c>
      <c r="L815" s="14">
        <f t="shared" si="79"/>
        <v>0</v>
      </c>
      <c r="M815" s="14" t="str">
        <f>IFERROR(IFERROR(INDEX(Reference!$C:$C,MATCH(VALUE(LEFT(B815,(FIND("-",B815,1)-1))),Reference!$B:$B,0)),INDEX(Reference!$C:$C,MATCH((LEFT(B815,(FIND("-",B815,1)-1))),Reference!$B:$B,0))),IFERROR(IF(FIND("-",B815),"Asset Management",""),""))</f>
        <v>DBU/Field Ops O&amp;M</v>
      </c>
      <c r="N815" s="14" t="str">
        <f>_xlfn.IFNA(INDEX(Reference!$M:$N,MATCH($C815,Reference!$M:$M,0),2),"Exclude")</f>
        <v>Union Labor</v>
      </c>
      <c r="O815" s="14" t="str">
        <f>VLOOKUP(X815,'Department Detail'!$A$2:$F$5229,5,FALSE)</f>
        <v>PST &amp; Field Support Services</v>
      </c>
      <c r="R815" s="76"/>
      <c r="X815" s="14">
        <v>2166</v>
      </c>
    </row>
    <row r="816" spans="1:24" s="14" customFormat="1" ht="15" thickBot="1" x14ac:dyDescent="0.35">
      <c r="A816" s="13"/>
      <c r="B816" s="57" t="s">
        <v>550</v>
      </c>
      <c r="C816" s="57" t="s">
        <v>195</v>
      </c>
      <c r="D816" s="56">
        <v>20</v>
      </c>
      <c r="E816" s="56"/>
      <c r="F816" s="14">
        <f>IF(AND(LEFT($C816,4)&lt;&gt;"8310")*OR(_xlfn.IFNA(MATCH(LEFT($B816,8),Reference!$E:$E,0),0),(_xlfn.IFNA(MATCH(MID($B816,5,4),Reference!$E:$E,0),0))),$D816,)</f>
        <v>0</v>
      </c>
      <c r="G816" s="14">
        <f t="shared" si="75"/>
        <v>0</v>
      </c>
      <c r="H816" s="14">
        <f t="shared" si="76"/>
        <v>0</v>
      </c>
      <c r="I816" s="14">
        <f>IF(AND(F816=0,G816=0,H816=0,_xlfn.IFNA(MATCH(LEFT($B816,8),Reference!$G:$G,0),0)),0,
IF(AND(F816=0,G816=0,H816=0,_xlfn.IFNA(MATCH(LEFT($B816,8),Reference!$H:$H,0),0)),$D816,
IF(AND(F816=0,G816=0,H816=0,_xlfn.IFNA(MATCH(LEFT($C816,4),Reference!$H:$H,0),0)),$D816,
IF((AND(F816=0,G816=0,H816=0,(_xlfn.IFNA(MATCH(LEFT($B816,4),Reference!$H:$H,0),0)))),$D816,
IF(AND(F816=0,G816=0,H816=0,_xlfn.IFNA(MATCH(MID($B816,5,4),Reference!$H:$H,0),0),LEFT($C816,4)&lt;&gt;"8865"),$D816,0)))))</f>
        <v>20</v>
      </c>
      <c r="J816" s="14">
        <f t="shared" si="77"/>
        <v>0</v>
      </c>
      <c r="K816" s="14">
        <f t="shared" si="78"/>
        <v>20</v>
      </c>
      <c r="L816" s="14">
        <f t="shared" si="79"/>
        <v>0</v>
      </c>
      <c r="M816" s="14" t="str">
        <f>IFERROR(IFERROR(INDEX(Reference!$C:$C,MATCH(VALUE(LEFT(B816,(FIND("-",B816,1)-1))),Reference!$B:$B,0)),INDEX(Reference!$C:$C,MATCH((LEFT(B816,(FIND("-",B816,1)-1))),Reference!$B:$B,0))),IFERROR(IF(FIND("-",B816),"Asset Management",""),""))</f>
        <v>DBU/Field Ops O&amp;M</v>
      </c>
      <c r="N816" s="14" t="str">
        <f>_xlfn.IFNA(INDEX(Reference!$M:$N,MATCH($C816,Reference!$M:$M,0),2),"Exclude")</f>
        <v>NonUnion Labor</v>
      </c>
      <c r="O816" s="14" t="str">
        <f>VLOOKUP(X816,'Department Detail'!$A$2:$F$5229,5,FALSE)</f>
        <v>PST &amp; Field Support Services</v>
      </c>
      <c r="R816" s="76"/>
      <c r="X816" s="14">
        <v>2166</v>
      </c>
    </row>
    <row r="817" spans="1:24" s="14" customFormat="1" ht="15" thickBot="1" x14ac:dyDescent="0.35">
      <c r="A817" s="13"/>
      <c r="B817" s="57" t="s">
        <v>550</v>
      </c>
      <c r="C817" s="57" t="s">
        <v>197</v>
      </c>
      <c r="D817" s="56">
        <v>55.68</v>
      </c>
      <c r="E817" s="56"/>
      <c r="F817" s="14">
        <f>IF(AND(LEFT($C817,4)&lt;&gt;"8310")*OR(_xlfn.IFNA(MATCH(LEFT($B817,8),Reference!$E:$E,0),0),(_xlfn.IFNA(MATCH(MID($B817,5,4),Reference!$E:$E,0),0))),$D817,)</f>
        <v>0</v>
      </c>
      <c r="G817" s="14">
        <f t="shared" si="75"/>
        <v>0</v>
      </c>
      <c r="H817" s="14">
        <f t="shared" si="76"/>
        <v>0</v>
      </c>
      <c r="I817" s="14">
        <f>IF(AND(F817=0,G817=0,H817=0,_xlfn.IFNA(MATCH(LEFT($B817,8),Reference!$G:$G,0),0)),0,
IF(AND(F817=0,G817=0,H817=0,_xlfn.IFNA(MATCH(LEFT($B817,8),Reference!$H:$H,0),0)),$D817,
IF(AND(F817=0,G817=0,H817=0,_xlfn.IFNA(MATCH(LEFT($C817,4),Reference!$H:$H,0),0)),$D817,
IF((AND(F817=0,G817=0,H817=0,(_xlfn.IFNA(MATCH(LEFT($B817,4),Reference!$H:$H,0),0)))),$D817,
IF(AND(F817=0,G817=0,H817=0,_xlfn.IFNA(MATCH(MID($B817,5,4),Reference!$H:$H,0),0),LEFT($C817,4)&lt;&gt;"8865"),$D817,0)))))</f>
        <v>55.68</v>
      </c>
      <c r="J817" s="14">
        <f t="shared" si="77"/>
        <v>0</v>
      </c>
      <c r="K817" s="14">
        <f t="shared" si="78"/>
        <v>55.68</v>
      </c>
      <c r="L817" s="14">
        <f t="shared" si="79"/>
        <v>0</v>
      </c>
      <c r="M817" s="14" t="str">
        <f>IFERROR(IFERROR(INDEX(Reference!$C:$C,MATCH(VALUE(LEFT(B817,(FIND("-",B817,1)-1))),Reference!$B:$B,0)),INDEX(Reference!$C:$C,MATCH((LEFT(B817,(FIND("-",B817,1)-1))),Reference!$B:$B,0))),IFERROR(IF(FIND("-",B817),"Asset Management",""),""))</f>
        <v>DBU/Field Ops O&amp;M</v>
      </c>
      <c r="N817" s="14" t="str">
        <f>_xlfn.IFNA(INDEX(Reference!$M:$N,MATCH($C817,Reference!$M:$M,0),2),"Exclude")</f>
        <v>Union Labor</v>
      </c>
      <c r="O817" s="14" t="str">
        <f>VLOOKUP(X817,'Department Detail'!$A$2:$F$5229,5,FALSE)</f>
        <v>PST &amp; Field Support Services</v>
      </c>
      <c r="R817" s="76"/>
      <c r="X817" s="14">
        <v>2167</v>
      </c>
    </row>
    <row r="818" spans="1:24" s="14" customFormat="1" ht="15" thickBot="1" x14ac:dyDescent="0.35">
      <c r="A818" s="13"/>
      <c r="B818" s="57" t="s">
        <v>550</v>
      </c>
      <c r="C818" s="57" t="s">
        <v>202</v>
      </c>
      <c r="D818" s="56">
        <v>1102.94</v>
      </c>
      <c r="E818" s="56"/>
      <c r="F818" s="14">
        <f>IF(AND(LEFT($C818,4)&lt;&gt;"8310")*OR(_xlfn.IFNA(MATCH(LEFT($B818,8),Reference!$E:$E,0),0),(_xlfn.IFNA(MATCH(MID($B818,5,4),Reference!$E:$E,0),0))),$D818,)</f>
        <v>0</v>
      </c>
      <c r="G818" s="14">
        <f t="shared" si="75"/>
        <v>0</v>
      </c>
      <c r="H818" s="14">
        <f t="shared" si="76"/>
        <v>0</v>
      </c>
      <c r="I818" s="14">
        <f>IF(AND(F818=0,G818=0,H818=0,_xlfn.IFNA(MATCH(LEFT($B818,8),Reference!$G:$G,0),0)),0,
IF(AND(F818=0,G818=0,H818=0,_xlfn.IFNA(MATCH(LEFT($B818,8),Reference!$H:$H,0),0)),$D818,
IF(AND(F818=0,G818=0,H818=0,_xlfn.IFNA(MATCH(LEFT($C818,4),Reference!$H:$H,0),0)),$D818,
IF((AND(F818=0,G818=0,H818=0,(_xlfn.IFNA(MATCH(LEFT($B818,4),Reference!$H:$H,0),0)))),$D818,
IF(AND(F818=0,G818=0,H818=0,_xlfn.IFNA(MATCH(MID($B818,5,4),Reference!$H:$H,0),0),LEFT($C818,4)&lt;&gt;"8865"),$D818,0)))))</f>
        <v>1102.94</v>
      </c>
      <c r="J818" s="14">
        <f t="shared" si="77"/>
        <v>0</v>
      </c>
      <c r="K818" s="14">
        <f t="shared" si="78"/>
        <v>1102.94</v>
      </c>
      <c r="L818" s="14">
        <f t="shared" si="79"/>
        <v>0</v>
      </c>
      <c r="M818" s="14" t="str">
        <f>IFERROR(IFERROR(INDEX(Reference!$C:$C,MATCH(VALUE(LEFT(B818,(FIND("-",B818,1)-1))),Reference!$B:$B,0)),INDEX(Reference!$C:$C,MATCH((LEFT(B818,(FIND("-",B818,1)-1))),Reference!$B:$B,0))),IFERROR(IF(FIND("-",B818),"Asset Management",""),""))</f>
        <v>DBU/Field Ops O&amp;M</v>
      </c>
      <c r="N818" s="14" t="str">
        <f>_xlfn.IFNA(INDEX(Reference!$M:$N,MATCH($C818,Reference!$M:$M,0),2),"Exclude")</f>
        <v>Nonlabor</v>
      </c>
      <c r="O818" s="14" t="str">
        <f>VLOOKUP(X818,'Department Detail'!$A$2:$F$5229,5,FALSE)</f>
        <v>PST &amp; Field Support Services</v>
      </c>
      <c r="R818" s="76"/>
      <c r="X818" s="14">
        <v>2167</v>
      </c>
    </row>
    <row r="819" spans="1:24" s="14" customFormat="1" ht="15" thickBot="1" x14ac:dyDescent="0.35">
      <c r="A819" s="13"/>
      <c r="B819" s="57" t="s">
        <v>550</v>
      </c>
      <c r="C819" s="57" t="s">
        <v>206</v>
      </c>
      <c r="D819" s="56">
        <v>327.13</v>
      </c>
      <c r="E819" s="56"/>
      <c r="F819" s="14">
        <f>IF(AND(LEFT($C819,4)&lt;&gt;"8310")*OR(_xlfn.IFNA(MATCH(LEFT($B819,8),Reference!$E:$E,0),0),(_xlfn.IFNA(MATCH(MID($B819,5,4),Reference!$E:$E,0),0))),$D819,)</f>
        <v>0</v>
      </c>
      <c r="G819" s="14">
        <f t="shared" si="75"/>
        <v>0</v>
      </c>
      <c r="H819" s="14">
        <f t="shared" si="76"/>
        <v>0</v>
      </c>
      <c r="I819" s="14">
        <f>IF(AND(F819=0,G819=0,H819=0,_xlfn.IFNA(MATCH(LEFT($B819,8),Reference!$G:$G,0),0)),0,
IF(AND(F819=0,G819=0,H819=0,_xlfn.IFNA(MATCH(LEFT($B819,8),Reference!$H:$H,0),0)),$D819,
IF(AND(F819=0,G819=0,H819=0,_xlfn.IFNA(MATCH(LEFT($C819,4),Reference!$H:$H,0),0)),$D819,
IF((AND(F819=0,G819=0,H819=0,(_xlfn.IFNA(MATCH(LEFT($B819,4),Reference!$H:$H,0),0)))),$D819,
IF(AND(F819=0,G819=0,H819=0,_xlfn.IFNA(MATCH(MID($B819,5,4),Reference!$H:$H,0),0),LEFT($C819,4)&lt;&gt;"8865"),$D819,0)))))</f>
        <v>327.13</v>
      </c>
      <c r="J819" s="14">
        <f t="shared" si="77"/>
        <v>0</v>
      </c>
      <c r="K819" s="14">
        <f t="shared" si="78"/>
        <v>327.13</v>
      </c>
      <c r="L819" s="14">
        <f t="shared" si="79"/>
        <v>0</v>
      </c>
      <c r="M819" s="14" t="str">
        <f>IFERROR(IFERROR(INDEX(Reference!$C:$C,MATCH(VALUE(LEFT(B819,(FIND("-",B819,1)-1))),Reference!$B:$B,0)),INDEX(Reference!$C:$C,MATCH((LEFT(B819,(FIND("-",B819,1)-1))),Reference!$B:$B,0))),IFERROR(IF(FIND("-",B819),"Asset Management",""),""))</f>
        <v>DBU/Field Ops O&amp;M</v>
      </c>
      <c r="N819" s="14" t="str">
        <f>_xlfn.IFNA(INDEX(Reference!$M:$N,MATCH($C819,Reference!$M:$M,0),2),"Exclude")</f>
        <v>Nonlabor</v>
      </c>
      <c r="O819" s="14" t="str">
        <f>VLOOKUP(X819,'Department Detail'!$A$2:$F$5229,5,FALSE)</f>
        <v>PST &amp; Field Support Services</v>
      </c>
      <c r="R819" s="76"/>
      <c r="X819" s="14">
        <v>2167</v>
      </c>
    </row>
    <row r="820" spans="1:24" s="14" customFormat="1" ht="15" thickBot="1" x14ac:dyDescent="0.35">
      <c r="A820" s="13"/>
      <c r="B820" s="57" t="s">
        <v>550</v>
      </c>
      <c r="C820" s="57" t="s">
        <v>231</v>
      </c>
      <c r="D820" s="56">
        <v>140</v>
      </c>
      <c r="E820" s="56"/>
      <c r="F820" s="14">
        <f>IF(AND(LEFT($C820,4)&lt;&gt;"8310")*OR(_xlfn.IFNA(MATCH(LEFT($B820,8),Reference!$E:$E,0),0),(_xlfn.IFNA(MATCH(MID($B820,5,4),Reference!$E:$E,0),0))),$D820,)</f>
        <v>0</v>
      </c>
      <c r="G820" s="14">
        <f t="shared" si="75"/>
        <v>0</v>
      </c>
      <c r="H820" s="14">
        <f t="shared" si="76"/>
        <v>0</v>
      </c>
      <c r="I820" s="14">
        <f>IF(AND(F820=0,G820=0,H820=0,_xlfn.IFNA(MATCH(LEFT($B820,8),Reference!$G:$G,0),0)),0,
IF(AND(F820=0,G820=0,H820=0,_xlfn.IFNA(MATCH(LEFT($B820,8),Reference!$H:$H,0),0)),$D820,
IF(AND(F820=0,G820=0,H820=0,_xlfn.IFNA(MATCH(LEFT($C820,4),Reference!$H:$H,0),0)),$D820,
IF((AND(F820=0,G820=0,H820=0,(_xlfn.IFNA(MATCH(LEFT($B820,4),Reference!$H:$H,0),0)))),$D820,
IF(AND(F820=0,G820=0,H820=0,_xlfn.IFNA(MATCH(MID($B820,5,4),Reference!$H:$H,0),0),LEFT($C820,4)&lt;&gt;"8865"),$D820,0)))))</f>
        <v>140</v>
      </c>
      <c r="J820" s="14">
        <f t="shared" si="77"/>
        <v>0</v>
      </c>
      <c r="K820" s="14">
        <f t="shared" si="78"/>
        <v>140</v>
      </c>
      <c r="L820" s="14">
        <f t="shared" si="79"/>
        <v>0</v>
      </c>
      <c r="M820" s="14" t="str">
        <f>IFERROR(IFERROR(INDEX(Reference!$C:$C,MATCH(VALUE(LEFT(B820,(FIND("-",B820,1)-1))),Reference!$B:$B,0)),INDEX(Reference!$C:$C,MATCH((LEFT(B820,(FIND("-",B820,1)-1))),Reference!$B:$B,0))),IFERROR(IF(FIND("-",B820),"Asset Management",""),""))</f>
        <v>DBU/Field Ops O&amp;M</v>
      </c>
      <c r="N820" s="14" t="str">
        <f>_xlfn.IFNA(INDEX(Reference!$M:$N,MATCH($C820,Reference!$M:$M,0),2),"Exclude")</f>
        <v>Nonlabor</v>
      </c>
      <c r="O820" s="14" t="str">
        <f>VLOOKUP(X820,'Department Detail'!$A$2:$F$5229,5,FALSE)</f>
        <v>PST &amp; Field Support Services</v>
      </c>
      <c r="R820" s="76"/>
      <c r="X820" s="14">
        <v>2167</v>
      </c>
    </row>
    <row r="821" spans="1:24" s="14" customFormat="1" ht="15" thickBot="1" x14ac:dyDescent="0.35">
      <c r="A821" s="13"/>
      <c r="B821" s="57" t="s">
        <v>550</v>
      </c>
      <c r="C821" s="57" t="s">
        <v>230</v>
      </c>
      <c r="D821" s="56">
        <v>520.74</v>
      </c>
      <c r="E821" s="56"/>
      <c r="F821" s="14">
        <f>IF(AND(LEFT($C821,4)&lt;&gt;"8310")*OR(_xlfn.IFNA(MATCH(LEFT($B821,8),Reference!$E:$E,0),0),(_xlfn.IFNA(MATCH(MID($B821,5,4),Reference!$E:$E,0),0))),$D821,)</f>
        <v>0</v>
      </c>
      <c r="G821" s="14">
        <f t="shared" si="75"/>
        <v>0</v>
      </c>
      <c r="H821" s="14">
        <f t="shared" si="76"/>
        <v>0</v>
      </c>
      <c r="I821" s="14">
        <f>IF(AND(F821=0,G821=0,H821=0,_xlfn.IFNA(MATCH(LEFT($B821,8),Reference!$G:$G,0),0)),0,
IF(AND(F821=0,G821=0,H821=0,_xlfn.IFNA(MATCH(LEFT($B821,8),Reference!$H:$H,0),0)),$D821,
IF(AND(F821=0,G821=0,H821=0,_xlfn.IFNA(MATCH(LEFT($C821,4),Reference!$H:$H,0),0)),$D821,
IF((AND(F821=0,G821=0,H821=0,(_xlfn.IFNA(MATCH(LEFT($B821,4),Reference!$H:$H,0),0)))),$D821,
IF(AND(F821=0,G821=0,H821=0,_xlfn.IFNA(MATCH(MID($B821,5,4),Reference!$H:$H,0),0),LEFT($C821,4)&lt;&gt;"8865"),$D821,0)))))</f>
        <v>520.74</v>
      </c>
      <c r="J821" s="14">
        <f t="shared" si="77"/>
        <v>0</v>
      </c>
      <c r="K821" s="14">
        <f t="shared" si="78"/>
        <v>520.74</v>
      </c>
      <c r="L821" s="14">
        <f t="shared" si="79"/>
        <v>0</v>
      </c>
      <c r="M821" s="14" t="str">
        <f>IFERROR(IFERROR(INDEX(Reference!$C:$C,MATCH(VALUE(LEFT(B821,(FIND("-",B821,1)-1))),Reference!$B:$B,0)),INDEX(Reference!$C:$C,MATCH((LEFT(B821,(FIND("-",B821,1)-1))),Reference!$B:$B,0))),IFERROR(IF(FIND("-",B821),"Asset Management",""),""))</f>
        <v>DBU/Field Ops O&amp;M</v>
      </c>
      <c r="N821" s="14" t="str">
        <f>_xlfn.IFNA(INDEX(Reference!$M:$N,MATCH($C821,Reference!$M:$M,0),2),"Exclude")</f>
        <v>Nonlabor</v>
      </c>
      <c r="O821" s="14" t="str">
        <f>VLOOKUP(X821,'Department Detail'!$A$2:$F$5229,5,FALSE)</f>
        <v>PST &amp; Field Support Services</v>
      </c>
      <c r="R821" s="76"/>
      <c r="X821" s="14">
        <v>2171</v>
      </c>
    </row>
    <row r="822" spans="1:24" s="14" customFormat="1" ht="15" thickBot="1" x14ac:dyDescent="0.35">
      <c r="A822" s="13"/>
      <c r="B822" s="57" t="s">
        <v>550</v>
      </c>
      <c r="C822" s="57" t="s">
        <v>182</v>
      </c>
      <c r="D822" s="56">
        <v>979.37000000000012</v>
      </c>
      <c r="E822" s="56"/>
      <c r="F822" s="14">
        <f>IF(AND(LEFT($C822,4)&lt;&gt;"8310")*OR(_xlfn.IFNA(MATCH(LEFT($B822,8),Reference!$E:$E,0),0),(_xlfn.IFNA(MATCH(MID($B822,5,4),Reference!$E:$E,0),0))),$D822,)</f>
        <v>0</v>
      </c>
      <c r="G822" s="14">
        <f t="shared" si="75"/>
        <v>0</v>
      </c>
      <c r="H822" s="14">
        <f t="shared" si="76"/>
        <v>0</v>
      </c>
      <c r="I822" s="14">
        <f>IF(AND(F822=0,G822=0,H822=0,_xlfn.IFNA(MATCH(LEFT($B822,8),Reference!$G:$G,0),0)),0,
IF(AND(F822=0,G822=0,H822=0,_xlfn.IFNA(MATCH(LEFT($B822,8),Reference!$H:$H,0),0)),$D822,
IF(AND(F822=0,G822=0,H822=0,_xlfn.IFNA(MATCH(LEFT($C822,4),Reference!$H:$H,0),0)),$D822,
IF((AND(F822=0,G822=0,H822=0,(_xlfn.IFNA(MATCH(LEFT($B822,4),Reference!$H:$H,0),0)))),$D822,
IF(AND(F822=0,G822=0,H822=0,_xlfn.IFNA(MATCH(MID($B822,5,4),Reference!$H:$H,0),0),LEFT($C822,4)&lt;&gt;"8865"),$D822,0)))))</f>
        <v>979.37000000000012</v>
      </c>
      <c r="J822" s="14">
        <f t="shared" si="77"/>
        <v>0</v>
      </c>
      <c r="K822" s="14">
        <f t="shared" si="78"/>
        <v>979.37000000000012</v>
      </c>
      <c r="L822" s="14">
        <f t="shared" si="79"/>
        <v>0</v>
      </c>
      <c r="M822" s="14" t="str">
        <f>IFERROR(IFERROR(INDEX(Reference!$C:$C,MATCH(VALUE(LEFT(B822,(FIND("-",B822,1)-1))),Reference!$B:$B,0)),INDEX(Reference!$C:$C,MATCH((LEFT(B822,(FIND("-",B822,1)-1))),Reference!$B:$B,0))),IFERROR(IF(FIND("-",B822),"Asset Management",""),""))</f>
        <v>DBU/Field Ops O&amp;M</v>
      </c>
      <c r="N822" s="14" t="str">
        <f>_xlfn.IFNA(INDEX(Reference!$M:$N,MATCH($C822,Reference!$M:$M,0),2),"Exclude")</f>
        <v>Nonlabor</v>
      </c>
      <c r="O822" s="14" t="str">
        <f>VLOOKUP(X822,'Department Detail'!$A$2:$F$5229,5,FALSE)</f>
        <v>PST &amp; Field Support Services</v>
      </c>
      <c r="R822" s="76"/>
      <c r="X822" s="14">
        <v>2171</v>
      </c>
    </row>
    <row r="823" spans="1:24" s="14" customFormat="1" ht="15" thickBot="1" x14ac:dyDescent="0.35">
      <c r="A823" s="13"/>
      <c r="B823" s="57" t="s">
        <v>550</v>
      </c>
      <c r="C823" s="57" t="s">
        <v>237</v>
      </c>
      <c r="D823" s="56">
        <v>1633.9499999999998</v>
      </c>
      <c r="E823" s="56"/>
      <c r="F823" s="14">
        <f>IF(AND(LEFT($C823,4)&lt;&gt;"8310")*OR(_xlfn.IFNA(MATCH(LEFT($B823,8),Reference!$E:$E,0),0),(_xlfn.IFNA(MATCH(MID($B823,5,4),Reference!$E:$E,0),0))),$D823,)</f>
        <v>0</v>
      </c>
      <c r="G823" s="14">
        <f t="shared" si="75"/>
        <v>0</v>
      </c>
      <c r="H823" s="14">
        <f t="shared" si="76"/>
        <v>0</v>
      </c>
      <c r="I823" s="14">
        <f>IF(AND(F823=0,G823=0,H823=0,_xlfn.IFNA(MATCH(LEFT($B823,8),Reference!$G:$G,0),0)),0,
IF(AND(F823=0,G823=0,H823=0,_xlfn.IFNA(MATCH(LEFT($B823,8),Reference!$H:$H,0),0)),$D823,
IF(AND(F823=0,G823=0,H823=0,_xlfn.IFNA(MATCH(LEFT($C823,4),Reference!$H:$H,0),0)),$D823,
IF((AND(F823=0,G823=0,H823=0,(_xlfn.IFNA(MATCH(LEFT($B823,4),Reference!$H:$H,0),0)))),$D823,
IF(AND(F823=0,G823=0,H823=0,_xlfn.IFNA(MATCH(MID($B823,5,4),Reference!$H:$H,0),0),LEFT($C823,4)&lt;&gt;"8865"),$D823,0)))))</f>
        <v>1633.9499999999998</v>
      </c>
      <c r="J823" s="14">
        <f t="shared" si="77"/>
        <v>0</v>
      </c>
      <c r="K823" s="14">
        <f t="shared" si="78"/>
        <v>1633.9499999999998</v>
      </c>
      <c r="L823" s="14">
        <f t="shared" si="79"/>
        <v>0</v>
      </c>
      <c r="M823" s="14" t="str">
        <f>IFERROR(IFERROR(INDEX(Reference!$C:$C,MATCH(VALUE(LEFT(B823,(FIND("-",B823,1)-1))),Reference!$B:$B,0)),INDEX(Reference!$C:$C,MATCH((LEFT(B823,(FIND("-",B823,1)-1))),Reference!$B:$B,0))),IFERROR(IF(FIND("-",B823),"Asset Management",""),""))</f>
        <v>DBU/Field Ops O&amp;M</v>
      </c>
      <c r="N823" s="14" t="str">
        <f>_xlfn.IFNA(INDEX(Reference!$M:$N,MATCH($C823,Reference!$M:$M,0),2),"Exclude")</f>
        <v>Inventory</v>
      </c>
      <c r="O823" s="14" t="str">
        <f>VLOOKUP(X823,'Department Detail'!$A$2:$F$5229,5,FALSE)</f>
        <v>PST &amp; Field Support Services</v>
      </c>
      <c r="R823" s="76"/>
      <c r="X823" s="14">
        <v>2171</v>
      </c>
    </row>
    <row r="824" spans="1:24" s="14" customFormat="1" ht="15" thickBot="1" x14ac:dyDescent="0.35">
      <c r="A824" s="13"/>
      <c r="B824" s="57" t="s">
        <v>550</v>
      </c>
      <c r="C824" s="57" t="s">
        <v>253</v>
      </c>
      <c r="D824" s="56">
        <v>78.040000000000006</v>
      </c>
      <c r="E824" s="56"/>
      <c r="F824" s="14">
        <f>IF(AND(LEFT($C824,4)&lt;&gt;"8310")*OR(_xlfn.IFNA(MATCH(LEFT($B824,8),Reference!$E:$E,0),0),(_xlfn.IFNA(MATCH(MID($B824,5,4),Reference!$E:$E,0),0))),$D824,)</f>
        <v>0</v>
      </c>
      <c r="G824" s="14">
        <f t="shared" si="75"/>
        <v>0</v>
      </c>
      <c r="H824" s="14">
        <f t="shared" si="76"/>
        <v>0</v>
      </c>
      <c r="I824" s="14">
        <f>IF(AND(F824=0,G824=0,H824=0,_xlfn.IFNA(MATCH(LEFT($B824,8),Reference!$G:$G,0),0)),0,
IF(AND(F824=0,G824=0,H824=0,_xlfn.IFNA(MATCH(LEFT($B824,8),Reference!$H:$H,0),0)),$D824,
IF(AND(F824=0,G824=0,H824=0,_xlfn.IFNA(MATCH(LEFT($C824,4),Reference!$H:$H,0),0)),$D824,
IF((AND(F824=0,G824=0,H824=0,(_xlfn.IFNA(MATCH(LEFT($B824,4),Reference!$H:$H,0),0)))),$D824,
IF(AND(F824=0,G824=0,H824=0,_xlfn.IFNA(MATCH(MID($B824,5,4),Reference!$H:$H,0),0),LEFT($C824,4)&lt;&gt;"8865"),$D824,0)))))</f>
        <v>78.040000000000006</v>
      </c>
      <c r="J824" s="14">
        <f t="shared" si="77"/>
        <v>0</v>
      </c>
      <c r="K824" s="14">
        <f t="shared" si="78"/>
        <v>78.040000000000006</v>
      </c>
      <c r="L824" s="14">
        <f t="shared" si="79"/>
        <v>0</v>
      </c>
      <c r="M824" s="14" t="str">
        <f>IFERROR(IFERROR(INDEX(Reference!$C:$C,MATCH(VALUE(LEFT(B824,(FIND("-",B824,1)-1))),Reference!$B:$B,0)),INDEX(Reference!$C:$C,MATCH((LEFT(B824,(FIND("-",B824,1)-1))),Reference!$B:$B,0))),IFERROR(IF(FIND("-",B824),"Asset Management",""),""))</f>
        <v>DBU/Field Ops O&amp;M</v>
      </c>
      <c r="N824" s="14" t="str">
        <f>_xlfn.IFNA(INDEX(Reference!$M:$N,MATCH($C824,Reference!$M:$M,0),2),"Exclude")</f>
        <v>Nonlabor</v>
      </c>
      <c r="O824" s="14" t="str">
        <f>VLOOKUP(X824,'Department Detail'!$A$2:$F$5229,5,FALSE)</f>
        <v>PST &amp; Field Support Services</v>
      </c>
      <c r="R824" s="76"/>
      <c r="X824" s="14">
        <v>2171</v>
      </c>
    </row>
    <row r="825" spans="1:24" s="14" customFormat="1" ht="15" thickBot="1" x14ac:dyDescent="0.35">
      <c r="A825" s="13"/>
      <c r="B825" s="57" t="s">
        <v>550</v>
      </c>
      <c r="C825" s="57" t="s">
        <v>191</v>
      </c>
      <c r="D825" s="56">
        <v>3507.3</v>
      </c>
      <c r="E825" s="56"/>
      <c r="F825" s="14">
        <f>IF(AND(LEFT($C825,4)&lt;&gt;"8310")*OR(_xlfn.IFNA(MATCH(LEFT($B825,8),Reference!$E:$E,0),0),(_xlfn.IFNA(MATCH(MID($B825,5,4),Reference!$E:$E,0),0))),$D825,)</f>
        <v>0</v>
      </c>
      <c r="G825" s="14">
        <f t="shared" si="75"/>
        <v>0</v>
      </c>
      <c r="H825" s="14">
        <f t="shared" si="76"/>
        <v>0</v>
      </c>
      <c r="I825" s="14">
        <f>IF(AND(F825=0,G825=0,H825=0,_xlfn.IFNA(MATCH(LEFT($B825,8),Reference!$G:$G,0),0)),0,
IF(AND(F825=0,G825=0,H825=0,_xlfn.IFNA(MATCH(LEFT($B825,8),Reference!$H:$H,0),0)),$D825,
IF(AND(F825=0,G825=0,H825=0,_xlfn.IFNA(MATCH(LEFT($C825,4),Reference!$H:$H,0),0)),$D825,
IF((AND(F825=0,G825=0,H825=0,(_xlfn.IFNA(MATCH(LEFT($B825,4),Reference!$H:$H,0),0)))),$D825,
IF(AND(F825=0,G825=0,H825=0,_xlfn.IFNA(MATCH(MID($B825,5,4),Reference!$H:$H,0),0),LEFT($C825,4)&lt;&gt;"8865"),$D825,0)))))</f>
        <v>3507.3</v>
      </c>
      <c r="J825" s="14">
        <f t="shared" si="77"/>
        <v>0</v>
      </c>
      <c r="K825" s="14">
        <f t="shared" si="78"/>
        <v>3507.3</v>
      </c>
      <c r="L825" s="14">
        <f t="shared" si="79"/>
        <v>0</v>
      </c>
      <c r="M825" s="14" t="str">
        <f>IFERROR(IFERROR(INDEX(Reference!$C:$C,MATCH(VALUE(LEFT(B825,(FIND("-",B825,1)-1))),Reference!$B:$B,0)),INDEX(Reference!$C:$C,MATCH((LEFT(B825,(FIND("-",B825,1)-1))),Reference!$B:$B,0))),IFERROR(IF(FIND("-",B825),"Asset Management",""),""))</f>
        <v>DBU/Field Ops O&amp;M</v>
      </c>
      <c r="N825" s="14" t="str">
        <f>_xlfn.IFNA(INDEX(Reference!$M:$N,MATCH($C825,Reference!$M:$M,0),2),"Exclude")</f>
        <v>Union Labor</v>
      </c>
      <c r="O825" s="14" t="str">
        <f>VLOOKUP(X825,'Department Detail'!$A$2:$F$5229,5,FALSE)</f>
        <v>PST &amp; Field Support Services</v>
      </c>
      <c r="R825" s="76"/>
      <c r="X825" s="14">
        <v>2230</v>
      </c>
    </row>
    <row r="826" spans="1:24" s="14" customFormat="1" ht="15" thickBot="1" x14ac:dyDescent="0.35">
      <c r="A826" s="13"/>
      <c r="B826" s="57" t="s">
        <v>551</v>
      </c>
      <c r="C826" s="57" t="s">
        <v>191</v>
      </c>
      <c r="D826" s="56">
        <v>122.1</v>
      </c>
      <c r="E826" s="56"/>
      <c r="F826" s="14">
        <f>IF(AND(LEFT($C826,4)&lt;&gt;"8310")*OR(_xlfn.IFNA(MATCH(LEFT($B826,8),Reference!$E:$E,0),0),(_xlfn.IFNA(MATCH(MID($B826,5,4),Reference!$E:$E,0),0))),$D826,)</f>
        <v>0</v>
      </c>
      <c r="G826" s="14">
        <f t="shared" si="75"/>
        <v>0</v>
      </c>
      <c r="H826" s="14">
        <f t="shared" si="76"/>
        <v>0</v>
      </c>
      <c r="I826" s="14">
        <f>IF(AND(F826=0,G826=0,H826=0,_xlfn.IFNA(MATCH(LEFT($B826,8),Reference!$G:$G,0),0)),0,
IF(AND(F826=0,G826=0,H826=0,_xlfn.IFNA(MATCH(LEFT($B826,8),Reference!$H:$H,0),0)),$D826,
IF(AND(F826=0,G826=0,H826=0,_xlfn.IFNA(MATCH(LEFT($C826,4),Reference!$H:$H,0),0)),$D826,
IF((AND(F826=0,G826=0,H826=0,(_xlfn.IFNA(MATCH(LEFT($B826,4),Reference!$H:$H,0),0)))),$D826,
IF(AND(F826=0,G826=0,H826=0,_xlfn.IFNA(MATCH(MID($B826,5,4),Reference!$H:$H,0),0),LEFT($C826,4)&lt;&gt;"8865"),$D826,0)))))</f>
        <v>0</v>
      </c>
      <c r="J826" s="14">
        <f t="shared" si="77"/>
        <v>122.1</v>
      </c>
      <c r="K826" s="14">
        <f t="shared" si="78"/>
        <v>122.1</v>
      </c>
      <c r="L826" s="14">
        <f t="shared" si="79"/>
        <v>0</v>
      </c>
      <c r="M826" s="14" t="str">
        <f>IFERROR(IFERROR(INDEX(Reference!$C:$C,MATCH(VALUE(LEFT(B826,(FIND("-",B826,1)-1))),Reference!$B:$B,0)),INDEX(Reference!$C:$C,MATCH((LEFT(B826,(FIND("-",B826,1)-1))),Reference!$B:$B,0))),IFERROR(IF(FIND("-",B826),"Asset Management",""),""))</f>
        <v>DBU/Field Ops O&amp;M</v>
      </c>
      <c r="N826" s="14" t="str">
        <f>_xlfn.IFNA(INDEX(Reference!$M:$N,MATCH($C826,Reference!$M:$M,0),2),"Exclude")</f>
        <v>Union Labor</v>
      </c>
      <c r="O826" s="14" t="str">
        <f>VLOOKUP(X826,'Department Detail'!$A$2:$F$5229,5,FALSE)</f>
        <v>PST &amp; Field Support Services</v>
      </c>
      <c r="R826" s="76"/>
      <c r="X826" s="14">
        <v>2230</v>
      </c>
    </row>
    <row r="827" spans="1:24" s="14" customFormat="1" ht="15" thickBot="1" x14ac:dyDescent="0.35">
      <c r="A827" s="13"/>
      <c r="B827" s="57" t="s">
        <v>552</v>
      </c>
      <c r="C827" s="57" t="s">
        <v>185</v>
      </c>
      <c r="D827" s="56">
        <v>1835.9</v>
      </c>
      <c r="E827" s="56"/>
      <c r="F827" s="14">
        <f>IF(AND(LEFT($C827,4)&lt;&gt;"8310")*OR(_xlfn.IFNA(MATCH(LEFT($B827,8),Reference!$E:$E,0),0),(_xlfn.IFNA(MATCH(MID($B827,5,4),Reference!$E:$E,0),0))),$D827,)</f>
        <v>1835.9</v>
      </c>
      <c r="G827" s="14">
        <f t="shared" si="75"/>
        <v>0</v>
      </c>
      <c r="H827" s="14">
        <f t="shared" si="76"/>
        <v>0</v>
      </c>
      <c r="I827" s="14">
        <f>IF(AND(F827=0,G827=0,H827=0,_xlfn.IFNA(MATCH(LEFT($B827,8),Reference!$G:$G,0),0)),0,
IF(AND(F827=0,G827=0,H827=0,_xlfn.IFNA(MATCH(LEFT($B827,8),Reference!$H:$H,0),0)),$D827,
IF(AND(F827=0,G827=0,H827=0,_xlfn.IFNA(MATCH(LEFT($C827,4),Reference!$H:$H,0),0)),$D827,
IF((AND(F827=0,G827=0,H827=0,(_xlfn.IFNA(MATCH(LEFT($B827,4),Reference!$H:$H,0),0)))),$D827,
IF(AND(F827=0,G827=0,H827=0,_xlfn.IFNA(MATCH(MID($B827,5,4),Reference!$H:$H,0),0),LEFT($C827,4)&lt;&gt;"8865"),$D827,0)))))</f>
        <v>0</v>
      </c>
      <c r="J827" s="14">
        <f t="shared" si="77"/>
        <v>0</v>
      </c>
      <c r="K827" s="14">
        <f t="shared" si="78"/>
        <v>1835.9</v>
      </c>
      <c r="L827" s="14">
        <f t="shared" si="79"/>
        <v>0</v>
      </c>
      <c r="M827" s="14" t="str">
        <f>IFERROR(IFERROR(INDEX(Reference!$C:$C,MATCH(VALUE(LEFT(B827,(FIND("-",B827,1)-1))),Reference!$B:$B,0)),INDEX(Reference!$C:$C,MATCH((LEFT(B827,(FIND("-",B827,1)-1))),Reference!$B:$B,0))),IFERROR(IF(FIND("-",B827),"Asset Management",""),""))</f>
        <v>DBU/Field Ops O&amp;M</v>
      </c>
      <c r="N827" s="14" t="str">
        <f>_xlfn.IFNA(INDEX(Reference!$M:$N,MATCH($C827,Reference!$M:$M,0),2),"Exclude")</f>
        <v>NonUnion Labor</v>
      </c>
      <c r="O827" s="14" t="str">
        <f>VLOOKUP(X827,'Department Detail'!$A$2:$F$5229,5,FALSE)</f>
        <v>PST &amp; Field Support Services</v>
      </c>
      <c r="R827" s="76"/>
      <c r="X827" s="14">
        <v>2230</v>
      </c>
    </row>
    <row r="828" spans="1:24" s="14" customFormat="1" ht="15" thickBot="1" x14ac:dyDescent="0.35">
      <c r="A828" s="13"/>
      <c r="B828" s="57" t="s">
        <v>552</v>
      </c>
      <c r="C828" s="57" t="s">
        <v>186</v>
      </c>
      <c r="D828" s="56">
        <v>177189.16999999998</v>
      </c>
      <c r="E828" s="56"/>
      <c r="F828" s="14">
        <f>IF(AND(LEFT($C828,4)&lt;&gt;"8310")*OR(_xlfn.IFNA(MATCH(LEFT($B828,8),Reference!$E:$E,0),0),(_xlfn.IFNA(MATCH(MID($B828,5,4),Reference!$E:$E,0),0))),$D828,)</f>
        <v>177189.16999999998</v>
      </c>
      <c r="G828" s="14">
        <f t="shared" si="75"/>
        <v>0</v>
      </c>
      <c r="H828" s="14">
        <f t="shared" si="76"/>
        <v>0</v>
      </c>
      <c r="I828" s="14">
        <f>IF(AND(F828=0,G828=0,H828=0,_xlfn.IFNA(MATCH(LEFT($B828,8),Reference!$G:$G,0),0)),0,
IF(AND(F828=0,G828=0,H828=0,_xlfn.IFNA(MATCH(LEFT($B828,8),Reference!$H:$H,0),0)),$D828,
IF(AND(F828=0,G828=0,H828=0,_xlfn.IFNA(MATCH(LEFT($C828,4),Reference!$H:$H,0),0)),$D828,
IF((AND(F828=0,G828=0,H828=0,(_xlfn.IFNA(MATCH(LEFT($B828,4),Reference!$H:$H,0),0)))),$D828,
IF(AND(F828=0,G828=0,H828=0,_xlfn.IFNA(MATCH(MID($B828,5,4),Reference!$H:$H,0),0),LEFT($C828,4)&lt;&gt;"8865"),$D828,0)))))</f>
        <v>0</v>
      </c>
      <c r="J828" s="14">
        <f t="shared" si="77"/>
        <v>0</v>
      </c>
      <c r="K828" s="14">
        <f t="shared" si="78"/>
        <v>177189.16999999998</v>
      </c>
      <c r="L828" s="14">
        <f t="shared" si="79"/>
        <v>0</v>
      </c>
      <c r="M828" s="14" t="str">
        <f>IFERROR(IFERROR(INDEX(Reference!$C:$C,MATCH(VALUE(LEFT(B828,(FIND("-",B828,1)-1))),Reference!$B:$B,0)),INDEX(Reference!$C:$C,MATCH((LEFT(B828,(FIND("-",B828,1)-1))),Reference!$B:$B,0))),IFERROR(IF(FIND("-",B828),"Asset Management",""),""))</f>
        <v>DBU/Field Ops O&amp;M</v>
      </c>
      <c r="N828" s="14" t="str">
        <f>_xlfn.IFNA(INDEX(Reference!$M:$N,MATCH($C828,Reference!$M:$M,0),2),"Exclude")</f>
        <v>Union Labor</v>
      </c>
      <c r="O828" s="14" t="str">
        <f>VLOOKUP(X828,'Department Detail'!$A$2:$F$5229,5,FALSE)</f>
        <v>PST &amp; Field Support Services</v>
      </c>
      <c r="R828" s="76"/>
      <c r="X828" s="14">
        <v>2231</v>
      </c>
    </row>
    <row r="829" spans="1:24" s="14" customFormat="1" ht="15" thickBot="1" x14ac:dyDescent="0.35">
      <c r="A829" s="13"/>
      <c r="B829" s="57" t="s">
        <v>553</v>
      </c>
      <c r="C829" s="57" t="s">
        <v>186</v>
      </c>
      <c r="D829" s="56">
        <v>145.83000000000001</v>
      </c>
      <c r="E829" s="56"/>
      <c r="F829" s="14">
        <f>IF(AND(LEFT($C829,4)&lt;&gt;"8310")*OR(_xlfn.IFNA(MATCH(LEFT($B829,8),Reference!$E:$E,0),0),(_xlfn.IFNA(MATCH(MID($B829,5,4),Reference!$E:$E,0),0))),$D829,)</f>
        <v>0</v>
      </c>
      <c r="G829" s="14">
        <f t="shared" si="75"/>
        <v>0</v>
      </c>
      <c r="H829" s="14">
        <f t="shared" si="76"/>
        <v>0</v>
      </c>
      <c r="I829" s="14">
        <f>IF(AND(F829=0,G829=0,H829=0,_xlfn.IFNA(MATCH(LEFT($B829,8),Reference!$G:$G,0),0)),0,
IF(AND(F829=0,G829=0,H829=0,_xlfn.IFNA(MATCH(LEFT($B829,8),Reference!$H:$H,0),0)),$D829,
IF(AND(F829=0,G829=0,H829=0,_xlfn.IFNA(MATCH(LEFT($C829,4),Reference!$H:$H,0),0)),$D829,
IF((AND(F829=0,G829=0,H829=0,(_xlfn.IFNA(MATCH(LEFT($B829,4),Reference!$H:$H,0),0)))),$D829,
IF(AND(F829=0,G829=0,H829=0,_xlfn.IFNA(MATCH(MID($B829,5,4),Reference!$H:$H,0),0),LEFT($C829,4)&lt;&gt;"8865"),$D829,0)))))</f>
        <v>0</v>
      </c>
      <c r="J829" s="14">
        <f t="shared" si="77"/>
        <v>145.83000000000001</v>
      </c>
      <c r="K829" s="14">
        <f t="shared" si="78"/>
        <v>145.83000000000001</v>
      </c>
      <c r="L829" s="14">
        <f t="shared" si="79"/>
        <v>0</v>
      </c>
      <c r="M829" s="14" t="str">
        <f>IFERROR(IFERROR(INDEX(Reference!$C:$C,MATCH(VALUE(LEFT(B829,(FIND("-",B829,1)-1))),Reference!$B:$B,0)),INDEX(Reference!$C:$C,MATCH((LEFT(B829,(FIND("-",B829,1)-1))),Reference!$B:$B,0))),IFERROR(IF(FIND("-",B829),"Asset Management",""),""))</f>
        <v>DBU/Field Ops O&amp;M</v>
      </c>
      <c r="N829" s="14" t="str">
        <f>_xlfn.IFNA(INDEX(Reference!$M:$N,MATCH($C829,Reference!$M:$M,0),2),"Exclude")</f>
        <v>Union Labor</v>
      </c>
      <c r="O829" s="14" t="str">
        <f>VLOOKUP(X829,'Department Detail'!$A$2:$F$5229,5,FALSE)</f>
        <v>PST &amp; Field Support Services</v>
      </c>
      <c r="R829" s="76"/>
      <c r="X829" s="14">
        <v>2231</v>
      </c>
    </row>
    <row r="830" spans="1:24" s="14" customFormat="1" ht="15" thickBot="1" x14ac:dyDescent="0.35">
      <c r="A830" s="13"/>
      <c r="B830" s="57" t="s">
        <v>554</v>
      </c>
      <c r="C830" s="57" t="s">
        <v>202</v>
      </c>
      <c r="D830" s="56">
        <v>-220.18</v>
      </c>
      <c r="E830" s="56"/>
      <c r="F830" s="14">
        <f>IF(AND(LEFT($C830,4)&lt;&gt;"8310")*OR(_xlfn.IFNA(MATCH(LEFT($B830,8),Reference!$E:$E,0),0),(_xlfn.IFNA(MATCH(MID($B830,5,4),Reference!$E:$E,0),0))),$D830,)</f>
        <v>0</v>
      </c>
      <c r="G830" s="14">
        <f t="shared" si="75"/>
        <v>0</v>
      </c>
      <c r="H830" s="14">
        <f t="shared" si="76"/>
        <v>0</v>
      </c>
      <c r="I830" s="14">
        <f>IF(AND(F830=0,G830=0,H830=0,_xlfn.IFNA(MATCH(LEFT($B830,8),Reference!$G:$G,0),0)),0,
IF(AND(F830=0,G830=0,H830=0,_xlfn.IFNA(MATCH(LEFT($B830,8),Reference!$H:$H,0),0)),$D830,
IF(AND(F830=0,G830=0,H830=0,_xlfn.IFNA(MATCH(LEFT($C830,4),Reference!$H:$H,0),0)),$D830,
IF((AND(F830=0,G830=0,H830=0,(_xlfn.IFNA(MATCH(LEFT($B830,4),Reference!$H:$H,0),0)))),$D830,
IF(AND(F830=0,G830=0,H830=0,_xlfn.IFNA(MATCH(MID($B830,5,4),Reference!$H:$H,0),0),LEFT($C830,4)&lt;&gt;"8865"),$D830,0)))))</f>
        <v>-220.18</v>
      </c>
      <c r="J830" s="14">
        <f t="shared" si="77"/>
        <v>0</v>
      </c>
      <c r="K830" s="14">
        <f t="shared" si="78"/>
        <v>-220.18</v>
      </c>
      <c r="L830" s="14">
        <f t="shared" si="79"/>
        <v>0</v>
      </c>
      <c r="M830" s="14" t="str">
        <f>IFERROR(IFERROR(INDEX(Reference!$C:$C,MATCH(VALUE(LEFT(B830,(FIND("-",B830,1)-1))),Reference!$B:$B,0)),INDEX(Reference!$C:$C,MATCH((LEFT(B830,(FIND("-",B830,1)-1))),Reference!$B:$B,0))),IFERROR(IF(FIND("-",B830),"Asset Management",""),""))</f>
        <v>DBU/Field Ops O&amp;M</v>
      </c>
      <c r="N830" s="14" t="str">
        <f>_xlfn.IFNA(INDEX(Reference!$M:$N,MATCH($C830,Reference!$M:$M,0),2),"Exclude")</f>
        <v>Nonlabor</v>
      </c>
      <c r="O830" s="14" t="str">
        <f>VLOOKUP(X830,'Department Detail'!$A$2:$F$5229,5,FALSE)</f>
        <v>PST &amp; Field Support Services</v>
      </c>
      <c r="R830" s="76"/>
      <c r="X830" s="14">
        <v>2231</v>
      </c>
    </row>
    <row r="831" spans="1:24" s="14" customFormat="1" ht="15" thickBot="1" x14ac:dyDescent="0.35">
      <c r="A831" s="13"/>
      <c r="B831" s="57" t="s">
        <v>555</v>
      </c>
      <c r="C831" s="57" t="s">
        <v>186</v>
      </c>
      <c r="D831" s="56">
        <v>1415.5700000000002</v>
      </c>
      <c r="E831" s="56"/>
      <c r="F831" s="14">
        <f>IF(AND(LEFT($C831,4)&lt;&gt;"8310")*OR(_xlfn.IFNA(MATCH(LEFT($B831,8),Reference!$E:$E,0),0),(_xlfn.IFNA(MATCH(MID($B831,5,4),Reference!$E:$E,0),0))),$D831,)</f>
        <v>0</v>
      </c>
      <c r="G831" s="14">
        <f t="shared" ref="G831:G894" si="80">IF(AND(ISNUMBER(SEARCH("5024*",B831)),(F831=0)),D831,)</f>
        <v>0</v>
      </c>
      <c r="H831" s="14">
        <f t="shared" ref="H831:H894" si="81">IF(AND(ISNUMBER(SEARCH("5025*",B831)),(F831=0)),D831,)</f>
        <v>0</v>
      </c>
      <c r="I831" s="14">
        <f>IF(AND(F831=0,G831=0,H831=0,_xlfn.IFNA(MATCH(LEFT($B831,8),Reference!$G:$G,0),0)),0,
IF(AND(F831=0,G831=0,H831=0,_xlfn.IFNA(MATCH(LEFT($B831,8),Reference!$H:$H,0),0)),$D831,
IF(AND(F831=0,G831=0,H831=0,_xlfn.IFNA(MATCH(LEFT($C831,4),Reference!$H:$H,0),0)),$D831,
IF((AND(F831=0,G831=0,H831=0,(_xlfn.IFNA(MATCH(LEFT($B831,4),Reference!$H:$H,0),0)))),$D831,
IF(AND(F831=0,G831=0,H831=0,_xlfn.IFNA(MATCH(MID($B831,5,4),Reference!$H:$H,0),0),LEFT($C831,4)&lt;&gt;"8865"),$D831,0)))))</f>
        <v>0</v>
      </c>
      <c r="J831" s="14">
        <f t="shared" ref="J831:J894" si="82">IF(AND(F831=0,G831=0,H831=0,I831=0),D831,)</f>
        <v>1415.5700000000002</v>
      </c>
      <c r="K831" s="14">
        <f t="shared" ref="K831:K894" si="83">SUM(F831:J831)</f>
        <v>1415.5700000000002</v>
      </c>
      <c r="L831" s="14">
        <f t="shared" ref="L831:L894" si="84">K831-D831</f>
        <v>0</v>
      </c>
      <c r="M831" s="14" t="str">
        <f>IFERROR(IFERROR(INDEX(Reference!$C:$C,MATCH(VALUE(LEFT(B831,(FIND("-",B831,1)-1))),Reference!$B:$B,0)),INDEX(Reference!$C:$C,MATCH((LEFT(B831,(FIND("-",B831,1)-1))),Reference!$B:$B,0))),IFERROR(IF(FIND("-",B831),"Asset Management",""),""))</f>
        <v>DBU/Field Ops O&amp;M</v>
      </c>
      <c r="N831" s="14" t="str">
        <f>_xlfn.IFNA(INDEX(Reference!$M:$N,MATCH($C831,Reference!$M:$M,0),2),"Exclude")</f>
        <v>Union Labor</v>
      </c>
      <c r="O831" s="14" t="str">
        <f>VLOOKUP(X831,'Department Detail'!$A$2:$F$5229,5,FALSE)</f>
        <v>PST &amp; Field Support Services</v>
      </c>
      <c r="R831" s="76"/>
      <c r="X831" s="14">
        <v>4631</v>
      </c>
    </row>
    <row r="832" spans="1:24" s="14" customFormat="1" ht="15" thickBot="1" x14ac:dyDescent="0.35">
      <c r="A832" s="13"/>
      <c r="B832" s="57" t="s">
        <v>555</v>
      </c>
      <c r="C832" s="57" t="s">
        <v>191</v>
      </c>
      <c r="D832" s="56">
        <v>106.34</v>
      </c>
      <c r="E832" s="56"/>
      <c r="F832" s="14">
        <f>IF(AND(LEFT($C832,4)&lt;&gt;"8310")*OR(_xlfn.IFNA(MATCH(LEFT($B832,8),Reference!$E:$E,0),0),(_xlfn.IFNA(MATCH(MID($B832,5,4),Reference!$E:$E,0),0))),$D832,)</f>
        <v>0</v>
      </c>
      <c r="G832" s="14">
        <f t="shared" si="80"/>
        <v>0</v>
      </c>
      <c r="H832" s="14">
        <f t="shared" si="81"/>
        <v>0</v>
      </c>
      <c r="I832" s="14">
        <f>IF(AND(F832=0,G832=0,H832=0,_xlfn.IFNA(MATCH(LEFT($B832,8),Reference!$G:$G,0),0)),0,
IF(AND(F832=0,G832=0,H832=0,_xlfn.IFNA(MATCH(LEFT($B832,8),Reference!$H:$H,0),0)),$D832,
IF(AND(F832=0,G832=0,H832=0,_xlfn.IFNA(MATCH(LEFT($C832,4),Reference!$H:$H,0),0)),$D832,
IF((AND(F832=0,G832=0,H832=0,(_xlfn.IFNA(MATCH(LEFT($B832,4),Reference!$H:$H,0),0)))),$D832,
IF(AND(F832=0,G832=0,H832=0,_xlfn.IFNA(MATCH(MID($B832,5,4),Reference!$H:$H,0),0),LEFT($C832,4)&lt;&gt;"8865"),$D832,0)))))</f>
        <v>0</v>
      </c>
      <c r="J832" s="14">
        <f t="shared" si="82"/>
        <v>106.34</v>
      </c>
      <c r="K832" s="14">
        <f t="shared" si="83"/>
        <v>106.34</v>
      </c>
      <c r="L832" s="14">
        <f t="shared" si="84"/>
        <v>0</v>
      </c>
      <c r="M832" s="14" t="str">
        <f>IFERROR(IFERROR(INDEX(Reference!$C:$C,MATCH(VALUE(LEFT(B832,(FIND("-",B832,1)-1))),Reference!$B:$B,0)),INDEX(Reference!$C:$C,MATCH((LEFT(B832,(FIND("-",B832,1)-1))),Reference!$B:$B,0))),IFERROR(IF(FIND("-",B832),"Asset Management",""),""))</f>
        <v>DBU/Field Ops O&amp;M</v>
      </c>
      <c r="N832" s="14" t="str">
        <f>_xlfn.IFNA(INDEX(Reference!$M:$N,MATCH($C832,Reference!$M:$M,0),2),"Exclude")</f>
        <v>Union Labor</v>
      </c>
      <c r="O832" s="14" t="str">
        <f>VLOOKUP(X832,'Department Detail'!$A$2:$F$5229,5,FALSE)</f>
        <v>PST &amp; Field Support Services</v>
      </c>
      <c r="R832" s="76"/>
      <c r="X832" s="14">
        <v>4631</v>
      </c>
    </row>
    <row r="833" spans="1:24" s="14" customFormat="1" ht="15" thickBot="1" x14ac:dyDescent="0.35">
      <c r="A833" s="13"/>
      <c r="B833" s="57" t="s">
        <v>556</v>
      </c>
      <c r="C833" s="57" t="s">
        <v>186</v>
      </c>
      <c r="D833" s="56">
        <v>2245.7999999999997</v>
      </c>
      <c r="E833" s="56"/>
      <c r="F833" s="14">
        <f>IF(AND(LEFT($C833,4)&lt;&gt;"8310")*OR(_xlfn.IFNA(MATCH(LEFT($B833,8),Reference!$E:$E,0),0),(_xlfn.IFNA(MATCH(MID($B833,5,4),Reference!$E:$E,0),0))),$D833,)</f>
        <v>0</v>
      </c>
      <c r="G833" s="14">
        <f t="shared" si="80"/>
        <v>0</v>
      </c>
      <c r="H833" s="14">
        <f t="shared" si="81"/>
        <v>0</v>
      </c>
      <c r="I833" s="14">
        <f>IF(AND(F833=0,G833=0,H833=0,_xlfn.IFNA(MATCH(LEFT($B833,8),Reference!$G:$G,0),0)),0,
IF(AND(F833=0,G833=0,H833=0,_xlfn.IFNA(MATCH(LEFT($B833,8),Reference!$H:$H,0),0)),$D833,
IF(AND(F833=0,G833=0,H833=0,_xlfn.IFNA(MATCH(LEFT($C833,4),Reference!$H:$H,0),0)),$D833,
IF((AND(F833=0,G833=0,H833=0,(_xlfn.IFNA(MATCH(LEFT($B833,4),Reference!$H:$H,0),0)))),$D833,
IF(AND(F833=0,G833=0,H833=0,_xlfn.IFNA(MATCH(MID($B833,5,4),Reference!$H:$H,0),0),LEFT($C833,4)&lt;&gt;"8865"),$D833,0)))))</f>
        <v>0</v>
      </c>
      <c r="J833" s="14">
        <f t="shared" si="82"/>
        <v>2245.7999999999997</v>
      </c>
      <c r="K833" s="14">
        <f t="shared" si="83"/>
        <v>2245.7999999999997</v>
      </c>
      <c r="L833" s="14">
        <f t="shared" si="84"/>
        <v>0</v>
      </c>
      <c r="M833" s="14" t="str">
        <f>IFERROR(IFERROR(INDEX(Reference!$C:$C,MATCH(VALUE(LEFT(B833,(FIND("-",B833,1)-1))),Reference!$B:$B,0)),INDEX(Reference!$C:$C,MATCH((LEFT(B833,(FIND("-",B833,1)-1))),Reference!$B:$B,0))),IFERROR(IF(FIND("-",B833),"Asset Management",""),""))</f>
        <v>DBU/Field Ops O&amp;M</v>
      </c>
      <c r="N833" s="14" t="str">
        <f>_xlfn.IFNA(INDEX(Reference!$M:$N,MATCH($C833,Reference!$M:$M,0),2),"Exclude")</f>
        <v>Union Labor</v>
      </c>
      <c r="O833" s="14" t="str">
        <f>VLOOKUP(X833,'Department Detail'!$A$2:$F$5229,5,FALSE)</f>
        <v>PST &amp; Field Support Services</v>
      </c>
      <c r="R833" s="76"/>
      <c r="X833" s="14">
        <v>4631</v>
      </c>
    </row>
    <row r="834" spans="1:24" s="14" customFormat="1" ht="15" thickBot="1" x14ac:dyDescent="0.35">
      <c r="A834" s="13"/>
      <c r="B834" s="57" t="s">
        <v>556</v>
      </c>
      <c r="C834" s="57" t="s">
        <v>191</v>
      </c>
      <c r="D834" s="56">
        <v>162.26</v>
      </c>
      <c r="E834" s="56"/>
      <c r="F834" s="14">
        <f>IF(AND(LEFT($C834,4)&lt;&gt;"8310")*OR(_xlfn.IFNA(MATCH(LEFT($B834,8),Reference!$E:$E,0),0),(_xlfn.IFNA(MATCH(MID($B834,5,4),Reference!$E:$E,0),0))),$D834,)</f>
        <v>0</v>
      </c>
      <c r="G834" s="14">
        <f t="shared" si="80"/>
        <v>0</v>
      </c>
      <c r="H834" s="14">
        <f t="shared" si="81"/>
        <v>0</v>
      </c>
      <c r="I834" s="14">
        <f>IF(AND(F834=0,G834=0,H834=0,_xlfn.IFNA(MATCH(LEFT($B834,8),Reference!$G:$G,0),0)),0,
IF(AND(F834=0,G834=0,H834=0,_xlfn.IFNA(MATCH(LEFT($B834,8),Reference!$H:$H,0),0)),$D834,
IF(AND(F834=0,G834=0,H834=0,_xlfn.IFNA(MATCH(LEFT($C834,4),Reference!$H:$H,0),0)),$D834,
IF((AND(F834=0,G834=0,H834=0,(_xlfn.IFNA(MATCH(LEFT($B834,4),Reference!$H:$H,0),0)))),$D834,
IF(AND(F834=0,G834=0,H834=0,_xlfn.IFNA(MATCH(MID($B834,5,4),Reference!$H:$H,0),0),LEFT($C834,4)&lt;&gt;"8865"),$D834,0)))))</f>
        <v>0</v>
      </c>
      <c r="J834" s="14">
        <f t="shared" si="82"/>
        <v>162.26</v>
      </c>
      <c r="K834" s="14">
        <f t="shared" si="83"/>
        <v>162.26</v>
      </c>
      <c r="L834" s="14">
        <f t="shared" si="84"/>
        <v>0</v>
      </c>
      <c r="M834" s="14" t="str">
        <f>IFERROR(IFERROR(INDEX(Reference!$C:$C,MATCH(VALUE(LEFT(B834,(FIND("-",B834,1)-1))),Reference!$B:$B,0)),INDEX(Reference!$C:$C,MATCH((LEFT(B834,(FIND("-",B834,1)-1))),Reference!$B:$B,0))),IFERROR(IF(FIND("-",B834),"Asset Management",""),""))</f>
        <v>DBU/Field Ops O&amp;M</v>
      </c>
      <c r="N834" s="14" t="str">
        <f>_xlfn.IFNA(INDEX(Reference!$M:$N,MATCH($C834,Reference!$M:$M,0),2),"Exclude")</f>
        <v>Union Labor</v>
      </c>
      <c r="O834" s="14" t="str">
        <f>VLOOKUP(X834,'Department Detail'!$A$2:$F$5229,5,FALSE)</f>
        <v>PST &amp; Field Support Services</v>
      </c>
      <c r="R834" s="76"/>
      <c r="X834" s="14">
        <v>4631</v>
      </c>
    </row>
    <row r="835" spans="1:24" s="14" customFormat="1" ht="15" thickBot="1" x14ac:dyDescent="0.35">
      <c r="A835" s="13"/>
      <c r="B835" s="57" t="s">
        <v>557</v>
      </c>
      <c r="C835" s="57" t="s">
        <v>190</v>
      </c>
      <c r="D835" s="56">
        <v>90</v>
      </c>
      <c r="E835" s="56"/>
      <c r="F835" s="14">
        <f>IF(AND(LEFT($C835,4)&lt;&gt;"8310")*OR(_xlfn.IFNA(MATCH(LEFT($B835,8),Reference!$E:$E,0),0),(_xlfn.IFNA(MATCH(MID($B835,5,4),Reference!$E:$E,0),0))),$D835,)</f>
        <v>0</v>
      </c>
      <c r="G835" s="14">
        <f t="shared" si="80"/>
        <v>0</v>
      </c>
      <c r="H835" s="14">
        <f t="shared" si="81"/>
        <v>0</v>
      </c>
      <c r="I835" s="14">
        <f>IF(AND(F835=0,G835=0,H835=0,_xlfn.IFNA(MATCH(LEFT($B835,8),Reference!$G:$G,0),0)),0,
IF(AND(F835=0,G835=0,H835=0,_xlfn.IFNA(MATCH(LEFT($B835,8),Reference!$H:$H,0),0)),$D835,
IF(AND(F835=0,G835=0,H835=0,_xlfn.IFNA(MATCH(LEFT($C835,4),Reference!$H:$H,0),0)),$D835,
IF((AND(F835=0,G835=0,H835=0,(_xlfn.IFNA(MATCH(LEFT($B835,4),Reference!$H:$H,0),0)))),$D835,
IF(AND(F835=0,G835=0,H835=0,_xlfn.IFNA(MATCH(MID($B835,5,4),Reference!$H:$H,0),0),LEFT($C835,4)&lt;&gt;"8865"),$D835,0)))))</f>
        <v>0</v>
      </c>
      <c r="J835" s="14">
        <f t="shared" si="82"/>
        <v>90</v>
      </c>
      <c r="K835" s="14">
        <f t="shared" si="83"/>
        <v>90</v>
      </c>
      <c r="L835" s="14">
        <f t="shared" si="84"/>
        <v>0</v>
      </c>
      <c r="M835" s="14" t="str">
        <f>IFERROR(IFERROR(INDEX(Reference!$C:$C,MATCH(VALUE(LEFT(B835,(FIND("-",B835,1)-1))),Reference!$B:$B,0)),INDEX(Reference!$C:$C,MATCH((LEFT(B835,(FIND("-",B835,1)-1))),Reference!$B:$B,0))),IFERROR(IF(FIND("-",B835),"Asset Management",""),""))</f>
        <v>DBU/Field Ops O&amp;M</v>
      </c>
      <c r="N835" s="14" t="str">
        <f>_xlfn.IFNA(INDEX(Reference!$M:$N,MATCH($C835,Reference!$M:$M,0),2),"Exclude")</f>
        <v>Nonlabor</v>
      </c>
      <c r="O835" s="14" t="str">
        <f>VLOOKUP(X835,'Department Detail'!$A$2:$F$5229,5,FALSE)</f>
        <v>PST &amp; Field Support Services</v>
      </c>
      <c r="R835" s="76"/>
      <c r="X835" s="14">
        <v>4631</v>
      </c>
    </row>
    <row r="836" spans="1:24" s="14" customFormat="1" ht="15" thickBot="1" x14ac:dyDescent="0.35">
      <c r="A836" s="13"/>
      <c r="B836" s="57" t="s">
        <v>557</v>
      </c>
      <c r="C836" s="57" t="s">
        <v>186</v>
      </c>
      <c r="D836" s="56">
        <v>24282.6</v>
      </c>
      <c r="E836" s="56"/>
      <c r="F836" s="14">
        <f>IF(AND(LEFT($C836,4)&lt;&gt;"8310")*OR(_xlfn.IFNA(MATCH(LEFT($B836,8),Reference!$E:$E,0),0),(_xlfn.IFNA(MATCH(MID($B836,5,4),Reference!$E:$E,0),0))),$D836,)</f>
        <v>0</v>
      </c>
      <c r="G836" s="14">
        <f t="shared" si="80"/>
        <v>0</v>
      </c>
      <c r="H836" s="14">
        <f t="shared" si="81"/>
        <v>0</v>
      </c>
      <c r="I836" s="14">
        <f>IF(AND(F836=0,G836=0,H836=0,_xlfn.IFNA(MATCH(LEFT($B836,8),Reference!$G:$G,0),0)),0,
IF(AND(F836=0,G836=0,H836=0,_xlfn.IFNA(MATCH(LEFT($B836,8),Reference!$H:$H,0),0)),$D836,
IF(AND(F836=0,G836=0,H836=0,_xlfn.IFNA(MATCH(LEFT($C836,4),Reference!$H:$H,0),0)),$D836,
IF((AND(F836=0,G836=0,H836=0,(_xlfn.IFNA(MATCH(LEFT($B836,4),Reference!$H:$H,0),0)))),$D836,
IF(AND(F836=0,G836=0,H836=0,_xlfn.IFNA(MATCH(MID($B836,5,4),Reference!$H:$H,0),0),LEFT($C836,4)&lt;&gt;"8865"),$D836,0)))))</f>
        <v>0</v>
      </c>
      <c r="J836" s="14">
        <f t="shared" si="82"/>
        <v>24282.6</v>
      </c>
      <c r="K836" s="14">
        <f t="shared" si="83"/>
        <v>24282.6</v>
      </c>
      <c r="L836" s="14">
        <f t="shared" si="84"/>
        <v>0</v>
      </c>
      <c r="M836" s="14" t="str">
        <f>IFERROR(IFERROR(INDEX(Reference!$C:$C,MATCH(VALUE(LEFT(B836,(FIND("-",B836,1)-1))),Reference!$B:$B,0)),INDEX(Reference!$C:$C,MATCH((LEFT(B836,(FIND("-",B836,1)-1))),Reference!$B:$B,0))),IFERROR(IF(FIND("-",B836),"Asset Management",""),""))</f>
        <v>DBU/Field Ops O&amp;M</v>
      </c>
      <c r="N836" s="14" t="str">
        <f>_xlfn.IFNA(INDEX(Reference!$M:$N,MATCH($C836,Reference!$M:$M,0),2),"Exclude")</f>
        <v>Union Labor</v>
      </c>
      <c r="O836" s="14" t="str">
        <f>VLOOKUP(X836,'Department Detail'!$A$2:$F$5229,5,FALSE)</f>
        <v>PST &amp; Field Support Services</v>
      </c>
      <c r="R836" s="76"/>
      <c r="X836" s="14">
        <v>4631</v>
      </c>
    </row>
    <row r="837" spans="1:24" s="14" customFormat="1" ht="15" thickBot="1" x14ac:dyDescent="0.35">
      <c r="A837" s="13"/>
      <c r="B837" s="57" t="s">
        <v>557</v>
      </c>
      <c r="C837" s="57" t="s">
        <v>197</v>
      </c>
      <c r="D837" s="56">
        <v>33752.829999999994</v>
      </c>
      <c r="E837" s="56"/>
      <c r="F837" s="14">
        <f>IF(AND(LEFT($C837,4)&lt;&gt;"8310")*OR(_xlfn.IFNA(MATCH(LEFT($B837,8),Reference!$E:$E,0),0),(_xlfn.IFNA(MATCH(MID($B837,5,4),Reference!$E:$E,0),0))),$D837,)</f>
        <v>0</v>
      </c>
      <c r="G837" s="14">
        <f t="shared" si="80"/>
        <v>0</v>
      </c>
      <c r="H837" s="14">
        <f t="shared" si="81"/>
        <v>0</v>
      </c>
      <c r="I837" s="14">
        <f>IF(AND(F837=0,G837=0,H837=0,_xlfn.IFNA(MATCH(LEFT($B837,8),Reference!$G:$G,0),0)),0,
IF(AND(F837=0,G837=0,H837=0,_xlfn.IFNA(MATCH(LEFT($B837,8),Reference!$H:$H,0),0)),$D837,
IF(AND(F837=0,G837=0,H837=0,_xlfn.IFNA(MATCH(LEFT($C837,4),Reference!$H:$H,0),0)),$D837,
IF((AND(F837=0,G837=0,H837=0,(_xlfn.IFNA(MATCH(LEFT($B837,4),Reference!$H:$H,0),0)))),$D837,
IF(AND(F837=0,G837=0,H837=0,_xlfn.IFNA(MATCH(MID($B837,5,4),Reference!$H:$H,0),0),LEFT($C837,4)&lt;&gt;"8865"),$D837,0)))))</f>
        <v>0</v>
      </c>
      <c r="J837" s="14">
        <f t="shared" si="82"/>
        <v>33752.829999999994</v>
      </c>
      <c r="K837" s="14">
        <f t="shared" si="83"/>
        <v>33752.829999999994</v>
      </c>
      <c r="L837" s="14">
        <f t="shared" si="84"/>
        <v>0</v>
      </c>
      <c r="M837" s="14" t="str">
        <f>IFERROR(IFERROR(INDEX(Reference!$C:$C,MATCH(VALUE(LEFT(B837,(FIND("-",B837,1)-1))),Reference!$B:$B,0)),INDEX(Reference!$C:$C,MATCH((LEFT(B837,(FIND("-",B837,1)-1))),Reference!$B:$B,0))),IFERROR(IF(FIND("-",B837),"Asset Management",""),""))</f>
        <v>DBU/Field Ops O&amp;M</v>
      </c>
      <c r="N837" s="14" t="str">
        <f>_xlfn.IFNA(INDEX(Reference!$M:$N,MATCH($C837,Reference!$M:$M,0),2),"Exclude")</f>
        <v>Union Labor</v>
      </c>
      <c r="O837" s="14" t="str">
        <f>VLOOKUP(X837,'Department Detail'!$A$2:$F$5229,5,FALSE)</f>
        <v>PST &amp; Field Support Services</v>
      </c>
      <c r="R837" s="76"/>
      <c r="X837" s="14">
        <v>4632</v>
      </c>
    </row>
    <row r="838" spans="1:24" s="14" customFormat="1" ht="15" thickBot="1" x14ac:dyDescent="0.35">
      <c r="A838" s="13"/>
      <c r="B838" s="57" t="s">
        <v>557</v>
      </c>
      <c r="C838" s="57" t="s">
        <v>231</v>
      </c>
      <c r="D838" s="56">
        <v>2890</v>
      </c>
      <c r="E838" s="56"/>
      <c r="F838" s="14">
        <f>IF(AND(LEFT($C838,4)&lt;&gt;"8310")*OR(_xlfn.IFNA(MATCH(LEFT($B838,8),Reference!$E:$E,0),0),(_xlfn.IFNA(MATCH(MID($B838,5,4),Reference!$E:$E,0),0))),$D838,)</f>
        <v>0</v>
      </c>
      <c r="G838" s="14">
        <f t="shared" si="80"/>
        <v>0</v>
      </c>
      <c r="H838" s="14">
        <f t="shared" si="81"/>
        <v>0</v>
      </c>
      <c r="I838" s="14">
        <f>IF(AND(F838=0,G838=0,H838=0,_xlfn.IFNA(MATCH(LEFT($B838,8),Reference!$G:$G,0),0)),0,
IF(AND(F838=0,G838=0,H838=0,_xlfn.IFNA(MATCH(LEFT($B838,8),Reference!$H:$H,0),0)),$D838,
IF(AND(F838=0,G838=0,H838=0,_xlfn.IFNA(MATCH(LEFT($C838,4),Reference!$H:$H,0),0)),$D838,
IF((AND(F838=0,G838=0,H838=0,(_xlfn.IFNA(MATCH(LEFT($B838,4),Reference!$H:$H,0),0)))),$D838,
IF(AND(F838=0,G838=0,H838=0,_xlfn.IFNA(MATCH(MID($B838,5,4),Reference!$H:$H,0),0),LEFT($C838,4)&lt;&gt;"8865"),$D838,0)))))</f>
        <v>0</v>
      </c>
      <c r="J838" s="14">
        <f t="shared" si="82"/>
        <v>2890</v>
      </c>
      <c r="K838" s="14">
        <f t="shared" si="83"/>
        <v>2890</v>
      </c>
      <c r="L838" s="14">
        <f t="shared" si="84"/>
        <v>0</v>
      </c>
      <c r="M838" s="14" t="str">
        <f>IFERROR(IFERROR(INDEX(Reference!$C:$C,MATCH(VALUE(LEFT(B838,(FIND("-",B838,1)-1))),Reference!$B:$B,0)),INDEX(Reference!$C:$C,MATCH((LEFT(B838,(FIND("-",B838,1)-1))),Reference!$B:$B,0))),IFERROR(IF(FIND("-",B838),"Asset Management",""),""))</f>
        <v>DBU/Field Ops O&amp;M</v>
      </c>
      <c r="N838" s="14" t="str">
        <f>_xlfn.IFNA(INDEX(Reference!$M:$N,MATCH($C838,Reference!$M:$M,0),2),"Exclude")</f>
        <v>Nonlabor</v>
      </c>
      <c r="O838" s="14" t="str">
        <f>VLOOKUP(X838,'Department Detail'!$A$2:$F$5229,5,FALSE)</f>
        <v>PST &amp; Field Support Services</v>
      </c>
      <c r="R838" s="76"/>
      <c r="X838" s="14">
        <v>4632</v>
      </c>
    </row>
    <row r="839" spans="1:24" s="14" customFormat="1" ht="15" thickBot="1" x14ac:dyDescent="0.35">
      <c r="A839" s="13"/>
      <c r="B839" s="57" t="s">
        <v>557</v>
      </c>
      <c r="C839" s="57" t="s">
        <v>191</v>
      </c>
      <c r="D839" s="56">
        <v>66001.59</v>
      </c>
      <c r="E839" s="56"/>
      <c r="F839" s="14">
        <f>IF(AND(LEFT($C839,4)&lt;&gt;"8310")*OR(_xlfn.IFNA(MATCH(LEFT($B839,8),Reference!$E:$E,0),0),(_xlfn.IFNA(MATCH(MID($B839,5,4),Reference!$E:$E,0),0))),$D839,)</f>
        <v>0</v>
      </c>
      <c r="G839" s="14">
        <f t="shared" si="80"/>
        <v>0</v>
      </c>
      <c r="H839" s="14">
        <f t="shared" si="81"/>
        <v>0</v>
      </c>
      <c r="I839" s="14">
        <f>IF(AND(F839=0,G839=0,H839=0,_xlfn.IFNA(MATCH(LEFT($B839,8),Reference!$G:$G,0),0)),0,
IF(AND(F839=0,G839=0,H839=0,_xlfn.IFNA(MATCH(LEFT($B839,8),Reference!$H:$H,0),0)),$D839,
IF(AND(F839=0,G839=0,H839=0,_xlfn.IFNA(MATCH(LEFT($C839,4),Reference!$H:$H,0),0)),$D839,
IF((AND(F839=0,G839=0,H839=0,(_xlfn.IFNA(MATCH(LEFT($B839,4),Reference!$H:$H,0),0)))),$D839,
IF(AND(F839=0,G839=0,H839=0,_xlfn.IFNA(MATCH(MID($B839,5,4),Reference!$H:$H,0),0),LEFT($C839,4)&lt;&gt;"8865"),$D839,0)))))</f>
        <v>0</v>
      </c>
      <c r="J839" s="14">
        <f t="shared" si="82"/>
        <v>66001.59</v>
      </c>
      <c r="K839" s="14">
        <f t="shared" si="83"/>
        <v>66001.59</v>
      </c>
      <c r="L839" s="14">
        <f t="shared" si="84"/>
        <v>0</v>
      </c>
      <c r="M839" s="14" t="str">
        <f>IFERROR(IFERROR(INDEX(Reference!$C:$C,MATCH(VALUE(LEFT(B839,(FIND("-",B839,1)-1))),Reference!$B:$B,0)),INDEX(Reference!$C:$C,MATCH((LEFT(B839,(FIND("-",B839,1)-1))),Reference!$B:$B,0))),IFERROR(IF(FIND("-",B839),"Asset Management",""),""))</f>
        <v>DBU/Field Ops O&amp;M</v>
      </c>
      <c r="N839" s="14" t="str">
        <f>_xlfn.IFNA(INDEX(Reference!$M:$N,MATCH($C839,Reference!$M:$M,0),2),"Exclude")</f>
        <v>Union Labor</v>
      </c>
      <c r="O839" s="14" t="str">
        <f>VLOOKUP(X839,'Department Detail'!$A$2:$F$5229,5,FALSE)</f>
        <v>PST &amp; Field Support Services</v>
      </c>
      <c r="R839" s="76"/>
      <c r="X839" s="14">
        <v>4632</v>
      </c>
    </row>
    <row r="840" spans="1:24" s="14" customFormat="1" ht="15" thickBot="1" x14ac:dyDescent="0.35">
      <c r="A840" s="13"/>
      <c r="B840" s="57" t="s">
        <v>558</v>
      </c>
      <c r="C840" s="57" t="s">
        <v>190</v>
      </c>
      <c r="D840" s="56">
        <v>39862.569999999992</v>
      </c>
      <c r="E840" s="56"/>
      <c r="F840" s="14">
        <f>IF(AND(LEFT($C840,4)&lt;&gt;"8310")*OR(_xlfn.IFNA(MATCH(LEFT($B840,8),Reference!$E:$E,0),0),(_xlfn.IFNA(MATCH(MID($B840,5,4),Reference!$E:$E,0),0))),$D840,)</f>
        <v>0</v>
      </c>
      <c r="G840" s="14">
        <f t="shared" si="80"/>
        <v>0</v>
      </c>
      <c r="H840" s="14">
        <f t="shared" si="81"/>
        <v>0</v>
      </c>
      <c r="I840" s="14">
        <f>IF(AND(F840=0,G840=0,H840=0,_xlfn.IFNA(MATCH(LEFT($B840,8),Reference!$G:$G,0),0)),0,
IF(AND(F840=0,G840=0,H840=0,_xlfn.IFNA(MATCH(LEFT($B840,8),Reference!$H:$H,0),0)),$D840,
IF(AND(F840=0,G840=0,H840=0,_xlfn.IFNA(MATCH(LEFT($C840,4),Reference!$H:$H,0),0)),$D840,
IF((AND(F840=0,G840=0,H840=0,(_xlfn.IFNA(MATCH(LEFT($B840,4),Reference!$H:$H,0),0)))),$D840,
IF(AND(F840=0,G840=0,H840=0,_xlfn.IFNA(MATCH(MID($B840,5,4),Reference!$H:$H,0),0),LEFT($C840,4)&lt;&gt;"8865"),$D840,0)))))</f>
        <v>0</v>
      </c>
      <c r="J840" s="14">
        <f t="shared" si="82"/>
        <v>39862.569999999992</v>
      </c>
      <c r="K840" s="14">
        <f t="shared" si="83"/>
        <v>39862.569999999992</v>
      </c>
      <c r="L840" s="14">
        <f t="shared" si="84"/>
        <v>0</v>
      </c>
      <c r="M840" s="14" t="str">
        <f>IFERROR(IFERROR(INDEX(Reference!$C:$C,MATCH(VALUE(LEFT(B840,(FIND("-",B840,1)-1))),Reference!$B:$B,0)),INDEX(Reference!$C:$C,MATCH((LEFT(B840,(FIND("-",B840,1)-1))),Reference!$B:$B,0))),IFERROR(IF(FIND("-",B840),"Asset Management",""),""))</f>
        <v>DBU/Field Ops O&amp;M</v>
      </c>
      <c r="N840" s="14" t="str">
        <f>_xlfn.IFNA(INDEX(Reference!$M:$N,MATCH($C840,Reference!$M:$M,0),2),"Exclude")</f>
        <v>Nonlabor</v>
      </c>
      <c r="O840" s="14" t="str">
        <f>VLOOKUP(X840,'Department Detail'!$A$2:$F$5229,5,FALSE)</f>
        <v>PST &amp; Field Support Services</v>
      </c>
      <c r="R840" s="76"/>
      <c r="X840" s="14">
        <v>4632</v>
      </c>
    </row>
    <row r="841" spans="1:24" s="14" customFormat="1" ht="15" thickBot="1" x14ac:dyDescent="0.35">
      <c r="A841" s="13"/>
      <c r="B841" s="57" t="s">
        <v>558</v>
      </c>
      <c r="C841" s="57" t="s">
        <v>186</v>
      </c>
      <c r="D841" s="56">
        <v>35102.79</v>
      </c>
      <c r="E841" s="56"/>
      <c r="F841" s="14">
        <f>IF(AND(LEFT($C841,4)&lt;&gt;"8310")*OR(_xlfn.IFNA(MATCH(LEFT($B841,8),Reference!$E:$E,0),0),(_xlfn.IFNA(MATCH(MID($B841,5,4),Reference!$E:$E,0),0))),$D841,)</f>
        <v>0</v>
      </c>
      <c r="G841" s="14">
        <f t="shared" si="80"/>
        <v>0</v>
      </c>
      <c r="H841" s="14">
        <f t="shared" si="81"/>
        <v>0</v>
      </c>
      <c r="I841" s="14">
        <f>IF(AND(F841=0,G841=0,H841=0,_xlfn.IFNA(MATCH(LEFT($B841,8),Reference!$G:$G,0),0)),0,
IF(AND(F841=0,G841=0,H841=0,_xlfn.IFNA(MATCH(LEFT($B841,8),Reference!$H:$H,0),0)),$D841,
IF(AND(F841=0,G841=0,H841=0,_xlfn.IFNA(MATCH(LEFT($C841,4),Reference!$H:$H,0),0)),$D841,
IF((AND(F841=0,G841=0,H841=0,(_xlfn.IFNA(MATCH(LEFT($B841,4),Reference!$H:$H,0),0)))),$D841,
IF(AND(F841=0,G841=0,H841=0,_xlfn.IFNA(MATCH(MID($B841,5,4),Reference!$H:$H,0),0),LEFT($C841,4)&lt;&gt;"8865"),$D841,0)))))</f>
        <v>0</v>
      </c>
      <c r="J841" s="14">
        <f t="shared" si="82"/>
        <v>35102.79</v>
      </c>
      <c r="K841" s="14">
        <f t="shared" si="83"/>
        <v>35102.79</v>
      </c>
      <c r="L841" s="14">
        <f t="shared" si="84"/>
        <v>0</v>
      </c>
      <c r="M841" s="14" t="str">
        <f>IFERROR(IFERROR(INDEX(Reference!$C:$C,MATCH(VALUE(LEFT(B841,(FIND("-",B841,1)-1))),Reference!$B:$B,0)),INDEX(Reference!$C:$C,MATCH((LEFT(B841,(FIND("-",B841,1)-1))),Reference!$B:$B,0))),IFERROR(IF(FIND("-",B841),"Asset Management",""),""))</f>
        <v>DBU/Field Ops O&amp;M</v>
      </c>
      <c r="N841" s="14" t="str">
        <f>_xlfn.IFNA(INDEX(Reference!$M:$N,MATCH($C841,Reference!$M:$M,0),2),"Exclude")</f>
        <v>Union Labor</v>
      </c>
      <c r="O841" s="14" t="str">
        <f>VLOOKUP(X841,'Department Detail'!$A$2:$F$5229,5,FALSE)</f>
        <v>PST &amp; Field Support Services</v>
      </c>
      <c r="R841" s="76"/>
      <c r="X841" s="14">
        <v>4632</v>
      </c>
    </row>
    <row r="842" spans="1:24" s="14" customFormat="1" ht="15" thickBot="1" x14ac:dyDescent="0.35">
      <c r="A842" s="13"/>
      <c r="B842" s="57" t="s">
        <v>558</v>
      </c>
      <c r="C842" s="57" t="s">
        <v>197</v>
      </c>
      <c r="D842" s="56">
        <v>128.33000000000001</v>
      </c>
      <c r="E842" s="56"/>
      <c r="F842" s="14">
        <f>IF(AND(LEFT($C842,4)&lt;&gt;"8310")*OR(_xlfn.IFNA(MATCH(LEFT($B842,8),Reference!$E:$E,0),0),(_xlfn.IFNA(MATCH(MID($B842,5,4),Reference!$E:$E,0),0))),$D842,)</f>
        <v>0</v>
      </c>
      <c r="G842" s="14">
        <f t="shared" si="80"/>
        <v>0</v>
      </c>
      <c r="H842" s="14">
        <f t="shared" si="81"/>
        <v>0</v>
      </c>
      <c r="I842" s="14">
        <f>IF(AND(F842=0,G842=0,H842=0,_xlfn.IFNA(MATCH(LEFT($B842,8),Reference!$G:$G,0),0)),0,
IF(AND(F842=0,G842=0,H842=0,_xlfn.IFNA(MATCH(LEFT($B842,8),Reference!$H:$H,0),0)),$D842,
IF(AND(F842=0,G842=0,H842=0,_xlfn.IFNA(MATCH(LEFT($C842,4),Reference!$H:$H,0),0)),$D842,
IF((AND(F842=0,G842=0,H842=0,(_xlfn.IFNA(MATCH(LEFT($B842,4),Reference!$H:$H,0),0)))),$D842,
IF(AND(F842=0,G842=0,H842=0,_xlfn.IFNA(MATCH(MID($B842,5,4),Reference!$H:$H,0),0),LEFT($C842,4)&lt;&gt;"8865"),$D842,0)))))</f>
        <v>0</v>
      </c>
      <c r="J842" s="14">
        <f t="shared" si="82"/>
        <v>128.33000000000001</v>
      </c>
      <c r="K842" s="14">
        <f t="shared" si="83"/>
        <v>128.33000000000001</v>
      </c>
      <c r="L842" s="14">
        <f t="shared" si="84"/>
        <v>0</v>
      </c>
      <c r="M842" s="14" t="str">
        <f>IFERROR(IFERROR(INDEX(Reference!$C:$C,MATCH(VALUE(LEFT(B842,(FIND("-",B842,1)-1))),Reference!$B:$B,0)),INDEX(Reference!$C:$C,MATCH((LEFT(B842,(FIND("-",B842,1)-1))),Reference!$B:$B,0))),IFERROR(IF(FIND("-",B842),"Asset Management",""),""))</f>
        <v>DBU/Field Ops O&amp;M</v>
      </c>
      <c r="N842" s="14" t="str">
        <f>_xlfn.IFNA(INDEX(Reference!$M:$N,MATCH($C842,Reference!$M:$M,0),2),"Exclude")</f>
        <v>Union Labor</v>
      </c>
      <c r="O842" s="14" t="str">
        <f>VLOOKUP(X842,'Department Detail'!$A$2:$F$5229,5,FALSE)</f>
        <v>PST &amp; Field Support Services</v>
      </c>
      <c r="R842" s="76"/>
      <c r="X842" s="14">
        <v>4632</v>
      </c>
    </row>
    <row r="843" spans="1:24" s="14" customFormat="1" ht="15" thickBot="1" x14ac:dyDescent="0.35">
      <c r="A843" s="13"/>
      <c r="B843" s="57" t="s">
        <v>558</v>
      </c>
      <c r="C843" s="57" t="s">
        <v>231</v>
      </c>
      <c r="D843" s="56">
        <v>270</v>
      </c>
      <c r="E843" s="56"/>
      <c r="F843" s="14">
        <f>IF(AND(LEFT($C843,4)&lt;&gt;"8310")*OR(_xlfn.IFNA(MATCH(LEFT($B843,8),Reference!$E:$E,0),0),(_xlfn.IFNA(MATCH(MID($B843,5,4),Reference!$E:$E,0),0))),$D843,)</f>
        <v>0</v>
      </c>
      <c r="G843" s="14">
        <f t="shared" si="80"/>
        <v>0</v>
      </c>
      <c r="H843" s="14">
        <f t="shared" si="81"/>
        <v>0</v>
      </c>
      <c r="I843" s="14">
        <f>IF(AND(F843=0,G843=0,H843=0,_xlfn.IFNA(MATCH(LEFT($B843,8),Reference!$G:$G,0),0)),0,
IF(AND(F843=0,G843=0,H843=0,_xlfn.IFNA(MATCH(LEFT($B843,8),Reference!$H:$H,0),0)),$D843,
IF(AND(F843=0,G843=0,H843=0,_xlfn.IFNA(MATCH(LEFT($C843,4),Reference!$H:$H,0),0)),$D843,
IF((AND(F843=0,G843=0,H843=0,(_xlfn.IFNA(MATCH(LEFT($B843,4),Reference!$H:$H,0),0)))),$D843,
IF(AND(F843=0,G843=0,H843=0,_xlfn.IFNA(MATCH(MID($B843,5,4),Reference!$H:$H,0),0),LEFT($C843,4)&lt;&gt;"8865"),$D843,0)))))</f>
        <v>0</v>
      </c>
      <c r="J843" s="14">
        <f t="shared" si="82"/>
        <v>270</v>
      </c>
      <c r="K843" s="14">
        <f t="shared" si="83"/>
        <v>270</v>
      </c>
      <c r="L843" s="14">
        <f t="shared" si="84"/>
        <v>0</v>
      </c>
      <c r="M843" s="14" t="str">
        <f>IFERROR(IFERROR(INDEX(Reference!$C:$C,MATCH(VALUE(LEFT(B843,(FIND("-",B843,1)-1))),Reference!$B:$B,0)),INDEX(Reference!$C:$C,MATCH((LEFT(B843,(FIND("-",B843,1)-1))),Reference!$B:$B,0))),IFERROR(IF(FIND("-",B843),"Asset Management",""),""))</f>
        <v>DBU/Field Ops O&amp;M</v>
      </c>
      <c r="N843" s="14" t="str">
        <f>_xlfn.IFNA(INDEX(Reference!$M:$N,MATCH($C843,Reference!$M:$M,0),2),"Exclude")</f>
        <v>Nonlabor</v>
      </c>
      <c r="O843" s="14" t="str">
        <f>VLOOKUP(X843,'Department Detail'!$A$2:$F$5229,5,FALSE)</f>
        <v>PST &amp; Field Support Services</v>
      </c>
      <c r="R843" s="76"/>
      <c r="X843" s="14">
        <v>4633</v>
      </c>
    </row>
    <row r="844" spans="1:24" s="14" customFormat="1" ht="15" thickBot="1" x14ac:dyDescent="0.35">
      <c r="A844" s="13"/>
      <c r="B844" s="57" t="s">
        <v>558</v>
      </c>
      <c r="C844" s="57" t="s">
        <v>208</v>
      </c>
      <c r="D844" s="56">
        <v>142999.59000000003</v>
      </c>
      <c r="E844" s="56"/>
      <c r="F844" s="14">
        <f>IF(AND(LEFT($C844,4)&lt;&gt;"8310")*OR(_xlfn.IFNA(MATCH(LEFT($B844,8),Reference!$E:$E,0),0),(_xlfn.IFNA(MATCH(MID($B844,5,4),Reference!$E:$E,0),0))),$D844,)</f>
        <v>0</v>
      </c>
      <c r="G844" s="14">
        <f t="shared" si="80"/>
        <v>0</v>
      </c>
      <c r="H844" s="14">
        <f t="shared" si="81"/>
        <v>0</v>
      </c>
      <c r="I844" s="14">
        <f>IF(AND(F844=0,G844=0,H844=0,_xlfn.IFNA(MATCH(LEFT($B844,8),Reference!$G:$G,0),0)),0,
IF(AND(F844=0,G844=0,H844=0,_xlfn.IFNA(MATCH(LEFT($B844,8),Reference!$H:$H,0),0)),$D844,
IF(AND(F844=0,G844=0,H844=0,_xlfn.IFNA(MATCH(LEFT($C844,4),Reference!$H:$H,0),0)),$D844,
IF((AND(F844=0,G844=0,H844=0,(_xlfn.IFNA(MATCH(LEFT($B844,4),Reference!$H:$H,0),0)))),$D844,
IF(AND(F844=0,G844=0,H844=0,_xlfn.IFNA(MATCH(MID($B844,5,4),Reference!$H:$H,0),0),LEFT($C844,4)&lt;&gt;"8865"),$D844,0)))))</f>
        <v>0</v>
      </c>
      <c r="J844" s="14">
        <f t="shared" si="82"/>
        <v>142999.59000000003</v>
      </c>
      <c r="K844" s="14">
        <f t="shared" si="83"/>
        <v>142999.59000000003</v>
      </c>
      <c r="L844" s="14">
        <f t="shared" si="84"/>
        <v>0</v>
      </c>
      <c r="M844" s="14" t="str">
        <f>IFERROR(IFERROR(INDEX(Reference!$C:$C,MATCH(VALUE(LEFT(B844,(FIND("-",B844,1)-1))),Reference!$B:$B,0)),INDEX(Reference!$C:$C,MATCH((LEFT(B844,(FIND("-",B844,1)-1))),Reference!$B:$B,0))),IFERROR(IF(FIND("-",B844),"Asset Management",""),""))</f>
        <v>DBU/Field Ops O&amp;M</v>
      </c>
      <c r="N844" s="14" t="str">
        <f>_xlfn.IFNA(INDEX(Reference!$M:$N,MATCH($C844,Reference!$M:$M,0),2),"Exclude")</f>
        <v>Inventory</v>
      </c>
      <c r="O844" s="14" t="str">
        <f>VLOOKUP(X844,'Department Detail'!$A$2:$F$5229,5,FALSE)</f>
        <v>PST &amp; Field Support Services</v>
      </c>
      <c r="R844" s="76"/>
      <c r="X844" s="14">
        <v>4633</v>
      </c>
    </row>
    <row r="845" spans="1:24" s="14" customFormat="1" ht="15" thickBot="1" x14ac:dyDescent="0.35">
      <c r="A845" s="13"/>
      <c r="B845" s="57" t="s">
        <v>558</v>
      </c>
      <c r="C845" s="57" t="s">
        <v>182</v>
      </c>
      <c r="D845" s="56">
        <v>3306.02</v>
      </c>
      <c r="E845" s="56"/>
      <c r="F845" s="14">
        <f>IF(AND(LEFT($C845,4)&lt;&gt;"8310")*OR(_xlfn.IFNA(MATCH(LEFT($B845,8),Reference!$E:$E,0),0),(_xlfn.IFNA(MATCH(MID($B845,5,4),Reference!$E:$E,0),0))),$D845,)</f>
        <v>0</v>
      </c>
      <c r="G845" s="14">
        <f t="shared" si="80"/>
        <v>0</v>
      </c>
      <c r="H845" s="14">
        <f t="shared" si="81"/>
        <v>0</v>
      </c>
      <c r="I845" s="14">
        <f>IF(AND(F845=0,G845=0,H845=0,_xlfn.IFNA(MATCH(LEFT($B845,8),Reference!$G:$G,0),0)),0,
IF(AND(F845=0,G845=0,H845=0,_xlfn.IFNA(MATCH(LEFT($B845,8),Reference!$H:$H,0),0)),$D845,
IF(AND(F845=0,G845=0,H845=0,_xlfn.IFNA(MATCH(LEFT($C845,4),Reference!$H:$H,0),0)),$D845,
IF((AND(F845=0,G845=0,H845=0,(_xlfn.IFNA(MATCH(LEFT($B845,4),Reference!$H:$H,0),0)))),$D845,
IF(AND(F845=0,G845=0,H845=0,_xlfn.IFNA(MATCH(MID($B845,5,4),Reference!$H:$H,0),0),LEFT($C845,4)&lt;&gt;"8865"),$D845,0)))))</f>
        <v>0</v>
      </c>
      <c r="J845" s="14">
        <f t="shared" si="82"/>
        <v>3306.02</v>
      </c>
      <c r="K845" s="14">
        <f t="shared" si="83"/>
        <v>3306.02</v>
      </c>
      <c r="L845" s="14">
        <f t="shared" si="84"/>
        <v>0</v>
      </c>
      <c r="M845" s="14" t="str">
        <f>IFERROR(IFERROR(INDEX(Reference!$C:$C,MATCH(VALUE(LEFT(B845,(FIND("-",B845,1)-1))),Reference!$B:$B,0)),INDEX(Reference!$C:$C,MATCH((LEFT(B845,(FIND("-",B845,1)-1))),Reference!$B:$B,0))),IFERROR(IF(FIND("-",B845),"Asset Management",""),""))</f>
        <v>DBU/Field Ops O&amp;M</v>
      </c>
      <c r="N845" s="14" t="str">
        <f>_xlfn.IFNA(INDEX(Reference!$M:$N,MATCH($C845,Reference!$M:$M,0),2),"Exclude")</f>
        <v>Nonlabor</v>
      </c>
      <c r="O845" s="14" t="str">
        <f>VLOOKUP(X845,'Department Detail'!$A$2:$F$5229,5,FALSE)</f>
        <v>PST &amp; Field Support Services</v>
      </c>
      <c r="R845" s="76"/>
      <c r="X845" s="14">
        <v>4633</v>
      </c>
    </row>
    <row r="846" spans="1:24" s="14" customFormat="1" ht="15" thickBot="1" x14ac:dyDescent="0.35">
      <c r="A846" s="13"/>
      <c r="B846" s="57" t="s">
        <v>558</v>
      </c>
      <c r="C846" s="57" t="s">
        <v>233</v>
      </c>
      <c r="D846" s="56">
        <v>450</v>
      </c>
      <c r="E846" s="56"/>
      <c r="F846" s="14">
        <f>IF(AND(LEFT($C846,4)&lt;&gt;"8310")*OR(_xlfn.IFNA(MATCH(LEFT($B846,8),Reference!$E:$E,0),0),(_xlfn.IFNA(MATCH(MID($B846,5,4),Reference!$E:$E,0),0))),$D846,)</f>
        <v>0</v>
      </c>
      <c r="G846" s="14">
        <f t="shared" si="80"/>
        <v>0</v>
      </c>
      <c r="H846" s="14">
        <f t="shared" si="81"/>
        <v>0</v>
      </c>
      <c r="I846" s="14">
        <f>IF(AND(F846=0,G846=0,H846=0,_xlfn.IFNA(MATCH(LEFT($B846,8),Reference!$G:$G,0),0)),0,
IF(AND(F846=0,G846=0,H846=0,_xlfn.IFNA(MATCH(LEFT($B846,8),Reference!$H:$H,0),0)),$D846,
IF(AND(F846=0,G846=0,H846=0,_xlfn.IFNA(MATCH(LEFT($C846,4),Reference!$H:$H,0),0)),$D846,
IF((AND(F846=0,G846=0,H846=0,(_xlfn.IFNA(MATCH(LEFT($B846,4),Reference!$H:$H,0),0)))),$D846,
IF(AND(F846=0,G846=0,H846=0,_xlfn.IFNA(MATCH(MID($B846,5,4),Reference!$H:$H,0),0),LEFT($C846,4)&lt;&gt;"8865"),$D846,0)))))</f>
        <v>0</v>
      </c>
      <c r="J846" s="14">
        <f t="shared" si="82"/>
        <v>450</v>
      </c>
      <c r="K846" s="14">
        <f t="shared" si="83"/>
        <v>450</v>
      </c>
      <c r="L846" s="14">
        <f t="shared" si="84"/>
        <v>0</v>
      </c>
      <c r="M846" s="14" t="str">
        <f>IFERROR(IFERROR(INDEX(Reference!$C:$C,MATCH(VALUE(LEFT(B846,(FIND("-",B846,1)-1))),Reference!$B:$B,0)),INDEX(Reference!$C:$C,MATCH((LEFT(B846,(FIND("-",B846,1)-1))),Reference!$B:$B,0))),IFERROR(IF(FIND("-",B846),"Asset Management",""),""))</f>
        <v>DBU/Field Ops O&amp;M</v>
      </c>
      <c r="N846" s="14" t="str">
        <f>_xlfn.IFNA(INDEX(Reference!$M:$N,MATCH($C846,Reference!$M:$M,0),2),"Exclude")</f>
        <v>Nonlabor</v>
      </c>
      <c r="O846" s="14" t="str">
        <f>VLOOKUP(X846,'Department Detail'!$A$2:$F$5229,5,FALSE)</f>
        <v>PST &amp; Field Support Services</v>
      </c>
      <c r="R846" s="76"/>
      <c r="X846" s="14">
        <v>4633</v>
      </c>
    </row>
    <row r="847" spans="1:24" s="14" customFormat="1" ht="15" thickBot="1" x14ac:dyDescent="0.35">
      <c r="A847" s="13"/>
      <c r="B847" s="57" t="s">
        <v>558</v>
      </c>
      <c r="C847" s="57" t="s">
        <v>211</v>
      </c>
      <c r="D847" s="56">
        <v>-16501.64</v>
      </c>
      <c r="E847" s="56"/>
      <c r="F847" s="14">
        <f>IF(AND(LEFT($C847,4)&lt;&gt;"8310")*OR(_xlfn.IFNA(MATCH(LEFT($B847,8),Reference!$E:$E,0),0),(_xlfn.IFNA(MATCH(MID($B847,5,4),Reference!$E:$E,0),0))),$D847,)</f>
        <v>0</v>
      </c>
      <c r="G847" s="14">
        <f t="shared" si="80"/>
        <v>0</v>
      </c>
      <c r="H847" s="14">
        <f t="shared" si="81"/>
        <v>0</v>
      </c>
      <c r="I847" s="14">
        <f>IF(AND(F847=0,G847=0,H847=0,_xlfn.IFNA(MATCH(LEFT($B847,8),Reference!$G:$G,0),0)),0,
IF(AND(F847=0,G847=0,H847=0,_xlfn.IFNA(MATCH(LEFT($B847,8),Reference!$H:$H,0),0)),$D847,
IF(AND(F847=0,G847=0,H847=0,_xlfn.IFNA(MATCH(LEFT($C847,4),Reference!$H:$H,0),0)),$D847,
IF((AND(F847=0,G847=0,H847=0,(_xlfn.IFNA(MATCH(LEFT($B847,4),Reference!$H:$H,0),0)))),$D847,
IF(AND(F847=0,G847=0,H847=0,_xlfn.IFNA(MATCH(MID($B847,5,4),Reference!$H:$H,0),0),LEFT($C847,4)&lt;&gt;"8865"),$D847,0)))))</f>
        <v>0</v>
      </c>
      <c r="J847" s="14">
        <f t="shared" si="82"/>
        <v>-16501.64</v>
      </c>
      <c r="K847" s="14">
        <f t="shared" si="83"/>
        <v>-16501.64</v>
      </c>
      <c r="L847" s="14">
        <f t="shared" si="84"/>
        <v>0</v>
      </c>
      <c r="M847" s="14" t="str">
        <f>IFERROR(IFERROR(INDEX(Reference!$C:$C,MATCH(VALUE(LEFT(B847,(FIND("-",B847,1)-1))),Reference!$B:$B,0)),INDEX(Reference!$C:$C,MATCH((LEFT(B847,(FIND("-",B847,1)-1))),Reference!$B:$B,0))),IFERROR(IF(FIND("-",B847),"Asset Management",""),""))</f>
        <v>DBU/Field Ops O&amp;M</v>
      </c>
      <c r="N847" s="14" t="str">
        <f>_xlfn.IFNA(INDEX(Reference!$M:$N,MATCH($C847,Reference!$M:$M,0),2),"Exclude")</f>
        <v>Inventory</v>
      </c>
      <c r="O847" s="14" t="str">
        <f>VLOOKUP(X847,'Department Detail'!$A$2:$F$5229,5,FALSE)</f>
        <v>PST &amp; Field Support Services</v>
      </c>
      <c r="R847" s="76"/>
      <c r="X847" s="14">
        <v>4633</v>
      </c>
    </row>
    <row r="848" spans="1:24" s="14" customFormat="1" ht="15" thickBot="1" x14ac:dyDescent="0.35">
      <c r="A848" s="13"/>
      <c r="B848" s="57" t="s">
        <v>558</v>
      </c>
      <c r="C848" s="57" t="s">
        <v>191</v>
      </c>
      <c r="D848" s="56">
        <v>9364.44</v>
      </c>
      <c r="E848" s="56"/>
      <c r="F848" s="14">
        <f>IF(AND(LEFT($C848,4)&lt;&gt;"8310")*OR(_xlfn.IFNA(MATCH(LEFT($B848,8),Reference!$E:$E,0),0),(_xlfn.IFNA(MATCH(MID($B848,5,4),Reference!$E:$E,0),0))),$D848,)</f>
        <v>0</v>
      </c>
      <c r="G848" s="14">
        <f t="shared" si="80"/>
        <v>0</v>
      </c>
      <c r="H848" s="14">
        <f t="shared" si="81"/>
        <v>0</v>
      </c>
      <c r="I848" s="14">
        <f>IF(AND(F848=0,G848=0,H848=0,_xlfn.IFNA(MATCH(LEFT($B848,8),Reference!$G:$G,0),0)),0,
IF(AND(F848=0,G848=0,H848=0,_xlfn.IFNA(MATCH(LEFT($B848,8),Reference!$H:$H,0),0)),$D848,
IF(AND(F848=0,G848=0,H848=0,_xlfn.IFNA(MATCH(LEFT($C848,4),Reference!$H:$H,0),0)),$D848,
IF((AND(F848=0,G848=0,H848=0,(_xlfn.IFNA(MATCH(LEFT($B848,4),Reference!$H:$H,0),0)))),$D848,
IF(AND(F848=0,G848=0,H848=0,_xlfn.IFNA(MATCH(MID($B848,5,4),Reference!$H:$H,0),0),LEFT($C848,4)&lt;&gt;"8865"),$D848,0)))))</f>
        <v>0</v>
      </c>
      <c r="J848" s="14">
        <f t="shared" si="82"/>
        <v>9364.44</v>
      </c>
      <c r="K848" s="14">
        <f t="shared" si="83"/>
        <v>9364.44</v>
      </c>
      <c r="L848" s="14">
        <f t="shared" si="84"/>
        <v>0</v>
      </c>
      <c r="M848" s="14" t="str">
        <f>IFERROR(IFERROR(INDEX(Reference!$C:$C,MATCH(VALUE(LEFT(B848,(FIND("-",B848,1)-1))),Reference!$B:$B,0)),INDEX(Reference!$C:$C,MATCH((LEFT(B848,(FIND("-",B848,1)-1))),Reference!$B:$B,0))),IFERROR(IF(FIND("-",B848),"Asset Management",""),""))</f>
        <v>DBU/Field Ops O&amp;M</v>
      </c>
      <c r="N848" s="14" t="str">
        <f>_xlfn.IFNA(INDEX(Reference!$M:$N,MATCH($C848,Reference!$M:$M,0),2),"Exclude")</f>
        <v>Union Labor</v>
      </c>
      <c r="O848" s="14" t="str">
        <f>VLOOKUP(X848,'Department Detail'!$A$2:$F$5229,5,FALSE)</f>
        <v>PST &amp; Field Support Services</v>
      </c>
      <c r="R848" s="76"/>
      <c r="X848" s="14">
        <v>4633</v>
      </c>
    </row>
    <row r="849" spans="1:24" s="14" customFormat="1" ht="15" thickBot="1" x14ac:dyDescent="0.35">
      <c r="A849" s="13"/>
      <c r="B849" s="57" t="s">
        <v>559</v>
      </c>
      <c r="C849" s="57" t="s">
        <v>190</v>
      </c>
      <c r="D849" s="56">
        <v>424.86999999999995</v>
      </c>
      <c r="E849" s="56"/>
      <c r="F849" s="14">
        <f>IF(AND(LEFT($C849,4)&lt;&gt;"8310")*OR(_xlfn.IFNA(MATCH(LEFT($B849,8),Reference!$E:$E,0),0),(_xlfn.IFNA(MATCH(MID($B849,5,4),Reference!$E:$E,0),0))),$D849,)</f>
        <v>0</v>
      </c>
      <c r="G849" s="14">
        <f t="shared" si="80"/>
        <v>0</v>
      </c>
      <c r="H849" s="14">
        <f t="shared" si="81"/>
        <v>0</v>
      </c>
      <c r="I849" s="14">
        <f>IF(AND(F849=0,G849=0,H849=0,_xlfn.IFNA(MATCH(LEFT($B849,8),Reference!$G:$G,0),0)),0,
IF(AND(F849=0,G849=0,H849=0,_xlfn.IFNA(MATCH(LEFT($B849,8),Reference!$H:$H,0),0)),$D849,
IF(AND(F849=0,G849=0,H849=0,_xlfn.IFNA(MATCH(LEFT($C849,4),Reference!$H:$H,0),0)),$D849,
IF((AND(F849=0,G849=0,H849=0,(_xlfn.IFNA(MATCH(LEFT($B849,4),Reference!$H:$H,0),0)))),$D849,
IF(AND(F849=0,G849=0,H849=0,_xlfn.IFNA(MATCH(MID($B849,5,4),Reference!$H:$H,0),0),LEFT($C849,4)&lt;&gt;"8865"),$D849,0)))))</f>
        <v>424.86999999999995</v>
      </c>
      <c r="J849" s="14">
        <f t="shared" si="82"/>
        <v>0</v>
      </c>
      <c r="K849" s="14">
        <f t="shared" si="83"/>
        <v>424.86999999999995</v>
      </c>
      <c r="L849" s="14">
        <f t="shared" si="84"/>
        <v>0</v>
      </c>
      <c r="M849" s="14" t="str">
        <f>IFERROR(IFERROR(INDEX(Reference!$C:$C,MATCH(VALUE(LEFT(B849,(FIND("-",B849,1)-1))),Reference!$B:$B,0)),INDEX(Reference!$C:$C,MATCH((LEFT(B849,(FIND("-",B849,1)-1))),Reference!$B:$B,0))),IFERROR(IF(FIND("-",B849),"Asset Management",""),""))</f>
        <v>DBU/Field Ops O&amp;M</v>
      </c>
      <c r="N849" s="14" t="str">
        <f>_xlfn.IFNA(INDEX(Reference!$M:$N,MATCH($C849,Reference!$M:$M,0),2),"Exclude")</f>
        <v>Nonlabor</v>
      </c>
      <c r="O849" s="14" t="str">
        <f>VLOOKUP(X849,'Department Detail'!$A$2:$F$5229,5,FALSE)</f>
        <v>PST &amp; Field Support Services</v>
      </c>
      <c r="R849" s="76"/>
      <c r="X849" s="14">
        <v>4633</v>
      </c>
    </row>
    <row r="850" spans="1:24" s="14" customFormat="1" ht="15" thickBot="1" x14ac:dyDescent="0.35">
      <c r="A850" s="13"/>
      <c r="B850" s="57" t="s">
        <v>559</v>
      </c>
      <c r="C850" s="57" t="s">
        <v>186</v>
      </c>
      <c r="D850" s="56">
        <v>98408.85</v>
      </c>
      <c r="E850" s="56"/>
      <c r="F850" s="14">
        <f>IF(AND(LEFT($C850,4)&lt;&gt;"8310")*OR(_xlfn.IFNA(MATCH(LEFT($B850,8),Reference!$E:$E,0),0),(_xlfn.IFNA(MATCH(MID($B850,5,4),Reference!$E:$E,0),0))),$D850,)</f>
        <v>0</v>
      </c>
      <c r="G850" s="14">
        <f t="shared" si="80"/>
        <v>0</v>
      </c>
      <c r="H850" s="14">
        <f t="shared" si="81"/>
        <v>0</v>
      </c>
      <c r="I850" s="14">
        <f>IF(AND(F850=0,G850=0,H850=0,_xlfn.IFNA(MATCH(LEFT($B850,8),Reference!$G:$G,0),0)),0,
IF(AND(F850=0,G850=0,H850=0,_xlfn.IFNA(MATCH(LEFT($B850,8),Reference!$H:$H,0),0)),$D850,
IF(AND(F850=0,G850=0,H850=0,_xlfn.IFNA(MATCH(LEFT($C850,4),Reference!$H:$H,0),0)),$D850,
IF((AND(F850=0,G850=0,H850=0,(_xlfn.IFNA(MATCH(LEFT($B850,4),Reference!$H:$H,0),0)))),$D850,
IF(AND(F850=0,G850=0,H850=0,_xlfn.IFNA(MATCH(MID($B850,5,4),Reference!$H:$H,0),0),LEFT($C850,4)&lt;&gt;"8865"),$D850,0)))))</f>
        <v>98408.85</v>
      </c>
      <c r="J850" s="14">
        <f t="shared" si="82"/>
        <v>0</v>
      </c>
      <c r="K850" s="14">
        <f t="shared" si="83"/>
        <v>98408.85</v>
      </c>
      <c r="L850" s="14">
        <f t="shared" si="84"/>
        <v>0</v>
      </c>
      <c r="M850" s="14" t="str">
        <f>IFERROR(IFERROR(INDEX(Reference!$C:$C,MATCH(VALUE(LEFT(B850,(FIND("-",B850,1)-1))),Reference!$B:$B,0)),INDEX(Reference!$C:$C,MATCH((LEFT(B850,(FIND("-",B850,1)-1))),Reference!$B:$B,0))),IFERROR(IF(FIND("-",B850),"Asset Management",""),""))</f>
        <v>DBU/Field Ops O&amp;M</v>
      </c>
      <c r="N850" s="14" t="str">
        <f>_xlfn.IFNA(INDEX(Reference!$M:$N,MATCH($C850,Reference!$M:$M,0),2),"Exclude")</f>
        <v>Union Labor</v>
      </c>
      <c r="O850" s="14" t="str">
        <f>VLOOKUP(X850,'Department Detail'!$A$2:$F$5229,5,FALSE)</f>
        <v>PST &amp; Field Support Services</v>
      </c>
      <c r="R850" s="76"/>
      <c r="X850" s="14">
        <v>4633</v>
      </c>
    </row>
    <row r="851" spans="1:24" s="14" customFormat="1" ht="15" thickBot="1" x14ac:dyDescent="0.35">
      <c r="A851" s="13"/>
      <c r="B851" s="57" t="s">
        <v>559</v>
      </c>
      <c r="C851" s="57" t="s">
        <v>197</v>
      </c>
      <c r="D851" s="56">
        <v>2295.44</v>
      </c>
      <c r="E851" s="56"/>
      <c r="F851" s="14">
        <f>IF(AND(LEFT($C851,4)&lt;&gt;"8310")*OR(_xlfn.IFNA(MATCH(LEFT($B851,8),Reference!$E:$E,0),0),(_xlfn.IFNA(MATCH(MID($B851,5,4),Reference!$E:$E,0),0))),$D851,)</f>
        <v>0</v>
      </c>
      <c r="G851" s="14">
        <f t="shared" si="80"/>
        <v>0</v>
      </c>
      <c r="H851" s="14">
        <f t="shared" si="81"/>
        <v>0</v>
      </c>
      <c r="I851" s="14">
        <f>IF(AND(F851=0,G851=0,H851=0,_xlfn.IFNA(MATCH(LEFT($B851,8),Reference!$G:$G,0),0)),0,
IF(AND(F851=0,G851=0,H851=0,_xlfn.IFNA(MATCH(LEFT($B851,8),Reference!$H:$H,0),0)),$D851,
IF(AND(F851=0,G851=0,H851=0,_xlfn.IFNA(MATCH(LEFT($C851,4),Reference!$H:$H,0),0)),$D851,
IF((AND(F851=0,G851=0,H851=0,(_xlfn.IFNA(MATCH(LEFT($B851,4),Reference!$H:$H,0),0)))),$D851,
IF(AND(F851=0,G851=0,H851=0,_xlfn.IFNA(MATCH(MID($B851,5,4),Reference!$H:$H,0),0),LEFT($C851,4)&lt;&gt;"8865"),$D851,0)))))</f>
        <v>2295.44</v>
      </c>
      <c r="J851" s="14">
        <f t="shared" si="82"/>
        <v>0</v>
      </c>
      <c r="K851" s="14">
        <f t="shared" si="83"/>
        <v>2295.44</v>
      </c>
      <c r="L851" s="14">
        <f t="shared" si="84"/>
        <v>0</v>
      </c>
      <c r="M851" s="14" t="str">
        <f>IFERROR(IFERROR(INDEX(Reference!$C:$C,MATCH(VALUE(LEFT(B851,(FIND("-",B851,1)-1))),Reference!$B:$B,0)),INDEX(Reference!$C:$C,MATCH((LEFT(B851,(FIND("-",B851,1)-1))),Reference!$B:$B,0))),IFERROR(IF(FIND("-",B851),"Asset Management",""),""))</f>
        <v>DBU/Field Ops O&amp;M</v>
      </c>
      <c r="N851" s="14" t="str">
        <f>_xlfn.IFNA(INDEX(Reference!$M:$N,MATCH($C851,Reference!$M:$M,0),2),"Exclude")</f>
        <v>Union Labor</v>
      </c>
      <c r="O851" s="14" t="str">
        <f>VLOOKUP(X851,'Department Detail'!$A$2:$F$5229,5,FALSE)</f>
        <v>PST &amp; Field Support Services</v>
      </c>
      <c r="R851" s="76"/>
      <c r="X851" s="14">
        <v>4633</v>
      </c>
    </row>
    <row r="852" spans="1:24" s="14" customFormat="1" ht="15" thickBot="1" x14ac:dyDescent="0.35">
      <c r="A852" s="13"/>
      <c r="B852" s="57" t="s">
        <v>559</v>
      </c>
      <c r="C852" s="57" t="s">
        <v>206</v>
      </c>
      <c r="D852" s="56">
        <v>56.730000000000004</v>
      </c>
      <c r="E852" s="56"/>
      <c r="F852" s="14">
        <f>IF(AND(LEFT($C852,4)&lt;&gt;"8310")*OR(_xlfn.IFNA(MATCH(LEFT($B852,8),Reference!$E:$E,0),0),(_xlfn.IFNA(MATCH(MID($B852,5,4),Reference!$E:$E,0),0))),$D852,)</f>
        <v>0</v>
      </c>
      <c r="G852" s="14">
        <f t="shared" si="80"/>
        <v>0</v>
      </c>
      <c r="H852" s="14">
        <f t="shared" si="81"/>
        <v>0</v>
      </c>
      <c r="I852" s="14">
        <f>IF(AND(F852=0,G852=0,H852=0,_xlfn.IFNA(MATCH(LEFT($B852,8),Reference!$G:$G,0),0)),0,
IF(AND(F852=0,G852=0,H852=0,_xlfn.IFNA(MATCH(LEFT($B852,8),Reference!$H:$H,0),0)),$D852,
IF(AND(F852=0,G852=0,H852=0,_xlfn.IFNA(MATCH(LEFT($C852,4),Reference!$H:$H,0),0)),$D852,
IF((AND(F852=0,G852=0,H852=0,(_xlfn.IFNA(MATCH(LEFT($B852,4),Reference!$H:$H,0),0)))),$D852,
IF(AND(F852=0,G852=0,H852=0,_xlfn.IFNA(MATCH(MID($B852,5,4),Reference!$H:$H,0),0),LEFT($C852,4)&lt;&gt;"8865"),$D852,0)))))</f>
        <v>56.730000000000004</v>
      </c>
      <c r="J852" s="14">
        <f t="shared" si="82"/>
        <v>0</v>
      </c>
      <c r="K852" s="14">
        <f t="shared" si="83"/>
        <v>56.730000000000004</v>
      </c>
      <c r="L852" s="14">
        <f t="shared" si="84"/>
        <v>0</v>
      </c>
      <c r="M852" s="14" t="str">
        <f>IFERROR(IFERROR(INDEX(Reference!$C:$C,MATCH(VALUE(LEFT(B852,(FIND("-",B852,1)-1))),Reference!$B:$B,0)),INDEX(Reference!$C:$C,MATCH((LEFT(B852,(FIND("-",B852,1)-1))),Reference!$B:$B,0))),IFERROR(IF(FIND("-",B852),"Asset Management",""),""))</f>
        <v>DBU/Field Ops O&amp;M</v>
      </c>
      <c r="N852" s="14" t="str">
        <f>_xlfn.IFNA(INDEX(Reference!$M:$N,MATCH($C852,Reference!$M:$M,0),2),"Exclude")</f>
        <v>Nonlabor</v>
      </c>
      <c r="O852" s="14" t="str">
        <f>VLOOKUP(X852,'Department Detail'!$A$2:$F$5229,5,FALSE)</f>
        <v>PST &amp; Field Support Services</v>
      </c>
      <c r="R852" s="76"/>
      <c r="X852" s="14">
        <v>4635</v>
      </c>
    </row>
    <row r="853" spans="1:24" s="14" customFormat="1" ht="15" thickBot="1" x14ac:dyDescent="0.35">
      <c r="A853" s="13"/>
      <c r="B853" s="57" t="s">
        <v>559</v>
      </c>
      <c r="C853" s="57" t="s">
        <v>231</v>
      </c>
      <c r="D853" s="56">
        <v>220</v>
      </c>
      <c r="E853" s="56"/>
      <c r="F853" s="14">
        <f>IF(AND(LEFT($C853,4)&lt;&gt;"8310")*OR(_xlfn.IFNA(MATCH(LEFT($B853,8),Reference!$E:$E,0),0),(_xlfn.IFNA(MATCH(MID($B853,5,4),Reference!$E:$E,0),0))),$D853,)</f>
        <v>0</v>
      </c>
      <c r="G853" s="14">
        <f t="shared" si="80"/>
        <v>0</v>
      </c>
      <c r="H853" s="14">
        <f t="shared" si="81"/>
        <v>0</v>
      </c>
      <c r="I853" s="14">
        <f>IF(AND(F853=0,G853=0,H853=0,_xlfn.IFNA(MATCH(LEFT($B853,8),Reference!$G:$G,0),0)),0,
IF(AND(F853=0,G853=0,H853=0,_xlfn.IFNA(MATCH(LEFT($B853,8),Reference!$H:$H,0),0)),$D853,
IF(AND(F853=0,G853=0,H853=0,_xlfn.IFNA(MATCH(LEFT($C853,4),Reference!$H:$H,0),0)),$D853,
IF((AND(F853=0,G853=0,H853=0,(_xlfn.IFNA(MATCH(LEFT($B853,4),Reference!$H:$H,0),0)))),$D853,
IF(AND(F853=0,G853=0,H853=0,_xlfn.IFNA(MATCH(MID($B853,5,4),Reference!$H:$H,0),0),LEFT($C853,4)&lt;&gt;"8865"),$D853,0)))))</f>
        <v>220</v>
      </c>
      <c r="J853" s="14">
        <f t="shared" si="82"/>
        <v>0</v>
      </c>
      <c r="K853" s="14">
        <f t="shared" si="83"/>
        <v>220</v>
      </c>
      <c r="L853" s="14">
        <f t="shared" si="84"/>
        <v>0</v>
      </c>
      <c r="M853" s="14" t="str">
        <f>IFERROR(IFERROR(INDEX(Reference!$C:$C,MATCH(VALUE(LEFT(B853,(FIND("-",B853,1)-1))),Reference!$B:$B,0)),INDEX(Reference!$C:$C,MATCH((LEFT(B853,(FIND("-",B853,1)-1))),Reference!$B:$B,0))),IFERROR(IF(FIND("-",B853),"Asset Management",""),""))</f>
        <v>DBU/Field Ops O&amp;M</v>
      </c>
      <c r="N853" s="14" t="str">
        <f>_xlfn.IFNA(INDEX(Reference!$M:$N,MATCH($C853,Reference!$M:$M,0),2),"Exclude")</f>
        <v>Nonlabor</v>
      </c>
      <c r="O853" s="14" t="str">
        <f>VLOOKUP(X853,'Department Detail'!$A$2:$F$5229,5,FALSE)</f>
        <v>PST &amp; Field Support Services</v>
      </c>
      <c r="R853" s="76"/>
      <c r="X853" s="14">
        <v>4635</v>
      </c>
    </row>
    <row r="854" spans="1:24" s="14" customFormat="1" ht="15" thickBot="1" x14ac:dyDescent="0.35">
      <c r="A854" s="13"/>
      <c r="B854" s="57" t="s">
        <v>559</v>
      </c>
      <c r="C854" s="57" t="s">
        <v>230</v>
      </c>
      <c r="D854" s="56">
        <v>585.29999999999995</v>
      </c>
      <c r="E854" s="56"/>
      <c r="F854" s="14">
        <f>IF(AND(LEFT($C854,4)&lt;&gt;"8310")*OR(_xlfn.IFNA(MATCH(LEFT($B854,8),Reference!$E:$E,0),0),(_xlfn.IFNA(MATCH(MID($B854,5,4),Reference!$E:$E,0),0))),$D854,)</f>
        <v>0</v>
      </c>
      <c r="G854" s="14">
        <f t="shared" si="80"/>
        <v>0</v>
      </c>
      <c r="H854" s="14">
        <f t="shared" si="81"/>
        <v>0</v>
      </c>
      <c r="I854" s="14">
        <f>IF(AND(F854=0,G854=0,H854=0,_xlfn.IFNA(MATCH(LEFT($B854,8),Reference!$G:$G,0),0)),0,
IF(AND(F854=0,G854=0,H854=0,_xlfn.IFNA(MATCH(LEFT($B854,8),Reference!$H:$H,0),0)),$D854,
IF(AND(F854=0,G854=0,H854=0,_xlfn.IFNA(MATCH(LEFT($C854,4),Reference!$H:$H,0),0)),$D854,
IF((AND(F854=0,G854=0,H854=0,(_xlfn.IFNA(MATCH(LEFT($B854,4),Reference!$H:$H,0),0)))),$D854,
IF(AND(F854=0,G854=0,H854=0,_xlfn.IFNA(MATCH(MID($B854,5,4),Reference!$H:$H,0),0),LEFT($C854,4)&lt;&gt;"8865"),$D854,0)))))</f>
        <v>585.29999999999995</v>
      </c>
      <c r="J854" s="14">
        <f t="shared" si="82"/>
        <v>0</v>
      </c>
      <c r="K854" s="14">
        <f t="shared" si="83"/>
        <v>585.29999999999995</v>
      </c>
      <c r="L854" s="14">
        <f t="shared" si="84"/>
        <v>0</v>
      </c>
      <c r="M854" s="14" t="str">
        <f>IFERROR(IFERROR(INDEX(Reference!$C:$C,MATCH(VALUE(LEFT(B854,(FIND("-",B854,1)-1))),Reference!$B:$B,0)),INDEX(Reference!$C:$C,MATCH((LEFT(B854,(FIND("-",B854,1)-1))),Reference!$B:$B,0))),IFERROR(IF(FIND("-",B854),"Asset Management",""),""))</f>
        <v>DBU/Field Ops O&amp;M</v>
      </c>
      <c r="N854" s="14" t="str">
        <f>_xlfn.IFNA(INDEX(Reference!$M:$N,MATCH($C854,Reference!$M:$M,0),2),"Exclude")</f>
        <v>Nonlabor</v>
      </c>
      <c r="O854" s="14" t="str">
        <f>VLOOKUP(X854,'Department Detail'!$A$2:$F$5229,5,FALSE)</f>
        <v>PST &amp; Field Support Services</v>
      </c>
      <c r="R854" s="76"/>
      <c r="X854" s="14">
        <v>4635</v>
      </c>
    </row>
    <row r="855" spans="1:24" s="14" customFormat="1" ht="15" thickBot="1" x14ac:dyDescent="0.35">
      <c r="A855" s="13"/>
      <c r="B855" s="57" t="s">
        <v>559</v>
      </c>
      <c r="C855" s="57" t="s">
        <v>182</v>
      </c>
      <c r="D855" s="56">
        <v>44.82</v>
      </c>
      <c r="E855" s="56"/>
      <c r="F855" s="14">
        <f>IF(AND(LEFT($C855,4)&lt;&gt;"8310")*OR(_xlfn.IFNA(MATCH(LEFT($B855,8),Reference!$E:$E,0),0),(_xlfn.IFNA(MATCH(MID($B855,5,4),Reference!$E:$E,0),0))),$D855,)</f>
        <v>0</v>
      </c>
      <c r="G855" s="14">
        <f t="shared" si="80"/>
        <v>0</v>
      </c>
      <c r="H855" s="14">
        <f t="shared" si="81"/>
        <v>0</v>
      </c>
      <c r="I855" s="14">
        <f>IF(AND(F855=0,G855=0,H855=0,_xlfn.IFNA(MATCH(LEFT($B855,8),Reference!$G:$G,0),0)),0,
IF(AND(F855=0,G855=0,H855=0,_xlfn.IFNA(MATCH(LEFT($B855,8),Reference!$H:$H,0),0)),$D855,
IF(AND(F855=0,G855=0,H855=0,_xlfn.IFNA(MATCH(LEFT($C855,4),Reference!$H:$H,0),0)),$D855,
IF((AND(F855=0,G855=0,H855=0,(_xlfn.IFNA(MATCH(LEFT($B855,4),Reference!$H:$H,0),0)))),$D855,
IF(AND(F855=0,G855=0,H855=0,_xlfn.IFNA(MATCH(MID($B855,5,4),Reference!$H:$H,0),0),LEFT($C855,4)&lt;&gt;"8865"),$D855,0)))))</f>
        <v>44.82</v>
      </c>
      <c r="J855" s="14">
        <f t="shared" si="82"/>
        <v>0</v>
      </c>
      <c r="K855" s="14">
        <f t="shared" si="83"/>
        <v>44.82</v>
      </c>
      <c r="L855" s="14">
        <f t="shared" si="84"/>
        <v>0</v>
      </c>
      <c r="M855" s="14" t="str">
        <f>IFERROR(IFERROR(INDEX(Reference!$C:$C,MATCH(VALUE(LEFT(B855,(FIND("-",B855,1)-1))),Reference!$B:$B,0)),INDEX(Reference!$C:$C,MATCH((LEFT(B855,(FIND("-",B855,1)-1))),Reference!$B:$B,0))),IFERROR(IF(FIND("-",B855),"Asset Management",""),""))</f>
        <v>DBU/Field Ops O&amp;M</v>
      </c>
      <c r="N855" s="14" t="str">
        <f>_xlfn.IFNA(INDEX(Reference!$M:$N,MATCH($C855,Reference!$M:$M,0),2),"Exclude")</f>
        <v>Nonlabor</v>
      </c>
      <c r="O855" s="14" t="str">
        <f>VLOOKUP(X855,'Department Detail'!$A$2:$F$5229,5,FALSE)</f>
        <v>PST &amp; Field Support Services</v>
      </c>
      <c r="R855" s="76"/>
      <c r="X855" s="14">
        <v>4635</v>
      </c>
    </row>
    <row r="856" spans="1:24" s="14" customFormat="1" ht="15" thickBot="1" x14ac:dyDescent="0.35">
      <c r="A856" s="13"/>
      <c r="B856" s="57" t="s">
        <v>559</v>
      </c>
      <c r="C856" s="57" t="s">
        <v>233</v>
      </c>
      <c r="D856" s="56">
        <v>180</v>
      </c>
      <c r="E856" s="56"/>
      <c r="F856" s="14">
        <f>IF(AND(LEFT($C856,4)&lt;&gt;"8310")*OR(_xlfn.IFNA(MATCH(LEFT($B856,8),Reference!$E:$E,0),0),(_xlfn.IFNA(MATCH(MID($B856,5,4),Reference!$E:$E,0),0))),$D856,)</f>
        <v>0</v>
      </c>
      <c r="G856" s="14">
        <f t="shared" si="80"/>
        <v>0</v>
      </c>
      <c r="H856" s="14">
        <f t="shared" si="81"/>
        <v>0</v>
      </c>
      <c r="I856" s="14">
        <f>IF(AND(F856=0,G856=0,H856=0,_xlfn.IFNA(MATCH(LEFT($B856,8),Reference!$G:$G,0),0)),0,
IF(AND(F856=0,G856=0,H856=0,_xlfn.IFNA(MATCH(LEFT($B856,8),Reference!$H:$H,0),0)),$D856,
IF(AND(F856=0,G856=0,H856=0,_xlfn.IFNA(MATCH(LEFT($C856,4),Reference!$H:$H,0),0)),$D856,
IF((AND(F856=0,G856=0,H856=0,(_xlfn.IFNA(MATCH(LEFT($B856,4),Reference!$H:$H,0),0)))),$D856,
IF(AND(F856=0,G856=0,H856=0,_xlfn.IFNA(MATCH(MID($B856,5,4),Reference!$H:$H,0),0),LEFT($C856,4)&lt;&gt;"8865"),$D856,0)))))</f>
        <v>180</v>
      </c>
      <c r="J856" s="14">
        <f t="shared" si="82"/>
        <v>0</v>
      </c>
      <c r="K856" s="14">
        <f t="shared" si="83"/>
        <v>180</v>
      </c>
      <c r="L856" s="14">
        <f t="shared" si="84"/>
        <v>0</v>
      </c>
      <c r="M856" s="14" t="str">
        <f>IFERROR(IFERROR(INDEX(Reference!$C:$C,MATCH(VALUE(LEFT(B856,(FIND("-",B856,1)-1))),Reference!$B:$B,0)),INDEX(Reference!$C:$C,MATCH((LEFT(B856,(FIND("-",B856,1)-1))),Reference!$B:$B,0))),IFERROR(IF(FIND("-",B856),"Asset Management",""),""))</f>
        <v>DBU/Field Ops O&amp;M</v>
      </c>
      <c r="N856" s="14" t="str">
        <f>_xlfn.IFNA(INDEX(Reference!$M:$N,MATCH($C856,Reference!$M:$M,0),2),"Exclude")</f>
        <v>Nonlabor</v>
      </c>
      <c r="O856" s="14" t="str">
        <f>VLOOKUP(X856,'Department Detail'!$A$2:$F$5229,5,FALSE)</f>
        <v>PST &amp; Field Support Services</v>
      </c>
      <c r="R856" s="76"/>
      <c r="X856" s="14">
        <v>4635</v>
      </c>
    </row>
    <row r="857" spans="1:24" s="14" customFormat="1" ht="15" thickBot="1" x14ac:dyDescent="0.35">
      <c r="A857" s="13"/>
      <c r="B857" s="57" t="s">
        <v>559</v>
      </c>
      <c r="C857" s="57" t="s">
        <v>191</v>
      </c>
      <c r="D857" s="56">
        <v>10279.66</v>
      </c>
      <c r="E857" s="56"/>
      <c r="F857" s="14">
        <f>IF(AND(LEFT($C857,4)&lt;&gt;"8310")*OR(_xlfn.IFNA(MATCH(LEFT($B857,8),Reference!$E:$E,0),0),(_xlfn.IFNA(MATCH(MID($B857,5,4),Reference!$E:$E,0),0))),$D857,)</f>
        <v>0</v>
      </c>
      <c r="G857" s="14">
        <f t="shared" si="80"/>
        <v>0</v>
      </c>
      <c r="H857" s="14">
        <f t="shared" si="81"/>
        <v>0</v>
      </c>
      <c r="I857" s="14">
        <f>IF(AND(F857=0,G857=0,H857=0,_xlfn.IFNA(MATCH(LEFT($B857,8),Reference!$G:$G,0),0)),0,
IF(AND(F857=0,G857=0,H857=0,_xlfn.IFNA(MATCH(LEFT($B857,8),Reference!$H:$H,0),0)),$D857,
IF(AND(F857=0,G857=0,H857=0,_xlfn.IFNA(MATCH(LEFT($C857,4),Reference!$H:$H,0),0)),$D857,
IF((AND(F857=0,G857=0,H857=0,(_xlfn.IFNA(MATCH(LEFT($B857,4),Reference!$H:$H,0),0)))),$D857,
IF(AND(F857=0,G857=0,H857=0,_xlfn.IFNA(MATCH(MID($B857,5,4),Reference!$H:$H,0),0),LEFT($C857,4)&lt;&gt;"8865"),$D857,0)))))</f>
        <v>10279.66</v>
      </c>
      <c r="J857" s="14">
        <f t="shared" si="82"/>
        <v>0</v>
      </c>
      <c r="K857" s="14">
        <f t="shared" si="83"/>
        <v>10279.66</v>
      </c>
      <c r="L857" s="14">
        <f t="shared" si="84"/>
        <v>0</v>
      </c>
      <c r="M857" s="14" t="str">
        <f>IFERROR(IFERROR(INDEX(Reference!$C:$C,MATCH(VALUE(LEFT(B857,(FIND("-",B857,1)-1))),Reference!$B:$B,0)),INDEX(Reference!$C:$C,MATCH((LEFT(B857,(FIND("-",B857,1)-1))),Reference!$B:$B,0))),IFERROR(IF(FIND("-",B857),"Asset Management",""),""))</f>
        <v>DBU/Field Ops O&amp;M</v>
      </c>
      <c r="N857" s="14" t="str">
        <f>_xlfn.IFNA(INDEX(Reference!$M:$N,MATCH($C857,Reference!$M:$M,0),2),"Exclude")</f>
        <v>Union Labor</v>
      </c>
      <c r="O857" s="14" t="str">
        <f>VLOOKUP(X857,'Department Detail'!$A$2:$F$5229,5,FALSE)</f>
        <v>PST &amp; Field Support Services</v>
      </c>
      <c r="R857" s="76"/>
      <c r="X857" s="14">
        <v>4636</v>
      </c>
    </row>
    <row r="858" spans="1:24" s="14" customFormat="1" ht="15" thickBot="1" x14ac:dyDescent="0.35">
      <c r="A858" s="13"/>
      <c r="B858" s="57" t="s">
        <v>560</v>
      </c>
      <c r="C858" s="57" t="s">
        <v>186</v>
      </c>
      <c r="D858" s="56">
        <v>184718.58000000002</v>
      </c>
      <c r="E858" s="56"/>
      <c r="F858" s="14">
        <f>IF(AND(LEFT($C858,4)&lt;&gt;"8310")*OR(_xlfn.IFNA(MATCH(LEFT($B858,8),Reference!$E:$E,0),0),(_xlfn.IFNA(MATCH(MID($B858,5,4),Reference!$E:$E,0),0))),$D858,)</f>
        <v>184718.58000000002</v>
      </c>
      <c r="G858" s="14">
        <f t="shared" si="80"/>
        <v>0</v>
      </c>
      <c r="H858" s="14">
        <f t="shared" si="81"/>
        <v>0</v>
      </c>
      <c r="I858" s="14">
        <f>IF(AND(F858=0,G858=0,H858=0,_xlfn.IFNA(MATCH(LEFT($B858,8),Reference!$G:$G,0),0)),0,
IF(AND(F858=0,G858=0,H858=0,_xlfn.IFNA(MATCH(LEFT($B858,8),Reference!$H:$H,0),0)),$D858,
IF(AND(F858=0,G858=0,H858=0,_xlfn.IFNA(MATCH(LEFT($C858,4),Reference!$H:$H,0),0)),$D858,
IF((AND(F858=0,G858=0,H858=0,(_xlfn.IFNA(MATCH(LEFT($B858,4),Reference!$H:$H,0),0)))),$D858,
IF(AND(F858=0,G858=0,H858=0,_xlfn.IFNA(MATCH(MID($B858,5,4),Reference!$H:$H,0),0),LEFT($C858,4)&lt;&gt;"8865"),$D858,0)))))</f>
        <v>0</v>
      </c>
      <c r="J858" s="14">
        <f t="shared" si="82"/>
        <v>0</v>
      </c>
      <c r="K858" s="14">
        <f t="shared" si="83"/>
        <v>184718.58000000002</v>
      </c>
      <c r="L858" s="14">
        <f t="shared" si="84"/>
        <v>0</v>
      </c>
      <c r="M858" s="14" t="str">
        <f>IFERROR(IFERROR(INDEX(Reference!$C:$C,MATCH(VALUE(LEFT(B858,(FIND("-",B858,1)-1))),Reference!$B:$B,0)),INDEX(Reference!$C:$C,MATCH((LEFT(B858,(FIND("-",B858,1)-1))),Reference!$B:$B,0))),IFERROR(IF(FIND("-",B858),"Asset Management",""),""))</f>
        <v>DBU/Field Ops O&amp;M</v>
      </c>
      <c r="N858" s="14" t="str">
        <f>_xlfn.IFNA(INDEX(Reference!$M:$N,MATCH($C858,Reference!$M:$M,0),2),"Exclude")</f>
        <v>Union Labor</v>
      </c>
      <c r="O858" s="14" t="str">
        <f>VLOOKUP(X858,'Department Detail'!$A$2:$F$5229,5,FALSE)</f>
        <v>PST &amp; Field Support Services</v>
      </c>
      <c r="R858" s="76"/>
      <c r="X858" s="14">
        <v>4636</v>
      </c>
    </row>
    <row r="859" spans="1:24" s="14" customFormat="1" ht="15" thickBot="1" x14ac:dyDescent="0.35">
      <c r="A859" s="13"/>
      <c r="B859" s="57" t="s">
        <v>561</v>
      </c>
      <c r="C859" s="57" t="s">
        <v>191</v>
      </c>
      <c r="D859" s="56">
        <v>50.1</v>
      </c>
      <c r="E859" s="56"/>
      <c r="F859" s="14">
        <f>IF(AND(LEFT($C859,4)&lt;&gt;"8310")*OR(_xlfn.IFNA(MATCH(LEFT($B859,8),Reference!$E:$E,0),0),(_xlfn.IFNA(MATCH(MID($B859,5,4),Reference!$E:$E,0),0))),$D859,)</f>
        <v>0</v>
      </c>
      <c r="G859" s="14">
        <f t="shared" si="80"/>
        <v>0</v>
      </c>
      <c r="H859" s="14">
        <f t="shared" si="81"/>
        <v>0</v>
      </c>
      <c r="I859" s="14">
        <f>IF(AND(F859=0,G859=0,H859=0,_xlfn.IFNA(MATCH(LEFT($B859,8),Reference!$G:$G,0),0)),0,
IF(AND(F859=0,G859=0,H859=0,_xlfn.IFNA(MATCH(LEFT($B859,8),Reference!$H:$H,0),0)),$D859,
IF(AND(F859=0,G859=0,H859=0,_xlfn.IFNA(MATCH(LEFT($C859,4),Reference!$H:$H,0),0)),$D859,
IF((AND(F859=0,G859=0,H859=0,(_xlfn.IFNA(MATCH(LEFT($B859,4),Reference!$H:$H,0),0)))),$D859,
IF(AND(F859=0,G859=0,H859=0,_xlfn.IFNA(MATCH(MID($B859,5,4),Reference!$H:$H,0),0),LEFT($C859,4)&lt;&gt;"8865"),$D859,0)))))</f>
        <v>0</v>
      </c>
      <c r="J859" s="14">
        <f t="shared" si="82"/>
        <v>50.1</v>
      </c>
      <c r="K859" s="14">
        <f t="shared" si="83"/>
        <v>50.1</v>
      </c>
      <c r="L859" s="14">
        <f t="shared" si="84"/>
        <v>0</v>
      </c>
      <c r="M859" s="14" t="str">
        <f>IFERROR(IFERROR(INDEX(Reference!$C:$C,MATCH(VALUE(LEFT(B859,(FIND("-",B859,1)-1))),Reference!$B:$B,0)),INDEX(Reference!$C:$C,MATCH((LEFT(B859,(FIND("-",B859,1)-1))),Reference!$B:$B,0))),IFERROR(IF(FIND("-",B859),"Asset Management",""),""))</f>
        <v>DBU/Field Ops O&amp;M</v>
      </c>
      <c r="N859" s="14" t="str">
        <f>_xlfn.IFNA(INDEX(Reference!$M:$N,MATCH($C859,Reference!$M:$M,0),2),"Exclude")</f>
        <v>Union Labor</v>
      </c>
      <c r="O859" s="14" t="str">
        <f>VLOOKUP(X859,'Department Detail'!$A$2:$F$5229,5,FALSE)</f>
        <v>PST &amp; Field Support Services</v>
      </c>
      <c r="R859" s="76"/>
      <c r="X859" s="14">
        <v>4636</v>
      </c>
    </row>
    <row r="860" spans="1:24" s="14" customFormat="1" ht="15" thickBot="1" x14ac:dyDescent="0.35">
      <c r="A860" s="13"/>
      <c r="B860" s="57" t="s">
        <v>562</v>
      </c>
      <c r="C860" s="57" t="s">
        <v>190</v>
      </c>
      <c r="D860" s="56">
        <v>913.36</v>
      </c>
      <c r="E860" s="56"/>
      <c r="F860" s="14">
        <f>IF(AND(LEFT($C860,4)&lt;&gt;"8310")*OR(_xlfn.IFNA(MATCH(LEFT($B860,8),Reference!$E:$E,0),0),(_xlfn.IFNA(MATCH(MID($B860,5,4),Reference!$E:$E,0),0))),$D860,)</f>
        <v>0</v>
      </c>
      <c r="G860" s="14">
        <f t="shared" si="80"/>
        <v>0</v>
      </c>
      <c r="H860" s="14">
        <f t="shared" si="81"/>
        <v>0</v>
      </c>
      <c r="I860" s="14">
        <f>IF(AND(F860=0,G860=0,H860=0,_xlfn.IFNA(MATCH(LEFT($B860,8),Reference!$G:$G,0),0)),0,
IF(AND(F860=0,G860=0,H860=0,_xlfn.IFNA(MATCH(LEFT($B860,8),Reference!$H:$H,0),0)),$D860,
IF(AND(F860=0,G860=0,H860=0,_xlfn.IFNA(MATCH(LEFT($C860,4),Reference!$H:$H,0),0)),$D860,
IF((AND(F860=0,G860=0,H860=0,(_xlfn.IFNA(MATCH(LEFT($B860,4),Reference!$H:$H,0),0)))),$D860,
IF(AND(F860=0,G860=0,H860=0,_xlfn.IFNA(MATCH(MID($B860,5,4),Reference!$H:$H,0),0),LEFT($C860,4)&lt;&gt;"8865"),$D860,0)))))</f>
        <v>0</v>
      </c>
      <c r="J860" s="14">
        <f t="shared" si="82"/>
        <v>913.36</v>
      </c>
      <c r="K860" s="14">
        <f t="shared" si="83"/>
        <v>913.36</v>
      </c>
      <c r="L860" s="14">
        <f t="shared" si="84"/>
        <v>0</v>
      </c>
      <c r="M860" s="14" t="str">
        <f>IFERROR(IFERROR(INDEX(Reference!$C:$C,MATCH(VALUE(LEFT(B860,(FIND("-",B860,1)-1))),Reference!$B:$B,0)),INDEX(Reference!$C:$C,MATCH((LEFT(B860,(FIND("-",B860,1)-1))),Reference!$B:$B,0))),IFERROR(IF(FIND("-",B860),"Asset Management",""),""))</f>
        <v>DBU/Field Ops O&amp;M</v>
      </c>
      <c r="N860" s="14" t="str">
        <f>_xlfn.IFNA(INDEX(Reference!$M:$N,MATCH($C860,Reference!$M:$M,0),2),"Exclude")</f>
        <v>Nonlabor</v>
      </c>
      <c r="O860" s="14" t="str">
        <f>VLOOKUP(X860,'Department Detail'!$A$2:$F$5229,5,FALSE)</f>
        <v>PST &amp; Field Support Services</v>
      </c>
      <c r="R860" s="76"/>
      <c r="X860" s="14">
        <v>4636</v>
      </c>
    </row>
    <row r="861" spans="1:24" s="14" customFormat="1" ht="15" thickBot="1" x14ac:dyDescent="0.35">
      <c r="A861" s="13"/>
      <c r="B861" s="57" t="s">
        <v>562</v>
      </c>
      <c r="C861" s="57" t="s">
        <v>186</v>
      </c>
      <c r="D861" s="56">
        <v>146740.31</v>
      </c>
      <c r="E861" s="56"/>
      <c r="F861" s="14">
        <f>IF(AND(LEFT($C861,4)&lt;&gt;"8310")*OR(_xlfn.IFNA(MATCH(LEFT($B861,8),Reference!$E:$E,0),0),(_xlfn.IFNA(MATCH(MID($B861,5,4),Reference!$E:$E,0),0))),$D861,)</f>
        <v>0</v>
      </c>
      <c r="G861" s="14">
        <f t="shared" si="80"/>
        <v>0</v>
      </c>
      <c r="H861" s="14">
        <f t="shared" si="81"/>
        <v>0</v>
      </c>
      <c r="I861" s="14">
        <f>IF(AND(F861=0,G861=0,H861=0,_xlfn.IFNA(MATCH(LEFT($B861,8),Reference!$G:$G,0),0)),0,
IF(AND(F861=0,G861=0,H861=0,_xlfn.IFNA(MATCH(LEFT($B861,8),Reference!$H:$H,0),0)),$D861,
IF(AND(F861=0,G861=0,H861=0,_xlfn.IFNA(MATCH(LEFT($C861,4),Reference!$H:$H,0),0)),$D861,
IF((AND(F861=0,G861=0,H861=0,(_xlfn.IFNA(MATCH(LEFT($B861,4),Reference!$H:$H,0),0)))),$D861,
IF(AND(F861=0,G861=0,H861=0,_xlfn.IFNA(MATCH(MID($B861,5,4),Reference!$H:$H,0),0),LEFT($C861,4)&lt;&gt;"8865"),$D861,0)))))</f>
        <v>0</v>
      </c>
      <c r="J861" s="14">
        <f t="shared" si="82"/>
        <v>146740.31</v>
      </c>
      <c r="K861" s="14">
        <f t="shared" si="83"/>
        <v>146740.31</v>
      </c>
      <c r="L861" s="14">
        <f t="shared" si="84"/>
        <v>0</v>
      </c>
      <c r="M861" s="14" t="str">
        <f>IFERROR(IFERROR(INDEX(Reference!$C:$C,MATCH(VALUE(LEFT(B861,(FIND("-",B861,1)-1))),Reference!$B:$B,0)),INDEX(Reference!$C:$C,MATCH((LEFT(B861,(FIND("-",B861,1)-1))),Reference!$B:$B,0))),IFERROR(IF(FIND("-",B861),"Asset Management",""),""))</f>
        <v>DBU/Field Ops O&amp;M</v>
      </c>
      <c r="N861" s="14" t="str">
        <f>_xlfn.IFNA(INDEX(Reference!$M:$N,MATCH($C861,Reference!$M:$M,0),2),"Exclude")</f>
        <v>Union Labor</v>
      </c>
      <c r="O861" s="14" t="str">
        <f>VLOOKUP(X861,'Department Detail'!$A$2:$F$5229,5,FALSE)</f>
        <v>PST &amp; Field Support Services</v>
      </c>
      <c r="R861" s="76"/>
      <c r="X861" s="14">
        <v>4636</v>
      </c>
    </row>
    <row r="862" spans="1:24" s="14" customFormat="1" ht="15" thickBot="1" x14ac:dyDescent="0.35">
      <c r="A862" s="13"/>
      <c r="B862" s="57" t="s">
        <v>562</v>
      </c>
      <c r="C862" s="57" t="s">
        <v>197</v>
      </c>
      <c r="D862" s="56">
        <v>124972.96</v>
      </c>
      <c r="E862" s="56"/>
      <c r="F862" s="14">
        <f>IF(AND(LEFT($C862,4)&lt;&gt;"8310")*OR(_xlfn.IFNA(MATCH(LEFT($B862,8),Reference!$E:$E,0),0),(_xlfn.IFNA(MATCH(MID($B862,5,4),Reference!$E:$E,0),0))),$D862,)</f>
        <v>0</v>
      </c>
      <c r="G862" s="14">
        <f t="shared" si="80"/>
        <v>0</v>
      </c>
      <c r="H862" s="14">
        <f t="shared" si="81"/>
        <v>0</v>
      </c>
      <c r="I862" s="14">
        <f>IF(AND(F862=0,G862=0,H862=0,_xlfn.IFNA(MATCH(LEFT($B862,8),Reference!$G:$G,0),0)),0,
IF(AND(F862=0,G862=0,H862=0,_xlfn.IFNA(MATCH(LEFT($B862,8),Reference!$H:$H,0),0)),$D862,
IF(AND(F862=0,G862=0,H862=0,_xlfn.IFNA(MATCH(LEFT($C862,4),Reference!$H:$H,0),0)),$D862,
IF((AND(F862=0,G862=0,H862=0,(_xlfn.IFNA(MATCH(LEFT($B862,4),Reference!$H:$H,0),0)))),$D862,
IF(AND(F862=0,G862=0,H862=0,_xlfn.IFNA(MATCH(MID($B862,5,4),Reference!$H:$H,0),0),LEFT($C862,4)&lt;&gt;"8865"),$D862,0)))))</f>
        <v>0</v>
      </c>
      <c r="J862" s="14">
        <f t="shared" si="82"/>
        <v>124972.96</v>
      </c>
      <c r="K862" s="14">
        <f t="shared" si="83"/>
        <v>124972.96</v>
      </c>
      <c r="L862" s="14">
        <f t="shared" si="84"/>
        <v>0</v>
      </c>
      <c r="M862" s="14" t="str">
        <f>IFERROR(IFERROR(INDEX(Reference!$C:$C,MATCH(VALUE(LEFT(B862,(FIND("-",B862,1)-1))),Reference!$B:$B,0)),INDEX(Reference!$C:$C,MATCH((LEFT(B862,(FIND("-",B862,1)-1))),Reference!$B:$B,0))),IFERROR(IF(FIND("-",B862),"Asset Management",""),""))</f>
        <v>DBU/Field Ops O&amp;M</v>
      </c>
      <c r="N862" s="14" t="str">
        <f>_xlfn.IFNA(INDEX(Reference!$M:$N,MATCH($C862,Reference!$M:$M,0),2),"Exclude")</f>
        <v>Union Labor</v>
      </c>
      <c r="O862" s="14" t="str">
        <f>VLOOKUP(X862,'Department Detail'!$A$2:$F$5229,5,FALSE)</f>
        <v>PST &amp; Field Support Services</v>
      </c>
      <c r="R862" s="76"/>
      <c r="X862" s="14">
        <v>4636</v>
      </c>
    </row>
    <row r="863" spans="1:24" s="14" customFormat="1" ht="15" thickBot="1" x14ac:dyDescent="0.35">
      <c r="A863" s="13"/>
      <c r="B863" s="57" t="s">
        <v>562</v>
      </c>
      <c r="C863" s="57" t="s">
        <v>231</v>
      </c>
      <c r="D863" s="56">
        <v>8350</v>
      </c>
      <c r="E863" s="56"/>
      <c r="F863" s="14">
        <f>IF(AND(LEFT($C863,4)&lt;&gt;"8310")*OR(_xlfn.IFNA(MATCH(LEFT($B863,8),Reference!$E:$E,0),0),(_xlfn.IFNA(MATCH(MID($B863,5,4),Reference!$E:$E,0),0))),$D863,)</f>
        <v>0</v>
      </c>
      <c r="G863" s="14">
        <f t="shared" si="80"/>
        <v>0</v>
      </c>
      <c r="H863" s="14">
        <f t="shared" si="81"/>
        <v>0</v>
      </c>
      <c r="I863" s="14">
        <f>IF(AND(F863=0,G863=0,H863=0,_xlfn.IFNA(MATCH(LEFT($B863,8),Reference!$G:$G,0),0)),0,
IF(AND(F863=0,G863=0,H863=0,_xlfn.IFNA(MATCH(LEFT($B863,8),Reference!$H:$H,0),0)),$D863,
IF(AND(F863=0,G863=0,H863=0,_xlfn.IFNA(MATCH(LEFT($C863,4),Reference!$H:$H,0),0)),$D863,
IF((AND(F863=0,G863=0,H863=0,(_xlfn.IFNA(MATCH(LEFT($B863,4),Reference!$H:$H,0),0)))),$D863,
IF(AND(F863=0,G863=0,H863=0,_xlfn.IFNA(MATCH(MID($B863,5,4),Reference!$H:$H,0),0),LEFT($C863,4)&lt;&gt;"8865"),$D863,0)))))</f>
        <v>0</v>
      </c>
      <c r="J863" s="14">
        <f t="shared" si="82"/>
        <v>8350</v>
      </c>
      <c r="K863" s="14">
        <f t="shared" si="83"/>
        <v>8350</v>
      </c>
      <c r="L863" s="14">
        <f t="shared" si="84"/>
        <v>0</v>
      </c>
      <c r="M863" s="14" t="str">
        <f>IFERROR(IFERROR(INDEX(Reference!$C:$C,MATCH(VALUE(LEFT(B863,(FIND("-",B863,1)-1))),Reference!$B:$B,0)),INDEX(Reference!$C:$C,MATCH((LEFT(B863,(FIND("-",B863,1)-1))),Reference!$B:$B,0))),IFERROR(IF(FIND("-",B863),"Asset Management",""),""))</f>
        <v>DBU/Field Ops O&amp;M</v>
      </c>
      <c r="N863" s="14" t="str">
        <f>_xlfn.IFNA(INDEX(Reference!$M:$N,MATCH($C863,Reference!$M:$M,0),2),"Exclude")</f>
        <v>Nonlabor</v>
      </c>
      <c r="O863" s="14" t="str">
        <f>VLOOKUP(X863,'Department Detail'!$A$2:$F$5229,5,FALSE)</f>
        <v>PST &amp; Field Support Services</v>
      </c>
      <c r="R863" s="76"/>
      <c r="X863" s="14">
        <v>4636</v>
      </c>
    </row>
    <row r="864" spans="1:24" s="14" customFormat="1" ht="15" thickBot="1" x14ac:dyDescent="0.35">
      <c r="A864" s="13"/>
      <c r="B864" s="57" t="s">
        <v>562</v>
      </c>
      <c r="C864" s="57" t="s">
        <v>191</v>
      </c>
      <c r="D864" s="56">
        <v>348124.1</v>
      </c>
      <c r="E864" s="56"/>
      <c r="F864" s="14">
        <f>IF(AND(LEFT($C864,4)&lt;&gt;"8310")*OR(_xlfn.IFNA(MATCH(LEFT($B864,8),Reference!$E:$E,0),0),(_xlfn.IFNA(MATCH(MID($B864,5,4),Reference!$E:$E,0),0))),$D864,)</f>
        <v>0</v>
      </c>
      <c r="G864" s="14">
        <f t="shared" si="80"/>
        <v>0</v>
      </c>
      <c r="H864" s="14">
        <f t="shared" si="81"/>
        <v>0</v>
      </c>
      <c r="I864" s="14">
        <f>IF(AND(F864=0,G864=0,H864=0,_xlfn.IFNA(MATCH(LEFT($B864,8),Reference!$G:$G,0),0)),0,
IF(AND(F864=0,G864=0,H864=0,_xlfn.IFNA(MATCH(LEFT($B864,8),Reference!$H:$H,0),0)),$D864,
IF(AND(F864=0,G864=0,H864=0,_xlfn.IFNA(MATCH(LEFT($C864,4),Reference!$H:$H,0),0)),$D864,
IF((AND(F864=0,G864=0,H864=0,(_xlfn.IFNA(MATCH(LEFT($B864,4),Reference!$H:$H,0),0)))),$D864,
IF(AND(F864=0,G864=0,H864=0,_xlfn.IFNA(MATCH(MID($B864,5,4),Reference!$H:$H,0),0),LEFT($C864,4)&lt;&gt;"8865"),$D864,0)))))</f>
        <v>0</v>
      </c>
      <c r="J864" s="14">
        <f t="shared" si="82"/>
        <v>348124.1</v>
      </c>
      <c r="K864" s="14">
        <f t="shared" si="83"/>
        <v>348124.1</v>
      </c>
      <c r="L864" s="14">
        <f t="shared" si="84"/>
        <v>0</v>
      </c>
      <c r="M864" s="14" t="str">
        <f>IFERROR(IFERROR(INDEX(Reference!$C:$C,MATCH(VALUE(LEFT(B864,(FIND("-",B864,1)-1))),Reference!$B:$B,0)),INDEX(Reference!$C:$C,MATCH((LEFT(B864,(FIND("-",B864,1)-1))),Reference!$B:$B,0))),IFERROR(IF(FIND("-",B864),"Asset Management",""),""))</f>
        <v>DBU/Field Ops O&amp;M</v>
      </c>
      <c r="N864" s="14" t="str">
        <f>_xlfn.IFNA(INDEX(Reference!$M:$N,MATCH($C864,Reference!$M:$M,0),2),"Exclude")</f>
        <v>Union Labor</v>
      </c>
      <c r="O864" s="14" t="str">
        <f>VLOOKUP(X864,'Department Detail'!$A$2:$F$5229,5,FALSE)</f>
        <v>PST &amp; Field Support Services</v>
      </c>
      <c r="R864" s="76"/>
      <c r="X864" s="14">
        <v>4636</v>
      </c>
    </row>
    <row r="865" spans="1:24" s="14" customFormat="1" ht="15" thickBot="1" x14ac:dyDescent="0.35">
      <c r="A865" s="13"/>
      <c r="B865" s="57" t="s">
        <v>563</v>
      </c>
      <c r="C865" s="57" t="s">
        <v>190</v>
      </c>
      <c r="D865" s="56">
        <v>87582.56</v>
      </c>
      <c r="E865" s="56"/>
      <c r="F865" s="14">
        <f>IF(AND(LEFT($C865,4)&lt;&gt;"8310")*OR(_xlfn.IFNA(MATCH(LEFT($B865,8),Reference!$E:$E,0),0),(_xlfn.IFNA(MATCH(MID($B865,5,4),Reference!$E:$E,0),0))),$D865,)</f>
        <v>0</v>
      </c>
      <c r="G865" s="14">
        <f t="shared" si="80"/>
        <v>0</v>
      </c>
      <c r="H865" s="14">
        <f t="shared" si="81"/>
        <v>0</v>
      </c>
      <c r="I865" s="14">
        <f>IF(AND(F865=0,G865=0,H865=0,_xlfn.IFNA(MATCH(LEFT($B865,8),Reference!$G:$G,0),0)),0,
IF(AND(F865=0,G865=0,H865=0,_xlfn.IFNA(MATCH(LEFT($B865,8),Reference!$H:$H,0),0)),$D865,
IF(AND(F865=0,G865=0,H865=0,_xlfn.IFNA(MATCH(LEFT($C865,4),Reference!$H:$H,0),0)),$D865,
IF((AND(F865=0,G865=0,H865=0,(_xlfn.IFNA(MATCH(LEFT($B865,4),Reference!$H:$H,0),0)))),$D865,
IF(AND(F865=0,G865=0,H865=0,_xlfn.IFNA(MATCH(MID($B865,5,4),Reference!$H:$H,0),0),LEFT($C865,4)&lt;&gt;"8865"),$D865,0)))))</f>
        <v>0</v>
      </c>
      <c r="J865" s="14">
        <f t="shared" si="82"/>
        <v>87582.56</v>
      </c>
      <c r="K865" s="14">
        <f t="shared" si="83"/>
        <v>87582.56</v>
      </c>
      <c r="L865" s="14">
        <f t="shared" si="84"/>
        <v>0</v>
      </c>
      <c r="M865" s="14" t="str">
        <f>IFERROR(IFERROR(INDEX(Reference!$C:$C,MATCH(VALUE(LEFT(B865,(FIND("-",B865,1)-1))),Reference!$B:$B,0)),INDEX(Reference!$C:$C,MATCH((LEFT(B865,(FIND("-",B865,1)-1))),Reference!$B:$B,0))),IFERROR(IF(FIND("-",B865),"Asset Management",""),""))</f>
        <v>DBU/Field Ops O&amp;M</v>
      </c>
      <c r="N865" s="14" t="str">
        <f>_xlfn.IFNA(INDEX(Reference!$M:$N,MATCH($C865,Reference!$M:$M,0),2),"Exclude")</f>
        <v>Nonlabor</v>
      </c>
      <c r="O865" s="14" t="str">
        <f>VLOOKUP(X865,'Department Detail'!$A$2:$F$5229,5,FALSE)</f>
        <v>PST &amp; Field Support Services</v>
      </c>
      <c r="R865" s="76"/>
      <c r="X865" s="14">
        <v>4636</v>
      </c>
    </row>
    <row r="866" spans="1:24" s="14" customFormat="1" ht="15" thickBot="1" x14ac:dyDescent="0.35">
      <c r="A866" s="13"/>
      <c r="B866" s="57" t="s">
        <v>563</v>
      </c>
      <c r="C866" s="57" t="s">
        <v>186</v>
      </c>
      <c r="D866" s="56">
        <v>167133.04999999999</v>
      </c>
      <c r="E866" s="56"/>
      <c r="F866" s="14">
        <f>IF(AND(LEFT($C866,4)&lt;&gt;"8310")*OR(_xlfn.IFNA(MATCH(LEFT($B866,8),Reference!$E:$E,0),0),(_xlfn.IFNA(MATCH(MID($B866,5,4),Reference!$E:$E,0),0))),$D866,)</f>
        <v>0</v>
      </c>
      <c r="G866" s="14">
        <f t="shared" si="80"/>
        <v>0</v>
      </c>
      <c r="H866" s="14">
        <f t="shared" si="81"/>
        <v>0</v>
      </c>
      <c r="I866" s="14">
        <f>IF(AND(F866=0,G866=0,H866=0,_xlfn.IFNA(MATCH(LEFT($B866,8),Reference!$G:$G,0),0)),0,
IF(AND(F866=0,G866=0,H866=0,_xlfn.IFNA(MATCH(LEFT($B866,8),Reference!$H:$H,0),0)),$D866,
IF(AND(F866=0,G866=0,H866=0,_xlfn.IFNA(MATCH(LEFT($C866,4),Reference!$H:$H,0),0)),$D866,
IF((AND(F866=0,G866=0,H866=0,(_xlfn.IFNA(MATCH(LEFT($B866,4),Reference!$H:$H,0),0)))),$D866,
IF(AND(F866=0,G866=0,H866=0,_xlfn.IFNA(MATCH(MID($B866,5,4),Reference!$H:$H,0),0),LEFT($C866,4)&lt;&gt;"8865"),$D866,0)))))</f>
        <v>0</v>
      </c>
      <c r="J866" s="14">
        <f t="shared" si="82"/>
        <v>167133.04999999999</v>
      </c>
      <c r="K866" s="14">
        <f t="shared" si="83"/>
        <v>167133.04999999999</v>
      </c>
      <c r="L866" s="14">
        <f t="shared" si="84"/>
        <v>0</v>
      </c>
      <c r="M866" s="14" t="str">
        <f>IFERROR(IFERROR(INDEX(Reference!$C:$C,MATCH(VALUE(LEFT(B866,(FIND("-",B866,1)-1))),Reference!$B:$B,0)),INDEX(Reference!$C:$C,MATCH((LEFT(B866,(FIND("-",B866,1)-1))),Reference!$B:$B,0))),IFERROR(IF(FIND("-",B866),"Asset Management",""),""))</f>
        <v>DBU/Field Ops O&amp;M</v>
      </c>
      <c r="N866" s="14" t="str">
        <f>_xlfn.IFNA(INDEX(Reference!$M:$N,MATCH($C866,Reference!$M:$M,0),2),"Exclude")</f>
        <v>Union Labor</v>
      </c>
      <c r="O866" s="14" t="str">
        <f>VLOOKUP(X866,'Department Detail'!$A$2:$F$5229,5,FALSE)</f>
        <v>PST &amp; Field Support Services</v>
      </c>
      <c r="R866" s="76"/>
      <c r="X866" s="14">
        <v>4636</v>
      </c>
    </row>
    <row r="867" spans="1:24" s="14" customFormat="1" ht="15" thickBot="1" x14ac:dyDescent="0.35">
      <c r="A867" s="13"/>
      <c r="B867" s="57" t="s">
        <v>563</v>
      </c>
      <c r="C867" s="57" t="s">
        <v>197</v>
      </c>
      <c r="D867" s="56">
        <v>1624.5</v>
      </c>
      <c r="E867" s="56"/>
      <c r="F867" s="14">
        <f>IF(AND(LEFT($C867,4)&lt;&gt;"8310")*OR(_xlfn.IFNA(MATCH(LEFT($B867,8),Reference!$E:$E,0),0),(_xlfn.IFNA(MATCH(MID($B867,5,4),Reference!$E:$E,0),0))),$D867,)</f>
        <v>0</v>
      </c>
      <c r="G867" s="14">
        <f t="shared" si="80"/>
        <v>0</v>
      </c>
      <c r="H867" s="14">
        <f t="shared" si="81"/>
        <v>0</v>
      </c>
      <c r="I867" s="14">
        <f>IF(AND(F867=0,G867=0,H867=0,_xlfn.IFNA(MATCH(LEFT($B867,8),Reference!$G:$G,0),0)),0,
IF(AND(F867=0,G867=0,H867=0,_xlfn.IFNA(MATCH(LEFT($B867,8),Reference!$H:$H,0),0)),$D867,
IF(AND(F867=0,G867=0,H867=0,_xlfn.IFNA(MATCH(LEFT($C867,4),Reference!$H:$H,0),0)),$D867,
IF((AND(F867=0,G867=0,H867=0,(_xlfn.IFNA(MATCH(LEFT($B867,4),Reference!$H:$H,0),0)))),$D867,
IF(AND(F867=0,G867=0,H867=0,_xlfn.IFNA(MATCH(MID($B867,5,4),Reference!$H:$H,0),0),LEFT($C867,4)&lt;&gt;"8865"),$D867,0)))))</f>
        <v>0</v>
      </c>
      <c r="J867" s="14">
        <f t="shared" si="82"/>
        <v>1624.5</v>
      </c>
      <c r="K867" s="14">
        <f t="shared" si="83"/>
        <v>1624.5</v>
      </c>
      <c r="L867" s="14">
        <f t="shared" si="84"/>
        <v>0</v>
      </c>
      <c r="M867" s="14" t="str">
        <f>IFERROR(IFERROR(INDEX(Reference!$C:$C,MATCH(VALUE(LEFT(B867,(FIND("-",B867,1)-1))),Reference!$B:$B,0)),INDEX(Reference!$C:$C,MATCH((LEFT(B867,(FIND("-",B867,1)-1))),Reference!$B:$B,0))),IFERROR(IF(FIND("-",B867),"Asset Management",""),""))</f>
        <v>DBU/Field Ops O&amp;M</v>
      </c>
      <c r="N867" s="14" t="str">
        <f>_xlfn.IFNA(INDEX(Reference!$M:$N,MATCH($C867,Reference!$M:$M,0),2),"Exclude")</f>
        <v>Union Labor</v>
      </c>
      <c r="O867" s="14" t="str">
        <f>VLOOKUP(X867,'Department Detail'!$A$2:$F$5229,5,FALSE)</f>
        <v>PST &amp; Field Support Services</v>
      </c>
      <c r="R867" s="76"/>
      <c r="X867" s="14">
        <v>4636</v>
      </c>
    </row>
    <row r="868" spans="1:24" s="14" customFormat="1" ht="15" thickBot="1" x14ac:dyDescent="0.35">
      <c r="A868" s="13"/>
      <c r="B868" s="57" t="s">
        <v>563</v>
      </c>
      <c r="C868" s="57" t="s">
        <v>204</v>
      </c>
      <c r="D868" s="56">
        <v>45</v>
      </c>
      <c r="E868" s="56"/>
      <c r="F868" s="14">
        <f>IF(AND(LEFT($C868,4)&lt;&gt;"8310")*OR(_xlfn.IFNA(MATCH(LEFT($B868,8),Reference!$E:$E,0),0),(_xlfn.IFNA(MATCH(MID($B868,5,4),Reference!$E:$E,0),0))),$D868,)</f>
        <v>0</v>
      </c>
      <c r="G868" s="14">
        <f t="shared" si="80"/>
        <v>0</v>
      </c>
      <c r="H868" s="14">
        <f t="shared" si="81"/>
        <v>0</v>
      </c>
      <c r="I868" s="14">
        <f>IF(AND(F868=0,G868=0,H868=0,_xlfn.IFNA(MATCH(LEFT($B868,8),Reference!$G:$G,0),0)),0,
IF(AND(F868=0,G868=0,H868=0,_xlfn.IFNA(MATCH(LEFT($B868,8),Reference!$H:$H,0),0)),$D868,
IF(AND(F868=0,G868=0,H868=0,_xlfn.IFNA(MATCH(LEFT($C868,4),Reference!$H:$H,0),0)),$D868,
IF((AND(F868=0,G868=0,H868=0,(_xlfn.IFNA(MATCH(LEFT($B868,4),Reference!$H:$H,0),0)))),$D868,
IF(AND(F868=0,G868=0,H868=0,_xlfn.IFNA(MATCH(MID($B868,5,4),Reference!$H:$H,0),0),LEFT($C868,4)&lt;&gt;"8865"),$D868,0)))))</f>
        <v>0</v>
      </c>
      <c r="J868" s="14">
        <f t="shared" si="82"/>
        <v>45</v>
      </c>
      <c r="K868" s="14">
        <f t="shared" si="83"/>
        <v>45</v>
      </c>
      <c r="L868" s="14">
        <f t="shared" si="84"/>
        <v>0</v>
      </c>
      <c r="M868" s="14" t="str">
        <f>IFERROR(IFERROR(INDEX(Reference!$C:$C,MATCH(VALUE(LEFT(B868,(FIND("-",B868,1)-1))),Reference!$B:$B,0)),INDEX(Reference!$C:$C,MATCH((LEFT(B868,(FIND("-",B868,1)-1))),Reference!$B:$B,0))),IFERROR(IF(FIND("-",B868),"Asset Management",""),""))</f>
        <v>DBU/Field Ops O&amp;M</v>
      </c>
      <c r="N868" s="14" t="str">
        <f>_xlfn.IFNA(INDEX(Reference!$M:$N,MATCH($C868,Reference!$M:$M,0),2),"Exclude")</f>
        <v>Nonlabor</v>
      </c>
      <c r="O868" s="14" t="str">
        <f>VLOOKUP(X868,'Department Detail'!$A$2:$F$5229,5,FALSE)</f>
        <v>PST &amp; Field Support Services</v>
      </c>
      <c r="R868" s="76"/>
      <c r="X868" s="14">
        <v>4636</v>
      </c>
    </row>
    <row r="869" spans="1:24" s="14" customFormat="1" ht="15" thickBot="1" x14ac:dyDescent="0.35">
      <c r="A869" s="13"/>
      <c r="B869" s="57" t="s">
        <v>563</v>
      </c>
      <c r="C869" s="57" t="s">
        <v>231</v>
      </c>
      <c r="D869" s="56">
        <v>530</v>
      </c>
      <c r="E869" s="56"/>
      <c r="F869" s="14">
        <f>IF(AND(LEFT($C869,4)&lt;&gt;"8310")*OR(_xlfn.IFNA(MATCH(LEFT($B869,8),Reference!$E:$E,0),0),(_xlfn.IFNA(MATCH(MID($B869,5,4),Reference!$E:$E,0),0))),$D869,)</f>
        <v>0</v>
      </c>
      <c r="G869" s="14">
        <f t="shared" si="80"/>
        <v>0</v>
      </c>
      <c r="H869" s="14">
        <f t="shared" si="81"/>
        <v>0</v>
      </c>
      <c r="I869" s="14">
        <f>IF(AND(F869=0,G869=0,H869=0,_xlfn.IFNA(MATCH(LEFT($B869,8),Reference!$G:$G,0),0)),0,
IF(AND(F869=0,G869=0,H869=0,_xlfn.IFNA(MATCH(LEFT($B869,8),Reference!$H:$H,0),0)),$D869,
IF(AND(F869=0,G869=0,H869=0,_xlfn.IFNA(MATCH(LEFT($C869,4),Reference!$H:$H,0),0)),$D869,
IF((AND(F869=0,G869=0,H869=0,(_xlfn.IFNA(MATCH(LEFT($B869,4),Reference!$H:$H,0),0)))),$D869,
IF(AND(F869=0,G869=0,H869=0,_xlfn.IFNA(MATCH(MID($B869,5,4),Reference!$H:$H,0),0),LEFT($C869,4)&lt;&gt;"8865"),$D869,0)))))</f>
        <v>0</v>
      </c>
      <c r="J869" s="14">
        <f t="shared" si="82"/>
        <v>530</v>
      </c>
      <c r="K869" s="14">
        <f t="shared" si="83"/>
        <v>530</v>
      </c>
      <c r="L869" s="14">
        <f t="shared" si="84"/>
        <v>0</v>
      </c>
      <c r="M869" s="14" t="str">
        <f>IFERROR(IFERROR(INDEX(Reference!$C:$C,MATCH(VALUE(LEFT(B869,(FIND("-",B869,1)-1))),Reference!$B:$B,0)),INDEX(Reference!$C:$C,MATCH((LEFT(B869,(FIND("-",B869,1)-1))),Reference!$B:$B,0))),IFERROR(IF(FIND("-",B869),"Asset Management",""),""))</f>
        <v>DBU/Field Ops O&amp;M</v>
      </c>
      <c r="N869" s="14" t="str">
        <f>_xlfn.IFNA(INDEX(Reference!$M:$N,MATCH($C869,Reference!$M:$M,0),2),"Exclude")</f>
        <v>Nonlabor</v>
      </c>
      <c r="O869" s="14" t="str">
        <f>VLOOKUP(X869,'Department Detail'!$A$2:$F$5229,5,FALSE)</f>
        <v>PST &amp; Field Support Services</v>
      </c>
      <c r="R869" s="76"/>
      <c r="X869" s="14">
        <v>4638</v>
      </c>
    </row>
    <row r="870" spans="1:24" s="14" customFormat="1" ht="15" thickBot="1" x14ac:dyDescent="0.35">
      <c r="A870" s="13"/>
      <c r="B870" s="57" t="s">
        <v>563</v>
      </c>
      <c r="C870" s="57" t="s">
        <v>208</v>
      </c>
      <c r="D870" s="56">
        <v>380815.00000000006</v>
      </c>
      <c r="E870" s="56"/>
      <c r="F870" s="14">
        <f>IF(AND(LEFT($C870,4)&lt;&gt;"8310")*OR(_xlfn.IFNA(MATCH(LEFT($B870,8),Reference!$E:$E,0),0),(_xlfn.IFNA(MATCH(MID($B870,5,4),Reference!$E:$E,0),0))),$D870,)</f>
        <v>0</v>
      </c>
      <c r="G870" s="14">
        <f t="shared" si="80"/>
        <v>0</v>
      </c>
      <c r="H870" s="14">
        <f t="shared" si="81"/>
        <v>0</v>
      </c>
      <c r="I870" s="14">
        <f>IF(AND(F870=0,G870=0,H870=0,_xlfn.IFNA(MATCH(LEFT($B870,8),Reference!$G:$G,0),0)),0,
IF(AND(F870=0,G870=0,H870=0,_xlfn.IFNA(MATCH(LEFT($B870,8),Reference!$H:$H,0),0)),$D870,
IF(AND(F870=0,G870=0,H870=0,_xlfn.IFNA(MATCH(LEFT($C870,4),Reference!$H:$H,0),0)),$D870,
IF((AND(F870=0,G870=0,H870=0,(_xlfn.IFNA(MATCH(LEFT($B870,4),Reference!$H:$H,0),0)))),$D870,
IF(AND(F870=0,G870=0,H870=0,_xlfn.IFNA(MATCH(MID($B870,5,4),Reference!$H:$H,0),0),LEFT($C870,4)&lt;&gt;"8865"),$D870,0)))))</f>
        <v>0</v>
      </c>
      <c r="J870" s="14">
        <f t="shared" si="82"/>
        <v>380815.00000000006</v>
      </c>
      <c r="K870" s="14">
        <f t="shared" si="83"/>
        <v>380815.00000000006</v>
      </c>
      <c r="L870" s="14">
        <f t="shared" si="84"/>
        <v>0</v>
      </c>
      <c r="M870" s="14" t="str">
        <f>IFERROR(IFERROR(INDEX(Reference!$C:$C,MATCH(VALUE(LEFT(B870,(FIND("-",B870,1)-1))),Reference!$B:$B,0)),INDEX(Reference!$C:$C,MATCH((LEFT(B870,(FIND("-",B870,1)-1))),Reference!$B:$B,0))),IFERROR(IF(FIND("-",B870),"Asset Management",""),""))</f>
        <v>DBU/Field Ops O&amp;M</v>
      </c>
      <c r="N870" s="14" t="str">
        <f>_xlfn.IFNA(INDEX(Reference!$M:$N,MATCH($C870,Reference!$M:$M,0),2),"Exclude")</f>
        <v>Inventory</v>
      </c>
      <c r="O870" s="14" t="str">
        <f>VLOOKUP(X870,'Department Detail'!$A$2:$F$5229,5,FALSE)</f>
        <v>PST &amp; Field Support Services</v>
      </c>
      <c r="R870" s="76"/>
      <c r="X870" s="14">
        <v>4638</v>
      </c>
    </row>
    <row r="871" spans="1:24" s="14" customFormat="1" ht="15" thickBot="1" x14ac:dyDescent="0.35">
      <c r="A871" s="13"/>
      <c r="B871" s="57" t="s">
        <v>563</v>
      </c>
      <c r="C871" s="57" t="s">
        <v>182</v>
      </c>
      <c r="D871" s="56">
        <v>4681.5200000000004</v>
      </c>
      <c r="E871" s="56"/>
      <c r="F871" s="14">
        <f>IF(AND(LEFT($C871,4)&lt;&gt;"8310")*OR(_xlfn.IFNA(MATCH(LEFT($B871,8),Reference!$E:$E,0),0),(_xlfn.IFNA(MATCH(MID($B871,5,4),Reference!$E:$E,0),0))),$D871,)</f>
        <v>0</v>
      </c>
      <c r="G871" s="14">
        <f t="shared" si="80"/>
        <v>0</v>
      </c>
      <c r="H871" s="14">
        <f t="shared" si="81"/>
        <v>0</v>
      </c>
      <c r="I871" s="14">
        <f>IF(AND(F871=0,G871=0,H871=0,_xlfn.IFNA(MATCH(LEFT($B871,8),Reference!$G:$G,0),0)),0,
IF(AND(F871=0,G871=0,H871=0,_xlfn.IFNA(MATCH(LEFT($B871,8),Reference!$H:$H,0),0)),$D871,
IF(AND(F871=0,G871=0,H871=0,_xlfn.IFNA(MATCH(LEFT($C871,4),Reference!$H:$H,0),0)),$D871,
IF((AND(F871=0,G871=0,H871=0,(_xlfn.IFNA(MATCH(LEFT($B871,4),Reference!$H:$H,0),0)))),$D871,
IF(AND(F871=0,G871=0,H871=0,_xlfn.IFNA(MATCH(MID($B871,5,4),Reference!$H:$H,0),0),LEFT($C871,4)&lt;&gt;"8865"),$D871,0)))))</f>
        <v>0</v>
      </c>
      <c r="J871" s="14">
        <f t="shared" si="82"/>
        <v>4681.5200000000004</v>
      </c>
      <c r="K871" s="14">
        <f t="shared" si="83"/>
        <v>4681.5200000000004</v>
      </c>
      <c r="L871" s="14">
        <f t="shared" si="84"/>
        <v>0</v>
      </c>
      <c r="M871" s="14" t="str">
        <f>IFERROR(IFERROR(INDEX(Reference!$C:$C,MATCH(VALUE(LEFT(B871,(FIND("-",B871,1)-1))),Reference!$B:$B,0)),INDEX(Reference!$C:$C,MATCH((LEFT(B871,(FIND("-",B871,1)-1))),Reference!$B:$B,0))),IFERROR(IF(FIND("-",B871),"Asset Management",""),""))</f>
        <v>DBU/Field Ops O&amp;M</v>
      </c>
      <c r="N871" s="14" t="str">
        <f>_xlfn.IFNA(INDEX(Reference!$M:$N,MATCH($C871,Reference!$M:$M,0),2),"Exclude")</f>
        <v>Nonlabor</v>
      </c>
      <c r="O871" s="14" t="str">
        <f>VLOOKUP(X871,'Department Detail'!$A$2:$F$5229,5,FALSE)</f>
        <v>PST &amp; Field Support Services</v>
      </c>
      <c r="R871" s="76"/>
      <c r="X871" s="14">
        <v>4638</v>
      </c>
    </row>
    <row r="872" spans="1:24" s="14" customFormat="1" ht="15" thickBot="1" x14ac:dyDescent="0.35">
      <c r="A872" s="13"/>
      <c r="B872" s="57" t="s">
        <v>563</v>
      </c>
      <c r="C872" s="57" t="s">
        <v>233</v>
      </c>
      <c r="D872" s="56">
        <v>50</v>
      </c>
      <c r="E872" s="56"/>
      <c r="F872" s="14">
        <f>IF(AND(LEFT($C872,4)&lt;&gt;"8310")*OR(_xlfn.IFNA(MATCH(LEFT($B872,8),Reference!$E:$E,0),0),(_xlfn.IFNA(MATCH(MID($B872,5,4),Reference!$E:$E,0),0))),$D872,)</f>
        <v>0</v>
      </c>
      <c r="G872" s="14">
        <f t="shared" si="80"/>
        <v>0</v>
      </c>
      <c r="H872" s="14">
        <f t="shared" si="81"/>
        <v>0</v>
      </c>
      <c r="I872" s="14">
        <f>IF(AND(F872=0,G872=0,H872=0,_xlfn.IFNA(MATCH(LEFT($B872,8),Reference!$G:$G,0),0)),0,
IF(AND(F872=0,G872=0,H872=0,_xlfn.IFNA(MATCH(LEFT($B872,8),Reference!$H:$H,0),0)),$D872,
IF(AND(F872=0,G872=0,H872=0,_xlfn.IFNA(MATCH(LEFT($C872,4),Reference!$H:$H,0),0)),$D872,
IF((AND(F872=0,G872=0,H872=0,(_xlfn.IFNA(MATCH(LEFT($B872,4),Reference!$H:$H,0),0)))),$D872,
IF(AND(F872=0,G872=0,H872=0,_xlfn.IFNA(MATCH(MID($B872,5,4),Reference!$H:$H,0),0),LEFT($C872,4)&lt;&gt;"8865"),$D872,0)))))</f>
        <v>0</v>
      </c>
      <c r="J872" s="14">
        <f t="shared" si="82"/>
        <v>50</v>
      </c>
      <c r="K872" s="14">
        <f t="shared" si="83"/>
        <v>50</v>
      </c>
      <c r="L872" s="14">
        <f t="shared" si="84"/>
        <v>0</v>
      </c>
      <c r="M872" s="14" t="str">
        <f>IFERROR(IFERROR(INDEX(Reference!$C:$C,MATCH(VALUE(LEFT(B872,(FIND("-",B872,1)-1))),Reference!$B:$B,0)),INDEX(Reference!$C:$C,MATCH((LEFT(B872,(FIND("-",B872,1)-1))),Reference!$B:$B,0))),IFERROR(IF(FIND("-",B872),"Asset Management",""),""))</f>
        <v>DBU/Field Ops O&amp;M</v>
      </c>
      <c r="N872" s="14" t="str">
        <f>_xlfn.IFNA(INDEX(Reference!$M:$N,MATCH($C872,Reference!$M:$M,0),2),"Exclude")</f>
        <v>Nonlabor</v>
      </c>
      <c r="O872" s="14" t="str">
        <f>VLOOKUP(X872,'Department Detail'!$A$2:$F$5229,5,FALSE)</f>
        <v>PST &amp; Field Support Services</v>
      </c>
      <c r="R872" s="76"/>
      <c r="X872" s="14">
        <v>4638</v>
      </c>
    </row>
    <row r="873" spans="1:24" s="14" customFormat="1" ht="15" thickBot="1" x14ac:dyDescent="0.35">
      <c r="A873" s="13"/>
      <c r="B873" s="57" t="s">
        <v>563</v>
      </c>
      <c r="C873" s="57" t="s">
        <v>239</v>
      </c>
      <c r="D873" s="56">
        <v>-170</v>
      </c>
      <c r="E873" s="56"/>
      <c r="F873" s="14">
        <f>IF(AND(LEFT($C873,4)&lt;&gt;"8310")*OR(_xlfn.IFNA(MATCH(LEFT($B873,8),Reference!$E:$E,0),0),(_xlfn.IFNA(MATCH(MID($B873,5,4),Reference!$E:$E,0),0))),$D873,)</f>
        <v>0</v>
      </c>
      <c r="G873" s="14">
        <f t="shared" si="80"/>
        <v>0</v>
      </c>
      <c r="H873" s="14">
        <f t="shared" si="81"/>
        <v>0</v>
      </c>
      <c r="I873" s="14">
        <f>IF(AND(F873=0,G873=0,H873=0,_xlfn.IFNA(MATCH(LEFT($B873,8),Reference!$G:$G,0),0)),0,
IF(AND(F873=0,G873=0,H873=0,_xlfn.IFNA(MATCH(LEFT($B873,8),Reference!$H:$H,0),0)),$D873,
IF(AND(F873=0,G873=0,H873=0,_xlfn.IFNA(MATCH(LEFT($C873,4),Reference!$H:$H,0),0)),$D873,
IF((AND(F873=0,G873=0,H873=0,(_xlfn.IFNA(MATCH(LEFT($B873,4),Reference!$H:$H,0),0)))),$D873,
IF(AND(F873=0,G873=0,H873=0,_xlfn.IFNA(MATCH(MID($B873,5,4),Reference!$H:$H,0),0),LEFT($C873,4)&lt;&gt;"8865"),$D873,0)))))</f>
        <v>0</v>
      </c>
      <c r="J873" s="14">
        <f t="shared" si="82"/>
        <v>-170</v>
      </c>
      <c r="K873" s="14">
        <f t="shared" si="83"/>
        <v>-170</v>
      </c>
      <c r="L873" s="14">
        <f t="shared" si="84"/>
        <v>0</v>
      </c>
      <c r="M873" s="14" t="str">
        <f>IFERROR(IFERROR(INDEX(Reference!$C:$C,MATCH(VALUE(LEFT(B873,(FIND("-",B873,1)-1))),Reference!$B:$B,0)),INDEX(Reference!$C:$C,MATCH((LEFT(B873,(FIND("-",B873,1)-1))),Reference!$B:$B,0))),IFERROR(IF(FIND("-",B873),"Asset Management",""),""))</f>
        <v>DBU/Field Ops O&amp;M</v>
      </c>
      <c r="N873" s="14" t="str">
        <f>_xlfn.IFNA(INDEX(Reference!$M:$N,MATCH($C873,Reference!$M:$M,0),2),"Exclude")</f>
        <v>Inventory</v>
      </c>
      <c r="O873" s="14" t="str">
        <f>VLOOKUP(X873,'Department Detail'!$A$2:$F$5229,5,FALSE)</f>
        <v>PST &amp; Field Support Services</v>
      </c>
      <c r="R873" s="76"/>
      <c r="X873" s="14">
        <v>4638</v>
      </c>
    </row>
    <row r="874" spans="1:24" s="14" customFormat="1" ht="15" thickBot="1" x14ac:dyDescent="0.35">
      <c r="A874" s="13"/>
      <c r="B874" s="57" t="s">
        <v>563</v>
      </c>
      <c r="C874" s="57" t="s">
        <v>211</v>
      </c>
      <c r="D874" s="56">
        <v>-221664.02999999997</v>
      </c>
      <c r="E874" s="56"/>
      <c r="F874" s="14">
        <f>IF(AND(LEFT($C874,4)&lt;&gt;"8310")*OR(_xlfn.IFNA(MATCH(LEFT($B874,8),Reference!$E:$E,0),0),(_xlfn.IFNA(MATCH(MID($B874,5,4),Reference!$E:$E,0),0))),$D874,)</f>
        <v>0</v>
      </c>
      <c r="G874" s="14">
        <f t="shared" si="80"/>
        <v>0</v>
      </c>
      <c r="H874" s="14">
        <f t="shared" si="81"/>
        <v>0</v>
      </c>
      <c r="I874" s="14">
        <f>IF(AND(F874=0,G874=0,H874=0,_xlfn.IFNA(MATCH(LEFT($B874,8),Reference!$G:$G,0),0)),0,
IF(AND(F874=0,G874=0,H874=0,_xlfn.IFNA(MATCH(LEFT($B874,8),Reference!$H:$H,0),0)),$D874,
IF(AND(F874=0,G874=0,H874=0,_xlfn.IFNA(MATCH(LEFT($C874,4),Reference!$H:$H,0),0)),$D874,
IF((AND(F874=0,G874=0,H874=0,(_xlfn.IFNA(MATCH(LEFT($B874,4),Reference!$H:$H,0),0)))),$D874,
IF(AND(F874=0,G874=0,H874=0,_xlfn.IFNA(MATCH(MID($B874,5,4),Reference!$H:$H,0),0),LEFT($C874,4)&lt;&gt;"8865"),$D874,0)))))</f>
        <v>0</v>
      </c>
      <c r="J874" s="14">
        <f t="shared" si="82"/>
        <v>-221664.02999999997</v>
      </c>
      <c r="K874" s="14">
        <f t="shared" si="83"/>
        <v>-221664.02999999997</v>
      </c>
      <c r="L874" s="14">
        <f t="shared" si="84"/>
        <v>0</v>
      </c>
      <c r="M874" s="14" t="str">
        <f>IFERROR(IFERROR(INDEX(Reference!$C:$C,MATCH(VALUE(LEFT(B874,(FIND("-",B874,1)-1))),Reference!$B:$B,0)),INDEX(Reference!$C:$C,MATCH((LEFT(B874,(FIND("-",B874,1)-1))),Reference!$B:$B,0))),IFERROR(IF(FIND("-",B874),"Asset Management",""),""))</f>
        <v>DBU/Field Ops O&amp;M</v>
      </c>
      <c r="N874" s="14" t="str">
        <f>_xlfn.IFNA(INDEX(Reference!$M:$N,MATCH($C874,Reference!$M:$M,0),2),"Exclude")</f>
        <v>Inventory</v>
      </c>
      <c r="O874" s="14" t="str">
        <f>VLOOKUP(X874,'Department Detail'!$A$2:$F$5229,5,FALSE)</f>
        <v>PST &amp; Field Support Services</v>
      </c>
      <c r="R874" s="76"/>
      <c r="X874" s="14">
        <v>4638</v>
      </c>
    </row>
    <row r="875" spans="1:24" s="14" customFormat="1" ht="15" thickBot="1" x14ac:dyDescent="0.35">
      <c r="A875" s="13"/>
      <c r="B875" s="57" t="s">
        <v>563</v>
      </c>
      <c r="C875" s="57" t="s">
        <v>191</v>
      </c>
      <c r="D875" s="56">
        <v>24557.010000000002</v>
      </c>
      <c r="E875" s="56"/>
      <c r="F875" s="14">
        <f>IF(AND(LEFT($C875,4)&lt;&gt;"8310")*OR(_xlfn.IFNA(MATCH(LEFT($B875,8),Reference!$E:$E,0),0),(_xlfn.IFNA(MATCH(MID($B875,5,4),Reference!$E:$E,0),0))),$D875,)</f>
        <v>0</v>
      </c>
      <c r="G875" s="14">
        <f t="shared" si="80"/>
        <v>0</v>
      </c>
      <c r="H875" s="14">
        <f t="shared" si="81"/>
        <v>0</v>
      </c>
      <c r="I875" s="14">
        <f>IF(AND(F875=0,G875=0,H875=0,_xlfn.IFNA(MATCH(LEFT($B875,8),Reference!$G:$G,0),0)),0,
IF(AND(F875=0,G875=0,H875=0,_xlfn.IFNA(MATCH(LEFT($B875,8),Reference!$H:$H,0),0)),$D875,
IF(AND(F875=0,G875=0,H875=0,_xlfn.IFNA(MATCH(LEFT($C875,4),Reference!$H:$H,0),0)),$D875,
IF((AND(F875=0,G875=0,H875=0,(_xlfn.IFNA(MATCH(LEFT($B875,4),Reference!$H:$H,0),0)))),$D875,
IF(AND(F875=0,G875=0,H875=0,_xlfn.IFNA(MATCH(MID($B875,5,4),Reference!$H:$H,0),0),LEFT($C875,4)&lt;&gt;"8865"),$D875,0)))))</f>
        <v>0</v>
      </c>
      <c r="J875" s="14">
        <f t="shared" si="82"/>
        <v>24557.010000000002</v>
      </c>
      <c r="K875" s="14">
        <f t="shared" si="83"/>
        <v>24557.010000000002</v>
      </c>
      <c r="L875" s="14">
        <f t="shared" si="84"/>
        <v>0</v>
      </c>
      <c r="M875" s="14" t="str">
        <f>IFERROR(IFERROR(INDEX(Reference!$C:$C,MATCH(VALUE(LEFT(B875,(FIND("-",B875,1)-1))),Reference!$B:$B,0)),INDEX(Reference!$C:$C,MATCH((LEFT(B875,(FIND("-",B875,1)-1))),Reference!$B:$B,0))),IFERROR(IF(FIND("-",B875),"Asset Management",""),""))</f>
        <v>DBU/Field Ops O&amp;M</v>
      </c>
      <c r="N875" s="14" t="str">
        <f>_xlfn.IFNA(INDEX(Reference!$M:$N,MATCH($C875,Reference!$M:$M,0),2),"Exclude")</f>
        <v>Union Labor</v>
      </c>
      <c r="O875" s="14" t="str">
        <f>VLOOKUP(X875,'Department Detail'!$A$2:$F$5229,5,FALSE)</f>
        <v>PST &amp; Field Support Services</v>
      </c>
      <c r="R875" s="76"/>
      <c r="X875" s="14">
        <v>4639</v>
      </c>
    </row>
    <row r="876" spans="1:24" s="14" customFormat="1" ht="15" thickBot="1" x14ac:dyDescent="0.35">
      <c r="A876" s="13"/>
      <c r="B876" s="57" t="s">
        <v>564</v>
      </c>
      <c r="C876" s="57" t="s">
        <v>190</v>
      </c>
      <c r="D876" s="56">
        <v>760.88</v>
      </c>
      <c r="E876" s="56"/>
      <c r="F876" s="14">
        <f>IF(AND(LEFT($C876,4)&lt;&gt;"8310")*OR(_xlfn.IFNA(MATCH(LEFT($B876,8),Reference!$E:$E,0),0),(_xlfn.IFNA(MATCH(MID($B876,5,4),Reference!$E:$E,0),0))),$D876,)</f>
        <v>0</v>
      </c>
      <c r="G876" s="14">
        <f t="shared" si="80"/>
        <v>0</v>
      </c>
      <c r="H876" s="14">
        <f t="shared" si="81"/>
        <v>0</v>
      </c>
      <c r="I876" s="14">
        <f>IF(AND(F876=0,G876=0,H876=0,_xlfn.IFNA(MATCH(LEFT($B876,8),Reference!$G:$G,0),0)),0,
IF(AND(F876=0,G876=0,H876=0,_xlfn.IFNA(MATCH(LEFT($B876,8),Reference!$H:$H,0),0)),$D876,
IF(AND(F876=0,G876=0,H876=0,_xlfn.IFNA(MATCH(LEFT($C876,4),Reference!$H:$H,0),0)),$D876,
IF((AND(F876=0,G876=0,H876=0,(_xlfn.IFNA(MATCH(LEFT($B876,4),Reference!$H:$H,0),0)))),$D876,
IF(AND(F876=0,G876=0,H876=0,_xlfn.IFNA(MATCH(MID($B876,5,4),Reference!$H:$H,0),0),LEFT($C876,4)&lt;&gt;"8865"),$D876,0)))))</f>
        <v>760.88</v>
      </c>
      <c r="J876" s="14">
        <f t="shared" si="82"/>
        <v>0</v>
      </c>
      <c r="K876" s="14">
        <f t="shared" si="83"/>
        <v>760.88</v>
      </c>
      <c r="L876" s="14">
        <f t="shared" si="84"/>
        <v>0</v>
      </c>
      <c r="M876" s="14" t="str">
        <f>IFERROR(IFERROR(INDEX(Reference!$C:$C,MATCH(VALUE(LEFT(B876,(FIND("-",B876,1)-1))),Reference!$B:$B,0)),INDEX(Reference!$C:$C,MATCH((LEFT(B876,(FIND("-",B876,1)-1))),Reference!$B:$B,0))),IFERROR(IF(FIND("-",B876),"Asset Management",""),""))</f>
        <v>DBU/Field Ops O&amp;M</v>
      </c>
      <c r="N876" s="14" t="str">
        <f>_xlfn.IFNA(INDEX(Reference!$M:$N,MATCH($C876,Reference!$M:$M,0),2),"Exclude")</f>
        <v>Nonlabor</v>
      </c>
      <c r="O876" s="14" t="str">
        <f>VLOOKUP(X876,'Department Detail'!$A$2:$F$5229,5,FALSE)</f>
        <v>PST &amp; Field Support Services</v>
      </c>
      <c r="R876" s="76"/>
      <c r="X876" s="14">
        <v>4639</v>
      </c>
    </row>
    <row r="877" spans="1:24" s="14" customFormat="1" ht="15" thickBot="1" x14ac:dyDescent="0.35">
      <c r="A877" s="13"/>
      <c r="B877" s="57" t="s">
        <v>564</v>
      </c>
      <c r="C877" s="57" t="s">
        <v>186</v>
      </c>
      <c r="D877" s="56">
        <v>57398.459999999992</v>
      </c>
      <c r="E877" s="56"/>
      <c r="F877" s="14">
        <f>IF(AND(LEFT($C877,4)&lt;&gt;"8310")*OR(_xlfn.IFNA(MATCH(LEFT($B877,8),Reference!$E:$E,0),0),(_xlfn.IFNA(MATCH(MID($B877,5,4),Reference!$E:$E,0),0))),$D877,)</f>
        <v>0</v>
      </c>
      <c r="G877" s="14">
        <f t="shared" si="80"/>
        <v>0</v>
      </c>
      <c r="H877" s="14">
        <f t="shared" si="81"/>
        <v>0</v>
      </c>
      <c r="I877" s="14">
        <f>IF(AND(F877=0,G877=0,H877=0,_xlfn.IFNA(MATCH(LEFT($B877,8),Reference!$G:$G,0),0)),0,
IF(AND(F877=0,G877=0,H877=0,_xlfn.IFNA(MATCH(LEFT($B877,8),Reference!$H:$H,0),0)),$D877,
IF(AND(F877=0,G877=0,H877=0,_xlfn.IFNA(MATCH(LEFT($C877,4),Reference!$H:$H,0),0)),$D877,
IF((AND(F877=0,G877=0,H877=0,(_xlfn.IFNA(MATCH(LEFT($B877,4),Reference!$H:$H,0),0)))),$D877,
IF(AND(F877=0,G877=0,H877=0,_xlfn.IFNA(MATCH(MID($B877,5,4),Reference!$H:$H,0),0),LEFT($C877,4)&lt;&gt;"8865"),$D877,0)))))</f>
        <v>57398.459999999992</v>
      </c>
      <c r="J877" s="14">
        <f t="shared" si="82"/>
        <v>0</v>
      </c>
      <c r="K877" s="14">
        <f t="shared" si="83"/>
        <v>57398.459999999992</v>
      </c>
      <c r="L877" s="14">
        <f t="shared" si="84"/>
        <v>0</v>
      </c>
      <c r="M877" s="14" t="str">
        <f>IFERROR(IFERROR(INDEX(Reference!$C:$C,MATCH(VALUE(LEFT(B877,(FIND("-",B877,1)-1))),Reference!$B:$B,0)),INDEX(Reference!$C:$C,MATCH((LEFT(B877,(FIND("-",B877,1)-1))),Reference!$B:$B,0))),IFERROR(IF(FIND("-",B877),"Asset Management",""),""))</f>
        <v>DBU/Field Ops O&amp;M</v>
      </c>
      <c r="N877" s="14" t="str">
        <f>_xlfn.IFNA(INDEX(Reference!$M:$N,MATCH($C877,Reference!$M:$M,0),2),"Exclude")</f>
        <v>Union Labor</v>
      </c>
      <c r="O877" s="14" t="str">
        <f>VLOOKUP(X877,'Department Detail'!$A$2:$F$5229,5,FALSE)</f>
        <v>PST &amp; Field Support Services</v>
      </c>
      <c r="R877" s="76"/>
      <c r="X877" s="14">
        <v>4639</v>
      </c>
    </row>
    <row r="878" spans="1:24" s="14" customFormat="1" ht="15" thickBot="1" x14ac:dyDescent="0.35">
      <c r="A878" s="13"/>
      <c r="B878" s="57" t="s">
        <v>564</v>
      </c>
      <c r="C878" s="57" t="s">
        <v>197</v>
      </c>
      <c r="D878" s="56">
        <v>342.06</v>
      </c>
      <c r="E878" s="56"/>
      <c r="F878" s="14">
        <f>IF(AND(LEFT($C878,4)&lt;&gt;"8310")*OR(_xlfn.IFNA(MATCH(LEFT($B878,8),Reference!$E:$E,0),0),(_xlfn.IFNA(MATCH(MID($B878,5,4),Reference!$E:$E,0),0))),$D878,)</f>
        <v>0</v>
      </c>
      <c r="G878" s="14">
        <f t="shared" si="80"/>
        <v>0</v>
      </c>
      <c r="H878" s="14">
        <f t="shared" si="81"/>
        <v>0</v>
      </c>
      <c r="I878" s="14">
        <f>IF(AND(F878=0,G878=0,H878=0,_xlfn.IFNA(MATCH(LEFT($B878,8),Reference!$G:$G,0),0)),0,
IF(AND(F878=0,G878=0,H878=0,_xlfn.IFNA(MATCH(LEFT($B878,8),Reference!$H:$H,0),0)),$D878,
IF(AND(F878=0,G878=0,H878=0,_xlfn.IFNA(MATCH(LEFT($C878,4),Reference!$H:$H,0),0)),$D878,
IF((AND(F878=0,G878=0,H878=0,(_xlfn.IFNA(MATCH(LEFT($B878,4),Reference!$H:$H,0),0)))),$D878,
IF(AND(F878=0,G878=0,H878=0,_xlfn.IFNA(MATCH(MID($B878,5,4),Reference!$H:$H,0),0),LEFT($C878,4)&lt;&gt;"8865"),$D878,0)))))</f>
        <v>342.06</v>
      </c>
      <c r="J878" s="14">
        <f t="shared" si="82"/>
        <v>0</v>
      </c>
      <c r="K878" s="14">
        <f t="shared" si="83"/>
        <v>342.06</v>
      </c>
      <c r="L878" s="14">
        <f t="shared" si="84"/>
        <v>0</v>
      </c>
      <c r="M878" s="14" t="str">
        <f>IFERROR(IFERROR(INDEX(Reference!$C:$C,MATCH(VALUE(LEFT(B878,(FIND("-",B878,1)-1))),Reference!$B:$B,0)),INDEX(Reference!$C:$C,MATCH((LEFT(B878,(FIND("-",B878,1)-1))),Reference!$B:$B,0))),IFERROR(IF(FIND("-",B878),"Asset Management",""),""))</f>
        <v>DBU/Field Ops O&amp;M</v>
      </c>
      <c r="N878" s="14" t="str">
        <f>_xlfn.IFNA(INDEX(Reference!$M:$N,MATCH($C878,Reference!$M:$M,0),2),"Exclude")</f>
        <v>Union Labor</v>
      </c>
      <c r="O878" s="14" t="str">
        <f>VLOOKUP(X878,'Department Detail'!$A$2:$F$5229,5,FALSE)</f>
        <v>PST &amp; Field Support Services</v>
      </c>
      <c r="R878" s="76"/>
      <c r="X878" s="14">
        <v>4639</v>
      </c>
    </row>
    <row r="879" spans="1:24" s="14" customFormat="1" ht="15" thickBot="1" x14ac:dyDescent="0.35">
      <c r="A879" s="13"/>
      <c r="B879" s="57" t="s">
        <v>564</v>
      </c>
      <c r="C879" s="57" t="s">
        <v>230</v>
      </c>
      <c r="D879" s="56">
        <v>1256.73</v>
      </c>
      <c r="E879" s="56"/>
      <c r="F879" s="14">
        <f>IF(AND(LEFT($C879,4)&lt;&gt;"8310")*OR(_xlfn.IFNA(MATCH(LEFT($B879,8),Reference!$E:$E,0),0),(_xlfn.IFNA(MATCH(MID($B879,5,4),Reference!$E:$E,0),0))),$D879,)</f>
        <v>0</v>
      </c>
      <c r="G879" s="14">
        <f t="shared" si="80"/>
        <v>0</v>
      </c>
      <c r="H879" s="14">
        <f t="shared" si="81"/>
        <v>0</v>
      </c>
      <c r="I879" s="14">
        <f>IF(AND(F879=0,G879=0,H879=0,_xlfn.IFNA(MATCH(LEFT($B879,8),Reference!$G:$G,0),0)),0,
IF(AND(F879=0,G879=0,H879=0,_xlfn.IFNA(MATCH(LEFT($B879,8),Reference!$H:$H,0),0)),$D879,
IF(AND(F879=0,G879=0,H879=0,_xlfn.IFNA(MATCH(LEFT($C879,4),Reference!$H:$H,0),0)),$D879,
IF((AND(F879=0,G879=0,H879=0,(_xlfn.IFNA(MATCH(LEFT($B879,4),Reference!$H:$H,0),0)))),$D879,
IF(AND(F879=0,G879=0,H879=0,_xlfn.IFNA(MATCH(MID($B879,5,4),Reference!$H:$H,0),0),LEFT($C879,4)&lt;&gt;"8865"),$D879,0)))))</f>
        <v>1256.73</v>
      </c>
      <c r="J879" s="14">
        <f t="shared" si="82"/>
        <v>0</v>
      </c>
      <c r="K879" s="14">
        <f t="shared" si="83"/>
        <v>1256.73</v>
      </c>
      <c r="L879" s="14">
        <f t="shared" si="84"/>
        <v>0</v>
      </c>
      <c r="M879" s="14" t="str">
        <f>IFERROR(IFERROR(INDEX(Reference!$C:$C,MATCH(VALUE(LEFT(B879,(FIND("-",B879,1)-1))),Reference!$B:$B,0)),INDEX(Reference!$C:$C,MATCH((LEFT(B879,(FIND("-",B879,1)-1))),Reference!$B:$B,0))),IFERROR(IF(FIND("-",B879),"Asset Management",""),""))</f>
        <v>DBU/Field Ops O&amp;M</v>
      </c>
      <c r="N879" s="14" t="str">
        <f>_xlfn.IFNA(INDEX(Reference!$M:$N,MATCH($C879,Reference!$M:$M,0),2),"Exclude")</f>
        <v>Nonlabor</v>
      </c>
      <c r="O879" s="14" t="str">
        <f>VLOOKUP(X879,'Department Detail'!$A$2:$F$5229,5,FALSE)</f>
        <v>PST &amp; Field Support Services</v>
      </c>
      <c r="R879" s="76"/>
      <c r="X879" s="14">
        <v>4639</v>
      </c>
    </row>
    <row r="880" spans="1:24" s="14" customFormat="1" ht="15" thickBot="1" x14ac:dyDescent="0.35">
      <c r="A880" s="13"/>
      <c r="B880" s="57" t="s">
        <v>564</v>
      </c>
      <c r="C880" s="57" t="s">
        <v>182</v>
      </c>
      <c r="D880" s="56">
        <v>236.62</v>
      </c>
      <c r="E880" s="56"/>
      <c r="F880" s="14">
        <f>IF(AND(LEFT($C880,4)&lt;&gt;"8310")*OR(_xlfn.IFNA(MATCH(LEFT($B880,8),Reference!$E:$E,0),0),(_xlfn.IFNA(MATCH(MID($B880,5,4),Reference!$E:$E,0),0))),$D880,)</f>
        <v>0</v>
      </c>
      <c r="G880" s="14">
        <f t="shared" si="80"/>
        <v>0</v>
      </c>
      <c r="H880" s="14">
        <f t="shared" si="81"/>
        <v>0</v>
      </c>
      <c r="I880" s="14">
        <f>IF(AND(F880=0,G880=0,H880=0,_xlfn.IFNA(MATCH(LEFT($B880,8),Reference!$G:$G,0),0)),0,
IF(AND(F880=0,G880=0,H880=0,_xlfn.IFNA(MATCH(LEFT($B880,8),Reference!$H:$H,0),0)),$D880,
IF(AND(F880=0,G880=0,H880=0,_xlfn.IFNA(MATCH(LEFT($C880,4),Reference!$H:$H,0),0)),$D880,
IF((AND(F880=0,G880=0,H880=0,(_xlfn.IFNA(MATCH(LEFT($B880,4),Reference!$H:$H,0),0)))),$D880,
IF(AND(F880=0,G880=0,H880=0,_xlfn.IFNA(MATCH(MID($B880,5,4),Reference!$H:$H,0),0),LEFT($C880,4)&lt;&gt;"8865"),$D880,0)))))</f>
        <v>236.62</v>
      </c>
      <c r="J880" s="14">
        <f t="shared" si="82"/>
        <v>0</v>
      </c>
      <c r="K880" s="14">
        <f t="shared" si="83"/>
        <v>236.62</v>
      </c>
      <c r="L880" s="14">
        <f t="shared" si="84"/>
        <v>0</v>
      </c>
      <c r="M880" s="14" t="str">
        <f>IFERROR(IFERROR(INDEX(Reference!$C:$C,MATCH(VALUE(LEFT(B880,(FIND("-",B880,1)-1))),Reference!$B:$B,0)),INDEX(Reference!$C:$C,MATCH((LEFT(B880,(FIND("-",B880,1)-1))),Reference!$B:$B,0))),IFERROR(IF(FIND("-",B880),"Asset Management",""),""))</f>
        <v>DBU/Field Ops O&amp;M</v>
      </c>
      <c r="N880" s="14" t="str">
        <f>_xlfn.IFNA(INDEX(Reference!$M:$N,MATCH($C880,Reference!$M:$M,0),2),"Exclude")</f>
        <v>Nonlabor</v>
      </c>
      <c r="O880" s="14" t="str">
        <f>VLOOKUP(X880,'Department Detail'!$A$2:$F$5229,5,FALSE)</f>
        <v>PST &amp; Field Support Services</v>
      </c>
      <c r="R880" s="76"/>
      <c r="X880" s="14">
        <v>4640</v>
      </c>
    </row>
    <row r="881" spans="1:24" s="14" customFormat="1" ht="15" thickBot="1" x14ac:dyDescent="0.35">
      <c r="A881" s="13"/>
      <c r="B881" s="57" t="s">
        <v>564</v>
      </c>
      <c r="C881" s="57" t="s">
        <v>233</v>
      </c>
      <c r="D881" s="56">
        <v>180</v>
      </c>
      <c r="E881" s="56"/>
      <c r="F881" s="14">
        <f>IF(AND(LEFT($C881,4)&lt;&gt;"8310")*OR(_xlfn.IFNA(MATCH(LEFT($B881,8),Reference!$E:$E,0),0),(_xlfn.IFNA(MATCH(MID($B881,5,4),Reference!$E:$E,0),0))),$D881,)</f>
        <v>0</v>
      </c>
      <c r="G881" s="14">
        <f t="shared" si="80"/>
        <v>0</v>
      </c>
      <c r="H881" s="14">
        <f t="shared" si="81"/>
        <v>0</v>
      </c>
      <c r="I881" s="14">
        <f>IF(AND(F881=0,G881=0,H881=0,_xlfn.IFNA(MATCH(LEFT($B881,8),Reference!$G:$G,0),0)),0,
IF(AND(F881=0,G881=0,H881=0,_xlfn.IFNA(MATCH(LEFT($B881,8),Reference!$H:$H,0),0)),$D881,
IF(AND(F881=0,G881=0,H881=0,_xlfn.IFNA(MATCH(LEFT($C881,4),Reference!$H:$H,0),0)),$D881,
IF((AND(F881=0,G881=0,H881=0,(_xlfn.IFNA(MATCH(LEFT($B881,4),Reference!$H:$H,0),0)))),$D881,
IF(AND(F881=0,G881=0,H881=0,_xlfn.IFNA(MATCH(MID($B881,5,4),Reference!$H:$H,0),0),LEFT($C881,4)&lt;&gt;"8865"),$D881,0)))))</f>
        <v>180</v>
      </c>
      <c r="J881" s="14">
        <f t="shared" si="82"/>
        <v>0</v>
      </c>
      <c r="K881" s="14">
        <f t="shared" si="83"/>
        <v>180</v>
      </c>
      <c r="L881" s="14">
        <f t="shared" si="84"/>
        <v>0</v>
      </c>
      <c r="M881" s="14" t="str">
        <f>IFERROR(IFERROR(INDEX(Reference!$C:$C,MATCH(VALUE(LEFT(B881,(FIND("-",B881,1)-1))),Reference!$B:$B,0)),INDEX(Reference!$C:$C,MATCH((LEFT(B881,(FIND("-",B881,1)-1))),Reference!$B:$B,0))),IFERROR(IF(FIND("-",B881),"Asset Management",""),""))</f>
        <v>DBU/Field Ops O&amp;M</v>
      </c>
      <c r="N881" s="14" t="str">
        <f>_xlfn.IFNA(INDEX(Reference!$M:$N,MATCH($C881,Reference!$M:$M,0),2),"Exclude")</f>
        <v>Nonlabor</v>
      </c>
      <c r="O881" s="14" t="str">
        <f>VLOOKUP(X881,'Department Detail'!$A$2:$F$5229,5,FALSE)</f>
        <v>PST &amp; Field Support Services</v>
      </c>
      <c r="R881" s="76"/>
      <c r="X881" s="14">
        <v>4640</v>
      </c>
    </row>
    <row r="882" spans="1:24" s="14" customFormat="1" ht="15" thickBot="1" x14ac:dyDescent="0.35">
      <c r="A882" s="13"/>
      <c r="B882" s="57" t="s">
        <v>564</v>
      </c>
      <c r="C882" s="57" t="s">
        <v>213</v>
      </c>
      <c r="D882" s="56">
        <v>176.24</v>
      </c>
      <c r="E882" s="56"/>
      <c r="F882" s="14">
        <f>IF(AND(LEFT($C882,4)&lt;&gt;"8310")*OR(_xlfn.IFNA(MATCH(LEFT($B882,8),Reference!$E:$E,0),0),(_xlfn.IFNA(MATCH(MID($B882,5,4),Reference!$E:$E,0),0))),$D882,)</f>
        <v>0</v>
      </c>
      <c r="G882" s="14">
        <f t="shared" si="80"/>
        <v>0</v>
      </c>
      <c r="H882" s="14">
        <f t="shared" si="81"/>
        <v>0</v>
      </c>
      <c r="I882" s="14">
        <f>IF(AND(F882=0,G882=0,H882=0,_xlfn.IFNA(MATCH(LEFT($B882,8),Reference!$G:$G,0),0)),0,
IF(AND(F882=0,G882=0,H882=0,_xlfn.IFNA(MATCH(LEFT($B882,8),Reference!$H:$H,0),0)),$D882,
IF(AND(F882=0,G882=0,H882=0,_xlfn.IFNA(MATCH(LEFT($C882,4),Reference!$H:$H,0),0)),$D882,
IF((AND(F882=0,G882=0,H882=0,(_xlfn.IFNA(MATCH(LEFT($B882,4),Reference!$H:$H,0),0)))),$D882,
IF(AND(F882=0,G882=0,H882=0,_xlfn.IFNA(MATCH(MID($B882,5,4),Reference!$H:$H,0),0),LEFT($C882,4)&lt;&gt;"8865"),$D882,0)))))</f>
        <v>176.24</v>
      </c>
      <c r="J882" s="14">
        <f t="shared" si="82"/>
        <v>0</v>
      </c>
      <c r="K882" s="14">
        <f t="shared" si="83"/>
        <v>176.24</v>
      </c>
      <c r="L882" s="14">
        <f t="shared" si="84"/>
        <v>0</v>
      </c>
      <c r="M882" s="14" t="str">
        <f>IFERROR(IFERROR(INDEX(Reference!$C:$C,MATCH(VALUE(LEFT(B882,(FIND("-",B882,1)-1))),Reference!$B:$B,0)),INDEX(Reference!$C:$C,MATCH((LEFT(B882,(FIND("-",B882,1)-1))),Reference!$B:$B,0))),IFERROR(IF(FIND("-",B882),"Asset Management",""),""))</f>
        <v>DBU/Field Ops O&amp;M</v>
      </c>
      <c r="N882" s="14" t="str">
        <f>_xlfn.IFNA(INDEX(Reference!$M:$N,MATCH($C882,Reference!$M:$M,0),2),"Exclude")</f>
        <v>Nonlabor</v>
      </c>
      <c r="O882" s="14" t="str">
        <f>VLOOKUP(X882,'Department Detail'!$A$2:$F$5229,5,FALSE)</f>
        <v>PST &amp; Field Support Services</v>
      </c>
      <c r="R882" s="76"/>
      <c r="X882" s="14">
        <v>4640</v>
      </c>
    </row>
    <row r="883" spans="1:24" s="14" customFormat="1" ht="15" thickBot="1" x14ac:dyDescent="0.35">
      <c r="A883" s="13"/>
      <c r="B883" s="57" t="s">
        <v>564</v>
      </c>
      <c r="C883" s="57" t="s">
        <v>191</v>
      </c>
      <c r="D883" s="56">
        <v>1965.46</v>
      </c>
      <c r="E883" s="56"/>
      <c r="F883" s="14">
        <f>IF(AND(LEFT($C883,4)&lt;&gt;"8310")*OR(_xlfn.IFNA(MATCH(LEFT($B883,8),Reference!$E:$E,0),0),(_xlfn.IFNA(MATCH(MID($B883,5,4),Reference!$E:$E,0),0))),$D883,)</f>
        <v>0</v>
      </c>
      <c r="G883" s="14">
        <f t="shared" si="80"/>
        <v>0</v>
      </c>
      <c r="H883" s="14">
        <f t="shared" si="81"/>
        <v>0</v>
      </c>
      <c r="I883" s="14">
        <f>IF(AND(F883=0,G883=0,H883=0,_xlfn.IFNA(MATCH(LEFT($B883,8),Reference!$G:$G,0),0)),0,
IF(AND(F883=0,G883=0,H883=0,_xlfn.IFNA(MATCH(LEFT($B883,8),Reference!$H:$H,0),0)),$D883,
IF(AND(F883=0,G883=0,H883=0,_xlfn.IFNA(MATCH(LEFT($C883,4),Reference!$H:$H,0),0)),$D883,
IF((AND(F883=0,G883=0,H883=0,(_xlfn.IFNA(MATCH(LEFT($B883,4),Reference!$H:$H,0),0)))),$D883,
IF(AND(F883=0,G883=0,H883=0,_xlfn.IFNA(MATCH(MID($B883,5,4),Reference!$H:$H,0),0),LEFT($C883,4)&lt;&gt;"8865"),$D883,0)))))</f>
        <v>1965.46</v>
      </c>
      <c r="J883" s="14">
        <f t="shared" si="82"/>
        <v>0</v>
      </c>
      <c r="K883" s="14">
        <f t="shared" si="83"/>
        <v>1965.46</v>
      </c>
      <c r="L883" s="14">
        <f t="shared" si="84"/>
        <v>0</v>
      </c>
      <c r="M883" s="14" t="str">
        <f>IFERROR(IFERROR(INDEX(Reference!$C:$C,MATCH(VALUE(LEFT(B883,(FIND("-",B883,1)-1))),Reference!$B:$B,0)),INDEX(Reference!$C:$C,MATCH((LEFT(B883,(FIND("-",B883,1)-1))),Reference!$B:$B,0))),IFERROR(IF(FIND("-",B883),"Asset Management",""),""))</f>
        <v>DBU/Field Ops O&amp;M</v>
      </c>
      <c r="N883" s="14" t="str">
        <f>_xlfn.IFNA(INDEX(Reference!$M:$N,MATCH($C883,Reference!$M:$M,0),2),"Exclude")</f>
        <v>Union Labor</v>
      </c>
      <c r="O883" s="14" t="str">
        <f>VLOOKUP(X883,'Department Detail'!$A$2:$F$5229,5,FALSE)</f>
        <v>PST &amp; Field Support Services</v>
      </c>
      <c r="R883" s="76"/>
      <c r="X883" s="14">
        <v>4641</v>
      </c>
    </row>
    <row r="884" spans="1:24" s="14" customFormat="1" ht="15" thickBot="1" x14ac:dyDescent="0.35">
      <c r="A884" s="13"/>
      <c r="B884" s="57" t="s">
        <v>565</v>
      </c>
      <c r="C884" s="57" t="s">
        <v>186</v>
      </c>
      <c r="D884" s="56">
        <v>158127.28</v>
      </c>
      <c r="E884" s="56"/>
      <c r="F884" s="14">
        <f>IF(AND(LEFT($C884,4)&lt;&gt;"8310")*OR(_xlfn.IFNA(MATCH(LEFT($B884,8),Reference!$E:$E,0),0),(_xlfn.IFNA(MATCH(MID($B884,5,4),Reference!$E:$E,0),0))),$D884,)</f>
        <v>158127.28</v>
      </c>
      <c r="G884" s="14">
        <f t="shared" si="80"/>
        <v>0</v>
      </c>
      <c r="H884" s="14">
        <f t="shared" si="81"/>
        <v>0</v>
      </c>
      <c r="I884" s="14">
        <f>IF(AND(F884=0,G884=0,H884=0,_xlfn.IFNA(MATCH(LEFT($B884,8),Reference!$G:$G,0),0)),0,
IF(AND(F884=0,G884=0,H884=0,_xlfn.IFNA(MATCH(LEFT($B884,8),Reference!$H:$H,0),0)),$D884,
IF(AND(F884=0,G884=0,H884=0,_xlfn.IFNA(MATCH(LEFT($C884,4),Reference!$H:$H,0),0)),$D884,
IF((AND(F884=0,G884=0,H884=0,(_xlfn.IFNA(MATCH(LEFT($B884,4),Reference!$H:$H,0),0)))),$D884,
IF(AND(F884=0,G884=0,H884=0,_xlfn.IFNA(MATCH(MID($B884,5,4),Reference!$H:$H,0),0),LEFT($C884,4)&lt;&gt;"8865"),$D884,0)))))</f>
        <v>0</v>
      </c>
      <c r="J884" s="14">
        <f t="shared" si="82"/>
        <v>0</v>
      </c>
      <c r="K884" s="14">
        <f t="shared" si="83"/>
        <v>158127.28</v>
      </c>
      <c r="L884" s="14">
        <f t="shared" si="84"/>
        <v>0</v>
      </c>
      <c r="M884" s="14" t="str">
        <f>IFERROR(IFERROR(INDEX(Reference!$C:$C,MATCH(VALUE(LEFT(B884,(FIND("-",B884,1)-1))),Reference!$B:$B,0)),INDEX(Reference!$C:$C,MATCH((LEFT(B884,(FIND("-",B884,1)-1))),Reference!$B:$B,0))),IFERROR(IF(FIND("-",B884),"Asset Management",""),""))</f>
        <v>DBU/Field Ops O&amp;M</v>
      </c>
      <c r="N884" s="14" t="str">
        <f>_xlfn.IFNA(INDEX(Reference!$M:$N,MATCH($C884,Reference!$M:$M,0),2),"Exclude")</f>
        <v>Union Labor</v>
      </c>
      <c r="O884" s="14" t="str">
        <f>VLOOKUP(X884,'Department Detail'!$A$2:$F$5229,5,FALSE)</f>
        <v>PST &amp; Field Support Services</v>
      </c>
      <c r="R884" s="76"/>
      <c r="X884" s="14">
        <v>4641</v>
      </c>
    </row>
    <row r="885" spans="1:24" s="14" customFormat="1" ht="15" thickBot="1" x14ac:dyDescent="0.35">
      <c r="A885" s="13"/>
      <c r="B885" s="57" t="s">
        <v>566</v>
      </c>
      <c r="C885" s="57" t="s">
        <v>191</v>
      </c>
      <c r="D885" s="56">
        <v>19.87</v>
      </c>
      <c r="E885" s="56"/>
      <c r="F885" s="14">
        <f>IF(AND(LEFT($C885,4)&lt;&gt;"8310")*OR(_xlfn.IFNA(MATCH(LEFT($B885,8),Reference!$E:$E,0),0),(_xlfn.IFNA(MATCH(MID($B885,5,4),Reference!$E:$E,0),0))),$D885,)</f>
        <v>0</v>
      </c>
      <c r="G885" s="14">
        <f t="shared" si="80"/>
        <v>0</v>
      </c>
      <c r="H885" s="14">
        <f t="shared" si="81"/>
        <v>0</v>
      </c>
      <c r="I885" s="14">
        <f>IF(AND(F885=0,G885=0,H885=0,_xlfn.IFNA(MATCH(LEFT($B885,8),Reference!$G:$G,0),0)),0,
IF(AND(F885=0,G885=0,H885=0,_xlfn.IFNA(MATCH(LEFT($B885,8),Reference!$H:$H,0),0)),$D885,
IF(AND(F885=0,G885=0,H885=0,_xlfn.IFNA(MATCH(LEFT($C885,4),Reference!$H:$H,0),0)),$D885,
IF((AND(F885=0,G885=0,H885=0,(_xlfn.IFNA(MATCH(LEFT($B885,4),Reference!$H:$H,0),0)))),$D885,
IF(AND(F885=0,G885=0,H885=0,_xlfn.IFNA(MATCH(MID($B885,5,4),Reference!$H:$H,0),0),LEFT($C885,4)&lt;&gt;"8865"),$D885,0)))))</f>
        <v>0</v>
      </c>
      <c r="J885" s="14">
        <f t="shared" si="82"/>
        <v>19.87</v>
      </c>
      <c r="K885" s="14">
        <f t="shared" si="83"/>
        <v>19.87</v>
      </c>
      <c r="L885" s="14">
        <f t="shared" si="84"/>
        <v>0</v>
      </c>
      <c r="M885" s="14" t="str">
        <f>IFERROR(IFERROR(INDEX(Reference!$C:$C,MATCH(VALUE(LEFT(B885,(FIND("-",B885,1)-1))),Reference!$B:$B,0)),INDEX(Reference!$C:$C,MATCH((LEFT(B885,(FIND("-",B885,1)-1))),Reference!$B:$B,0))),IFERROR(IF(FIND("-",B885),"Asset Management",""),""))</f>
        <v>Asset Management</v>
      </c>
      <c r="N885" s="14" t="str">
        <f>_xlfn.IFNA(INDEX(Reference!$M:$N,MATCH($C885,Reference!$M:$M,0),2),"Exclude")</f>
        <v>Union Labor</v>
      </c>
      <c r="O885" s="14" t="str">
        <f>VLOOKUP(X885,'Department Detail'!$A$2:$F$5229,5,FALSE)</f>
        <v>PST &amp; Field Support Services</v>
      </c>
      <c r="R885" s="76"/>
      <c r="X885" s="14">
        <v>4641</v>
      </c>
    </row>
    <row r="886" spans="1:24" s="14" customFormat="1" ht="15" thickBot="1" x14ac:dyDescent="0.35">
      <c r="A886" s="13"/>
      <c r="B886" s="57" t="s">
        <v>567</v>
      </c>
      <c r="C886" s="57" t="s">
        <v>234</v>
      </c>
      <c r="D886" s="56">
        <v>200</v>
      </c>
      <c r="E886" s="56"/>
      <c r="F886" s="14">
        <f>IF(AND(LEFT($C886,4)&lt;&gt;"8310")*OR(_xlfn.IFNA(MATCH(LEFT($B886,8),Reference!$E:$E,0),0),(_xlfn.IFNA(MATCH(MID($B886,5,4),Reference!$E:$E,0),0))),$D886,)</f>
        <v>0</v>
      </c>
      <c r="G886" s="14">
        <f t="shared" si="80"/>
        <v>0</v>
      </c>
      <c r="H886" s="14">
        <f t="shared" si="81"/>
        <v>0</v>
      </c>
      <c r="I886" s="14">
        <f>IF(AND(F886=0,G886=0,H886=0,_xlfn.IFNA(MATCH(LEFT($B886,8),Reference!$G:$G,0),0)),0,
IF(AND(F886=0,G886=0,H886=0,_xlfn.IFNA(MATCH(LEFT($B886,8),Reference!$H:$H,0),0)),$D886,
IF(AND(F886=0,G886=0,H886=0,_xlfn.IFNA(MATCH(LEFT($C886,4),Reference!$H:$H,0),0)),$D886,
IF((AND(F886=0,G886=0,H886=0,(_xlfn.IFNA(MATCH(LEFT($B886,4),Reference!$H:$H,0),0)))),$D886,
IF(AND(F886=0,G886=0,H886=0,_xlfn.IFNA(MATCH(MID($B886,5,4),Reference!$H:$H,0),0),LEFT($C886,4)&lt;&gt;"8865"),$D886,0)))))</f>
        <v>0</v>
      </c>
      <c r="J886" s="14">
        <f t="shared" si="82"/>
        <v>200</v>
      </c>
      <c r="K886" s="14">
        <f t="shared" si="83"/>
        <v>200</v>
      </c>
      <c r="L886" s="14">
        <f t="shared" si="84"/>
        <v>0</v>
      </c>
      <c r="M886" s="14" t="str">
        <f>IFERROR(IFERROR(INDEX(Reference!$C:$C,MATCH(VALUE(LEFT(B886,(FIND("-",B886,1)-1))),Reference!$B:$B,0)),INDEX(Reference!$C:$C,MATCH((LEFT(B886,(FIND("-",B886,1)-1))),Reference!$B:$B,0))),IFERROR(IF(FIND("-",B886),"Asset Management",""),""))</f>
        <v>DBU/Fleet</v>
      </c>
      <c r="N886" s="14" t="str">
        <f>_xlfn.IFNA(INDEX(Reference!$M:$N,MATCH($C886,Reference!$M:$M,0),2),"Exclude")</f>
        <v>Nonlabor</v>
      </c>
      <c r="O886" s="14" t="str">
        <f>VLOOKUP(X886,'Department Detail'!$A$2:$F$5229,5,FALSE)</f>
        <v>PST &amp; Field Support Services</v>
      </c>
      <c r="R886" s="76"/>
      <c r="X886" s="14">
        <v>4642</v>
      </c>
    </row>
    <row r="887" spans="1:24" s="14" customFormat="1" ht="15" thickBot="1" x14ac:dyDescent="0.35">
      <c r="A887" s="13"/>
      <c r="B887" s="57" t="s">
        <v>567</v>
      </c>
      <c r="C887" s="57" t="s">
        <v>213</v>
      </c>
      <c r="D887" s="56">
        <v>25.75</v>
      </c>
      <c r="E887" s="56"/>
      <c r="F887" s="14">
        <f>IF(AND(LEFT($C887,4)&lt;&gt;"8310")*OR(_xlfn.IFNA(MATCH(LEFT($B887,8),Reference!$E:$E,0),0),(_xlfn.IFNA(MATCH(MID($B887,5,4),Reference!$E:$E,0),0))),$D887,)</f>
        <v>0</v>
      </c>
      <c r="G887" s="14">
        <f t="shared" si="80"/>
        <v>0</v>
      </c>
      <c r="H887" s="14">
        <f t="shared" si="81"/>
        <v>0</v>
      </c>
      <c r="I887" s="14">
        <f>IF(AND(F887=0,G887=0,H887=0,_xlfn.IFNA(MATCH(LEFT($B887,8),Reference!$G:$G,0),0)),0,
IF(AND(F887=0,G887=0,H887=0,_xlfn.IFNA(MATCH(LEFT($B887,8),Reference!$H:$H,0),0)),$D887,
IF(AND(F887=0,G887=0,H887=0,_xlfn.IFNA(MATCH(LEFT($C887,4),Reference!$H:$H,0),0)),$D887,
IF((AND(F887=0,G887=0,H887=0,(_xlfn.IFNA(MATCH(LEFT($B887,4),Reference!$H:$H,0),0)))),$D887,
IF(AND(F887=0,G887=0,H887=0,_xlfn.IFNA(MATCH(MID($B887,5,4),Reference!$H:$H,0),0),LEFT($C887,4)&lt;&gt;"8865"),$D887,0)))))</f>
        <v>0</v>
      </c>
      <c r="J887" s="14">
        <f t="shared" si="82"/>
        <v>25.75</v>
      </c>
      <c r="K887" s="14">
        <f t="shared" si="83"/>
        <v>25.75</v>
      </c>
      <c r="L887" s="14">
        <f t="shared" si="84"/>
        <v>0</v>
      </c>
      <c r="M887" s="14" t="str">
        <f>IFERROR(IFERROR(INDEX(Reference!$C:$C,MATCH(VALUE(LEFT(B887,(FIND("-",B887,1)-1))),Reference!$B:$B,0)),INDEX(Reference!$C:$C,MATCH((LEFT(B887,(FIND("-",B887,1)-1))),Reference!$B:$B,0))),IFERROR(IF(FIND("-",B887),"Asset Management",""),""))</f>
        <v>DBU/Fleet</v>
      </c>
      <c r="N887" s="14" t="str">
        <f>_xlfn.IFNA(INDEX(Reference!$M:$N,MATCH($C887,Reference!$M:$M,0),2),"Exclude")</f>
        <v>Nonlabor</v>
      </c>
      <c r="O887" s="14" t="str">
        <f>VLOOKUP(X887,'Department Detail'!$A$2:$F$5229,5,FALSE)</f>
        <v>PST &amp; Field Support Services</v>
      </c>
      <c r="R887" s="76"/>
      <c r="X887" s="14">
        <v>4643</v>
      </c>
    </row>
    <row r="888" spans="1:24" s="14" customFormat="1" ht="15" thickBot="1" x14ac:dyDescent="0.35">
      <c r="A888" s="13"/>
      <c r="B888" s="57" t="s">
        <v>568</v>
      </c>
      <c r="C888" s="57" t="s">
        <v>186</v>
      </c>
      <c r="D888" s="56">
        <v>104855.06098080908</v>
      </c>
      <c r="E888" s="56"/>
      <c r="F888" s="14">
        <f>IF(AND(LEFT($C888,4)&lt;&gt;"8310")*OR(_xlfn.IFNA(MATCH(LEFT($B888,8),Reference!$E:$E,0),0),(_xlfn.IFNA(MATCH(MID($B888,5,4),Reference!$E:$E,0),0))),$D888,)</f>
        <v>0</v>
      </c>
      <c r="G888" s="14">
        <f t="shared" si="80"/>
        <v>0</v>
      </c>
      <c r="H888" s="14">
        <f t="shared" si="81"/>
        <v>0</v>
      </c>
      <c r="I888" s="14">
        <f>IF(AND(F888=0,G888=0,H888=0,_xlfn.IFNA(MATCH(LEFT($B888,8),Reference!$G:$G,0),0)),0,
IF(AND(F888=0,G888=0,H888=0,_xlfn.IFNA(MATCH(LEFT($B888,8),Reference!$H:$H,0),0)),$D888,
IF(AND(F888=0,G888=0,H888=0,_xlfn.IFNA(MATCH(LEFT($C888,4),Reference!$H:$H,0),0)),$D888,
IF((AND(F888=0,G888=0,H888=0,(_xlfn.IFNA(MATCH(LEFT($B888,4),Reference!$H:$H,0),0)))),$D888,
IF(AND(F888=0,G888=0,H888=0,_xlfn.IFNA(MATCH(MID($B888,5,4),Reference!$H:$H,0),0),LEFT($C888,4)&lt;&gt;"8865"),$D888,0)))))</f>
        <v>0</v>
      </c>
      <c r="J888" s="14">
        <f t="shared" si="82"/>
        <v>104855.06098080908</v>
      </c>
      <c r="K888" s="14">
        <f t="shared" si="83"/>
        <v>104855.06098080908</v>
      </c>
      <c r="L888" s="14">
        <f t="shared" si="84"/>
        <v>0</v>
      </c>
      <c r="M888" s="14" t="str">
        <f>IFERROR(IFERROR(INDEX(Reference!$C:$C,MATCH(VALUE(LEFT(B888,(FIND("-",B888,1)-1))),Reference!$B:$B,0)),INDEX(Reference!$C:$C,MATCH((LEFT(B888,(FIND("-",B888,1)-1))),Reference!$B:$B,0))),IFERROR(IF(FIND("-",B888),"Asset Management",""),""))</f>
        <v>DBU/Fleet</v>
      </c>
      <c r="N888" s="14" t="str">
        <f>_xlfn.IFNA(INDEX(Reference!$M:$N,MATCH($C888,Reference!$M:$M,0),2),"Exclude")</f>
        <v>Union Labor</v>
      </c>
      <c r="O888" s="14" t="str">
        <f>VLOOKUP(X888,'Department Detail'!$A$2:$F$5229,5,FALSE)</f>
        <v>PST &amp; Field Support Services</v>
      </c>
      <c r="R888" s="76"/>
      <c r="X888" s="14">
        <v>4643</v>
      </c>
    </row>
    <row r="889" spans="1:24" s="14" customFormat="1" ht="15" thickBot="1" x14ac:dyDescent="0.35">
      <c r="A889" s="13"/>
      <c r="B889" s="57" t="s">
        <v>568</v>
      </c>
      <c r="C889" s="57" t="s">
        <v>197</v>
      </c>
      <c r="D889" s="56">
        <v>1157.46</v>
      </c>
      <c r="E889" s="56"/>
      <c r="F889" s="14">
        <f>IF(AND(LEFT($C889,4)&lt;&gt;"8310")*OR(_xlfn.IFNA(MATCH(LEFT($B889,8),Reference!$E:$E,0),0),(_xlfn.IFNA(MATCH(MID($B889,5,4),Reference!$E:$E,0),0))),$D889,)</f>
        <v>0</v>
      </c>
      <c r="G889" s="14">
        <f t="shared" si="80"/>
        <v>0</v>
      </c>
      <c r="H889" s="14">
        <f t="shared" si="81"/>
        <v>0</v>
      </c>
      <c r="I889" s="14">
        <f>IF(AND(F889=0,G889=0,H889=0,_xlfn.IFNA(MATCH(LEFT($B889,8),Reference!$G:$G,0),0)),0,
IF(AND(F889=0,G889=0,H889=0,_xlfn.IFNA(MATCH(LEFT($B889,8),Reference!$H:$H,0),0)),$D889,
IF(AND(F889=0,G889=0,H889=0,_xlfn.IFNA(MATCH(LEFT($C889,4),Reference!$H:$H,0),0)),$D889,
IF((AND(F889=0,G889=0,H889=0,(_xlfn.IFNA(MATCH(LEFT($B889,4),Reference!$H:$H,0),0)))),$D889,
IF(AND(F889=0,G889=0,H889=0,_xlfn.IFNA(MATCH(MID($B889,5,4),Reference!$H:$H,0),0),LEFT($C889,4)&lt;&gt;"8865"),$D889,0)))))</f>
        <v>0</v>
      </c>
      <c r="J889" s="14">
        <f t="shared" si="82"/>
        <v>1157.46</v>
      </c>
      <c r="K889" s="14">
        <f t="shared" si="83"/>
        <v>1157.46</v>
      </c>
      <c r="L889" s="14">
        <f t="shared" si="84"/>
        <v>0</v>
      </c>
      <c r="M889" s="14" t="str">
        <f>IFERROR(IFERROR(INDEX(Reference!$C:$C,MATCH(VALUE(LEFT(B889,(FIND("-",B889,1)-1))),Reference!$B:$B,0)),INDEX(Reference!$C:$C,MATCH((LEFT(B889,(FIND("-",B889,1)-1))),Reference!$B:$B,0))),IFERROR(IF(FIND("-",B889),"Asset Management",""),""))</f>
        <v>DBU/Fleet</v>
      </c>
      <c r="N889" s="14" t="str">
        <f>_xlfn.IFNA(INDEX(Reference!$M:$N,MATCH($C889,Reference!$M:$M,0),2),"Exclude")</f>
        <v>Union Labor</v>
      </c>
      <c r="O889" s="14" t="str">
        <f>VLOOKUP(X889,'Department Detail'!$A$2:$F$5229,5,FALSE)</f>
        <v>PST &amp; Field Support Services</v>
      </c>
      <c r="R889" s="76"/>
      <c r="X889" s="14">
        <v>4643</v>
      </c>
    </row>
    <row r="890" spans="1:24" s="14" customFormat="1" ht="15" thickBot="1" x14ac:dyDescent="0.35">
      <c r="A890" s="13"/>
      <c r="B890" s="57" t="s">
        <v>568</v>
      </c>
      <c r="C890" s="57" t="s">
        <v>228</v>
      </c>
      <c r="D890" s="56">
        <v>140</v>
      </c>
      <c r="E890" s="56"/>
      <c r="F890" s="14">
        <f>IF(AND(LEFT($C890,4)&lt;&gt;"8310")*OR(_xlfn.IFNA(MATCH(LEFT($B890,8),Reference!$E:$E,0),0),(_xlfn.IFNA(MATCH(MID($B890,5,4),Reference!$E:$E,0),0))),$D890,)</f>
        <v>0</v>
      </c>
      <c r="G890" s="14">
        <f t="shared" si="80"/>
        <v>0</v>
      </c>
      <c r="H890" s="14">
        <f t="shared" si="81"/>
        <v>0</v>
      </c>
      <c r="I890" s="14">
        <f>IF(AND(F890=0,G890=0,H890=0,_xlfn.IFNA(MATCH(LEFT($B890,8),Reference!$G:$G,0),0)),0,
IF(AND(F890=0,G890=0,H890=0,_xlfn.IFNA(MATCH(LEFT($B890,8),Reference!$H:$H,0),0)),$D890,
IF(AND(F890=0,G890=0,H890=0,_xlfn.IFNA(MATCH(LEFT($C890,4),Reference!$H:$H,0),0)),$D890,
IF((AND(F890=0,G890=0,H890=0,(_xlfn.IFNA(MATCH(LEFT($B890,4),Reference!$H:$H,0),0)))),$D890,
IF(AND(F890=0,G890=0,H890=0,_xlfn.IFNA(MATCH(MID($B890,5,4),Reference!$H:$H,0),0),LEFT($C890,4)&lt;&gt;"8865"),$D890,0)))))</f>
        <v>0</v>
      </c>
      <c r="J890" s="14">
        <f t="shared" si="82"/>
        <v>140</v>
      </c>
      <c r="K890" s="14">
        <f t="shared" si="83"/>
        <v>140</v>
      </c>
      <c r="L890" s="14">
        <f t="shared" si="84"/>
        <v>0</v>
      </c>
      <c r="M890" s="14" t="str">
        <f>IFERROR(IFERROR(INDEX(Reference!$C:$C,MATCH(VALUE(LEFT(B890,(FIND("-",B890,1)-1))),Reference!$B:$B,0)),INDEX(Reference!$C:$C,MATCH((LEFT(B890,(FIND("-",B890,1)-1))),Reference!$B:$B,0))),IFERROR(IF(FIND("-",B890),"Asset Management",""),""))</f>
        <v>DBU/Fleet</v>
      </c>
      <c r="N890" s="14" t="str">
        <f>_xlfn.IFNA(INDEX(Reference!$M:$N,MATCH($C890,Reference!$M:$M,0),2),"Exclude")</f>
        <v>Exclude</v>
      </c>
      <c r="O890" s="14" t="str">
        <f>VLOOKUP(X890,'Department Detail'!$A$2:$F$5229,5,FALSE)</f>
        <v>PST &amp; Field Support Services</v>
      </c>
      <c r="R890" s="76"/>
      <c r="X890" s="14">
        <v>4643</v>
      </c>
    </row>
    <row r="891" spans="1:24" s="14" customFormat="1" ht="15" thickBot="1" x14ac:dyDescent="0.35">
      <c r="A891" s="13"/>
      <c r="B891" s="57" t="s">
        <v>568</v>
      </c>
      <c r="C891" s="57" t="s">
        <v>202</v>
      </c>
      <c r="D891" s="56">
        <v>880.72</v>
      </c>
      <c r="E891" s="56"/>
      <c r="F891" s="14">
        <f>IF(AND(LEFT($C891,4)&lt;&gt;"8310")*OR(_xlfn.IFNA(MATCH(LEFT($B891,8),Reference!$E:$E,0),0),(_xlfn.IFNA(MATCH(MID($B891,5,4),Reference!$E:$E,0),0))),$D891,)</f>
        <v>0</v>
      </c>
      <c r="G891" s="14">
        <f t="shared" si="80"/>
        <v>0</v>
      </c>
      <c r="H891" s="14">
        <f t="shared" si="81"/>
        <v>0</v>
      </c>
      <c r="I891" s="14">
        <f>IF(AND(F891=0,G891=0,H891=0,_xlfn.IFNA(MATCH(LEFT($B891,8),Reference!$G:$G,0),0)),0,
IF(AND(F891=0,G891=0,H891=0,_xlfn.IFNA(MATCH(LEFT($B891,8),Reference!$H:$H,0),0)),$D891,
IF(AND(F891=0,G891=0,H891=0,_xlfn.IFNA(MATCH(LEFT($C891,4),Reference!$H:$H,0),0)),$D891,
IF((AND(F891=0,G891=0,H891=0,(_xlfn.IFNA(MATCH(LEFT($B891,4),Reference!$H:$H,0),0)))),$D891,
IF(AND(F891=0,G891=0,H891=0,_xlfn.IFNA(MATCH(MID($B891,5,4),Reference!$H:$H,0),0),LEFT($C891,4)&lt;&gt;"8865"),$D891,0)))))</f>
        <v>0</v>
      </c>
      <c r="J891" s="14">
        <f t="shared" si="82"/>
        <v>880.72</v>
      </c>
      <c r="K891" s="14">
        <f t="shared" si="83"/>
        <v>880.72</v>
      </c>
      <c r="L891" s="14">
        <f t="shared" si="84"/>
        <v>0</v>
      </c>
      <c r="M891" s="14" t="str">
        <f>IFERROR(IFERROR(INDEX(Reference!$C:$C,MATCH(VALUE(LEFT(B891,(FIND("-",B891,1)-1))),Reference!$B:$B,0)),INDEX(Reference!$C:$C,MATCH((LEFT(B891,(FIND("-",B891,1)-1))),Reference!$B:$B,0))),IFERROR(IF(FIND("-",B891),"Asset Management",""),""))</f>
        <v>DBU/Fleet</v>
      </c>
      <c r="N891" s="14" t="str">
        <f>_xlfn.IFNA(INDEX(Reference!$M:$N,MATCH($C891,Reference!$M:$M,0),2),"Exclude")</f>
        <v>Nonlabor</v>
      </c>
      <c r="O891" s="14" t="str">
        <f>VLOOKUP(X891,'Department Detail'!$A$2:$F$5229,5,FALSE)</f>
        <v>PST &amp; Field Support Services</v>
      </c>
      <c r="R891" s="76"/>
      <c r="X891" s="14">
        <v>4643</v>
      </c>
    </row>
    <row r="892" spans="1:24" s="14" customFormat="1" ht="15" thickBot="1" x14ac:dyDescent="0.35">
      <c r="A892" s="13"/>
      <c r="B892" s="57" t="s">
        <v>568</v>
      </c>
      <c r="C892" s="57" t="s">
        <v>206</v>
      </c>
      <c r="D892" s="56">
        <v>66.03</v>
      </c>
      <c r="E892" s="56"/>
      <c r="F892" s="14">
        <f>IF(AND(LEFT($C892,4)&lt;&gt;"8310")*OR(_xlfn.IFNA(MATCH(LEFT($B892,8),Reference!$E:$E,0),0),(_xlfn.IFNA(MATCH(MID($B892,5,4),Reference!$E:$E,0),0))),$D892,)</f>
        <v>0</v>
      </c>
      <c r="G892" s="14">
        <f t="shared" si="80"/>
        <v>0</v>
      </c>
      <c r="H892" s="14">
        <f t="shared" si="81"/>
        <v>0</v>
      </c>
      <c r="I892" s="14">
        <f>IF(AND(F892=0,G892=0,H892=0,_xlfn.IFNA(MATCH(LEFT($B892,8),Reference!$G:$G,0),0)),0,
IF(AND(F892=0,G892=0,H892=0,_xlfn.IFNA(MATCH(LEFT($B892,8),Reference!$H:$H,0),0)),$D892,
IF(AND(F892=0,G892=0,H892=0,_xlfn.IFNA(MATCH(LEFT($C892,4),Reference!$H:$H,0),0)),$D892,
IF((AND(F892=0,G892=0,H892=0,(_xlfn.IFNA(MATCH(LEFT($B892,4),Reference!$H:$H,0),0)))),$D892,
IF(AND(F892=0,G892=0,H892=0,_xlfn.IFNA(MATCH(MID($B892,5,4),Reference!$H:$H,0),0),LEFT($C892,4)&lt;&gt;"8865"),$D892,0)))))</f>
        <v>0</v>
      </c>
      <c r="J892" s="14">
        <f t="shared" si="82"/>
        <v>66.03</v>
      </c>
      <c r="K892" s="14">
        <f t="shared" si="83"/>
        <v>66.03</v>
      </c>
      <c r="L892" s="14">
        <f t="shared" si="84"/>
        <v>0</v>
      </c>
      <c r="M892" s="14" t="str">
        <f>IFERROR(IFERROR(INDEX(Reference!$C:$C,MATCH(VALUE(LEFT(B892,(FIND("-",B892,1)-1))),Reference!$B:$B,0)),INDEX(Reference!$C:$C,MATCH((LEFT(B892,(FIND("-",B892,1)-1))),Reference!$B:$B,0))),IFERROR(IF(FIND("-",B892),"Asset Management",""),""))</f>
        <v>DBU/Fleet</v>
      </c>
      <c r="N892" s="14" t="str">
        <f>_xlfn.IFNA(INDEX(Reference!$M:$N,MATCH($C892,Reference!$M:$M,0),2),"Exclude")</f>
        <v>Nonlabor</v>
      </c>
      <c r="O892" s="14" t="str">
        <f>VLOOKUP(X892,'Department Detail'!$A$2:$F$5229,5,FALSE)</f>
        <v>PST &amp; Field Support Services</v>
      </c>
      <c r="R892" s="76"/>
      <c r="X892" s="14">
        <v>4643</v>
      </c>
    </row>
    <row r="893" spans="1:24" s="14" customFormat="1" ht="15" thickBot="1" x14ac:dyDescent="0.35">
      <c r="A893" s="13"/>
      <c r="B893" s="57" t="s">
        <v>568</v>
      </c>
      <c r="C893" s="57" t="s">
        <v>231</v>
      </c>
      <c r="D893" s="56">
        <v>332.25</v>
      </c>
      <c r="E893" s="56"/>
      <c r="F893" s="14">
        <f>IF(AND(LEFT($C893,4)&lt;&gt;"8310")*OR(_xlfn.IFNA(MATCH(LEFT($B893,8),Reference!$E:$E,0),0),(_xlfn.IFNA(MATCH(MID($B893,5,4),Reference!$E:$E,0),0))),$D893,)</f>
        <v>0</v>
      </c>
      <c r="G893" s="14">
        <f t="shared" si="80"/>
        <v>0</v>
      </c>
      <c r="H893" s="14">
        <f t="shared" si="81"/>
        <v>0</v>
      </c>
      <c r="I893" s="14">
        <f>IF(AND(F893=0,G893=0,H893=0,_xlfn.IFNA(MATCH(LEFT($B893,8),Reference!$G:$G,0),0)),0,
IF(AND(F893=0,G893=0,H893=0,_xlfn.IFNA(MATCH(LEFT($B893,8),Reference!$H:$H,0),0)),$D893,
IF(AND(F893=0,G893=0,H893=0,_xlfn.IFNA(MATCH(LEFT($C893,4),Reference!$H:$H,0),0)),$D893,
IF((AND(F893=0,G893=0,H893=0,(_xlfn.IFNA(MATCH(LEFT($B893,4),Reference!$H:$H,0),0)))),$D893,
IF(AND(F893=0,G893=0,H893=0,_xlfn.IFNA(MATCH(MID($B893,5,4),Reference!$H:$H,0),0),LEFT($C893,4)&lt;&gt;"8865"),$D893,0)))))</f>
        <v>0</v>
      </c>
      <c r="J893" s="14">
        <f t="shared" si="82"/>
        <v>332.25</v>
      </c>
      <c r="K893" s="14">
        <f t="shared" si="83"/>
        <v>332.25</v>
      </c>
      <c r="L893" s="14">
        <f t="shared" si="84"/>
        <v>0</v>
      </c>
      <c r="M893" s="14" t="str">
        <f>IFERROR(IFERROR(INDEX(Reference!$C:$C,MATCH(VALUE(LEFT(B893,(FIND("-",B893,1)-1))),Reference!$B:$B,0)),INDEX(Reference!$C:$C,MATCH((LEFT(B893,(FIND("-",B893,1)-1))),Reference!$B:$B,0))),IFERROR(IF(FIND("-",B893),"Asset Management",""),""))</f>
        <v>DBU/Fleet</v>
      </c>
      <c r="N893" s="14" t="str">
        <f>_xlfn.IFNA(INDEX(Reference!$M:$N,MATCH($C893,Reference!$M:$M,0),2),"Exclude")</f>
        <v>Nonlabor</v>
      </c>
      <c r="O893" s="14" t="str">
        <f>VLOOKUP(X893,'Department Detail'!$A$2:$F$5229,5,FALSE)</f>
        <v>PST &amp; Field Support Services</v>
      </c>
      <c r="R893" s="76"/>
      <c r="X893" s="14">
        <v>4643</v>
      </c>
    </row>
    <row r="894" spans="1:24" s="14" customFormat="1" ht="15" thickBot="1" x14ac:dyDescent="0.35">
      <c r="A894" s="13"/>
      <c r="B894" s="57" t="s">
        <v>568</v>
      </c>
      <c r="C894" s="57" t="s">
        <v>208</v>
      </c>
      <c r="D894" s="56">
        <v>532.41</v>
      </c>
      <c r="E894" s="56"/>
      <c r="F894" s="14">
        <f>IF(AND(LEFT($C894,4)&lt;&gt;"8310")*OR(_xlfn.IFNA(MATCH(LEFT($B894,8),Reference!$E:$E,0),0),(_xlfn.IFNA(MATCH(MID($B894,5,4),Reference!$E:$E,0),0))),$D894,)</f>
        <v>0</v>
      </c>
      <c r="G894" s="14">
        <f t="shared" si="80"/>
        <v>0</v>
      </c>
      <c r="H894" s="14">
        <f t="shared" si="81"/>
        <v>0</v>
      </c>
      <c r="I894" s="14">
        <f>IF(AND(F894=0,G894=0,H894=0,_xlfn.IFNA(MATCH(LEFT($B894,8),Reference!$G:$G,0),0)),0,
IF(AND(F894=0,G894=0,H894=0,_xlfn.IFNA(MATCH(LEFT($B894,8),Reference!$H:$H,0),0)),$D894,
IF(AND(F894=0,G894=0,H894=0,_xlfn.IFNA(MATCH(LEFT($C894,4),Reference!$H:$H,0),0)),$D894,
IF((AND(F894=0,G894=0,H894=0,(_xlfn.IFNA(MATCH(LEFT($B894,4),Reference!$H:$H,0),0)))),$D894,
IF(AND(F894=0,G894=0,H894=0,_xlfn.IFNA(MATCH(MID($B894,5,4),Reference!$H:$H,0),0),LEFT($C894,4)&lt;&gt;"8865"),$D894,0)))))</f>
        <v>0</v>
      </c>
      <c r="J894" s="14">
        <f t="shared" si="82"/>
        <v>532.41</v>
      </c>
      <c r="K894" s="14">
        <f t="shared" si="83"/>
        <v>532.41</v>
      </c>
      <c r="L894" s="14">
        <f t="shared" si="84"/>
        <v>0</v>
      </c>
      <c r="M894" s="14" t="str">
        <f>IFERROR(IFERROR(INDEX(Reference!$C:$C,MATCH(VALUE(LEFT(B894,(FIND("-",B894,1)-1))),Reference!$B:$B,0)),INDEX(Reference!$C:$C,MATCH((LEFT(B894,(FIND("-",B894,1)-1))),Reference!$B:$B,0))),IFERROR(IF(FIND("-",B894),"Asset Management",""),""))</f>
        <v>DBU/Fleet</v>
      </c>
      <c r="N894" s="14" t="str">
        <f>_xlfn.IFNA(INDEX(Reference!$M:$N,MATCH($C894,Reference!$M:$M,0),2),"Exclude")</f>
        <v>Inventory</v>
      </c>
      <c r="O894" s="14" t="str">
        <f>VLOOKUP(X894,'Department Detail'!$A$2:$F$5229,5,FALSE)</f>
        <v>PST &amp; Field Support Services</v>
      </c>
      <c r="R894" s="76"/>
      <c r="X894" s="14">
        <v>4644</v>
      </c>
    </row>
    <row r="895" spans="1:24" s="14" customFormat="1" ht="15" thickBot="1" x14ac:dyDescent="0.35">
      <c r="A895" s="13"/>
      <c r="B895" s="57" t="s">
        <v>568</v>
      </c>
      <c r="C895" s="57" t="s">
        <v>182</v>
      </c>
      <c r="D895" s="56">
        <v>6924.829999999999</v>
      </c>
      <c r="E895" s="56"/>
      <c r="F895" s="14">
        <f>IF(AND(LEFT($C895,4)&lt;&gt;"8310")*OR(_xlfn.IFNA(MATCH(LEFT($B895,8),Reference!$E:$E,0),0),(_xlfn.IFNA(MATCH(MID($B895,5,4),Reference!$E:$E,0),0))),$D895,)</f>
        <v>0</v>
      </c>
      <c r="G895" s="14">
        <f t="shared" ref="G895:G958" si="85">IF(AND(ISNUMBER(SEARCH("5024*",B895)),(F895=0)),D895,)</f>
        <v>0</v>
      </c>
      <c r="H895" s="14">
        <f t="shared" ref="H895:H958" si="86">IF(AND(ISNUMBER(SEARCH("5025*",B895)),(F895=0)),D895,)</f>
        <v>0</v>
      </c>
      <c r="I895" s="14">
        <f>IF(AND(F895=0,G895=0,H895=0,_xlfn.IFNA(MATCH(LEFT($B895,8),Reference!$G:$G,0),0)),0,
IF(AND(F895=0,G895=0,H895=0,_xlfn.IFNA(MATCH(LEFT($B895,8),Reference!$H:$H,0),0)),$D895,
IF(AND(F895=0,G895=0,H895=0,_xlfn.IFNA(MATCH(LEFT($C895,4),Reference!$H:$H,0),0)),$D895,
IF((AND(F895=0,G895=0,H895=0,(_xlfn.IFNA(MATCH(LEFT($B895,4),Reference!$H:$H,0),0)))),$D895,
IF(AND(F895=0,G895=0,H895=0,_xlfn.IFNA(MATCH(MID($B895,5,4),Reference!$H:$H,0),0),LEFT($C895,4)&lt;&gt;"8865"),$D895,0)))))</f>
        <v>0</v>
      </c>
      <c r="J895" s="14">
        <f t="shared" ref="J895:J958" si="87">IF(AND(F895=0,G895=0,H895=0,I895=0),D895,)</f>
        <v>6924.829999999999</v>
      </c>
      <c r="K895" s="14">
        <f t="shared" ref="K895:K958" si="88">SUM(F895:J895)</f>
        <v>6924.829999999999</v>
      </c>
      <c r="L895" s="14">
        <f t="shared" ref="L895:L958" si="89">K895-D895</f>
        <v>0</v>
      </c>
      <c r="M895" s="14" t="str">
        <f>IFERROR(IFERROR(INDEX(Reference!$C:$C,MATCH(VALUE(LEFT(B895,(FIND("-",B895,1)-1))),Reference!$B:$B,0)),INDEX(Reference!$C:$C,MATCH((LEFT(B895,(FIND("-",B895,1)-1))),Reference!$B:$B,0))),IFERROR(IF(FIND("-",B895),"Asset Management",""),""))</f>
        <v>DBU/Fleet</v>
      </c>
      <c r="N895" s="14" t="str">
        <f>_xlfn.IFNA(INDEX(Reference!$M:$N,MATCH($C895,Reference!$M:$M,0),2),"Exclude")</f>
        <v>Nonlabor</v>
      </c>
      <c r="O895" s="14" t="str">
        <f>VLOOKUP(X895,'Department Detail'!$A$2:$F$5229,5,FALSE)</f>
        <v>PST &amp; Field Support Services</v>
      </c>
      <c r="R895" s="76"/>
      <c r="X895" s="14">
        <v>4644</v>
      </c>
    </row>
    <row r="896" spans="1:24" s="14" customFormat="1" ht="15" thickBot="1" x14ac:dyDescent="0.35">
      <c r="A896" s="13"/>
      <c r="B896" s="57" t="s">
        <v>568</v>
      </c>
      <c r="C896" s="57" t="s">
        <v>191</v>
      </c>
      <c r="D896" s="56">
        <v>21409.91</v>
      </c>
      <c r="E896" s="56"/>
      <c r="F896" s="14">
        <f>IF(AND(LEFT($C896,4)&lt;&gt;"8310")*OR(_xlfn.IFNA(MATCH(LEFT($B896,8),Reference!$E:$E,0),0),(_xlfn.IFNA(MATCH(MID($B896,5,4),Reference!$E:$E,0),0))),$D896,)</f>
        <v>0</v>
      </c>
      <c r="G896" s="14">
        <f t="shared" si="85"/>
        <v>0</v>
      </c>
      <c r="H896" s="14">
        <f t="shared" si="86"/>
        <v>0</v>
      </c>
      <c r="I896" s="14">
        <f>IF(AND(F896=0,G896=0,H896=0,_xlfn.IFNA(MATCH(LEFT($B896,8),Reference!$G:$G,0),0)),0,
IF(AND(F896=0,G896=0,H896=0,_xlfn.IFNA(MATCH(LEFT($B896,8),Reference!$H:$H,0),0)),$D896,
IF(AND(F896=0,G896=0,H896=0,_xlfn.IFNA(MATCH(LEFT($C896,4),Reference!$H:$H,0),0)),$D896,
IF((AND(F896=0,G896=0,H896=0,(_xlfn.IFNA(MATCH(LEFT($B896,4),Reference!$H:$H,0),0)))),$D896,
IF(AND(F896=0,G896=0,H896=0,_xlfn.IFNA(MATCH(MID($B896,5,4),Reference!$H:$H,0),0),LEFT($C896,4)&lt;&gt;"8865"),$D896,0)))))</f>
        <v>0</v>
      </c>
      <c r="J896" s="14">
        <f t="shared" si="87"/>
        <v>21409.91</v>
      </c>
      <c r="K896" s="14">
        <f t="shared" si="88"/>
        <v>21409.91</v>
      </c>
      <c r="L896" s="14">
        <f t="shared" si="89"/>
        <v>0</v>
      </c>
      <c r="M896" s="14" t="str">
        <f>IFERROR(IFERROR(INDEX(Reference!$C:$C,MATCH(VALUE(LEFT(B896,(FIND("-",B896,1)-1))),Reference!$B:$B,0)),INDEX(Reference!$C:$C,MATCH((LEFT(B896,(FIND("-",B896,1)-1))),Reference!$B:$B,0))),IFERROR(IF(FIND("-",B896),"Asset Management",""),""))</f>
        <v>DBU/Fleet</v>
      </c>
      <c r="N896" s="14" t="str">
        <f>_xlfn.IFNA(INDEX(Reference!$M:$N,MATCH($C896,Reference!$M:$M,0),2),"Exclude")</f>
        <v>Union Labor</v>
      </c>
      <c r="O896" s="14" t="str">
        <f>VLOOKUP(X896,'Department Detail'!$A$2:$F$5229,5,FALSE)</f>
        <v>PST &amp; Field Support Services</v>
      </c>
      <c r="R896" s="76"/>
      <c r="X896" s="14">
        <v>4644</v>
      </c>
    </row>
    <row r="897" spans="1:24" s="14" customFormat="1" ht="15" thickBot="1" x14ac:dyDescent="0.35">
      <c r="A897" s="13"/>
      <c r="B897" s="57" t="s">
        <v>569</v>
      </c>
      <c r="C897" s="57" t="s">
        <v>186</v>
      </c>
      <c r="D897" s="56">
        <v>29692.719019190918</v>
      </c>
      <c r="E897" s="56"/>
      <c r="F897" s="14">
        <f>IF(AND(LEFT($C897,4)&lt;&gt;"8310")*OR(_xlfn.IFNA(MATCH(LEFT($B897,8),Reference!$E:$E,0),0),(_xlfn.IFNA(MATCH(MID($B897,5,4),Reference!$E:$E,0),0))),$D897,)</f>
        <v>29692.719019190918</v>
      </c>
      <c r="G897" s="14">
        <f t="shared" si="85"/>
        <v>0</v>
      </c>
      <c r="H897" s="14">
        <f t="shared" si="86"/>
        <v>0</v>
      </c>
      <c r="I897" s="14">
        <f>IF(AND(F897=0,G897=0,H897=0,_xlfn.IFNA(MATCH(LEFT($B897,8),Reference!$G:$G,0),0)),0,
IF(AND(F897=0,G897=0,H897=0,_xlfn.IFNA(MATCH(LEFT($B897,8),Reference!$H:$H,0),0)),$D897,
IF(AND(F897=0,G897=0,H897=0,_xlfn.IFNA(MATCH(LEFT($C897,4),Reference!$H:$H,0),0)),$D897,
IF((AND(F897=0,G897=0,H897=0,(_xlfn.IFNA(MATCH(LEFT($B897,4),Reference!$H:$H,0),0)))),$D897,
IF(AND(F897=0,G897=0,H897=0,_xlfn.IFNA(MATCH(MID($B897,5,4),Reference!$H:$H,0),0),LEFT($C897,4)&lt;&gt;"8865"),$D897,0)))))</f>
        <v>0</v>
      </c>
      <c r="J897" s="14">
        <f t="shared" si="87"/>
        <v>0</v>
      </c>
      <c r="K897" s="14">
        <f t="shared" si="88"/>
        <v>29692.719019190918</v>
      </c>
      <c r="L897" s="14">
        <f t="shared" si="89"/>
        <v>0</v>
      </c>
      <c r="M897" s="14" t="str">
        <f>IFERROR(IFERROR(INDEX(Reference!$C:$C,MATCH(VALUE(LEFT(B897,(FIND("-",B897,1)-1))),Reference!$B:$B,0)),INDEX(Reference!$C:$C,MATCH((LEFT(B897,(FIND("-",B897,1)-1))),Reference!$B:$B,0))),IFERROR(IF(FIND("-",B897),"Asset Management",""),""))</f>
        <v>DBU/Fleet</v>
      </c>
      <c r="N897" s="14" t="str">
        <f>_xlfn.IFNA(INDEX(Reference!$M:$N,MATCH($C897,Reference!$M:$M,0),2),"Exclude")</f>
        <v>Union Labor</v>
      </c>
      <c r="O897" s="14" t="str">
        <f>VLOOKUP(X897,'Department Detail'!$A$2:$F$5229,5,FALSE)</f>
        <v>PST &amp; Field Support Services</v>
      </c>
      <c r="R897" s="76"/>
      <c r="X897" s="14">
        <v>4644</v>
      </c>
    </row>
    <row r="898" spans="1:24" s="14" customFormat="1" ht="15" thickBot="1" x14ac:dyDescent="0.35">
      <c r="A898" s="13"/>
      <c r="B898" s="57" t="s">
        <v>570</v>
      </c>
      <c r="C898" s="57" t="s">
        <v>186</v>
      </c>
      <c r="D898" s="56">
        <v>294.39999999999998</v>
      </c>
      <c r="E898" s="56"/>
      <c r="F898" s="14">
        <f>IF(AND(LEFT($C898,4)&lt;&gt;"8310")*OR(_xlfn.IFNA(MATCH(LEFT($B898,8),Reference!$E:$E,0),0),(_xlfn.IFNA(MATCH(MID($B898,5,4),Reference!$E:$E,0),0))),$D898,)</f>
        <v>0</v>
      </c>
      <c r="G898" s="14">
        <f t="shared" si="85"/>
        <v>0</v>
      </c>
      <c r="H898" s="14">
        <f t="shared" si="86"/>
        <v>0</v>
      </c>
      <c r="I898" s="14">
        <f>IF(AND(F898=0,G898=0,H898=0,_xlfn.IFNA(MATCH(LEFT($B898,8),Reference!$G:$G,0),0)),0,
IF(AND(F898=0,G898=0,H898=0,_xlfn.IFNA(MATCH(LEFT($B898,8),Reference!$H:$H,0),0)),$D898,
IF(AND(F898=0,G898=0,H898=0,_xlfn.IFNA(MATCH(LEFT($C898,4),Reference!$H:$H,0),0)),$D898,
IF((AND(F898=0,G898=0,H898=0,(_xlfn.IFNA(MATCH(LEFT($B898,4),Reference!$H:$H,0),0)))),$D898,
IF(AND(F898=0,G898=0,H898=0,_xlfn.IFNA(MATCH(MID($B898,5,4),Reference!$H:$H,0),0),LEFT($C898,4)&lt;&gt;"8865"),$D898,0)))))</f>
        <v>294.39999999999998</v>
      </c>
      <c r="J898" s="14">
        <f t="shared" si="87"/>
        <v>0</v>
      </c>
      <c r="K898" s="14">
        <f t="shared" si="88"/>
        <v>294.39999999999998</v>
      </c>
      <c r="L898" s="14">
        <f t="shared" si="89"/>
        <v>0</v>
      </c>
      <c r="M898" s="14" t="str">
        <f>IFERROR(IFERROR(INDEX(Reference!$C:$C,MATCH(VALUE(LEFT(B898,(FIND("-",B898,1)-1))),Reference!$B:$B,0)),INDEX(Reference!$C:$C,MATCH((LEFT(B898,(FIND("-",B898,1)-1))),Reference!$B:$B,0))),IFERROR(IF(FIND("-",B898),"Asset Management",""),""))</f>
        <v>DBU/Fleet</v>
      </c>
      <c r="N898" s="14" t="str">
        <f>_xlfn.IFNA(INDEX(Reference!$M:$N,MATCH($C898,Reference!$M:$M,0),2),"Exclude")</f>
        <v>Union Labor</v>
      </c>
      <c r="O898" s="14" t="str">
        <f>VLOOKUP(X898,'Department Detail'!$A$2:$F$5229,5,FALSE)</f>
        <v>PST &amp; Field Support Services</v>
      </c>
      <c r="R898" s="76"/>
      <c r="X898" s="14">
        <v>4644</v>
      </c>
    </row>
    <row r="899" spans="1:24" s="14" customFormat="1" ht="15" thickBot="1" x14ac:dyDescent="0.35">
      <c r="A899" s="13"/>
      <c r="B899" s="57" t="s">
        <v>570</v>
      </c>
      <c r="C899" s="57" t="s">
        <v>182</v>
      </c>
      <c r="D899" s="56">
        <v>401</v>
      </c>
      <c r="E899" s="56"/>
      <c r="F899" s="14">
        <f>IF(AND(LEFT($C899,4)&lt;&gt;"8310")*OR(_xlfn.IFNA(MATCH(LEFT($B899,8),Reference!$E:$E,0),0),(_xlfn.IFNA(MATCH(MID($B899,5,4),Reference!$E:$E,0),0))),$D899,)</f>
        <v>0</v>
      </c>
      <c r="G899" s="14">
        <f t="shared" si="85"/>
        <v>0</v>
      </c>
      <c r="H899" s="14">
        <f t="shared" si="86"/>
        <v>0</v>
      </c>
      <c r="I899" s="14">
        <f>IF(AND(F899=0,G899=0,H899=0,_xlfn.IFNA(MATCH(LEFT($B899,8),Reference!$G:$G,0),0)),0,
IF(AND(F899=0,G899=0,H899=0,_xlfn.IFNA(MATCH(LEFT($B899,8),Reference!$H:$H,0),0)),$D899,
IF(AND(F899=0,G899=0,H899=0,_xlfn.IFNA(MATCH(LEFT($C899,4),Reference!$H:$H,0),0)),$D899,
IF((AND(F899=0,G899=0,H899=0,(_xlfn.IFNA(MATCH(LEFT($B899,4),Reference!$H:$H,0),0)))),$D899,
IF(AND(F899=0,G899=0,H899=0,_xlfn.IFNA(MATCH(MID($B899,5,4),Reference!$H:$H,0),0),LEFT($C899,4)&lt;&gt;"8865"),$D899,0)))))</f>
        <v>401</v>
      </c>
      <c r="J899" s="14">
        <f t="shared" si="87"/>
        <v>0</v>
      </c>
      <c r="K899" s="14">
        <f t="shared" si="88"/>
        <v>401</v>
      </c>
      <c r="L899" s="14">
        <f t="shared" si="89"/>
        <v>0</v>
      </c>
      <c r="M899" s="14" t="str">
        <f>IFERROR(IFERROR(INDEX(Reference!$C:$C,MATCH(VALUE(LEFT(B899,(FIND("-",B899,1)-1))),Reference!$B:$B,0)),INDEX(Reference!$C:$C,MATCH((LEFT(B899,(FIND("-",B899,1)-1))),Reference!$B:$B,0))),IFERROR(IF(FIND("-",B899),"Asset Management",""),""))</f>
        <v>DBU/Fleet</v>
      </c>
      <c r="N899" s="14" t="str">
        <f>_xlfn.IFNA(INDEX(Reference!$M:$N,MATCH($C899,Reference!$M:$M,0),2),"Exclude")</f>
        <v>Nonlabor</v>
      </c>
      <c r="O899" s="14" t="str">
        <f>VLOOKUP(X899,'Department Detail'!$A$2:$F$5229,5,FALSE)</f>
        <v>PST &amp; Field Support Services</v>
      </c>
      <c r="R899" s="76"/>
      <c r="X899" s="14">
        <v>4644</v>
      </c>
    </row>
    <row r="900" spans="1:24" s="14" customFormat="1" ht="15" thickBot="1" x14ac:dyDescent="0.35">
      <c r="A900" s="13"/>
      <c r="B900" s="57" t="s">
        <v>571</v>
      </c>
      <c r="C900" s="57" t="s">
        <v>265</v>
      </c>
      <c r="D900" s="56">
        <v>1687073.3399999999</v>
      </c>
      <c r="E900" s="56"/>
      <c r="F900" s="14">
        <f>IF(AND(LEFT($C900,4)&lt;&gt;"8310")*OR(_xlfn.IFNA(MATCH(LEFT($B900,8),Reference!$E:$E,0),0),(_xlfn.IFNA(MATCH(MID($B900,5,4),Reference!$E:$E,0),0))),$D900,)</f>
        <v>0</v>
      </c>
      <c r="G900" s="14">
        <f t="shared" si="85"/>
        <v>1687073.3399999999</v>
      </c>
      <c r="H900" s="14">
        <f t="shared" si="86"/>
        <v>0</v>
      </c>
      <c r="I900" s="14">
        <f>IF(AND(F900=0,G900=0,H900=0,_xlfn.IFNA(MATCH(LEFT($B900,8),Reference!$G:$G,0),0)),0,
IF(AND(F900=0,G900=0,H900=0,_xlfn.IFNA(MATCH(LEFT($B900,8),Reference!$H:$H,0),0)),$D900,
IF(AND(F900=0,G900=0,H900=0,_xlfn.IFNA(MATCH(LEFT($C900,4),Reference!$H:$H,0),0)),$D900,
IF((AND(F900=0,G900=0,H900=0,(_xlfn.IFNA(MATCH(LEFT($B900,4),Reference!$H:$H,0),0)))),$D900,
IF(AND(F900=0,G900=0,H900=0,_xlfn.IFNA(MATCH(MID($B900,5,4),Reference!$H:$H,0),0),LEFT($C900,4)&lt;&gt;"8865"),$D900,0)))))</f>
        <v>0</v>
      </c>
      <c r="J900" s="14">
        <f t="shared" si="87"/>
        <v>0</v>
      </c>
      <c r="K900" s="14">
        <f t="shared" si="88"/>
        <v>1687073.3399999999</v>
      </c>
      <c r="L900" s="14">
        <f t="shared" si="89"/>
        <v>0</v>
      </c>
      <c r="M900" s="14" t="str">
        <f>IFERROR(IFERROR(INDEX(Reference!$C:$C,MATCH(VALUE(LEFT(B900,(FIND("-",B900,1)-1))),Reference!$B:$B,0)),INDEX(Reference!$C:$C,MATCH((LEFT(B900,(FIND("-",B900,1)-1))),Reference!$B:$B,0))),IFERROR(IF(FIND("-",B900),"Asset Management",""),""))</f>
        <v>DBU/Fleet</v>
      </c>
      <c r="N900" s="14" t="str">
        <f>_xlfn.IFNA(INDEX(Reference!$M:$N,MATCH($C900,Reference!$M:$M,0),2),"Exclude")</f>
        <v>Exclude</v>
      </c>
      <c r="O900" s="14" t="str">
        <f>VLOOKUP(X900,'Department Detail'!$A$2:$F$5229,5,FALSE)</f>
        <v>PST &amp; Field Support Services</v>
      </c>
      <c r="R900" s="76"/>
      <c r="X900" s="14">
        <v>4651</v>
      </c>
    </row>
    <row r="901" spans="1:24" s="14" customFormat="1" ht="15" thickBot="1" x14ac:dyDescent="0.35">
      <c r="A901" s="13"/>
      <c r="B901" s="57" t="s">
        <v>571</v>
      </c>
      <c r="C901" s="57" t="s">
        <v>266</v>
      </c>
      <c r="D901" s="56">
        <v>3597.75</v>
      </c>
      <c r="E901" s="56"/>
      <c r="F901" s="14">
        <f>IF(AND(LEFT($C901,4)&lt;&gt;"8310")*OR(_xlfn.IFNA(MATCH(LEFT($B901,8),Reference!$E:$E,0),0),(_xlfn.IFNA(MATCH(MID($B901,5,4),Reference!$E:$E,0),0))),$D901,)</f>
        <v>0</v>
      </c>
      <c r="G901" s="14">
        <f t="shared" si="85"/>
        <v>3597.75</v>
      </c>
      <c r="H901" s="14">
        <f t="shared" si="86"/>
        <v>0</v>
      </c>
      <c r="I901" s="14">
        <f>IF(AND(F901=0,G901=0,H901=0,_xlfn.IFNA(MATCH(LEFT($B901,8),Reference!$G:$G,0),0)),0,
IF(AND(F901=0,G901=0,H901=0,_xlfn.IFNA(MATCH(LEFT($B901,8),Reference!$H:$H,0),0)),$D901,
IF(AND(F901=0,G901=0,H901=0,_xlfn.IFNA(MATCH(LEFT($C901,4),Reference!$H:$H,0),0)),$D901,
IF((AND(F901=0,G901=0,H901=0,(_xlfn.IFNA(MATCH(LEFT($B901,4),Reference!$H:$H,0),0)))),$D901,
IF(AND(F901=0,G901=0,H901=0,_xlfn.IFNA(MATCH(MID($B901,5,4),Reference!$H:$H,0),0),LEFT($C901,4)&lt;&gt;"8865"),$D901,0)))))</f>
        <v>0</v>
      </c>
      <c r="J901" s="14">
        <f t="shared" si="87"/>
        <v>0</v>
      </c>
      <c r="K901" s="14">
        <f t="shared" si="88"/>
        <v>3597.75</v>
      </c>
      <c r="L901" s="14">
        <f t="shared" si="89"/>
        <v>0</v>
      </c>
      <c r="M901" s="14" t="str">
        <f>IFERROR(IFERROR(INDEX(Reference!$C:$C,MATCH(VALUE(LEFT(B901,(FIND("-",B901,1)-1))),Reference!$B:$B,0)),INDEX(Reference!$C:$C,MATCH((LEFT(B901,(FIND("-",B901,1)-1))),Reference!$B:$B,0))),IFERROR(IF(FIND("-",B901),"Asset Management",""),""))</f>
        <v>DBU/Fleet</v>
      </c>
      <c r="N901" s="14" t="str">
        <f>_xlfn.IFNA(INDEX(Reference!$M:$N,MATCH($C901,Reference!$M:$M,0),2),"Exclude")</f>
        <v>Nonlabor</v>
      </c>
      <c r="O901" s="14" t="str">
        <f>VLOOKUP(X901,'Department Detail'!$A$2:$F$5229,5,FALSE)</f>
        <v>PST &amp; Field Support Services</v>
      </c>
      <c r="R901" s="76"/>
      <c r="X901" s="14">
        <v>4651</v>
      </c>
    </row>
    <row r="902" spans="1:24" s="14" customFormat="1" ht="15" thickBot="1" x14ac:dyDescent="0.35">
      <c r="A902" s="13"/>
      <c r="B902" s="57" t="s">
        <v>571</v>
      </c>
      <c r="C902" s="57" t="s">
        <v>267</v>
      </c>
      <c r="D902" s="56">
        <v>111865.00666666665</v>
      </c>
      <c r="E902" s="56"/>
      <c r="F902" s="14">
        <f>IF(AND(LEFT($C902,4)&lt;&gt;"8310")*OR(_xlfn.IFNA(MATCH(LEFT($B902,8),Reference!$E:$E,0),0),(_xlfn.IFNA(MATCH(MID($B902,5,4),Reference!$E:$E,0),0))),$D902,)</f>
        <v>0</v>
      </c>
      <c r="G902" s="14">
        <f t="shared" si="85"/>
        <v>111865.00666666665</v>
      </c>
      <c r="H902" s="14">
        <f t="shared" si="86"/>
        <v>0</v>
      </c>
      <c r="I902" s="14">
        <f>IF(AND(F902=0,G902=0,H902=0,_xlfn.IFNA(MATCH(LEFT($B902,8),Reference!$G:$G,0),0)),0,
IF(AND(F902=0,G902=0,H902=0,_xlfn.IFNA(MATCH(LEFT($B902,8),Reference!$H:$H,0),0)),$D902,
IF(AND(F902=0,G902=0,H902=0,_xlfn.IFNA(MATCH(LEFT($C902,4),Reference!$H:$H,0),0)),$D902,
IF((AND(F902=0,G902=0,H902=0,(_xlfn.IFNA(MATCH(LEFT($B902,4),Reference!$H:$H,0),0)))),$D902,
IF(AND(F902=0,G902=0,H902=0,_xlfn.IFNA(MATCH(MID($B902,5,4),Reference!$H:$H,0),0),LEFT($C902,4)&lt;&gt;"8865"),$D902,0)))))</f>
        <v>0</v>
      </c>
      <c r="J902" s="14">
        <f t="shared" si="87"/>
        <v>0</v>
      </c>
      <c r="K902" s="14">
        <f t="shared" si="88"/>
        <v>111865.00666666665</v>
      </c>
      <c r="L902" s="14">
        <f t="shared" si="89"/>
        <v>0</v>
      </c>
      <c r="M902" s="14" t="str">
        <f>IFERROR(IFERROR(INDEX(Reference!$C:$C,MATCH(VALUE(LEFT(B902,(FIND("-",B902,1)-1))),Reference!$B:$B,0)),INDEX(Reference!$C:$C,MATCH((LEFT(B902,(FIND("-",B902,1)-1))),Reference!$B:$B,0))),IFERROR(IF(FIND("-",B902),"Asset Management",""),""))</f>
        <v>DBU/Fleet</v>
      </c>
      <c r="N902" s="14" t="str">
        <f>_xlfn.IFNA(INDEX(Reference!$M:$N,MATCH($C902,Reference!$M:$M,0),2),"Exclude")</f>
        <v>Exclude</v>
      </c>
      <c r="O902" s="14" t="str">
        <f>VLOOKUP(X902,'Department Detail'!$A$2:$F$5229,5,FALSE)</f>
        <v>PST &amp; Field Support Services</v>
      </c>
      <c r="R902" s="76"/>
      <c r="X902" s="14">
        <v>4651</v>
      </c>
    </row>
    <row r="903" spans="1:24" s="14" customFormat="1" ht="15" thickBot="1" x14ac:dyDescent="0.35">
      <c r="A903" s="13"/>
      <c r="B903" s="57" t="s">
        <v>571</v>
      </c>
      <c r="C903" s="57" t="s">
        <v>268</v>
      </c>
      <c r="D903" s="56">
        <v>641643.89666666673</v>
      </c>
      <c r="E903" s="56"/>
      <c r="F903" s="14">
        <f>IF(AND(LEFT($C903,4)&lt;&gt;"8310")*OR(_xlfn.IFNA(MATCH(LEFT($B903,8),Reference!$E:$E,0),0),(_xlfn.IFNA(MATCH(MID($B903,5,4),Reference!$E:$E,0),0))),$D903,)</f>
        <v>0</v>
      </c>
      <c r="G903" s="14">
        <f t="shared" si="85"/>
        <v>641643.89666666673</v>
      </c>
      <c r="H903" s="14">
        <f t="shared" si="86"/>
        <v>0</v>
      </c>
      <c r="I903" s="14">
        <f>IF(AND(F903=0,G903=0,H903=0,_xlfn.IFNA(MATCH(LEFT($B903,8),Reference!$G:$G,0),0)),0,
IF(AND(F903=0,G903=0,H903=0,_xlfn.IFNA(MATCH(LEFT($B903,8),Reference!$H:$H,0),0)),$D903,
IF(AND(F903=0,G903=0,H903=0,_xlfn.IFNA(MATCH(LEFT($C903,4),Reference!$H:$H,0),0)),$D903,
IF((AND(F903=0,G903=0,H903=0,(_xlfn.IFNA(MATCH(LEFT($B903,4),Reference!$H:$H,0),0)))),$D903,
IF(AND(F903=0,G903=0,H903=0,_xlfn.IFNA(MATCH(MID($B903,5,4),Reference!$H:$H,0),0),LEFT($C903,4)&lt;&gt;"8865"),$D903,0)))))</f>
        <v>0</v>
      </c>
      <c r="J903" s="14">
        <f t="shared" si="87"/>
        <v>0</v>
      </c>
      <c r="K903" s="14">
        <f t="shared" si="88"/>
        <v>641643.89666666673</v>
      </c>
      <c r="L903" s="14">
        <f t="shared" si="89"/>
        <v>0</v>
      </c>
      <c r="M903" s="14" t="str">
        <f>IFERROR(IFERROR(INDEX(Reference!$C:$C,MATCH(VALUE(LEFT(B903,(FIND("-",B903,1)-1))),Reference!$B:$B,0)),INDEX(Reference!$C:$C,MATCH((LEFT(B903,(FIND("-",B903,1)-1))),Reference!$B:$B,0))),IFERROR(IF(FIND("-",B903),"Asset Management",""),""))</f>
        <v>DBU/Fleet</v>
      </c>
      <c r="N903" s="14" t="str">
        <f>_xlfn.IFNA(INDEX(Reference!$M:$N,MATCH($C903,Reference!$M:$M,0),2),"Exclude")</f>
        <v>Exclude</v>
      </c>
      <c r="O903" s="14" t="str">
        <f>VLOOKUP(X903,'Department Detail'!$A$2:$F$5229,5,FALSE)</f>
        <v>PST &amp; Field Support Services</v>
      </c>
      <c r="R903" s="76"/>
      <c r="X903" s="14">
        <v>4651</v>
      </c>
    </row>
    <row r="904" spans="1:24" s="14" customFormat="1" ht="15" thickBot="1" x14ac:dyDescent="0.35">
      <c r="A904" s="13"/>
      <c r="B904" s="57" t="s">
        <v>571</v>
      </c>
      <c r="C904" s="57" t="s">
        <v>270</v>
      </c>
      <c r="D904" s="56">
        <v>13.71</v>
      </c>
      <c r="E904" s="56"/>
      <c r="F904" s="14">
        <f>IF(AND(LEFT($C904,4)&lt;&gt;"8310")*OR(_xlfn.IFNA(MATCH(LEFT($B904,8),Reference!$E:$E,0),0),(_xlfn.IFNA(MATCH(MID($B904,5,4),Reference!$E:$E,0),0))),$D904,)</f>
        <v>0</v>
      </c>
      <c r="G904" s="14">
        <f t="shared" si="85"/>
        <v>13.71</v>
      </c>
      <c r="H904" s="14">
        <f t="shared" si="86"/>
        <v>0</v>
      </c>
      <c r="I904" s="14">
        <f>IF(AND(F904=0,G904=0,H904=0,_xlfn.IFNA(MATCH(LEFT($B904,8),Reference!$G:$G,0),0)),0,
IF(AND(F904=0,G904=0,H904=0,_xlfn.IFNA(MATCH(LEFT($B904,8),Reference!$H:$H,0),0)),$D904,
IF(AND(F904=0,G904=0,H904=0,_xlfn.IFNA(MATCH(LEFT($C904,4),Reference!$H:$H,0),0)),$D904,
IF((AND(F904=0,G904=0,H904=0,(_xlfn.IFNA(MATCH(LEFT($B904,4),Reference!$H:$H,0),0)))),$D904,
IF(AND(F904=0,G904=0,H904=0,_xlfn.IFNA(MATCH(MID($B904,5,4),Reference!$H:$H,0),0),LEFT($C904,4)&lt;&gt;"8865"),$D904,0)))))</f>
        <v>0</v>
      </c>
      <c r="J904" s="14">
        <f t="shared" si="87"/>
        <v>0</v>
      </c>
      <c r="K904" s="14">
        <f t="shared" si="88"/>
        <v>13.71</v>
      </c>
      <c r="L904" s="14">
        <f t="shared" si="89"/>
        <v>0</v>
      </c>
      <c r="M904" s="14" t="str">
        <f>IFERROR(IFERROR(INDEX(Reference!$C:$C,MATCH(VALUE(LEFT(B904,(FIND("-",B904,1)-1))),Reference!$B:$B,0)),INDEX(Reference!$C:$C,MATCH((LEFT(B904,(FIND("-",B904,1)-1))),Reference!$B:$B,0))),IFERROR(IF(FIND("-",B904),"Asset Management",""),""))</f>
        <v>DBU/Fleet</v>
      </c>
      <c r="N904" s="14" t="str">
        <f>_xlfn.IFNA(INDEX(Reference!$M:$N,MATCH($C904,Reference!$M:$M,0),2),"Exclude")</f>
        <v>Exclude</v>
      </c>
      <c r="O904" s="14" t="str">
        <f>VLOOKUP(X904,'Department Detail'!$A$2:$F$5229,5,FALSE)</f>
        <v>PST &amp; Field Support Services</v>
      </c>
      <c r="R904" s="76"/>
      <c r="X904" s="14">
        <v>4651</v>
      </c>
    </row>
    <row r="905" spans="1:24" s="14" customFormat="1" ht="15" thickBot="1" x14ac:dyDescent="0.35">
      <c r="A905" s="13"/>
      <c r="B905" s="57" t="s">
        <v>571</v>
      </c>
      <c r="C905" s="57" t="s">
        <v>272</v>
      </c>
      <c r="D905" s="56">
        <v>48494.876666666663</v>
      </c>
      <c r="E905" s="56"/>
      <c r="F905" s="14">
        <f>IF(AND(LEFT($C905,4)&lt;&gt;"8310")*OR(_xlfn.IFNA(MATCH(LEFT($B905,8),Reference!$E:$E,0),0),(_xlfn.IFNA(MATCH(MID($B905,5,4),Reference!$E:$E,0),0))),$D905,)</f>
        <v>0</v>
      </c>
      <c r="G905" s="14">
        <f t="shared" si="85"/>
        <v>48494.876666666663</v>
      </c>
      <c r="H905" s="14">
        <f t="shared" si="86"/>
        <v>0</v>
      </c>
      <c r="I905" s="14">
        <f>IF(AND(F905=0,G905=0,H905=0,_xlfn.IFNA(MATCH(LEFT($B905,8),Reference!$G:$G,0),0)),0,
IF(AND(F905=0,G905=0,H905=0,_xlfn.IFNA(MATCH(LEFT($B905,8),Reference!$H:$H,0),0)),$D905,
IF(AND(F905=0,G905=0,H905=0,_xlfn.IFNA(MATCH(LEFT($C905,4),Reference!$H:$H,0),0)),$D905,
IF((AND(F905=0,G905=0,H905=0,(_xlfn.IFNA(MATCH(LEFT($B905,4),Reference!$H:$H,0),0)))),$D905,
IF(AND(F905=0,G905=0,H905=0,_xlfn.IFNA(MATCH(MID($B905,5,4),Reference!$H:$H,0),0),LEFT($C905,4)&lt;&gt;"8865"),$D905,0)))))</f>
        <v>0</v>
      </c>
      <c r="J905" s="14">
        <f t="shared" si="87"/>
        <v>0</v>
      </c>
      <c r="K905" s="14">
        <f t="shared" si="88"/>
        <v>48494.876666666663</v>
      </c>
      <c r="L905" s="14">
        <f t="shared" si="89"/>
        <v>0</v>
      </c>
      <c r="M905" s="14" t="str">
        <f>IFERROR(IFERROR(INDEX(Reference!$C:$C,MATCH(VALUE(LEFT(B905,(FIND("-",B905,1)-1))),Reference!$B:$B,0)),INDEX(Reference!$C:$C,MATCH((LEFT(B905,(FIND("-",B905,1)-1))),Reference!$B:$B,0))),IFERROR(IF(FIND("-",B905),"Asset Management",""),""))</f>
        <v>DBU/Fleet</v>
      </c>
      <c r="N905" s="14" t="str">
        <f>_xlfn.IFNA(INDEX(Reference!$M:$N,MATCH($C905,Reference!$M:$M,0),2),"Exclude")</f>
        <v>Exclude</v>
      </c>
      <c r="O905" s="14" t="str">
        <f>VLOOKUP(X905,'Department Detail'!$A$2:$F$5229,5,FALSE)</f>
        <v>PST &amp; Field Support Services</v>
      </c>
      <c r="R905" s="76"/>
      <c r="X905" s="14">
        <v>4651</v>
      </c>
    </row>
    <row r="906" spans="1:24" s="14" customFormat="1" ht="15" thickBot="1" x14ac:dyDescent="0.35">
      <c r="A906" s="13"/>
      <c r="B906" s="57" t="s">
        <v>571</v>
      </c>
      <c r="C906" s="57" t="s">
        <v>273</v>
      </c>
      <c r="D906" s="56">
        <v>765.83333333333337</v>
      </c>
      <c r="E906" s="56"/>
      <c r="F906" s="14">
        <f>IF(AND(LEFT($C906,4)&lt;&gt;"8310")*OR(_xlfn.IFNA(MATCH(LEFT($B906,8),Reference!$E:$E,0),0),(_xlfn.IFNA(MATCH(MID($B906,5,4),Reference!$E:$E,0),0))),$D906,)</f>
        <v>0</v>
      </c>
      <c r="G906" s="14">
        <f t="shared" si="85"/>
        <v>765.83333333333337</v>
      </c>
      <c r="H906" s="14">
        <f t="shared" si="86"/>
        <v>0</v>
      </c>
      <c r="I906" s="14">
        <f>IF(AND(F906=0,G906=0,H906=0,_xlfn.IFNA(MATCH(LEFT($B906,8),Reference!$G:$G,0),0)),0,
IF(AND(F906=0,G906=0,H906=0,_xlfn.IFNA(MATCH(LEFT($B906,8),Reference!$H:$H,0),0)),$D906,
IF(AND(F906=0,G906=0,H906=0,_xlfn.IFNA(MATCH(LEFT($C906,4),Reference!$H:$H,0),0)),$D906,
IF((AND(F906=0,G906=0,H906=0,(_xlfn.IFNA(MATCH(LEFT($B906,4),Reference!$H:$H,0),0)))),$D906,
IF(AND(F906=0,G906=0,H906=0,_xlfn.IFNA(MATCH(MID($B906,5,4),Reference!$H:$H,0),0),LEFT($C906,4)&lt;&gt;"8865"),$D906,0)))))</f>
        <v>0</v>
      </c>
      <c r="J906" s="14">
        <f t="shared" si="87"/>
        <v>0</v>
      </c>
      <c r="K906" s="14">
        <f t="shared" si="88"/>
        <v>765.83333333333337</v>
      </c>
      <c r="L906" s="14">
        <f t="shared" si="89"/>
        <v>0</v>
      </c>
      <c r="M906" s="14" t="str">
        <f>IFERROR(IFERROR(INDEX(Reference!$C:$C,MATCH(VALUE(LEFT(B906,(FIND("-",B906,1)-1))),Reference!$B:$B,0)),INDEX(Reference!$C:$C,MATCH((LEFT(B906,(FIND("-",B906,1)-1))),Reference!$B:$B,0))),IFERROR(IF(FIND("-",B906),"Asset Management",""),""))</f>
        <v>DBU/Fleet</v>
      </c>
      <c r="N906" s="14" t="str">
        <f>_xlfn.IFNA(INDEX(Reference!$M:$N,MATCH($C906,Reference!$M:$M,0),2),"Exclude")</f>
        <v>Exclude</v>
      </c>
      <c r="O906" s="14" t="str">
        <f>VLOOKUP(X906,'Department Detail'!$A$2:$F$5229,5,FALSE)</f>
        <v>PST &amp; Field Support Services</v>
      </c>
      <c r="R906" s="76"/>
      <c r="X906" s="14">
        <v>4652</v>
      </c>
    </row>
    <row r="907" spans="1:24" s="14" customFormat="1" ht="15" thickBot="1" x14ac:dyDescent="0.35">
      <c r="A907" s="13"/>
      <c r="B907" s="57" t="s">
        <v>571</v>
      </c>
      <c r="C907" s="57" t="s">
        <v>274</v>
      </c>
      <c r="D907" s="56">
        <v>74752.950000000012</v>
      </c>
      <c r="E907" s="56"/>
      <c r="F907" s="14">
        <f>IF(AND(LEFT($C907,4)&lt;&gt;"8310")*OR(_xlfn.IFNA(MATCH(LEFT($B907,8),Reference!$E:$E,0),0),(_xlfn.IFNA(MATCH(MID($B907,5,4),Reference!$E:$E,0),0))),$D907,)</f>
        <v>0</v>
      </c>
      <c r="G907" s="14">
        <f t="shared" si="85"/>
        <v>74752.950000000012</v>
      </c>
      <c r="H907" s="14">
        <f t="shared" si="86"/>
        <v>0</v>
      </c>
      <c r="I907" s="14">
        <f>IF(AND(F907=0,G907=0,H907=0,_xlfn.IFNA(MATCH(LEFT($B907,8),Reference!$G:$G,0),0)),0,
IF(AND(F907=0,G907=0,H907=0,_xlfn.IFNA(MATCH(LEFT($B907,8),Reference!$H:$H,0),0)),$D907,
IF(AND(F907=0,G907=0,H907=0,_xlfn.IFNA(MATCH(LEFT($C907,4),Reference!$H:$H,0),0)),$D907,
IF((AND(F907=0,G907=0,H907=0,(_xlfn.IFNA(MATCH(LEFT($B907,4),Reference!$H:$H,0),0)))),$D907,
IF(AND(F907=0,G907=0,H907=0,_xlfn.IFNA(MATCH(MID($B907,5,4),Reference!$H:$H,0),0),LEFT($C907,4)&lt;&gt;"8865"),$D907,0)))))</f>
        <v>0</v>
      </c>
      <c r="J907" s="14">
        <f t="shared" si="87"/>
        <v>0</v>
      </c>
      <c r="K907" s="14">
        <f t="shared" si="88"/>
        <v>74752.950000000012</v>
      </c>
      <c r="L907" s="14">
        <f t="shared" si="89"/>
        <v>0</v>
      </c>
      <c r="M907" s="14" t="str">
        <f>IFERROR(IFERROR(INDEX(Reference!$C:$C,MATCH(VALUE(LEFT(B907,(FIND("-",B907,1)-1))),Reference!$B:$B,0)),INDEX(Reference!$C:$C,MATCH((LEFT(B907,(FIND("-",B907,1)-1))),Reference!$B:$B,0))),IFERROR(IF(FIND("-",B907),"Asset Management",""),""))</f>
        <v>DBU/Fleet</v>
      </c>
      <c r="N907" s="14" t="str">
        <f>_xlfn.IFNA(INDEX(Reference!$M:$N,MATCH($C907,Reference!$M:$M,0),2),"Exclude")</f>
        <v>Exclude</v>
      </c>
      <c r="O907" s="14" t="str">
        <f>VLOOKUP(X907,'Department Detail'!$A$2:$F$5229,5,FALSE)</f>
        <v>PST &amp; Field Support Services</v>
      </c>
      <c r="R907" s="76"/>
      <c r="X907" s="14">
        <v>4652</v>
      </c>
    </row>
    <row r="908" spans="1:24" s="14" customFormat="1" ht="15" thickBot="1" x14ac:dyDescent="0.35">
      <c r="A908" s="13"/>
      <c r="B908" s="57" t="s">
        <v>571</v>
      </c>
      <c r="C908" s="57" t="s">
        <v>276</v>
      </c>
      <c r="D908" s="56">
        <v>30370.253333333334</v>
      </c>
      <c r="E908" s="56"/>
      <c r="F908" s="14">
        <f>IF(AND(LEFT($C908,4)&lt;&gt;"8310")*OR(_xlfn.IFNA(MATCH(LEFT($B908,8),Reference!$E:$E,0),0),(_xlfn.IFNA(MATCH(MID($B908,5,4),Reference!$E:$E,0),0))),$D908,)</f>
        <v>0</v>
      </c>
      <c r="G908" s="14">
        <f t="shared" si="85"/>
        <v>30370.253333333334</v>
      </c>
      <c r="H908" s="14">
        <f t="shared" si="86"/>
        <v>0</v>
      </c>
      <c r="I908" s="14">
        <f>IF(AND(F908=0,G908=0,H908=0,_xlfn.IFNA(MATCH(LEFT($B908,8),Reference!$G:$G,0),0)),0,
IF(AND(F908=0,G908=0,H908=0,_xlfn.IFNA(MATCH(LEFT($B908,8),Reference!$H:$H,0),0)),$D908,
IF(AND(F908=0,G908=0,H908=0,_xlfn.IFNA(MATCH(LEFT($C908,4),Reference!$H:$H,0),0)),$D908,
IF((AND(F908=0,G908=0,H908=0,(_xlfn.IFNA(MATCH(LEFT($B908,4),Reference!$H:$H,0),0)))),$D908,
IF(AND(F908=0,G908=0,H908=0,_xlfn.IFNA(MATCH(MID($B908,5,4),Reference!$H:$H,0),0),LEFT($C908,4)&lt;&gt;"8865"),$D908,0)))))</f>
        <v>0</v>
      </c>
      <c r="J908" s="14">
        <f t="shared" si="87"/>
        <v>0</v>
      </c>
      <c r="K908" s="14">
        <f t="shared" si="88"/>
        <v>30370.253333333334</v>
      </c>
      <c r="L908" s="14">
        <f t="shared" si="89"/>
        <v>0</v>
      </c>
      <c r="M908" s="14" t="str">
        <f>IFERROR(IFERROR(INDEX(Reference!$C:$C,MATCH(VALUE(LEFT(B908,(FIND("-",B908,1)-1))),Reference!$B:$B,0)),INDEX(Reference!$C:$C,MATCH((LEFT(B908,(FIND("-",B908,1)-1))),Reference!$B:$B,0))),IFERROR(IF(FIND("-",B908),"Asset Management",""),""))</f>
        <v>DBU/Fleet</v>
      </c>
      <c r="N908" s="14" t="str">
        <f>_xlfn.IFNA(INDEX(Reference!$M:$N,MATCH($C908,Reference!$M:$M,0),2),"Exclude")</f>
        <v>Exclude</v>
      </c>
      <c r="O908" s="14" t="str">
        <f>VLOOKUP(X908,'Department Detail'!$A$2:$F$5229,5,FALSE)</f>
        <v>PST &amp; Field Support Services</v>
      </c>
      <c r="R908" s="76"/>
      <c r="X908" s="14">
        <v>4652</v>
      </c>
    </row>
    <row r="909" spans="1:24" s="14" customFormat="1" ht="15" thickBot="1" x14ac:dyDescent="0.35">
      <c r="A909" s="13"/>
      <c r="B909" s="57" t="s">
        <v>571</v>
      </c>
      <c r="C909" s="57" t="s">
        <v>244</v>
      </c>
      <c r="D909" s="56">
        <v>5575.84</v>
      </c>
      <c r="E909" s="56"/>
      <c r="F909" s="14">
        <f>IF(AND(LEFT($C909,4)&lt;&gt;"8310")*OR(_xlfn.IFNA(MATCH(LEFT($B909,8),Reference!$E:$E,0),0),(_xlfn.IFNA(MATCH(MID($B909,5,4),Reference!$E:$E,0),0))),$D909,)</f>
        <v>0</v>
      </c>
      <c r="G909" s="14">
        <f t="shared" si="85"/>
        <v>5575.84</v>
      </c>
      <c r="H909" s="14">
        <f t="shared" si="86"/>
        <v>0</v>
      </c>
      <c r="I909" s="14">
        <f>IF(AND(F909=0,G909=0,H909=0,_xlfn.IFNA(MATCH(LEFT($B909,8),Reference!$G:$G,0),0)),0,
IF(AND(F909=0,G909=0,H909=0,_xlfn.IFNA(MATCH(LEFT($B909,8),Reference!$H:$H,0),0)),$D909,
IF(AND(F909=0,G909=0,H909=0,_xlfn.IFNA(MATCH(LEFT($C909,4),Reference!$H:$H,0),0)),$D909,
IF((AND(F909=0,G909=0,H909=0,(_xlfn.IFNA(MATCH(LEFT($B909,4),Reference!$H:$H,0),0)))),$D909,
IF(AND(F909=0,G909=0,H909=0,_xlfn.IFNA(MATCH(MID($B909,5,4),Reference!$H:$H,0),0),LEFT($C909,4)&lt;&gt;"8865"),$D909,0)))))</f>
        <v>0</v>
      </c>
      <c r="J909" s="14">
        <f t="shared" si="87"/>
        <v>0</v>
      </c>
      <c r="K909" s="14">
        <f t="shared" si="88"/>
        <v>5575.84</v>
      </c>
      <c r="L909" s="14">
        <f t="shared" si="89"/>
        <v>0</v>
      </c>
      <c r="M909" s="14" t="str">
        <f>IFERROR(IFERROR(INDEX(Reference!$C:$C,MATCH(VALUE(LEFT(B909,(FIND("-",B909,1)-1))),Reference!$B:$B,0)),INDEX(Reference!$C:$C,MATCH((LEFT(B909,(FIND("-",B909,1)-1))),Reference!$B:$B,0))),IFERROR(IF(FIND("-",B909),"Asset Management",""),""))</f>
        <v>DBU/Fleet</v>
      </c>
      <c r="N909" s="14" t="str">
        <f>_xlfn.IFNA(INDEX(Reference!$M:$N,MATCH($C909,Reference!$M:$M,0),2),"Exclude")</f>
        <v>Nonlabor</v>
      </c>
      <c r="O909" s="14" t="str">
        <f>VLOOKUP(X909,'Department Detail'!$A$2:$F$5229,5,FALSE)</f>
        <v>PST &amp; Field Support Services</v>
      </c>
      <c r="R909" s="76"/>
      <c r="X909" s="14">
        <v>4653</v>
      </c>
    </row>
    <row r="910" spans="1:24" s="14" customFormat="1" ht="15" thickBot="1" x14ac:dyDescent="0.35">
      <c r="A910" s="13"/>
      <c r="B910" s="57" t="s">
        <v>571</v>
      </c>
      <c r="C910" s="57" t="s">
        <v>280</v>
      </c>
      <c r="D910" s="56">
        <v>5995.7833333333328</v>
      </c>
      <c r="E910" s="56"/>
      <c r="F910" s="14">
        <f>IF(AND(LEFT($C910,4)&lt;&gt;"8310")*OR(_xlfn.IFNA(MATCH(LEFT($B910,8),Reference!$E:$E,0),0),(_xlfn.IFNA(MATCH(MID($B910,5,4),Reference!$E:$E,0),0))),$D910,)</f>
        <v>0</v>
      </c>
      <c r="G910" s="14">
        <f t="shared" si="85"/>
        <v>5995.7833333333328</v>
      </c>
      <c r="H910" s="14">
        <f t="shared" si="86"/>
        <v>0</v>
      </c>
      <c r="I910" s="14">
        <f>IF(AND(F910=0,G910=0,H910=0,_xlfn.IFNA(MATCH(LEFT($B910,8),Reference!$G:$G,0),0)),0,
IF(AND(F910=0,G910=0,H910=0,_xlfn.IFNA(MATCH(LEFT($B910,8),Reference!$H:$H,0),0)),$D910,
IF(AND(F910=0,G910=0,H910=0,_xlfn.IFNA(MATCH(LEFT($C910,4),Reference!$H:$H,0),0)),$D910,
IF((AND(F910=0,G910=0,H910=0,(_xlfn.IFNA(MATCH(LEFT($B910,4),Reference!$H:$H,0),0)))),$D910,
IF(AND(F910=0,G910=0,H910=0,_xlfn.IFNA(MATCH(MID($B910,5,4),Reference!$H:$H,0),0),LEFT($C910,4)&lt;&gt;"8865"),$D910,0)))))</f>
        <v>0</v>
      </c>
      <c r="J910" s="14">
        <f t="shared" si="87"/>
        <v>0</v>
      </c>
      <c r="K910" s="14">
        <f t="shared" si="88"/>
        <v>5995.7833333333328</v>
      </c>
      <c r="L910" s="14">
        <f t="shared" si="89"/>
        <v>0</v>
      </c>
      <c r="M910" s="14" t="str">
        <f>IFERROR(IFERROR(INDEX(Reference!$C:$C,MATCH(VALUE(LEFT(B910,(FIND("-",B910,1)-1))),Reference!$B:$B,0)),INDEX(Reference!$C:$C,MATCH((LEFT(B910,(FIND("-",B910,1)-1))),Reference!$B:$B,0))),IFERROR(IF(FIND("-",B910),"Asset Management",""),""))</f>
        <v>DBU/Fleet</v>
      </c>
      <c r="N910" s="14" t="str">
        <f>_xlfn.IFNA(INDEX(Reference!$M:$N,MATCH($C910,Reference!$M:$M,0),2),"Exclude")</f>
        <v>Exclude</v>
      </c>
      <c r="O910" s="14" t="str">
        <f>VLOOKUP(X910,'Department Detail'!$A$2:$F$5229,5,FALSE)</f>
        <v>PST &amp; Field Support Services</v>
      </c>
      <c r="R910" s="76"/>
      <c r="X910" s="14">
        <v>4653</v>
      </c>
    </row>
    <row r="911" spans="1:24" s="14" customFormat="1" ht="15" thickBot="1" x14ac:dyDescent="0.35">
      <c r="A911" s="13"/>
      <c r="B911" s="57" t="s">
        <v>571</v>
      </c>
      <c r="C911" s="57" t="s">
        <v>190</v>
      </c>
      <c r="D911" s="56">
        <v>427.9</v>
      </c>
      <c r="E911" s="56"/>
      <c r="F911" s="14">
        <f>IF(AND(LEFT($C911,4)&lt;&gt;"8310")*OR(_xlfn.IFNA(MATCH(LEFT($B911,8),Reference!$E:$E,0),0),(_xlfn.IFNA(MATCH(MID($B911,5,4),Reference!$E:$E,0),0))),$D911,)</f>
        <v>0</v>
      </c>
      <c r="G911" s="14">
        <f t="shared" si="85"/>
        <v>427.9</v>
      </c>
      <c r="H911" s="14">
        <f t="shared" si="86"/>
        <v>0</v>
      </c>
      <c r="I911" s="14">
        <f>IF(AND(F911=0,G911=0,H911=0,_xlfn.IFNA(MATCH(LEFT($B911,8),Reference!$G:$G,0),0)),0,
IF(AND(F911=0,G911=0,H911=0,_xlfn.IFNA(MATCH(LEFT($B911,8),Reference!$H:$H,0),0)),$D911,
IF(AND(F911=0,G911=0,H911=0,_xlfn.IFNA(MATCH(LEFT($C911,4),Reference!$H:$H,0),0)),$D911,
IF((AND(F911=0,G911=0,H911=0,(_xlfn.IFNA(MATCH(LEFT($B911,4),Reference!$H:$H,0),0)))),$D911,
IF(AND(F911=0,G911=0,H911=0,_xlfn.IFNA(MATCH(MID($B911,5,4),Reference!$H:$H,0),0),LEFT($C911,4)&lt;&gt;"8865"),$D911,0)))))</f>
        <v>0</v>
      </c>
      <c r="J911" s="14">
        <f t="shared" si="87"/>
        <v>0</v>
      </c>
      <c r="K911" s="14">
        <f t="shared" si="88"/>
        <v>427.9</v>
      </c>
      <c r="L911" s="14">
        <f t="shared" si="89"/>
        <v>0</v>
      </c>
      <c r="M911" s="14" t="str">
        <f>IFERROR(IFERROR(INDEX(Reference!$C:$C,MATCH(VALUE(LEFT(B911,(FIND("-",B911,1)-1))),Reference!$B:$B,0)),INDEX(Reference!$C:$C,MATCH((LEFT(B911,(FIND("-",B911,1)-1))),Reference!$B:$B,0))),IFERROR(IF(FIND("-",B911),"Asset Management",""),""))</f>
        <v>DBU/Fleet</v>
      </c>
      <c r="N911" s="14" t="str">
        <f>_xlfn.IFNA(INDEX(Reference!$M:$N,MATCH($C911,Reference!$M:$M,0),2),"Exclude")</f>
        <v>Nonlabor</v>
      </c>
      <c r="O911" s="14" t="str">
        <f>VLOOKUP(X911,'Department Detail'!$A$2:$F$5229,5,FALSE)</f>
        <v>PST &amp; Field Support Services</v>
      </c>
      <c r="R911" s="76"/>
      <c r="X911" s="14">
        <v>4653</v>
      </c>
    </row>
    <row r="912" spans="1:24" s="14" customFormat="1" ht="15" thickBot="1" x14ac:dyDescent="0.35">
      <c r="A912" s="13"/>
      <c r="B912" s="57" t="s">
        <v>571</v>
      </c>
      <c r="C912" s="57" t="s">
        <v>194</v>
      </c>
      <c r="D912" s="56">
        <v>639.66666666666663</v>
      </c>
      <c r="E912" s="56"/>
      <c r="F912" s="14">
        <f>IF(AND(LEFT($C912,4)&lt;&gt;"8310")*OR(_xlfn.IFNA(MATCH(LEFT($B912,8),Reference!$E:$E,0),0),(_xlfn.IFNA(MATCH(MID($B912,5,4),Reference!$E:$E,0),0))),$D912,)</f>
        <v>0</v>
      </c>
      <c r="G912" s="14">
        <f t="shared" si="85"/>
        <v>639.66666666666663</v>
      </c>
      <c r="H912" s="14">
        <f t="shared" si="86"/>
        <v>0</v>
      </c>
      <c r="I912" s="14">
        <f>IF(AND(F912=0,G912=0,H912=0,_xlfn.IFNA(MATCH(LEFT($B912,8),Reference!$G:$G,0),0)),0,
IF(AND(F912=0,G912=0,H912=0,_xlfn.IFNA(MATCH(LEFT($B912,8),Reference!$H:$H,0),0)),$D912,
IF(AND(F912=0,G912=0,H912=0,_xlfn.IFNA(MATCH(LEFT($C912,4),Reference!$H:$H,0),0)),$D912,
IF((AND(F912=0,G912=0,H912=0,(_xlfn.IFNA(MATCH(LEFT($B912,4),Reference!$H:$H,0),0)))),$D912,
IF(AND(F912=0,G912=0,H912=0,_xlfn.IFNA(MATCH(MID($B912,5,4),Reference!$H:$H,0),0),LEFT($C912,4)&lt;&gt;"8865"),$D912,0)))))</f>
        <v>0</v>
      </c>
      <c r="J912" s="14">
        <f t="shared" si="87"/>
        <v>0</v>
      </c>
      <c r="K912" s="14">
        <f t="shared" si="88"/>
        <v>639.66666666666663</v>
      </c>
      <c r="L912" s="14">
        <f t="shared" si="89"/>
        <v>0</v>
      </c>
      <c r="M912" s="14" t="str">
        <f>IFERROR(IFERROR(INDEX(Reference!$C:$C,MATCH(VALUE(LEFT(B912,(FIND("-",B912,1)-1))),Reference!$B:$B,0)),INDEX(Reference!$C:$C,MATCH((LEFT(B912,(FIND("-",B912,1)-1))),Reference!$B:$B,0))),IFERROR(IF(FIND("-",B912),"Asset Management",""),""))</f>
        <v>DBU/Fleet</v>
      </c>
      <c r="N912" s="14" t="str">
        <f>_xlfn.IFNA(INDEX(Reference!$M:$N,MATCH($C912,Reference!$M:$M,0),2),"Exclude")</f>
        <v>Nonlabor</v>
      </c>
      <c r="O912" s="14" t="str">
        <f>VLOOKUP(X912,'Department Detail'!$A$2:$F$5229,5,FALSE)</f>
        <v>PST &amp; Field Support Services</v>
      </c>
      <c r="R912" s="76"/>
      <c r="X912" s="14">
        <v>4656</v>
      </c>
    </row>
    <row r="913" spans="1:24" s="14" customFormat="1" ht="15" thickBot="1" x14ac:dyDescent="0.35">
      <c r="A913" s="13"/>
      <c r="B913" s="57" t="s">
        <v>571</v>
      </c>
      <c r="C913" s="57" t="s">
        <v>572</v>
      </c>
      <c r="D913" s="56">
        <v>134.31</v>
      </c>
      <c r="E913" s="56"/>
      <c r="F913" s="14">
        <f>IF(AND(LEFT($C913,4)&lt;&gt;"8310")*OR(_xlfn.IFNA(MATCH(LEFT($B913,8),Reference!$E:$E,0),0),(_xlfn.IFNA(MATCH(MID($B913,5,4),Reference!$E:$E,0),0))),$D913,)</f>
        <v>0</v>
      </c>
      <c r="G913" s="14">
        <f t="shared" si="85"/>
        <v>134.31</v>
      </c>
      <c r="H913" s="14">
        <f t="shared" si="86"/>
        <v>0</v>
      </c>
      <c r="I913" s="14">
        <f>IF(AND(F913=0,G913=0,H913=0,_xlfn.IFNA(MATCH(LEFT($B913,8),Reference!$G:$G,0),0)),0,
IF(AND(F913=0,G913=0,H913=0,_xlfn.IFNA(MATCH(LEFT($B913,8),Reference!$H:$H,0),0)),$D913,
IF(AND(F913=0,G913=0,H913=0,_xlfn.IFNA(MATCH(LEFT($C913,4),Reference!$H:$H,0),0)),$D913,
IF((AND(F913=0,G913=0,H913=0,(_xlfn.IFNA(MATCH(LEFT($B913,4),Reference!$H:$H,0),0)))),$D913,
IF(AND(F913=0,G913=0,H913=0,_xlfn.IFNA(MATCH(MID($B913,5,4),Reference!$H:$H,0),0),LEFT($C913,4)&lt;&gt;"8865"),$D913,0)))))</f>
        <v>0</v>
      </c>
      <c r="J913" s="14">
        <f t="shared" si="87"/>
        <v>0</v>
      </c>
      <c r="K913" s="14">
        <f t="shared" si="88"/>
        <v>134.31</v>
      </c>
      <c r="L913" s="14">
        <f t="shared" si="89"/>
        <v>0</v>
      </c>
      <c r="M913" s="14" t="str">
        <f>IFERROR(IFERROR(INDEX(Reference!$C:$C,MATCH(VALUE(LEFT(B913,(FIND("-",B913,1)-1))),Reference!$B:$B,0)),INDEX(Reference!$C:$C,MATCH((LEFT(B913,(FIND("-",B913,1)-1))),Reference!$B:$B,0))),IFERROR(IF(FIND("-",B913),"Asset Management",""),""))</f>
        <v>DBU/Fleet</v>
      </c>
      <c r="N913" s="14" t="str">
        <f>_xlfn.IFNA(INDEX(Reference!$M:$N,MATCH($C913,Reference!$M:$M,0),2),"Exclude")</f>
        <v>Exclude</v>
      </c>
      <c r="O913" s="14" t="str">
        <f>VLOOKUP(X913,'Department Detail'!$A$2:$F$5229,5,FALSE)</f>
        <v>PST &amp; Field Support Services</v>
      </c>
      <c r="R913" s="76"/>
      <c r="X913" s="14">
        <v>4656</v>
      </c>
    </row>
    <row r="914" spans="1:24" s="14" customFormat="1" ht="15" thickBot="1" x14ac:dyDescent="0.35">
      <c r="A914" s="13"/>
      <c r="B914" s="57" t="s">
        <v>571</v>
      </c>
      <c r="C914" s="57" t="s">
        <v>185</v>
      </c>
      <c r="D914" s="56">
        <v>130632.36635722801</v>
      </c>
      <c r="E914" s="56"/>
      <c r="F914" s="14">
        <f>IF(AND(LEFT($C914,4)&lt;&gt;"8310")*OR(_xlfn.IFNA(MATCH(LEFT($B914,8),Reference!$E:$E,0),0),(_xlfn.IFNA(MATCH(MID($B914,5,4),Reference!$E:$E,0),0))),$D914,)</f>
        <v>0</v>
      </c>
      <c r="G914" s="14">
        <f t="shared" si="85"/>
        <v>130632.36635722801</v>
      </c>
      <c r="H914" s="14">
        <f t="shared" si="86"/>
        <v>0</v>
      </c>
      <c r="I914" s="14">
        <f>IF(AND(F914=0,G914=0,H914=0,_xlfn.IFNA(MATCH(LEFT($B914,8),Reference!$G:$G,0),0)),0,
IF(AND(F914=0,G914=0,H914=0,_xlfn.IFNA(MATCH(LEFT($B914,8),Reference!$H:$H,0),0)),$D914,
IF(AND(F914=0,G914=0,H914=0,_xlfn.IFNA(MATCH(LEFT($C914,4),Reference!$H:$H,0),0)),$D914,
IF((AND(F914=0,G914=0,H914=0,(_xlfn.IFNA(MATCH(LEFT($B914,4),Reference!$H:$H,0),0)))),$D914,
IF(AND(F914=0,G914=0,H914=0,_xlfn.IFNA(MATCH(MID($B914,5,4),Reference!$H:$H,0),0),LEFT($C914,4)&lt;&gt;"8865"),$D914,0)))))</f>
        <v>0</v>
      </c>
      <c r="J914" s="14">
        <f t="shared" si="87"/>
        <v>0</v>
      </c>
      <c r="K914" s="14">
        <f t="shared" si="88"/>
        <v>130632.36635722801</v>
      </c>
      <c r="L914" s="14">
        <f t="shared" si="89"/>
        <v>0</v>
      </c>
      <c r="M914" s="14" t="str">
        <f>IFERROR(IFERROR(INDEX(Reference!$C:$C,MATCH(VALUE(LEFT(B914,(FIND("-",B914,1)-1))),Reference!$B:$B,0)),INDEX(Reference!$C:$C,MATCH((LEFT(B914,(FIND("-",B914,1)-1))),Reference!$B:$B,0))),IFERROR(IF(FIND("-",B914),"Asset Management",""),""))</f>
        <v>DBU/Fleet</v>
      </c>
      <c r="N914" s="14" t="str">
        <f>_xlfn.IFNA(INDEX(Reference!$M:$N,MATCH($C914,Reference!$M:$M,0),2),"Exclude")</f>
        <v>NonUnion Labor</v>
      </c>
      <c r="O914" s="14" t="str">
        <f>VLOOKUP(X914,'Department Detail'!$A$2:$F$5229,5,FALSE)</f>
        <v>PST &amp; Field Support Services</v>
      </c>
      <c r="R914" s="76"/>
      <c r="X914" s="14">
        <v>4656</v>
      </c>
    </row>
    <row r="915" spans="1:24" s="14" customFormat="1" ht="15" thickBot="1" x14ac:dyDescent="0.35">
      <c r="A915" s="13"/>
      <c r="B915" s="57" t="s">
        <v>571</v>
      </c>
      <c r="C915" s="57" t="s">
        <v>186</v>
      </c>
      <c r="D915" s="56">
        <v>456613.62775436824</v>
      </c>
      <c r="E915" s="56"/>
      <c r="F915" s="14">
        <f>IF(AND(LEFT($C915,4)&lt;&gt;"8310")*OR(_xlfn.IFNA(MATCH(LEFT($B915,8),Reference!$E:$E,0),0),(_xlfn.IFNA(MATCH(MID($B915,5,4),Reference!$E:$E,0),0))),$D915,)</f>
        <v>0</v>
      </c>
      <c r="G915" s="14">
        <f t="shared" si="85"/>
        <v>456613.62775436824</v>
      </c>
      <c r="H915" s="14">
        <f t="shared" si="86"/>
        <v>0</v>
      </c>
      <c r="I915" s="14">
        <f>IF(AND(F915=0,G915=0,H915=0,_xlfn.IFNA(MATCH(LEFT($B915,8),Reference!$G:$G,0),0)),0,
IF(AND(F915=0,G915=0,H915=0,_xlfn.IFNA(MATCH(LEFT($B915,8),Reference!$H:$H,0),0)),$D915,
IF(AND(F915=0,G915=0,H915=0,_xlfn.IFNA(MATCH(LEFT($C915,4),Reference!$H:$H,0),0)),$D915,
IF((AND(F915=0,G915=0,H915=0,(_xlfn.IFNA(MATCH(LEFT($B915,4),Reference!$H:$H,0),0)))),$D915,
IF(AND(F915=0,G915=0,H915=0,_xlfn.IFNA(MATCH(MID($B915,5,4),Reference!$H:$H,0),0),LEFT($C915,4)&lt;&gt;"8865"),$D915,0)))))</f>
        <v>0</v>
      </c>
      <c r="J915" s="14">
        <f t="shared" si="87"/>
        <v>0</v>
      </c>
      <c r="K915" s="14">
        <f t="shared" si="88"/>
        <v>456613.62775436824</v>
      </c>
      <c r="L915" s="14">
        <f t="shared" si="89"/>
        <v>0</v>
      </c>
      <c r="M915" s="14" t="str">
        <f>IFERROR(IFERROR(INDEX(Reference!$C:$C,MATCH(VALUE(LEFT(B915,(FIND("-",B915,1)-1))),Reference!$B:$B,0)),INDEX(Reference!$C:$C,MATCH((LEFT(B915,(FIND("-",B915,1)-1))),Reference!$B:$B,0))),IFERROR(IF(FIND("-",B915),"Asset Management",""),""))</f>
        <v>DBU/Fleet</v>
      </c>
      <c r="N915" s="14" t="str">
        <f>_xlfn.IFNA(INDEX(Reference!$M:$N,MATCH($C915,Reference!$M:$M,0),2),"Exclude")</f>
        <v>Union Labor</v>
      </c>
      <c r="O915" s="14" t="str">
        <f>VLOOKUP(X915,'Department Detail'!$A$2:$F$5229,5,FALSE)</f>
        <v>PST &amp; Field Support Services</v>
      </c>
      <c r="R915" s="76"/>
      <c r="X915" s="14">
        <v>4657</v>
      </c>
    </row>
    <row r="916" spans="1:24" s="14" customFormat="1" ht="15" thickBot="1" x14ac:dyDescent="0.35">
      <c r="A916" s="13"/>
      <c r="B916" s="57" t="s">
        <v>571</v>
      </c>
      <c r="C916" s="57" t="s">
        <v>197</v>
      </c>
      <c r="D916" s="56">
        <v>23168.510000000002</v>
      </c>
      <c r="E916" s="56"/>
      <c r="F916" s="14">
        <f>IF(AND(LEFT($C916,4)&lt;&gt;"8310")*OR(_xlfn.IFNA(MATCH(LEFT($B916,8),Reference!$E:$E,0),0),(_xlfn.IFNA(MATCH(MID($B916,5,4),Reference!$E:$E,0),0))),$D916,)</f>
        <v>0</v>
      </c>
      <c r="G916" s="14">
        <f t="shared" si="85"/>
        <v>23168.510000000002</v>
      </c>
      <c r="H916" s="14">
        <f t="shared" si="86"/>
        <v>0</v>
      </c>
      <c r="I916" s="14">
        <f>IF(AND(F916=0,G916=0,H916=0,_xlfn.IFNA(MATCH(LEFT($B916,8),Reference!$G:$G,0),0)),0,
IF(AND(F916=0,G916=0,H916=0,_xlfn.IFNA(MATCH(LEFT($B916,8),Reference!$H:$H,0),0)),$D916,
IF(AND(F916=0,G916=0,H916=0,_xlfn.IFNA(MATCH(LEFT($C916,4),Reference!$H:$H,0),0)),$D916,
IF((AND(F916=0,G916=0,H916=0,(_xlfn.IFNA(MATCH(LEFT($B916,4),Reference!$H:$H,0),0)))),$D916,
IF(AND(F916=0,G916=0,H916=0,_xlfn.IFNA(MATCH(MID($B916,5,4),Reference!$H:$H,0),0),LEFT($C916,4)&lt;&gt;"8865"),$D916,0)))))</f>
        <v>0</v>
      </c>
      <c r="J916" s="14">
        <f t="shared" si="87"/>
        <v>0</v>
      </c>
      <c r="K916" s="14">
        <f t="shared" si="88"/>
        <v>23168.510000000002</v>
      </c>
      <c r="L916" s="14">
        <f t="shared" si="89"/>
        <v>0</v>
      </c>
      <c r="M916" s="14" t="str">
        <f>IFERROR(IFERROR(INDEX(Reference!$C:$C,MATCH(VALUE(LEFT(B916,(FIND("-",B916,1)-1))),Reference!$B:$B,0)),INDEX(Reference!$C:$C,MATCH((LEFT(B916,(FIND("-",B916,1)-1))),Reference!$B:$B,0))),IFERROR(IF(FIND("-",B916),"Asset Management",""),""))</f>
        <v>DBU/Fleet</v>
      </c>
      <c r="N916" s="14" t="str">
        <f>_xlfn.IFNA(INDEX(Reference!$M:$N,MATCH($C916,Reference!$M:$M,0),2),"Exclude")</f>
        <v>Union Labor</v>
      </c>
      <c r="O916" s="14" t="str">
        <f>VLOOKUP(X916,'Department Detail'!$A$2:$F$5229,5,FALSE)</f>
        <v>PST &amp; Field Support Services</v>
      </c>
      <c r="R916" s="76"/>
      <c r="X916" s="14">
        <v>4657</v>
      </c>
    </row>
    <row r="917" spans="1:24" s="14" customFormat="1" ht="15" thickBot="1" x14ac:dyDescent="0.35">
      <c r="A917" s="13"/>
      <c r="B917" s="57" t="s">
        <v>571</v>
      </c>
      <c r="C917" s="57" t="s">
        <v>201</v>
      </c>
      <c r="D917" s="56">
        <v>11018.653333333334</v>
      </c>
      <c r="E917" s="56"/>
      <c r="F917" s="14">
        <f>IF(AND(LEFT($C917,4)&lt;&gt;"8310")*OR(_xlfn.IFNA(MATCH(LEFT($B917,8),Reference!$E:$E,0),0),(_xlfn.IFNA(MATCH(MID($B917,5,4),Reference!$E:$E,0),0))),$D917,)</f>
        <v>0</v>
      </c>
      <c r="G917" s="14">
        <f t="shared" si="85"/>
        <v>11018.653333333334</v>
      </c>
      <c r="H917" s="14">
        <f t="shared" si="86"/>
        <v>0</v>
      </c>
      <c r="I917" s="14">
        <f>IF(AND(F917=0,G917=0,H917=0,_xlfn.IFNA(MATCH(LEFT($B917,8),Reference!$G:$G,0),0)),0,
IF(AND(F917=0,G917=0,H917=0,_xlfn.IFNA(MATCH(LEFT($B917,8),Reference!$H:$H,0),0)),$D917,
IF(AND(F917=0,G917=0,H917=0,_xlfn.IFNA(MATCH(LEFT($C917,4),Reference!$H:$H,0),0)),$D917,
IF((AND(F917=0,G917=0,H917=0,(_xlfn.IFNA(MATCH(LEFT($B917,4),Reference!$H:$H,0),0)))),$D917,
IF(AND(F917=0,G917=0,H917=0,_xlfn.IFNA(MATCH(MID($B917,5,4),Reference!$H:$H,0),0),LEFT($C917,4)&lt;&gt;"8865"),$D917,0)))))</f>
        <v>0</v>
      </c>
      <c r="J917" s="14">
        <f t="shared" si="87"/>
        <v>0</v>
      </c>
      <c r="K917" s="14">
        <f t="shared" si="88"/>
        <v>11018.653333333334</v>
      </c>
      <c r="L917" s="14">
        <f t="shared" si="89"/>
        <v>0</v>
      </c>
      <c r="M917" s="14" t="str">
        <f>IFERROR(IFERROR(INDEX(Reference!$C:$C,MATCH(VALUE(LEFT(B917,(FIND("-",B917,1)-1))),Reference!$B:$B,0)),INDEX(Reference!$C:$C,MATCH((LEFT(B917,(FIND("-",B917,1)-1))),Reference!$B:$B,0))),IFERROR(IF(FIND("-",B917),"Asset Management",""),""))</f>
        <v>DBU/Fleet</v>
      </c>
      <c r="N917" s="14" t="str">
        <f>_xlfn.IFNA(INDEX(Reference!$M:$N,MATCH($C917,Reference!$M:$M,0),2),"Exclude")</f>
        <v>Nonlabor</v>
      </c>
      <c r="O917" s="14" t="str">
        <f>VLOOKUP(X917,'Department Detail'!$A$2:$F$5229,5,FALSE)</f>
        <v>PST &amp; Field Support Services</v>
      </c>
      <c r="R917" s="76"/>
      <c r="X917" s="14">
        <v>4657</v>
      </c>
    </row>
    <row r="918" spans="1:24" s="14" customFormat="1" ht="15" thickBot="1" x14ac:dyDescent="0.35">
      <c r="A918" s="13"/>
      <c r="B918" s="57" t="s">
        <v>571</v>
      </c>
      <c r="C918" s="57" t="s">
        <v>202</v>
      </c>
      <c r="D918" s="56">
        <v>12826.583333333334</v>
      </c>
      <c r="E918" s="56"/>
      <c r="F918" s="14">
        <f>IF(AND(LEFT($C918,4)&lt;&gt;"8310")*OR(_xlfn.IFNA(MATCH(LEFT($B918,8),Reference!$E:$E,0),0),(_xlfn.IFNA(MATCH(MID($B918,5,4),Reference!$E:$E,0),0))),$D918,)</f>
        <v>0</v>
      </c>
      <c r="G918" s="14">
        <f t="shared" si="85"/>
        <v>12826.583333333334</v>
      </c>
      <c r="H918" s="14">
        <f t="shared" si="86"/>
        <v>0</v>
      </c>
      <c r="I918" s="14">
        <f>IF(AND(F918=0,G918=0,H918=0,_xlfn.IFNA(MATCH(LEFT($B918,8),Reference!$G:$G,0),0)),0,
IF(AND(F918=0,G918=0,H918=0,_xlfn.IFNA(MATCH(LEFT($B918,8),Reference!$H:$H,0),0)),$D918,
IF(AND(F918=0,G918=0,H918=0,_xlfn.IFNA(MATCH(LEFT($C918,4),Reference!$H:$H,0),0)),$D918,
IF((AND(F918=0,G918=0,H918=0,(_xlfn.IFNA(MATCH(LEFT($B918,4),Reference!$H:$H,0),0)))),$D918,
IF(AND(F918=0,G918=0,H918=0,_xlfn.IFNA(MATCH(MID($B918,5,4),Reference!$H:$H,0),0),LEFT($C918,4)&lt;&gt;"8865"),$D918,0)))))</f>
        <v>0</v>
      </c>
      <c r="J918" s="14">
        <f t="shared" si="87"/>
        <v>0</v>
      </c>
      <c r="K918" s="14">
        <f t="shared" si="88"/>
        <v>12826.583333333334</v>
      </c>
      <c r="L918" s="14">
        <f t="shared" si="89"/>
        <v>0</v>
      </c>
      <c r="M918" s="14" t="str">
        <f>IFERROR(IFERROR(INDEX(Reference!$C:$C,MATCH(VALUE(LEFT(B918,(FIND("-",B918,1)-1))),Reference!$B:$B,0)),INDEX(Reference!$C:$C,MATCH((LEFT(B918,(FIND("-",B918,1)-1))),Reference!$B:$B,0))),IFERROR(IF(FIND("-",B918),"Asset Management",""),""))</f>
        <v>DBU/Fleet</v>
      </c>
      <c r="N918" s="14" t="str">
        <f>_xlfn.IFNA(INDEX(Reference!$M:$N,MATCH($C918,Reference!$M:$M,0),2),"Exclude")</f>
        <v>Nonlabor</v>
      </c>
      <c r="O918" s="14" t="str">
        <f>VLOOKUP(X918,'Department Detail'!$A$2:$F$5229,5,FALSE)</f>
        <v>PST &amp; Field Support Services</v>
      </c>
      <c r="R918" s="76"/>
      <c r="X918" s="14">
        <v>4657</v>
      </c>
    </row>
    <row r="919" spans="1:24" s="14" customFormat="1" ht="15" thickBot="1" x14ac:dyDescent="0.35">
      <c r="A919" s="13"/>
      <c r="B919" s="57" t="s">
        <v>571</v>
      </c>
      <c r="C919" s="57" t="s">
        <v>206</v>
      </c>
      <c r="D919" s="56">
        <v>2473.3200000000002</v>
      </c>
      <c r="E919" s="56"/>
      <c r="F919" s="14">
        <f>IF(AND(LEFT($C919,4)&lt;&gt;"8310")*OR(_xlfn.IFNA(MATCH(LEFT($B919,8),Reference!$E:$E,0),0),(_xlfn.IFNA(MATCH(MID($B919,5,4),Reference!$E:$E,0),0))),$D919,)</f>
        <v>0</v>
      </c>
      <c r="G919" s="14">
        <f t="shared" si="85"/>
        <v>2473.3200000000002</v>
      </c>
      <c r="H919" s="14">
        <f t="shared" si="86"/>
        <v>0</v>
      </c>
      <c r="I919" s="14">
        <f>IF(AND(F919=0,G919=0,H919=0,_xlfn.IFNA(MATCH(LEFT($B919,8),Reference!$G:$G,0),0)),0,
IF(AND(F919=0,G919=0,H919=0,_xlfn.IFNA(MATCH(LEFT($B919,8),Reference!$H:$H,0),0)),$D919,
IF(AND(F919=0,G919=0,H919=0,_xlfn.IFNA(MATCH(LEFT($C919,4),Reference!$H:$H,0),0)),$D919,
IF((AND(F919=0,G919=0,H919=0,(_xlfn.IFNA(MATCH(LEFT($B919,4),Reference!$H:$H,0),0)))),$D919,
IF(AND(F919=0,G919=0,H919=0,_xlfn.IFNA(MATCH(MID($B919,5,4),Reference!$H:$H,0),0),LEFT($C919,4)&lt;&gt;"8865"),$D919,0)))))</f>
        <v>0</v>
      </c>
      <c r="J919" s="14">
        <f t="shared" si="87"/>
        <v>0</v>
      </c>
      <c r="K919" s="14">
        <f t="shared" si="88"/>
        <v>2473.3200000000002</v>
      </c>
      <c r="L919" s="14">
        <f t="shared" si="89"/>
        <v>0</v>
      </c>
      <c r="M919" s="14" t="str">
        <f>IFERROR(IFERROR(INDEX(Reference!$C:$C,MATCH(VALUE(LEFT(B919,(FIND("-",B919,1)-1))),Reference!$B:$B,0)),INDEX(Reference!$C:$C,MATCH((LEFT(B919,(FIND("-",B919,1)-1))),Reference!$B:$B,0))),IFERROR(IF(FIND("-",B919),"Asset Management",""),""))</f>
        <v>DBU/Fleet</v>
      </c>
      <c r="N919" s="14" t="str">
        <f>_xlfn.IFNA(INDEX(Reference!$M:$N,MATCH($C919,Reference!$M:$M,0),2),"Exclude")</f>
        <v>Nonlabor</v>
      </c>
      <c r="O919" s="14" t="str">
        <f>VLOOKUP(X919,'Department Detail'!$A$2:$F$5229,5,FALSE)</f>
        <v>PST &amp; Field Support Services</v>
      </c>
      <c r="R919" s="76"/>
      <c r="X919" s="14">
        <v>4660</v>
      </c>
    </row>
    <row r="920" spans="1:24" s="14" customFormat="1" ht="15" thickBot="1" x14ac:dyDescent="0.35">
      <c r="A920" s="13"/>
      <c r="B920" s="57" t="s">
        <v>571</v>
      </c>
      <c r="C920" s="57" t="s">
        <v>231</v>
      </c>
      <c r="D920" s="56">
        <v>572.87878787878788</v>
      </c>
      <c r="E920" s="56"/>
      <c r="F920" s="14">
        <f>IF(AND(LEFT($C920,4)&lt;&gt;"8310")*OR(_xlfn.IFNA(MATCH(LEFT($B920,8),Reference!$E:$E,0),0),(_xlfn.IFNA(MATCH(MID($B920,5,4),Reference!$E:$E,0),0))),$D920,)</f>
        <v>0</v>
      </c>
      <c r="G920" s="14">
        <f t="shared" si="85"/>
        <v>572.87878787878788</v>
      </c>
      <c r="H920" s="14">
        <f t="shared" si="86"/>
        <v>0</v>
      </c>
      <c r="I920" s="14">
        <f>IF(AND(F920=0,G920=0,H920=0,_xlfn.IFNA(MATCH(LEFT($B920,8),Reference!$G:$G,0),0)),0,
IF(AND(F920=0,G920=0,H920=0,_xlfn.IFNA(MATCH(LEFT($B920,8),Reference!$H:$H,0),0)),$D920,
IF(AND(F920=0,G920=0,H920=0,_xlfn.IFNA(MATCH(LEFT($C920,4),Reference!$H:$H,0),0)),$D920,
IF((AND(F920=0,G920=0,H920=0,(_xlfn.IFNA(MATCH(LEFT($B920,4),Reference!$H:$H,0),0)))),$D920,
IF(AND(F920=0,G920=0,H920=0,_xlfn.IFNA(MATCH(MID($B920,5,4),Reference!$H:$H,0),0),LEFT($C920,4)&lt;&gt;"8865"),$D920,0)))))</f>
        <v>0</v>
      </c>
      <c r="J920" s="14">
        <f t="shared" si="87"/>
        <v>0</v>
      </c>
      <c r="K920" s="14">
        <f t="shared" si="88"/>
        <v>572.87878787878788</v>
      </c>
      <c r="L920" s="14">
        <f t="shared" si="89"/>
        <v>0</v>
      </c>
      <c r="M920" s="14" t="str">
        <f>IFERROR(IFERROR(INDEX(Reference!$C:$C,MATCH(VALUE(LEFT(B920,(FIND("-",B920,1)-1))),Reference!$B:$B,0)),INDEX(Reference!$C:$C,MATCH((LEFT(B920,(FIND("-",B920,1)-1))),Reference!$B:$B,0))),IFERROR(IF(FIND("-",B920),"Asset Management",""),""))</f>
        <v>DBU/Fleet</v>
      </c>
      <c r="N920" s="14" t="str">
        <f>_xlfn.IFNA(INDEX(Reference!$M:$N,MATCH($C920,Reference!$M:$M,0),2),"Exclude")</f>
        <v>Nonlabor</v>
      </c>
      <c r="O920" s="14" t="str">
        <f>VLOOKUP(X920,'Department Detail'!$A$2:$F$5229,5,FALSE)</f>
        <v>PST &amp; Field Support Services</v>
      </c>
      <c r="R920" s="76"/>
      <c r="X920" s="14">
        <v>4660</v>
      </c>
    </row>
    <row r="921" spans="1:24" s="14" customFormat="1" ht="15" thickBot="1" x14ac:dyDescent="0.35">
      <c r="A921" s="13"/>
      <c r="B921" s="57" t="s">
        <v>571</v>
      </c>
      <c r="C921" s="57" t="s">
        <v>232</v>
      </c>
      <c r="D921" s="56">
        <v>92.25</v>
      </c>
      <c r="E921" s="56"/>
      <c r="F921" s="14">
        <f>IF(AND(LEFT($C921,4)&lt;&gt;"8310")*OR(_xlfn.IFNA(MATCH(LEFT($B921,8),Reference!$E:$E,0),0),(_xlfn.IFNA(MATCH(MID($B921,5,4),Reference!$E:$E,0),0))),$D921,)</f>
        <v>0</v>
      </c>
      <c r="G921" s="14">
        <f t="shared" si="85"/>
        <v>92.25</v>
      </c>
      <c r="H921" s="14">
        <f t="shared" si="86"/>
        <v>0</v>
      </c>
      <c r="I921" s="14">
        <f>IF(AND(F921=0,G921=0,H921=0,_xlfn.IFNA(MATCH(LEFT($B921,8),Reference!$G:$G,0),0)),0,
IF(AND(F921=0,G921=0,H921=0,_xlfn.IFNA(MATCH(LEFT($B921,8),Reference!$H:$H,0),0)),$D921,
IF(AND(F921=0,G921=0,H921=0,_xlfn.IFNA(MATCH(LEFT($C921,4),Reference!$H:$H,0),0)),$D921,
IF((AND(F921=0,G921=0,H921=0,(_xlfn.IFNA(MATCH(LEFT($B921,4),Reference!$H:$H,0),0)))),$D921,
IF(AND(F921=0,G921=0,H921=0,_xlfn.IFNA(MATCH(MID($B921,5,4),Reference!$H:$H,0),0),LEFT($C921,4)&lt;&gt;"8865"),$D921,0)))))</f>
        <v>0</v>
      </c>
      <c r="J921" s="14">
        <f t="shared" si="87"/>
        <v>0</v>
      </c>
      <c r="K921" s="14">
        <f t="shared" si="88"/>
        <v>92.25</v>
      </c>
      <c r="L921" s="14">
        <f t="shared" si="89"/>
        <v>0</v>
      </c>
      <c r="M921" s="14" t="str">
        <f>IFERROR(IFERROR(INDEX(Reference!$C:$C,MATCH(VALUE(LEFT(B921,(FIND("-",B921,1)-1))),Reference!$B:$B,0)),INDEX(Reference!$C:$C,MATCH((LEFT(B921,(FIND("-",B921,1)-1))),Reference!$B:$B,0))),IFERROR(IF(FIND("-",B921),"Asset Management",""),""))</f>
        <v>DBU/Fleet</v>
      </c>
      <c r="N921" s="14" t="str">
        <f>_xlfn.IFNA(INDEX(Reference!$M:$N,MATCH($C921,Reference!$M:$M,0),2),"Exclude")</f>
        <v>Exclude</v>
      </c>
      <c r="O921" s="14" t="str">
        <f>VLOOKUP(X921,'Department Detail'!$A$2:$F$5229,5,FALSE)</f>
        <v>PST &amp; Field Support Services</v>
      </c>
      <c r="R921" s="76"/>
      <c r="X921" s="14">
        <v>4660</v>
      </c>
    </row>
    <row r="922" spans="1:24" s="14" customFormat="1" ht="15" thickBot="1" x14ac:dyDescent="0.35">
      <c r="A922" s="13"/>
      <c r="B922" s="57" t="s">
        <v>571</v>
      </c>
      <c r="C922" s="57" t="s">
        <v>230</v>
      </c>
      <c r="D922" s="56">
        <v>346.73</v>
      </c>
      <c r="E922" s="56"/>
      <c r="F922" s="14">
        <f>IF(AND(LEFT($C922,4)&lt;&gt;"8310")*OR(_xlfn.IFNA(MATCH(LEFT($B922,8),Reference!$E:$E,0),0),(_xlfn.IFNA(MATCH(MID($B922,5,4),Reference!$E:$E,0),0))),$D922,)</f>
        <v>0</v>
      </c>
      <c r="G922" s="14">
        <f t="shared" si="85"/>
        <v>346.73</v>
      </c>
      <c r="H922" s="14">
        <f t="shared" si="86"/>
        <v>0</v>
      </c>
      <c r="I922" s="14">
        <f>IF(AND(F922=0,G922=0,H922=0,_xlfn.IFNA(MATCH(LEFT($B922,8),Reference!$G:$G,0),0)),0,
IF(AND(F922=0,G922=0,H922=0,_xlfn.IFNA(MATCH(LEFT($B922,8),Reference!$H:$H,0),0)),$D922,
IF(AND(F922=0,G922=0,H922=0,_xlfn.IFNA(MATCH(LEFT($C922,4),Reference!$H:$H,0),0)),$D922,
IF((AND(F922=0,G922=0,H922=0,(_xlfn.IFNA(MATCH(LEFT($B922,4),Reference!$H:$H,0),0)))),$D922,
IF(AND(F922=0,G922=0,H922=0,_xlfn.IFNA(MATCH(MID($B922,5,4),Reference!$H:$H,0),0),LEFT($C922,4)&lt;&gt;"8865"),$D922,0)))))</f>
        <v>0</v>
      </c>
      <c r="J922" s="14">
        <f t="shared" si="87"/>
        <v>0</v>
      </c>
      <c r="K922" s="14">
        <f t="shared" si="88"/>
        <v>346.73</v>
      </c>
      <c r="L922" s="14">
        <f t="shared" si="89"/>
        <v>0</v>
      </c>
      <c r="M922" s="14" t="str">
        <f>IFERROR(IFERROR(INDEX(Reference!$C:$C,MATCH(VALUE(LEFT(B922,(FIND("-",B922,1)-1))),Reference!$B:$B,0)),INDEX(Reference!$C:$C,MATCH((LEFT(B922,(FIND("-",B922,1)-1))),Reference!$B:$B,0))),IFERROR(IF(FIND("-",B922),"Asset Management",""),""))</f>
        <v>DBU/Fleet</v>
      </c>
      <c r="N922" s="14" t="str">
        <f>_xlfn.IFNA(INDEX(Reference!$M:$N,MATCH($C922,Reference!$M:$M,0),2),"Exclude")</f>
        <v>Nonlabor</v>
      </c>
      <c r="O922" s="14" t="str">
        <f>VLOOKUP(X922,'Department Detail'!$A$2:$F$5229,5,FALSE)</f>
        <v>PST &amp; Field Support Services</v>
      </c>
      <c r="R922" s="76"/>
      <c r="X922" s="14">
        <v>4660</v>
      </c>
    </row>
    <row r="923" spans="1:24" s="14" customFormat="1" ht="15" thickBot="1" x14ac:dyDescent="0.35">
      <c r="A923" s="13"/>
      <c r="B923" s="57" t="s">
        <v>571</v>
      </c>
      <c r="C923" s="57" t="s">
        <v>246</v>
      </c>
      <c r="D923" s="56">
        <v>642.27333333333331</v>
      </c>
      <c r="E923" s="56"/>
      <c r="F923" s="14">
        <f>IF(AND(LEFT($C923,4)&lt;&gt;"8310")*OR(_xlfn.IFNA(MATCH(LEFT($B923,8),Reference!$E:$E,0),0),(_xlfn.IFNA(MATCH(MID($B923,5,4),Reference!$E:$E,0),0))),$D923,)</f>
        <v>0</v>
      </c>
      <c r="G923" s="14">
        <f t="shared" si="85"/>
        <v>642.27333333333331</v>
      </c>
      <c r="H923" s="14">
        <f t="shared" si="86"/>
        <v>0</v>
      </c>
      <c r="I923" s="14">
        <f>IF(AND(F923=0,G923=0,H923=0,_xlfn.IFNA(MATCH(LEFT($B923,8),Reference!$G:$G,0),0)),0,
IF(AND(F923=0,G923=0,H923=0,_xlfn.IFNA(MATCH(LEFT($B923,8),Reference!$H:$H,0),0)),$D923,
IF(AND(F923=0,G923=0,H923=0,_xlfn.IFNA(MATCH(LEFT($C923,4),Reference!$H:$H,0),0)),$D923,
IF((AND(F923=0,G923=0,H923=0,(_xlfn.IFNA(MATCH(LEFT($B923,4),Reference!$H:$H,0),0)))),$D923,
IF(AND(F923=0,G923=0,H923=0,_xlfn.IFNA(MATCH(MID($B923,5,4),Reference!$H:$H,0),0),LEFT($C923,4)&lt;&gt;"8865"),$D923,0)))))</f>
        <v>0</v>
      </c>
      <c r="J923" s="14">
        <f t="shared" si="87"/>
        <v>0</v>
      </c>
      <c r="K923" s="14">
        <f t="shared" si="88"/>
        <v>642.27333333333331</v>
      </c>
      <c r="L923" s="14">
        <f t="shared" si="89"/>
        <v>0</v>
      </c>
      <c r="M923" s="14" t="str">
        <f>IFERROR(IFERROR(INDEX(Reference!$C:$C,MATCH(VALUE(LEFT(B923,(FIND("-",B923,1)-1))),Reference!$B:$B,0)),INDEX(Reference!$C:$C,MATCH((LEFT(B923,(FIND("-",B923,1)-1))),Reference!$B:$B,0))),IFERROR(IF(FIND("-",B923),"Asset Management",""),""))</f>
        <v>DBU/Fleet</v>
      </c>
      <c r="N923" s="14" t="str">
        <f>_xlfn.IFNA(INDEX(Reference!$M:$N,MATCH($C923,Reference!$M:$M,0),2),"Exclude")</f>
        <v>Exclude</v>
      </c>
      <c r="O923" s="14" t="str">
        <f>VLOOKUP(X923,'Department Detail'!$A$2:$F$5229,5,FALSE)</f>
        <v>PST &amp; Field Support Services</v>
      </c>
      <c r="R923" s="76"/>
      <c r="X923" s="14">
        <v>4660</v>
      </c>
    </row>
    <row r="924" spans="1:24" s="14" customFormat="1" ht="15" thickBot="1" x14ac:dyDescent="0.35">
      <c r="A924" s="13"/>
      <c r="B924" s="57" t="s">
        <v>571</v>
      </c>
      <c r="C924" s="57" t="s">
        <v>208</v>
      </c>
      <c r="D924" s="56">
        <v>8383.2733333333344</v>
      </c>
      <c r="E924" s="56"/>
      <c r="F924" s="14">
        <f>IF(AND(LEFT($C924,4)&lt;&gt;"8310")*OR(_xlfn.IFNA(MATCH(LEFT($B924,8),Reference!$E:$E,0),0),(_xlfn.IFNA(MATCH(MID($B924,5,4),Reference!$E:$E,0),0))),$D924,)</f>
        <v>0</v>
      </c>
      <c r="G924" s="14">
        <f t="shared" si="85"/>
        <v>8383.2733333333344</v>
      </c>
      <c r="H924" s="14">
        <f t="shared" si="86"/>
        <v>0</v>
      </c>
      <c r="I924" s="14">
        <f>IF(AND(F924=0,G924=0,H924=0,_xlfn.IFNA(MATCH(LEFT($B924,8),Reference!$G:$G,0),0)),0,
IF(AND(F924=0,G924=0,H924=0,_xlfn.IFNA(MATCH(LEFT($B924,8),Reference!$H:$H,0),0)),$D924,
IF(AND(F924=0,G924=0,H924=0,_xlfn.IFNA(MATCH(LEFT($C924,4),Reference!$H:$H,0),0)),$D924,
IF((AND(F924=0,G924=0,H924=0,(_xlfn.IFNA(MATCH(LEFT($B924,4),Reference!$H:$H,0),0)))),$D924,
IF(AND(F924=0,G924=0,H924=0,_xlfn.IFNA(MATCH(MID($B924,5,4),Reference!$H:$H,0),0),LEFT($C924,4)&lt;&gt;"8865"),$D924,0)))))</f>
        <v>0</v>
      </c>
      <c r="J924" s="14">
        <f t="shared" si="87"/>
        <v>0</v>
      </c>
      <c r="K924" s="14">
        <f t="shared" si="88"/>
        <v>8383.2733333333344</v>
      </c>
      <c r="L924" s="14">
        <f t="shared" si="89"/>
        <v>0</v>
      </c>
      <c r="M924" s="14" t="str">
        <f>IFERROR(IFERROR(INDEX(Reference!$C:$C,MATCH(VALUE(LEFT(B924,(FIND("-",B924,1)-1))),Reference!$B:$B,0)),INDEX(Reference!$C:$C,MATCH((LEFT(B924,(FIND("-",B924,1)-1))),Reference!$B:$B,0))),IFERROR(IF(FIND("-",B924),"Asset Management",""),""))</f>
        <v>DBU/Fleet</v>
      </c>
      <c r="N924" s="14" t="str">
        <f>_xlfn.IFNA(INDEX(Reference!$M:$N,MATCH($C924,Reference!$M:$M,0),2),"Exclude")</f>
        <v>Inventory</v>
      </c>
      <c r="O924" s="14" t="str">
        <f>VLOOKUP(X924,'Department Detail'!$A$2:$F$5229,5,FALSE)</f>
        <v>PST &amp; Field Support Services</v>
      </c>
      <c r="R924" s="76"/>
      <c r="X924" s="14">
        <v>4660</v>
      </c>
    </row>
    <row r="925" spans="1:24" s="14" customFormat="1" ht="15" thickBot="1" x14ac:dyDescent="0.35">
      <c r="A925" s="13"/>
      <c r="B925" s="57" t="s">
        <v>571</v>
      </c>
      <c r="C925" s="57" t="s">
        <v>182</v>
      </c>
      <c r="D925" s="56">
        <v>86036.26999999999</v>
      </c>
      <c r="E925" s="56"/>
      <c r="F925" s="14">
        <f>IF(AND(LEFT($C925,4)&lt;&gt;"8310")*OR(_xlfn.IFNA(MATCH(LEFT($B925,8),Reference!$E:$E,0),0),(_xlfn.IFNA(MATCH(MID($B925,5,4),Reference!$E:$E,0),0))),$D925,)</f>
        <v>0</v>
      </c>
      <c r="G925" s="14">
        <f t="shared" si="85"/>
        <v>86036.26999999999</v>
      </c>
      <c r="H925" s="14">
        <f t="shared" si="86"/>
        <v>0</v>
      </c>
      <c r="I925" s="14">
        <f>IF(AND(F925=0,G925=0,H925=0,_xlfn.IFNA(MATCH(LEFT($B925,8),Reference!$G:$G,0),0)),0,
IF(AND(F925=0,G925=0,H925=0,_xlfn.IFNA(MATCH(LEFT($B925,8),Reference!$H:$H,0),0)),$D925,
IF(AND(F925=0,G925=0,H925=0,_xlfn.IFNA(MATCH(LEFT($C925,4),Reference!$H:$H,0),0)),$D925,
IF((AND(F925=0,G925=0,H925=0,(_xlfn.IFNA(MATCH(LEFT($B925,4),Reference!$H:$H,0),0)))),$D925,
IF(AND(F925=0,G925=0,H925=0,_xlfn.IFNA(MATCH(MID($B925,5,4),Reference!$H:$H,0),0),LEFT($C925,4)&lt;&gt;"8865"),$D925,0)))))</f>
        <v>0</v>
      </c>
      <c r="J925" s="14">
        <f t="shared" si="87"/>
        <v>0</v>
      </c>
      <c r="K925" s="14">
        <f t="shared" si="88"/>
        <v>86036.26999999999</v>
      </c>
      <c r="L925" s="14">
        <f t="shared" si="89"/>
        <v>0</v>
      </c>
      <c r="M925" s="14" t="str">
        <f>IFERROR(IFERROR(INDEX(Reference!$C:$C,MATCH(VALUE(LEFT(B925,(FIND("-",B925,1)-1))),Reference!$B:$B,0)),INDEX(Reference!$C:$C,MATCH((LEFT(B925,(FIND("-",B925,1)-1))),Reference!$B:$B,0))),IFERROR(IF(FIND("-",B925),"Asset Management",""),""))</f>
        <v>DBU/Fleet</v>
      </c>
      <c r="N925" s="14" t="str">
        <f>_xlfn.IFNA(INDEX(Reference!$M:$N,MATCH($C925,Reference!$M:$M,0),2),"Exclude")</f>
        <v>Nonlabor</v>
      </c>
      <c r="O925" s="14" t="str">
        <f>VLOOKUP(X925,'Department Detail'!$A$2:$F$5229,5,FALSE)</f>
        <v>PST &amp; Field Support Services</v>
      </c>
      <c r="R925" s="76"/>
      <c r="X925" s="14">
        <v>4660</v>
      </c>
    </row>
    <row r="926" spans="1:24" s="14" customFormat="1" ht="15" thickBot="1" x14ac:dyDescent="0.35">
      <c r="A926" s="13"/>
      <c r="B926" s="57" t="s">
        <v>571</v>
      </c>
      <c r="C926" s="57" t="s">
        <v>233</v>
      </c>
      <c r="D926" s="56">
        <v>958.42</v>
      </c>
      <c r="E926" s="56"/>
      <c r="F926" s="14">
        <f>IF(AND(LEFT($C926,4)&lt;&gt;"8310")*OR(_xlfn.IFNA(MATCH(LEFT($B926,8),Reference!$E:$E,0),0),(_xlfn.IFNA(MATCH(MID($B926,5,4),Reference!$E:$E,0),0))),$D926,)</f>
        <v>0</v>
      </c>
      <c r="G926" s="14">
        <f t="shared" si="85"/>
        <v>958.42</v>
      </c>
      <c r="H926" s="14">
        <f t="shared" si="86"/>
        <v>0</v>
      </c>
      <c r="I926" s="14">
        <f>IF(AND(F926=0,G926=0,H926=0,_xlfn.IFNA(MATCH(LEFT($B926,8),Reference!$G:$G,0),0)),0,
IF(AND(F926=0,G926=0,H926=0,_xlfn.IFNA(MATCH(LEFT($B926,8),Reference!$H:$H,0),0)),$D926,
IF(AND(F926=0,G926=0,H926=0,_xlfn.IFNA(MATCH(LEFT($C926,4),Reference!$H:$H,0),0)),$D926,
IF((AND(F926=0,G926=0,H926=0,(_xlfn.IFNA(MATCH(LEFT($B926,4),Reference!$H:$H,0),0)))),$D926,
IF(AND(F926=0,G926=0,H926=0,_xlfn.IFNA(MATCH(MID($B926,5,4),Reference!$H:$H,0),0),LEFT($C926,4)&lt;&gt;"8865"),$D926,0)))))</f>
        <v>0</v>
      </c>
      <c r="J926" s="14">
        <f t="shared" si="87"/>
        <v>0</v>
      </c>
      <c r="K926" s="14">
        <f t="shared" si="88"/>
        <v>958.42</v>
      </c>
      <c r="L926" s="14">
        <f t="shared" si="89"/>
        <v>0</v>
      </c>
      <c r="M926" s="14" t="str">
        <f>IFERROR(IFERROR(INDEX(Reference!$C:$C,MATCH(VALUE(LEFT(B926,(FIND("-",B926,1)-1))),Reference!$B:$B,0)),INDEX(Reference!$C:$C,MATCH((LEFT(B926,(FIND("-",B926,1)-1))),Reference!$B:$B,0))),IFERROR(IF(FIND("-",B926),"Asset Management",""),""))</f>
        <v>DBU/Fleet</v>
      </c>
      <c r="N926" s="14" t="str">
        <f>_xlfn.IFNA(INDEX(Reference!$M:$N,MATCH($C926,Reference!$M:$M,0),2),"Exclude")</f>
        <v>Nonlabor</v>
      </c>
      <c r="O926" s="14" t="str">
        <f>VLOOKUP(X926,'Department Detail'!$A$2:$F$5229,5,FALSE)</f>
        <v>PST &amp; Field Support Services</v>
      </c>
      <c r="R926" s="76"/>
      <c r="X926" s="14">
        <v>4660</v>
      </c>
    </row>
    <row r="927" spans="1:24" s="14" customFormat="1" ht="15" thickBot="1" x14ac:dyDescent="0.35">
      <c r="A927" s="13"/>
      <c r="B927" s="57" t="s">
        <v>571</v>
      </c>
      <c r="C927" s="57" t="s">
        <v>237</v>
      </c>
      <c r="D927" s="56">
        <v>92.25</v>
      </c>
      <c r="E927" s="56"/>
      <c r="F927" s="14">
        <f>IF(AND(LEFT($C927,4)&lt;&gt;"8310")*OR(_xlfn.IFNA(MATCH(LEFT($B927,8),Reference!$E:$E,0),0),(_xlfn.IFNA(MATCH(MID($B927,5,4),Reference!$E:$E,0),0))),$D927,)</f>
        <v>0</v>
      </c>
      <c r="G927" s="14">
        <f t="shared" si="85"/>
        <v>92.25</v>
      </c>
      <c r="H927" s="14">
        <f t="shared" si="86"/>
        <v>0</v>
      </c>
      <c r="I927" s="14">
        <f>IF(AND(F927=0,G927=0,H927=0,_xlfn.IFNA(MATCH(LEFT($B927,8),Reference!$G:$G,0),0)),0,
IF(AND(F927=0,G927=0,H927=0,_xlfn.IFNA(MATCH(LEFT($B927,8),Reference!$H:$H,0),0)),$D927,
IF(AND(F927=0,G927=0,H927=0,_xlfn.IFNA(MATCH(LEFT($C927,4),Reference!$H:$H,0),0)),$D927,
IF((AND(F927=0,G927=0,H927=0,(_xlfn.IFNA(MATCH(LEFT($B927,4),Reference!$H:$H,0),0)))),$D927,
IF(AND(F927=0,G927=0,H927=0,_xlfn.IFNA(MATCH(MID($B927,5,4),Reference!$H:$H,0),0),LEFT($C927,4)&lt;&gt;"8865"),$D927,0)))))</f>
        <v>0</v>
      </c>
      <c r="J927" s="14">
        <f t="shared" si="87"/>
        <v>0</v>
      </c>
      <c r="K927" s="14">
        <f t="shared" si="88"/>
        <v>92.25</v>
      </c>
      <c r="L927" s="14">
        <f t="shared" si="89"/>
        <v>0</v>
      </c>
      <c r="M927" s="14" t="str">
        <f>IFERROR(IFERROR(INDEX(Reference!$C:$C,MATCH(VALUE(LEFT(B927,(FIND("-",B927,1)-1))),Reference!$B:$B,0)),INDEX(Reference!$C:$C,MATCH((LEFT(B927,(FIND("-",B927,1)-1))),Reference!$B:$B,0))),IFERROR(IF(FIND("-",B927),"Asset Management",""),""))</f>
        <v>DBU/Fleet</v>
      </c>
      <c r="N927" s="14" t="str">
        <f>_xlfn.IFNA(INDEX(Reference!$M:$N,MATCH($C927,Reference!$M:$M,0),2),"Exclude")</f>
        <v>Inventory</v>
      </c>
      <c r="O927" s="14" t="str">
        <f>VLOOKUP(X927,'Department Detail'!$A$2:$F$5229,5,FALSE)</f>
        <v>PST &amp; Field Support Services</v>
      </c>
      <c r="R927" s="76"/>
      <c r="X927" s="14">
        <v>4660</v>
      </c>
    </row>
    <row r="928" spans="1:24" s="14" customFormat="1" ht="15" thickBot="1" x14ac:dyDescent="0.35">
      <c r="A928" s="13"/>
      <c r="B928" s="57" t="s">
        <v>571</v>
      </c>
      <c r="C928" s="57" t="s">
        <v>184</v>
      </c>
      <c r="D928" s="56">
        <v>-3423.64</v>
      </c>
      <c r="E928" s="56"/>
      <c r="F928" s="14">
        <f>IF(AND(LEFT($C928,4)&lt;&gt;"8310")*OR(_xlfn.IFNA(MATCH(LEFT($B928,8),Reference!$E:$E,0),0),(_xlfn.IFNA(MATCH(MID($B928,5,4),Reference!$E:$E,0),0))),$D928,)</f>
        <v>0</v>
      </c>
      <c r="G928" s="14">
        <f t="shared" si="85"/>
        <v>-3423.64</v>
      </c>
      <c r="H928" s="14">
        <f t="shared" si="86"/>
        <v>0</v>
      </c>
      <c r="I928" s="14">
        <f>IF(AND(F928=0,G928=0,H928=0,_xlfn.IFNA(MATCH(LEFT($B928,8),Reference!$G:$G,0),0)),0,
IF(AND(F928=0,G928=0,H928=0,_xlfn.IFNA(MATCH(LEFT($B928,8),Reference!$H:$H,0),0)),$D928,
IF(AND(F928=0,G928=0,H928=0,_xlfn.IFNA(MATCH(LEFT($C928,4),Reference!$H:$H,0),0)),$D928,
IF((AND(F928=0,G928=0,H928=0,(_xlfn.IFNA(MATCH(LEFT($B928,4),Reference!$H:$H,0),0)))),$D928,
IF(AND(F928=0,G928=0,H928=0,_xlfn.IFNA(MATCH(MID($B928,5,4),Reference!$H:$H,0),0),LEFT($C928,4)&lt;&gt;"8865"),$D928,0)))))</f>
        <v>0</v>
      </c>
      <c r="J928" s="14">
        <f t="shared" si="87"/>
        <v>0</v>
      </c>
      <c r="K928" s="14">
        <f t="shared" si="88"/>
        <v>-3423.64</v>
      </c>
      <c r="L928" s="14">
        <f t="shared" si="89"/>
        <v>0</v>
      </c>
      <c r="M928" s="14" t="str">
        <f>IFERROR(IFERROR(INDEX(Reference!$C:$C,MATCH(VALUE(LEFT(B928,(FIND("-",B928,1)-1))),Reference!$B:$B,0)),INDEX(Reference!$C:$C,MATCH((LEFT(B928,(FIND("-",B928,1)-1))),Reference!$B:$B,0))),IFERROR(IF(FIND("-",B928),"Asset Management",""),""))</f>
        <v>DBU/Fleet</v>
      </c>
      <c r="N928" s="14" t="str">
        <f>_xlfn.IFNA(INDEX(Reference!$M:$N,MATCH($C928,Reference!$M:$M,0),2),"Exclude")</f>
        <v>Exclude</v>
      </c>
      <c r="O928" s="14" t="str">
        <f>VLOOKUP(X928,'Department Detail'!$A$2:$F$5229,5,FALSE)</f>
        <v>PST &amp; Field Support Services</v>
      </c>
      <c r="R928" s="76"/>
      <c r="X928" s="14">
        <v>4660</v>
      </c>
    </row>
    <row r="929" spans="1:24" s="14" customFormat="1" ht="15" thickBot="1" x14ac:dyDescent="0.35">
      <c r="A929" s="13"/>
      <c r="B929" s="57" t="s">
        <v>571</v>
      </c>
      <c r="C929" s="57" t="s">
        <v>211</v>
      </c>
      <c r="D929" s="56">
        <v>-14.96</v>
      </c>
      <c r="E929" s="56"/>
      <c r="F929" s="14">
        <f>IF(AND(LEFT($C929,4)&lt;&gt;"8310")*OR(_xlfn.IFNA(MATCH(LEFT($B929,8),Reference!$E:$E,0),0),(_xlfn.IFNA(MATCH(MID($B929,5,4),Reference!$E:$E,0),0))),$D929,)</f>
        <v>0</v>
      </c>
      <c r="G929" s="14">
        <f t="shared" si="85"/>
        <v>-14.96</v>
      </c>
      <c r="H929" s="14">
        <f t="shared" si="86"/>
        <v>0</v>
      </c>
      <c r="I929" s="14">
        <f>IF(AND(F929=0,G929=0,H929=0,_xlfn.IFNA(MATCH(LEFT($B929,8),Reference!$G:$G,0),0)),0,
IF(AND(F929=0,G929=0,H929=0,_xlfn.IFNA(MATCH(LEFT($B929,8),Reference!$H:$H,0),0)),$D929,
IF(AND(F929=0,G929=0,H929=0,_xlfn.IFNA(MATCH(LEFT($C929,4),Reference!$H:$H,0),0)),$D929,
IF((AND(F929=0,G929=0,H929=0,(_xlfn.IFNA(MATCH(LEFT($B929,4),Reference!$H:$H,0),0)))),$D929,
IF(AND(F929=0,G929=0,H929=0,_xlfn.IFNA(MATCH(MID($B929,5,4),Reference!$H:$H,0),0),LEFT($C929,4)&lt;&gt;"8865"),$D929,0)))))</f>
        <v>0</v>
      </c>
      <c r="J929" s="14">
        <f t="shared" si="87"/>
        <v>0</v>
      </c>
      <c r="K929" s="14">
        <f t="shared" si="88"/>
        <v>-14.96</v>
      </c>
      <c r="L929" s="14">
        <f t="shared" si="89"/>
        <v>0</v>
      </c>
      <c r="M929" s="14" t="str">
        <f>IFERROR(IFERROR(INDEX(Reference!$C:$C,MATCH(VALUE(LEFT(B929,(FIND("-",B929,1)-1))),Reference!$B:$B,0)),INDEX(Reference!$C:$C,MATCH((LEFT(B929,(FIND("-",B929,1)-1))),Reference!$B:$B,0))),IFERROR(IF(FIND("-",B929),"Asset Management",""),""))</f>
        <v>DBU/Fleet</v>
      </c>
      <c r="N929" s="14" t="str">
        <f>_xlfn.IFNA(INDEX(Reference!$M:$N,MATCH($C929,Reference!$M:$M,0),2),"Exclude")</f>
        <v>Inventory</v>
      </c>
      <c r="O929" s="14" t="str">
        <f>VLOOKUP(X929,'Department Detail'!$A$2:$F$5229,5,FALSE)</f>
        <v>PST &amp; Field Support Services</v>
      </c>
      <c r="R929" s="76"/>
      <c r="X929" s="14">
        <v>4660</v>
      </c>
    </row>
    <row r="930" spans="1:24" s="14" customFormat="1" ht="15" thickBot="1" x14ac:dyDescent="0.35">
      <c r="A930" s="13"/>
      <c r="B930" s="57" t="s">
        <v>571</v>
      </c>
      <c r="C930" s="57" t="s">
        <v>234</v>
      </c>
      <c r="D930" s="56">
        <v>4.5151515151515165</v>
      </c>
      <c r="E930" s="56"/>
      <c r="F930" s="14">
        <f>IF(AND(LEFT($C930,4)&lt;&gt;"8310")*OR(_xlfn.IFNA(MATCH(LEFT($B930,8),Reference!$E:$E,0),0),(_xlfn.IFNA(MATCH(MID($B930,5,4),Reference!$E:$E,0),0))),$D930,)</f>
        <v>0</v>
      </c>
      <c r="G930" s="14">
        <f t="shared" si="85"/>
        <v>4.5151515151515165</v>
      </c>
      <c r="H930" s="14">
        <f t="shared" si="86"/>
        <v>0</v>
      </c>
      <c r="I930" s="14">
        <f>IF(AND(F930=0,G930=0,H930=0,_xlfn.IFNA(MATCH(LEFT($B930,8),Reference!$G:$G,0),0)),0,
IF(AND(F930=0,G930=0,H930=0,_xlfn.IFNA(MATCH(LEFT($B930,8),Reference!$H:$H,0),0)),$D930,
IF(AND(F930=0,G930=0,H930=0,_xlfn.IFNA(MATCH(LEFT($C930,4),Reference!$H:$H,0),0)),$D930,
IF((AND(F930=0,G930=0,H930=0,(_xlfn.IFNA(MATCH(LEFT($B930,4),Reference!$H:$H,0),0)))),$D930,
IF(AND(F930=0,G930=0,H930=0,_xlfn.IFNA(MATCH(MID($B930,5,4),Reference!$H:$H,0),0),LEFT($C930,4)&lt;&gt;"8865"),$D930,0)))))</f>
        <v>0</v>
      </c>
      <c r="J930" s="14">
        <f t="shared" si="87"/>
        <v>0</v>
      </c>
      <c r="K930" s="14">
        <f t="shared" si="88"/>
        <v>4.5151515151515165</v>
      </c>
      <c r="L930" s="14">
        <f t="shared" si="89"/>
        <v>0</v>
      </c>
      <c r="M930" s="14" t="str">
        <f>IFERROR(IFERROR(INDEX(Reference!$C:$C,MATCH(VALUE(LEFT(B930,(FIND("-",B930,1)-1))),Reference!$B:$B,0)),INDEX(Reference!$C:$C,MATCH((LEFT(B930,(FIND("-",B930,1)-1))),Reference!$B:$B,0))),IFERROR(IF(FIND("-",B930),"Asset Management",""),""))</f>
        <v>DBU/Fleet</v>
      </c>
      <c r="N930" s="14" t="str">
        <f>_xlfn.IFNA(INDEX(Reference!$M:$N,MATCH($C930,Reference!$M:$M,0),2),"Exclude")</f>
        <v>Nonlabor</v>
      </c>
      <c r="O930" s="14" t="str">
        <f>VLOOKUP(X930,'Department Detail'!$A$2:$F$5229,5,FALSE)</f>
        <v>PST &amp; Field Support Services</v>
      </c>
      <c r="R930" s="76"/>
      <c r="X930" s="14">
        <v>4660</v>
      </c>
    </row>
    <row r="931" spans="1:24" s="14" customFormat="1" ht="15" thickBot="1" x14ac:dyDescent="0.35">
      <c r="A931" s="13"/>
      <c r="B931" s="57" t="s">
        <v>571</v>
      </c>
      <c r="C931" s="57" t="s">
        <v>253</v>
      </c>
      <c r="D931" s="56">
        <v>99</v>
      </c>
      <c r="E931" s="56"/>
      <c r="F931" s="14">
        <f>IF(AND(LEFT($C931,4)&lt;&gt;"8310")*OR(_xlfn.IFNA(MATCH(LEFT($B931,8),Reference!$E:$E,0),0),(_xlfn.IFNA(MATCH(MID($B931,5,4),Reference!$E:$E,0),0))),$D931,)</f>
        <v>0</v>
      </c>
      <c r="G931" s="14">
        <f t="shared" si="85"/>
        <v>99</v>
      </c>
      <c r="H931" s="14">
        <f t="shared" si="86"/>
        <v>0</v>
      </c>
      <c r="I931" s="14">
        <f>IF(AND(F931=0,G931=0,H931=0,_xlfn.IFNA(MATCH(LEFT($B931,8),Reference!$G:$G,0),0)),0,
IF(AND(F931=0,G931=0,H931=0,_xlfn.IFNA(MATCH(LEFT($B931,8),Reference!$H:$H,0),0)),$D931,
IF(AND(F931=0,G931=0,H931=0,_xlfn.IFNA(MATCH(LEFT($C931,4),Reference!$H:$H,0),0)),$D931,
IF((AND(F931=0,G931=0,H931=0,(_xlfn.IFNA(MATCH(LEFT($B931,4),Reference!$H:$H,0),0)))),$D931,
IF(AND(F931=0,G931=0,H931=0,_xlfn.IFNA(MATCH(MID($B931,5,4),Reference!$H:$H,0),0),LEFT($C931,4)&lt;&gt;"8865"),$D931,0)))))</f>
        <v>0</v>
      </c>
      <c r="J931" s="14">
        <f t="shared" si="87"/>
        <v>0</v>
      </c>
      <c r="K931" s="14">
        <f t="shared" si="88"/>
        <v>99</v>
      </c>
      <c r="L931" s="14">
        <f t="shared" si="89"/>
        <v>0</v>
      </c>
      <c r="M931" s="14" t="str">
        <f>IFERROR(IFERROR(INDEX(Reference!$C:$C,MATCH(VALUE(LEFT(B931,(FIND("-",B931,1)-1))),Reference!$B:$B,0)),INDEX(Reference!$C:$C,MATCH((LEFT(B931,(FIND("-",B931,1)-1))),Reference!$B:$B,0))),IFERROR(IF(FIND("-",B931),"Asset Management",""),""))</f>
        <v>DBU/Fleet</v>
      </c>
      <c r="N931" s="14" t="str">
        <f>_xlfn.IFNA(INDEX(Reference!$M:$N,MATCH($C931,Reference!$M:$M,0),2),"Exclude")</f>
        <v>Nonlabor</v>
      </c>
      <c r="O931" s="14" t="str">
        <f>VLOOKUP(X931,'Department Detail'!$A$2:$F$5229,5,FALSE)</f>
        <v>PST &amp; Field Support Services</v>
      </c>
      <c r="R931" s="76"/>
      <c r="X931" s="14">
        <v>4660</v>
      </c>
    </row>
    <row r="932" spans="1:24" s="14" customFormat="1" ht="15" thickBot="1" x14ac:dyDescent="0.35">
      <c r="A932" s="13"/>
      <c r="B932" s="57" t="s">
        <v>571</v>
      </c>
      <c r="C932" s="57" t="s">
        <v>213</v>
      </c>
      <c r="D932" s="56">
        <v>1030.7933333333333</v>
      </c>
      <c r="E932" s="56"/>
      <c r="F932" s="14">
        <f>IF(AND(LEFT($C932,4)&lt;&gt;"8310")*OR(_xlfn.IFNA(MATCH(LEFT($B932,8),Reference!$E:$E,0),0),(_xlfn.IFNA(MATCH(MID($B932,5,4),Reference!$E:$E,0),0))),$D932,)</f>
        <v>0</v>
      </c>
      <c r="G932" s="14">
        <f t="shared" si="85"/>
        <v>1030.7933333333333</v>
      </c>
      <c r="H932" s="14">
        <f t="shared" si="86"/>
        <v>0</v>
      </c>
      <c r="I932" s="14">
        <f>IF(AND(F932=0,G932=0,H932=0,_xlfn.IFNA(MATCH(LEFT($B932,8),Reference!$G:$G,0),0)),0,
IF(AND(F932=0,G932=0,H932=0,_xlfn.IFNA(MATCH(LEFT($B932,8),Reference!$H:$H,0),0)),$D932,
IF(AND(F932=0,G932=0,H932=0,_xlfn.IFNA(MATCH(LEFT($C932,4),Reference!$H:$H,0),0)),$D932,
IF((AND(F932=0,G932=0,H932=0,(_xlfn.IFNA(MATCH(LEFT($B932,4),Reference!$H:$H,0),0)))),$D932,
IF(AND(F932=0,G932=0,H932=0,_xlfn.IFNA(MATCH(MID($B932,5,4),Reference!$H:$H,0),0),LEFT($C932,4)&lt;&gt;"8865"),$D932,0)))))</f>
        <v>0</v>
      </c>
      <c r="J932" s="14">
        <f t="shared" si="87"/>
        <v>0</v>
      </c>
      <c r="K932" s="14">
        <f t="shared" si="88"/>
        <v>1030.7933333333333</v>
      </c>
      <c r="L932" s="14">
        <f t="shared" si="89"/>
        <v>0</v>
      </c>
      <c r="M932" s="14" t="str">
        <f>IFERROR(IFERROR(INDEX(Reference!$C:$C,MATCH(VALUE(LEFT(B932,(FIND("-",B932,1)-1))),Reference!$B:$B,0)),INDEX(Reference!$C:$C,MATCH((LEFT(B932,(FIND("-",B932,1)-1))),Reference!$B:$B,0))),IFERROR(IF(FIND("-",B932),"Asset Management",""),""))</f>
        <v>DBU/Fleet</v>
      </c>
      <c r="N932" s="14" t="str">
        <f>_xlfn.IFNA(INDEX(Reference!$M:$N,MATCH($C932,Reference!$M:$M,0),2),"Exclude")</f>
        <v>Nonlabor</v>
      </c>
      <c r="O932" s="14" t="str">
        <f>VLOOKUP(X932,'Department Detail'!$A$2:$F$5229,5,FALSE)</f>
        <v>PST &amp; Field Support Services</v>
      </c>
      <c r="R932" s="76"/>
      <c r="X932" s="14">
        <v>4660</v>
      </c>
    </row>
    <row r="933" spans="1:24" s="14" customFormat="1" ht="15" thickBot="1" x14ac:dyDescent="0.35">
      <c r="A933" s="13"/>
      <c r="B933" s="57" t="s">
        <v>571</v>
      </c>
      <c r="C933" s="57" t="s">
        <v>215</v>
      </c>
      <c r="D933" s="56">
        <v>15.916666666666666</v>
      </c>
      <c r="E933" s="56"/>
      <c r="F933" s="14">
        <f>IF(AND(LEFT($C933,4)&lt;&gt;"8310")*OR(_xlfn.IFNA(MATCH(LEFT($B933,8),Reference!$E:$E,0),0),(_xlfn.IFNA(MATCH(MID($B933,5,4),Reference!$E:$E,0),0))),$D933,)</f>
        <v>0</v>
      </c>
      <c r="G933" s="14">
        <f t="shared" si="85"/>
        <v>15.916666666666666</v>
      </c>
      <c r="H933" s="14">
        <f t="shared" si="86"/>
        <v>0</v>
      </c>
      <c r="I933" s="14">
        <f>IF(AND(F933=0,G933=0,H933=0,_xlfn.IFNA(MATCH(LEFT($B933,8),Reference!$G:$G,0),0)),0,
IF(AND(F933=0,G933=0,H933=0,_xlfn.IFNA(MATCH(LEFT($B933,8),Reference!$H:$H,0),0)),$D933,
IF(AND(F933=0,G933=0,H933=0,_xlfn.IFNA(MATCH(LEFT($C933,4),Reference!$H:$H,0),0)),$D933,
IF((AND(F933=0,G933=0,H933=0,(_xlfn.IFNA(MATCH(LEFT($B933,4),Reference!$H:$H,0),0)))),$D933,
IF(AND(F933=0,G933=0,H933=0,_xlfn.IFNA(MATCH(MID($B933,5,4),Reference!$H:$H,0),0),LEFT($C933,4)&lt;&gt;"8865"),$D933,0)))))</f>
        <v>0</v>
      </c>
      <c r="J933" s="14">
        <f t="shared" si="87"/>
        <v>0</v>
      </c>
      <c r="K933" s="14">
        <f t="shared" si="88"/>
        <v>15.916666666666666</v>
      </c>
      <c r="L933" s="14">
        <f t="shared" si="89"/>
        <v>0</v>
      </c>
      <c r="M933" s="14" t="str">
        <f>IFERROR(IFERROR(INDEX(Reference!$C:$C,MATCH(VALUE(LEFT(B933,(FIND("-",B933,1)-1))),Reference!$B:$B,0)),INDEX(Reference!$C:$C,MATCH((LEFT(B933,(FIND("-",B933,1)-1))),Reference!$B:$B,0))),IFERROR(IF(FIND("-",B933),"Asset Management",""),""))</f>
        <v>DBU/Fleet</v>
      </c>
      <c r="N933" s="14" t="str">
        <f>_xlfn.IFNA(INDEX(Reference!$M:$N,MATCH($C933,Reference!$M:$M,0),2),"Exclude")</f>
        <v>Exclude</v>
      </c>
      <c r="O933" s="14" t="str">
        <f>VLOOKUP(X933,'Department Detail'!$A$2:$F$5229,5,FALSE)</f>
        <v>PST &amp; Field Support Services</v>
      </c>
      <c r="R933" s="76"/>
      <c r="X933" s="14">
        <v>4660</v>
      </c>
    </row>
    <row r="934" spans="1:24" s="14" customFormat="1" ht="15" thickBot="1" x14ac:dyDescent="0.35">
      <c r="A934" s="13"/>
      <c r="B934" s="57" t="s">
        <v>571</v>
      </c>
      <c r="C934" s="57" t="s">
        <v>255</v>
      </c>
      <c r="D934" s="56">
        <v>286.41666666666669</v>
      </c>
      <c r="E934" s="56"/>
      <c r="F934" s="14">
        <f>IF(AND(LEFT($C934,4)&lt;&gt;"8310")*OR(_xlfn.IFNA(MATCH(LEFT($B934,8),Reference!$E:$E,0),0),(_xlfn.IFNA(MATCH(MID($B934,5,4),Reference!$E:$E,0),0))),$D934,)</f>
        <v>0</v>
      </c>
      <c r="G934" s="14">
        <f t="shared" si="85"/>
        <v>286.41666666666669</v>
      </c>
      <c r="H934" s="14">
        <f t="shared" si="86"/>
        <v>0</v>
      </c>
      <c r="I934" s="14">
        <f>IF(AND(F934=0,G934=0,H934=0,_xlfn.IFNA(MATCH(LEFT($B934,8),Reference!$G:$G,0),0)),0,
IF(AND(F934=0,G934=0,H934=0,_xlfn.IFNA(MATCH(LEFT($B934,8),Reference!$H:$H,0),0)),$D934,
IF(AND(F934=0,G934=0,H934=0,_xlfn.IFNA(MATCH(LEFT($C934,4),Reference!$H:$H,0),0)),$D934,
IF((AND(F934=0,G934=0,H934=0,(_xlfn.IFNA(MATCH(LEFT($B934,4),Reference!$H:$H,0),0)))),$D934,
IF(AND(F934=0,G934=0,H934=0,_xlfn.IFNA(MATCH(MID($B934,5,4),Reference!$H:$H,0),0),LEFT($C934,4)&lt;&gt;"8865"),$D934,0)))))</f>
        <v>0</v>
      </c>
      <c r="J934" s="14">
        <f t="shared" si="87"/>
        <v>0</v>
      </c>
      <c r="K934" s="14">
        <f t="shared" si="88"/>
        <v>286.41666666666669</v>
      </c>
      <c r="L934" s="14">
        <f t="shared" si="89"/>
        <v>0</v>
      </c>
      <c r="M934" s="14" t="str">
        <f>IFERROR(IFERROR(INDEX(Reference!$C:$C,MATCH(VALUE(LEFT(B934,(FIND("-",B934,1)-1))),Reference!$B:$B,0)),INDEX(Reference!$C:$C,MATCH((LEFT(B934,(FIND("-",B934,1)-1))),Reference!$B:$B,0))),IFERROR(IF(FIND("-",B934),"Asset Management",""),""))</f>
        <v>DBU/Fleet</v>
      </c>
      <c r="N934" s="14" t="str">
        <f>_xlfn.IFNA(INDEX(Reference!$M:$N,MATCH($C934,Reference!$M:$M,0),2),"Exclude")</f>
        <v>Nonlabor</v>
      </c>
      <c r="O934" s="14" t="str">
        <f>VLOOKUP(X934,'Department Detail'!$A$2:$F$5229,5,FALSE)</f>
        <v>PST &amp; Field Support Services</v>
      </c>
      <c r="R934" s="76"/>
      <c r="X934" s="14">
        <v>4669</v>
      </c>
    </row>
    <row r="935" spans="1:24" s="14" customFormat="1" ht="15" thickBot="1" x14ac:dyDescent="0.35">
      <c r="A935" s="13"/>
      <c r="B935" s="57" t="s">
        <v>571</v>
      </c>
      <c r="C935" s="57" t="s">
        <v>260</v>
      </c>
      <c r="D935" s="56">
        <v>-14014.06</v>
      </c>
      <c r="E935" s="56"/>
      <c r="F935" s="14">
        <f>IF(AND(LEFT($C935,4)&lt;&gt;"8310")*OR(_xlfn.IFNA(MATCH(LEFT($B935,8),Reference!$E:$E,0),0),(_xlfn.IFNA(MATCH(MID($B935,5,4),Reference!$E:$E,0),0))),$D935,)</f>
        <v>0</v>
      </c>
      <c r="G935" s="14">
        <f t="shared" si="85"/>
        <v>-14014.06</v>
      </c>
      <c r="H935" s="14">
        <f t="shared" si="86"/>
        <v>0</v>
      </c>
      <c r="I935" s="14">
        <f>IF(AND(F935=0,G935=0,H935=0,_xlfn.IFNA(MATCH(LEFT($B935,8),Reference!$G:$G,0),0)),0,
IF(AND(F935=0,G935=0,H935=0,_xlfn.IFNA(MATCH(LEFT($B935,8),Reference!$H:$H,0),0)),$D935,
IF(AND(F935=0,G935=0,H935=0,_xlfn.IFNA(MATCH(LEFT($C935,4),Reference!$H:$H,0),0)),$D935,
IF((AND(F935=0,G935=0,H935=0,(_xlfn.IFNA(MATCH(LEFT($B935,4),Reference!$H:$H,0),0)))),$D935,
IF(AND(F935=0,G935=0,H935=0,_xlfn.IFNA(MATCH(MID($B935,5,4),Reference!$H:$H,0),0),LEFT($C935,4)&lt;&gt;"8865"),$D935,0)))))</f>
        <v>0</v>
      </c>
      <c r="J935" s="14">
        <f t="shared" si="87"/>
        <v>0</v>
      </c>
      <c r="K935" s="14">
        <f t="shared" si="88"/>
        <v>-14014.06</v>
      </c>
      <c r="L935" s="14">
        <f t="shared" si="89"/>
        <v>0</v>
      </c>
      <c r="M935" s="14" t="str">
        <f>IFERROR(IFERROR(INDEX(Reference!$C:$C,MATCH(VALUE(LEFT(B935,(FIND("-",B935,1)-1))),Reference!$B:$B,0)),INDEX(Reference!$C:$C,MATCH((LEFT(B935,(FIND("-",B935,1)-1))),Reference!$B:$B,0))),IFERROR(IF(FIND("-",B935),"Asset Management",""),""))</f>
        <v>DBU/Fleet</v>
      </c>
      <c r="N935" s="14" t="str">
        <f>_xlfn.IFNA(INDEX(Reference!$M:$N,MATCH($C935,Reference!$M:$M,0),2),"Exclude")</f>
        <v>Project Proceeds</v>
      </c>
      <c r="O935" s="14" t="str">
        <f>VLOOKUP(X935,'Department Detail'!$A$2:$F$5229,5,FALSE)</f>
        <v>PST &amp; Field Support Services</v>
      </c>
      <c r="R935" s="76"/>
      <c r="X935" s="14">
        <v>4669</v>
      </c>
    </row>
    <row r="936" spans="1:24" s="14" customFormat="1" ht="15" thickBot="1" x14ac:dyDescent="0.35">
      <c r="A936" s="13"/>
      <c r="B936" s="57" t="s">
        <v>571</v>
      </c>
      <c r="C936" s="57" t="s">
        <v>188</v>
      </c>
      <c r="D936" s="56">
        <v>12885.395508514295</v>
      </c>
      <c r="E936" s="56"/>
      <c r="F936" s="14">
        <f>IF(AND(LEFT($C936,4)&lt;&gt;"8310")*OR(_xlfn.IFNA(MATCH(LEFT($B936,8),Reference!$E:$E,0),0),(_xlfn.IFNA(MATCH(MID($B936,5,4),Reference!$E:$E,0),0))),$D936,)</f>
        <v>0</v>
      </c>
      <c r="G936" s="14">
        <f t="shared" si="85"/>
        <v>12885.395508514295</v>
      </c>
      <c r="H936" s="14">
        <f t="shared" si="86"/>
        <v>0</v>
      </c>
      <c r="I936" s="14">
        <f>IF(AND(F936=0,G936=0,H936=0,_xlfn.IFNA(MATCH(LEFT($B936,8),Reference!$G:$G,0),0)),0,
IF(AND(F936=0,G936=0,H936=0,_xlfn.IFNA(MATCH(LEFT($B936,8),Reference!$H:$H,0),0)),$D936,
IF(AND(F936=0,G936=0,H936=0,_xlfn.IFNA(MATCH(LEFT($C936,4),Reference!$H:$H,0),0)),$D936,
IF((AND(F936=0,G936=0,H936=0,(_xlfn.IFNA(MATCH(LEFT($B936,4),Reference!$H:$H,0),0)))),$D936,
IF(AND(F936=0,G936=0,H936=0,_xlfn.IFNA(MATCH(MID($B936,5,4),Reference!$H:$H,0),0),LEFT($C936,4)&lt;&gt;"8865"),$D936,0)))))</f>
        <v>0</v>
      </c>
      <c r="J936" s="14">
        <f t="shared" si="87"/>
        <v>0</v>
      </c>
      <c r="K936" s="14">
        <f t="shared" si="88"/>
        <v>12885.395508514295</v>
      </c>
      <c r="L936" s="14">
        <f t="shared" si="89"/>
        <v>0</v>
      </c>
      <c r="M936" s="14" t="str">
        <f>IFERROR(IFERROR(INDEX(Reference!$C:$C,MATCH(VALUE(LEFT(B936,(FIND("-",B936,1)-1))),Reference!$B:$B,0)),INDEX(Reference!$C:$C,MATCH((LEFT(B936,(FIND("-",B936,1)-1))),Reference!$B:$B,0))),IFERROR(IF(FIND("-",B936),"Asset Management",""),""))</f>
        <v>DBU/Fleet</v>
      </c>
      <c r="N936" s="14" t="str">
        <f>_xlfn.IFNA(INDEX(Reference!$M:$N,MATCH($C936,Reference!$M:$M,0),2),"Exclude")</f>
        <v>NonUnion Labor</v>
      </c>
      <c r="O936" s="14" t="str">
        <f>VLOOKUP(X936,'Department Detail'!$A$2:$F$5229,5,FALSE)</f>
        <v>PST &amp; Field Support Services</v>
      </c>
      <c r="R936" s="76"/>
      <c r="X936" s="14">
        <v>4669</v>
      </c>
    </row>
    <row r="937" spans="1:24" s="14" customFormat="1" ht="15" thickBot="1" x14ac:dyDescent="0.35">
      <c r="A937" s="13"/>
      <c r="B937" s="57" t="s">
        <v>571</v>
      </c>
      <c r="C937" s="57" t="s">
        <v>191</v>
      </c>
      <c r="D937" s="56">
        <v>60453.8</v>
      </c>
      <c r="E937" s="56"/>
      <c r="F937" s="14">
        <f>IF(AND(LEFT($C937,4)&lt;&gt;"8310")*OR(_xlfn.IFNA(MATCH(LEFT($B937,8),Reference!$E:$E,0),0),(_xlfn.IFNA(MATCH(MID($B937,5,4),Reference!$E:$E,0),0))),$D937,)</f>
        <v>0</v>
      </c>
      <c r="G937" s="14">
        <f t="shared" si="85"/>
        <v>60453.8</v>
      </c>
      <c r="H937" s="14">
        <f t="shared" si="86"/>
        <v>0</v>
      </c>
      <c r="I937" s="14">
        <f>IF(AND(F937=0,G937=0,H937=0,_xlfn.IFNA(MATCH(LEFT($B937,8),Reference!$G:$G,0),0)),0,
IF(AND(F937=0,G937=0,H937=0,_xlfn.IFNA(MATCH(LEFT($B937,8),Reference!$H:$H,0),0)),$D937,
IF(AND(F937=0,G937=0,H937=0,_xlfn.IFNA(MATCH(LEFT($C937,4),Reference!$H:$H,0),0)),$D937,
IF((AND(F937=0,G937=0,H937=0,(_xlfn.IFNA(MATCH(LEFT($B937,4),Reference!$H:$H,0),0)))),$D937,
IF(AND(F937=0,G937=0,H937=0,_xlfn.IFNA(MATCH(MID($B937,5,4),Reference!$H:$H,0),0),LEFT($C937,4)&lt;&gt;"8865"),$D937,0)))))</f>
        <v>0</v>
      </c>
      <c r="J937" s="14">
        <f t="shared" si="87"/>
        <v>0</v>
      </c>
      <c r="K937" s="14">
        <f t="shared" si="88"/>
        <v>60453.8</v>
      </c>
      <c r="L937" s="14">
        <f t="shared" si="89"/>
        <v>0</v>
      </c>
      <c r="M937" s="14" t="str">
        <f>IFERROR(IFERROR(INDEX(Reference!$C:$C,MATCH(VALUE(LEFT(B937,(FIND("-",B937,1)-1))),Reference!$B:$B,0)),INDEX(Reference!$C:$C,MATCH((LEFT(B937,(FIND("-",B937,1)-1))),Reference!$B:$B,0))),IFERROR(IF(FIND("-",B937),"Asset Management",""),""))</f>
        <v>DBU/Fleet</v>
      </c>
      <c r="N937" s="14" t="str">
        <f>_xlfn.IFNA(INDEX(Reference!$M:$N,MATCH($C937,Reference!$M:$M,0),2),"Exclude")</f>
        <v>Union Labor</v>
      </c>
      <c r="O937" s="14" t="str">
        <f>VLOOKUP(X937,'Department Detail'!$A$2:$F$5229,5,FALSE)</f>
        <v>PST &amp; Field Support Services</v>
      </c>
      <c r="R937" s="76"/>
      <c r="X937" s="14">
        <v>4669</v>
      </c>
    </row>
    <row r="938" spans="1:24" s="14" customFormat="1" ht="15" thickBot="1" x14ac:dyDescent="0.35">
      <c r="A938" s="13"/>
      <c r="B938" s="57" t="s">
        <v>573</v>
      </c>
      <c r="C938" s="57" t="s">
        <v>267</v>
      </c>
      <c r="D938" s="56">
        <v>803.88</v>
      </c>
      <c r="E938" s="56"/>
      <c r="F938" s="14">
        <f>IF(AND(LEFT($C938,4)&lt;&gt;"8310")*OR(_xlfn.IFNA(MATCH(LEFT($B938,8),Reference!$E:$E,0),0),(_xlfn.IFNA(MATCH(MID($B938,5,4),Reference!$E:$E,0),0))),$D938,)</f>
        <v>0</v>
      </c>
      <c r="G938" s="14">
        <f t="shared" si="85"/>
        <v>803.88</v>
      </c>
      <c r="H938" s="14">
        <f t="shared" si="86"/>
        <v>0</v>
      </c>
      <c r="I938" s="14">
        <f>IF(AND(F938=0,G938=0,H938=0,_xlfn.IFNA(MATCH(LEFT($B938,8),Reference!$G:$G,0),0)),0,
IF(AND(F938=0,G938=0,H938=0,_xlfn.IFNA(MATCH(LEFT($B938,8),Reference!$H:$H,0),0)),$D938,
IF(AND(F938=0,G938=0,H938=0,_xlfn.IFNA(MATCH(LEFT($C938,4),Reference!$H:$H,0),0)),$D938,
IF((AND(F938=0,G938=0,H938=0,(_xlfn.IFNA(MATCH(LEFT($B938,4),Reference!$H:$H,0),0)))),$D938,
IF(AND(F938=0,G938=0,H938=0,_xlfn.IFNA(MATCH(MID($B938,5,4),Reference!$H:$H,0),0),LEFT($C938,4)&lt;&gt;"8865"),$D938,0)))))</f>
        <v>0</v>
      </c>
      <c r="J938" s="14">
        <f t="shared" si="87"/>
        <v>0</v>
      </c>
      <c r="K938" s="14">
        <f t="shared" si="88"/>
        <v>803.88</v>
      </c>
      <c r="L938" s="14">
        <f t="shared" si="89"/>
        <v>0</v>
      </c>
      <c r="M938" s="14" t="str">
        <f>IFERROR(IFERROR(INDEX(Reference!$C:$C,MATCH(VALUE(LEFT(B938,(FIND("-",B938,1)-1))),Reference!$B:$B,0)),INDEX(Reference!$C:$C,MATCH((LEFT(B938,(FIND("-",B938,1)-1))),Reference!$B:$B,0))),IFERROR(IF(FIND("-",B938),"Asset Management",""),""))</f>
        <v>DBU/Fleet</v>
      </c>
      <c r="N938" s="14" t="str">
        <f>_xlfn.IFNA(INDEX(Reference!$M:$N,MATCH($C938,Reference!$M:$M,0),2),"Exclude")</f>
        <v>Exclude</v>
      </c>
      <c r="O938" s="14" t="str">
        <f>VLOOKUP(X938,'Department Detail'!$A$2:$F$5229,5,FALSE)</f>
        <v>PST &amp; Field Support Services</v>
      </c>
      <c r="R938" s="76"/>
      <c r="X938" s="14">
        <v>4669</v>
      </c>
    </row>
    <row r="939" spans="1:24" s="14" customFormat="1" ht="15" thickBot="1" x14ac:dyDescent="0.35">
      <c r="A939" s="13"/>
      <c r="B939" s="57" t="s">
        <v>573</v>
      </c>
      <c r="C939" s="57" t="s">
        <v>268</v>
      </c>
      <c r="D939" s="56">
        <v>446.3</v>
      </c>
      <c r="E939" s="56"/>
      <c r="F939" s="14">
        <f>IF(AND(LEFT($C939,4)&lt;&gt;"8310")*OR(_xlfn.IFNA(MATCH(LEFT($B939,8),Reference!$E:$E,0),0),(_xlfn.IFNA(MATCH(MID($B939,5,4),Reference!$E:$E,0),0))),$D939,)</f>
        <v>0</v>
      </c>
      <c r="G939" s="14">
        <f t="shared" si="85"/>
        <v>446.3</v>
      </c>
      <c r="H939" s="14">
        <f t="shared" si="86"/>
        <v>0</v>
      </c>
      <c r="I939" s="14">
        <f>IF(AND(F939=0,G939=0,H939=0,_xlfn.IFNA(MATCH(LEFT($B939,8),Reference!$G:$G,0),0)),0,
IF(AND(F939=0,G939=0,H939=0,_xlfn.IFNA(MATCH(LEFT($B939,8),Reference!$H:$H,0),0)),$D939,
IF(AND(F939=0,G939=0,H939=0,_xlfn.IFNA(MATCH(LEFT($C939,4),Reference!$H:$H,0),0)),$D939,
IF((AND(F939=0,G939=0,H939=0,(_xlfn.IFNA(MATCH(LEFT($B939,4),Reference!$H:$H,0),0)))),$D939,
IF(AND(F939=0,G939=0,H939=0,_xlfn.IFNA(MATCH(MID($B939,5,4),Reference!$H:$H,0),0),LEFT($C939,4)&lt;&gt;"8865"),$D939,0)))))</f>
        <v>0</v>
      </c>
      <c r="J939" s="14">
        <f t="shared" si="87"/>
        <v>0</v>
      </c>
      <c r="K939" s="14">
        <f t="shared" si="88"/>
        <v>446.3</v>
      </c>
      <c r="L939" s="14">
        <f t="shared" si="89"/>
        <v>0</v>
      </c>
      <c r="M939" s="14" t="str">
        <f>IFERROR(IFERROR(INDEX(Reference!$C:$C,MATCH(VALUE(LEFT(B939,(FIND("-",B939,1)-1))),Reference!$B:$B,0)),INDEX(Reference!$C:$C,MATCH((LEFT(B939,(FIND("-",B939,1)-1))),Reference!$B:$B,0))),IFERROR(IF(FIND("-",B939),"Asset Management",""),""))</f>
        <v>DBU/Fleet</v>
      </c>
      <c r="N939" s="14" t="str">
        <f>_xlfn.IFNA(INDEX(Reference!$M:$N,MATCH($C939,Reference!$M:$M,0),2),"Exclude")</f>
        <v>Exclude</v>
      </c>
      <c r="O939" s="14" t="str">
        <f>VLOOKUP(X939,'Department Detail'!$A$2:$F$5229,5,FALSE)</f>
        <v>PST &amp; Field Support Services</v>
      </c>
      <c r="R939" s="76"/>
      <c r="X939" s="14">
        <v>4672</v>
      </c>
    </row>
    <row r="940" spans="1:24" s="14" customFormat="1" ht="15" thickBot="1" x14ac:dyDescent="0.35">
      <c r="A940" s="13"/>
      <c r="B940" s="57" t="s">
        <v>573</v>
      </c>
      <c r="C940" s="57" t="s">
        <v>274</v>
      </c>
      <c r="D940" s="56">
        <v>16</v>
      </c>
      <c r="E940" s="56"/>
      <c r="F940" s="14">
        <f>IF(AND(LEFT($C940,4)&lt;&gt;"8310")*OR(_xlfn.IFNA(MATCH(LEFT($B940,8),Reference!$E:$E,0),0),(_xlfn.IFNA(MATCH(MID($B940,5,4),Reference!$E:$E,0),0))),$D940,)</f>
        <v>0</v>
      </c>
      <c r="G940" s="14">
        <f t="shared" si="85"/>
        <v>16</v>
      </c>
      <c r="H940" s="14">
        <f t="shared" si="86"/>
        <v>0</v>
      </c>
      <c r="I940" s="14">
        <f>IF(AND(F940=0,G940=0,H940=0,_xlfn.IFNA(MATCH(LEFT($B940,8),Reference!$G:$G,0),0)),0,
IF(AND(F940=0,G940=0,H940=0,_xlfn.IFNA(MATCH(LEFT($B940,8),Reference!$H:$H,0),0)),$D940,
IF(AND(F940=0,G940=0,H940=0,_xlfn.IFNA(MATCH(LEFT($C940,4),Reference!$H:$H,0),0)),$D940,
IF((AND(F940=0,G940=0,H940=0,(_xlfn.IFNA(MATCH(LEFT($B940,4),Reference!$H:$H,0),0)))),$D940,
IF(AND(F940=0,G940=0,H940=0,_xlfn.IFNA(MATCH(MID($B940,5,4),Reference!$H:$H,0),0),LEFT($C940,4)&lt;&gt;"8865"),$D940,0)))))</f>
        <v>0</v>
      </c>
      <c r="J940" s="14">
        <f t="shared" si="87"/>
        <v>0</v>
      </c>
      <c r="K940" s="14">
        <f t="shared" si="88"/>
        <v>16</v>
      </c>
      <c r="L940" s="14">
        <f t="shared" si="89"/>
        <v>0</v>
      </c>
      <c r="M940" s="14" t="str">
        <f>IFERROR(IFERROR(INDEX(Reference!$C:$C,MATCH(VALUE(LEFT(B940,(FIND("-",B940,1)-1))),Reference!$B:$B,0)),INDEX(Reference!$C:$C,MATCH((LEFT(B940,(FIND("-",B940,1)-1))),Reference!$B:$B,0))),IFERROR(IF(FIND("-",B940),"Asset Management",""),""))</f>
        <v>DBU/Fleet</v>
      </c>
      <c r="N940" s="14" t="str">
        <f>_xlfn.IFNA(INDEX(Reference!$M:$N,MATCH($C940,Reference!$M:$M,0),2),"Exclude")</f>
        <v>Exclude</v>
      </c>
      <c r="O940" s="14" t="str">
        <f>VLOOKUP(X940,'Department Detail'!$A$2:$F$5229,5,FALSE)</f>
        <v>PST &amp; Field Support Services</v>
      </c>
      <c r="R940" s="76"/>
      <c r="X940" s="14">
        <v>4672</v>
      </c>
    </row>
    <row r="941" spans="1:24" s="14" customFormat="1" ht="15" thickBot="1" x14ac:dyDescent="0.35">
      <c r="A941" s="13"/>
      <c r="B941" s="57" t="s">
        <v>573</v>
      </c>
      <c r="C941" s="57" t="s">
        <v>194</v>
      </c>
      <c r="D941" s="56">
        <v>250</v>
      </c>
      <c r="E941" s="56"/>
      <c r="F941" s="14">
        <f>IF(AND(LEFT($C941,4)&lt;&gt;"8310")*OR(_xlfn.IFNA(MATCH(LEFT($B941,8),Reference!$E:$E,0),0),(_xlfn.IFNA(MATCH(MID($B941,5,4),Reference!$E:$E,0),0))),$D941,)</f>
        <v>0</v>
      </c>
      <c r="G941" s="14">
        <f t="shared" si="85"/>
        <v>250</v>
      </c>
      <c r="H941" s="14">
        <f t="shared" si="86"/>
        <v>0</v>
      </c>
      <c r="I941" s="14">
        <f>IF(AND(F941=0,G941=0,H941=0,_xlfn.IFNA(MATCH(LEFT($B941,8),Reference!$G:$G,0),0)),0,
IF(AND(F941=0,G941=0,H941=0,_xlfn.IFNA(MATCH(LEFT($B941,8),Reference!$H:$H,0),0)),$D941,
IF(AND(F941=0,G941=0,H941=0,_xlfn.IFNA(MATCH(LEFT($C941,4),Reference!$H:$H,0),0)),$D941,
IF((AND(F941=0,G941=0,H941=0,(_xlfn.IFNA(MATCH(LEFT($B941,4),Reference!$H:$H,0),0)))),$D941,
IF(AND(F941=0,G941=0,H941=0,_xlfn.IFNA(MATCH(MID($B941,5,4),Reference!$H:$H,0),0),LEFT($C941,4)&lt;&gt;"8865"),$D941,0)))))</f>
        <v>0</v>
      </c>
      <c r="J941" s="14">
        <f t="shared" si="87"/>
        <v>0</v>
      </c>
      <c r="K941" s="14">
        <f t="shared" si="88"/>
        <v>250</v>
      </c>
      <c r="L941" s="14">
        <f t="shared" si="89"/>
        <v>0</v>
      </c>
      <c r="M941" s="14" t="str">
        <f>IFERROR(IFERROR(INDEX(Reference!$C:$C,MATCH(VALUE(LEFT(B941,(FIND("-",B941,1)-1))),Reference!$B:$B,0)),INDEX(Reference!$C:$C,MATCH((LEFT(B941,(FIND("-",B941,1)-1))),Reference!$B:$B,0))),IFERROR(IF(FIND("-",B941),"Asset Management",""),""))</f>
        <v>DBU/Fleet</v>
      </c>
      <c r="N941" s="14" t="str">
        <f>_xlfn.IFNA(INDEX(Reference!$M:$N,MATCH($C941,Reference!$M:$M,0),2),"Exclude")</f>
        <v>Nonlabor</v>
      </c>
      <c r="O941" s="14" t="str">
        <f>VLOOKUP(X941,'Department Detail'!$A$2:$F$5229,5,FALSE)</f>
        <v>PST &amp; Field Support Services</v>
      </c>
      <c r="R941" s="76"/>
      <c r="X941" s="14">
        <v>4672</v>
      </c>
    </row>
    <row r="942" spans="1:24" s="14" customFormat="1" ht="15" thickBot="1" x14ac:dyDescent="0.35">
      <c r="A942" s="13"/>
      <c r="B942" s="57" t="s">
        <v>573</v>
      </c>
      <c r="C942" s="57" t="s">
        <v>201</v>
      </c>
      <c r="D942" s="56">
        <v>1045</v>
      </c>
      <c r="E942" s="56"/>
      <c r="F942" s="14">
        <f>IF(AND(LEFT($C942,4)&lt;&gt;"8310")*OR(_xlfn.IFNA(MATCH(LEFT($B942,8),Reference!$E:$E,0),0),(_xlfn.IFNA(MATCH(MID($B942,5,4),Reference!$E:$E,0),0))),$D942,)</f>
        <v>0</v>
      </c>
      <c r="G942" s="14">
        <f t="shared" si="85"/>
        <v>1045</v>
      </c>
      <c r="H942" s="14">
        <f t="shared" si="86"/>
        <v>0</v>
      </c>
      <c r="I942" s="14">
        <f>IF(AND(F942=0,G942=0,H942=0,_xlfn.IFNA(MATCH(LEFT($B942,8),Reference!$G:$G,0),0)),0,
IF(AND(F942=0,G942=0,H942=0,_xlfn.IFNA(MATCH(LEFT($B942,8),Reference!$H:$H,0),0)),$D942,
IF(AND(F942=0,G942=0,H942=0,_xlfn.IFNA(MATCH(LEFT($C942,4),Reference!$H:$H,0),0)),$D942,
IF((AND(F942=0,G942=0,H942=0,(_xlfn.IFNA(MATCH(LEFT($B942,4),Reference!$H:$H,0),0)))),$D942,
IF(AND(F942=0,G942=0,H942=0,_xlfn.IFNA(MATCH(MID($B942,5,4),Reference!$H:$H,0),0),LEFT($C942,4)&lt;&gt;"8865"),$D942,0)))))</f>
        <v>0</v>
      </c>
      <c r="J942" s="14">
        <f t="shared" si="87"/>
        <v>0</v>
      </c>
      <c r="K942" s="14">
        <f t="shared" si="88"/>
        <v>1045</v>
      </c>
      <c r="L942" s="14">
        <f t="shared" si="89"/>
        <v>0</v>
      </c>
      <c r="M942" s="14" t="str">
        <f>IFERROR(IFERROR(INDEX(Reference!$C:$C,MATCH(VALUE(LEFT(B942,(FIND("-",B942,1)-1))),Reference!$B:$B,0)),INDEX(Reference!$C:$C,MATCH((LEFT(B942,(FIND("-",B942,1)-1))),Reference!$B:$B,0))),IFERROR(IF(FIND("-",B942),"Asset Management",""),""))</f>
        <v>DBU/Fleet</v>
      </c>
      <c r="N942" s="14" t="str">
        <f>_xlfn.IFNA(INDEX(Reference!$M:$N,MATCH($C942,Reference!$M:$M,0),2),"Exclude")</f>
        <v>Nonlabor</v>
      </c>
      <c r="O942" s="14" t="str">
        <f>VLOOKUP(X942,'Department Detail'!$A$2:$F$5229,5,FALSE)</f>
        <v>PST &amp; Field Support Services</v>
      </c>
      <c r="R942" s="76"/>
      <c r="X942" s="14">
        <v>4672</v>
      </c>
    </row>
    <row r="943" spans="1:24" s="14" customFormat="1" ht="15" thickBot="1" x14ac:dyDescent="0.35">
      <c r="A943" s="13"/>
      <c r="B943" s="57" t="s">
        <v>573</v>
      </c>
      <c r="C943" s="57" t="s">
        <v>202</v>
      </c>
      <c r="D943" s="56">
        <v>5449.42</v>
      </c>
      <c r="E943" s="56"/>
      <c r="F943" s="14">
        <f>IF(AND(LEFT($C943,4)&lt;&gt;"8310")*OR(_xlfn.IFNA(MATCH(LEFT($B943,8),Reference!$E:$E,0),0),(_xlfn.IFNA(MATCH(MID($B943,5,4),Reference!$E:$E,0),0))),$D943,)</f>
        <v>0</v>
      </c>
      <c r="G943" s="14">
        <f t="shared" si="85"/>
        <v>5449.42</v>
      </c>
      <c r="H943" s="14">
        <f t="shared" si="86"/>
        <v>0</v>
      </c>
      <c r="I943" s="14">
        <f>IF(AND(F943=0,G943=0,H943=0,_xlfn.IFNA(MATCH(LEFT($B943,8),Reference!$G:$G,0),0)),0,
IF(AND(F943=0,G943=0,H943=0,_xlfn.IFNA(MATCH(LEFT($B943,8),Reference!$H:$H,0),0)),$D943,
IF(AND(F943=0,G943=0,H943=0,_xlfn.IFNA(MATCH(LEFT($C943,4),Reference!$H:$H,0),0)),$D943,
IF((AND(F943=0,G943=0,H943=0,(_xlfn.IFNA(MATCH(LEFT($B943,4),Reference!$H:$H,0),0)))),$D943,
IF(AND(F943=0,G943=0,H943=0,_xlfn.IFNA(MATCH(MID($B943,5,4),Reference!$H:$H,0),0),LEFT($C943,4)&lt;&gt;"8865"),$D943,0)))))</f>
        <v>0</v>
      </c>
      <c r="J943" s="14">
        <f t="shared" si="87"/>
        <v>0</v>
      </c>
      <c r="K943" s="14">
        <f t="shared" si="88"/>
        <v>5449.42</v>
      </c>
      <c r="L943" s="14">
        <f t="shared" si="89"/>
        <v>0</v>
      </c>
      <c r="M943" s="14" t="str">
        <f>IFERROR(IFERROR(INDEX(Reference!$C:$C,MATCH(VALUE(LEFT(B943,(FIND("-",B943,1)-1))),Reference!$B:$B,0)),INDEX(Reference!$C:$C,MATCH((LEFT(B943,(FIND("-",B943,1)-1))),Reference!$B:$B,0))),IFERROR(IF(FIND("-",B943),"Asset Management",""),""))</f>
        <v>DBU/Fleet</v>
      </c>
      <c r="N943" s="14" t="str">
        <f>_xlfn.IFNA(INDEX(Reference!$M:$N,MATCH($C943,Reference!$M:$M,0),2),"Exclude")</f>
        <v>Nonlabor</v>
      </c>
      <c r="O943" s="14" t="str">
        <f>VLOOKUP(X943,'Department Detail'!$A$2:$F$5229,5,FALSE)</f>
        <v>PST &amp; Field Support Services</v>
      </c>
      <c r="R943" s="76"/>
      <c r="X943" s="14">
        <v>4672</v>
      </c>
    </row>
    <row r="944" spans="1:24" s="14" customFormat="1" ht="15" thickBot="1" x14ac:dyDescent="0.35">
      <c r="A944" s="13"/>
      <c r="B944" s="57" t="s">
        <v>573</v>
      </c>
      <c r="C944" s="57" t="s">
        <v>206</v>
      </c>
      <c r="D944" s="56">
        <v>801.36</v>
      </c>
      <c r="E944" s="56"/>
      <c r="F944" s="14">
        <f>IF(AND(LEFT($C944,4)&lt;&gt;"8310")*OR(_xlfn.IFNA(MATCH(LEFT($B944,8),Reference!$E:$E,0),0),(_xlfn.IFNA(MATCH(MID($B944,5,4),Reference!$E:$E,0),0))),$D944,)</f>
        <v>0</v>
      </c>
      <c r="G944" s="14">
        <f t="shared" si="85"/>
        <v>801.36</v>
      </c>
      <c r="H944" s="14">
        <f t="shared" si="86"/>
        <v>0</v>
      </c>
      <c r="I944" s="14">
        <f>IF(AND(F944=0,G944=0,H944=0,_xlfn.IFNA(MATCH(LEFT($B944,8),Reference!$G:$G,0),0)),0,
IF(AND(F944=0,G944=0,H944=0,_xlfn.IFNA(MATCH(LEFT($B944,8),Reference!$H:$H,0),0)),$D944,
IF(AND(F944=0,G944=0,H944=0,_xlfn.IFNA(MATCH(LEFT($C944,4),Reference!$H:$H,0),0)),$D944,
IF((AND(F944=0,G944=0,H944=0,(_xlfn.IFNA(MATCH(LEFT($B944,4),Reference!$H:$H,0),0)))),$D944,
IF(AND(F944=0,G944=0,H944=0,_xlfn.IFNA(MATCH(MID($B944,5,4),Reference!$H:$H,0),0),LEFT($C944,4)&lt;&gt;"8865"),$D944,0)))))</f>
        <v>0</v>
      </c>
      <c r="J944" s="14">
        <f t="shared" si="87"/>
        <v>0</v>
      </c>
      <c r="K944" s="14">
        <f t="shared" si="88"/>
        <v>801.36</v>
      </c>
      <c r="L944" s="14">
        <f t="shared" si="89"/>
        <v>0</v>
      </c>
      <c r="M944" s="14" t="str">
        <f>IFERROR(IFERROR(INDEX(Reference!$C:$C,MATCH(VALUE(LEFT(B944,(FIND("-",B944,1)-1))),Reference!$B:$B,0)),INDEX(Reference!$C:$C,MATCH((LEFT(B944,(FIND("-",B944,1)-1))),Reference!$B:$B,0))),IFERROR(IF(FIND("-",B944),"Asset Management",""),""))</f>
        <v>DBU/Fleet</v>
      </c>
      <c r="N944" s="14" t="str">
        <f>_xlfn.IFNA(INDEX(Reference!$M:$N,MATCH($C944,Reference!$M:$M,0),2),"Exclude")</f>
        <v>Nonlabor</v>
      </c>
      <c r="O944" s="14" t="str">
        <f>VLOOKUP(X944,'Department Detail'!$A$2:$F$5229,5,FALSE)</f>
        <v>PST &amp; Field Support Services</v>
      </c>
      <c r="R944" s="76"/>
      <c r="X944" s="14">
        <v>4672</v>
      </c>
    </row>
    <row r="945" spans="1:24" s="14" customFormat="1" ht="15" thickBot="1" x14ac:dyDescent="0.35">
      <c r="A945" s="13"/>
      <c r="B945" s="57" t="s">
        <v>573</v>
      </c>
      <c r="C945" s="57" t="s">
        <v>182</v>
      </c>
      <c r="D945" s="56">
        <v>27.9</v>
      </c>
      <c r="E945" s="56"/>
      <c r="F945" s="14">
        <f>IF(AND(LEFT($C945,4)&lt;&gt;"8310")*OR(_xlfn.IFNA(MATCH(LEFT($B945,8),Reference!$E:$E,0),0),(_xlfn.IFNA(MATCH(MID($B945,5,4),Reference!$E:$E,0),0))),$D945,)</f>
        <v>0</v>
      </c>
      <c r="G945" s="14">
        <f t="shared" si="85"/>
        <v>27.9</v>
      </c>
      <c r="H945" s="14">
        <f t="shared" si="86"/>
        <v>0</v>
      </c>
      <c r="I945" s="14">
        <f>IF(AND(F945=0,G945=0,H945=0,_xlfn.IFNA(MATCH(LEFT($B945,8),Reference!$G:$G,0),0)),0,
IF(AND(F945=0,G945=0,H945=0,_xlfn.IFNA(MATCH(LEFT($B945,8),Reference!$H:$H,0),0)),$D945,
IF(AND(F945=0,G945=0,H945=0,_xlfn.IFNA(MATCH(LEFT($C945,4),Reference!$H:$H,0),0)),$D945,
IF((AND(F945=0,G945=0,H945=0,(_xlfn.IFNA(MATCH(LEFT($B945,4),Reference!$H:$H,0),0)))),$D945,
IF(AND(F945=0,G945=0,H945=0,_xlfn.IFNA(MATCH(MID($B945,5,4),Reference!$H:$H,0),0),LEFT($C945,4)&lt;&gt;"8865"),$D945,0)))))</f>
        <v>0</v>
      </c>
      <c r="J945" s="14">
        <f t="shared" si="87"/>
        <v>0</v>
      </c>
      <c r="K945" s="14">
        <f t="shared" si="88"/>
        <v>27.9</v>
      </c>
      <c r="L945" s="14">
        <f t="shared" si="89"/>
        <v>0</v>
      </c>
      <c r="M945" s="14" t="str">
        <f>IFERROR(IFERROR(INDEX(Reference!$C:$C,MATCH(VALUE(LEFT(B945,(FIND("-",B945,1)-1))),Reference!$B:$B,0)),INDEX(Reference!$C:$C,MATCH((LEFT(B945,(FIND("-",B945,1)-1))),Reference!$B:$B,0))),IFERROR(IF(FIND("-",B945),"Asset Management",""),""))</f>
        <v>DBU/Fleet</v>
      </c>
      <c r="N945" s="14" t="str">
        <f>_xlfn.IFNA(INDEX(Reference!$M:$N,MATCH($C945,Reference!$M:$M,0),2),"Exclude")</f>
        <v>Nonlabor</v>
      </c>
      <c r="O945" s="14" t="str">
        <f>VLOOKUP(X945,'Department Detail'!$A$2:$F$5229,5,FALSE)</f>
        <v>PST &amp; Field Support Services</v>
      </c>
      <c r="R945" s="76"/>
      <c r="X945" s="14">
        <v>4672</v>
      </c>
    </row>
    <row r="946" spans="1:24" s="14" customFormat="1" ht="15" thickBot="1" x14ac:dyDescent="0.35">
      <c r="A946" s="13"/>
      <c r="B946" s="57" t="s">
        <v>573</v>
      </c>
      <c r="C946" s="57" t="s">
        <v>213</v>
      </c>
      <c r="D946" s="56">
        <v>663.38</v>
      </c>
      <c r="E946" s="56"/>
      <c r="F946" s="14">
        <f>IF(AND(LEFT($C946,4)&lt;&gt;"8310")*OR(_xlfn.IFNA(MATCH(LEFT($B946,8),Reference!$E:$E,0),0),(_xlfn.IFNA(MATCH(MID($B946,5,4),Reference!$E:$E,0),0))),$D946,)</f>
        <v>0</v>
      </c>
      <c r="G946" s="14">
        <f t="shared" si="85"/>
        <v>663.38</v>
      </c>
      <c r="H946" s="14">
        <f t="shared" si="86"/>
        <v>0</v>
      </c>
      <c r="I946" s="14">
        <f>IF(AND(F946=0,G946=0,H946=0,_xlfn.IFNA(MATCH(LEFT($B946,8),Reference!$G:$G,0),0)),0,
IF(AND(F946=0,G946=0,H946=0,_xlfn.IFNA(MATCH(LEFT($B946,8),Reference!$H:$H,0),0)),$D946,
IF(AND(F946=0,G946=0,H946=0,_xlfn.IFNA(MATCH(LEFT($C946,4),Reference!$H:$H,0),0)),$D946,
IF((AND(F946=0,G946=0,H946=0,(_xlfn.IFNA(MATCH(LEFT($B946,4),Reference!$H:$H,0),0)))),$D946,
IF(AND(F946=0,G946=0,H946=0,_xlfn.IFNA(MATCH(MID($B946,5,4),Reference!$H:$H,0),0),LEFT($C946,4)&lt;&gt;"8865"),$D946,0)))))</f>
        <v>0</v>
      </c>
      <c r="J946" s="14">
        <f t="shared" si="87"/>
        <v>0</v>
      </c>
      <c r="K946" s="14">
        <f t="shared" si="88"/>
        <v>663.38</v>
      </c>
      <c r="L946" s="14">
        <f t="shared" si="89"/>
        <v>0</v>
      </c>
      <c r="M946" s="14" t="str">
        <f>IFERROR(IFERROR(INDEX(Reference!$C:$C,MATCH(VALUE(LEFT(B946,(FIND("-",B946,1)-1))),Reference!$B:$B,0)),INDEX(Reference!$C:$C,MATCH((LEFT(B946,(FIND("-",B946,1)-1))),Reference!$B:$B,0))),IFERROR(IF(FIND("-",B946),"Asset Management",""),""))</f>
        <v>DBU/Fleet</v>
      </c>
      <c r="N946" s="14" t="str">
        <f>_xlfn.IFNA(INDEX(Reference!$M:$N,MATCH($C946,Reference!$M:$M,0),2),"Exclude")</f>
        <v>Nonlabor</v>
      </c>
      <c r="O946" s="14" t="str">
        <f>VLOOKUP(X946,'Department Detail'!$A$2:$F$5229,5,FALSE)</f>
        <v>PST &amp; Field Support Services</v>
      </c>
      <c r="R946" s="76"/>
      <c r="X946" s="14">
        <v>4726</v>
      </c>
    </row>
    <row r="947" spans="1:24" s="14" customFormat="1" ht="15" thickBot="1" x14ac:dyDescent="0.35">
      <c r="A947" s="13"/>
      <c r="B947" s="57" t="s">
        <v>574</v>
      </c>
      <c r="C947" s="57" t="s">
        <v>268</v>
      </c>
      <c r="D947" s="56">
        <v>4754.3999999999996</v>
      </c>
      <c r="E947" s="56"/>
      <c r="F947" s="14">
        <f>IF(AND(LEFT($C947,4)&lt;&gt;"8310")*OR(_xlfn.IFNA(MATCH(LEFT($B947,8),Reference!$E:$E,0),0),(_xlfn.IFNA(MATCH(MID($B947,5,4),Reference!$E:$E,0),0))),$D947,)</f>
        <v>0</v>
      </c>
      <c r="G947" s="14">
        <f t="shared" si="85"/>
        <v>4754.3999999999996</v>
      </c>
      <c r="H947" s="14">
        <f t="shared" si="86"/>
        <v>0</v>
      </c>
      <c r="I947" s="14">
        <f>IF(AND(F947=0,G947=0,H947=0,_xlfn.IFNA(MATCH(LEFT($B947,8),Reference!$G:$G,0),0)),0,
IF(AND(F947=0,G947=0,H947=0,_xlfn.IFNA(MATCH(LEFT($B947,8),Reference!$H:$H,0),0)),$D947,
IF(AND(F947=0,G947=0,H947=0,_xlfn.IFNA(MATCH(LEFT($C947,4),Reference!$H:$H,0),0)),$D947,
IF((AND(F947=0,G947=0,H947=0,(_xlfn.IFNA(MATCH(LEFT($B947,4),Reference!$H:$H,0),0)))),$D947,
IF(AND(F947=0,G947=0,H947=0,_xlfn.IFNA(MATCH(MID($B947,5,4),Reference!$H:$H,0),0),LEFT($C947,4)&lt;&gt;"8865"),$D947,0)))))</f>
        <v>0</v>
      </c>
      <c r="J947" s="14">
        <f t="shared" si="87"/>
        <v>0</v>
      </c>
      <c r="K947" s="14">
        <f t="shared" si="88"/>
        <v>4754.3999999999996</v>
      </c>
      <c r="L947" s="14">
        <f t="shared" si="89"/>
        <v>0</v>
      </c>
      <c r="M947" s="14" t="str">
        <f>IFERROR(IFERROR(INDEX(Reference!$C:$C,MATCH(VALUE(LEFT(B947,(FIND("-",B947,1)-1))),Reference!$B:$B,0)),INDEX(Reference!$C:$C,MATCH((LEFT(B947,(FIND("-",B947,1)-1))),Reference!$B:$B,0))),IFERROR(IF(FIND("-",B947),"Asset Management",""),""))</f>
        <v>DBU/Fleet</v>
      </c>
      <c r="N947" s="14" t="str">
        <f>_xlfn.IFNA(INDEX(Reference!$M:$N,MATCH($C947,Reference!$M:$M,0),2),"Exclude")</f>
        <v>Exclude</v>
      </c>
      <c r="O947" s="14" t="str">
        <f>VLOOKUP(X947,'Department Detail'!$A$2:$F$5229,5,FALSE)</f>
        <v>PST &amp; Field Support Services</v>
      </c>
      <c r="R947" s="76"/>
      <c r="X947" s="14">
        <v>4726</v>
      </c>
    </row>
    <row r="948" spans="1:24" s="14" customFormat="1" ht="15" thickBot="1" x14ac:dyDescent="0.35">
      <c r="A948" s="13"/>
      <c r="B948" s="57" t="s">
        <v>574</v>
      </c>
      <c r="C948" s="57" t="s">
        <v>244</v>
      </c>
      <c r="D948" s="56">
        <v>73.22</v>
      </c>
      <c r="E948" s="56"/>
      <c r="F948" s="14">
        <f>IF(AND(LEFT($C948,4)&lt;&gt;"8310")*OR(_xlfn.IFNA(MATCH(LEFT($B948,8),Reference!$E:$E,0),0),(_xlfn.IFNA(MATCH(MID($B948,5,4),Reference!$E:$E,0),0))),$D948,)</f>
        <v>0</v>
      </c>
      <c r="G948" s="14">
        <f t="shared" si="85"/>
        <v>73.22</v>
      </c>
      <c r="H948" s="14">
        <f t="shared" si="86"/>
        <v>0</v>
      </c>
      <c r="I948" s="14">
        <f>IF(AND(F948=0,G948=0,H948=0,_xlfn.IFNA(MATCH(LEFT($B948,8),Reference!$G:$G,0),0)),0,
IF(AND(F948=0,G948=0,H948=0,_xlfn.IFNA(MATCH(LEFT($B948,8),Reference!$H:$H,0),0)),$D948,
IF(AND(F948=0,G948=0,H948=0,_xlfn.IFNA(MATCH(LEFT($C948,4),Reference!$H:$H,0),0)),$D948,
IF((AND(F948=0,G948=0,H948=0,(_xlfn.IFNA(MATCH(LEFT($B948,4),Reference!$H:$H,0),0)))),$D948,
IF(AND(F948=0,G948=0,H948=0,_xlfn.IFNA(MATCH(MID($B948,5,4),Reference!$H:$H,0),0),LEFT($C948,4)&lt;&gt;"8865"),$D948,0)))))</f>
        <v>0</v>
      </c>
      <c r="J948" s="14">
        <f t="shared" si="87"/>
        <v>0</v>
      </c>
      <c r="K948" s="14">
        <f t="shared" si="88"/>
        <v>73.22</v>
      </c>
      <c r="L948" s="14">
        <f t="shared" si="89"/>
        <v>0</v>
      </c>
      <c r="M948" s="14" t="str">
        <f>IFERROR(IFERROR(INDEX(Reference!$C:$C,MATCH(VALUE(LEFT(B948,(FIND("-",B948,1)-1))),Reference!$B:$B,0)),INDEX(Reference!$C:$C,MATCH((LEFT(B948,(FIND("-",B948,1)-1))),Reference!$B:$B,0))),IFERROR(IF(FIND("-",B948),"Asset Management",""),""))</f>
        <v>DBU/Fleet</v>
      </c>
      <c r="N948" s="14" t="str">
        <f>_xlfn.IFNA(INDEX(Reference!$M:$N,MATCH($C948,Reference!$M:$M,0),2),"Exclude")</f>
        <v>Nonlabor</v>
      </c>
      <c r="O948" s="14" t="str">
        <f>VLOOKUP(X948,'Department Detail'!$A$2:$F$5229,5,FALSE)</f>
        <v>PST &amp; Field Support Services</v>
      </c>
      <c r="R948" s="76"/>
      <c r="X948" s="14">
        <v>4726</v>
      </c>
    </row>
    <row r="949" spans="1:24" s="14" customFormat="1" ht="15" thickBot="1" x14ac:dyDescent="0.35">
      <c r="A949" s="13"/>
      <c r="B949" s="57" t="s">
        <v>574</v>
      </c>
      <c r="C949" s="57" t="s">
        <v>279</v>
      </c>
      <c r="D949" s="56">
        <v>86506.580000000016</v>
      </c>
      <c r="E949" s="56"/>
      <c r="F949" s="14">
        <f>IF(AND(LEFT($C949,4)&lt;&gt;"8310")*OR(_xlfn.IFNA(MATCH(LEFT($B949,8),Reference!$E:$E,0),0),(_xlfn.IFNA(MATCH(MID($B949,5,4),Reference!$E:$E,0),0))),$D949,)</f>
        <v>0</v>
      </c>
      <c r="G949" s="14">
        <f t="shared" si="85"/>
        <v>86506.580000000016</v>
      </c>
      <c r="H949" s="14">
        <f t="shared" si="86"/>
        <v>0</v>
      </c>
      <c r="I949" s="14">
        <f>IF(AND(F949=0,G949=0,H949=0,_xlfn.IFNA(MATCH(LEFT($B949,8),Reference!$G:$G,0),0)),0,
IF(AND(F949=0,G949=0,H949=0,_xlfn.IFNA(MATCH(LEFT($B949,8),Reference!$H:$H,0),0)),$D949,
IF(AND(F949=0,G949=0,H949=0,_xlfn.IFNA(MATCH(LEFT($C949,4),Reference!$H:$H,0),0)),$D949,
IF((AND(F949=0,G949=0,H949=0,(_xlfn.IFNA(MATCH(LEFT($B949,4),Reference!$H:$H,0),0)))),$D949,
IF(AND(F949=0,G949=0,H949=0,_xlfn.IFNA(MATCH(MID($B949,5,4),Reference!$H:$H,0),0),LEFT($C949,4)&lt;&gt;"8865"),$D949,0)))))</f>
        <v>0</v>
      </c>
      <c r="J949" s="14">
        <f t="shared" si="87"/>
        <v>0</v>
      </c>
      <c r="K949" s="14">
        <f t="shared" si="88"/>
        <v>86506.580000000016</v>
      </c>
      <c r="L949" s="14">
        <f t="shared" si="89"/>
        <v>0</v>
      </c>
      <c r="M949" s="14" t="str">
        <f>IFERROR(IFERROR(INDEX(Reference!$C:$C,MATCH(VALUE(LEFT(B949,(FIND("-",B949,1)-1))),Reference!$B:$B,0)),INDEX(Reference!$C:$C,MATCH((LEFT(B949,(FIND("-",B949,1)-1))),Reference!$B:$B,0))),IFERROR(IF(FIND("-",B949),"Asset Management",""),""))</f>
        <v>DBU/Fleet</v>
      </c>
      <c r="N949" s="14" t="str">
        <f>_xlfn.IFNA(INDEX(Reference!$M:$N,MATCH($C949,Reference!$M:$M,0),2),"Exclude")</f>
        <v>Exclude</v>
      </c>
      <c r="O949" s="14" t="str">
        <f>VLOOKUP(X949,'Department Detail'!$A$2:$F$5229,5,FALSE)</f>
        <v>PST &amp; Field Support Services</v>
      </c>
      <c r="R949" s="76"/>
      <c r="X949" s="14">
        <v>4726</v>
      </c>
    </row>
    <row r="950" spans="1:24" s="14" customFormat="1" ht="15" thickBot="1" x14ac:dyDescent="0.35">
      <c r="A950" s="13"/>
      <c r="B950" s="57" t="s">
        <v>574</v>
      </c>
      <c r="C950" s="57" t="s">
        <v>260</v>
      </c>
      <c r="D950" s="56">
        <v>-813</v>
      </c>
      <c r="E950" s="56"/>
      <c r="F950" s="14">
        <f>IF(AND(LEFT($C950,4)&lt;&gt;"8310")*OR(_xlfn.IFNA(MATCH(LEFT($B950,8),Reference!$E:$E,0),0),(_xlfn.IFNA(MATCH(MID($B950,5,4),Reference!$E:$E,0),0))),$D950,)</f>
        <v>0</v>
      </c>
      <c r="G950" s="14">
        <f t="shared" si="85"/>
        <v>-813</v>
      </c>
      <c r="H950" s="14">
        <f t="shared" si="86"/>
        <v>0</v>
      </c>
      <c r="I950" s="14">
        <f>IF(AND(F950=0,G950=0,H950=0,_xlfn.IFNA(MATCH(LEFT($B950,8),Reference!$G:$G,0),0)),0,
IF(AND(F950=0,G950=0,H950=0,_xlfn.IFNA(MATCH(LEFT($B950,8),Reference!$H:$H,0),0)),$D950,
IF(AND(F950=0,G950=0,H950=0,_xlfn.IFNA(MATCH(LEFT($C950,4),Reference!$H:$H,0),0)),$D950,
IF((AND(F950=0,G950=0,H950=0,(_xlfn.IFNA(MATCH(LEFT($B950,4),Reference!$H:$H,0),0)))),$D950,
IF(AND(F950=0,G950=0,H950=0,_xlfn.IFNA(MATCH(MID($B950,5,4),Reference!$H:$H,0),0),LEFT($C950,4)&lt;&gt;"8865"),$D950,0)))))</f>
        <v>0</v>
      </c>
      <c r="J950" s="14">
        <f t="shared" si="87"/>
        <v>0</v>
      </c>
      <c r="K950" s="14">
        <f t="shared" si="88"/>
        <v>-813</v>
      </c>
      <c r="L950" s="14">
        <f t="shared" si="89"/>
        <v>0</v>
      </c>
      <c r="M950" s="14" t="str">
        <f>IFERROR(IFERROR(INDEX(Reference!$C:$C,MATCH(VALUE(LEFT(B950,(FIND("-",B950,1)-1))),Reference!$B:$B,0)),INDEX(Reference!$C:$C,MATCH((LEFT(B950,(FIND("-",B950,1)-1))),Reference!$B:$B,0))),IFERROR(IF(FIND("-",B950),"Asset Management",""),""))</f>
        <v>DBU/Fleet</v>
      </c>
      <c r="N950" s="14" t="str">
        <f>_xlfn.IFNA(INDEX(Reference!$M:$N,MATCH($C950,Reference!$M:$M,0),2),"Exclude")</f>
        <v>Project Proceeds</v>
      </c>
      <c r="O950" s="14" t="str">
        <f>VLOOKUP(X950,'Department Detail'!$A$2:$F$5229,5,FALSE)</f>
        <v>PST &amp; Field Support Services</v>
      </c>
      <c r="R950" s="76"/>
      <c r="X950" s="14">
        <v>5817</v>
      </c>
    </row>
    <row r="951" spans="1:24" s="14" customFormat="1" ht="15" thickBot="1" x14ac:dyDescent="0.35">
      <c r="A951" s="13"/>
      <c r="B951" s="57" t="s">
        <v>575</v>
      </c>
      <c r="C951" s="57" t="s">
        <v>182</v>
      </c>
      <c r="D951" s="56">
        <v>-152.94</v>
      </c>
      <c r="E951" s="56"/>
      <c r="F951" s="14">
        <f>IF(AND(LEFT($C951,4)&lt;&gt;"8310")*OR(_xlfn.IFNA(MATCH(LEFT($B951,8),Reference!$E:$E,0),0),(_xlfn.IFNA(MATCH(MID($B951,5,4),Reference!$E:$E,0),0))),$D951,)</f>
        <v>0</v>
      </c>
      <c r="G951" s="14">
        <f t="shared" si="85"/>
        <v>-152.94</v>
      </c>
      <c r="H951" s="14">
        <f t="shared" si="86"/>
        <v>0</v>
      </c>
      <c r="I951" s="14">
        <f>IF(AND(F951=0,G951=0,H951=0,_xlfn.IFNA(MATCH(LEFT($B951,8),Reference!$G:$G,0),0)),0,
IF(AND(F951=0,G951=0,H951=0,_xlfn.IFNA(MATCH(LEFT($B951,8),Reference!$H:$H,0),0)),$D951,
IF(AND(F951=0,G951=0,H951=0,_xlfn.IFNA(MATCH(LEFT($C951,4),Reference!$H:$H,0),0)),$D951,
IF((AND(F951=0,G951=0,H951=0,(_xlfn.IFNA(MATCH(LEFT($B951,4),Reference!$H:$H,0),0)))),$D951,
IF(AND(F951=0,G951=0,H951=0,_xlfn.IFNA(MATCH(MID($B951,5,4),Reference!$H:$H,0),0),LEFT($C951,4)&lt;&gt;"8865"),$D951,0)))))</f>
        <v>0</v>
      </c>
      <c r="J951" s="14">
        <f t="shared" si="87"/>
        <v>0</v>
      </c>
      <c r="K951" s="14">
        <f t="shared" si="88"/>
        <v>-152.94</v>
      </c>
      <c r="L951" s="14">
        <f t="shared" si="89"/>
        <v>0</v>
      </c>
      <c r="M951" s="14" t="str">
        <f>IFERROR(IFERROR(INDEX(Reference!$C:$C,MATCH(VALUE(LEFT(B951,(FIND("-",B951,1)-1))),Reference!$B:$B,0)),INDEX(Reference!$C:$C,MATCH((LEFT(B951,(FIND("-",B951,1)-1))),Reference!$B:$B,0))),IFERROR(IF(FIND("-",B951),"Asset Management",""),""))</f>
        <v>DBU/Fleet</v>
      </c>
      <c r="N951" s="14" t="str">
        <f>_xlfn.IFNA(INDEX(Reference!$M:$N,MATCH($C951,Reference!$M:$M,0),2),"Exclude")</f>
        <v>Nonlabor</v>
      </c>
      <c r="O951" s="14" t="str">
        <f>VLOOKUP(X951,'Department Detail'!$A$2:$F$5229,5,FALSE)</f>
        <v>PST &amp; Field Support Services</v>
      </c>
      <c r="R951" s="76"/>
      <c r="X951" s="14">
        <v>5817</v>
      </c>
    </row>
    <row r="952" spans="1:24" s="14" customFormat="1" ht="15" thickBot="1" x14ac:dyDescent="0.35">
      <c r="A952" s="13"/>
      <c r="B952" s="57" t="s">
        <v>576</v>
      </c>
      <c r="C952" s="57" t="s">
        <v>185</v>
      </c>
      <c r="D952" s="56">
        <v>26799.221378848728</v>
      </c>
      <c r="E952" s="56"/>
      <c r="F952" s="14">
        <f>IF(AND(LEFT($C952,4)&lt;&gt;"8310")*OR(_xlfn.IFNA(MATCH(LEFT($B952,8),Reference!$E:$E,0),0),(_xlfn.IFNA(MATCH(MID($B952,5,4),Reference!$E:$E,0),0))),$D952,)</f>
        <v>26799.221378848728</v>
      </c>
      <c r="G952" s="14">
        <f t="shared" si="85"/>
        <v>0</v>
      </c>
      <c r="H952" s="14">
        <f t="shared" si="86"/>
        <v>0</v>
      </c>
      <c r="I952" s="14">
        <f>IF(AND(F952=0,G952=0,H952=0,_xlfn.IFNA(MATCH(LEFT($B952,8),Reference!$G:$G,0),0)),0,
IF(AND(F952=0,G952=0,H952=0,_xlfn.IFNA(MATCH(LEFT($B952,8),Reference!$H:$H,0),0)),$D952,
IF(AND(F952=0,G952=0,H952=0,_xlfn.IFNA(MATCH(LEFT($C952,4),Reference!$H:$H,0),0)),$D952,
IF((AND(F952=0,G952=0,H952=0,(_xlfn.IFNA(MATCH(LEFT($B952,4),Reference!$H:$H,0),0)))),$D952,
IF(AND(F952=0,G952=0,H952=0,_xlfn.IFNA(MATCH(MID($B952,5,4),Reference!$H:$H,0),0),LEFT($C952,4)&lt;&gt;"8865"),$D952,0)))))</f>
        <v>0</v>
      </c>
      <c r="J952" s="14">
        <f t="shared" si="87"/>
        <v>0</v>
      </c>
      <c r="K952" s="14">
        <f t="shared" si="88"/>
        <v>26799.221378848728</v>
      </c>
      <c r="L952" s="14">
        <f t="shared" si="89"/>
        <v>0</v>
      </c>
      <c r="M952" s="14" t="str">
        <f>IFERROR(IFERROR(INDEX(Reference!$C:$C,MATCH(VALUE(LEFT(B952,(FIND("-",B952,1)-1))),Reference!$B:$B,0)),INDEX(Reference!$C:$C,MATCH((LEFT(B952,(FIND("-",B952,1)-1))),Reference!$B:$B,0))),IFERROR(IF(FIND("-",B952),"Asset Management",""),""))</f>
        <v>DBU/Fleet</v>
      </c>
      <c r="N952" s="14" t="str">
        <f>_xlfn.IFNA(INDEX(Reference!$M:$N,MATCH($C952,Reference!$M:$M,0),2),"Exclude")</f>
        <v>NonUnion Labor</v>
      </c>
      <c r="O952" s="14" t="str">
        <f>VLOOKUP(X952,'Department Detail'!$A$2:$F$5229,5,FALSE)</f>
        <v>PST &amp; Field Support Services</v>
      </c>
      <c r="R952" s="76"/>
      <c r="X952" s="14">
        <v>5817</v>
      </c>
    </row>
    <row r="953" spans="1:24" s="14" customFormat="1" ht="15" thickBot="1" x14ac:dyDescent="0.35">
      <c r="A953" s="13"/>
      <c r="B953" s="57" t="s">
        <v>576</v>
      </c>
      <c r="C953" s="57" t="s">
        <v>186</v>
      </c>
      <c r="D953" s="56">
        <v>88076.812522647117</v>
      </c>
      <c r="E953" s="56"/>
      <c r="F953" s="14">
        <f>IF(AND(LEFT($C953,4)&lt;&gt;"8310")*OR(_xlfn.IFNA(MATCH(LEFT($B953,8),Reference!$E:$E,0),0),(_xlfn.IFNA(MATCH(MID($B953,5,4),Reference!$E:$E,0),0))),$D953,)</f>
        <v>88076.812522647117</v>
      </c>
      <c r="G953" s="14">
        <f t="shared" si="85"/>
        <v>0</v>
      </c>
      <c r="H953" s="14">
        <f t="shared" si="86"/>
        <v>0</v>
      </c>
      <c r="I953" s="14">
        <f>IF(AND(F953=0,G953=0,H953=0,_xlfn.IFNA(MATCH(LEFT($B953,8),Reference!$G:$G,0),0)),0,
IF(AND(F953=0,G953=0,H953=0,_xlfn.IFNA(MATCH(LEFT($B953,8),Reference!$H:$H,0),0)),$D953,
IF(AND(F953=0,G953=0,H953=0,_xlfn.IFNA(MATCH(LEFT($C953,4),Reference!$H:$H,0),0)),$D953,
IF((AND(F953=0,G953=0,H953=0,(_xlfn.IFNA(MATCH(LEFT($B953,4),Reference!$H:$H,0),0)))),$D953,
IF(AND(F953=0,G953=0,H953=0,_xlfn.IFNA(MATCH(MID($B953,5,4),Reference!$H:$H,0),0),LEFT($C953,4)&lt;&gt;"8865"),$D953,0)))))</f>
        <v>0</v>
      </c>
      <c r="J953" s="14">
        <f t="shared" si="87"/>
        <v>0</v>
      </c>
      <c r="K953" s="14">
        <f t="shared" si="88"/>
        <v>88076.812522647117</v>
      </c>
      <c r="L953" s="14">
        <f t="shared" si="89"/>
        <v>0</v>
      </c>
      <c r="M953" s="14" t="str">
        <f>IFERROR(IFERROR(INDEX(Reference!$C:$C,MATCH(VALUE(LEFT(B953,(FIND("-",B953,1)-1))),Reference!$B:$B,0)),INDEX(Reference!$C:$C,MATCH((LEFT(B953,(FIND("-",B953,1)-1))),Reference!$B:$B,0))),IFERROR(IF(FIND("-",B953),"Asset Management",""),""))</f>
        <v>DBU/Fleet</v>
      </c>
      <c r="N953" s="14" t="str">
        <f>_xlfn.IFNA(INDEX(Reference!$M:$N,MATCH($C953,Reference!$M:$M,0),2),"Exclude")</f>
        <v>Union Labor</v>
      </c>
      <c r="O953" s="14" t="str">
        <f>VLOOKUP(X953,'Department Detail'!$A$2:$F$5229,5,FALSE)</f>
        <v>PST &amp; Field Support Services</v>
      </c>
      <c r="R953" s="76"/>
      <c r="X953" s="14">
        <v>5817</v>
      </c>
    </row>
    <row r="954" spans="1:24" s="14" customFormat="1" ht="15" thickBot="1" x14ac:dyDescent="0.35">
      <c r="A954" s="13"/>
      <c r="B954" s="57" t="s">
        <v>577</v>
      </c>
      <c r="C954" s="57" t="s">
        <v>208</v>
      </c>
      <c r="D954" s="56">
        <v>32.619999999999997</v>
      </c>
      <c r="E954" s="56"/>
      <c r="F954" s="14">
        <f>IF(AND(LEFT($C954,4)&lt;&gt;"8310")*OR(_xlfn.IFNA(MATCH(LEFT($B954,8),Reference!$E:$E,0),0),(_xlfn.IFNA(MATCH(MID($B954,5,4),Reference!$E:$E,0),0))),$D954,)</f>
        <v>0</v>
      </c>
      <c r="G954" s="14">
        <f t="shared" si="85"/>
        <v>0</v>
      </c>
      <c r="H954" s="14">
        <f t="shared" si="86"/>
        <v>0</v>
      </c>
      <c r="I954" s="14">
        <f>IF(AND(F954=0,G954=0,H954=0,_xlfn.IFNA(MATCH(LEFT($B954,8),Reference!$G:$G,0),0)),0,
IF(AND(F954=0,G954=0,H954=0,_xlfn.IFNA(MATCH(LEFT($B954,8),Reference!$H:$H,0),0)),$D954,
IF(AND(F954=0,G954=0,H954=0,_xlfn.IFNA(MATCH(LEFT($C954,4),Reference!$H:$H,0),0)),$D954,
IF((AND(F954=0,G954=0,H954=0,(_xlfn.IFNA(MATCH(LEFT($B954,4),Reference!$H:$H,0),0)))),$D954,
IF(AND(F954=0,G954=0,H954=0,_xlfn.IFNA(MATCH(MID($B954,5,4),Reference!$H:$H,0),0),LEFT($C954,4)&lt;&gt;"8865"),$D954,0)))))</f>
        <v>0</v>
      </c>
      <c r="J954" s="14">
        <f t="shared" si="87"/>
        <v>32.619999999999997</v>
      </c>
      <c r="K954" s="14">
        <f t="shared" si="88"/>
        <v>32.619999999999997</v>
      </c>
      <c r="L954" s="14">
        <f t="shared" si="89"/>
        <v>0</v>
      </c>
      <c r="M954" s="14" t="str">
        <f>IFERROR(IFERROR(INDEX(Reference!$C:$C,MATCH(VALUE(LEFT(B954,(FIND("-",B954,1)-1))),Reference!$B:$B,0)),INDEX(Reference!$C:$C,MATCH((LEFT(B954,(FIND("-",B954,1)-1))),Reference!$B:$B,0))),IFERROR(IF(FIND("-",B954),"Asset Management",""),""))</f>
        <v>Asset Management</v>
      </c>
      <c r="N954" s="14" t="str">
        <f>_xlfn.IFNA(INDEX(Reference!$M:$N,MATCH($C954,Reference!$M:$M,0),2),"Exclude")</f>
        <v>Inventory</v>
      </c>
      <c r="O954" s="14" t="str">
        <f>VLOOKUP(X954,'Department Detail'!$A$2:$F$5229,5,FALSE)</f>
        <v>PST &amp; Field Support Services</v>
      </c>
      <c r="R954" s="76"/>
      <c r="X954" s="14">
        <v>5817</v>
      </c>
    </row>
    <row r="955" spans="1:24" s="14" customFormat="1" ht="15" thickBot="1" x14ac:dyDescent="0.35">
      <c r="A955" s="13"/>
      <c r="B955" s="57" t="s">
        <v>578</v>
      </c>
      <c r="C955" s="57" t="s">
        <v>185</v>
      </c>
      <c r="D955" s="56">
        <v>291.95</v>
      </c>
      <c r="E955" s="56"/>
      <c r="F955" s="14">
        <f>IF(AND(LEFT($C955,4)&lt;&gt;"8310")*OR(_xlfn.IFNA(MATCH(LEFT($B955,8),Reference!$E:$E,0),0),(_xlfn.IFNA(MATCH(MID($B955,5,4),Reference!$E:$E,0),0))),$D955,)</f>
        <v>0</v>
      </c>
      <c r="G955" s="14">
        <f t="shared" si="85"/>
        <v>0</v>
      </c>
      <c r="H955" s="14">
        <f t="shared" si="86"/>
        <v>0</v>
      </c>
      <c r="I955" s="14">
        <f>IF(AND(F955=0,G955=0,H955=0,_xlfn.IFNA(MATCH(LEFT($B955,8),Reference!$G:$G,0),0)),0,
IF(AND(F955=0,G955=0,H955=0,_xlfn.IFNA(MATCH(LEFT($B955,8),Reference!$H:$H,0),0)),$D955,
IF(AND(F955=0,G955=0,H955=0,_xlfn.IFNA(MATCH(LEFT($C955,4),Reference!$H:$H,0),0)),$D955,
IF((AND(F955=0,G955=0,H955=0,(_xlfn.IFNA(MATCH(LEFT($B955,4),Reference!$H:$H,0),0)))),$D955,
IF(AND(F955=0,G955=0,H955=0,_xlfn.IFNA(MATCH(MID($B955,5,4),Reference!$H:$H,0),0),LEFT($C955,4)&lt;&gt;"8865"),$D955,0)))))</f>
        <v>0</v>
      </c>
      <c r="J955" s="14">
        <f t="shared" si="87"/>
        <v>291.95</v>
      </c>
      <c r="K955" s="14">
        <f t="shared" si="88"/>
        <v>291.95</v>
      </c>
      <c r="L955" s="14">
        <f t="shared" si="89"/>
        <v>0</v>
      </c>
      <c r="M955" s="14" t="str">
        <f>IFERROR(IFERROR(INDEX(Reference!$C:$C,MATCH(VALUE(LEFT(B955,(FIND("-",B955,1)-1))),Reference!$B:$B,0)),INDEX(Reference!$C:$C,MATCH((LEFT(B955,(FIND("-",B955,1)-1))),Reference!$B:$B,0))),IFERROR(IF(FIND("-",B955),"Asset Management",""),""))</f>
        <v>Asset Management</v>
      </c>
      <c r="N955" s="14" t="str">
        <f>_xlfn.IFNA(INDEX(Reference!$M:$N,MATCH($C955,Reference!$M:$M,0),2),"Exclude")</f>
        <v>NonUnion Labor</v>
      </c>
      <c r="O955" s="14" t="str">
        <f>VLOOKUP(X955,'Department Detail'!$A$2:$F$5229,5,FALSE)</f>
        <v>PST &amp; Field Support Services</v>
      </c>
      <c r="R955" s="76"/>
      <c r="X955" s="14">
        <v>5817</v>
      </c>
    </row>
    <row r="956" spans="1:24" s="14" customFormat="1" ht="15" thickBot="1" x14ac:dyDescent="0.35">
      <c r="A956" s="13"/>
      <c r="B956" s="57" t="s">
        <v>579</v>
      </c>
      <c r="C956" s="57" t="s">
        <v>190</v>
      </c>
      <c r="D956" s="56">
        <v>3515</v>
      </c>
      <c r="E956" s="56"/>
      <c r="F956" s="14">
        <f>IF(AND(LEFT($C956,4)&lt;&gt;"8310")*OR(_xlfn.IFNA(MATCH(LEFT($B956,8),Reference!$E:$E,0),0),(_xlfn.IFNA(MATCH(MID($B956,5,4),Reference!$E:$E,0),0))),$D956,)</f>
        <v>0</v>
      </c>
      <c r="G956" s="14">
        <f t="shared" si="85"/>
        <v>0</v>
      </c>
      <c r="H956" s="14">
        <f t="shared" si="86"/>
        <v>0</v>
      </c>
      <c r="I956" s="14">
        <f>IF(AND(F956=0,G956=0,H956=0,_xlfn.IFNA(MATCH(LEFT($B956,8),Reference!$G:$G,0),0)),0,
IF(AND(F956=0,G956=0,H956=0,_xlfn.IFNA(MATCH(LEFT($B956,8),Reference!$H:$H,0),0)),$D956,
IF(AND(F956=0,G956=0,H956=0,_xlfn.IFNA(MATCH(LEFT($C956,4),Reference!$H:$H,0),0)),$D956,
IF((AND(F956=0,G956=0,H956=0,(_xlfn.IFNA(MATCH(LEFT($B956,4),Reference!$H:$H,0),0)))),$D956,
IF(AND(F956=0,G956=0,H956=0,_xlfn.IFNA(MATCH(MID($B956,5,4),Reference!$H:$H,0),0),LEFT($C956,4)&lt;&gt;"8865"),$D956,0)))))</f>
        <v>0</v>
      </c>
      <c r="J956" s="14">
        <f t="shared" si="87"/>
        <v>3515</v>
      </c>
      <c r="K956" s="14">
        <f t="shared" si="88"/>
        <v>3515</v>
      </c>
      <c r="L956" s="14">
        <f t="shared" si="89"/>
        <v>0</v>
      </c>
      <c r="M956" s="14" t="str">
        <f>IFERROR(IFERROR(INDEX(Reference!$C:$C,MATCH(VALUE(LEFT(B956,(FIND("-",B956,1)-1))),Reference!$B:$B,0)),INDEX(Reference!$C:$C,MATCH((LEFT(B956,(FIND("-",B956,1)-1))),Reference!$B:$B,0))),IFERROR(IF(FIND("-",B956),"Asset Management",""),""))</f>
        <v>Asset Management</v>
      </c>
      <c r="N956" s="14" t="str">
        <f>_xlfn.IFNA(INDEX(Reference!$M:$N,MATCH($C956,Reference!$M:$M,0),2),"Exclude")</f>
        <v>Nonlabor</v>
      </c>
      <c r="O956" s="14" t="str">
        <f>VLOOKUP(X956,'Department Detail'!$A$2:$F$5229,5,FALSE)</f>
        <v>PST &amp; Field Support Services</v>
      </c>
      <c r="R956" s="76"/>
      <c r="X956" s="14">
        <v>6112</v>
      </c>
    </row>
    <row r="957" spans="1:24" s="14" customFormat="1" ht="15" thickBot="1" x14ac:dyDescent="0.35">
      <c r="A957" s="13"/>
      <c r="B957" s="57" t="s">
        <v>580</v>
      </c>
      <c r="C957" s="57" t="s">
        <v>216</v>
      </c>
      <c r="D957" s="56">
        <v>3815</v>
      </c>
      <c r="E957" s="56"/>
      <c r="F957" s="14">
        <f>IF(AND(LEFT($C957,4)&lt;&gt;"8310")*OR(_xlfn.IFNA(MATCH(LEFT($B957,8),Reference!$E:$E,0),0),(_xlfn.IFNA(MATCH(MID($B957,5,4),Reference!$E:$E,0),0))),$D957,)</f>
        <v>0</v>
      </c>
      <c r="G957" s="14">
        <f t="shared" si="85"/>
        <v>0</v>
      </c>
      <c r="H957" s="14">
        <f t="shared" si="86"/>
        <v>0</v>
      </c>
      <c r="I957" s="14">
        <f>IF(AND(F957=0,G957=0,H957=0,_xlfn.IFNA(MATCH(LEFT($B957,8),Reference!$G:$G,0),0)),0,
IF(AND(F957=0,G957=0,H957=0,_xlfn.IFNA(MATCH(LEFT($B957,8),Reference!$H:$H,0),0)),$D957,
IF(AND(F957=0,G957=0,H957=0,_xlfn.IFNA(MATCH(LEFT($C957,4),Reference!$H:$H,0),0)),$D957,
IF((AND(F957=0,G957=0,H957=0,(_xlfn.IFNA(MATCH(LEFT($B957,4),Reference!$H:$H,0),0)))),$D957,
IF(AND(F957=0,G957=0,H957=0,_xlfn.IFNA(MATCH(MID($B957,5,4),Reference!$H:$H,0),0),LEFT($C957,4)&lt;&gt;"8865"),$D957,0)))))</f>
        <v>0</v>
      </c>
      <c r="J957" s="14">
        <f t="shared" si="87"/>
        <v>3815</v>
      </c>
      <c r="K957" s="14">
        <f t="shared" si="88"/>
        <v>3815</v>
      </c>
      <c r="L957" s="14">
        <f t="shared" si="89"/>
        <v>0</v>
      </c>
      <c r="M957" s="14" t="str">
        <f>IFERROR(IFERROR(INDEX(Reference!$C:$C,MATCH(VALUE(LEFT(B957,(FIND("-",B957,1)-1))),Reference!$B:$B,0)),INDEX(Reference!$C:$C,MATCH((LEFT(B957,(FIND("-",B957,1)-1))),Reference!$B:$B,0))),IFERROR(IF(FIND("-",B957),"Asset Management",""),""))</f>
        <v>Asset Management</v>
      </c>
      <c r="N957" s="14" t="str">
        <f>_xlfn.IFNA(INDEX(Reference!$M:$N,MATCH($C957,Reference!$M:$M,0),2),"Exclude")</f>
        <v>Nonlabor</v>
      </c>
      <c r="O957" s="14" t="str">
        <f>VLOOKUP(X957,'Department Detail'!$A$2:$F$5229,5,FALSE)</f>
        <v>PST &amp; Field Support Services</v>
      </c>
      <c r="R957" s="76"/>
      <c r="X957" s="14">
        <v>6112</v>
      </c>
    </row>
    <row r="958" spans="1:24" s="14" customFormat="1" ht="15" thickBot="1" x14ac:dyDescent="0.35">
      <c r="A958" s="13"/>
      <c r="B958" s="57" t="s">
        <v>581</v>
      </c>
      <c r="C958" s="57" t="s">
        <v>199</v>
      </c>
      <c r="D958" s="56">
        <v>-2170</v>
      </c>
      <c r="E958" s="56"/>
      <c r="F958" s="14">
        <f>IF(AND(LEFT($C958,4)&lt;&gt;"8310")*OR(_xlfn.IFNA(MATCH(LEFT($B958,8),Reference!$E:$E,0),0),(_xlfn.IFNA(MATCH(MID($B958,5,4),Reference!$E:$E,0),0))),$D958,)</f>
        <v>0</v>
      </c>
      <c r="G958" s="14">
        <f t="shared" si="85"/>
        <v>0</v>
      </c>
      <c r="H958" s="14">
        <f t="shared" si="86"/>
        <v>0</v>
      </c>
      <c r="I958" s="14">
        <f>IF(AND(F958=0,G958=0,H958=0,_xlfn.IFNA(MATCH(LEFT($B958,8),Reference!$G:$G,0),0)),0,
IF(AND(F958=0,G958=0,H958=0,_xlfn.IFNA(MATCH(LEFT($B958,8),Reference!$H:$H,0),0)),$D958,
IF(AND(F958=0,G958=0,H958=0,_xlfn.IFNA(MATCH(LEFT($C958,4),Reference!$H:$H,0),0)),$D958,
IF((AND(F958=0,G958=0,H958=0,(_xlfn.IFNA(MATCH(LEFT($B958,4),Reference!$H:$H,0),0)))),$D958,
IF(AND(F958=0,G958=0,H958=0,_xlfn.IFNA(MATCH(MID($B958,5,4),Reference!$H:$H,0),0),LEFT($C958,4)&lt;&gt;"8865"),$D958,0)))))</f>
        <v>0</v>
      </c>
      <c r="J958" s="14">
        <f t="shared" si="87"/>
        <v>-2170</v>
      </c>
      <c r="K958" s="14">
        <f t="shared" si="88"/>
        <v>-2170</v>
      </c>
      <c r="L958" s="14">
        <f t="shared" si="89"/>
        <v>0</v>
      </c>
      <c r="M958" s="14" t="str">
        <f>IFERROR(IFERROR(INDEX(Reference!$C:$C,MATCH(VALUE(LEFT(B958,(FIND("-",B958,1)-1))),Reference!$B:$B,0)),INDEX(Reference!$C:$C,MATCH((LEFT(B958,(FIND("-",B958,1)-1))),Reference!$B:$B,0))),IFERROR(IF(FIND("-",B958),"Asset Management",""),""))</f>
        <v>DBU/Generation Interconnect</v>
      </c>
      <c r="N958" s="14" t="str">
        <f>_xlfn.IFNA(INDEX(Reference!$M:$N,MATCH($C958,Reference!$M:$M,0),2),"Exclude")</f>
        <v>Nonlabor</v>
      </c>
      <c r="O958" s="14" t="str">
        <f>VLOOKUP(X958,'Department Detail'!$A$2:$F$5229,5,FALSE)</f>
        <v>PST &amp; Field Support Services</v>
      </c>
      <c r="R958" s="76"/>
      <c r="X958" s="14">
        <v>6112</v>
      </c>
    </row>
    <row r="959" spans="1:24" s="14" customFormat="1" ht="15" thickBot="1" x14ac:dyDescent="0.35">
      <c r="A959" s="13"/>
      <c r="B959" s="57" t="s">
        <v>581</v>
      </c>
      <c r="C959" s="57" t="s">
        <v>190</v>
      </c>
      <c r="D959" s="56">
        <v>306780.87</v>
      </c>
      <c r="E959" s="56"/>
      <c r="F959" s="14">
        <f>IF(AND(LEFT($C959,4)&lt;&gt;"8310")*OR(_xlfn.IFNA(MATCH(LEFT($B959,8),Reference!$E:$E,0),0),(_xlfn.IFNA(MATCH(MID($B959,5,4),Reference!$E:$E,0),0))),$D959,)</f>
        <v>0</v>
      </c>
      <c r="G959" s="14">
        <f t="shared" ref="G959:G1022" si="90">IF(AND(ISNUMBER(SEARCH("5024*",B959)),(F959=0)),D959,)</f>
        <v>0</v>
      </c>
      <c r="H959" s="14">
        <f t="shared" ref="H959:H1022" si="91">IF(AND(ISNUMBER(SEARCH("5025*",B959)),(F959=0)),D959,)</f>
        <v>0</v>
      </c>
      <c r="I959" s="14">
        <f>IF(AND(F959=0,G959=0,H959=0,_xlfn.IFNA(MATCH(LEFT($B959,8),Reference!$G:$G,0),0)),0,
IF(AND(F959=0,G959=0,H959=0,_xlfn.IFNA(MATCH(LEFT($B959,8),Reference!$H:$H,0),0)),$D959,
IF(AND(F959=0,G959=0,H959=0,_xlfn.IFNA(MATCH(LEFT($C959,4),Reference!$H:$H,0),0)),$D959,
IF((AND(F959=0,G959=0,H959=0,(_xlfn.IFNA(MATCH(LEFT($B959,4),Reference!$H:$H,0),0)))),$D959,
IF(AND(F959=0,G959=0,H959=0,_xlfn.IFNA(MATCH(MID($B959,5,4),Reference!$H:$H,0),0),LEFT($C959,4)&lt;&gt;"8865"),$D959,0)))))</f>
        <v>0</v>
      </c>
      <c r="J959" s="14">
        <f t="shared" ref="J959:J1022" si="92">IF(AND(F959=0,G959=0,H959=0,I959=0),D959,)</f>
        <v>306780.87</v>
      </c>
      <c r="K959" s="14">
        <f t="shared" ref="K959:K1022" si="93">SUM(F959:J959)</f>
        <v>306780.87</v>
      </c>
      <c r="L959" s="14">
        <f t="shared" ref="L959:L1022" si="94">K959-D959</f>
        <v>0</v>
      </c>
      <c r="M959" s="14" t="str">
        <f>IFERROR(IFERROR(INDEX(Reference!$C:$C,MATCH(VALUE(LEFT(B959,(FIND("-",B959,1)-1))),Reference!$B:$B,0)),INDEX(Reference!$C:$C,MATCH((LEFT(B959,(FIND("-",B959,1)-1))),Reference!$B:$B,0))),IFERROR(IF(FIND("-",B959),"Asset Management",""),""))</f>
        <v>DBU/Generation Interconnect</v>
      </c>
      <c r="N959" s="14" t="str">
        <f>_xlfn.IFNA(INDEX(Reference!$M:$N,MATCH($C959,Reference!$M:$M,0),2),"Exclude")</f>
        <v>Nonlabor</v>
      </c>
      <c r="O959" s="14" t="str">
        <f>VLOOKUP(X959,'Department Detail'!$A$2:$F$5229,5,FALSE)</f>
        <v>PST &amp; Field Support Services</v>
      </c>
      <c r="R959" s="76"/>
      <c r="X959" s="14">
        <v>6112</v>
      </c>
    </row>
    <row r="960" spans="1:24" s="14" customFormat="1" ht="15" thickBot="1" x14ac:dyDescent="0.35">
      <c r="A960" s="13"/>
      <c r="B960" s="57" t="s">
        <v>581</v>
      </c>
      <c r="C960" s="57" t="s">
        <v>203</v>
      </c>
      <c r="D960" s="56">
        <v>34183.470676691737</v>
      </c>
      <c r="E960" s="56"/>
      <c r="F960" s="14">
        <f>IF(AND(LEFT($C960,4)&lt;&gt;"8310")*OR(_xlfn.IFNA(MATCH(LEFT($B960,8),Reference!$E:$E,0),0),(_xlfn.IFNA(MATCH(MID($B960,5,4),Reference!$E:$E,0),0))),$D960,)</f>
        <v>0</v>
      </c>
      <c r="G960" s="14">
        <f t="shared" si="90"/>
        <v>0</v>
      </c>
      <c r="H960" s="14">
        <f t="shared" si="91"/>
        <v>0</v>
      </c>
      <c r="I960" s="14">
        <f>IF(AND(F960=0,G960=0,H960=0,_xlfn.IFNA(MATCH(LEFT($B960,8),Reference!$G:$G,0),0)),0,
IF(AND(F960=0,G960=0,H960=0,_xlfn.IFNA(MATCH(LEFT($B960,8),Reference!$H:$H,0),0)),$D960,
IF(AND(F960=0,G960=0,H960=0,_xlfn.IFNA(MATCH(LEFT($C960,4),Reference!$H:$H,0),0)),$D960,
IF((AND(F960=0,G960=0,H960=0,(_xlfn.IFNA(MATCH(LEFT($B960,4),Reference!$H:$H,0),0)))),$D960,
IF(AND(F960=0,G960=0,H960=0,_xlfn.IFNA(MATCH(MID($B960,5,4),Reference!$H:$H,0),0),LEFT($C960,4)&lt;&gt;"8865"),$D960,0)))))</f>
        <v>0</v>
      </c>
      <c r="J960" s="14">
        <f t="shared" si="92"/>
        <v>34183.470676691737</v>
      </c>
      <c r="K960" s="14">
        <f t="shared" si="93"/>
        <v>34183.470676691737</v>
      </c>
      <c r="L960" s="14">
        <f t="shared" si="94"/>
        <v>0</v>
      </c>
      <c r="M960" s="14" t="str">
        <f>IFERROR(IFERROR(INDEX(Reference!$C:$C,MATCH(VALUE(LEFT(B960,(FIND("-",B960,1)-1))),Reference!$B:$B,0)),INDEX(Reference!$C:$C,MATCH((LEFT(B960,(FIND("-",B960,1)-1))),Reference!$B:$B,0))),IFERROR(IF(FIND("-",B960),"Asset Management",""),""))</f>
        <v>DBU/Generation Interconnect</v>
      </c>
      <c r="N960" s="14" t="str">
        <f>_xlfn.IFNA(INDEX(Reference!$M:$N,MATCH($C960,Reference!$M:$M,0),2),"Exclude")</f>
        <v>Nonlabor</v>
      </c>
      <c r="O960" s="14" t="str">
        <f>VLOOKUP(X960,'Department Detail'!$A$2:$F$5229,5,FALSE)</f>
        <v>PST &amp; Field Support Services</v>
      </c>
      <c r="R960" s="76"/>
      <c r="X960" s="14">
        <v>6112</v>
      </c>
    </row>
    <row r="961" spans="1:24" s="14" customFormat="1" ht="15" thickBot="1" x14ac:dyDescent="0.35">
      <c r="A961" s="13"/>
      <c r="B961" s="57" t="s">
        <v>581</v>
      </c>
      <c r="C961" s="57" t="s">
        <v>209</v>
      </c>
      <c r="D961" s="56">
        <v>-36725</v>
      </c>
      <c r="E961" s="56"/>
      <c r="F961" s="14">
        <f>IF(AND(LEFT($C961,4)&lt;&gt;"8310")*OR(_xlfn.IFNA(MATCH(LEFT($B961,8),Reference!$E:$E,0),0),(_xlfn.IFNA(MATCH(MID($B961,5,4),Reference!$E:$E,0),0))),$D961,)</f>
        <v>0</v>
      </c>
      <c r="G961" s="14">
        <f t="shared" si="90"/>
        <v>0</v>
      </c>
      <c r="H961" s="14">
        <f t="shared" si="91"/>
        <v>0</v>
      </c>
      <c r="I961" s="14">
        <f>IF(AND(F961=0,G961=0,H961=0,_xlfn.IFNA(MATCH(LEFT($B961,8),Reference!$G:$G,0),0)),0,
IF(AND(F961=0,G961=0,H961=0,_xlfn.IFNA(MATCH(LEFT($B961,8),Reference!$H:$H,0),0)),$D961,
IF(AND(F961=0,G961=0,H961=0,_xlfn.IFNA(MATCH(LEFT($C961,4),Reference!$H:$H,0),0)),$D961,
IF((AND(F961=0,G961=0,H961=0,(_xlfn.IFNA(MATCH(LEFT($B961,4),Reference!$H:$H,0),0)))),$D961,
IF(AND(F961=0,G961=0,H961=0,_xlfn.IFNA(MATCH(MID($B961,5,4),Reference!$H:$H,0),0),LEFT($C961,4)&lt;&gt;"8865"),$D961,0)))))</f>
        <v>0</v>
      </c>
      <c r="J961" s="14">
        <f t="shared" si="92"/>
        <v>-36725</v>
      </c>
      <c r="K961" s="14">
        <f t="shared" si="93"/>
        <v>-36725</v>
      </c>
      <c r="L961" s="14">
        <f t="shared" si="94"/>
        <v>0</v>
      </c>
      <c r="M961" s="14" t="str">
        <f>IFERROR(IFERROR(INDEX(Reference!$C:$C,MATCH(VALUE(LEFT(B961,(FIND("-",B961,1)-1))),Reference!$B:$B,0)),INDEX(Reference!$C:$C,MATCH((LEFT(B961,(FIND("-",B961,1)-1))),Reference!$B:$B,0))),IFERROR(IF(FIND("-",B961),"Asset Management",""),""))</f>
        <v>DBU/Generation Interconnect</v>
      </c>
      <c r="N961" s="14" t="str">
        <f>_xlfn.IFNA(INDEX(Reference!$M:$N,MATCH($C961,Reference!$M:$M,0),2),"Exclude")</f>
        <v>Nonlabor</v>
      </c>
      <c r="O961" s="14" t="str">
        <f>VLOOKUP(X961,'Department Detail'!$A$2:$F$5229,5,FALSE)</f>
        <v>PST &amp; Field Support Services</v>
      </c>
      <c r="R961" s="76"/>
      <c r="X961" s="14">
        <v>6112</v>
      </c>
    </row>
    <row r="962" spans="1:24" s="14" customFormat="1" ht="15" thickBot="1" x14ac:dyDescent="0.35">
      <c r="A962" s="13"/>
      <c r="B962" s="57" t="s">
        <v>581</v>
      </c>
      <c r="C962" s="57" t="s">
        <v>210</v>
      </c>
      <c r="D962" s="56">
        <v>7545</v>
      </c>
      <c r="E962" s="56"/>
      <c r="F962" s="14">
        <f>IF(AND(LEFT($C962,4)&lt;&gt;"8310")*OR(_xlfn.IFNA(MATCH(LEFT($B962,8),Reference!$E:$E,0),0),(_xlfn.IFNA(MATCH(MID($B962,5,4),Reference!$E:$E,0),0))),$D962,)</f>
        <v>0</v>
      </c>
      <c r="G962" s="14">
        <f t="shared" si="90"/>
        <v>0</v>
      </c>
      <c r="H962" s="14">
        <f t="shared" si="91"/>
        <v>0</v>
      </c>
      <c r="I962" s="14">
        <f>IF(AND(F962=0,G962=0,H962=0,_xlfn.IFNA(MATCH(LEFT($B962,8),Reference!$G:$G,0),0)),0,
IF(AND(F962=0,G962=0,H962=0,_xlfn.IFNA(MATCH(LEFT($B962,8),Reference!$H:$H,0),0)),$D962,
IF(AND(F962=0,G962=0,H962=0,_xlfn.IFNA(MATCH(LEFT($C962,4),Reference!$H:$H,0),0)),$D962,
IF((AND(F962=0,G962=0,H962=0,(_xlfn.IFNA(MATCH(LEFT($B962,4),Reference!$H:$H,0),0)))),$D962,
IF(AND(F962=0,G962=0,H962=0,_xlfn.IFNA(MATCH(MID($B962,5,4),Reference!$H:$H,0),0),LEFT($C962,4)&lt;&gt;"8865"),$D962,0)))))</f>
        <v>0</v>
      </c>
      <c r="J962" s="14">
        <f t="shared" si="92"/>
        <v>7545</v>
      </c>
      <c r="K962" s="14">
        <f t="shared" si="93"/>
        <v>7545</v>
      </c>
      <c r="L962" s="14">
        <f t="shared" si="94"/>
        <v>0</v>
      </c>
      <c r="M962" s="14" t="str">
        <f>IFERROR(IFERROR(INDEX(Reference!$C:$C,MATCH(VALUE(LEFT(B962,(FIND("-",B962,1)-1))),Reference!$B:$B,0)),INDEX(Reference!$C:$C,MATCH((LEFT(B962,(FIND("-",B962,1)-1))),Reference!$B:$B,0))),IFERROR(IF(FIND("-",B962),"Asset Management",""),""))</f>
        <v>DBU/Generation Interconnect</v>
      </c>
      <c r="N962" s="14" t="str">
        <f>_xlfn.IFNA(INDEX(Reference!$M:$N,MATCH($C962,Reference!$M:$M,0),2),"Exclude")</f>
        <v>Nonlabor</v>
      </c>
      <c r="O962" s="14" t="str">
        <f>VLOOKUP(X962,'Department Detail'!$A$2:$F$5229,5,FALSE)</f>
        <v>PST &amp; Field Support Services</v>
      </c>
      <c r="R962" s="76"/>
      <c r="X962" s="14">
        <v>6112</v>
      </c>
    </row>
    <row r="963" spans="1:24" s="14" customFormat="1" ht="15" thickBot="1" x14ac:dyDescent="0.35">
      <c r="A963" s="13"/>
      <c r="B963" s="57" t="s">
        <v>581</v>
      </c>
      <c r="C963" s="57" t="s">
        <v>180</v>
      </c>
      <c r="D963" s="56">
        <v>-163873</v>
      </c>
      <c r="E963" s="56"/>
      <c r="F963" s="14">
        <f>IF(AND(LEFT($C963,4)&lt;&gt;"8310")*OR(_xlfn.IFNA(MATCH(LEFT($B963,8),Reference!$E:$E,0),0),(_xlfn.IFNA(MATCH(MID($B963,5,4),Reference!$E:$E,0),0))),$D963,)</f>
        <v>0</v>
      </c>
      <c r="G963" s="14">
        <f t="shared" si="90"/>
        <v>0</v>
      </c>
      <c r="H963" s="14">
        <f t="shared" si="91"/>
        <v>0</v>
      </c>
      <c r="I963" s="14">
        <f>IF(AND(F963=0,G963=0,H963=0,_xlfn.IFNA(MATCH(LEFT($B963,8),Reference!$G:$G,0),0)),0,
IF(AND(F963=0,G963=0,H963=0,_xlfn.IFNA(MATCH(LEFT($B963,8),Reference!$H:$H,0),0)),$D963,
IF(AND(F963=0,G963=0,H963=0,_xlfn.IFNA(MATCH(LEFT($C963,4),Reference!$H:$H,0),0)),$D963,
IF((AND(F963=0,G963=0,H963=0,(_xlfn.IFNA(MATCH(LEFT($B963,4),Reference!$H:$H,0),0)))),$D963,
IF(AND(F963=0,G963=0,H963=0,_xlfn.IFNA(MATCH(MID($B963,5,4),Reference!$H:$H,0),0),LEFT($C963,4)&lt;&gt;"8865"),$D963,0)))))</f>
        <v>0</v>
      </c>
      <c r="J963" s="14">
        <f t="shared" si="92"/>
        <v>-163873</v>
      </c>
      <c r="K963" s="14">
        <f t="shared" si="93"/>
        <v>-163873</v>
      </c>
      <c r="L963" s="14">
        <f t="shared" si="94"/>
        <v>0</v>
      </c>
      <c r="M963" s="14" t="str">
        <f>IFERROR(IFERROR(INDEX(Reference!$C:$C,MATCH(VALUE(LEFT(B963,(FIND("-",B963,1)-1))),Reference!$B:$B,0)),INDEX(Reference!$C:$C,MATCH((LEFT(B963,(FIND("-",B963,1)-1))),Reference!$B:$B,0))),IFERROR(IF(FIND("-",B963),"Asset Management",""),""))</f>
        <v>DBU/Generation Interconnect</v>
      </c>
      <c r="N963" s="14" t="str">
        <f>_xlfn.IFNA(INDEX(Reference!$M:$N,MATCH($C963,Reference!$M:$M,0),2),"Exclude")</f>
        <v>Exclude</v>
      </c>
      <c r="O963" s="14" t="str">
        <f>VLOOKUP(X963,'Department Detail'!$A$2:$F$5229,5,FALSE)</f>
        <v>PST &amp; Field Support Services</v>
      </c>
      <c r="R963" s="76"/>
      <c r="X963" s="14">
        <v>6112</v>
      </c>
    </row>
    <row r="964" spans="1:24" s="14" customFormat="1" ht="15" thickBot="1" x14ac:dyDescent="0.35">
      <c r="A964" s="13"/>
      <c r="B964" s="57" t="s">
        <v>581</v>
      </c>
      <c r="C964" s="57" t="s">
        <v>183</v>
      </c>
      <c r="D964" s="56">
        <v>-150844.76999999999</v>
      </c>
      <c r="E964" s="56"/>
      <c r="F964" s="14">
        <f>IF(AND(LEFT($C964,4)&lt;&gt;"8310")*OR(_xlfn.IFNA(MATCH(LEFT($B964,8),Reference!$E:$E,0),0),(_xlfn.IFNA(MATCH(MID($B964,5,4),Reference!$E:$E,0),0))),$D964,)</f>
        <v>0</v>
      </c>
      <c r="G964" s="14">
        <f t="shared" si="90"/>
        <v>0</v>
      </c>
      <c r="H964" s="14">
        <f t="shared" si="91"/>
        <v>0</v>
      </c>
      <c r="I964" s="14">
        <f>IF(AND(F964=0,G964=0,H964=0,_xlfn.IFNA(MATCH(LEFT($B964,8),Reference!$G:$G,0),0)),0,
IF(AND(F964=0,G964=0,H964=0,_xlfn.IFNA(MATCH(LEFT($B964,8),Reference!$H:$H,0),0)),$D964,
IF(AND(F964=0,G964=0,H964=0,_xlfn.IFNA(MATCH(LEFT($C964,4),Reference!$H:$H,0),0)),$D964,
IF((AND(F964=0,G964=0,H964=0,(_xlfn.IFNA(MATCH(LEFT($B964,4),Reference!$H:$H,0),0)))),$D964,
IF(AND(F964=0,G964=0,H964=0,_xlfn.IFNA(MATCH(MID($B964,5,4),Reference!$H:$H,0),0),LEFT($C964,4)&lt;&gt;"8865"),$D964,0)))))</f>
        <v>0</v>
      </c>
      <c r="J964" s="14">
        <f t="shared" si="92"/>
        <v>-150844.76999999999</v>
      </c>
      <c r="K964" s="14">
        <f t="shared" si="93"/>
        <v>-150844.76999999999</v>
      </c>
      <c r="L964" s="14">
        <f t="shared" si="94"/>
        <v>0</v>
      </c>
      <c r="M964" s="14" t="str">
        <f>IFERROR(IFERROR(INDEX(Reference!$C:$C,MATCH(VALUE(LEFT(B964,(FIND("-",B964,1)-1))),Reference!$B:$B,0)),INDEX(Reference!$C:$C,MATCH((LEFT(B964,(FIND("-",B964,1)-1))),Reference!$B:$B,0))),IFERROR(IF(FIND("-",B964),"Asset Management",""),""))</f>
        <v>DBU/Generation Interconnect</v>
      </c>
      <c r="N964" s="14" t="str">
        <f>_xlfn.IFNA(INDEX(Reference!$M:$N,MATCH($C964,Reference!$M:$M,0),2),"Exclude")</f>
        <v>Exclude</v>
      </c>
      <c r="O964" s="14" t="str">
        <f>VLOOKUP(X964,'Department Detail'!$A$2:$F$5229,5,FALSE)</f>
        <v>PST &amp; Field Support Services</v>
      </c>
      <c r="R964" s="76"/>
      <c r="X964" s="14">
        <v>6113</v>
      </c>
    </row>
    <row r="965" spans="1:24" s="14" customFormat="1" ht="15" thickBot="1" x14ac:dyDescent="0.35">
      <c r="A965" s="13"/>
      <c r="B965" s="57" t="s">
        <v>581</v>
      </c>
      <c r="C965" s="57" t="s">
        <v>185</v>
      </c>
      <c r="D965" s="56">
        <v>224541.89435290068</v>
      </c>
      <c r="E965" s="56"/>
      <c r="F965" s="14">
        <f>IF(AND(LEFT($C965,4)&lt;&gt;"8310")*OR(_xlfn.IFNA(MATCH(LEFT($B965,8),Reference!$E:$E,0),0),(_xlfn.IFNA(MATCH(MID($B965,5,4),Reference!$E:$E,0),0))),$D965,)</f>
        <v>0</v>
      </c>
      <c r="G965" s="14">
        <f t="shared" si="90"/>
        <v>0</v>
      </c>
      <c r="H965" s="14">
        <f t="shared" si="91"/>
        <v>0</v>
      </c>
      <c r="I965" s="14">
        <f>IF(AND(F965=0,G965=0,H965=0,_xlfn.IFNA(MATCH(LEFT($B965,8),Reference!$G:$G,0),0)),0,
IF(AND(F965=0,G965=0,H965=0,_xlfn.IFNA(MATCH(LEFT($B965,8),Reference!$H:$H,0),0)),$D965,
IF(AND(F965=0,G965=0,H965=0,_xlfn.IFNA(MATCH(LEFT($C965,4),Reference!$H:$H,0),0)),$D965,
IF((AND(F965=0,G965=0,H965=0,(_xlfn.IFNA(MATCH(LEFT($B965,4),Reference!$H:$H,0),0)))),$D965,
IF(AND(F965=0,G965=0,H965=0,_xlfn.IFNA(MATCH(MID($B965,5,4),Reference!$H:$H,0),0),LEFT($C965,4)&lt;&gt;"8865"),$D965,0)))))</f>
        <v>0</v>
      </c>
      <c r="J965" s="14">
        <f t="shared" si="92"/>
        <v>224541.89435290068</v>
      </c>
      <c r="K965" s="14">
        <f t="shared" si="93"/>
        <v>224541.89435290068</v>
      </c>
      <c r="L965" s="14">
        <f t="shared" si="94"/>
        <v>0</v>
      </c>
      <c r="M965" s="14" t="str">
        <f>IFERROR(IFERROR(INDEX(Reference!$C:$C,MATCH(VALUE(LEFT(B965,(FIND("-",B965,1)-1))),Reference!$B:$B,0)),INDEX(Reference!$C:$C,MATCH((LEFT(B965,(FIND("-",B965,1)-1))),Reference!$B:$B,0))),IFERROR(IF(FIND("-",B965),"Asset Management",""),""))</f>
        <v>DBU/Generation Interconnect</v>
      </c>
      <c r="N965" s="14" t="str">
        <f>_xlfn.IFNA(INDEX(Reference!$M:$N,MATCH($C965,Reference!$M:$M,0),2),"Exclude")</f>
        <v>NonUnion Labor</v>
      </c>
      <c r="O965" s="14" t="str">
        <f>VLOOKUP(X965,'Department Detail'!$A$2:$F$5229,5,FALSE)</f>
        <v>PST &amp; Field Support Services</v>
      </c>
      <c r="R965" s="76"/>
      <c r="X965" s="14">
        <v>6113</v>
      </c>
    </row>
    <row r="966" spans="1:24" s="14" customFormat="1" ht="15" thickBot="1" x14ac:dyDescent="0.35">
      <c r="A966" s="13"/>
      <c r="B966" s="57" t="s">
        <v>581</v>
      </c>
      <c r="C966" s="57" t="s">
        <v>195</v>
      </c>
      <c r="D966" s="56">
        <v>750</v>
      </c>
      <c r="E966" s="56"/>
      <c r="F966" s="14">
        <f>IF(AND(LEFT($C966,4)&lt;&gt;"8310")*OR(_xlfn.IFNA(MATCH(LEFT($B966,8),Reference!$E:$E,0),0),(_xlfn.IFNA(MATCH(MID($B966,5,4),Reference!$E:$E,0),0))),$D966,)</f>
        <v>0</v>
      </c>
      <c r="G966" s="14">
        <f t="shared" si="90"/>
        <v>0</v>
      </c>
      <c r="H966" s="14">
        <f t="shared" si="91"/>
        <v>0</v>
      </c>
      <c r="I966" s="14">
        <f>IF(AND(F966=0,G966=0,H966=0,_xlfn.IFNA(MATCH(LEFT($B966,8),Reference!$G:$G,0),0)),0,
IF(AND(F966=0,G966=0,H966=0,_xlfn.IFNA(MATCH(LEFT($B966,8),Reference!$H:$H,0),0)),$D966,
IF(AND(F966=0,G966=0,H966=0,_xlfn.IFNA(MATCH(LEFT($C966,4),Reference!$H:$H,0),0)),$D966,
IF((AND(F966=0,G966=0,H966=0,(_xlfn.IFNA(MATCH(LEFT($B966,4),Reference!$H:$H,0),0)))),$D966,
IF(AND(F966=0,G966=0,H966=0,_xlfn.IFNA(MATCH(MID($B966,5,4),Reference!$H:$H,0),0),LEFT($C966,4)&lt;&gt;"8865"),$D966,0)))))</f>
        <v>0</v>
      </c>
      <c r="J966" s="14">
        <f t="shared" si="92"/>
        <v>750</v>
      </c>
      <c r="K966" s="14">
        <f t="shared" si="93"/>
        <v>750</v>
      </c>
      <c r="L966" s="14">
        <f t="shared" si="94"/>
        <v>0</v>
      </c>
      <c r="M966" s="14" t="str">
        <f>IFERROR(IFERROR(INDEX(Reference!$C:$C,MATCH(VALUE(LEFT(B966,(FIND("-",B966,1)-1))),Reference!$B:$B,0)),INDEX(Reference!$C:$C,MATCH((LEFT(B966,(FIND("-",B966,1)-1))),Reference!$B:$B,0))),IFERROR(IF(FIND("-",B966),"Asset Management",""),""))</f>
        <v>DBU/Generation Interconnect</v>
      </c>
      <c r="N966" s="14" t="str">
        <f>_xlfn.IFNA(INDEX(Reference!$M:$N,MATCH($C966,Reference!$M:$M,0),2),"Exclude")</f>
        <v>NonUnion Labor</v>
      </c>
      <c r="O966" s="14" t="str">
        <f>VLOOKUP(X966,'Department Detail'!$A$2:$F$5229,5,FALSE)</f>
        <v>PST &amp; Field Support Services</v>
      </c>
      <c r="R966" s="76"/>
      <c r="X966" s="14">
        <v>6113</v>
      </c>
    </row>
    <row r="967" spans="1:24" s="14" customFormat="1" ht="15" thickBot="1" x14ac:dyDescent="0.35">
      <c r="A967" s="13"/>
      <c r="B967" s="57" t="s">
        <v>581</v>
      </c>
      <c r="C967" s="57" t="s">
        <v>341</v>
      </c>
      <c r="D967" s="56">
        <v>16798.36</v>
      </c>
      <c r="E967" s="56"/>
      <c r="F967" s="14">
        <f>IF(AND(LEFT($C967,4)&lt;&gt;"8310")*OR(_xlfn.IFNA(MATCH(LEFT($B967,8),Reference!$E:$E,0),0),(_xlfn.IFNA(MATCH(MID($B967,5,4),Reference!$E:$E,0),0))),$D967,)</f>
        <v>0</v>
      </c>
      <c r="G967" s="14">
        <f t="shared" si="90"/>
        <v>0</v>
      </c>
      <c r="H967" s="14">
        <f t="shared" si="91"/>
        <v>0</v>
      </c>
      <c r="I967" s="14">
        <f>IF(AND(F967=0,G967=0,H967=0,_xlfn.IFNA(MATCH(LEFT($B967,8),Reference!$G:$G,0),0)),0,
IF(AND(F967=0,G967=0,H967=0,_xlfn.IFNA(MATCH(LEFT($B967,8),Reference!$H:$H,0),0)),$D967,
IF(AND(F967=0,G967=0,H967=0,_xlfn.IFNA(MATCH(LEFT($C967,4),Reference!$H:$H,0),0)),$D967,
IF((AND(F967=0,G967=0,H967=0,(_xlfn.IFNA(MATCH(LEFT($B967,4),Reference!$H:$H,0),0)))),$D967,
IF(AND(F967=0,G967=0,H967=0,_xlfn.IFNA(MATCH(MID($B967,5,4),Reference!$H:$H,0),0),LEFT($C967,4)&lt;&gt;"8865"),$D967,0)))))</f>
        <v>0</v>
      </c>
      <c r="J967" s="14">
        <f t="shared" si="92"/>
        <v>16798.36</v>
      </c>
      <c r="K967" s="14">
        <f t="shared" si="93"/>
        <v>16798.36</v>
      </c>
      <c r="L967" s="14">
        <f t="shared" si="94"/>
        <v>0</v>
      </c>
      <c r="M967" s="14" t="str">
        <f>IFERROR(IFERROR(INDEX(Reference!$C:$C,MATCH(VALUE(LEFT(B967,(FIND("-",B967,1)-1))),Reference!$B:$B,0)),INDEX(Reference!$C:$C,MATCH((LEFT(B967,(FIND("-",B967,1)-1))),Reference!$B:$B,0))),IFERROR(IF(FIND("-",B967),"Asset Management",""),""))</f>
        <v>DBU/Generation Interconnect</v>
      </c>
      <c r="N967" s="14" t="str">
        <f>_xlfn.IFNA(INDEX(Reference!$M:$N,MATCH($C967,Reference!$M:$M,0),2),"Exclude")</f>
        <v>NonUnion Labor</v>
      </c>
      <c r="O967" s="14" t="str">
        <f>VLOOKUP(X967,'Department Detail'!$A$2:$F$5229,5,FALSE)</f>
        <v>PST &amp; Field Support Services</v>
      </c>
      <c r="R967" s="76"/>
      <c r="X967" s="14">
        <v>6113</v>
      </c>
    </row>
    <row r="968" spans="1:24" s="14" customFormat="1" ht="15" thickBot="1" x14ac:dyDescent="0.35">
      <c r="A968" s="13"/>
      <c r="B968" s="57" t="s">
        <v>581</v>
      </c>
      <c r="C968" s="57" t="s">
        <v>202</v>
      </c>
      <c r="D968" s="56">
        <v>1604.6799999999998</v>
      </c>
      <c r="E968" s="56"/>
      <c r="F968" s="14">
        <f>IF(AND(LEFT($C968,4)&lt;&gt;"8310")*OR(_xlfn.IFNA(MATCH(LEFT($B968,8),Reference!$E:$E,0),0),(_xlfn.IFNA(MATCH(MID($B968,5,4),Reference!$E:$E,0),0))),$D968,)</f>
        <v>0</v>
      </c>
      <c r="G968" s="14">
        <f t="shared" si="90"/>
        <v>0</v>
      </c>
      <c r="H968" s="14">
        <f t="shared" si="91"/>
        <v>0</v>
      </c>
      <c r="I968" s="14">
        <f>IF(AND(F968=0,G968=0,H968=0,_xlfn.IFNA(MATCH(LEFT($B968,8),Reference!$G:$G,0),0)),0,
IF(AND(F968=0,G968=0,H968=0,_xlfn.IFNA(MATCH(LEFT($B968,8),Reference!$H:$H,0),0)),$D968,
IF(AND(F968=0,G968=0,H968=0,_xlfn.IFNA(MATCH(LEFT($C968,4),Reference!$H:$H,0),0)),$D968,
IF((AND(F968=0,G968=0,H968=0,(_xlfn.IFNA(MATCH(LEFT($B968,4),Reference!$H:$H,0),0)))),$D968,
IF(AND(F968=0,G968=0,H968=0,_xlfn.IFNA(MATCH(MID($B968,5,4),Reference!$H:$H,0),0),LEFT($C968,4)&lt;&gt;"8865"),$D968,0)))))</f>
        <v>0</v>
      </c>
      <c r="J968" s="14">
        <f t="shared" si="92"/>
        <v>1604.6799999999998</v>
      </c>
      <c r="K968" s="14">
        <f t="shared" si="93"/>
        <v>1604.6799999999998</v>
      </c>
      <c r="L968" s="14">
        <f t="shared" si="94"/>
        <v>0</v>
      </c>
      <c r="M968" s="14" t="str">
        <f>IFERROR(IFERROR(INDEX(Reference!$C:$C,MATCH(VALUE(LEFT(B968,(FIND("-",B968,1)-1))),Reference!$B:$B,0)),INDEX(Reference!$C:$C,MATCH((LEFT(B968,(FIND("-",B968,1)-1))),Reference!$B:$B,0))),IFERROR(IF(FIND("-",B968),"Asset Management",""),""))</f>
        <v>DBU/Generation Interconnect</v>
      </c>
      <c r="N968" s="14" t="str">
        <f>_xlfn.IFNA(INDEX(Reference!$M:$N,MATCH($C968,Reference!$M:$M,0),2),"Exclude")</f>
        <v>Nonlabor</v>
      </c>
      <c r="O968" s="14" t="str">
        <f>VLOOKUP(X968,'Department Detail'!$A$2:$F$5229,5,FALSE)</f>
        <v>PST &amp; Field Support Services</v>
      </c>
      <c r="R968" s="76"/>
      <c r="X968" s="14">
        <v>6113</v>
      </c>
    </row>
    <row r="969" spans="1:24" s="14" customFormat="1" ht="15" thickBot="1" x14ac:dyDescent="0.35">
      <c r="A969" s="13"/>
      <c r="B969" s="57" t="s">
        <v>581</v>
      </c>
      <c r="C969" s="57" t="s">
        <v>206</v>
      </c>
      <c r="D969" s="56">
        <v>658.9</v>
      </c>
      <c r="E969" s="56"/>
      <c r="F969" s="14">
        <f>IF(AND(LEFT($C969,4)&lt;&gt;"8310")*OR(_xlfn.IFNA(MATCH(LEFT($B969,8),Reference!$E:$E,0),0),(_xlfn.IFNA(MATCH(MID($B969,5,4),Reference!$E:$E,0),0))),$D969,)</f>
        <v>0</v>
      </c>
      <c r="G969" s="14">
        <f t="shared" si="90"/>
        <v>0</v>
      </c>
      <c r="H969" s="14">
        <f t="shared" si="91"/>
        <v>0</v>
      </c>
      <c r="I969" s="14">
        <f>IF(AND(F969=0,G969=0,H969=0,_xlfn.IFNA(MATCH(LEFT($B969,8),Reference!$G:$G,0),0)),0,
IF(AND(F969=0,G969=0,H969=0,_xlfn.IFNA(MATCH(LEFT($B969,8),Reference!$H:$H,0),0)),$D969,
IF(AND(F969=0,G969=0,H969=0,_xlfn.IFNA(MATCH(LEFT($C969,4),Reference!$H:$H,0),0)),$D969,
IF((AND(F969=0,G969=0,H969=0,(_xlfn.IFNA(MATCH(LEFT($B969,4),Reference!$H:$H,0),0)))),$D969,
IF(AND(F969=0,G969=0,H969=0,_xlfn.IFNA(MATCH(MID($B969,5,4),Reference!$H:$H,0),0),LEFT($C969,4)&lt;&gt;"8865"),$D969,0)))))</f>
        <v>0</v>
      </c>
      <c r="J969" s="14">
        <f t="shared" si="92"/>
        <v>658.9</v>
      </c>
      <c r="K969" s="14">
        <f t="shared" si="93"/>
        <v>658.9</v>
      </c>
      <c r="L969" s="14">
        <f t="shared" si="94"/>
        <v>0</v>
      </c>
      <c r="M969" s="14" t="str">
        <f>IFERROR(IFERROR(INDEX(Reference!$C:$C,MATCH(VALUE(LEFT(B969,(FIND("-",B969,1)-1))),Reference!$B:$B,0)),INDEX(Reference!$C:$C,MATCH((LEFT(B969,(FIND("-",B969,1)-1))),Reference!$B:$B,0))),IFERROR(IF(FIND("-",B969),"Asset Management",""),""))</f>
        <v>DBU/Generation Interconnect</v>
      </c>
      <c r="N969" s="14" t="str">
        <f>_xlfn.IFNA(INDEX(Reference!$M:$N,MATCH($C969,Reference!$M:$M,0),2),"Exclude")</f>
        <v>Nonlabor</v>
      </c>
      <c r="O969" s="14" t="str">
        <f>VLOOKUP(X969,'Department Detail'!$A$2:$F$5229,5,FALSE)</f>
        <v>PST &amp; Field Support Services</v>
      </c>
      <c r="R969" s="76"/>
      <c r="X969" s="14">
        <v>6113</v>
      </c>
    </row>
    <row r="970" spans="1:24" s="14" customFormat="1" ht="15" thickBot="1" x14ac:dyDescent="0.35">
      <c r="A970" s="13"/>
      <c r="B970" s="57" t="s">
        <v>581</v>
      </c>
      <c r="C970" s="57" t="s">
        <v>208</v>
      </c>
      <c r="D970" s="56">
        <v>621.11</v>
      </c>
      <c r="E970" s="56"/>
      <c r="F970" s="14">
        <f>IF(AND(LEFT($C970,4)&lt;&gt;"8310")*OR(_xlfn.IFNA(MATCH(LEFT($B970,8),Reference!$E:$E,0),0),(_xlfn.IFNA(MATCH(MID($B970,5,4),Reference!$E:$E,0),0))),$D970,)</f>
        <v>0</v>
      </c>
      <c r="G970" s="14">
        <f t="shared" si="90"/>
        <v>0</v>
      </c>
      <c r="H970" s="14">
        <f t="shared" si="91"/>
        <v>0</v>
      </c>
      <c r="I970" s="14">
        <f>IF(AND(F970=0,G970=0,H970=0,_xlfn.IFNA(MATCH(LEFT($B970,8),Reference!$G:$G,0),0)),0,
IF(AND(F970=0,G970=0,H970=0,_xlfn.IFNA(MATCH(LEFT($B970,8),Reference!$H:$H,0),0)),$D970,
IF(AND(F970=0,G970=0,H970=0,_xlfn.IFNA(MATCH(LEFT($C970,4),Reference!$H:$H,0),0)),$D970,
IF((AND(F970=0,G970=0,H970=0,(_xlfn.IFNA(MATCH(LEFT($B970,4),Reference!$H:$H,0),0)))),$D970,
IF(AND(F970=0,G970=0,H970=0,_xlfn.IFNA(MATCH(MID($B970,5,4),Reference!$H:$H,0),0),LEFT($C970,4)&lt;&gt;"8865"),$D970,0)))))</f>
        <v>0</v>
      </c>
      <c r="J970" s="14">
        <f t="shared" si="92"/>
        <v>621.11</v>
      </c>
      <c r="K970" s="14">
        <f t="shared" si="93"/>
        <v>621.11</v>
      </c>
      <c r="L970" s="14">
        <f t="shared" si="94"/>
        <v>0</v>
      </c>
      <c r="M970" s="14" t="str">
        <f>IFERROR(IFERROR(INDEX(Reference!$C:$C,MATCH(VALUE(LEFT(B970,(FIND("-",B970,1)-1))),Reference!$B:$B,0)),INDEX(Reference!$C:$C,MATCH((LEFT(B970,(FIND("-",B970,1)-1))),Reference!$B:$B,0))),IFERROR(IF(FIND("-",B970),"Asset Management",""),""))</f>
        <v>DBU/Generation Interconnect</v>
      </c>
      <c r="N970" s="14" t="str">
        <f>_xlfn.IFNA(INDEX(Reference!$M:$N,MATCH($C970,Reference!$M:$M,0),2),"Exclude")</f>
        <v>Inventory</v>
      </c>
      <c r="O970" s="14" t="str">
        <f>VLOOKUP(X970,'Department Detail'!$A$2:$F$5229,5,FALSE)</f>
        <v>PST &amp; Field Support Services</v>
      </c>
      <c r="R970" s="76"/>
      <c r="X970" s="14">
        <v>6114</v>
      </c>
    </row>
    <row r="971" spans="1:24" s="14" customFormat="1" ht="15" thickBot="1" x14ac:dyDescent="0.35">
      <c r="A971" s="13"/>
      <c r="B971" s="57" t="s">
        <v>581</v>
      </c>
      <c r="C971" s="57" t="s">
        <v>235</v>
      </c>
      <c r="D971" s="56">
        <v>-354411.91000000003</v>
      </c>
      <c r="E971" s="56"/>
      <c r="F971" s="14">
        <f>IF(AND(LEFT($C971,4)&lt;&gt;"8310")*OR(_xlfn.IFNA(MATCH(LEFT($B971,8),Reference!$E:$E,0),0),(_xlfn.IFNA(MATCH(MID($B971,5,4),Reference!$E:$E,0),0))),$D971,)</f>
        <v>0</v>
      </c>
      <c r="G971" s="14">
        <f t="shared" si="90"/>
        <v>0</v>
      </c>
      <c r="H971" s="14">
        <f t="shared" si="91"/>
        <v>0</v>
      </c>
      <c r="I971" s="14">
        <f>IF(AND(F971=0,G971=0,H971=0,_xlfn.IFNA(MATCH(LEFT($B971,8),Reference!$G:$G,0),0)),0,
IF(AND(F971=0,G971=0,H971=0,_xlfn.IFNA(MATCH(LEFT($B971,8),Reference!$H:$H,0),0)),$D971,
IF(AND(F971=0,G971=0,H971=0,_xlfn.IFNA(MATCH(LEFT($C971,4),Reference!$H:$H,0),0)),$D971,
IF((AND(F971=0,G971=0,H971=0,(_xlfn.IFNA(MATCH(LEFT($B971,4),Reference!$H:$H,0),0)))),$D971,
IF(AND(F971=0,G971=0,H971=0,_xlfn.IFNA(MATCH(MID($B971,5,4),Reference!$H:$H,0),0),LEFT($C971,4)&lt;&gt;"8865"),$D971,0)))))</f>
        <v>0</v>
      </c>
      <c r="J971" s="14">
        <f t="shared" si="92"/>
        <v>-354411.91000000003</v>
      </c>
      <c r="K971" s="14">
        <f t="shared" si="93"/>
        <v>-354411.91000000003</v>
      </c>
      <c r="L971" s="14">
        <f t="shared" si="94"/>
        <v>0</v>
      </c>
      <c r="M971" s="14" t="str">
        <f>IFERROR(IFERROR(INDEX(Reference!$C:$C,MATCH(VALUE(LEFT(B971,(FIND("-",B971,1)-1))),Reference!$B:$B,0)),INDEX(Reference!$C:$C,MATCH((LEFT(B971,(FIND("-",B971,1)-1))),Reference!$B:$B,0))),IFERROR(IF(FIND("-",B971),"Asset Management",""),""))</f>
        <v>DBU/Generation Interconnect</v>
      </c>
      <c r="N971" s="14" t="str">
        <f>_xlfn.IFNA(INDEX(Reference!$M:$N,MATCH($C971,Reference!$M:$M,0),2),"Exclude")</f>
        <v>Exclude</v>
      </c>
      <c r="O971" s="14" t="str">
        <f>VLOOKUP(X971,'Department Detail'!$A$2:$F$5229,5,FALSE)</f>
        <v>PST &amp; Field Support Services</v>
      </c>
      <c r="R971" s="76"/>
      <c r="X971" s="14">
        <v>6114</v>
      </c>
    </row>
    <row r="972" spans="1:24" s="14" customFormat="1" ht="15" thickBot="1" x14ac:dyDescent="0.35">
      <c r="A972" s="13"/>
      <c r="B972" s="57" t="s">
        <v>581</v>
      </c>
      <c r="C972" s="57" t="s">
        <v>213</v>
      </c>
      <c r="D972" s="56">
        <v>330.75</v>
      </c>
      <c r="E972" s="56"/>
      <c r="F972" s="14">
        <f>IF(AND(LEFT($C972,4)&lt;&gt;"8310")*OR(_xlfn.IFNA(MATCH(LEFT($B972,8),Reference!$E:$E,0),0),(_xlfn.IFNA(MATCH(MID($B972,5,4),Reference!$E:$E,0),0))),$D972,)</f>
        <v>0</v>
      </c>
      <c r="G972" s="14">
        <f t="shared" si="90"/>
        <v>0</v>
      </c>
      <c r="H972" s="14">
        <f t="shared" si="91"/>
        <v>0</v>
      </c>
      <c r="I972" s="14">
        <f>IF(AND(F972=0,G972=0,H972=0,_xlfn.IFNA(MATCH(LEFT($B972,8),Reference!$G:$G,0),0)),0,
IF(AND(F972=0,G972=0,H972=0,_xlfn.IFNA(MATCH(LEFT($B972,8),Reference!$H:$H,0),0)),$D972,
IF(AND(F972=0,G972=0,H972=0,_xlfn.IFNA(MATCH(LEFT($C972,4),Reference!$H:$H,0),0)),$D972,
IF((AND(F972=0,G972=0,H972=0,(_xlfn.IFNA(MATCH(LEFT($B972,4),Reference!$H:$H,0),0)))),$D972,
IF(AND(F972=0,G972=0,H972=0,_xlfn.IFNA(MATCH(MID($B972,5,4),Reference!$H:$H,0),0),LEFT($C972,4)&lt;&gt;"8865"),$D972,0)))))</f>
        <v>0</v>
      </c>
      <c r="J972" s="14">
        <f t="shared" si="92"/>
        <v>330.75</v>
      </c>
      <c r="K972" s="14">
        <f t="shared" si="93"/>
        <v>330.75</v>
      </c>
      <c r="L972" s="14">
        <f t="shared" si="94"/>
        <v>0</v>
      </c>
      <c r="M972" s="14" t="str">
        <f>IFERROR(IFERROR(INDEX(Reference!$C:$C,MATCH(VALUE(LEFT(B972,(FIND("-",B972,1)-1))),Reference!$B:$B,0)),INDEX(Reference!$C:$C,MATCH((LEFT(B972,(FIND("-",B972,1)-1))),Reference!$B:$B,0))),IFERROR(IF(FIND("-",B972),"Asset Management",""),""))</f>
        <v>DBU/Generation Interconnect</v>
      </c>
      <c r="N972" s="14" t="str">
        <f>_xlfn.IFNA(INDEX(Reference!$M:$N,MATCH($C972,Reference!$M:$M,0),2),"Exclude")</f>
        <v>Nonlabor</v>
      </c>
      <c r="O972" s="14" t="str">
        <f>VLOOKUP(X972,'Department Detail'!$A$2:$F$5229,5,FALSE)</f>
        <v>PST &amp; Field Support Services</v>
      </c>
      <c r="R972" s="76"/>
      <c r="X972" s="14">
        <v>6114</v>
      </c>
    </row>
    <row r="973" spans="1:24" s="14" customFormat="1" ht="15" thickBot="1" x14ac:dyDescent="0.35">
      <c r="A973" s="13"/>
      <c r="B973" s="57" t="s">
        <v>581</v>
      </c>
      <c r="C973" s="57" t="s">
        <v>260</v>
      </c>
      <c r="D973" s="56">
        <v>-1300</v>
      </c>
      <c r="E973" s="56"/>
      <c r="F973" s="14">
        <f>IF(AND(LEFT($C973,4)&lt;&gt;"8310")*OR(_xlfn.IFNA(MATCH(LEFT($B973,8),Reference!$E:$E,0),0),(_xlfn.IFNA(MATCH(MID($B973,5,4),Reference!$E:$E,0),0))),$D973,)</f>
        <v>0</v>
      </c>
      <c r="G973" s="14">
        <f t="shared" si="90"/>
        <v>0</v>
      </c>
      <c r="H973" s="14">
        <f t="shared" si="91"/>
        <v>0</v>
      </c>
      <c r="I973" s="14">
        <f>IF(AND(F973=0,G973=0,H973=0,_xlfn.IFNA(MATCH(LEFT($B973,8),Reference!$G:$G,0),0)),0,
IF(AND(F973=0,G973=0,H973=0,_xlfn.IFNA(MATCH(LEFT($B973,8),Reference!$H:$H,0),0)),$D973,
IF(AND(F973=0,G973=0,H973=0,_xlfn.IFNA(MATCH(LEFT($C973,4),Reference!$H:$H,0),0)),$D973,
IF((AND(F973=0,G973=0,H973=0,(_xlfn.IFNA(MATCH(LEFT($B973,4),Reference!$H:$H,0),0)))),$D973,
IF(AND(F973=0,G973=0,H973=0,_xlfn.IFNA(MATCH(MID($B973,5,4),Reference!$H:$H,0),0),LEFT($C973,4)&lt;&gt;"8865"),$D973,0)))))</f>
        <v>0</v>
      </c>
      <c r="J973" s="14">
        <f t="shared" si="92"/>
        <v>-1300</v>
      </c>
      <c r="K973" s="14">
        <f t="shared" si="93"/>
        <v>-1300</v>
      </c>
      <c r="L973" s="14">
        <f t="shared" si="94"/>
        <v>0</v>
      </c>
      <c r="M973" s="14" t="str">
        <f>IFERROR(IFERROR(INDEX(Reference!$C:$C,MATCH(VALUE(LEFT(B973,(FIND("-",B973,1)-1))),Reference!$B:$B,0)),INDEX(Reference!$C:$C,MATCH((LEFT(B973,(FIND("-",B973,1)-1))),Reference!$B:$B,0))),IFERROR(IF(FIND("-",B973),"Asset Management",""),""))</f>
        <v>DBU/Generation Interconnect</v>
      </c>
      <c r="N973" s="14" t="str">
        <f>_xlfn.IFNA(INDEX(Reference!$M:$N,MATCH($C973,Reference!$M:$M,0),2),"Exclude")</f>
        <v>Project Proceeds</v>
      </c>
      <c r="O973" s="14" t="str">
        <f>VLOOKUP(X973,'Department Detail'!$A$2:$F$5229,5,FALSE)</f>
        <v>PST &amp; Field Support Services</v>
      </c>
      <c r="R973" s="76"/>
      <c r="X973" s="14">
        <v>6114</v>
      </c>
    </row>
    <row r="974" spans="1:24" s="14" customFormat="1" ht="15" thickBot="1" x14ac:dyDescent="0.35">
      <c r="A974" s="13"/>
      <c r="B974" s="57" t="s">
        <v>581</v>
      </c>
      <c r="C974" s="57" t="s">
        <v>292</v>
      </c>
      <c r="D974" s="56">
        <v>1300</v>
      </c>
      <c r="E974" s="56"/>
      <c r="F974" s="14">
        <f>IF(AND(LEFT($C974,4)&lt;&gt;"8310")*OR(_xlfn.IFNA(MATCH(LEFT($B974,8),Reference!$E:$E,0),0),(_xlfn.IFNA(MATCH(MID($B974,5,4),Reference!$E:$E,0),0))),$D974,)</f>
        <v>0</v>
      </c>
      <c r="G974" s="14">
        <f t="shared" si="90"/>
        <v>0</v>
      </c>
      <c r="H974" s="14">
        <f t="shared" si="91"/>
        <v>0</v>
      </c>
      <c r="I974" s="14">
        <f>IF(AND(F974=0,G974=0,H974=0,_xlfn.IFNA(MATCH(LEFT($B974,8),Reference!$G:$G,0),0)),0,
IF(AND(F974=0,G974=0,H974=0,_xlfn.IFNA(MATCH(LEFT($B974,8),Reference!$H:$H,0),0)),$D974,
IF(AND(F974=0,G974=0,H974=0,_xlfn.IFNA(MATCH(LEFT($C974,4),Reference!$H:$H,0),0)),$D974,
IF((AND(F974=0,G974=0,H974=0,(_xlfn.IFNA(MATCH(LEFT($B974,4),Reference!$H:$H,0),0)))),$D974,
IF(AND(F974=0,G974=0,H974=0,_xlfn.IFNA(MATCH(MID($B974,5,4),Reference!$H:$H,0),0),LEFT($C974,4)&lt;&gt;"8865"),$D974,0)))))</f>
        <v>0</v>
      </c>
      <c r="J974" s="14">
        <f t="shared" si="92"/>
        <v>1300</v>
      </c>
      <c r="K974" s="14">
        <f t="shared" si="93"/>
        <v>1300</v>
      </c>
      <c r="L974" s="14">
        <f t="shared" si="94"/>
        <v>0</v>
      </c>
      <c r="M974" s="14" t="str">
        <f>IFERROR(IFERROR(INDEX(Reference!$C:$C,MATCH(VALUE(LEFT(B974,(FIND("-",B974,1)-1))),Reference!$B:$B,0)),INDEX(Reference!$C:$C,MATCH((LEFT(B974,(FIND("-",B974,1)-1))),Reference!$B:$B,0))),IFERROR(IF(FIND("-",B974),"Asset Management",""),""))</f>
        <v>DBU/Generation Interconnect</v>
      </c>
      <c r="N974" s="14" t="str">
        <f>_xlfn.IFNA(INDEX(Reference!$M:$N,MATCH($C974,Reference!$M:$M,0),2),"Exclude")</f>
        <v>Exclude</v>
      </c>
      <c r="O974" s="14" t="str">
        <f>VLOOKUP(X974,'Department Detail'!$A$2:$F$5229,5,FALSE)</f>
        <v>PST &amp; Field Support Services</v>
      </c>
      <c r="R974" s="76"/>
      <c r="X974" s="14">
        <v>6114</v>
      </c>
    </row>
    <row r="975" spans="1:24" s="14" customFormat="1" ht="15" thickBot="1" x14ac:dyDescent="0.35">
      <c r="A975" s="13"/>
      <c r="B975" s="57" t="s">
        <v>581</v>
      </c>
      <c r="C975" s="57" t="s">
        <v>188</v>
      </c>
      <c r="D975" s="56">
        <v>4881.66</v>
      </c>
      <c r="E975" s="56"/>
      <c r="F975" s="14">
        <f>IF(AND(LEFT($C975,4)&lt;&gt;"8310")*OR(_xlfn.IFNA(MATCH(LEFT($B975,8),Reference!$E:$E,0),0),(_xlfn.IFNA(MATCH(MID($B975,5,4),Reference!$E:$E,0),0))),$D975,)</f>
        <v>0</v>
      </c>
      <c r="G975" s="14">
        <f t="shared" si="90"/>
        <v>0</v>
      </c>
      <c r="H975" s="14">
        <f t="shared" si="91"/>
        <v>0</v>
      </c>
      <c r="I975" s="14">
        <f>IF(AND(F975=0,G975=0,H975=0,_xlfn.IFNA(MATCH(LEFT($B975,8),Reference!$G:$G,0),0)),0,
IF(AND(F975=0,G975=0,H975=0,_xlfn.IFNA(MATCH(LEFT($B975,8),Reference!$H:$H,0),0)),$D975,
IF(AND(F975=0,G975=0,H975=0,_xlfn.IFNA(MATCH(LEFT($C975,4),Reference!$H:$H,0),0)),$D975,
IF((AND(F975=0,G975=0,H975=0,(_xlfn.IFNA(MATCH(LEFT($B975,4),Reference!$H:$H,0),0)))),$D975,
IF(AND(F975=0,G975=0,H975=0,_xlfn.IFNA(MATCH(MID($B975,5,4),Reference!$H:$H,0),0),LEFT($C975,4)&lt;&gt;"8865"),$D975,0)))))</f>
        <v>0</v>
      </c>
      <c r="J975" s="14">
        <f t="shared" si="92"/>
        <v>4881.66</v>
      </c>
      <c r="K975" s="14">
        <f t="shared" si="93"/>
        <v>4881.66</v>
      </c>
      <c r="L975" s="14">
        <f t="shared" si="94"/>
        <v>0</v>
      </c>
      <c r="M975" s="14" t="str">
        <f>IFERROR(IFERROR(INDEX(Reference!$C:$C,MATCH(VALUE(LEFT(B975,(FIND("-",B975,1)-1))),Reference!$B:$B,0)),INDEX(Reference!$C:$C,MATCH((LEFT(B975,(FIND("-",B975,1)-1))),Reference!$B:$B,0))),IFERROR(IF(FIND("-",B975),"Asset Management",""),""))</f>
        <v>DBU/Generation Interconnect</v>
      </c>
      <c r="N975" s="14" t="str">
        <f>_xlfn.IFNA(INDEX(Reference!$M:$N,MATCH($C975,Reference!$M:$M,0),2),"Exclude")</f>
        <v>NonUnion Labor</v>
      </c>
      <c r="O975" s="14" t="str">
        <f>VLOOKUP(X975,'Department Detail'!$A$2:$F$5229,5,FALSE)</f>
        <v>PST &amp; Field Support Services</v>
      </c>
      <c r="R975" s="76"/>
      <c r="X975" s="14">
        <v>6114</v>
      </c>
    </row>
    <row r="976" spans="1:24" s="14" customFormat="1" ht="15" thickBot="1" x14ac:dyDescent="0.35">
      <c r="A976" s="13"/>
      <c r="B976" s="57" t="s">
        <v>581</v>
      </c>
      <c r="C976" s="57" t="s">
        <v>179</v>
      </c>
      <c r="D976" s="56">
        <v>995.5</v>
      </c>
      <c r="E976" s="56"/>
      <c r="F976" s="14">
        <f>IF(AND(LEFT($C976,4)&lt;&gt;"8310")*OR(_xlfn.IFNA(MATCH(LEFT($B976,8),Reference!$E:$E,0),0),(_xlfn.IFNA(MATCH(MID($B976,5,4),Reference!$E:$E,0),0))),$D976,)</f>
        <v>0</v>
      </c>
      <c r="G976" s="14">
        <f t="shared" si="90"/>
        <v>0</v>
      </c>
      <c r="H976" s="14">
        <f t="shared" si="91"/>
        <v>0</v>
      </c>
      <c r="I976" s="14">
        <f>IF(AND(F976=0,G976=0,H976=0,_xlfn.IFNA(MATCH(LEFT($B976,8),Reference!$G:$G,0),0)),0,
IF(AND(F976=0,G976=0,H976=0,_xlfn.IFNA(MATCH(LEFT($B976,8),Reference!$H:$H,0),0)),$D976,
IF(AND(F976=0,G976=0,H976=0,_xlfn.IFNA(MATCH(LEFT($C976,4),Reference!$H:$H,0),0)),$D976,
IF((AND(F976=0,G976=0,H976=0,(_xlfn.IFNA(MATCH(LEFT($B976,4),Reference!$H:$H,0),0)))),$D976,
IF(AND(F976=0,G976=0,H976=0,_xlfn.IFNA(MATCH(MID($B976,5,4),Reference!$H:$H,0),0),LEFT($C976,4)&lt;&gt;"8865"),$D976,0)))))</f>
        <v>0</v>
      </c>
      <c r="J976" s="14">
        <f t="shared" si="92"/>
        <v>995.5</v>
      </c>
      <c r="K976" s="14">
        <f t="shared" si="93"/>
        <v>995.5</v>
      </c>
      <c r="L976" s="14">
        <f t="shared" si="94"/>
        <v>0</v>
      </c>
      <c r="M976" s="14" t="str">
        <f>IFERROR(IFERROR(INDEX(Reference!$C:$C,MATCH(VALUE(LEFT(B976,(FIND("-",B976,1)-1))),Reference!$B:$B,0)),INDEX(Reference!$C:$C,MATCH((LEFT(B976,(FIND("-",B976,1)-1))),Reference!$B:$B,0))),IFERROR(IF(FIND("-",B976),"Asset Management",""),""))</f>
        <v>DBU/Generation Interconnect</v>
      </c>
      <c r="N976" s="14" t="str">
        <f>_xlfn.IFNA(INDEX(Reference!$M:$N,MATCH($C976,Reference!$M:$M,0),2),"Exclude")</f>
        <v>Exclude</v>
      </c>
      <c r="O976" s="14" t="str">
        <f>VLOOKUP(X976,'Department Detail'!$A$2:$F$5229,5,FALSE)</f>
        <v>PST &amp; Field Support Services</v>
      </c>
      <c r="R976" s="76"/>
      <c r="X976" s="14">
        <v>6115</v>
      </c>
    </row>
    <row r="977" spans="1:24" s="14" customFormat="1" ht="15" thickBot="1" x14ac:dyDescent="0.35">
      <c r="A977" s="13"/>
      <c r="B977" s="57" t="s">
        <v>582</v>
      </c>
      <c r="C977" s="57" t="s">
        <v>190</v>
      </c>
      <c r="D977" s="56">
        <v>48877.5</v>
      </c>
      <c r="E977" s="56"/>
      <c r="F977" s="14">
        <f>IF(AND(LEFT($C977,4)&lt;&gt;"8310")*OR(_xlfn.IFNA(MATCH(LEFT($B977,8),Reference!$E:$E,0),0),(_xlfn.IFNA(MATCH(MID($B977,5,4),Reference!$E:$E,0),0))),$D977,)</f>
        <v>0</v>
      </c>
      <c r="G977" s="14">
        <f t="shared" si="90"/>
        <v>0</v>
      </c>
      <c r="H977" s="14">
        <f t="shared" si="91"/>
        <v>0</v>
      </c>
      <c r="I977" s="14">
        <f>IF(AND(F977=0,G977=0,H977=0,_xlfn.IFNA(MATCH(LEFT($B977,8),Reference!$G:$G,0),0)),0,
IF(AND(F977=0,G977=0,H977=0,_xlfn.IFNA(MATCH(LEFT($B977,8),Reference!$H:$H,0),0)),$D977,
IF(AND(F977=0,G977=0,H977=0,_xlfn.IFNA(MATCH(LEFT($C977,4),Reference!$H:$H,0),0)),$D977,
IF((AND(F977=0,G977=0,H977=0,(_xlfn.IFNA(MATCH(LEFT($B977,4),Reference!$H:$H,0),0)))),$D977,
IF(AND(F977=0,G977=0,H977=0,_xlfn.IFNA(MATCH(MID($B977,5,4),Reference!$H:$H,0),0),LEFT($C977,4)&lt;&gt;"8865"),$D977,0)))))</f>
        <v>0</v>
      </c>
      <c r="J977" s="14">
        <f t="shared" si="92"/>
        <v>48877.5</v>
      </c>
      <c r="K977" s="14">
        <f t="shared" si="93"/>
        <v>48877.5</v>
      </c>
      <c r="L977" s="14">
        <f t="shared" si="94"/>
        <v>0</v>
      </c>
      <c r="M977" s="14" t="str">
        <f>IFERROR(IFERROR(INDEX(Reference!$C:$C,MATCH(VALUE(LEFT(B977,(FIND("-",B977,1)-1))),Reference!$B:$B,0)),INDEX(Reference!$C:$C,MATCH((LEFT(B977,(FIND("-",B977,1)-1))),Reference!$B:$B,0))),IFERROR(IF(FIND("-",B977),"Asset Management",""),""))</f>
        <v>DBU/Generation Interconnect</v>
      </c>
      <c r="N977" s="14" t="str">
        <f>_xlfn.IFNA(INDEX(Reference!$M:$N,MATCH($C977,Reference!$M:$M,0),2),"Exclude")</f>
        <v>Nonlabor</v>
      </c>
      <c r="O977" s="14" t="str">
        <f>VLOOKUP(X977,'Department Detail'!$A$2:$F$5229,5,FALSE)</f>
        <v>PST &amp; Field Support Services</v>
      </c>
      <c r="R977" s="76"/>
      <c r="X977" s="14">
        <v>6115</v>
      </c>
    </row>
    <row r="978" spans="1:24" s="14" customFormat="1" ht="15" thickBot="1" x14ac:dyDescent="0.35">
      <c r="A978" s="13"/>
      <c r="B978" s="57" t="s">
        <v>582</v>
      </c>
      <c r="C978" s="57" t="s">
        <v>207</v>
      </c>
      <c r="D978" s="56">
        <v>10247.06</v>
      </c>
      <c r="E978" s="56"/>
      <c r="F978" s="14">
        <f>IF(AND(LEFT($C978,4)&lt;&gt;"8310")*OR(_xlfn.IFNA(MATCH(LEFT($B978,8),Reference!$E:$E,0),0),(_xlfn.IFNA(MATCH(MID($B978,5,4),Reference!$E:$E,0),0))),$D978,)</f>
        <v>0</v>
      </c>
      <c r="G978" s="14">
        <f t="shared" si="90"/>
        <v>0</v>
      </c>
      <c r="H978" s="14">
        <f t="shared" si="91"/>
        <v>0</v>
      </c>
      <c r="I978" s="14">
        <f>IF(AND(F978=0,G978=0,H978=0,_xlfn.IFNA(MATCH(LEFT($B978,8),Reference!$G:$G,0),0)),0,
IF(AND(F978=0,G978=0,H978=0,_xlfn.IFNA(MATCH(LEFT($B978,8),Reference!$H:$H,0),0)),$D978,
IF(AND(F978=0,G978=0,H978=0,_xlfn.IFNA(MATCH(LEFT($C978,4),Reference!$H:$H,0),0)),$D978,
IF((AND(F978=0,G978=0,H978=0,(_xlfn.IFNA(MATCH(LEFT($B978,4),Reference!$H:$H,0),0)))),$D978,
IF(AND(F978=0,G978=0,H978=0,_xlfn.IFNA(MATCH(MID($B978,5,4),Reference!$H:$H,0),0),LEFT($C978,4)&lt;&gt;"8865"),$D978,0)))))</f>
        <v>0</v>
      </c>
      <c r="J978" s="14">
        <f t="shared" si="92"/>
        <v>10247.06</v>
      </c>
      <c r="K978" s="14">
        <f t="shared" si="93"/>
        <v>10247.06</v>
      </c>
      <c r="L978" s="14">
        <f t="shared" si="94"/>
        <v>0</v>
      </c>
      <c r="M978" s="14" t="str">
        <f>IFERROR(IFERROR(INDEX(Reference!$C:$C,MATCH(VALUE(LEFT(B978,(FIND("-",B978,1)-1))),Reference!$B:$B,0)),INDEX(Reference!$C:$C,MATCH((LEFT(B978,(FIND("-",B978,1)-1))),Reference!$B:$B,0))),IFERROR(IF(FIND("-",B978),"Asset Management",""),""))</f>
        <v>DBU/Generation Interconnect</v>
      </c>
      <c r="N978" s="14" t="str">
        <f>_xlfn.IFNA(INDEX(Reference!$M:$N,MATCH($C978,Reference!$M:$M,0),2),"Exclude")</f>
        <v>Nonlabor</v>
      </c>
      <c r="O978" s="14" t="str">
        <f>VLOOKUP(X978,'Department Detail'!$A$2:$F$5229,5,FALSE)</f>
        <v>PST &amp; Field Support Services</v>
      </c>
      <c r="R978" s="76"/>
      <c r="X978" s="14">
        <v>6115</v>
      </c>
    </row>
    <row r="979" spans="1:24" s="14" customFormat="1" ht="15" thickBot="1" x14ac:dyDescent="0.35">
      <c r="A979" s="13"/>
      <c r="B979" s="57" t="s">
        <v>582</v>
      </c>
      <c r="C979" s="57" t="s">
        <v>183</v>
      </c>
      <c r="D979" s="56">
        <v>-15392.85</v>
      </c>
      <c r="E979" s="56"/>
      <c r="F979" s="14">
        <f>IF(AND(LEFT($C979,4)&lt;&gt;"8310")*OR(_xlfn.IFNA(MATCH(LEFT($B979,8),Reference!$E:$E,0),0),(_xlfn.IFNA(MATCH(MID($B979,5,4),Reference!$E:$E,0),0))),$D979,)</f>
        <v>0</v>
      </c>
      <c r="G979" s="14">
        <f t="shared" si="90"/>
        <v>0</v>
      </c>
      <c r="H979" s="14">
        <f t="shared" si="91"/>
        <v>0</v>
      </c>
      <c r="I979" s="14">
        <f>IF(AND(F979=0,G979=0,H979=0,_xlfn.IFNA(MATCH(LEFT($B979,8),Reference!$G:$G,0),0)),0,
IF(AND(F979=0,G979=0,H979=0,_xlfn.IFNA(MATCH(LEFT($B979,8),Reference!$H:$H,0),0)),$D979,
IF(AND(F979=0,G979=0,H979=0,_xlfn.IFNA(MATCH(LEFT($C979,4),Reference!$H:$H,0),0)),$D979,
IF((AND(F979=0,G979=0,H979=0,(_xlfn.IFNA(MATCH(LEFT($B979,4),Reference!$H:$H,0),0)))),$D979,
IF(AND(F979=0,G979=0,H979=0,_xlfn.IFNA(MATCH(MID($B979,5,4),Reference!$H:$H,0),0),LEFT($C979,4)&lt;&gt;"8865"),$D979,0)))))</f>
        <v>0</v>
      </c>
      <c r="J979" s="14">
        <f t="shared" si="92"/>
        <v>-15392.85</v>
      </c>
      <c r="K979" s="14">
        <f t="shared" si="93"/>
        <v>-15392.85</v>
      </c>
      <c r="L979" s="14">
        <f t="shared" si="94"/>
        <v>0</v>
      </c>
      <c r="M979" s="14" t="str">
        <f>IFERROR(IFERROR(INDEX(Reference!$C:$C,MATCH(VALUE(LEFT(B979,(FIND("-",B979,1)-1))),Reference!$B:$B,0)),INDEX(Reference!$C:$C,MATCH((LEFT(B979,(FIND("-",B979,1)-1))),Reference!$B:$B,0))),IFERROR(IF(FIND("-",B979),"Asset Management",""),""))</f>
        <v>DBU/Generation Interconnect</v>
      </c>
      <c r="N979" s="14" t="str">
        <f>_xlfn.IFNA(INDEX(Reference!$M:$N,MATCH($C979,Reference!$M:$M,0),2),"Exclude")</f>
        <v>Exclude</v>
      </c>
      <c r="O979" s="14" t="str">
        <f>VLOOKUP(X979,'Department Detail'!$A$2:$F$5229,5,FALSE)</f>
        <v>PST &amp; Field Support Services</v>
      </c>
      <c r="R979" s="76"/>
      <c r="X979" s="14">
        <v>6115</v>
      </c>
    </row>
    <row r="980" spans="1:24" s="14" customFormat="1" ht="15" thickBot="1" x14ac:dyDescent="0.35">
      <c r="A980" s="13"/>
      <c r="B980" s="57" t="s">
        <v>582</v>
      </c>
      <c r="C980" s="57" t="s">
        <v>185</v>
      </c>
      <c r="D980" s="56">
        <v>20780.460353058181</v>
      </c>
      <c r="E980" s="56"/>
      <c r="F980" s="14">
        <f>IF(AND(LEFT($C980,4)&lt;&gt;"8310")*OR(_xlfn.IFNA(MATCH(LEFT($B980,8),Reference!$E:$E,0),0),(_xlfn.IFNA(MATCH(MID($B980,5,4),Reference!$E:$E,0),0))),$D980,)</f>
        <v>0</v>
      </c>
      <c r="G980" s="14">
        <f t="shared" si="90"/>
        <v>0</v>
      </c>
      <c r="H980" s="14">
        <f t="shared" si="91"/>
        <v>0</v>
      </c>
      <c r="I980" s="14">
        <f>IF(AND(F980=0,G980=0,H980=0,_xlfn.IFNA(MATCH(LEFT($B980,8),Reference!$G:$G,0),0)),0,
IF(AND(F980=0,G980=0,H980=0,_xlfn.IFNA(MATCH(LEFT($B980,8),Reference!$H:$H,0),0)),$D980,
IF(AND(F980=0,G980=0,H980=0,_xlfn.IFNA(MATCH(LEFT($C980,4),Reference!$H:$H,0),0)),$D980,
IF((AND(F980=0,G980=0,H980=0,(_xlfn.IFNA(MATCH(LEFT($B980,4),Reference!$H:$H,0),0)))),$D980,
IF(AND(F980=0,G980=0,H980=0,_xlfn.IFNA(MATCH(MID($B980,5,4),Reference!$H:$H,0),0),LEFT($C980,4)&lt;&gt;"8865"),$D980,0)))))</f>
        <v>0</v>
      </c>
      <c r="J980" s="14">
        <f t="shared" si="92"/>
        <v>20780.460353058181</v>
      </c>
      <c r="K980" s="14">
        <f t="shared" si="93"/>
        <v>20780.460353058181</v>
      </c>
      <c r="L980" s="14">
        <f t="shared" si="94"/>
        <v>0</v>
      </c>
      <c r="M980" s="14" t="str">
        <f>IFERROR(IFERROR(INDEX(Reference!$C:$C,MATCH(VALUE(LEFT(B980,(FIND("-",B980,1)-1))),Reference!$B:$B,0)),INDEX(Reference!$C:$C,MATCH((LEFT(B980,(FIND("-",B980,1)-1))),Reference!$B:$B,0))),IFERROR(IF(FIND("-",B980),"Asset Management",""),""))</f>
        <v>DBU/Generation Interconnect</v>
      </c>
      <c r="N980" s="14" t="str">
        <f>_xlfn.IFNA(INDEX(Reference!$M:$N,MATCH($C980,Reference!$M:$M,0),2),"Exclude")</f>
        <v>NonUnion Labor</v>
      </c>
      <c r="O980" s="14" t="str">
        <f>VLOOKUP(X980,'Department Detail'!$A$2:$F$5229,5,FALSE)</f>
        <v>PST &amp; Field Support Services</v>
      </c>
      <c r="R980" s="76"/>
      <c r="X980" s="14">
        <v>6402</v>
      </c>
    </row>
    <row r="981" spans="1:24" s="14" customFormat="1" ht="15" thickBot="1" x14ac:dyDescent="0.35">
      <c r="A981" s="13"/>
      <c r="B981" s="57" t="s">
        <v>582</v>
      </c>
      <c r="C981" s="57" t="s">
        <v>235</v>
      </c>
      <c r="D981" s="56">
        <v>-53186.81</v>
      </c>
      <c r="E981" s="56"/>
      <c r="F981" s="14">
        <f>IF(AND(LEFT($C981,4)&lt;&gt;"8310")*OR(_xlfn.IFNA(MATCH(LEFT($B981,8),Reference!$E:$E,0),0),(_xlfn.IFNA(MATCH(MID($B981,5,4),Reference!$E:$E,0),0))),$D981,)</f>
        <v>0</v>
      </c>
      <c r="G981" s="14">
        <f t="shared" si="90"/>
        <v>0</v>
      </c>
      <c r="H981" s="14">
        <f t="shared" si="91"/>
        <v>0</v>
      </c>
      <c r="I981" s="14">
        <f>IF(AND(F981=0,G981=0,H981=0,_xlfn.IFNA(MATCH(LEFT($B981,8),Reference!$G:$G,0),0)),0,
IF(AND(F981=0,G981=0,H981=0,_xlfn.IFNA(MATCH(LEFT($B981,8),Reference!$H:$H,0),0)),$D981,
IF(AND(F981=0,G981=0,H981=0,_xlfn.IFNA(MATCH(LEFT($C981,4),Reference!$H:$H,0),0)),$D981,
IF((AND(F981=0,G981=0,H981=0,(_xlfn.IFNA(MATCH(LEFT($B981,4),Reference!$H:$H,0),0)))),$D981,
IF(AND(F981=0,G981=0,H981=0,_xlfn.IFNA(MATCH(MID($B981,5,4),Reference!$H:$H,0),0),LEFT($C981,4)&lt;&gt;"8865"),$D981,0)))))</f>
        <v>0</v>
      </c>
      <c r="J981" s="14">
        <f t="shared" si="92"/>
        <v>-53186.81</v>
      </c>
      <c r="K981" s="14">
        <f t="shared" si="93"/>
        <v>-53186.81</v>
      </c>
      <c r="L981" s="14">
        <f t="shared" si="94"/>
        <v>0</v>
      </c>
      <c r="M981" s="14" t="str">
        <f>IFERROR(IFERROR(INDEX(Reference!$C:$C,MATCH(VALUE(LEFT(B981,(FIND("-",B981,1)-1))),Reference!$B:$B,0)),INDEX(Reference!$C:$C,MATCH((LEFT(B981,(FIND("-",B981,1)-1))),Reference!$B:$B,0))),IFERROR(IF(FIND("-",B981),"Asset Management",""),""))</f>
        <v>DBU/Generation Interconnect</v>
      </c>
      <c r="N981" s="14" t="str">
        <f>_xlfn.IFNA(INDEX(Reference!$M:$N,MATCH($C981,Reference!$M:$M,0),2),"Exclude")</f>
        <v>Exclude</v>
      </c>
      <c r="O981" s="14" t="str">
        <f>VLOOKUP(X981,'Department Detail'!$A$2:$F$5229,5,FALSE)</f>
        <v>PST &amp; Field Support Services</v>
      </c>
      <c r="R981" s="76"/>
      <c r="X981" s="14">
        <v>6402</v>
      </c>
    </row>
    <row r="982" spans="1:24" s="14" customFormat="1" ht="15" thickBot="1" x14ac:dyDescent="0.35">
      <c r="A982" s="13"/>
      <c r="B982" s="57" t="s">
        <v>583</v>
      </c>
      <c r="C982" s="57" t="s">
        <v>199</v>
      </c>
      <c r="D982" s="56">
        <v>-3330</v>
      </c>
      <c r="E982" s="56"/>
      <c r="F982" s="14">
        <f>IF(AND(LEFT($C982,4)&lt;&gt;"8310")*OR(_xlfn.IFNA(MATCH(LEFT($B982,8),Reference!$E:$E,0),0),(_xlfn.IFNA(MATCH(MID($B982,5,4),Reference!$E:$E,0),0))),$D982,)</f>
        <v>0</v>
      </c>
      <c r="G982" s="14">
        <f t="shared" si="90"/>
        <v>0</v>
      </c>
      <c r="H982" s="14">
        <f t="shared" si="91"/>
        <v>0</v>
      </c>
      <c r="I982" s="14">
        <f>IF(AND(F982=0,G982=0,H982=0,_xlfn.IFNA(MATCH(LEFT($B982,8),Reference!$G:$G,0),0)),0,
IF(AND(F982=0,G982=0,H982=0,_xlfn.IFNA(MATCH(LEFT($B982,8),Reference!$H:$H,0),0)),$D982,
IF(AND(F982=0,G982=0,H982=0,_xlfn.IFNA(MATCH(LEFT($C982,4),Reference!$H:$H,0),0)),$D982,
IF((AND(F982=0,G982=0,H982=0,(_xlfn.IFNA(MATCH(LEFT($B982,4),Reference!$H:$H,0),0)))),$D982,
IF(AND(F982=0,G982=0,H982=0,_xlfn.IFNA(MATCH(MID($B982,5,4),Reference!$H:$H,0),0),LEFT($C982,4)&lt;&gt;"8865"),$D982,0)))))</f>
        <v>0</v>
      </c>
      <c r="J982" s="14">
        <f t="shared" si="92"/>
        <v>-3330</v>
      </c>
      <c r="K982" s="14">
        <f t="shared" si="93"/>
        <v>-3330</v>
      </c>
      <c r="L982" s="14">
        <f t="shared" si="94"/>
        <v>0</v>
      </c>
      <c r="M982" s="14" t="str">
        <f>IFERROR(IFERROR(INDEX(Reference!$C:$C,MATCH(VALUE(LEFT(B982,(FIND("-",B982,1)-1))),Reference!$B:$B,0)),INDEX(Reference!$C:$C,MATCH((LEFT(B982,(FIND("-",B982,1)-1))),Reference!$B:$B,0))),IFERROR(IF(FIND("-",B982),"Asset Management",""),""))</f>
        <v>DBU/Generation Interconnect</v>
      </c>
      <c r="N982" s="14" t="str">
        <f>_xlfn.IFNA(INDEX(Reference!$M:$N,MATCH($C982,Reference!$M:$M,0),2),"Exclude")</f>
        <v>Nonlabor</v>
      </c>
      <c r="O982" s="14" t="str">
        <f>VLOOKUP(X982,'Department Detail'!$A$2:$F$5229,5,FALSE)</f>
        <v>PST &amp; Field Support Services</v>
      </c>
      <c r="R982" s="76"/>
      <c r="X982" s="14">
        <v>6402</v>
      </c>
    </row>
    <row r="983" spans="1:24" s="14" customFormat="1" ht="15" thickBot="1" x14ac:dyDescent="0.35">
      <c r="A983" s="13"/>
      <c r="B983" s="57" t="s">
        <v>583</v>
      </c>
      <c r="C983" s="57" t="s">
        <v>190</v>
      </c>
      <c r="D983" s="56">
        <v>102348.75</v>
      </c>
      <c r="E983" s="56"/>
      <c r="F983" s="14">
        <f>IF(AND(LEFT($C983,4)&lt;&gt;"8310")*OR(_xlfn.IFNA(MATCH(LEFT($B983,8),Reference!$E:$E,0),0),(_xlfn.IFNA(MATCH(MID($B983,5,4),Reference!$E:$E,0),0))),$D983,)</f>
        <v>0</v>
      </c>
      <c r="G983" s="14">
        <f t="shared" si="90"/>
        <v>0</v>
      </c>
      <c r="H983" s="14">
        <f t="shared" si="91"/>
        <v>0</v>
      </c>
      <c r="I983" s="14">
        <f>IF(AND(F983=0,G983=0,H983=0,_xlfn.IFNA(MATCH(LEFT($B983,8),Reference!$G:$G,0),0)),0,
IF(AND(F983=0,G983=0,H983=0,_xlfn.IFNA(MATCH(LEFT($B983,8),Reference!$H:$H,0),0)),$D983,
IF(AND(F983=0,G983=0,H983=0,_xlfn.IFNA(MATCH(LEFT($C983,4),Reference!$H:$H,0),0)),$D983,
IF((AND(F983=0,G983=0,H983=0,(_xlfn.IFNA(MATCH(LEFT($B983,4),Reference!$H:$H,0),0)))),$D983,
IF(AND(F983=0,G983=0,H983=0,_xlfn.IFNA(MATCH(MID($B983,5,4),Reference!$H:$H,0),0),LEFT($C983,4)&lt;&gt;"8865"),$D983,0)))))</f>
        <v>0</v>
      </c>
      <c r="J983" s="14">
        <f t="shared" si="92"/>
        <v>102348.75</v>
      </c>
      <c r="K983" s="14">
        <f t="shared" si="93"/>
        <v>102348.75</v>
      </c>
      <c r="L983" s="14">
        <f t="shared" si="94"/>
        <v>0</v>
      </c>
      <c r="M983" s="14" t="str">
        <f>IFERROR(IFERROR(INDEX(Reference!$C:$C,MATCH(VALUE(LEFT(B983,(FIND("-",B983,1)-1))),Reference!$B:$B,0)),INDEX(Reference!$C:$C,MATCH((LEFT(B983,(FIND("-",B983,1)-1))),Reference!$B:$B,0))),IFERROR(IF(FIND("-",B983),"Asset Management",""),""))</f>
        <v>DBU/Generation Interconnect</v>
      </c>
      <c r="N983" s="14" t="str">
        <f>_xlfn.IFNA(INDEX(Reference!$M:$N,MATCH($C983,Reference!$M:$M,0),2),"Exclude")</f>
        <v>Nonlabor</v>
      </c>
      <c r="O983" s="14" t="str">
        <f>VLOOKUP(X983,'Department Detail'!$A$2:$F$5229,5,FALSE)</f>
        <v>PST &amp; Field Support Services</v>
      </c>
      <c r="R983" s="76"/>
      <c r="X983" s="14">
        <v>6402</v>
      </c>
    </row>
    <row r="984" spans="1:24" s="14" customFormat="1" ht="15" thickBot="1" x14ac:dyDescent="0.35">
      <c r="A984" s="13"/>
      <c r="B984" s="57" t="s">
        <v>583</v>
      </c>
      <c r="C984" s="57" t="s">
        <v>203</v>
      </c>
      <c r="D984" s="56">
        <v>409094.51612903224</v>
      </c>
      <c r="E984" s="56"/>
      <c r="F984" s="14">
        <f>IF(AND(LEFT($C984,4)&lt;&gt;"8310")*OR(_xlfn.IFNA(MATCH(LEFT($B984,8),Reference!$E:$E,0),0),(_xlfn.IFNA(MATCH(MID($B984,5,4),Reference!$E:$E,0),0))),$D984,)</f>
        <v>0</v>
      </c>
      <c r="G984" s="14">
        <f t="shared" si="90"/>
        <v>0</v>
      </c>
      <c r="H984" s="14">
        <f t="shared" si="91"/>
        <v>0</v>
      </c>
      <c r="I984" s="14">
        <f>IF(AND(F984=0,G984=0,H984=0,_xlfn.IFNA(MATCH(LEFT($B984,8),Reference!$G:$G,0),0)),0,
IF(AND(F984=0,G984=0,H984=0,_xlfn.IFNA(MATCH(LEFT($B984,8),Reference!$H:$H,0),0)),$D984,
IF(AND(F984=0,G984=0,H984=0,_xlfn.IFNA(MATCH(LEFT($C984,4),Reference!$H:$H,0),0)),$D984,
IF((AND(F984=0,G984=0,H984=0,(_xlfn.IFNA(MATCH(LEFT($B984,4),Reference!$H:$H,0),0)))),$D984,
IF(AND(F984=0,G984=0,H984=0,_xlfn.IFNA(MATCH(MID($B984,5,4),Reference!$H:$H,0),0),LEFT($C984,4)&lt;&gt;"8865"),$D984,0)))))</f>
        <v>0</v>
      </c>
      <c r="J984" s="14">
        <f t="shared" si="92"/>
        <v>409094.51612903224</v>
      </c>
      <c r="K984" s="14">
        <f t="shared" si="93"/>
        <v>409094.51612903224</v>
      </c>
      <c r="L984" s="14">
        <f t="shared" si="94"/>
        <v>0</v>
      </c>
      <c r="M984" s="14" t="str">
        <f>IFERROR(IFERROR(INDEX(Reference!$C:$C,MATCH(VALUE(LEFT(B984,(FIND("-",B984,1)-1))),Reference!$B:$B,0)),INDEX(Reference!$C:$C,MATCH((LEFT(B984,(FIND("-",B984,1)-1))),Reference!$B:$B,0))),IFERROR(IF(FIND("-",B984),"Asset Management",""),""))</f>
        <v>DBU/Generation Interconnect</v>
      </c>
      <c r="N984" s="14" t="str">
        <f>_xlfn.IFNA(INDEX(Reference!$M:$N,MATCH($C984,Reference!$M:$M,0),2),"Exclude")</f>
        <v>Nonlabor</v>
      </c>
      <c r="O984" s="14" t="str">
        <f>VLOOKUP(X984,'Department Detail'!$A$2:$F$5229,5,FALSE)</f>
        <v>PST &amp; Field Support Services</v>
      </c>
      <c r="R984" s="76"/>
      <c r="X984" s="14">
        <v>6402</v>
      </c>
    </row>
    <row r="985" spans="1:24" s="14" customFormat="1" ht="15" thickBot="1" x14ac:dyDescent="0.35">
      <c r="A985" s="13"/>
      <c r="B985" s="57" t="s">
        <v>583</v>
      </c>
      <c r="C985" s="57" t="s">
        <v>183</v>
      </c>
      <c r="D985" s="56">
        <v>-155247.84</v>
      </c>
      <c r="E985" s="56"/>
      <c r="F985" s="14">
        <f>IF(AND(LEFT($C985,4)&lt;&gt;"8310")*OR(_xlfn.IFNA(MATCH(LEFT($B985,8),Reference!$E:$E,0),0),(_xlfn.IFNA(MATCH(MID($B985,5,4),Reference!$E:$E,0),0))),$D985,)</f>
        <v>0</v>
      </c>
      <c r="G985" s="14">
        <f t="shared" si="90"/>
        <v>0</v>
      </c>
      <c r="H985" s="14">
        <f t="shared" si="91"/>
        <v>0</v>
      </c>
      <c r="I985" s="14">
        <f>IF(AND(F985=0,G985=0,H985=0,_xlfn.IFNA(MATCH(LEFT($B985,8),Reference!$G:$G,0),0)),0,
IF(AND(F985=0,G985=0,H985=0,_xlfn.IFNA(MATCH(LEFT($B985,8),Reference!$H:$H,0),0)),$D985,
IF(AND(F985=0,G985=0,H985=0,_xlfn.IFNA(MATCH(LEFT($C985,4),Reference!$H:$H,0),0)),$D985,
IF((AND(F985=0,G985=0,H985=0,(_xlfn.IFNA(MATCH(LEFT($B985,4),Reference!$H:$H,0),0)))),$D985,
IF(AND(F985=0,G985=0,H985=0,_xlfn.IFNA(MATCH(MID($B985,5,4),Reference!$H:$H,0),0),LEFT($C985,4)&lt;&gt;"8865"),$D985,0)))))</f>
        <v>0</v>
      </c>
      <c r="J985" s="14">
        <f t="shared" si="92"/>
        <v>-155247.84</v>
      </c>
      <c r="K985" s="14">
        <f t="shared" si="93"/>
        <v>-155247.84</v>
      </c>
      <c r="L985" s="14">
        <f t="shared" si="94"/>
        <v>0</v>
      </c>
      <c r="M985" s="14" t="str">
        <f>IFERROR(IFERROR(INDEX(Reference!$C:$C,MATCH(VALUE(LEFT(B985,(FIND("-",B985,1)-1))),Reference!$B:$B,0)),INDEX(Reference!$C:$C,MATCH((LEFT(B985,(FIND("-",B985,1)-1))),Reference!$B:$B,0))),IFERROR(IF(FIND("-",B985),"Asset Management",""),""))</f>
        <v>DBU/Generation Interconnect</v>
      </c>
      <c r="N985" s="14" t="str">
        <f>_xlfn.IFNA(INDEX(Reference!$M:$N,MATCH($C985,Reference!$M:$M,0),2),"Exclude")</f>
        <v>Exclude</v>
      </c>
      <c r="O985" s="14" t="str">
        <f>VLOOKUP(X985,'Department Detail'!$A$2:$F$5229,5,FALSE)</f>
        <v>PST &amp; Field Support Services</v>
      </c>
      <c r="R985" s="76"/>
      <c r="X985" s="14">
        <v>6402</v>
      </c>
    </row>
    <row r="986" spans="1:24" s="14" customFormat="1" ht="15" thickBot="1" x14ac:dyDescent="0.35">
      <c r="A986" s="13"/>
      <c r="B986" s="57" t="s">
        <v>583</v>
      </c>
      <c r="C986" s="57" t="s">
        <v>185</v>
      </c>
      <c r="D986" s="56">
        <v>181519.73736427157</v>
      </c>
      <c r="E986" s="56"/>
      <c r="F986" s="14">
        <f>IF(AND(LEFT($C986,4)&lt;&gt;"8310")*OR(_xlfn.IFNA(MATCH(LEFT($B986,8),Reference!$E:$E,0),0),(_xlfn.IFNA(MATCH(MID($B986,5,4),Reference!$E:$E,0),0))),$D986,)</f>
        <v>0</v>
      </c>
      <c r="G986" s="14">
        <f t="shared" si="90"/>
        <v>0</v>
      </c>
      <c r="H986" s="14">
        <f t="shared" si="91"/>
        <v>0</v>
      </c>
      <c r="I986" s="14">
        <f>IF(AND(F986=0,G986=0,H986=0,_xlfn.IFNA(MATCH(LEFT($B986,8),Reference!$G:$G,0),0)),0,
IF(AND(F986=0,G986=0,H986=0,_xlfn.IFNA(MATCH(LEFT($B986,8),Reference!$H:$H,0),0)),$D986,
IF(AND(F986=0,G986=0,H986=0,_xlfn.IFNA(MATCH(LEFT($C986,4),Reference!$H:$H,0),0)),$D986,
IF((AND(F986=0,G986=0,H986=0,(_xlfn.IFNA(MATCH(LEFT($B986,4),Reference!$H:$H,0),0)))),$D986,
IF(AND(F986=0,G986=0,H986=0,_xlfn.IFNA(MATCH(MID($B986,5,4),Reference!$H:$H,0),0),LEFT($C986,4)&lt;&gt;"8865"),$D986,0)))))</f>
        <v>0</v>
      </c>
      <c r="J986" s="14">
        <f t="shared" si="92"/>
        <v>181519.73736427157</v>
      </c>
      <c r="K986" s="14">
        <f t="shared" si="93"/>
        <v>181519.73736427157</v>
      </c>
      <c r="L986" s="14">
        <f t="shared" si="94"/>
        <v>0</v>
      </c>
      <c r="M986" s="14" t="str">
        <f>IFERROR(IFERROR(INDEX(Reference!$C:$C,MATCH(VALUE(LEFT(B986,(FIND("-",B986,1)-1))),Reference!$B:$B,0)),INDEX(Reference!$C:$C,MATCH((LEFT(B986,(FIND("-",B986,1)-1))),Reference!$B:$B,0))),IFERROR(IF(FIND("-",B986),"Asset Management",""),""))</f>
        <v>DBU/Generation Interconnect</v>
      </c>
      <c r="N986" s="14" t="str">
        <f>_xlfn.IFNA(INDEX(Reference!$M:$N,MATCH($C986,Reference!$M:$M,0),2),"Exclude")</f>
        <v>NonUnion Labor</v>
      </c>
      <c r="O986" s="14" t="str">
        <f>VLOOKUP(X986,'Department Detail'!$A$2:$F$5229,5,FALSE)</f>
        <v>PST &amp; Field Support Services</v>
      </c>
      <c r="R986" s="76"/>
      <c r="X986" s="14">
        <v>6452</v>
      </c>
    </row>
    <row r="987" spans="1:24" s="14" customFormat="1" ht="15" thickBot="1" x14ac:dyDescent="0.35">
      <c r="A987" s="13"/>
      <c r="B987" s="57" t="s">
        <v>583</v>
      </c>
      <c r="C987" s="57" t="s">
        <v>186</v>
      </c>
      <c r="D987" s="56">
        <v>2869.65</v>
      </c>
      <c r="E987" s="56"/>
      <c r="F987" s="14">
        <f>IF(AND(LEFT($C987,4)&lt;&gt;"8310")*OR(_xlfn.IFNA(MATCH(LEFT($B987,8),Reference!$E:$E,0),0),(_xlfn.IFNA(MATCH(MID($B987,5,4),Reference!$E:$E,0),0))),$D987,)</f>
        <v>0</v>
      </c>
      <c r="G987" s="14">
        <f t="shared" si="90"/>
        <v>0</v>
      </c>
      <c r="H987" s="14">
        <f t="shared" si="91"/>
        <v>0</v>
      </c>
      <c r="I987" s="14">
        <f>IF(AND(F987=0,G987=0,H987=0,_xlfn.IFNA(MATCH(LEFT($B987,8),Reference!$G:$G,0),0)),0,
IF(AND(F987=0,G987=0,H987=0,_xlfn.IFNA(MATCH(LEFT($B987,8),Reference!$H:$H,0),0)),$D987,
IF(AND(F987=0,G987=0,H987=0,_xlfn.IFNA(MATCH(LEFT($C987,4),Reference!$H:$H,0),0)),$D987,
IF((AND(F987=0,G987=0,H987=0,(_xlfn.IFNA(MATCH(LEFT($B987,4),Reference!$H:$H,0),0)))),$D987,
IF(AND(F987=0,G987=0,H987=0,_xlfn.IFNA(MATCH(MID($B987,5,4),Reference!$H:$H,0),0),LEFT($C987,4)&lt;&gt;"8865"),$D987,0)))))</f>
        <v>0</v>
      </c>
      <c r="J987" s="14">
        <f t="shared" si="92"/>
        <v>2869.65</v>
      </c>
      <c r="K987" s="14">
        <f t="shared" si="93"/>
        <v>2869.65</v>
      </c>
      <c r="L987" s="14">
        <f t="shared" si="94"/>
        <v>0</v>
      </c>
      <c r="M987" s="14" t="str">
        <f>IFERROR(IFERROR(INDEX(Reference!$C:$C,MATCH(VALUE(LEFT(B987,(FIND("-",B987,1)-1))),Reference!$B:$B,0)),INDEX(Reference!$C:$C,MATCH((LEFT(B987,(FIND("-",B987,1)-1))),Reference!$B:$B,0))),IFERROR(IF(FIND("-",B987),"Asset Management",""),""))</f>
        <v>DBU/Generation Interconnect</v>
      </c>
      <c r="N987" s="14" t="str">
        <f>_xlfn.IFNA(INDEX(Reference!$M:$N,MATCH($C987,Reference!$M:$M,0),2),"Exclude")</f>
        <v>Union Labor</v>
      </c>
      <c r="O987" s="14" t="str">
        <f>VLOOKUP(X987,'Department Detail'!$A$2:$F$5229,5,FALSE)</f>
        <v>PST &amp; Field Support Services</v>
      </c>
      <c r="R987" s="76"/>
      <c r="X987" s="14">
        <v>6452</v>
      </c>
    </row>
    <row r="988" spans="1:24" s="14" customFormat="1" ht="15" thickBot="1" x14ac:dyDescent="0.35">
      <c r="A988" s="13"/>
      <c r="B988" s="57" t="s">
        <v>583</v>
      </c>
      <c r="C988" s="57" t="s">
        <v>202</v>
      </c>
      <c r="D988" s="56">
        <v>467.43</v>
      </c>
      <c r="E988" s="56"/>
      <c r="F988" s="14">
        <f>IF(AND(LEFT($C988,4)&lt;&gt;"8310")*OR(_xlfn.IFNA(MATCH(LEFT($B988,8),Reference!$E:$E,0),0),(_xlfn.IFNA(MATCH(MID($B988,5,4),Reference!$E:$E,0),0))),$D988,)</f>
        <v>0</v>
      </c>
      <c r="G988" s="14">
        <f t="shared" si="90"/>
        <v>0</v>
      </c>
      <c r="H988" s="14">
        <f t="shared" si="91"/>
        <v>0</v>
      </c>
      <c r="I988" s="14">
        <f>IF(AND(F988=0,G988=0,H988=0,_xlfn.IFNA(MATCH(LEFT($B988,8),Reference!$G:$G,0),0)),0,
IF(AND(F988=0,G988=0,H988=0,_xlfn.IFNA(MATCH(LEFT($B988,8),Reference!$H:$H,0),0)),$D988,
IF(AND(F988=0,G988=0,H988=0,_xlfn.IFNA(MATCH(LEFT($C988,4),Reference!$H:$H,0),0)),$D988,
IF((AND(F988=0,G988=0,H988=0,(_xlfn.IFNA(MATCH(LEFT($B988,4),Reference!$H:$H,0),0)))),$D988,
IF(AND(F988=0,G988=0,H988=0,_xlfn.IFNA(MATCH(MID($B988,5,4),Reference!$H:$H,0),0),LEFT($C988,4)&lt;&gt;"8865"),$D988,0)))))</f>
        <v>0</v>
      </c>
      <c r="J988" s="14">
        <f t="shared" si="92"/>
        <v>467.43</v>
      </c>
      <c r="K988" s="14">
        <f t="shared" si="93"/>
        <v>467.43</v>
      </c>
      <c r="L988" s="14">
        <f t="shared" si="94"/>
        <v>0</v>
      </c>
      <c r="M988" s="14" t="str">
        <f>IFERROR(IFERROR(INDEX(Reference!$C:$C,MATCH(VALUE(LEFT(B988,(FIND("-",B988,1)-1))),Reference!$B:$B,0)),INDEX(Reference!$C:$C,MATCH((LEFT(B988,(FIND("-",B988,1)-1))),Reference!$B:$B,0))),IFERROR(IF(FIND("-",B988),"Asset Management",""),""))</f>
        <v>DBU/Generation Interconnect</v>
      </c>
      <c r="N988" s="14" t="str">
        <f>_xlfn.IFNA(INDEX(Reference!$M:$N,MATCH($C988,Reference!$M:$M,0),2),"Exclude")</f>
        <v>Nonlabor</v>
      </c>
      <c r="O988" s="14" t="str">
        <f>VLOOKUP(X988,'Department Detail'!$A$2:$F$5229,5,FALSE)</f>
        <v>PST &amp; Field Support Services</v>
      </c>
      <c r="R988" s="76"/>
      <c r="X988" s="14">
        <v>6830</v>
      </c>
    </row>
    <row r="989" spans="1:24" s="14" customFormat="1" ht="15" thickBot="1" x14ac:dyDescent="0.35">
      <c r="A989" s="13"/>
      <c r="B989" s="57" t="s">
        <v>583</v>
      </c>
      <c r="C989" s="57" t="s">
        <v>206</v>
      </c>
      <c r="D989" s="56">
        <v>35.79</v>
      </c>
      <c r="E989" s="56"/>
      <c r="F989" s="14">
        <f>IF(AND(LEFT($C989,4)&lt;&gt;"8310")*OR(_xlfn.IFNA(MATCH(LEFT($B989,8),Reference!$E:$E,0),0),(_xlfn.IFNA(MATCH(MID($B989,5,4),Reference!$E:$E,0),0))),$D989,)</f>
        <v>0</v>
      </c>
      <c r="G989" s="14">
        <f t="shared" si="90"/>
        <v>0</v>
      </c>
      <c r="H989" s="14">
        <f t="shared" si="91"/>
        <v>0</v>
      </c>
      <c r="I989" s="14">
        <f>IF(AND(F989=0,G989=0,H989=0,_xlfn.IFNA(MATCH(LEFT($B989,8),Reference!$G:$G,0),0)),0,
IF(AND(F989=0,G989=0,H989=0,_xlfn.IFNA(MATCH(LEFT($B989,8),Reference!$H:$H,0),0)),$D989,
IF(AND(F989=0,G989=0,H989=0,_xlfn.IFNA(MATCH(LEFT($C989,4),Reference!$H:$H,0),0)),$D989,
IF((AND(F989=0,G989=0,H989=0,(_xlfn.IFNA(MATCH(LEFT($B989,4),Reference!$H:$H,0),0)))),$D989,
IF(AND(F989=0,G989=0,H989=0,_xlfn.IFNA(MATCH(MID($B989,5,4),Reference!$H:$H,0),0),LEFT($C989,4)&lt;&gt;"8865"),$D989,0)))))</f>
        <v>0</v>
      </c>
      <c r="J989" s="14">
        <f t="shared" si="92"/>
        <v>35.79</v>
      </c>
      <c r="K989" s="14">
        <f t="shared" si="93"/>
        <v>35.79</v>
      </c>
      <c r="L989" s="14">
        <f t="shared" si="94"/>
        <v>0</v>
      </c>
      <c r="M989" s="14" t="str">
        <f>IFERROR(IFERROR(INDEX(Reference!$C:$C,MATCH(VALUE(LEFT(B989,(FIND("-",B989,1)-1))),Reference!$B:$B,0)),INDEX(Reference!$C:$C,MATCH((LEFT(B989,(FIND("-",B989,1)-1))),Reference!$B:$B,0))),IFERROR(IF(FIND("-",B989),"Asset Management",""),""))</f>
        <v>DBU/Generation Interconnect</v>
      </c>
      <c r="N989" s="14" t="str">
        <f>_xlfn.IFNA(INDEX(Reference!$M:$N,MATCH($C989,Reference!$M:$M,0),2),"Exclude")</f>
        <v>Nonlabor</v>
      </c>
      <c r="O989" s="14" t="str">
        <f>VLOOKUP(X989,'Department Detail'!$A$2:$F$5229,5,FALSE)</f>
        <v>PST &amp; Field Support Services</v>
      </c>
      <c r="R989" s="76"/>
      <c r="X989" s="14">
        <v>6830</v>
      </c>
    </row>
    <row r="990" spans="1:24" s="14" customFormat="1" ht="15" thickBot="1" x14ac:dyDescent="0.35">
      <c r="A990" s="13"/>
      <c r="B990" s="57" t="s">
        <v>583</v>
      </c>
      <c r="C990" s="57" t="s">
        <v>231</v>
      </c>
      <c r="D990" s="56">
        <v>60</v>
      </c>
      <c r="E990" s="56"/>
      <c r="F990" s="14">
        <f>IF(AND(LEFT($C990,4)&lt;&gt;"8310")*OR(_xlfn.IFNA(MATCH(LEFT($B990,8),Reference!$E:$E,0),0),(_xlfn.IFNA(MATCH(MID($B990,5,4),Reference!$E:$E,0),0))),$D990,)</f>
        <v>0</v>
      </c>
      <c r="G990" s="14">
        <f t="shared" si="90"/>
        <v>0</v>
      </c>
      <c r="H990" s="14">
        <f t="shared" si="91"/>
        <v>0</v>
      </c>
      <c r="I990" s="14">
        <f>IF(AND(F990=0,G990=0,H990=0,_xlfn.IFNA(MATCH(LEFT($B990,8),Reference!$G:$G,0),0)),0,
IF(AND(F990=0,G990=0,H990=0,_xlfn.IFNA(MATCH(LEFT($B990,8),Reference!$H:$H,0),0)),$D990,
IF(AND(F990=0,G990=0,H990=0,_xlfn.IFNA(MATCH(LEFT($C990,4),Reference!$H:$H,0),0)),$D990,
IF((AND(F990=0,G990=0,H990=0,(_xlfn.IFNA(MATCH(LEFT($B990,4),Reference!$H:$H,0),0)))),$D990,
IF(AND(F990=0,G990=0,H990=0,_xlfn.IFNA(MATCH(MID($B990,5,4),Reference!$H:$H,0),0),LEFT($C990,4)&lt;&gt;"8865"),$D990,0)))))</f>
        <v>0</v>
      </c>
      <c r="J990" s="14">
        <f t="shared" si="92"/>
        <v>60</v>
      </c>
      <c r="K990" s="14">
        <f t="shared" si="93"/>
        <v>60</v>
      </c>
      <c r="L990" s="14">
        <f t="shared" si="94"/>
        <v>0</v>
      </c>
      <c r="M990" s="14" t="str">
        <f>IFERROR(IFERROR(INDEX(Reference!$C:$C,MATCH(VALUE(LEFT(B990,(FIND("-",B990,1)-1))),Reference!$B:$B,0)),INDEX(Reference!$C:$C,MATCH((LEFT(B990,(FIND("-",B990,1)-1))),Reference!$B:$B,0))),IFERROR(IF(FIND("-",B990),"Asset Management",""),""))</f>
        <v>DBU/Generation Interconnect</v>
      </c>
      <c r="N990" s="14" t="str">
        <f>_xlfn.IFNA(INDEX(Reference!$M:$N,MATCH($C990,Reference!$M:$M,0),2),"Exclude")</f>
        <v>Nonlabor</v>
      </c>
      <c r="O990" s="14" t="str">
        <f>VLOOKUP(X990,'Department Detail'!$A$2:$F$5229,5,FALSE)</f>
        <v>PST &amp; Field Support Services</v>
      </c>
      <c r="R990" s="76"/>
      <c r="X990" s="14" t="s">
        <v>584</v>
      </c>
    </row>
    <row r="991" spans="1:24" s="14" customFormat="1" ht="15" thickBot="1" x14ac:dyDescent="0.35">
      <c r="A991" s="13"/>
      <c r="B991" s="57" t="s">
        <v>583</v>
      </c>
      <c r="C991" s="57" t="s">
        <v>235</v>
      </c>
      <c r="D991" s="56">
        <v>-446786.79000000004</v>
      </c>
      <c r="E991" s="56"/>
      <c r="F991" s="14">
        <f>IF(AND(LEFT($C991,4)&lt;&gt;"8310")*OR(_xlfn.IFNA(MATCH(LEFT($B991,8),Reference!$E:$E,0),0),(_xlfn.IFNA(MATCH(MID($B991,5,4),Reference!$E:$E,0),0))),$D991,)</f>
        <v>0</v>
      </c>
      <c r="G991" s="14">
        <f t="shared" si="90"/>
        <v>0</v>
      </c>
      <c r="H991" s="14">
        <f t="shared" si="91"/>
        <v>0</v>
      </c>
      <c r="I991" s="14">
        <f>IF(AND(F991=0,G991=0,H991=0,_xlfn.IFNA(MATCH(LEFT($B991,8),Reference!$G:$G,0),0)),0,
IF(AND(F991=0,G991=0,H991=0,_xlfn.IFNA(MATCH(LEFT($B991,8),Reference!$H:$H,0),0)),$D991,
IF(AND(F991=0,G991=0,H991=0,_xlfn.IFNA(MATCH(LEFT($C991,4),Reference!$H:$H,0),0)),$D991,
IF((AND(F991=0,G991=0,H991=0,(_xlfn.IFNA(MATCH(LEFT($B991,4),Reference!$H:$H,0),0)))),$D991,
IF(AND(F991=0,G991=0,H991=0,_xlfn.IFNA(MATCH(MID($B991,5,4),Reference!$H:$H,0),0),LEFT($C991,4)&lt;&gt;"8865"),$D991,0)))))</f>
        <v>0</v>
      </c>
      <c r="J991" s="14">
        <f t="shared" si="92"/>
        <v>-446786.79000000004</v>
      </c>
      <c r="K991" s="14">
        <f t="shared" si="93"/>
        <v>-446786.79000000004</v>
      </c>
      <c r="L991" s="14">
        <f t="shared" si="94"/>
        <v>0</v>
      </c>
      <c r="M991" s="14" t="str">
        <f>IFERROR(IFERROR(INDEX(Reference!$C:$C,MATCH(VALUE(LEFT(B991,(FIND("-",B991,1)-1))),Reference!$B:$B,0)),INDEX(Reference!$C:$C,MATCH((LEFT(B991,(FIND("-",B991,1)-1))),Reference!$B:$B,0))),IFERROR(IF(FIND("-",B991),"Asset Management",""),""))</f>
        <v>DBU/Generation Interconnect</v>
      </c>
      <c r="N991" s="14" t="str">
        <f>_xlfn.IFNA(INDEX(Reference!$M:$N,MATCH($C991,Reference!$M:$M,0),2),"Exclude")</f>
        <v>Exclude</v>
      </c>
      <c r="O991" s="14" t="str">
        <f>VLOOKUP(X991,'Department Detail'!$A$2:$F$5229,5,FALSE)</f>
        <v>PST &amp; Field Support Services</v>
      </c>
      <c r="R991" s="76"/>
      <c r="X991" s="14" t="s">
        <v>584</v>
      </c>
    </row>
    <row r="992" spans="1:24" s="14" customFormat="1" ht="15" thickBot="1" x14ac:dyDescent="0.35">
      <c r="A992" s="13"/>
      <c r="B992" s="57" t="s">
        <v>583</v>
      </c>
      <c r="C992" s="57" t="s">
        <v>191</v>
      </c>
      <c r="D992" s="56">
        <v>915.26</v>
      </c>
      <c r="E992" s="56"/>
      <c r="F992" s="14">
        <f>IF(AND(LEFT($C992,4)&lt;&gt;"8310")*OR(_xlfn.IFNA(MATCH(LEFT($B992,8),Reference!$E:$E,0),0),(_xlfn.IFNA(MATCH(MID($B992,5,4),Reference!$E:$E,0),0))),$D992,)</f>
        <v>0</v>
      </c>
      <c r="G992" s="14">
        <f t="shared" si="90"/>
        <v>0</v>
      </c>
      <c r="H992" s="14">
        <f t="shared" si="91"/>
        <v>0</v>
      </c>
      <c r="I992" s="14">
        <f>IF(AND(F992=0,G992=0,H992=0,_xlfn.IFNA(MATCH(LEFT($B992,8),Reference!$G:$G,0),0)),0,
IF(AND(F992=0,G992=0,H992=0,_xlfn.IFNA(MATCH(LEFT($B992,8),Reference!$H:$H,0),0)),$D992,
IF(AND(F992=0,G992=0,H992=0,_xlfn.IFNA(MATCH(LEFT($C992,4),Reference!$H:$H,0),0)),$D992,
IF((AND(F992=0,G992=0,H992=0,(_xlfn.IFNA(MATCH(LEFT($B992,4),Reference!$H:$H,0),0)))),$D992,
IF(AND(F992=0,G992=0,H992=0,_xlfn.IFNA(MATCH(MID($B992,5,4),Reference!$H:$H,0),0),LEFT($C992,4)&lt;&gt;"8865"),$D992,0)))))</f>
        <v>0</v>
      </c>
      <c r="J992" s="14">
        <f t="shared" si="92"/>
        <v>915.26</v>
      </c>
      <c r="K992" s="14">
        <f t="shared" si="93"/>
        <v>915.26</v>
      </c>
      <c r="L992" s="14">
        <f t="shared" si="94"/>
        <v>0</v>
      </c>
      <c r="M992" s="14" t="str">
        <f>IFERROR(IFERROR(INDEX(Reference!$C:$C,MATCH(VALUE(LEFT(B992,(FIND("-",B992,1)-1))),Reference!$B:$B,0)),INDEX(Reference!$C:$C,MATCH((LEFT(B992,(FIND("-",B992,1)-1))),Reference!$B:$B,0))),IFERROR(IF(FIND("-",B992),"Asset Management",""),""))</f>
        <v>DBU/Generation Interconnect</v>
      </c>
      <c r="N992" s="14" t="str">
        <f>_xlfn.IFNA(INDEX(Reference!$M:$N,MATCH($C992,Reference!$M:$M,0),2),"Exclude")</f>
        <v>Union Labor</v>
      </c>
      <c r="O992" s="14" t="str">
        <f>VLOOKUP(X992,'Department Detail'!$A$2:$F$5229,5,FALSE)</f>
        <v>PST &amp; Field Support Services</v>
      </c>
      <c r="R992" s="76"/>
      <c r="X992" s="14">
        <v>7269</v>
      </c>
    </row>
    <row r="993" spans="1:24" s="14" customFormat="1" ht="15" thickBot="1" x14ac:dyDescent="0.35">
      <c r="A993" s="13"/>
      <c r="B993" s="57" t="s">
        <v>585</v>
      </c>
      <c r="C993" s="57" t="s">
        <v>209</v>
      </c>
      <c r="D993" s="56">
        <v>-9819</v>
      </c>
      <c r="E993" s="56"/>
      <c r="F993" s="14">
        <f>IF(AND(LEFT($C993,4)&lt;&gt;"8310")*OR(_xlfn.IFNA(MATCH(LEFT($B993,8),Reference!$E:$E,0),0),(_xlfn.IFNA(MATCH(MID($B993,5,4),Reference!$E:$E,0),0))),$D993,)</f>
        <v>0</v>
      </c>
      <c r="G993" s="14">
        <f t="shared" si="90"/>
        <v>0</v>
      </c>
      <c r="H993" s="14">
        <f t="shared" si="91"/>
        <v>0</v>
      </c>
      <c r="I993" s="14">
        <f>IF(AND(F993=0,G993=0,H993=0,_xlfn.IFNA(MATCH(LEFT($B993,8),Reference!$G:$G,0),0)),0,
IF(AND(F993=0,G993=0,H993=0,_xlfn.IFNA(MATCH(LEFT($B993,8),Reference!$H:$H,0),0)),$D993,
IF(AND(F993=0,G993=0,H993=0,_xlfn.IFNA(MATCH(LEFT($C993,4),Reference!$H:$H,0),0)),$D993,
IF((AND(F993=0,G993=0,H993=0,(_xlfn.IFNA(MATCH(LEFT($B993,4),Reference!$H:$H,0),0)))),$D993,
IF(AND(F993=0,G993=0,H993=0,_xlfn.IFNA(MATCH(MID($B993,5,4),Reference!$H:$H,0),0),LEFT($C993,4)&lt;&gt;"8865"),$D993,0)))))</f>
        <v>0</v>
      </c>
      <c r="J993" s="14">
        <f t="shared" si="92"/>
        <v>-9819</v>
      </c>
      <c r="K993" s="14">
        <f t="shared" si="93"/>
        <v>-9819</v>
      </c>
      <c r="L993" s="14">
        <f t="shared" si="94"/>
        <v>0</v>
      </c>
      <c r="M993" s="14" t="str">
        <f>IFERROR(IFERROR(INDEX(Reference!$C:$C,MATCH(VALUE(LEFT(B993,(FIND("-",B993,1)-1))),Reference!$B:$B,0)),INDEX(Reference!$C:$C,MATCH((LEFT(B993,(FIND("-",B993,1)-1))),Reference!$B:$B,0))),IFERROR(IF(FIND("-",B993),"Asset Management",""),""))</f>
        <v>DBU/Generation Interconnect</v>
      </c>
      <c r="N993" s="14" t="str">
        <f>_xlfn.IFNA(INDEX(Reference!$M:$N,MATCH($C993,Reference!$M:$M,0),2),"Exclude")</f>
        <v>Nonlabor</v>
      </c>
      <c r="O993" s="14" t="str">
        <f>VLOOKUP(X993,'Department Detail'!$A$2:$F$5229,5,FALSE)</f>
        <v>PST &amp; Field Support Services</v>
      </c>
      <c r="R993" s="76"/>
      <c r="X993" s="14">
        <v>7269</v>
      </c>
    </row>
    <row r="994" spans="1:24" s="14" customFormat="1" ht="15" thickBot="1" x14ac:dyDescent="0.35">
      <c r="A994" s="13"/>
      <c r="B994" s="57" t="s">
        <v>585</v>
      </c>
      <c r="C994" s="57" t="s">
        <v>210</v>
      </c>
      <c r="D994" s="56">
        <v>79291.199999999997</v>
      </c>
      <c r="E994" s="56"/>
      <c r="F994" s="14">
        <f>IF(AND(LEFT($C994,4)&lt;&gt;"8310")*OR(_xlfn.IFNA(MATCH(LEFT($B994,8),Reference!$E:$E,0),0),(_xlfn.IFNA(MATCH(MID($B994,5,4),Reference!$E:$E,0),0))),$D994,)</f>
        <v>0</v>
      </c>
      <c r="G994" s="14">
        <f t="shared" si="90"/>
        <v>0</v>
      </c>
      <c r="H994" s="14">
        <f t="shared" si="91"/>
        <v>0</v>
      </c>
      <c r="I994" s="14">
        <f>IF(AND(F994=0,G994=0,H994=0,_xlfn.IFNA(MATCH(LEFT($B994,8),Reference!$G:$G,0),0)),0,
IF(AND(F994=0,G994=0,H994=0,_xlfn.IFNA(MATCH(LEFT($B994,8),Reference!$H:$H,0),0)),$D994,
IF(AND(F994=0,G994=0,H994=0,_xlfn.IFNA(MATCH(LEFT($C994,4),Reference!$H:$H,0),0)),$D994,
IF((AND(F994=0,G994=0,H994=0,(_xlfn.IFNA(MATCH(LEFT($B994,4),Reference!$H:$H,0),0)))),$D994,
IF(AND(F994=0,G994=0,H994=0,_xlfn.IFNA(MATCH(MID($B994,5,4),Reference!$H:$H,0),0),LEFT($C994,4)&lt;&gt;"8865"),$D994,0)))))</f>
        <v>0</v>
      </c>
      <c r="J994" s="14">
        <f t="shared" si="92"/>
        <v>79291.199999999997</v>
      </c>
      <c r="K994" s="14">
        <f t="shared" si="93"/>
        <v>79291.199999999997</v>
      </c>
      <c r="L994" s="14">
        <f t="shared" si="94"/>
        <v>0</v>
      </c>
      <c r="M994" s="14" t="str">
        <f>IFERROR(IFERROR(INDEX(Reference!$C:$C,MATCH(VALUE(LEFT(B994,(FIND("-",B994,1)-1))),Reference!$B:$B,0)),INDEX(Reference!$C:$C,MATCH((LEFT(B994,(FIND("-",B994,1)-1))),Reference!$B:$B,0))),IFERROR(IF(FIND("-",B994),"Asset Management",""),""))</f>
        <v>DBU/Generation Interconnect</v>
      </c>
      <c r="N994" s="14" t="str">
        <f>_xlfn.IFNA(INDEX(Reference!$M:$N,MATCH($C994,Reference!$M:$M,0),2),"Exclude")</f>
        <v>Nonlabor</v>
      </c>
      <c r="O994" s="14" t="str">
        <f>VLOOKUP(X994,'Department Detail'!$A$2:$F$5229,5,FALSE)</f>
        <v>PST &amp; Field Support Services</v>
      </c>
      <c r="R994" s="76"/>
      <c r="X994" s="14">
        <v>7269</v>
      </c>
    </row>
    <row r="995" spans="1:24" s="14" customFormat="1" ht="15" thickBot="1" x14ac:dyDescent="0.35">
      <c r="A995" s="13"/>
      <c r="B995" s="57" t="s">
        <v>585</v>
      </c>
      <c r="C995" s="57" t="s">
        <v>183</v>
      </c>
      <c r="D995" s="56">
        <v>-83457.739999999991</v>
      </c>
      <c r="E995" s="56"/>
      <c r="F995" s="14">
        <f>IF(AND(LEFT($C995,4)&lt;&gt;"8310")*OR(_xlfn.IFNA(MATCH(LEFT($B995,8),Reference!$E:$E,0),0),(_xlfn.IFNA(MATCH(MID($B995,5,4),Reference!$E:$E,0),0))),$D995,)</f>
        <v>0</v>
      </c>
      <c r="G995" s="14">
        <f t="shared" si="90"/>
        <v>0</v>
      </c>
      <c r="H995" s="14">
        <f t="shared" si="91"/>
        <v>0</v>
      </c>
      <c r="I995" s="14">
        <f>IF(AND(F995=0,G995=0,H995=0,_xlfn.IFNA(MATCH(LEFT($B995,8),Reference!$G:$G,0),0)),0,
IF(AND(F995=0,G995=0,H995=0,_xlfn.IFNA(MATCH(LEFT($B995,8),Reference!$H:$H,0),0)),$D995,
IF(AND(F995=0,G995=0,H995=0,_xlfn.IFNA(MATCH(LEFT($C995,4),Reference!$H:$H,0),0)),$D995,
IF((AND(F995=0,G995=0,H995=0,(_xlfn.IFNA(MATCH(LEFT($B995,4),Reference!$H:$H,0),0)))),$D995,
IF(AND(F995=0,G995=0,H995=0,_xlfn.IFNA(MATCH(MID($B995,5,4),Reference!$H:$H,0),0),LEFT($C995,4)&lt;&gt;"8865"),$D995,0)))))</f>
        <v>0</v>
      </c>
      <c r="J995" s="14">
        <f t="shared" si="92"/>
        <v>-83457.739999999991</v>
      </c>
      <c r="K995" s="14">
        <f t="shared" si="93"/>
        <v>-83457.739999999991</v>
      </c>
      <c r="L995" s="14">
        <f t="shared" si="94"/>
        <v>0</v>
      </c>
      <c r="M995" s="14" t="str">
        <f>IFERROR(IFERROR(INDEX(Reference!$C:$C,MATCH(VALUE(LEFT(B995,(FIND("-",B995,1)-1))),Reference!$B:$B,0)),INDEX(Reference!$C:$C,MATCH((LEFT(B995,(FIND("-",B995,1)-1))),Reference!$B:$B,0))),IFERROR(IF(FIND("-",B995),"Asset Management",""),""))</f>
        <v>DBU/Generation Interconnect</v>
      </c>
      <c r="N995" s="14" t="str">
        <f>_xlfn.IFNA(INDEX(Reference!$M:$N,MATCH($C995,Reference!$M:$M,0),2),"Exclude")</f>
        <v>Exclude</v>
      </c>
      <c r="O995" s="14" t="str">
        <f>VLOOKUP(X995,'Department Detail'!$A$2:$F$5229,5,FALSE)</f>
        <v>T&amp;D Engineering</v>
      </c>
      <c r="R995" s="76"/>
      <c r="X995" s="14">
        <v>2279</v>
      </c>
    </row>
    <row r="996" spans="1:24" s="14" customFormat="1" ht="15" thickBot="1" x14ac:dyDescent="0.35">
      <c r="A996" s="13"/>
      <c r="B996" s="57" t="s">
        <v>585</v>
      </c>
      <c r="C996" s="57" t="s">
        <v>185</v>
      </c>
      <c r="D996" s="56">
        <v>100982.6961127127</v>
      </c>
      <c r="E996" s="56"/>
      <c r="F996" s="14">
        <f>IF(AND(LEFT($C996,4)&lt;&gt;"8310")*OR(_xlfn.IFNA(MATCH(LEFT($B996,8),Reference!$E:$E,0),0),(_xlfn.IFNA(MATCH(MID($B996,5,4),Reference!$E:$E,0),0))),$D996,)</f>
        <v>0</v>
      </c>
      <c r="G996" s="14">
        <f t="shared" si="90"/>
        <v>0</v>
      </c>
      <c r="H996" s="14">
        <f t="shared" si="91"/>
        <v>0</v>
      </c>
      <c r="I996" s="14">
        <f>IF(AND(F996=0,G996=0,H996=0,_xlfn.IFNA(MATCH(LEFT($B996,8),Reference!$G:$G,0),0)),0,
IF(AND(F996=0,G996=0,H996=0,_xlfn.IFNA(MATCH(LEFT($B996,8),Reference!$H:$H,0),0)),$D996,
IF(AND(F996=0,G996=0,H996=0,_xlfn.IFNA(MATCH(LEFT($C996,4),Reference!$H:$H,0),0)),$D996,
IF((AND(F996=0,G996=0,H996=0,(_xlfn.IFNA(MATCH(LEFT($B996,4),Reference!$H:$H,0),0)))),$D996,
IF(AND(F996=0,G996=0,H996=0,_xlfn.IFNA(MATCH(MID($B996,5,4),Reference!$H:$H,0),0),LEFT($C996,4)&lt;&gt;"8865"),$D996,0)))))</f>
        <v>0</v>
      </c>
      <c r="J996" s="14">
        <f t="shared" si="92"/>
        <v>100982.6961127127</v>
      </c>
      <c r="K996" s="14">
        <f t="shared" si="93"/>
        <v>100982.6961127127</v>
      </c>
      <c r="L996" s="14">
        <f t="shared" si="94"/>
        <v>0</v>
      </c>
      <c r="M996" s="14" t="str">
        <f>IFERROR(IFERROR(INDEX(Reference!$C:$C,MATCH(VALUE(LEFT(B996,(FIND("-",B996,1)-1))),Reference!$B:$B,0)),INDEX(Reference!$C:$C,MATCH((LEFT(B996,(FIND("-",B996,1)-1))),Reference!$B:$B,0))),IFERROR(IF(FIND("-",B996),"Asset Management",""),""))</f>
        <v>DBU/Generation Interconnect</v>
      </c>
      <c r="N996" s="14" t="str">
        <f>_xlfn.IFNA(INDEX(Reference!$M:$N,MATCH($C996,Reference!$M:$M,0),2),"Exclude")</f>
        <v>NonUnion Labor</v>
      </c>
      <c r="O996" s="14" t="str">
        <f>VLOOKUP(X996,'Department Detail'!$A$2:$F$5229,5,FALSE)</f>
        <v>Transmission Development</v>
      </c>
      <c r="R996" s="76"/>
      <c r="X996" s="14" t="s">
        <v>586</v>
      </c>
    </row>
    <row r="997" spans="1:24" s="14" customFormat="1" ht="15" thickBot="1" x14ac:dyDescent="0.35">
      <c r="A997" s="13"/>
      <c r="B997" s="57" t="s">
        <v>585</v>
      </c>
      <c r="C997" s="57" t="s">
        <v>235</v>
      </c>
      <c r="D997" s="56">
        <v>-46423.7</v>
      </c>
      <c r="E997" s="56"/>
      <c r="F997" s="14">
        <f>IF(AND(LEFT($C997,4)&lt;&gt;"8310")*OR(_xlfn.IFNA(MATCH(LEFT($B997,8),Reference!$E:$E,0),0),(_xlfn.IFNA(MATCH(MID($B997,5,4),Reference!$E:$E,0),0))),$D997,)</f>
        <v>0</v>
      </c>
      <c r="G997" s="14">
        <f t="shared" si="90"/>
        <v>0</v>
      </c>
      <c r="H997" s="14">
        <f t="shared" si="91"/>
        <v>0</v>
      </c>
      <c r="I997" s="14">
        <f>IF(AND(F997=0,G997=0,H997=0,_xlfn.IFNA(MATCH(LEFT($B997,8),Reference!$G:$G,0),0)),0,
IF(AND(F997=0,G997=0,H997=0,_xlfn.IFNA(MATCH(LEFT($B997,8),Reference!$H:$H,0),0)),$D997,
IF(AND(F997=0,G997=0,H997=0,_xlfn.IFNA(MATCH(LEFT($C997,4),Reference!$H:$H,0),0)),$D997,
IF((AND(F997=0,G997=0,H997=0,(_xlfn.IFNA(MATCH(LEFT($B997,4),Reference!$H:$H,0),0)))),$D997,
IF(AND(F997=0,G997=0,H997=0,_xlfn.IFNA(MATCH(MID($B997,5,4),Reference!$H:$H,0),0),LEFT($C997,4)&lt;&gt;"8865"),$D997,0)))))</f>
        <v>0</v>
      </c>
      <c r="J997" s="14">
        <f t="shared" si="92"/>
        <v>-46423.7</v>
      </c>
      <c r="K997" s="14">
        <f t="shared" si="93"/>
        <v>-46423.7</v>
      </c>
      <c r="L997" s="14">
        <f t="shared" si="94"/>
        <v>0</v>
      </c>
      <c r="M997" s="14" t="str">
        <f>IFERROR(IFERROR(INDEX(Reference!$C:$C,MATCH(VALUE(LEFT(B997,(FIND("-",B997,1)-1))),Reference!$B:$B,0)),INDEX(Reference!$C:$C,MATCH((LEFT(B997,(FIND("-",B997,1)-1))),Reference!$B:$B,0))),IFERROR(IF(FIND("-",B997),"Asset Management",""),""))</f>
        <v>DBU/Generation Interconnect</v>
      </c>
      <c r="N997" s="14" t="str">
        <f>_xlfn.IFNA(INDEX(Reference!$M:$N,MATCH($C997,Reference!$M:$M,0),2),"Exclude")</f>
        <v>Exclude</v>
      </c>
      <c r="O997" s="14" t="str">
        <f>VLOOKUP(X997,'Department Detail'!$A$2:$F$5229,5,FALSE)</f>
        <v>Transmission Development</v>
      </c>
      <c r="R997" s="76"/>
      <c r="X997" s="14" t="s">
        <v>586</v>
      </c>
    </row>
    <row r="998" spans="1:24" s="14" customFormat="1" ht="15" thickBot="1" x14ac:dyDescent="0.35">
      <c r="A998" s="13"/>
      <c r="B998" s="57" t="s">
        <v>585</v>
      </c>
      <c r="C998" s="57" t="s">
        <v>260</v>
      </c>
      <c r="D998" s="56">
        <v>-500</v>
      </c>
      <c r="E998" s="56"/>
      <c r="F998" s="14">
        <f>IF(AND(LEFT($C998,4)&lt;&gt;"8310")*OR(_xlfn.IFNA(MATCH(LEFT($B998,8),Reference!$E:$E,0),0),(_xlfn.IFNA(MATCH(MID($B998,5,4),Reference!$E:$E,0),0))),$D998,)</f>
        <v>0</v>
      </c>
      <c r="G998" s="14">
        <f t="shared" si="90"/>
        <v>0</v>
      </c>
      <c r="H998" s="14">
        <f t="shared" si="91"/>
        <v>0</v>
      </c>
      <c r="I998" s="14">
        <f>IF(AND(F998=0,G998=0,H998=0,_xlfn.IFNA(MATCH(LEFT($B998,8),Reference!$G:$G,0),0)),0,
IF(AND(F998=0,G998=0,H998=0,_xlfn.IFNA(MATCH(LEFT($B998,8),Reference!$H:$H,0),0)),$D998,
IF(AND(F998=0,G998=0,H998=0,_xlfn.IFNA(MATCH(LEFT($C998,4),Reference!$H:$H,0),0)),$D998,
IF((AND(F998=0,G998=0,H998=0,(_xlfn.IFNA(MATCH(LEFT($B998,4),Reference!$H:$H,0),0)))),$D998,
IF(AND(F998=0,G998=0,H998=0,_xlfn.IFNA(MATCH(MID($B998,5,4),Reference!$H:$H,0),0),LEFT($C998,4)&lt;&gt;"8865"),$D998,0)))))</f>
        <v>0</v>
      </c>
      <c r="J998" s="14">
        <f t="shared" si="92"/>
        <v>-500</v>
      </c>
      <c r="K998" s="14">
        <f t="shared" si="93"/>
        <v>-500</v>
      </c>
      <c r="L998" s="14">
        <f t="shared" si="94"/>
        <v>0</v>
      </c>
      <c r="M998" s="14" t="str">
        <f>IFERROR(IFERROR(INDEX(Reference!$C:$C,MATCH(VALUE(LEFT(B998,(FIND("-",B998,1)-1))),Reference!$B:$B,0)),INDEX(Reference!$C:$C,MATCH((LEFT(B998,(FIND("-",B998,1)-1))),Reference!$B:$B,0))),IFERROR(IF(FIND("-",B998),"Asset Management",""),""))</f>
        <v>DBU/Generation Interconnect</v>
      </c>
      <c r="N998" s="14" t="str">
        <f>_xlfn.IFNA(INDEX(Reference!$M:$N,MATCH($C998,Reference!$M:$M,0),2),"Exclude")</f>
        <v>Project Proceeds</v>
      </c>
      <c r="O998" s="14" t="str">
        <f>VLOOKUP(X998,'Department Detail'!$A$2:$F$5229,5,FALSE)</f>
        <v>T&amp;D Engineering</v>
      </c>
      <c r="R998" s="76"/>
      <c r="X998" s="14">
        <v>5727</v>
      </c>
    </row>
    <row r="999" spans="1:24" s="14" customFormat="1" ht="15" thickBot="1" x14ac:dyDescent="0.35">
      <c r="A999" s="13"/>
      <c r="B999" s="57" t="s">
        <v>585</v>
      </c>
      <c r="C999" s="57" t="s">
        <v>292</v>
      </c>
      <c r="D999" s="56">
        <v>500</v>
      </c>
      <c r="E999" s="56"/>
      <c r="F999" s="14">
        <f>IF(AND(LEFT($C999,4)&lt;&gt;"8310")*OR(_xlfn.IFNA(MATCH(LEFT($B999,8),Reference!$E:$E,0),0),(_xlfn.IFNA(MATCH(MID($B999,5,4),Reference!$E:$E,0),0))),$D999,)</f>
        <v>0</v>
      </c>
      <c r="G999" s="14">
        <f t="shared" si="90"/>
        <v>0</v>
      </c>
      <c r="H999" s="14">
        <f t="shared" si="91"/>
        <v>0</v>
      </c>
      <c r="I999" s="14">
        <f>IF(AND(F999=0,G999=0,H999=0,_xlfn.IFNA(MATCH(LEFT($B999,8),Reference!$G:$G,0),0)),0,
IF(AND(F999=0,G999=0,H999=0,_xlfn.IFNA(MATCH(LEFT($B999,8),Reference!$H:$H,0),0)),$D999,
IF(AND(F999=0,G999=0,H999=0,_xlfn.IFNA(MATCH(LEFT($C999,4),Reference!$H:$H,0),0)),$D999,
IF((AND(F999=0,G999=0,H999=0,(_xlfn.IFNA(MATCH(LEFT($B999,4),Reference!$H:$H,0),0)))),$D999,
IF(AND(F999=0,G999=0,H999=0,_xlfn.IFNA(MATCH(MID($B999,5,4),Reference!$H:$H,0),0),LEFT($C999,4)&lt;&gt;"8865"),$D999,0)))))</f>
        <v>0</v>
      </c>
      <c r="J999" s="14">
        <f t="shared" si="92"/>
        <v>500</v>
      </c>
      <c r="K999" s="14">
        <f t="shared" si="93"/>
        <v>500</v>
      </c>
      <c r="L999" s="14">
        <f t="shared" si="94"/>
        <v>0</v>
      </c>
      <c r="M999" s="14" t="str">
        <f>IFERROR(IFERROR(INDEX(Reference!$C:$C,MATCH(VALUE(LEFT(B999,(FIND("-",B999,1)-1))),Reference!$B:$B,0)),INDEX(Reference!$C:$C,MATCH((LEFT(B999,(FIND("-",B999,1)-1))),Reference!$B:$B,0))),IFERROR(IF(FIND("-",B999),"Asset Management",""),""))</f>
        <v>DBU/Generation Interconnect</v>
      </c>
      <c r="N999" s="14" t="str">
        <f>_xlfn.IFNA(INDEX(Reference!$M:$N,MATCH($C999,Reference!$M:$M,0),2),"Exclude")</f>
        <v>Exclude</v>
      </c>
      <c r="O999" s="14" t="str">
        <f>VLOOKUP(X999,'Department Detail'!$A$2:$F$5229,5,FALSE)</f>
        <v>Business Services - Finance &amp; Rates</v>
      </c>
      <c r="R999" s="76"/>
      <c r="X999" s="14">
        <v>5025</v>
      </c>
    </row>
    <row r="1000" spans="1:24" s="14" customFormat="1" ht="15" thickBot="1" x14ac:dyDescent="0.35">
      <c r="A1000" s="13"/>
      <c r="B1000" s="57" t="s">
        <v>587</v>
      </c>
      <c r="C1000" s="57" t="s">
        <v>199</v>
      </c>
      <c r="D1000" s="56">
        <v>-1690</v>
      </c>
      <c r="E1000" s="56"/>
      <c r="F1000" s="14">
        <f>IF(AND(LEFT($C1000,4)&lt;&gt;"8310")*OR(_xlfn.IFNA(MATCH(LEFT($B1000,8),Reference!$E:$E,0),0),(_xlfn.IFNA(MATCH(MID($B1000,5,4),Reference!$E:$E,0),0))),$D1000,)</f>
        <v>0</v>
      </c>
      <c r="G1000" s="14">
        <f t="shared" si="90"/>
        <v>0</v>
      </c>
      <c r="H1000" s="14">
        <f t="shared" si="91"/>
        <v>0</v>
      </c>
      <c r="I1000" s="14">
        <f>IF(AND(F1000=0,G1000=0,H1000=0,_xlfn.IFNA(MATCH(LEFT($B1000,8),Reference!$G:$G,0),0)),0,
IF(AND(F1000=0,G1000=0,H1000=0,_xlfn.IFNA(MATCH(LEFT($B1000,8),Reference!$H:$H,0),0)),$D1000,
IF(AND(F1000=0,G1000=0,H1000=0,_xlfn.IFNA(MATCH(LEFT($C1000,4),Reference!$H:$H,0),0)),$D1000,
IF((AND(F1000=0,G1000=0,H1000=0,(_xlfn.IFNA(MATCH(LEFT($B1000,4),Reference!$H:$H,0),0)))),$D1000,
IF(AND(F1000=0,G1000=0,H1000=0,_xlfn.IFNA(MATCH(MID($B1000,5,4),Reference!$H:$H,0),0),LEFT($C1000,4)&lt;&gt;"8865"),$D1000,0)))))</f>
        <v>0</v>
      </c>
      <c r="J1000" s="14">
        <f t="shared" si="92"/>
        <v>-1690</v>
      </c>
      <c r="K1000" s="14">
        <f t="shared" si="93"/>
        <v>-1690</v>
      </c>
      <c r="L1000" s="14">
        <f t="shared" si="94"/>
        <v>0</v>
      </c>
      <c r="M1000" s="14" t="str">
        <f>IFERROR(IFERROR(INDEX(Reference!$C:$C,MATCH(VALUE(LEFT(B1000,(FIND("-",B1000,1)-1))),Reference!$B:$B,0)),INDEX(Reference!$C:$C,MATCH((LEFT(B1000,(FIND("-",B1000,1)-1))),Reference!$B:$B,0))),IFERROR(IF(FIND("-",B1000),"Asset Management",""),""))</f>
        <v>DBU/Generation Interconnect</v>
      </c>
      <c r="N1000" s="14" t="str">
        <f>_xlfn.IFNA(INDEX(Reference!$M:$N,MATCH($C1000,Reference!$M:$M,0),2),"Exclude")</f>
        <v>Nonlabor</v>
      </c>
      <c r="O1000" s="14" t="str">
        <f>VLOOKUP(X1000,'Department Detail'!$A$2:$F$5229,5,FALSE)</f>
        <v>Business Services - Finance &amp; Rates</v>
      </c>
      <c r="R1000" s="76"/>
      <c r="X1000" s="14">
        <v>5025</v>
      </c>
    </row>
    <row r="1001" spans="1:24" s="14" customFormat="1" ht="15" thickBot="1" x14ac:dyDescent="0.35">
      <c r="A1001" s="13"/>
      <c r="B1001" s="57" t="s">
        <v>587</v>
      </c>
      <c r="C1001" s="57" t="s">
        <v>190</v>
      </c>
      <c r="D1001" s="56">
        <v>353864.22000000003</v>
      </c>
      <c r="E1001" s="56"/>
      <c r="F1001" s="14">
        <f>IF(AND(LEFT($C1001,4)&lt;&gt;"8310")*OR(_xlfn.IFNA(MATCH(LEFT($B1001,8),Reference!$E:$E,0),0),(_xlfn.IFNA(MATCH(MID($B1001,5,4),Reference!$E:$E,0),0))),$D1001,)</f>
        <v>0</v>
      </c>
      <c r="G1001" s="14">
        <f t="shared" si="90"/>
        <v>0</v>
      </c>
      <c r="H1001" s="14">
        <f t="shared" si="91"/>
        <v>0</v>
      </c>
      <c r="I1001" s="14">
        <f>IF(AND(F1001=0,G1001=0,H1001=0,_xlfn.IFNA(MATCH(LEFT($B1001,8),Reference!$G:$G,0),0)),0,
IF(AND(F1001=0,G1001=0,H1001=0,_xlfn.IFNA(MATCH(LEFT($B1001,8),Reference!$H:$H,0),0)),$D1001,
IF(AND(F1001=0,G1001=0,H1001=0,_xlfn.IFNA(MATCH(LEFT($C1001,4),Reference!$H:$H,0),0)),$D1001,
IF((AND(F1001=0,G1001=0,H1001=0,(_xlfn.IFNA(MATCH(LEFT($B1001,4),Reference!$H:$H,0),0)))),$D1001,
IF(AND(F1001=0,G1001=0,H1001=0,_xlfn.IFNA(MATCH(MID($B1001,5,4),Reference!$H:$H,0),0),LEFT($C1001,4)&lt;&gt;"8865"),$D1001,0)))))</f>
        <v>0</v>
      </c>
      <c r="J1001" s="14">
        <f t="shared" si="92"/>
        <v>353864.22000000003</v>
      </c>
      <c r="K1001" s="14">
        <f t="shared" si="93"/>
        <v>353864.22000000003</v>
      </c>
      <c r="L1001" s="14">
        <f t="shared" si="94"/>
        <v>0</v>
      </c>
      <c r="M1001" s="14" t="str">
        <f>IFERROR(IFERROR(INDEX(Reference!$C:$C,MATCH(VALUE(LEFT(B1001,(FIND("-",B1001,1)-1))),Reference!$B:$B,0)),INDEX(Reference!$C:$C,MATCH((LEFT(B1001,(FIND("-",B1001,1)-1))),Reference!$B:$B,0))),IFERROR(IF(FIND("-",B1001),"Asset Management",""),""))</f>
        <v>DBU/Generation Interconnect</v>
      </c>
      <c r="N1001" s="14" t="str">
        <f>_xlfn.IFNA(INDEX(Reference!$M:$N,MATCH($C1001,Reference!$M:$M,0),2),"Exclude")</f>
        <v>Nonlabor</v>
      </c>
      <c r="O1001" s="14" t="str">
        <f>VLOOKUP(X1001,'Department Detail'!$A$2:$F$5229,5,FALSE)</f>
        <v>Business Services - Finance &amp; Rates</v>
      </c>
      <c r="R1001" s="76"/>
      <c r="X1001" s="14">
        <v>5025</v>
      </c>
    </row>
    <row r="1002" spans="1:24" s="14" customFormat="1" ht="15" thickBot="1" x14ac:dyDescent="0.35">
      <c r="A1002" s="13"/>
      <c r="B1002" s="57" t="s">
        <v>587</v>
      </c>
      <c r="C1002" s="57" t="s">
        <v>203</v>
      </c>
      <c r="D1002" s="56">
        <v>30226.382978723414</v>
      </c>
      <c r="E1002" s="56"/>
      <c r="F1002" s="14">
        <f>IF(AND(LEFT($C1002,4)&lt;&gt;"8310")*OR(_xlfn.IFNA(MATCH(LEFT($B1002,8),Reference!$E:$E,0),0),(_xlfn.IFNA(MATCH(MID($B1002,5,4),Reference!$E:$E,0),0))),$D1002,)</f>
        <v>0</v>
      </c>
      <c r="G1002" s="14">
        <f t="shared" si="90"/>
        <v>0</v>
      </c>
      <c r="H1002" s="14">
        <f t="shared" si="91"/>
        <v>0</v>
      </c>
      <c r="I1002" s="14">
        <f>IF(AND(F1002=0,G1002=0,H1002=0,_xlfn.IFNA(MATCH(LEFT($B1002,8),Reference!$G:$G,0),0)),0,
IF(AND(F1002=0,G1002=0,H1002=0,_xlfn.IFNA(MATCH(LEFT($B1002,8),Reference!$H:$H,0),0)),$D1002,
IF(AND(F1002=0,G1002=0,H1002=0,_xlfn.IFNA(MATCH(LEFT($C1002,4),Reference!$H:$H,0),0)),$D1002,
IF((AND(F1002=0,G1002=0,H1002=0,(_xlfn.IFNA(MATCH(LEFT($B1002,4),Reference!$H:$H,0),0)))),$D1002,
IF(AND(F1002=0,G1002=0,H1002=0,_xlfn.IFNA(MATCH(MID($B1002,5,4),Reference!$H:$H,0),0),LEFT($C1002,4)&lt;&gt;"8865"),$D1002,0)))))</f>
        <v>0</v>
      </c>
      <c r="J1002" s="14">
        <f t="shared" si="92"/>
        <v>30226.382978723414</v>
      </c>
      <c r="K1002" s="14">
        <f t="shared" si="93"/>
        <v>30226.382978723414</v>
      </c>
      <c r="L1002" s="14">
        <f t="shared" si="94"/>
        <v>0</v>
      </c>
      <c r="M1002" s="14" t="str">
        <f>IFERROR(IFERROR(INDEX(Reference!$C:$C,MATCH(VALUE(LEFT(B1002,(FIND("-",B1002,1)-1))),Reference!$B:$B,0)),INDEX(Reference!$C:$C,MATCH((LEFT(B1002,(FIND("-",B1002,1)-1))),Reference!$B:$B,0))),IFERROR(IF(FIND("-",B1002),"Asset Management",""),""))</f>
        <v>DBU/Generation Interconnect</v>
      </c>
      <c r="N1002" s="14" t="str">
        <f>_xlfn.IFNA(INDEX(Reference!$M:$N,MATCH($C1002,Reference!$M:$M,0),2),"Exclude")</f>
        <v>Nonlabor</v>
      </c>
      <c r="O1002" s="14" t="str">
        <f>VLOOKUP(X1002,'Department Detail'!$A$2:$F$5229,5,FALSE)</f>
        <v>Business Services - Finance &amp; Rates</v>
      </c>
      <c r="R1002" s="76"/>
      <c r="X1002" s="14">
        <v>5025</v>
      </c>
    </row>
    <row r="1003" spans="1:24" s="14" customFormat="1" ht="15" thickBot="1" x14ac:dyDescent="0.35">
      <c r="A1003" s="13"/>
      <c r="B1003" s="57" t="s">
        <v>587</v>
      </c>
      <c r="C1003" s="57" t="s">
        <v>183</v>
      </c>
      <c r="D1003" s="56">
        <v>-266594.11</v>
      </c>
      <c r="E1003" s="56"/>
      <c r="F1003" s="14">
        <f>IF(AND(LEFT($C1003,4)&lt;&gt;"8310")*OR(_xlfn.IFNA(MATCH(LEFT($B1003,8),Reference!$E:$E,0),0),(_xlfn.IFNA(MATCH(MID($B1003,5,4),Reference!$E:$E,0),0))),$D1003,)</f>
        <v>0</v>
      </c>
      <c r="G1003" s="14">
        <f t="shared" si="90"/>
        <v>0</v>
      </c>
      <c r="H1003" s="14">
        <f t="shared" si="91"/>
        <v>0</v>
      </c>
      <c r="I1003" s="14">
        <f>IF(AND(F1003=0,G1003=0,H1003=0,_xlfn.IFNA(MATCH(LEFT($B1003,8),Reference!$G:$G,0),0)),0,
IF(AND(F1003=0,G1003=0,H1003=0,_xlfn.IFNA(MATCH(LEFT($B1003,8),Reference!$H:$H,0),0)),$D1003,
IF(AND(F1003=0,G1003=0,H1003=0,_xlfn.IFNA(MATCH(LEFT($C1003,4),Reference!$H:$H,0),0)),$D1003,
IF((AND(F1003=0,G1003=0,H1003=0,(_xlfn.IFNA(MATCH(LEFT($B1003,4),Reference!$H:$H,0),0)))),$D1003,
IF(AND(F1003=0,G1003=0,H1003=0,_xlfn.IFNA(MATCH(MID($B1003,5,4),Reference!$H:$H,0),0),LEFT($C1003,4)&lt;&gt;"8865"),$D1003,0)))))</f>
        <v>0</v>
      </c>
      <c r="J1003" s="14">
        <f t="shared" si="92"/>
        <v>-266594.11</v>
      </c>
      <c r="K1003" s="14">
        <f t="shared" si="93"/>
        <v>-266594.11</v>
      </c>
      <c r="L1003" s="14">
        <f t="shared" si="94"/>
        <v>0</v>
      </c>
      <c r="M1003" s="14" t="str">
        <f>IFERROR(IFERROR(INDEX(Reference!$C:$C,MATCH(VALUE(LEFT(B1003,(FIND("-",B1003,1)-1))),Reference!$B:$B,0)),INDEX(Reference!$C:$C,MATCH((LEFT(B1003,(FIND("-",B1003,1)-1))),Reference!$B:$B,0))),IFERROR(IF(FIND("-",B1003),"Asset Management",""),""))</f>
        <v>DBU/Generation Interconnect</v>
      </c>
      <c r="N1003" s="14" t="str">
        <f>_xlfn.IFNA(INDEX(Reference!$M:$N,MATCH($C1003,Reference!$M:$M,0),2),"Exclude")</f>
        <v>Exclude</v>
      </c>
      <c r="O1003" s="14" t="str">
        <f>VLOOKUP(X1003,'Department Detail'!$A$2:$F$5229,5,FALSE)</f>
        <v>Business Services - Finance &amp; Rates</v>
      </c>
      <c r="R1003" s="76"/>
      <c r="X1003" s="14">
        <v>5025</v>
      </c>
    </row>
    <row r="1004" spans="1:24" s="14" customFormat="1" ht="15" thickBot="1" x14ac:dyDescent="0.35">
      <c r="A1004" s="13"/>
      <c r="B1004" s="57" t="s">
        <v>587</v>
      </c>
      <c r="C1004" s="57" t="s">
        <v>185</v>
      </c>
      <c r="D1004" s="56">
        <v>287553.2320664635</v>
      </c>
      <c r="E1004" s="56"/>
      <c r="F1004" s="14">
        <f>IF(AND(LEFT($C1004,4)&lt;&gt;"8310")*OR(_xlfn.IFNA(MATCH(LEFT($B1004,8),Reference!$E:$E,0),0),(_xlfn.IFNA(MATCH(MID($B1004,5,4),Reference!$E:$E,0),0))),$D1004,)</f>
        <v>0</v>
      </c>
      <c r="G1004" s="14">
        <f t="shared" si="90"/>
        <v>0</v>
      </c>
      <c r="H1004" s="14">
        <f t="shared" si="91"/>
        <v>0</v>
      </c>
      <c r="I1004" s="14">
        <f>IF(AND(F1004=0,G1004=0,H1004=0,_xlfn.IFNA(MATCH(LEFT($B1004,8),Reference!$G:$G,0),0)),0,
IF(AND(F1004=0,G1004=0,H1004=0,_xlfn.IFNA(MATCH(LEFT($B1004,8),Reference!$H:$H,0),0)),$D1004,
IF(AND(F1004=0,G1004=0,H1004=0,_xlfn.IFNA(MATCH(LEFT($C1004,4),Reference!$H:$H,0),0)),$D1004,
IF((AND(F1004=0,G1004=0,H1004=0,(_xlfn.IFNA(MATCH(LEFT($B1004,4),Reference!$H:$H,0),0)))),$D1004,
IF(AND(F1004=0,G1004=0,H1004=0,_xlfn.IFNA(MATCH(MID($B1004,5,4),Reference!$H:$H,0),0),LEFT($C1004,4)&lt;&gt;"8865"),$D1004,0)))))</f>
        <v>0</v>
      </c>
      <c r="J1004" s="14">
        <f t="shared" si="92"/>
        <v>287553.2320664635</v>
      </c>
      <c r="K1004" s="14">
        <f t="shared" si="93"/>
        <v>287553.2320664635</v>
      </c>
      <c r="L1004" s="14">
        <f t="shared" si="94"/>
        <v>0</v>
      </c>
      <c r="M1004" s="14" t="str">
        <f>IFERROR(IFERROR(INDEX(Reference!$C:$C,MATCH(VALUE(LEFT(B1004,(FIND("-",B1004,1)-1))),Reference!$B:$B,0)),INDEX(Reference!$C:$C,MATCH((LEFT(B1004,(FIND("-",B1004,1)-1))),Reference!$B:$B,0))),IFERROR(IF(FIND("-",B1004),"Asset Management",""),""))</f>
        <v>DBU/Generation Interconnect</v>
      </c>
      <c r="N1004" s="14" t="str">
        <f>_xlfn.IFNA(INDEX(Reference!$M:$N,MATCH($C1004,Reference!$M:$M,0),2),"Exclude")</f>
        <v>NonUnion Labor</v>
      </c>
      <c r="O1004" s="14" t="str">
        <f>VLOOKUP(X1004,'Department Detail'!$A$2:$F$5229,5,FALSE)</f>
        <v>Business Services - Finance &amp; Rates</v>
      </c>
      <c r="R1004" s="76"/>
      <c r="X1004" s="14">
        <v>5025</v>
      </c>
    </row>
    <row r="1005" spans="1:24" s="14" customFormat="1" ht="15" thickBot="1" x14ac:dyDescent="0.35">
      <c r="A1005" s="13"/>
      <c r="B1005" s="57" t="s">
        <v>587</v>
      </c>
      <c r="C1005" s="57" t="s">
        <v>186</v>
      </c>
      <c r="D1005" s="56">
        <v>15902.029999999999</v>
      </c>
      <c r="E1005" s="56"/>
      <c r="F1005" s="14">
        <f>IF(AND(LEFT($C1005,4)&lt;&gt;"8310")*OR(_xlfn.IFNA(MATCH(LEFT($B1005,8),Reference!$E:$E,0),0),(_xlfn.IFNA(MATCH(MID($B1005,5,4),Reference!$E:$E,0),0))),$D1005,)</f>
        <v>0</v>
      </c>
      <c r="G1005" s="14">
        <f t="shared" si="90"/>
        <v>0</v>
      </c>
      <c r="H1005" s="14">
        <f t="shared" si="91"/>
        <v>0</v>
      </c>
      <c r="I1005" s="14">
        <f>IF(AND(F1005=0,G1005=0,H1005=0,_xlfn.IFNA(MATCH(LEFT($B1005,8),Reference!$G:$G,0),0)),0,
IF(AND(F1005=0,G1005=0,H1005=0,_xlfn.IFNA(MATCH(LEFT($B1005,8),Reference!$H:$H,0),0)),$D1005,
IF(AND(F1005=0,G1005=0,H1005=0,_xlfn.IFNA(MATCH(LEFT($C1005,4),Reference!$H:$H,0),0)),$D1005,
IF((AND(F1005=0,G1005=0,H1005=0,(_xlfn.IFNA(MATCH(LEFT($B1005,4),Reference!$H:$H,0),0)))),$D1005,
IF(AND(F1005=0,G1005=0,H1005=0,_xlfn.IFNA(MATCH(MID($B1005,5,4),Reference!$H:$H,0),0),LEFT($C1005,4)&lt;&gt;"8865"),$D1005,0)))))</f>
        <v>0</v>
      </c>
      <c r="J1005" s="14">
        <f t="shared" si="92"/>
        <v>15902.029999999999</v>
      </c>
      <c r="K1005" s="14">
        <f t="shared" si="93"/>
        <v>15902.029999999999</v>
      </c>
      <c r="L1005" s="14">
        <f t="shared" si="94"/>
        <v>0</v>
      </c>
      <c r="M1005" s="14" t="str">
        <f>IFERROR(IFERROR(INDEX(Reference!$C:$C,MATCH(VALUE(LEFT(B1005,(FIND("-",B1005,1)-1))),Reference!$B:$B,0)),INDEX(Reference!$C:$C,MATCH((LEFT(B1005,(FIND("-",B1005,1)-1))),Reference!$B:$B,0))),IFERROR(IF(FIND("-",B1005),"Asset Management",""),""))</f>
        <v>DBU/Generation Interconnect</v>
      </c>
      <c r="N1005" s="14" t="str">
        <f>_xlfn.IFNA(INDEX(Reference!$M:$N,MATCH($C1005,Reference!$M:$M,0),2),"Exclude")</f>
        <v>Union Labor</v>
      </c>
      <c r="O1005" s="14" t="str">
        <f>VLOOKUP(X1005,'Department Detail'!$A$2:$F$5229,5,FALSE)</f>
        <v>Business Services - Finance &amp; Rates</v>
      </c>
      <c r="R1005" s="76"/>
      <c r="X1005" s="14">
        <v>5025</v>
      </c>
    </row>
    <row r="1006" spans="1:24" s="14" customFormat="1" ht="15" thickBot="1" x14ac:dyDescent="0.35">
      <c r="A1006" s="13"/>
      <c r="B1006" s="57" t="s">
        <v>587</v>
      </c>
      <c r="C1006" s="57" t="s">
        <v>195</v>
      </c>
      <c r="D1006" s="56">
        <v>500</v>
      </c>
      <c r="E1006" s="56"/>
      <c r="F1006" s="14">
        <f>IF(AND(LEFT($C1006,4)&lt;&gt;"8310")*OR(_xlfn.IFNA(MATCH(LEFT($B1006,8),Reference!$E:$E,0),0),(_xlfn.IFNA(MATCH(MID($B1006,5,4),Reference!$E:$E,0),0))),$D1006,)</f>
        <v>0</v>
      </c>
      <c r="G1006" s="14">
        <f t="shared" si="90"/>
        <v>0</v>
      </c>
      <c r="H1006" s="14">
        <f t="shared" si="91"/>
        <v>0</v>
      </c>
      <c r="I1006" s="14">
        <f>IF(AND(F1006=0,G1006=0,H1006=0,_xlfn.IFNA(MATCH(LEFT($B1006,8),Reference!$G:$G,0),0)),0,
IF(AND(F1006=0,G1006=0,H1006=0,_xlfn.IFNA(MATCH(LEFT($B1006,8),Reference!$H:$H,0),0)),$D1006,
IF(AND(F1006=0,G1006=0,H1006=0,_xlfn.IFNA(MATCH(LEFT($C1006,4),Reference!$H:$H,0),0)),$D1006,
IF((AND(F1006=0,G1006=0,H1006=0,(_xlfn.IFNA(MATCH(LEFT($B1006,4),Reference!$H:$H,0),0)))),$D1006,
IF(AND(F1006=0,G1006=0,H1006=0,_xlfn.IFNA(MATCH(MID($B1006,5,4),Reference!$H:$H,0),0),LEFT($C1006,4)&lt;&gt;"8865"),$D1006,0)))))</f>
        <v>0</v>
      </c>
      <c r="J1006" s="14">
        <f t="shared" si="92"/>
        <v>500</v>
      </c>
      <c r="K1006" s="14">
        <f t="shared" si="93"/>
        <v>500</v>
      </c>
      <c r="L1006" s="14">
        <f t="shared" si="94"/>
        <v>0</v>
      </c>
      <c r="M1006" s="14" t="str">
        <f>IFERROR(IFERROR(INDEX(Reference!$C:$C,MATCH(VALUE(LEFT(B1006,(FIND("-",B1006,1)-1))),Reference!$B:$B,0)),INDEX(Reference!$C:$C,MATCH((LEFT(B1006,(FIND("-",B1006,1)-1))),Reference!$B:$B,0))),IFERROR(IF(FIND("-",B1006),"Asset Management",""),""))</f>
        <v>DBU/Generation Interconnect</v>
      </c>
      <c r="N1006" s="14" t="str">
        <f>_xlfn.IFNA(INDEX(Reference!$M:$N,MATCH($C1006,Reference!$M:$M,0),2),"Exclude")</f>
        <v>NonUnion Labor</v>
      </c>
      <c r="O1006" s="14" t="str">
        <f>VLOOKUP(X1006,'Department Detail'!$A$2:$F$5229,5,FALSE)</f>
        <v>Business Services - Finance &amp; Rates</v>
      </c>
      <c r="R1006" s="76"/>
      <c r="X1006" s="14">
        <v>5025</v>
      </c>
    </row>
    <row r="1007" spans="1:24" s="14" customFormat="1" ht="15" thickBot="1" x14ac:dyDescent="0.35">
      <c r="A1007" s="13"/>
      <c r="B1007" s="57" t="s">
        <v>587</v>
      </c>
      <c r="C1007" s="57" t="s">
        <v>202</v>
      </c>
      <c r="D1007" s="56">
        <v>79.199999999999989</v>
      </c>
      <c r="E1007" s="56"/>
      <c r="F1007" s="14">
        <f>IF(AND(LEFT($C1007,4)&lt;&gt;"8310")*OR(_xlfn.IFNA(MATCH(LEFT($B1007,8),Reference!$E:$E,0),0),(_xlfn.IFNA(MATCH(MID($B1007,5,4),Reference!$E:$E,0),0))),$D1007,)</f>
        <v>0</v>
      </c>
      <c r="G1007" s="14">
        <f t="shared" si="90"/>
        <v>0</v>
      </c>
      <c r="H1007" s="14">
        <f t="shared" si="91"/>
        <v>0</v>
      </c>
      <c r="I1007" s="14">
        <f>IF(AND(F1007=0,G1007=0,H1007=0,_xlfn.IFNA(MATCH(LEFT($B1007,8),Reference!$G:$G,0),0)),0,
IF(AND(F1007=0,G1007=0,H1007=0,_xlfn.IFNA(MATCH(LEFT($B1007,8),Reference!$H:$H,0),0)),$D1007,
IF(AND(F1007=0,G1007=0,H1007=0,_xlfn.IFNA(MATCH(LEFT($C1007,4),Reference!$H:$H,0),0)),$D1007,
IF((AND(F1007=0,G1007=0,H1007=0,(_xlfn.IFNA(MATCH(LEFT($B1007,4),Reference!$H:$H,0),0)))),$D1007,
IF(AND(F1007=0,G1007=0,H1007=0,_xlfn.IFNA(MATCH(MID($B1007,5,4),Reference!$H:$H,0),0),LEFT($C1007,4)&lt;&gt;"8865"),$D1007,0)))))</f>
        <v>0</v>
      </c>
      <c r="J1007" s="14">
        <f t="shared" si="92"/>
        <v>79.199999999999989</v>
      </c>
      <c r="K1007" s="14">
        <f t="shared" si="93"/>
        <v>79.199999999999989</v>
      </c>
      <c r="L1007" s="14">
        <f t="shared" si="94"/>
        <v>0</v>
      </c>
      <c r="M1007" s="14" t="str">
        <f>IFERROR(IFERROR(INDEX(Reference!$C:$C,MATCH(VALUE(LEFT(B1007,(FIND("-",B1007,1)-1))),Reference!$B:$B,0)),INDEX(Reference!$C:$C,MATCH((LEFT(B1007,(FIND("-",B1007,1)-1))),Reference!$B:$B,0))),IFERROR(IF(FIND("-",B1007),"Asset Management",""),""))</f>
        <v>DBU/Generation Interconnect</v>
      </c>
      <c r="N1007" s="14" t="str">
        <f>_xlfn.IFNA(INDEX(Reference!$M:$N,MATCH($C1007,Reference!$M:$M,0),2),"Exclude")</f>
        <v>Nonlabor</v>
      </c>
      <c r="O1007" s="14" t="str">
        <f>VLOOKUP(X1007,'Department Detail'!$A$2:$F$5229,5,FALSE)</f>
        <v>Business Services - Finance &amp; Rates</v>
      </c>
      <c r="R1007" s="76"/>
      <c r="X1007" s="14">
        <v>5025</v>
      </c>
    </row>
    <row r="1008" spans="1:24" s="14" customFormat="1" ht="15" thickBot="1" x14ac:dyDescent="0.35">
      <c r="A1008" s="13"/>
      <c r="B1008" s="57" t="s">
        <v>587</v>
      </c>
      <c r="C1008" s="57" t="s">
        <v>206</v>
      </c>
      <c r="D1008" s="56">
        <v>1314.9099999999999</v>
      </c>
      <c r="E1008" s="56"/>
      <c r="F1008" s="14">
        <f>IF(AND(LEFT($C1008,4)&lt;&gt;"8310")*OR(_xlfn.IFNA(MATCH(LEFT($B1008,8),Reference!$E:$E,0),0),(_xlfn.IFNA(MATCH(MID($B1008,5,4),Reference!$E:$E,0),0))),$D1008,)</f>
        <v>0</v>
      </c>
      <c r="G1008" s="14">
        <f t="shared" si="90"/>
        <v>0</v>
      </c>
      <c r="H1008" s="14">
        <f t="shared" si="91"/>
        <v>0</v>
      </c>
      <c r="I1008" s="14">
        <f>IF(AND(F1008=0,G1008=0,H1008=0,_xlfn.IFNA(MATCH(LEFT($B1008,8),Reference!$G:$G,0),0)),0,
IF(AND(F1008=0,G1008=0,H1008=0,_xlfn.IFNA(MATCH(LEFT($B1008,8),Reference!$H:$H,0),0)),$D1008,
IF(AND(F1008=0,G1008=0,H1008=0,_xlfn.IFNA(MATCH(LEFT($C1008,4),Reference!$H:$H,0),0)),$D1008,
IF((AND(F1008=0,G1008=0,H1008=0,(_xlfn.IFNA(MATCH(LEFT($B1008,4),Reference!$H:$H,0),0)))),$D1008,
IF(AND(F1008=0,G1008=0,H1008=0,_xlfn.IFNA(MATCH(MID($B1008,5,4),Reference!$H:$H,0),0),LEFT($C1008,4)&lt;&gt;"8865"),$D1008,0)))))</f>
        <v>0</v>
      </c>
      <c r="J1008" s="14">
        <f t="shared" si="92"/>
        <v>1314.9099999999999</v>
      </c>
      <c r="K1008" s="14">
        <f t="shared" si="93"/>
        <v>1314.9099999999999</v>
      </c>
      <c r="L1008" s="14">
        <f t="shared" si="94"/>
        <v>0</v>
      </c>
      <c r="M1008" s="14" t="str">
        <f>IFERROR(IFERROR(INDEX(Reference!$C:$C,MATCH(VALUE(LEFT(B1008,(FIND("-",B1008,1)-1))),Reference!$B:$B,0)),INDEX(Reference!$C:$C,MATCH((LEFT(B1008,(FIND("-",B1008,1)-1))),Reference!$B:$B,0))),IFERROR(IF(FIND("-",B1008),"Asset Management",""),""))</f>
        <v>DBU/Generation Interconnect</v>
      </c>
      <c r="N1008" s="14" t="str">
        <f>_xlfn.IFNA(INDEX(Reference!$M:$N,MATCH($C1008,Reference!$M:$M,0),2),"Exclude")</f>
        <v>Nonlabor</v>
      </c>
      <c r="O1008" s="14" t="str">
        <f>VLOOKUP(X1008,'Department Detail'!$A$2:$F$5229,5,FALSE)</f>
        <v>Business Services - Finance &amp; Rates</v>
      </c>
      <c r="R1008" s="76"/>
      <c r="X1008" s="14">
        <v>5025</v>
      </c>
    </row>
    <row r="1009" spans="1:24" s="14" customFormat="1" ht="15" thickBot="1" x14ac:dyDescent="0.35">
      <c r="A1009" s="13"/>
      <c r="B1009" s="57" t="s">
        <v>587</v>
      </c>
      <c r="C1009" s="57" t="s">
        <v>231</v>
      </c>
      <c r="D1009" s="56">
        <v>410</v>
      </c>
      <c r="E1009" s="56"/>
      <c r="F1009" s="14">
        <f>IF(AND(LEFT($C1009,4)&lt;&gt;"8310")*OR(_xlfn.IFNA(MATCH(LEFT($B1009,8),Reference!$E:$E,0),0),(_xlfn.IFNA(MATCH(MID($B1009,5,4),Reference!$E:$E,0),0))),$D1009,)</f>
        <v>0</v>
      </c>
      <c r="G1009" s="14">
        <f t="shared" si="90"/>
        <v>0</v>
      </c>
      <c r="H1009" s="14">
        <f t="shared" si="91"/>
        <v>0</v>
      </c>
      <c r="I1009" s="14">
        <f>IF(AND(F1009=0,G1009=0,H1009=0,_xlfn.IFNA(MATCH(LEFT($B1009,8),Reference!$G:$G,0),0)),0,
IF(AND(F1009=0,G1009=0,H1009=0,_xlfn.IFNA(MATCH(LEFT($B1009,8),Reference!$H:$H,0),0)),$D1009,
IF(AND(F1009=0,G1009=0,H1009=0,_xlfn.IFNA(MATCH(LEFT($C1009,4),Reference!$H:$H,0),0)),$D1009,
IF((AND(F1009=0,G1009=0,H1009=0,(_xlfn.IFNA(MATCH(LEFT($B1009,4),Reference!$H:$H,0),0)))),$D1009,
IF(AND(F1009=0,G1009=0,H1009=0,_xlfn.IFNA(MATCH(MID($B1009,5,4),Reference!$H:$H,0),0),LEFT($C1009,4)&lt;&gt;"8865"),$D1009,0)))))</f>
        <v>0</v>
      </c>
      <c r="J1009" s="14">
        <f t="shared" si="92"/>
        <v>410</v>
      </c>
      <c r="K1009" s="14">
        <f t="shared" si="93"/>
        <v>410</v>
      </c>
      <c r="L1009" s="14">
        <f t="shared" si="94"/>
        <v>0</v>
      </c>
      <c r="M1009" s="14" t="str">
        <f>IFERROR(IFERROR(INDEX(Reference!$C:$C,MATCH(VALUE(LEFT(B1009,(FIND("-",B1009,1)-1))),Reference!$B:$B,0)),INDEX(Reference!$C:$C,MATCH((LEFT(B1009,(FIND("-",B1009,1)-1))),Reference!$B:$B,0))),IFERROR(IF(FIND("-",B1009),"Asset Management",""),""))</f>
        <v>DBU/Generation Interconnect</v>
      </c>
      <c r="N1009" s="14" t="str">
        <f>_xlfn.IFNA(INDEX(Reference!$M:$N,MATCH($C1009,Reference!$M:$M,0),2),"Exclude")</f>
        <v>Nonlabor</v>
      </c>
      <c r="O1009" s="14" t="str">
        <f>VLOOKUP(X1009,'Department Detail'!$A$2:$F$5229,5,FALSE)</f>
        <v>Business Services - Finance &amp; Rates</v>
      </c>
      <c r="R1009" s="76"/>
      <c r="X1009" s="14">
        <v>5025</v>
      </c>
    </row>
    <row r="1010" spans="1:24" s="14" customFormat="1" ht="15" thickBot="1" x14ac:dyDescent="0.35">
      <c r="A1010" s="13"/>
      <c r="B1010" s="57" t="s">
        <v>587</v>
      </c>
      <c r="C1010" s="57" t="s">
        <v>230</v>
      </c>
      <c r="D1010" s="56">
        <v>425</v>
      </c>
      <c r="E1010" s="56"/>
      <c r="F1010" s="14">
        <f>IF(AND(LEFT($C1010,4)&lt;&gt;"8310")*OR(_xlfn.IFNA(MATCH(LEFT($B1010,8),Reference!$E:$E,0),0),(_xlfn.IFNA(MATCH(MID($B1010,5,4),Reference!$E:$E,0),0))),$D1010,)</f>
        <v>0</v>
      </c>
      <c r="G1010" s="14">
        <f t="shared" si="90"/>
        <v>0</v>
      </c>
      <c r="H1010" s="14">
        <f t="shared" si="91"/>
        <v>0</v>
      </c>
      <c r="I1010" s="14">
        <f>IF(AND(F1010=0,G1010=0,H1010=0,_xlfn.IFNA(MATCH(LEFT($B1010,8),Reference!$G:$G,0),0)),0,
IF(AND(F1010=0,G1010=0,H1010=0,_xlfn.IFNA(MATCH(LEFT($B1010,8),Reference!$H:$H,0),0)),$D1010,
IF(AND(F1010=0,G1010=0,H1010=0,_xlfn.IFNA(MATCH(LEFT($C1010,4),Reference!$H:$H,0),0)),$D1010,
IF((AND(F1010=0,G1010=0,H1010=0,(_xlfn.IFNA(MATCH(LEFT($B1010,4),Reference!$H:$H,0),0)))),$D1010,
IF(AND(F1010=0,G1010=0,H1010=0,_xlfn.IFNA(MATCH(MID($B1010,5,4),Reference!$H:$H,0),0),LEFT($C1010,4)&lt;&gt;"8865"),$D1010,0)))))</f>
        <v>0</v>
      </c>
      <c r="J1010" s="14">
        <f t="shared" si="92"/>
        <v>425</v>
      </c>
      <c r="K1010" s="14">
        <f t="shared" si="93"/>
        <v>425</v>
      </c>
      <c r="L1010" s="14">
        <f t="shared" si="94"/>
        <v>0</v>
      </c>
      <c r="M1010" s="14" t="str">
        <f>IFERROR(IFERROR(INDEX(Reference!$C:$C,MATCH(VALUE(LEFT(B1010,(FIND("-",B1010,1)-1))),Reference!$B:$B,0)),INDEX(Reference!$C:$C,MATCH((LEFT(B1010,(FIND("-",B1010,1)-1))),Reference!$B:$B,0))),IFERROR(IF(FIND("-",B1010),"Asset Management",""),""))</f>
        <v>DBU/Generation Interconnect</v>
      </c>
      <c r="N1010" s="14" t="str">
        <f>_xlfn.IFNA(INDEX(Reference!$M:$N,MATCH($C1010,Reference!$M:$M,0),2),"Exclude")</f>
        <v>Nonlabor</v>
      </c>
      <c r="O1010" s="14" t="str">
        <f>VLOOKUP(X1010,'Department Detail'!$A$2:$F$5229,5,FALSE)</f>
        <v>Business Services - Finance &amp; Rates</v>
      </c>
      <c r="R1010" s="76"/>
      <c r="X1010" s="14">
        <v>5025</v>
      </c>
    </row>
    <row r="1011" spans="1:24" s="14" customFormat="1" ht="15" thickBot="1" x14ac:dyDescent="0.35">
      <c r="A1011" s="13"/>
      <c r="B1011" s="57" t="s">
        <v>587</v>
      </c>
      <c r="C1011" s="57" t="s">
        <v>208</v>
      </c>
      <c r="D1011" s="56">
        <v>622.51</v>
      </c>
      <c r="E1011" s="56"/>
      <c r="F1011" s="14">
        <f>IF(AND(LEFT($C1011,4)&lt;&gt;"8310")*OR(_xlfn.IFNA(MATCH(LEFT($B1011,8),Reference!$E:$E,0),0),(_xlfn.IFNA(MATCH(MID($B1011,5,4),Reference!$E:$E,0),0))),$D1011,)</f>
        <v>0</v>
      </c>
      <c r="G1011" s="14">
        <f t="shared" si="90"/>
        <v>0</v>
      </c>
      <c r="H1011" s="14">
        <f t="shared" si="91"/>
        <v>0</v>
      </c>
      <c r="I1011" s="14">
        <f>IF(AND(F1011=0,G1011=0,H1011=0,_xlfn.IFNA(MATCH(LEFT($B1011,8),Reference!$G:$G,0),0)),0,
IF(AND(F1011=0,G1011=0,H1011=0,_xlfn.IFNA(MATCH(LEFT($B1011,8),Reference!$H:$H,0),0)),$D1011,
IF(AND(F1011=0,G1011=0,H1011=0,_xlfn.IFNA(MATCH(LEFT($C1011,4),Reference!$H:$H,0),0)),$D1011,
IF((AND(F1011=0,G1011=0,H1011=0,(_xlfn.IFNA(MATCH(LEFT($B1011,4),Reference!$H:$H,0),0)))),$D1011,
IF(AND(F1011=0,G1011=0,H1011=0,_xlfn.IFNA(MATCH(MID($B1011,5,4),Reference!$H:$H,0),0),LEFT($C1011,4)&lt;&gt;"8865"),$D1011,0)))))</f>
        <v>0</v>
      </c>
      <c r="J1011" s="14">
        <f t="shared" si="92"/>
        <v>622.51</v>
      </c>
      <c r="K1011" s="14">
        <f t="shared" si="93"/>
        <v>622.51</v>
      </c>
      <c r="L1011" s="14">
        <f t="shared" si="94"/>
        <v>0</v>
      </c>
      <c r="M1011" s="14" t="str">
        <f>IFERROR(IFERROR(INDEX(Reference!$C:$C,MATCH(VALUE(LEFT(B1011,(FIND("-",B1011,1)-1))),Reference!$B:$B,0)),INDEX(Reference!$C:$C,MATCH((LEFT(B1011,(FIND("-",B1011,1)-1))),Reference!$B:$B,0))),IFERROR(IF(FIND("-",B1011),"Asset Management",""),""))</f>
        <v>DBU/Generation Interconnect</v>
      </c>
      <c r="N1011" s="14" t="str">
        <f>_xlfn.IFNA(INDEX(Reference!$M:$N,MATCH($C1011,Reference!$M:$M,0),2),"Exclude")</f>
        <v>Inventory</v>
      </c>
      <c r="O1011" s="14" t="str">
        <f>VLOOKUP(X1011,'Department Detail'!$A$2:$F$5229,5,FALSE)</f>
        <v>Line &amp; Meter Operations</v>
      </c>
      <c r="R1011" s="76"/>
      <c r="X1011" s="14" t="s">
        <v>588</v>
      </c>
    </row>
    <row r="1012" spans="1:24" s="14" customFormat="1" ht="15" thickBot="1" x14ac:dyDescent="0.35">
      <c r="A1012" s="13"/>
      <c r="B1012" s="57" t="s">
        <v>587</v>
      </c>
      <c r="C1012" s="57" t="s">
        <v>182</v>
      </c>
      <c r="D1012" s="56">
        <v>8504.24</v>
      </c>
      <c r="E1012" s="56"/>
      <c r="F1012" s="14">
        <f>IF(AND(LEFT($C1012,4)&lt;&gt;"8310")*OR(_xlfn.IFNA(MATCH(LEFT($B1012,8),Reference!$E:$E,0),0),(_xlfn.IFNA(MATCH(MID($B1012,5,4),Reference!$E:$E,0),0))),$D1012,)</f>
        <v>0</v>
      </c>
      <c r="G1012" s="14">
        <f t="shared" si="90"/>
        <v>0</v>
      </c>
      <c r="H1012" s="14">
        <f t="shared" si="91"/>
        <v>0</v>
      </c>
      <c r="I1012" s="14">
        <f>IF(AND(F1012=0,G1012=0,H1012=0,_xlfn.IFNA(MATCH(LEFT($B1012,8),Reference!$G:$G,0),0)),0,
IF(AND(F1012=0,G1012=0,H1012=0,_xlfn.IFNA(MATCH(LEFT($B1012,8),Reference!$H:$H,0),0)),$D1012,
IF(AND(F1012=0,G1012=0,H1012=0,_xlfn.IFNA(MATCH(LEFT($C1012,4),Reference!$H:$H,0),0)),$D1012,
IF((AND(F1012=0,G1012=0,H1012=0,(_xlfn.IFNA(MATCH(LEFT($B1012,4),Reference!$H:$H,0),0)))),$D1012,
IF(AND(F1012=0,G1012=0,H1012=0,_xlfn.IFNA(MATCH(MID($B1012,5,4),Reference!$H:$H,0),0),LEFT($C1012,4)&lt;&gt;"8865"),$D1012,0)))))</f>
        <v>0</v>
      </c>
      <c r="J1012" s="14">
        <f t="shared" si="92"/>
        <v>8504.24</v>
      </c>
      <c r="K1012" s="14">
        <f t="shared" si="93"/>
        <v>8504.24</v>
      </c>
      <c r="L1012" s="14">
        <f t="shared" si="94"/>
        <v>0</v>
      </c>
      <c r="M1012" s="14" t="str">
        <f>IFERROR(IFERROR(INDEX(Reference!$C:$C,MATCH(VALUE(LEFT(B1012,(FIND("-",B1012,1)-1))),Reference!$B:$B,0)),INDEX(Reference!$C:$C,MATCH((LEFT(B1012,(FIND("-",B1012,1)-1))),Reference!$B:$B,0))),IFERROR(IF(FIND("-",B1012),"Asset Management",""),""))</f>
        <v>DBU/Generation Interconnect</v>
      </c>
      <c r="N1012" s="14" t="str">
        <f>_xlfn.IFNA(INDEX(Reference!$M:$N,MATCH($C1012,Reference!$M:$M,0),2),"Exclude")</f>
        <v>Nonlabor</v>
      </c>
      <c r="O1012" s="14" t="str">
        <f>VLOOKUP(X1012,'Department Detail'!$A$2:$F$5229,5,FALSE)</f>
        <v>Line &amp; Meter Operations</v>
      </c>
      <c r="R1012" s="76"/>
      <c r="X1012" s="14" t="s">
        <v>588</v>
      </c>
    </row>
    <row r="1013" spans="1:24" s="14" customFormat="1" ht="15" thickBot="1" x14ac:dyDescent="0.35">
      <c r="A1013" s="13"/>
      <c r="B1013" s="57" t="s">
        <v>587</v>
      </c>
      <c r="C1013" s="57" t="s">
        <v>235</v>
      </c>
      <c r="D1013" s="56">
        <v>-394918.81</v>
      </c>
      <c r="E1013" s="56"/>
      <c r="F1013" s="14">
        <f>IF(AND(LEFT($C1013,4)&lt;&gt;"8310")*OR(_xlfn.IFNA(MATCH(LEFT($B1013,8),Reference!$E:$E,0),0),(_xlfn.IFNA(MATCH(MID($B1013,5,4),Reference!$E:$E,0),0))),$D1013,)</f>
        <v>0</v>
      </c>
      <c r="G1013" s="14">
        <f t="shared" si="90"/>
        <v>0</v>
      </c>
      <c r="H1013" s="14">
        <f t="shared" si="91"/>
        <v>0</v>
      </c>
      <c r="I1013" s="14">
        <f>IF(AND(F1013=0,G1013=0,H1013=0,_xlfn.IFNA(MATCH(LEFT($B1013,8),Reference!$G:$G,0),0)),0,
IF(AND(F1013=0,G1013=0,H1013=0,_xlfn.IFNA(MATCH(LEFT($B1013,8),Reference!$H:$H,0),0)),$D1013,
IF(AND(F1013=0,G1013=0,H1013=0,_xlfn.IFNA(MATCH(LEFT($C1013,4),Reference!$H:$H,0),0)),$D1013,
IF((AND(F1013=0,G1013=0,H1013=0,(_xlfn.IFNA(MATCH(LEFT($B1013,4),Reference!$H:$H,0),0)))),$D1013,
IF(AND(F1013=0,G1013=0,H1013=0,_xlfn.IFNA(MATCH(MID($B1013,5,4),Reference!$H:$H,0),0),LEFT($C1013,4)&lt;&gt;"8865"),$D1013,0)))))</f>
        <v>0</v>
      </c>
      <c r="J1013" s="14">
        <f t="shared" si="92"/>
        <v>-394918.81</v>
      </c>
      <c r="K1013" s="14">
        <f t="shared" si="93"/>
        <v>-394918.81</v>
      </c>
      <c r="L1013" s="14">
        <f t="shared" si="94"/>
        <v>0</v>
      </c>
      <c r="M1013" s="14" t="str">
        <f>IFERROR(IFERROR(INDEX(Reference!$C:$C,MATCH(VALUE(LEFT(B1013,(FIND("-",B1013,1)-1))),Reference!$B:$B,0)),INDEX(Reference!$C:$C,MATCH((LEFT(B1013,(FIND("-",B1013,1)-1))),Reference!$B:$B,0))),IFERROR(IF(FIND("-",B1013),"Asset Management",""),""))</f>
        <v>DBU/Generation Interconnect</v>
      </c>
      <c r="N1013" s="14" t="str">
        <f>_xlfn.IFNA(INDEX(Reference!$M:$N,MATCH($C1013,Reference!$M:$M,0),2),"Exclude")</f>
        <v>Exclude</v>
      </c>
      <c r="O1013" s="14" t="str">
        <f>VLOOKUP(X1013,'Department Detail'!$A$2:$F$5229,5,FALSE)</f>
        <v>Line &amp; Meter Operations</v>
      </c>
      <c r="R1013" s="76"/>
      <c r="X1013" s="14" t="s">
        <v>589</v>
      </c>
    </row>
    <row r="1014" spans="1:24" s="14" customFormat="1" ht="15" thickBot="1" x14ac:dyDescent="0.35">
      <c r="A1014" s="13"/>
      <c r="B1014" s="57" t="s">
        <v>587</v>
      </c>
      <c r="C1014" s="57" t="s">
        <v>213</v>
      </c>
      <c r="D1014" s="56">
        <v>1344.29</v>
      </c>
      <c r="E1014" s="56"/>
      <c r="F1014" s="14">
        <f>IF(AND(LEFT($C1014,4)&lt;&gt;"8310")*OR(_xlfn.IFNA(MATCH(LEFT($B1014,8),Reference!$E:$E,0),0),(_xlfn.IFNA(MATCH(MID($B1014,5,4),Reference!$E:$E,0),0))),$D1014,)</f>
        <v>0</v>
      </c>
      <c r="G1014" s="14">
        <f t="shared" si="90"/>
        <v>0</v>
      </c>
      <c r="H1014" s="14">
        <f t="shared" si="91"/>
        <v>0</v>
      </c>
      <c r="I1014" s="14">
        <f>IF(AND(F1014=0,G1014=0,H1014=0,_xlfn.IFNA(MATCH(LEFT($B1014,8),Reference!$G:$G,0),0)),0,
IF(AND(F1014=0,G1014=0,H1014=0,_xlfn.IFNA(MATCH(LEFT($B1014,8),Reference!$H:$H,0),0)),$D1014,
IF(AND(F1014=0,G1014=0,H1014=0,_xlfn.IFNA(MATCH(LEFT($C1014,4),Reference!$H:$H,0),0)),$D1014,
IF((AND(F1014=0,G1014=0,H1014=0,(_xlfn.IFNA(MATCH(LEFT($B1014,4),Reference!$H:$H,0),0)))),$D1014,
IF(AND(F1014=0,G1014=0,H1014=0,_xlfn.IFNA(MATCH(MID($B1014,5,4),Reference!$H:$H,0),0),LEFT($C1014,4)&lt;&gt;"8865"),$D1014,0)))))</f>
        <v>0</v>
      </c>
      <c r="J1014" s="14">
        <f t="shared" si="92"/>
        <v>1344.29</v>
      </c>
      <c r="K1014" s="14">
        <f t="shared" si="93"/>
        <v>1344.29</v>
      </c>
      <c r="L1014" s="14">
        <f t="shared" si="94"/>
        <v>0</v>
      </c>
      <c r="M1014" s="14" t="str">
        <f>IFERROR(IFERROR(INDEX(Reference!$C:$C,MATCH(VALUE(LEFT(B1014,(FIND("-",B1014,1)-1))),Reference!$B:$B,0)),INDEX(Reference!$C:$C,MATCH((LEFT(B1014,(FIND("-",B1014,1)-1))),Reference!$B:$B,0))),IFERROR(IF(FIND("-",B1014),"Asset Management",""),""))</f>
        <v>DBU/Generation Interconnect</v>
      </c>
      <c r="N1014" s="14" t="str">
        <f>_xlfn.IFNA(INDEX(Reference!$M:$N,MATCH($C1014,Reference!$M:$M,0),2),"Exclude")</f>
        <v>Nonlabor</v>
      </c>
      <c r="O1014" s="14" t="str">
        <f>VLOOKUP(X1014,'Department Detail'!$A$2:$F$5229,5,FALSE)</f>
        <v>Line &amp; Meter Operations</v>
      </c>
      <c r="R1014" s="76"/>
      <c r="X1014" s="14" t="s">
        <v>589</v>
      </c>
    </row>
    <row r="1015" spans="1:24" s="14" customFormat="1" ht="15" thickBot="1" x14ac:dyDescent="0.35">
      <c r="A1015" s="13"/>
      <c r="B1015" s="57" t="s">
        <v>587</v>
      </c>
      <c r="C1015" s="57" t="s">
        <v>260</v>
      </c>
      <c r="D1015" s="56">
        <v>-5531.3700000000008</v>
      </c>
      <c r="E1015" s="56"/>
      <c r="F1015" s="14">
        <f>IF(AND(LEFT($C1015,4)&lt;&gt;"8310")*OR(_xlfn.IFNA(MATCH(LEFT($B1015,8),Reference!$E:$E,0),0),(_xlfn.IFNA(MATCH(MID($B1015,5,4),Reference!$E:$E,0),0))),$D1015,)</f>
        <v>0</v>
      </c>
      <c r="G1015" s="14">
        <f t="shared" si="90"/>
        <v>0</v>
      </c>
      <c r="H1015" s="14">
        <f t="shared" si="91"/>
        <v>0</v>
      </c>
      <c r="I1015" s="14">
        <f>IF(AND(F1015=0,G1015=0,H1015=0,_xlfn.IFNA(MATCH(LEFT($B1015,8),Reference!$G:$G,0),0)),0,
IF(AND(F1015=0,G1015=0,H1015=0,_xlfn.IFNA(MATCH(LEFT($B1015,8),Reference!$H:$H,0),0)),$D1015,
IF(AND(F1015=0,G1015=0,H1015=0,_xlfn.IFNA(MATCH(LEFT($C1015,4),Reference!$H:$H,0),0)),$D1015,
IF((AND(F1015=0,G1015=0,H1015=0,(_xlfn.IFNA(MATCH(LEFT($B1015,4),Reference!$H:$H,0),0)))),$D1015,
IF(AND(F1015=0,G1015=0,H1015=0,_xlfn.IFNA(MATCH(MID($B1015,5,4),Reference!$H:$H,0),0),LEFT($C1015,4)&lt;&gt;"8865"),$D1015,0)))))</f>
        <v>0</v>
      </c>
      <c r="J1015" s="14">
        <f t="shared" si="92"/>
        <v>-5531.3700000000008</v>
      </c>
      <c r="K1015" s="14">
        <f t="shared" si="93"/>
        <v>-5531.3700000000008</v>
      </c>
      <c r="L1015" s="14">
        <f t="shared" si="94"/>
        <v>0</v>
      </c>
      <c r="M1015" s="14" t="str">
        <f>IFERROR(IFERROR(INDEX(Reference!$C:$C,MATCH(VALUE(LEFT(B1015,(FIND("-",B1015,1)-1))),Reference!$B:$B,0)),INDEX(Reference!$C:$C,MATCH((LEFT(B1015,(FIND("-",B1015,1)-1))),Reference!$B:$B,0))),IFERROR(IF(FIND("-",B1015),"Asset Management",""),""))</f>
        <v>DBU/Generation Interconnect</v>
      </c>
      <c r="N1015" s="14" t="str">
        <f>_xlfn.IFNA(INDEX(Reference!$M:$N,MATCH($C1015,Reference!$M:$M,0),2),"Exclude")</f>
        <v>Project Proceeds</v>
      </c>
      <c r="O1015" s="14" t="str">
        <f>VLOOKUP(X1015,'Department Detail'!$A$2:$F$5229,5,FALSE)</f>
        <v>System Operations</v>
      </c>
      <c r="R1015" s="76"/>
      <c r="X1015" s="14">
        <v>2002</v>
      </c>
    </row>
    <row r="1016" spans="1:24" s="14" customFormat="1" ht="15" thickBot="1" x14ac:dyDescent="0.35">
      <c r="A1016" s="13"/>
      <c r="B1016" s="57" t="s">
        <v>587</v>
      </c>
      <c r="C1016" s="57" t="s">
        <v>292</v>
      </c>
      <c r="D1016" s="56">
        <v>5531.3700000000008</v>
      </c>
      <c r="E1016" s="56"/>
      <c r="F1016" s="14">
        <f>IF(AND(LEFT($C1016,4)&lt;&gt;"8310")*OR(_xlfn.IFNA(MATCH(LEFT($B1016,8),Reference!$E:$E,0),0),(_xlfn.IFNA(MATCH(MID($B1016,5,4),Reference!$E:$E,0),0))),$D1016,)</f>
        <v>0</v>
      </c>
      <c r="G1016" s="14">
        <f t="shared" si="90"/>
        <v>0</v>
      </c>
      <c r="H1016" s="14">
        <f t="shared" si="91"/>
        <v>0</v>
      </c>
      <c r="I1016" s="14">
        <f>IF(AND(F1016=0,G1016=0,H1016=0,_xlfn.IFNA(MATCH(LEFT($B1016,8),Reference!$G:$G,0),0)),0,
IF(AND(F1016=0,G1016=0,H1016=0,_xlfn.IFNA(MATCH(LEFT($B1016,8),Reference!$H:$H,0),0)),$D1016,
IF(AND(F1016=0,G1016=0,H1016=0,_xlfn.IFNA(MATCH(LEFT($C1016,4),Reference!$H:$H,0),0)),$D1016,
IF((AND(F1016=0,G1016=0,H1016=0,(_xlfn.IFNA(MATCH(LEFT($B1016,4),Reference!$H:$H,0),0)))),$D1016,
IF(AND(F1016=0,G1016=0,H1016=0,_xlfn.IFNA(MATCH(MID($B1016,5,4),Reference!$H:$H,0),0),LEFT($C1016,4)&lt;&gt;"8865"),$D1016,0)))))</f>
        <v>0</v>
      </c>
      <c r="J1016" s="14">
        <f t="shared" si="92"/>
        <v>5531.3700000000008</v>
      </c>
      <c r="K1016" s="14">
        <f t="shared" si="93"/>
        <v>5531.3700000000008</v>
      </c>
      <c r="L1016" s="14">
        <f t="shared" si="94"/>
        <v>0</v>
      </c>
      <c r="M1016" s="14" t="str">
        <f>IFERROR(IFERROR(INDEX(Reference!$C:$C,MATCH(VALUE(LEFT(B1016,(FIND("-",B1016,1)-1))),Reference!$B:$B,0)),INDEX(Reference!$C:$C,MATCH((LEFT(B1016,(FIND("-",B1016,1)-1))),Reference!$B:$B,0))),IFERROR(IF(FIND("-",B1016),"Asset Management",""),""))</f>
        <v>DBU/Generation Interconnect</v>
      </c>
      <c r="N1016" s="14" t="str">
        <f>_xlfn.IFNA(INDEX(Reference!$M:$N,MATCH($C1016,Reference!$M:$M,0),2),"Exclude")</f>
        <v>Exclude</v>
      </c>
      <c r="O1016" s="14" t="str">
        <f>VLOOKUP(X1016,'Department Detail'!$A$2:$F$5229,5,FALSE)</f>
        <v>System Operations</v>
      </c>
      <c r="R1016" s="76"/>
      <c r="X1016" s="14">
        <v>2002</v>
      </c>
    </row>
    <row r="1017" spans="1:24" s="14" customFormat="1" ht="15" thickBot="1" x14ac:dyDescent="0.35">
      <c r="A1017" s="13"/>
      <c r="B1017" s="57" t="s">
        <v>587</v>
      </c>
      <c r="C1017" s="57" t="s">
        <v>191</v>
      </c>
      <c r="D1017" s="56">
        <v>9073.76</v>
      </c>
      <c r="E1017" s="56"/>
      <c r="F1017" s="14">
        <f>IF(AND(LEFT($C1017,4)&lt;&gt;"8310")*OR(_xlfn.IFNA(MATCH(LEFT($B1017,8),Reference!$E:$E,0),0),(_xlfn.IFNA(MATCH(MID($B1017,5,4),Reference!$E:$E,0),0))),$D1017,)</f>
        <v>0</v>
      </c>
      <c r="G1017" s="14">
        <f t="shared" si="90"/>
        <v>0</v>
      </c>
      <c r="H1017" s="14">
        <f t="shared" si="91"/>
        <v>0</v>
      </c>
      <c r="I1017" s="14">
        <f>IF(AND(F1017=0,G1017=0,H1017=0,_xlfn.IFNA(MATCH(LEFT($B1017,8),Reference!$G:$G,0),0)),0,
IF(AND(F1017=0,G1017=0,H1017=0,_xlfn.IFNA(MATCH(LEFT($B1017,8),Reference!$H:$H,0),0)),$D1017,
IF(AND(F1017=0,G1017=0,H1017=0,_xlfn.IFNA(MATCH(LEFT($C1017,4),Reference!$H:$H,0),0)),$D1017,
IF((AND(F1017=0,G1017=0,H1017=0,(_xlfn.IFNA(MATCH(LEFT($B1017,4),Reference!$H:$H,0),0)))),$D1017,
IF(AND(F1017=0,G1017=0,H1017=0,_xlfn.IFNA(MATCH(MID($B1017,5,4),Reference!$H:$H,0),0),LEFT($C1017,4)&lt;&gt;"8865"),$D1017,0)))))</f>
        <v>0</v>
      </c>
      <c r="J1017" s="14">
        <f t="shared" si="92"/>
        <v>9073.76</v>
      </c>
      <c r="K1017" s="14">
        <f t="shared" si="93"/>
        <v>9073.76</v>
      </c>
      <c r="L1017" s="14">
        <f t="shared" si="94"/>
        <v>0</v>
      </c>
      <c r="M1017" s="14" t="str">
        <f>IFERROR(IFERROR(INDEX(Reference!$C:$C,MATCH(VALUE(LEFT(B1017,(FIND("-",B1017,1)-1))),Reference!$B:$B,0)),INDEX(Reference!$C:$C,MATCH((LEFT(B1017,(FIND("-",B1017,1)-1))),Reference!$B:$B,0))),IFERROR(IF(FIND("-",B1017),"Asset Management",""),""))</f>
        <v>DBU/Generation Interconnect</v>
      </c>
      <c r="N1017" s="14" t="str">
        <f>_xlfn.IFNA(INDEX(Reference!$M:$N,MATCH($C1017,Reference!$M:$M,0),2),"Exclude")</f>
        <v>Union Labor</v>
      </c>
      <c r="O1017" s="14" t="str">
        <f>VLOOKUP(X1017,'Department Detail'!$A$2:$F$5229,5,FALSE)</f>
        <v>System Operations</v>
      </c>
      <c r="R1017" s="76"/>
      <c r="X1017" s="14">
        <v>2002</v>
      </c>
    </row>
    <row r="1018" spans="1:24" s="14" customFormat="1" ht="15" thickBot="1" x14ac:dyDescent="0.35">
      <c r="A1018" s="13"/>
      <c r="B1018" s="57" t="s">
        <v>587</v>
      </c>
      <c r="C1018" s="57" t="s">
        <v>179</v>
      </c>
      <c r="D1018" s="56">
        <v>678.44</v>
      </c>
      <c r="E1018" s="56"/>
      <c r="F1018" s="14">
        <f>IF(AND(LEFT($C1018,4)&lt;&gt;"8310")*OR(_xlfn.IFNA(MATCH(LEFT($B1018,8),Reference!$E:$E,0),0),(_xlfn.IFNA(MATCH(MID($B1018,5,4),Reference!$E:$E,0),0))),$D1018,)</f>
        <v>0</v>
      </c>
      <c r="G1018" s="14">
        <f t="shared" si="90"/>
        <v>0</v>
      </c>
      <c r="H1018" s="14">
        <f t="shared" si="91"/>
        <v>0</v>
      </c>
      <c r="I1018" s="14">
        <f>IF(AND(F1018=0,G1018=0,H1018=0,_xlfn.IFNA(MATCH(LEFT($B1018,8),Reference!$G:$G,0),0)),0,
IF(AND(F1018=0,G1018=0,H1018=0,_xlfn.IFNA(MATCH(LEFT($B1018,8),Reference!$H:$H,0),0)),$D1018,
IF(AND(F1018=0,G1018=0,H1018=0,_xlfn.IFNA(MATCH(LEFT($C1018,4),Reference!$H:$H,0),0)),$D1018,
IF((AND(F1018=0,G1018=0,H1018=0,(_xlfn.IFNA(MATCH(LEFT($B1018,4),Reference!$H:$H,0),0)))),$D1018,
IF(AND(F1018=0,G1018=0,H1018=0,_xlfn.IFNA(MATCH(MID($B1018,5,4),Reference!$H:$H,0),0),LEFT($C1018,4)&lt;&gt;"8865"),$D1018,0)))))</f>
        <v>0</v>
      </c>
      <c r="J1018" s="14">
        <f t="shared" si="92"/>
        <v>678.44</v>
      </c>
      <c r="K1018" s="14">
        <f t="shared" si="93"/>
        <v>678.44</v>
      </c>
      <c r="L1018" s="14">
        <f t="shared" si="94"/>
        <v>0</v>
      </c>
      <c r="M1018" s="14" t="str">
        <f>IFERROR(IFERROR(INDEX(Reference!$C:$C,MATCH(VALUE(LEFT(B1018,(FIND("-",B1018,1)-1))),Reference!$B:$B,0)),INDEX(Reference!$C:$C,MATCH((LEFT(B1018,(FIND("-",B1018,1)-1))),Reference!$B:$B,0))),IFERROR(IF(FIND("-",B1018),"Asset Management",""),""))</f>
        <v>DBU/Generation Interconnect</v>
      </c>
      <c r="N1018" s="14" t="str">
        <f>_xlfn.IFNA(INDEX(Reference!$M:$N,MATCH($C1018,Reference!$M:$M,0),2),"Exclude")</f>
        <v>Exclude</v>
      </c>
      <c r="O1018" s="14" t="str">
        <f>VLOOKUP(X1018,'Department Detail'!$A$2:$F$5229,5,FALSE)</f>
        <v>System Operations</v>
      </c>
      <c r="R1018" s="76"/>
      <c r="X1018" s="14">
        <v>2002</v>
      </c>
    </row>
    <row r="1019" spans="1:24" s="14" customFormat="1" ht="15" thickBot="1" x14ac:dyDescent="0.35">
      <c r="A1019" s="13"/>
      <c r="B1019" s="57" t="s">
        <v>590</v>
      </c>
      <c r="C1019" s="57" t="s">
        <v>180</v>
      </c>
      <c r="D1019" s="56">
        <v>-110444.58</v>
      </c>
      <c r="E1019" s="56"/>
      <c r="F1019" s="14">
        <f>IF(AND(LEFT($C1019,4)&lt;&gt;"8310")*OR(_xlfn.IFNA(MATCH(LEFT($B1019,8),Reference!$E:$E,0),0),(_xlfn.IFNA(MATCH(MID($B1019,5,4),Reference!$E:$E,0),0))),$D1019,)</f>
        <v>0</v>
      </c>
      <c r="G1019" s="14">
        <f t="shared" si="90"/>
        <v>0</v>
      </c>
      <c r="H1019" s="14">
        <f t="shared" si="91"/>
        <v>0</v>
      </c>
      <c r="I1019" s="14">
        <f>IF(AND(F1019=0,G1019=0,H1019=0,_xlfn.IFNA(MATCH(LEFT($B1019,8),Reference!$G:$G,0),0)),0,
IF(AND(F1019=0,G1019=0,H1019=0,_xlfn.IFNA(MATCH(LEFT($B1019,8),Reference!$H:$H,0),0)),$D1019,
IF(AND(F1019=0,G1019=0,H1019=0,_xlfn.IFNA(MATCH(LEFT($C1019,4),Reference!$H:$H,0),0)),$D1019,
IF((AND(F1019=0,G1019=0,H1019=0,(_xlfn.IFNA(MATCH(LEFT($B1019,4),Reference!$H:$H,0),0)))),$D1019,
IF(AND(F1019=0,G1019=0,H1019=0,_xlfn.IFNA(MATCH(MID($B1019,5,4),Reference!$H:$H,0),0),LEFT($C1019,4)&lt;&gt;"8865"),$D1019,0)))))</f>
        <v>-110444.58</v>
      </c>
      <c r="J1019" s="14">
        <f t="shared" si="92"/>
        <v>0</v>
      </c>
      <c r="K1019" s="14">
        <f t="shared" si="93"/>
        <v>-110444.58</v>
      </c>
      <c r="L1019" s="14">
        <f t="shared" si="94"/>
        <v>0</v>
      </c>
      <c r="M1019" s="14" t="str">
        <f>IFERROR(IFERROR(INDEX(Reference!$C:$C,MATCH(VALUE(LEFT(B1019,(FIND("-",B1019,1)-1))),Reference!$B:$B,0)),INDEX(Reference!$C:$C,MATCH((LEFT(B1019,(FIND("-",B1019,1)-1))),Reference!$B:$B,0))),IFERROR(IF(FIND("-",B1019),"Asset Management",""),""))</f>
        <v>DBU/Generation Interconnect</v>
      </c>
      <c r="N1019" s="14" t="str">
        <f>_xlfn.IFNA(INDEX(Reference!$M:$N,MATCH($C1019,Reference!$M:$M,0),2),"Exclude")</f>
        <v>Exclude</v>
      </c>
      <c r="O1019" s="14" t="str">
        <f>VLOOKUP(X1019,'Department Detail'!$A$2:$F$5229,5,FALSE)</f>
        <v>System Operations</v>
      </c>
      <c r="R1019" s="76"/>
      <c r="X1019" s="14">
        <v>2002</v>
      </c>
    </row>
    <row r="1020" spans="1:24" s="14" customFormat="1" ht="15" thickBot="1" x14ac:dyDescent="0.35">
      <c r="A1020" s="13"/>
      <c r="B1020" s="57" t="s">
        <v>590</v>
      </c>
      <c r="C1020" s="57" t="s">
        <v>185</v>
      </c>
      <c r="D1020" s="56">
        <v>109901.73</v>
      </c>
      <c r="E1020" s="56"/>
      <c r="F1020" s="14">
        <f>IF(AND(LEFT($C1020,4)&lt;&gt;"8310")*OR(_xlfn.IFNA(MATCH(LEFT($B1020,8),Reference!$E:$E,0),0),(_xlfn.IFNA(MATCH(MID($B1020,5,4),Reference!$E:$E,0),0))),$D1020,)</f>
        <v>0</v>
      </c>
      <c r="G1020" s="14">
        <f t="shared" si="90"/>
        <v>0</v>
      </c>
      <c r="H1020" s="14">
        <f t="shared" si="91"/>
        <v>0</v>
      </c>
      <c r="I1020" s="14">
        <f>IF(AND(F1020=0,G1020=0,H1020=0,_xlfn.IFNA(MATCH(LEFT($B1020,8),Reference!$G:$G,0),0)),0,
IF(AND(F1020=0,G1020=0,H1020=0,_xlfn.IFNA(MATCH(LEFT($B1020,8),Reference!$H:$H,0),0)),$D1020,
IF(AND(F1020=0,G1020=0,H1020=0,_xlfn.IFNA(MATCH(LEFT($C1020,4),Reference!$H:$H,0),0)),$D1020,
IF((AND(F1020=0,G1020=0,H1020=0,(_xlfn.IFNA(MATCH(LEFT($B1020,4),Reference!$H:$H,0),0)))),$D1020,
IF(AND(F1020=0,G1020=0,H1020=0,_xlfn.IFNA(MATCH(MID($B1020,5,4),Reference!$H:$H,0),0),LEFT($C1020,4)&lt;&gt;"8865"),$D1020,0)))))</f>
        <v>109901.73</v>
      </c>
      <c r="J1020" s="14">
        <f t="shared" si="92"/>
        <v>0</v>
      </c>
      <c r="K1020" s="14">
        <f t="shared" si="93"/>
        <v>109901.73</v>
      </c>
      <c r="L1020" s="14">
        <f t="shared" si="94"/>
        <v>0</v>
      </c>
      <c r="M1020" s="14" t="str">
        <f>IFERROR(IFERROR(INDEX(Reference!$C:$C,MATCH(VALUE(LEFT(B1020,(FIND("-",B1020,1)-1))),Reference!$B:$B,0)),INDEX(Reference!$C:$C,MATCH((LEFT(B1020,(FIND("-",B1020,1)-1))),Reference!$B:$B,0))),IFERROR(IF(FIND("-",B1020),"Asset Management",""),""))</f>
        <v>DBU/Generation Interconnect</v>
      </c>
      <c r="N1020" s="14" t="str">
        <f>_xlfn.IFNA(INDEX(Reference!$M:$N,MATCH($C1020,Reference!$M:$M,0),2),"Exclude")</f>
        <v>NonUnion Labor</v>
      </c>
      <c r="O1020" s="14" t="str">
        <f>VLOOKUP(X1020,'Department Detail'!$A$2:$F$5229,5,FALSE)</f>
        <v>System Operations</v>
      </c>
      <c r="R1020" s="76"/>
      <c r="X1020" s="14">
        <v>2002</v>
      </c>
    </row>
    <row r="1021" spans="1:24" s="14" customFormat="1" ht="15" thickBot="1" x14ac:dyDescent="0.35">
      <c r="A1021" s="13"/>
      <c r="B1021" s="57" t="s">
        <v>590</v>
      </c>
      <c r="C1021" s="57" t="s">
        <v>186</v>
      </c>
      <c r="D1021" s="56">
        <v>987.58</v>
      </c>
      <c r="E1021" s="56"/>
      <c r="F1021" s="14">
        <f>IF(AND(LEFT($C1021,4)&lt;&gt;"8310")*OR(_xlfn.IFNA(MATCH(LEFT($B1021,8),Reference!$E:$E,0),0),(_xlfn.IFNA(MATCH(MID($B1021,5,4),Reference!$E:$E,0),0))),$D1021,)</f>
        <v>0</v>
      </c>
      <c r="G1021" s="14">
        <f t="shared" si="90"/>
        <v>0</v>
      </c>
      <c r="H1021" s="14">
        <f t="shared" si="91"/>
        <v>0</v>
      </c>
      <c r="I1021" s="14">
        <f>IF(AND(F1021=0,G1021=0,H1021=0,_xlfn.IFNA(MATCH(LEFT($B1021,8),Reference!$G:$G,0),0)),0,
IF(AND(F1021=0,G1021=0,H1021=0,_xlfn.IFNA(MATCH(LEFT($B1021,8),Reference!$H:$H,0),0)),$D1021,
IF(AND(F1021=0,G1021=0,H1021=0,_xlfn.IFNA(MATCH(LEFT($C1021,4),Reference!$H:$H,0),0)),$D1021,
IF((AND(F1021=0,G1021=0,H1021=0,(_xlfn.IFNA(MATCH(LEFT($B1021,4),Reference!$H:$H,0),0)))),$D1021,
IF(AND(F1021=0,G1021=0,H1021=0,_xlfn.IFNA(MATCH(MID($B1021,5,4),Reference!$H:$H,0),0),LEFT($C1021,4)&lt;&gt;"8865"),$D1021,0)))))</f>
        <v>987.58</v>
      </c>
      <c r="J1021" s="14">
        <f t="shared" si="92"/>
        <v>0</v>
      </c>
      <c r="K1021" s="14">
        <f t="shared" si="93"/>
        <v>987.58</v>
      </c>
      <c r="L1021" s="14">
        <f t="shared" si="94"/>
        <v>0</v>
      </c>
      <c r="M1021" s="14" t="str">
        <f>IFERROR(IFERROR(INDEX(Reference!$C:$C,MATCH(VALUE(LEFT(B1021,(FIND("-",B1021,1)-1))),Reference!$B:$B,0)),INDEX(Reference!$C:$C,MATCH((LEFT(B1021,(FIND("-",B1021,1)-1))),Reference!$B:$B,0))),IFERROR(IF(FIND("-",B1021),"Asset Management",""),""))</f>
        <v>DBU/Generation Interconnect</v>
      </c>
      <c r="N1021" s="14" t="str">
        <f>_xlfn.IFNA(INDEX(Reference!$M:$N,MATCH($C1021,Reference!$M:$M,0),2),"Exclude")</f>
        <v>Union Labor</v>
      </c>
      <c r="O1021" s="14" t="str">
        <f>VLOOKUP(X1021,'Department Detail'!$A$2:$F$5229,5,FALSE)</f>
        <v>System Operations</v>
      </c>
      <c r="R1021" s="76"/>
      <c r="X1021" s="14">
        <v>2002</v>
      </c>
    </row>
    <row r="1022" spans="1:24" s="14" customFormat="1" ht="15" thickBot="1" x14ac:dyDescent="0.35">
      <c r="A1022" s="13"/>
      <c r="B1022" s="57" t="s">
        <v>590</v>
      </c>
      <c r="C1022" s="57" t="s">
        <v>231</v>
      </c>
      <c r="D1022" s="56">
        <v>50</v>
      </c>
      <c r="E1022" s="56"/>
      <c r="F1022" s="14">
        <f>IF(AND(LEFT($C1022,4)&lt;&gt;"8310")*OR(_xlfn.IFNA(MATCH(LEFT($B1022,8),Reference!$E:$E,0),0),(_xlfn.IFNA(MATCH(MID($B1022,5,4),Reference!$E:$E,0),0))),$D1022,)</f>
        <v>0</v>
      </c>
      <c r="G1022" s="14">
        <f t="shared" si="90"/>
        <v>0</v>
      </c>
      <c r="H1022" s="14">
        <f t="shared" si="91"/>
        <v>0</v>
      </c>
      <c r="I1022" s="14">
        <f>IF(AND(F1022=0,G1022=0,H1022=0,_xlfn.IFNA(MATCH(LEFT($B1022,8),Reference!$G:$G,0),0)),0,
IF(AND(F1022=0,G1022=0,H1022=0,_xlfn.IFNA(MATCH(LEFT($B1022,8),Reference!$H:$H,0),0)),$D1022,
IF(AND(F1022=0,G1022=0,H1022=0,_xlfn.IFNA(MATCH(LEFT($C1022,4),Reference!$H:$H,0),0)),$D1022,
IF((AND(F1022=0,G1022=0,H1022=0,(_xlfn.IFNA(MATCH(LEFT($B1022,4),Reference!$H:$H,0),0)))),$D1022,
IF(AND(F1022=0,G1022=0,H1022=0,_xlfn.IFNA(MATCH(MID($B1022,5,4),Reference!$H:$H,0),0),LEFT($C1022,4)&lt;&gt;"8865"),$D1022,0)))))</f>
        <v>50</v>
      </c>
      <c r="J1022" s="14">
        <f t="shared" si="92"/>
        <v>0</v>
      </c>
      <c r="K1022" s="14">
        <f t="shared" si="93"/>
        <v>50</v>
      </c>
      <c r="L1022" s="14">
        <f t="shared" si="94"/>
        <v>0</v>
      </c>
      <c r="M1022" s="14" t="str">
        <f>IFERROR(IFERROR(INDEX(Reference!$C:$C,MATCH(VALUE(LEFT(B1022,(FIND("-",B1022,1)-1))),Reference!$B:$B,0)),INDEX(Reference!$C:$C,MATCH((LEFT(B1022,(FIND("-",B1022,1)-1))),Reference!$B:$B,0))),IFERROR(IF(FIND("-",B1022),"Asset Management",""),""))</f>
        <v>DBU/Generation Interconnect</v>
      </c>
      <c r="N1022" s="14" t="str">
        <f>_xlfn.IFNA(INDEX(Reference!$M:$N,MATCH($C1022,Reference!$M:$M,0),2),"Exclude")</f>
        <v>Nonlabor</v>
      </c>
      <c r="O1022" s="14" t="str">
        <f>VLOOKUP(X1022,'Department Detail'!$A$2:$F$5229,5,FALSE)</f>
        <v>System Operations</v>
      </c>
      <c r="R1022" s="76"/>
      <c r="X1022" s="14">
        <v>2002</v>
      </c>
    </row>
    <row r="1023" spans="1:24" s="14" customFormat="1" ht="15" thickBot="1" x14ac:dyDescent="0.35">
      <c r="A1023" s="13"/>
      <c r="B1023" s="57" t="s">
        <v>590</v>
      </c>
      <c r="C1023" s="57" t="s">
        <v>188</v>
      </c>
      <c r="D1023" s="56">
        <v>80.67</v>
      </c>
      <c r="E1023" s="56"/>
      <c r="F1023" s="14">
        <f>IF(AND(LEFT($C1023,4)&lt;&gt;"8310")*OR(_xlfn.IFNA(MATCH(LEFT($B1023,8),Reference!$E:$E,0),0),(_xlfn.IFNA(MATCH(MID($B1023,5,4),Reference!$E:$E,0),0))),$D1023,)</f>
        <v>0</v>
      </c>
      <c r="G1023" s="14">
        <f t="shared" ref="G1023:G1086" si="95">IF(AND(ISNUMBER(SEARCH("5024*",B1023)),(F1023=0)),D1023,)</f>
        <v>0</v>
      </c>
      <c r="H1023" s="14">
        <f t="shared" ref="H1023:H1086" si="96">IF(AND(ISNUMBER(SEARCH("5025*",B1023)),(F1023=0)),D1023,)</f>
        <v>0</v>
      </c>
      <c r="I1023" s="14">
        <f>IF(AND(F1023=0,G1023=0,H1023=0,_xlfn.IFNA(MATCH(LEFT($B1023,8),Reference!$G:$G,0),0)),0,
IF(AND(F1023=0,G1023=0,H1023=0,_xlfn.IFNA(MATCH(LEFT($B1023,8),Reference!$H:$H,0),0)),$D1023,
IF(AND(F1023=0,G1023=0,H1023=0,_xlfn.IFNA(MATCH(LEFT($C1023,4),Reference!$H:$H,0),0)),$D1023,
IF((AND(F1023=0,G1023=0,H1023=0,(_xlfn.IFNA(MATCH(LEFT($B1023,4),Reference!$H:$H,0),0)))),$D1023,
IF(AND(F1023=0,G1023=0,H1023=0,_xlfn.IFNA(MATCH(MID($B1023,5,4),Reference!$H:$H,0),0),LEFT($C1023,4)&lt;&gt;"8865"),$D1023,0)))))</f>
        <v>80.67</v>
      </c>
      <c r="J1023" s="14">
        <f t="shared" ref="J1023:J1086" si="97">IF(AND(F1023=0,G1023=0,H1023=0,I1023=0),D1023,)</f>
        <v>0</v>
      </c>
      <c r="K1023" s="14">
        <f t="shared" ref="K1023:K1086" si="98">SUM(F1023:J1023)</f>
        <v>80.67</v>
      </c>
      <c r="L1023" s="14">
        <f t="shared" ref="L1023:L1086" si="99">K1023-D1023</f>
        <v>0</v>
      </c>
      <c r="M1023" s="14" t="str">
        <f>IFERROR(IFERROR(INDEX(Reference!$C:$C,MATCH(VALUE(LEFT(B1023,(FIND("-",B1023,1)-1))),Reference!$B:$B,0)),INDEX(Reference!$C:$C,MATCH((LEFT(B1023,(FIND("-",B1023,1)-1))),Reference!$B:$B,0))),IFERROR(IF(FIND("-",B1023),"Asset Management",""),""))</f>
        <v>DBU/Generation Interconnect</v>
      </c>
      <c r="N1023" s="14" t="str">
        <f>_xlfn.IFNA(INDEX(Reference!$M:$N,MATCH($C1023,Reference!$M:$M,0),2),"Exclude")</f>
        <v>NonUnion Labor</v>
      </c>
      <c r="O1023" s="14" t="str">
        <f>VLOOKUP(X1023,'Department Detail'!$A$2:$F$5229,5,FALSE)</f>
        <v>System Operations</v>
      </c>
      <c r="R1023" s="76"/>
      <c r="X1023" s="14">
        <v>2002</v>
      </c>
    </row>
    <row r="1024" spans="1:24" s="14" customFormat="1" ht="15" thickBot="1" x14ac:dyDescent="0.35">
      <c r="A1024" s="13"/>
      <c r="B1024" s="57" t="s">
        <v>590</v>
      </c>
      <c r="C1024" s="57" t="s">
        <v>191</v>
      </c>
      <c r="D1024" s="56">
        <v>524.93000000000006</v>
      </c>
      <c r="E1024" s="56"/>
      <c r="F1024" s="14">
        <f>IF(AND(LEFT($C1024,4)&lt;&gt;"8310")*OR(_xlfn.IFNA(MATCH(LEFT($B1024,8),Reference!$E:$E,0),0),(_xlfn.IFNA(MATCH(MID($B1024,5,4),Reference!$E:$E,0),0))),$D1024,)</f>
        <v>0</v>
      </c>
      <c r="G1024" s="14">
        <f t="shared" si="95"/>
        <v>0</v>
      </c>
      <c r="H1024" s="14">
        <f t="shared" si="96"/>
        <v>0</v>
      </c>
      <c r="I1024" s="14">
        <f>IF(AND(F1024=0,G1024=0,H1024=0,_xlfn.IFNA(MATCH(LEFT($B1024,8),Reference!$G:$G,0),0)),0,
IF(AND(F1024=0,G1024=0,H1024=0,_xlfn.IFNA(MATCH(LEFT($B1024,8),Reference!$H:$H,0),0)),$D1024,
IF(AND(F1024=0,G1024=0,H1024=0,_xlfn.IFNA(MATCH(LEFT($C1024,4),Reference!$H:$H,0),0)),$D1024,
IF((AND(F1024=0,G1024=0,H1024=0,(_xlfn.IFNA(MATCH(LEFT($B1024,4),Reference!$H:$H,0),0)))),$D1024,
IF(AND(F1024=0,G1024=0,H1024=0,_xlfn.IFNA(MATCH(MID($B1024,5,4),Reference!$H:$H,0),0),LEFT($C1024,4)&lt;&gt;"8865"),$D1024,0)))))</f>
        <v>524.93000000000006</v>
      </c>
      <c r="J1024" s="14">
        <f t="shared" si="97"/>
        <v>0</v>
      </c>
      <c r="K1024" s="14">
        <f t="shared" si="98"/>
        <v>524.93000000000006</v>
      </c>
      <c r="L1024" s="14">
        <f t="shared" si="99"/>
        <v>0</v>
      </c>
      <c r="M1024" s="14" t="str">
        <f>IFERROR(IFERROR(INDEX(Reference!$C:$C,MATCH(VALUE(LEFT(B1024,(FIND("-",B1024,1)-1))),Reference!$B:$B,0)),INDEX(Reference!$C:$C,MATCH((LEFT(B1024,(FIND("-",B1024,1)-1))),Reference!$B:$B,0))),IFERROR(IF(FIND("-",B1024),"Asset Management",""),""))</f>
        <v>DBU/Generation Interconnect</v>
      </c>
      <c r="N1024" s="14" t="str">
        <f>_xlfn.IFNA(INDEX(Reference!$M:$N,MATCH($C1024,Reference!$M:$M,0),2),"Exclude")</f>
        <v>Union Labor</v>
      </c>
      <c r="O1024" s="14" t="str">
        <f>VLOOKUP(X1024,'Department Detail'!$A$2:$F$5229,5,FALSE)</f>
        <v>System Operations</v>
      </c>
      <c r="R1024" s="76"/>
      <c r="X1024" s="14">
        <v>2002</v>
      </c>
    </row>
    <row r="1025" spans="1:24" s="14" customFormat="1" ht="15" thickBot="1" x14ac:dyDescent="0.35">
      <c r="A1025" s="13"/>
      <c r="B1025" s="57" t="s">
        <v>591</v>
      </c>
      <c r="C1025" s="57" t="s">
        <v>183</v>
      </c>
      <c r="D1025" s="56">
        <v>-100429.83</v>
      </c>
      <c r="E1025" s="56"/>
      <c r="F1025" s="14">
        <f>IF(AND(LEFT($C1025,4)&lt;&gt;"8310")*OR(_xlfn.IFNA(MATCH(LEFT($B1025,8),Reference!$E:$E,0),0),(_xlfn.IFNA(MATCH(MID($B1025,5,4),Reference!$E:$E,0),0))),$D1025,)</f>
        <v>-100429.83</v>
      </c>
      <c r="G1025" s="14">
        <f t="shared" si="95"/>
        <v>0</v>
      </c>
      <c r="H1025" s="14">
        <f t="shared" si="96"/>
        <v>0</v>
      </c>
      <c r="I1025" s="14">
        <f>IF(AND(F1025=0,G1025=0,H1025=0,_xlfn.IFNA(MATCH(LEFT($B1025,8),Reference!$G:$G,0),0)),0,
IF(AND(F1025=0,G1025=0,H1025=0,_xlfn.IFNA(MATCH(LEFT($B1025,8),Reference!$H:$H,0),0)),$D1025,
IF(AND(F1025=0,G1025=0,H1025=0,_xlfn.IFNA(MATCH(LEFT($C1025,4),Reference!$H:$H,0),0)),$D1025,
IF((AND(F1025=0,G1025=0,H1025=0,(_xlfn.IFNA(MATCH(LEFT($B1025,4),Reference!$H:$H,0),0)))),$D1025,
IF(AND(F1025=0,G1025=0,H1025=0,_xlfn.IFNA(MATCH(MID($B1025,5,4),Reference!$H:$H,0),0),LEFT($C1025,4)&lt;&gt;"8865"),$D1025,0)))))</f>
        <v>0</v>
      </c>
      <c r="J1025" s="14">
        <f t="shared" si="97"/>
        <v>0</v>
      </c>
      <c r="K1025" s="14">
        <f t="shared" si="98"/>
        <v>-100429.83</v>
      </c>
      <c r="L1025" s="14">
        <f t="shared" si="99"/>
        <v>0</v>
      </c>
      <c r="M1025" s="14" t="str">
        <f>IFERROR(IFERROR(INDEX(Reference!$C:$C,MATCH(VALUE(LEFT(B1025,(FIND("-",B1025,1)-1))),Reference!$B:$B,0)),INDEX(Reference!$C:$C,MATCH((LEFT(B1025,(FIND("-",B1025,1)-1))),Reference!$B:$B,0))),IFERROR(IF(FIND("-",B1025),"Asset Management",""),""))</f>
        <v>DBU/Generation Interconnect</v>
      </c>
      <c r="N1025" s="14" t="str">
        <f>_xlfn.IFNA(INDEX(Reference!$M:$N,MATCH($C1025,Reference!$M:$M,0),2),"Exclude")</f>
        <v>Exclude</v>
      </c>
      <c r="O1025" s="14" t="str">
        <f>VLOOKUP(X1025,'Department Detail'!$A$2:$F$5229,5,FALSE)</f>
        <v>System Operations</v>
      </c>
      <c r="R1025" s="76"/>
      <c r="X1025" s="14">
        <v>2002</v>
      </c>
    </row>
    <row r="1026" spans="1:24" s="14" customFormat="1" ht="15" thickBot="1" x14ac:dyDescent="0.35">
      <c r="A1026" s="13"/>
      <c r="B1026" s="57" t="s">
        <v>591</v>
      </c>
      <c r="C1026" s="57" t="s">
        <v>185</v>
      </c>
      <c r="D1026" s="56">
        <v>120360.77386532615</v>
      </c>
      <c r="E1026" s="56"/>
      <c r="F1026" s="14">
        <f>IF(AND(LEFT($C1026,4)&lt;&gt;"8310")*OR(_xlfn.IFNA(MATCH(LEFT($B1026,8),Reference!$E:$E,0),0),(_xlfn.IFNA(MATCH(MID($B1026,5,4),Reference!$E:$E,0),0))),$D1026,)</f>
        <v>120360.77386532615</v>
      </c>
      <c r="G1026" s="14">
        <f t="shared" si="95"/>
        <v>0</v>
      </c>
      <c r="H1026" s="14">
        <f t="shared" si="96"/>
        <v>0</v>
      </c>
      <c r="I1026" s="14">
        <f>IF(AND(F1026=0,G1026=0,H1026=0,_xlfn.IFNA(MATCH(LEFT($B1026,8),Reference!$G:$G,0),0)),0,
IF(AND(F1026=0,G1026=0,H1026=0,_xlfn.IFNA(MATCH(LEFT($B1026,8),Reference!$H:$H,0),0)),$D1026,
IF(AND(F1026=0,G1026=0,H1026=0,_xlfn.IFNA(MATCH(LEFT($C1026,4),Reference!$H:$H,0),0)),$D1026,
IF((AND(F1026=0,G1026=0,H1026=0,(_xlfn.IFNA(MATCH(LEFT($B1026,4),Reference!$H:$H,0),0)))),$D1026,
IF(AND(F1026=0,G1026=0,H1026=0,_xlfn.IFNA(MATCH(MID($B1026,5,4),Reference!$H:$H,0),0),LEFT($C1026,4)&lt;&gt;"8865"),$D1026,0)))))</f>
        <v>0</v>
      </c>
      <c r="J1026" s="14">
        <f t="shared" si="97"/>
        <v>0</v>
      </c>
      <c r="K1026" s="14">
        <f t="shared" si="98"/>
        <v>120360.77386532615</v>
      </c>
      <c r="L1026" s="14">
        <f t="shared" si="99"/>
        <v>0</v>
      </c>
      <c r="M1026" s="14" t="str">
        <f>IFERROR(IFERROR(INDEX(Reference!$C:$C,MATCH(VALUE(LEFT(B1026,(FIND("-",B1026,1)-1))),Reference!$B:$B,0)),INDEX(Reference!$C:$C,MATCH((LEFT(B1026,(FIND("-",B1026,1)-1))),Reference!$B:$B,0))),IFERROR(IF(FIND("-",B1026),"Asset Management",""),""))</f>
        <v>DBU/Generation Interconnect</v>
      </c>
      <c r="N1026" s="14" t="str">
        <f>_xlfn.IFNA(INDEX(Reference!$M:$N,MATCH($C1026,Reference!$M:$M,0),2),"Exclude")</f>
        <v>NonUnion Labor</v>
      </c>
      <c r="O1026" s="14" t="str">
        <f>VLOOKUP(X1026,'Department Detail'!$A$2:$F$5229,5,FALSE)</f>
        <v>System Operations</v>
      </c>
      <c r="R1026" s="76"/>
      <c r="X1026" s="14">
        <v>2002</v>
      </c>
    </row>
    <row r="1027" spans="1:24" s="14" customFormat="1" ht="15" thickBot="1" x14ac:dyDescent="0.35">
      <c r="A1027" s="13"/>
      <c r="B1027" s="57" t="s">
        <v>592</v>
      </c>
      <c r="C1027" s="57" t="s">
        <v>241</v>
      </c>
      <c r="D1027" s="56">
        <v>-806</v>
      </c>
      <c r="E1027" s="56"/>
      <c r="F1027" s="14">
        <f>IF(AND(LEFT($C1027,4)&lt;&gt;"8310")*OR(_xlfn.IFNA(MATCH(LEFT($B1027,8),Reference!$E:$E,0),0),(_xlfn.IFNA(MATCH(MID($B1027,5,4),Reference!$E:$E,0),0))),$D1027,)</f>
        <v>0</v>
      </c>
      <c r="G1027" s="14">
        <f t="shared" si="95"/>
        <v>0</v>
      </c>
      <c r="H1027" s="14">
        <f t="shared" si="96"/>
        <v>0</v>
      </c>
      <c r="I1027" s="14">
        <f>IF(AND(F1027=0,G1027=0,H1027=0,_xlfn.IFNA(MATCH(LEFT($B1027,8),Reference!$G:$G,0),0)),0,
IF(AND(F1027=0,G1027=0,H1027=0,_xlfn.IFNA(MATCH(LEFT($B1027,8),Reference!$H:$H,0),0)),$D1027,
IF(AND(F1027=0,G1027=0,H1027=0,_xlfn.IFNA(MATCH(LEFT($C1027,4),Reference!$H:$H,0),0)),$D1027,
IF((AND(F1027=0,G1027=0,H1027=0,(_xlfn.IFNA(MATCH(LEFT($B1027,4),Reference!$H:$H,0),0)))),$D1027,
IF(AND(F1027=0,G1027=0,H1027=0,_xlfn.IFNA(MATCH(MID($B1027,5,4),Reference!$H:$H,0),0),LEFT($C1027,4)&lt;&gt;"8865"),$D1027,0)))))</f>
        <v>0</v>
      </c>
      <c r="J1027" s="14">
        <f t="shared" si="97"/>
        <v>-806</v>
      </c>
      <c r="K1027" s="14">
        <f t="shared" si="98"/>
        <v>-806</v>
      </c>
      <c r="L1027" s="14">
        <f t="shared" si="99"/>
        <v>0</v>
      </c>
      <c r="M1027" s="14" t="str">
        <f>IFERROR(IFERROR(INDEX(Reference!$C:$C,MATCH(VALUE(LEFT(B1027,(FIND("-",B1027,1)-1))),Reference!$B:$B,0)),INDEX(Reference!$C:$C,MATCH((LEFT(B1027,(FIND("-",B1027,1)-1))),Reference!$B:$B,0))),IFERROR(IF(FIND("-",B1027),"Asset Management",""),""))</f>
        <v>Asset Management</v>
      </c>
      <c r="N1027" s="14" t="str">
        <f>_xlfn.IFNA(INDEX(Reference!$M:$N,MATCH($C1027,Reference!$M:$M,0),2),"Exclude")</f>
        <v>Project Proceeds</v>
      </c>
      <c r="O1027" s="14" t="str">
        <f>VLOOKUP(X1027,'Department Detail'!$A$2:$F$5229,5,FALSE)</f>
        <v>System Operations</v>
      </c>
      <c r="R1027" s="76"/>
      <c r="X1027" s="14">
        <v>2002</v>
      </c>
    </row>
    <row r="1028" spans="1:24" s="14" customFormat="1" ht="15" thickBot="1" x14ac:dyDescent="0.35">
      <c r="A1028" s="13"/>
      <c r="B1028" s="57" t="s">
        <v>593</v>
      </c>
      <c r="C1028" s="57" t="s">
        <v>239</v>
      </c>
      <c r="D1028" s="56">
        <v>-4431.75</v>
      </c>
      <c r="E1028" s="56"/>
      <c r="F1028" s="14">
        <f>IF(AND(LEFT($C1028,4)&lt;&gt;"8310")*OR(_xlfn.IFNA(MATCH(LEFT($B1028,8),Reference!$E:$E,0),0),(_xlfn.IFNA(MATCH(MID($B1028,5,4),Reference!$E:$E,0),0))),$D1028,)</f>
        <v>0</v>
      </c>
      <c r="G1028" s="14">
        <f t="shared" si="95"/>
        <v>0</v>
      </c>
      <c r="H1028" s="14">
        <f t="shared" si="96"/>
        <v>0</v>
      </c>
      <c r="I1028" s="14">
        <f>IF(AND(F1028=0,G1028=0,H1028=0,_xlfn.IFNA(MATCH(LEFT($B1028,8),Reference!$G:$G,0),0)),0,
IF(AND(F1028=0,G1028=0,H1028=0,_xlfn.IFNA(MATCH(LEFT($B1028,8),Reference!$H:$H,0),0)),$D1028,
IF(AND(F1028=0,G1028=0,H1028=0,_xlfn.IFNA(MATCH(LEFT($C1028,4),Reference!$H:$H,0),0)),$D1028,
IF((AND(F1028=0,G1028=0,H1028=0,(_xlfn.IFNA(MATCH(LEFT($B1028,4),Reference!$H:$H,0),0)))),$D1028,
IF(AND(F1028=0,G1028=0,H1028=0,_xlfn.IFNA(MATCH(MID($B1028,5,4),Reference!$H:$H,0),0),LEFT($C1028,4)&lt;&gt;"8865"),$D1028,0)))))</f>
        <v>0</v>
      </c>
      <c r="J1028" s="14">
        <f t="shared" si="97"/>
        <v>-4431.75</v>
      </c>
      <c r="K1028" s="14">
        <f t="shared" si="98"/>
        <v>-4431.75</v>
      </c>
      <c r="L1028" s="14">
        <f t="shared" si="99"/>
        <v>0</v>
      </c>
      <c r="M1028" s="14" t="str">
        <f>IFERROR(IFERROR(INDEX(Reference!$C:$C,MATCH(VALUE(LEFT(B1028,(FIND("-",B1028,1)-1))),Reference!$B:$B,0)),INDEX(Reference!$C:$C,MATCH((LEFT(B1028,(FIND("-",B1028,1)-1))),Reference!$B:$B,0))),IFERROR(IF(FIND("-",B1028),"Asset Management",""),""))</f>
        <v>Asset Management</v>
      </c>
      <c r="N1028" s="14" t="str">
        <f>_xlfn.IFNA(INDEX(Reference!$M:$N,MATCH($C1028,Reference!$M:$M,0),2),"Exclude")</f>
        <v>Inventory</v>
      </c>
      <c r="O1028" s="14" t="str">
        <f>VLOOKUP(X1028,'Department Detail'!$A$2:$F$5229,5,FALSE)</f>
        <v>System Operations</v>
      </c>
      <c r="R1028" s="76"/>
      <c r="X1028" s="14">
        <v>2002</v>
      </c>
    </row>
    <row r="1029" spans="1:24" s="14" customFormat="1" ht="15" thickBot="1" x14ac:dyDescent="0.35">
      <c r="A1029" s="13"/>
      <c r="B1029" s="57" t="s">
        <v>593</v>
      </c>
      <c r="C1029" s="57" t="s">
        <v>179</v>
      </c>
      <c r="D1029" s="56">
        <v>11187.66</v>
      </c>
      <c r="E1029" s="56"/>
      <c r="F1029" s="14">
        <f>IF(AND(LEFT($C1029,4)&lt;&gt;"8310")*OR(_xlfn.IFNA(MATCH(LEFT($B1029,8),Reference!$E:$E,0),0),(_xlfn.IFNA(MATCH(MID($B1029,5,4),Reference!$E:$E,0),0))),$D1029,)</f>
        <v>0</v>
      </c>
      <c r="G1029" s="14">
        <f t="shared" si="95"/>
        <v>0</v>
      </c>
      <c r="H1029" s="14">
        <f t="shared" si="96"/>
        <v>0</v>
      </c>
      <c r="I1029" s="14">
        <f>IF(AND(F1029=0,G1029=0,H1029=0,_xlfn.IFNA(MATCH(LEFT($B1029,8),Reference!$G:$G,0),0)),0,
IF(AND(F1029=0,G1029=0,H1029=0,_xlfn.IFNA(MATCH(LEFT($B1029,8),Reference!$H:$H,0),0)),$D1029,
IF(AND(F1029=0,G1029=0,H1029=0,_xlfn.IFNA(MATCH(LEFT($C1029,4),Reference!$H:$H,0),0)),$D1029,
IF((AND(F1029=0,G1029=0,H1029=0,(_xlfn.IFNA(MATCH(LEFT($B1029,4),Reference!$H:$H,0),0)))),$D1029,
IF(AND(F1029=0,G1029=0,H1029=0,_xlfn.IFNA(MATCH(MID($B1029,5,4),Reference!$H:$H,0),0),LEFT($C1029,4)&lt;&gt;"8865"),$D1029,0)))))</f>
        <v>0</v>
      </c>
      <c r="J1029" s="14">
        <f t="shared" si="97"/>
        <v>11187.66</v>
      </c>
      <c r="K1029" s="14">
        <f t="shared" si="98"/>
        <v>11187.66</v>
      </c>
      <c r="L1029" s="14">
        <f t="shared" si="99"/>
        <v>0</v>
      </c>
      <c r="M1029" s="14" t="str">
        <f>IFERROR(IFERROR(INDEX(Reference!$C:$C,MATCH(VALUE(LEFT(B1029,(FIND("-",B1029,1)-1))),Reference!$B:$B,0)),INDEX(Reference!$C:$C,MATCH((LEFT(B1029,(FIND("-",B1029,1)-1))),Reference!$B:$B,0))),IFERROR(IF(FIND("-",B1029),"Asset Management",""),""))</f>
        <v>Asset Management</v>
      </c>
      <c r="N1029" s="14" t="str">
        <f>_xlfn.IFNA(INDEX(Reference!$M:$N,MATCH($C1029,Reference!$M:$M,0),2),"Exclude")</f>
        <v>Exclude</v>
      </c>
      <c r="O1029" s="14" t="str">
        <f>VLOOKUP(X1029,'Department Detail'!$A$2:$F$5229,5,FALSE)</f>
        <v>System Operations</v>
      </c>
      <c r="R1029" s="76"/>
      <c r="X1029" s="14">
        <v>2002</v>
      </c>
    </row>
    <row r="1030" spans="1:24" s="14" customFormat="1" ht="15" thickBot="1" x14ac:dyDescent="0.35">
      <c r="A1030" s="13"/>
      <c r="B1030" s="57" t="s">
        <v>594</v>
      </c>
      <c r="C1030" s="57" t="s">
        <v>186</v>
      </c>
      <c r="D1030" s="56">
        <v>1545</v>
      </c>
      <c r="E1030" s="56"/>
      <c r="F1030" s="14">
        <f>IF(AND(LEFT($C1030,4)&lt;&gt;"8310")*OR(_xlfn.IFNA(MATCH(LEFT($B1030,8),Reference!$E:$E,0),0),(_xlfn.IFNA(MATCH(MID($B1030,5,4),Reference!$E:$E,0),0))),$D1030,)</f>
        <v>0</v>
      </c>
      <c r="G1030" s="14">
        <f t="shared" si="95"/>
        <v>0</v>
      </c>
      <c r="H1030" s="14">
        <f t="shared" si="96"/>
        <v>0</v>
      </c>
      <c r="I1030" s="14">
        <f>IF(AND(F1030=0,G1030=0,H1030=0,_xlfn.IFNA(MATCH(LEFT($B1030,8),Reference!$G:$G,0),0)),0,
IF(AND(F1030=0,G1030=0,H1030=0,_xlfn.IFNA(MATCH(LEFT($B1030,8),Reference!$H:$H,0),0)),$D1030,
IF(AND(F1030=0,G1030=0,H1030=0,_xlfn.IFNA(MATCH(LEFT($C1030,4),Reference!$H:$H,0),0)),$D1030,
IF((AND(F1030=0,G1030=0,H1030=0,(_xlfn.IFNA(MATCH(LEFT($B1030,4),Reference!$H:$H,0),0)))),$D1030,
IF(AND(F1030=0,G1030=0,H1030=0,_xlfn.IFNA(MATCH(MID($B1030,5,4),Reference!$H:$H,0),0),LEFT($C1030,4)&lt;&gt;"8865"),$D1030,0)))))</f>
        <v>0</v>
      </c>
      <c r="J1030" s="14">
        <f t="shared" si="97"/>
        <v>1545</v>
      </c>
      <c r="K1030" s="14">
        <f t="shared" si="98"/>
        <v>1545</v>
      </c>
      <c r="L1030" s="14">
        <f t="shared" si="99"/>
        <v>0</v>
      </c>
      <c r="M1030" s="14" t="str">
        <f>IFERROR(IFERROR(INDEX(Reference!$C:$C,MATCH(VALUE(LEFT(B1030,(FIND("-",B1030,1)-1))),Reference!$B:$B,0)),INDEX(Reference!$C:$C,MATCH((LEFT(B1030,(FIND("-",B1030,1)-1))),Reference!$B:$B,0))),IFERROR(IF(FIND("-",B1030),"Asset Management",""),""))</f>
        <v>Asset Management</v>
      </c>
      <c r="N1030" s="14" t="str">
        <f>_xlfn.IFNA(INDEX(Reference!$M:$N,MATCH($C1030,Reference!$M:$M,0),2),"Exclude")</f>
        <v>Union Labor</v>
      </c>
      <c r="O1030" s="14" t="str">
        <f>VLOOKUP(X1030,'Department Detail'!$A$2:$F$5229,5,FALSE)</f>
        <v>System Operations</v>
      </c>
      <c r="R1030" s="76"/>
      <c r="X1030" s="14">
        <v>2002</v>
      </c>
    </row>
    <row r="1031" spans="1:24" s="14" customFormat="1" ht="15" thickBot="1" x14ac:dyDescent="0.35">
      <c r="A1031" s="13"/>
      <c r="B1031" s="57" t="s">
        <v>595</v>
      </c>
      <c r="C1031" s="57" t="s">
        <v>190</v>
      </c>
      <c r="D1031" s="56">
        <v>12325.42</v>
      </c>
      <c r="E1031" s="56"/>
      <c r="F1031" s="14">
        <f>IF(AND(LEFT($C1031,4)&lt;&gt;"8310")*OR(_xlfn.IFNA(MATCH(LEFT($B1031,8),Reference!$E:$E,0),0),(_xlfn.IFNA(MATCH(MID($B1031,5,4),Reference!$E:$E,0),0))),$D1031,)</f>
        <v>0</v>
      </c>
      <c r="G1031" s="14">
        <f t="shared" si="95"/>
        <v>0</v>
      </c>
      <c r="H1031" s="14">
        <f t="shared" si="96"/>
        <v>0</v>
      </c>
      <c r="I1031" s="14">
        <f>IF(AND(F1031=0,G1031=0,H1031=0,_xlfn.IFNA(MATCH(LEFT($B1031,8),Reference!$G:$G,0),0)),0,
IF(AND(F1031=0,G1031=0,H1031=0,_xlfn.IFNA(MATCH(LEFT($B1031,8),Reference!$H:$H,0),0)),$D1031,
IF(AND(F1031=0,G1031=0,H1031=0,_xlfn.IFNA(MATCH(LEFT($C1031,4),Reference!$H:$H,0),0)),$D1031,
IF((AND(F1031=0,G1031=0,H1031=0,(_xlfn.IFNA(MATCH(LEFT($B1031,4),Reference!$H:$H,0),0)))),$D1031,
IF(AND(F1031=0,G1031=0,H1031=0,_xlfn.IFNA(MATCH(MID($B1031,5,4),Reference!$H:$H,0),0),LEFT($C1031,4)&lt;&gt;"8865"),$D1031,0)))))</f>
        <v>0</v>
      </c>
      <c r="J1031" s="14">
        <f t="shared" si="97"/>
        <v>12325.42</v>
      </c>
      <c r="K1031" s="14">
        <f t="shared" si="98"/>
        <v>12325.42</v>
      </c>
      <c r="L1031" s="14">
        <f t="shared" si="99"/>
        <v>0</v>
      </c>
      <c r="M1031" s="14" t="str">
        <f>IFERROR(IFERROR(INDEX(Reference!$C:$C,MATCH(VALUE(LEFT(B1031,(FIND("-",B1031,1)-1))),Reference!$B:$B,0)),INDEX(Reference!$C:$C,MATCH((LEFT(B1031,(FIND("-",B1031,1)-1))),Reference!$B:$B,0))),IFERROR(IF(FIND("-",B1031),"Asset Management",""),""))</f>
        <v>DBU/Line Clearance</v>
      </c>
      <c r="N1031" s="14" t="str">
        <f>_xlfn.IFNA(INDEX(Reference!$M:$N,MATCH($C1031,Reference!$M:$M,0),2),"Exclude")</f>
        <v>Nonlabor</v>
      </c>
      <c r="O1031" s="14" t="str">
        <f>VLOOKUP(X1031,'Department Detail'!$A$2:$F$5229,5,FALSE)</f>
        <v>System Operations</v>
      </c>
      <c r="R1031" s="76"/>
      <c r="X1031" s="14">
        <v>2002</v>
      </c>
    </row>
    <row r="1032" spans="1:24" s="14" customFormat="1" ht="15" thickBot="1" x14ac:dyDescent="0.35">
      <c r="A1032" s="13"/>
      <c r="B1032" s="57" t="s">
        <v>595</v>
      </c>
      <c r="C1032" s="57" t="s">
        <v>185</v>
      </c>
      <c r="D1032" s="56">
        <v>224.61333333333334</v>
      </c>
      <c r="E1032" s="56"/>
      <c r="F1032" s="14">
        <f>IF(AND(LEFT($C1032,4)&lt;&gt;"8310")*OR(_xlfn.IFNA(MATCH(LEFT($B1032,8),Reference!$E:$E,0),0),(_xlfn.IFNA(MATCH(MID($B1032,5,4),Reference!$E:$E,0),0))),$D1032,)</f>
        <v>0</v>
      </c>
      <c r="G1032" s="14">
        <f t="shared" si="95"/>
        <v>0</v>
      </c>
      <c r="H1032" s="14">
        <f t="shared" si="96"/>
        <v>0</v>
      </c>
      <c r="I1032" s="14">
        <f>IF(AND(F1032=0,G1032=0,H1032=0,_xlfn.IFNA(MATCH(LEFT($B1032,8),Reference!$G:$G,0),0)),0,
IF(AND(F1032=0,G1032=0,H1032=0,_xlfn.IFNA(MATCH(LEFT($B1032,8),Reference!$H:$H,0),0)),$D1032,
IF(AND(F1032=0,G1032=0,H1032=0,_xlfn.IFNA(MATCH(LEFT($C1032,4),Reference!$H:$H,0),0)),$D1032,
IF((AND(F1032=0,G1032=0,H1032=0,(_xlfn.IFNA(MATCH(LEFT($B1032,4),Reference!$H:$H,0),0)))),$D1032,
IF(AND(F1032=0,G1032=0,H1032=0,_xlfn.IFNA(MATCH(MID($B1032,5,4),Reference!$H:$H,0),0),LEFT($C1032,4)&lt;&gt;"8865"),$D1032,0)))))</f>
        <v>0</v>
      </c>
      <c r="J1032" s="14">
        <f t="shared" si="97"/>
        <v>224.61333333333334</v>
      </c>
      <c r="K1032" s="14">
        <f t="shared" si="98"/>
        <v>224.61333333333334</v>
      </c>
      <c r="L1032" s="14">
        <f t="shared" si="99"/>
        <v>0</v>
      </c>
      <c r="M1032" s="14" t="str">
        <f>IFERROR(IFERROR(INDEX(Reference!$C:$C,MATCH(VALUE(LEFT(B1032,(FIND("-",B1032,1)-1))),Reference!$B:$B,0)),INDEX(Reference!$C:$C,MATCH((LEFT(B1032,(FIND("-",B1032,1)-1))),Reference!$B:$B,0))),IFERROR(IF(FIND("-",B1032),"Asset Management",""),""))</f>
        <v>DBU/Line Clearance</v>
      </c>
      <c r="N1032" s="14" t="str">
        <f>_xlfn.IFNA(INDEX(Reference!$M:$N,MATCH($C1032,Reference!$M:$M,0),2),"Exclude")</f>
        <v>NonUnion Labor</v>
      </c>
      <c r="O1032" s="14" t="str">
        <f>VLOOKUP(X1032,'Department Detail'!$A$2:$F$5229,5,FALSE)</f>
        <v>System Operations</v>
      </c>
      <c r="R1032" s="76"/>
      <c r="X1032" s="14">
        <v>2002</v>
      </c>
    </row>
    <row r="1033" spans="1:24" s="14" customFormat="1" ht="15" thickBot="1" x14ac:dyDescent="0.35">
      <c r="A1033" s="13"/>
      <c r="B1033" s="57" t="s">
        <v>596</v>
      </c>
      <c r="C1033" s="57" t="s">
        <v>216</v>
      </c>
      <c r="D1033" s="56">
        <v>200496.22000000003</v>
      </c>
      <c r="E1033" s="56"/>
      <c r="F1033" s="14">
        <f>IF(AND(LEFT($C1033,4)&lt;&gt;"8310")*OR(_xlfn.IFNA(MATCH(LEFT($B1033,8),Reference!$E:$E,0),0),(_xlfn.IFNA(MATCH(MID($B1033,5,4),Reference!$E:$E,0),0))),$D1033,)</f>
        <v>0</v>
      </c>
      <c r="G1033" s="14">
        <f t="shared" si="95"/>
        <v>0</v>
      </c>
      <c r="H1033" s="14">
        <f t="shared" si="96"/>
        <v>0</v>
      </c>
      <c r="I1033" s="14">
        <f>IF(AND(F1033=0,G1033=0,H1033=0,_xlfn.IFNA(MATCH(LEFT($B1033,8),Reference!$G:$G,0),0)),0,
IF(AND(F1033=0,G1033=0,H1033=0,_xlfn.IFNA(MATCH(LEFT($B1033,8),Reference!$H:$H,0),0)),$D1033,
IF(AND(F1033=0,G1033=0,H1033=0,_xlfn.IFNA(MATCH(LEFT($C1033,4),Reference!$H:$H,0),0)),$D1033,
IF((AND(F1033=0,G1033=0,H1033=0,(_xlfn.IFNA(MATCH(LEFT($B1033,4),Reference!$H:$H,0),0)))),$D1033,
IF(AND(F1033=0,G1033=0,H1033=0,_xlfn.IFNA(MATCH(MID($B1033,5,4),Reference!$H:$H,0),0),LEFT($C1033,4)&lt;&gt;"8865"),$D1033,0)))))</f>
        <v>0</v>
      </c>
      <c r="J1033" s="14">
        <f t="shared" si="97"/>
        <v>200496.22000000003</v>
      </c>
      <c r="K1033" s="14">
        <f t="shared" si="98"/>
        <v>200496.22000000003</v>
      </c>
      <c r="L1033" s="14">
        <f t="shared" si="99"/>
        <v>0</v>
      </c>
      <c r="M1033" s="14" t="str">
        <f>IFERROR(IFERROR(INDEX(Reference!$C:$C,MATCH(VALUE(LEFT(B1033,(FIND("-",B1033,1)-1))),Reference!$B:$B,0)),INDEX(Reference!$C:$C,MATCH((LEFT(B1033,(FIND("-",B1033,1)-1))),Reference!$B:$B,0))),IFERROR(IF(FIND("-",B1033),"Asset Management",""),""))</f>
        <v>DBU/Line Clearance</v>
      </c>
      <c r="N1033" s="14" t="str">
        <f>_xlfn.IFNA(INDEX(Reference!$M:$N,MATCH($C1033,Reference!$M:$M,0),2),"Exclude")</f>
        <v>Nonlabor</v>
      </c>
      <c r="O1033" s="14" t="str">
        <f>VLOOKUP(X1033,'Department Detail'!$A$2:$F$5229,5,FALSE)</f>
        <v>System Operations</v>
      </c>
      <c r="R1033" s="76"/>
      <c r="X1033" s="14">
        <v>2151</v>
      </c>
    </row>
    <row r="1034" spans="1:24" s="14" customFormat="1" ht="15" thickBot="1" x14ac:dyDescent="0.35">
      <c r="A1034" s="13"/>
      <c r="B1034" s="57" t="s">
        <v>597</v>
      </c>
      <c r="C1034" s="57" t="s">
        <v>216</v>
      </c>
      <c r="D1034" s="56">
        <v>238603.39</v>
      </c>
      <c r="E1034" s="56"/>
      <c r="F1034" s="14">
        <f>IF(AND(LEFT($C1034,4)&lt;&gt;"8310")*OR(_xlfn.IFNA(MATCH(LEFT($B1034,8),Reference!$E:$E,0),0),(_xlfn.IFNA(MATCH(MID($B1034,5,4),Reference!$E:$E,0),0))),$D1034,)</f>
        <v>0</v>
      </c>
      <c r="G1034" s="14">
        <f t="shared" si="95"/>
        <v>0</v>
      </c>
      <c r="H1034" s="14">
        <f t="shared" si="96"/>
        <v>0</v>
      </c>
      <c r="I1034" s="14">
        <f>IF(AND(F1034=0,G1034=0,H1034=0,_xlfn.IFNA(MATCH(LEFT($B1034,8),Reference!$G:$G,0),0)),0,
IF(AND(F1034=0,G1034=0,H1034=0,_xlfn.IFNA(MATCH(LEFT($B1034,8),Reference!$H:$H,0),0)),$D1034,
IF(AND(F1034=0,G1034=0,H1034=0,_xlfn.IFNA(MATCH(LEFT($C1034,4),Reference!$H:$H,0),0)),$D1034,
IF((AND(F1034=0,G1034=0,H1034=0,(_xlfn.IFNA(MATCH(LEFT($B1034,4),Reference!$H:$H,0),0)))),$D1034,
IF(AND(F1034=0,G1034=0,H1034=0,_xlfn.IFNA(MATCH(MID($B1034,5,4),Reference!$H:$H,0),0),LEFT($C1034,4)&lt;&gt;"8865"),$D1034,0)))))</f>
        <v>0</v>
      </c>
      <c r="J1034" s="14">
        <f t="shared" si="97"/>
        <v>238603.39</v>
      </c>
      <c r="K1034" s="14">
        <f t="shared" si="98"/>
        <v>238603.39</v>
      </c>
      <c r="L1034" s="14">
        <f t="shared" si="99"/>
        <v>0</v>
      </c>
      <c r="M1034" s="14" t="str">
        <f>IFERROR(IFERROR(INDEX(Reference!$C:$C,MATCH(VALUE(LEFT(B1034,(FIND("-",B1034,1)-1))),Reference!$B:$B,0)),INDEX(Reference!$C:$C,MATCH((LEFT(B1034,(FIND("-",B1034,1)-1))),Reference!$B:$B,0))),IFERROR(IF(FIND("-",B1034),"Asset Management",""),""))</f>
        <v>DBU/Line Clearance</v>
      </c>
      <c r="N1034" s="14" t="str">
        <f>_xlfn.IFNA(INDEX(Reference!$M:$N,MATCH($C1034,Reference!$M:$M,0),2),"Exclude")</f>
        <v>Nonlabor</v>
      </c>
      <c r="O1034" s="14" t="str">
        <f>VLOOKUP(X1034,'Department Detail'!$A$2:$F$5229,5,FALSE)</f>
        <v>System Operations</v>
      </c>
      <c r="R1034" s="76"/>
      <c r="X1034" s="14">
        <v>2151</v>
      </c>
    </row>
    <row r="1035" spans="1:24" s="14" customFormat="1" ht="15" thickBot="1" x14ac:dyDescent="0.35">
      <c r="A1035" s="13"/>
      <c r="B1035" s="57" t="s">
        <v>597</v>
      </c>
      <c r="C1035" s="57" t="s">
        <v>217</v>
      </c>
      <c r="D1035" s="56">
        <v>-12000</v>
      </c>
      <c r="E1035" s="56"/>
      <c r="F1035" s="14">
        <f>IF(AND(LEFT($C1035,4)&lt;&gt;"8310")*OR(_xlfn.IFNA(MATCH(LEFT($B1035,8),Reference!$E:$E,0),0),(_xlfn.IFNA(MATCH(MID($B1035,5,4),Reference!$E:$E,0),0))),$D1035,)</f>
        <v>0</v>
      </c>
      <c r="G1035" s="14">
        <f t="shared" si="95"/>
        <v>0</v>
      </c>
      <c r="H1035" s="14">
        <f t="shared" si="96"/>
        <v>0</v>
      </c>
      <c r="I1035" s="14">
        <f>IF(AND(F1035=0,G1035=0,H1035=0,_xlfn.IFNA(MATCH(LEFT($B1035,8),Reference!$G:$G,0),0)),0,
IF(AND(F1035=0,G1035=0,H1035=0,_xlfn.IFNA(MATCH(LEFT($B1035,8),Reference!$H:$H,0),0)),$D1035,
IF(AND(F1035=0,G1035=0,H1035=0,_xlfn.IFNA(MATCH(LEFT($C1035,4),Reference!$H:$H,0),0)),$D1035,
IF((AND(F1035=0,G1035=0,H1035=0,(_xlfn.IFNA(MATCH(LEFT($B1035,4),Reference!$H:$H,0),0)))),$D1035,
IF(AND(F1035=0,G1035=0,H1035=0,_xlfn.IFNA(MATCH(MID($B1035,5,4),Reference!$H:$H,0),0),LEFT($C1035,4)&lt;&gt;"8865"),$D1035,0)))))</f>
        <v>0</v>
      </c>
      <c r="J1035" s="14">
        <f t="shared" si="97"/>
        <v>-12000</v>
      </c>
      <c r="K1035" s="14">
        <f t="shared" si="98"/>
        <v>-12000</v>
      </c>
      <c r="L1035" s="14">
        <f t="shared" si="99"/>
        <v>0</v>
      </c>
      <c r="M1035" s="14" t="str">
        <f>IFERROR(IFERROR(INDEX(Reference!$C:$C,MATCH(VALUE(LEFT(B1035,(FIND("-",B1035,1)-1))),Reference!$B:$B,0)),INDEX(Reference!$C:$C,MATCH((LEFT(B1035,(FIND("-",B1035,1)-1))),Reference!$B:$B,0))),IFERROR(IF(FIND("-",B1035),"Asset Management",""),""))</f>
        <v>DBU/Line Clearance</v>
      </c>
      <c r="N1035" s="14" t="str">
        <f>_xlfn.IFNA(INDEX(Reference!$M:$N,MATCH($C1035,Reference!$M:$M,0),2),"Exclude")</f>
        <v>Exclude</v>
      </c>
      <c r="O1035" s="14" t="str">
        <f>VLOOKUP(X1035,'Department Detail'!$A$2:$F$5229,5,FALSE)</f>
        <v>System Operations</v>
      </c>
      <c r="R1035" s="76"/>
      <c r="X1035" s="14">
        <v>4664</v>
      </c>
    </row>
    <row r="1036" spans="1:24" s="14" customFormat="1" ht="15" thickBot="1" x14ac:dyDescent="0.35">
      <c r="A1036" s="13"/>
      <c r="B1036" s="57" t="s">
        <v>597</v>
      </c>
      <c r="C1036" s="57" t="s">
        <v>185</v>
      </c>
      <c r="D1036" s="56">
        <v>212.95</v>
      </c>
      <c r="E1036" s="56"/>
      <c r="F1036" s="14">
        <f>IF(AND(LEFT($C1036,4)&lt;&gt;"8310")*OR(_xlfn.IFNA(MATCH(LEFT($B1036,8),Reference!$E:$E,0),0),(_xlfn.IFNA(MATCH(MID($B1036,5,4),Reference!$E:$E,0),0))),$D1036,)</f>
        <v>0</v>
      </c>
      <c r="G1036" s="14">
        <f t="shared" si="95"/>
        <v>0</v>
      </c>
      <c r="H1036" s="14">
        <f t="shared" si="96"/>
        <v>0</v>
      </c>
      <c r="I1036" s="14">
        <f>IF(AND(F1036=0,G1036=0,H1036=0,_xlfn.IFNA(MATCH(LEFT($B1036,8),Reference!$G:$G,0),0)),0,
IF(AND(F1036=0,G1036=0,H1036=0,_xlfn.IFNA(MATCH(LEFT($B1036,8),Reference!$H:$H,0),0)),$D1036,
IF(AND(F1036=0,G1036=0,H1036=0,_xlfn.IFNA(MATCH(LEFT($C1036,4),Reference!$H:$H,0),0)),$D1036,
IF((AND(F1036=0,G1036=0,H1036=0,(_xlfn.IFNA(MATCH(LEFT($B1036,4),Reference!$H:$H,0),0)))),$D1036,
IF(AND(F1036=0,G1036=0,H1036=0,_xlfn.IFNA(MATCH(MID($B1036,5,4),Reference!$H:$H,0),0),LEFT($C1036,4)&lt;&gt;"8865"),$D1036,0)))))</f>
        <v>0</v>
      </c>
      <c r="J1036" s="14">
        <f t="shared" si="97"/>
        <v>212.95</v>
      </c>
      <c r="K1036" s="14">
        <f t="shared" si="98"/>
        <v>212.95</v>
      </c>
      <c r="L1036" s="14">
        <f t="shared" si="99"/>
        <v>0</v>
      </c>
      <c r="M1036" s="14" t="str">
        <f>IFERROR(IFERROR(INDEX(Reference!$C:$C,MATCH(VALUE(LEFT(B1036,(FIND("-",B1036,1)-1))),Reference!$B:$B,0)),INDEX(Reference!$C:$C,MATCH((LEFT(B1036,(FIND("-",B1036,1)-1))),Reference!$B:$B,0))),IFERROR(IF(FIND("-",B1036),"Asset Management",""),""))</f>
        <v>DBU/Line Clearance</v>
      </c>
      <c r="N1036" s="14" t="str">
        <f>_xlfn.IFNA(INDEX(Reference!$M:$N,MATCH($C1036,Reference!$M:$M,0),2),"Exclude")</f>
        <v>NonUnion Labor</v>
      </c>
      <c r="O1036" s="14" t="str">
        <f>VLOOKUP(X1036,'Department Detail'!$A$2:$F$5229,5,FALSE)</f>
        <v>System Operations</v>
      </c>
      <c r="R1036" s="76"/>
      <c r="X1036" s="14">
        <v>4664</v>
      </c>
    </row>
    <row r="1037" spans="1:24" s="14" customFormat="1" ht="15" thickBot="1" x14ac:dyDescent="0.35">
      <c r="A1037" s="13"/>
      <c r="B1037" s="57" t="s">
        <v>598</v>
      </c>
      <c r="C1037" s="57" t="s">
        <v>201</v>
      </c>
      <c r="D1037" s="56">
        <v>750</v>
      </c>
      <c r="E1037" s="56"/>
      <c r="F1037" s="14">
        <f>IF(AND(LEFT($C1037,4)&lt;&gt;"8310")*OR(_xlfn.IFNA(MATCH(LEFT($B1037,8),Reference!$E:$E,0),0),(_xlfn.IFNA(MATCH(MID($B1037,5,4),Reference!$E:$E,0),0))),$D1037,)</f>
        <v>0</v>
      </c>
      <c r="G1037" s="14">
        <f t="shared" si="95"/>
        <v>0</v>
      </c>
      <c r="H1037" s="14">
        <f t="shared" si="96"/>
        <v>0</v>
      </c>
      <c r="I1037" s="14">
        <f>IF(AND(F1037=0,G1037=0,H1037=0,_xlfn.IFNA(MATCH(LEFT($B1037,8),Reference!$G:$G,0),0)),0,
IF(AND(F1037=0,G1037=0,H1037=0,_xlfn.IFNA(MATCH(LEFT($B1037,8),Reference!$H:$H,0),0)),$D1037,
IF(AND(F1037=0,G1037=0,H1037=0,_xlfn.IFNA(MATCH(LEFT($C1037,4),Reference!$H:$H,0),0)),$D1037,
IF((AND(F1037=0,G1037=0,H1037=0,(_xlfn.IFNA(MATCH(LEFT($B1037,4),Reference!$H:$H,0),0)))),$D1037,
IF(AND(F1037=0,G1037=0,H1037=0,_xlfn.IFNA(MATCH(MID($B1037,5,4),Reference!$H:$H,0),0),LEFT($C1037,4)&lt;&gt;"8865"),$D1037,0)))))</f>
        <v>0</v>
      </c>
      <c r="J1037" s="14">
        <f t="shared" si="97"/>
        <v>750</v>
      </c>
      <c r="K1037" s="14">
        <f t="shared" si="98"/>
        <v>750</v>
      </c>
      <c r="L1037" s="14">
        <f t="shared" si="99"/>
        <v>0</v>
      </c>
      <c r="M1037" s="14" t="str">
        <f>IFERROR(IFERROR(INDEX(Reference!$C:$C,MATCH(VALUE(LEFT(B1037,(FIND("-",B1037,1)-1))),Reference!$B:$B,0)),INDEX(Reference!$C:$C,MATCH((LEFT(B1037,(FIND("-",B1037,1)-1))),Reference!$B:$B,0))),IFERROR(IF(FIND("-",B1037),"Asset Management",""),""))</f>
        <v>DBU/Line Clearance</v>
      </c>
      <c r="N1037" s="14" t="str">
        <f>_xlfn.IFNA(INDEX(Reference!$M:$N,MATCH($C1037,Reference!$M:$M,0),2),"Exclude")</f>
        <v>Nonlabor</v>
      </c>
      <c r="O1037" s="14" t="str">
        <f>VLOOKUP(X1037,'Department Detail'!$A$2:$F$5229,5,FALSE)</f>
        <v>System Operations</v>
      </c>
      <c r="R1037" s="76"/>
      <c r="X1037" s="14">
        <v>4667</v>
      </c>
    </row>
    <row r="1038" spans="1:24" s="14" customFormat="1" ht="15" thickBot="1" x14ac:dyDescent="0.35">
      <c r="A1038" s="13"/>
      <c r="B1038" s="57" t="s">
        <v>598</v>
      </c>
      <c r="C1038" s="57" t="s">
        <v>202</v>
      </c>
      <c r="D1038" s="56">
        <v>1317.27</v>
      </c>
      <c r="E1038" s="56"/>
      <c r="F1038" s="14">
        <f>IF(AND(LEFT($C1038,4)&lt;&gt;"8310")*OR(_xlfn.IFNA(MATCH(LEFT($B1038,8),Reference!$E:$E,0),0),(_xlfn.IFNA(MATCH(MID($B1038,5,4),Reference!$E:$E,0),0))),$D1038,)</f>
        <v>0</v>
      </c>
      <c r="G1038" s="14">
        <f t="shared" si="95"/>
        <v>0</v>
      </c>
      <c r="H1038" s="14">
        <f t="shared" si="96"/>
        <v>0</v>
      </c>
      <c r="I1038" s="14">
        <f>IF(AND(F1038=0,G1038=0,H1038=0,_xlfn.IFNA(MATCH(LEFT($B1038,8),Reference!$G:$G,0),0)),0,
IF(AND(F1038=0,G1038=0,H1038=0,_xlfn.IFNA(MATCH(LEFT($B1038,8),Reference!$H:$H,0),0)),$D1038,
IF(AND(F1038=0,G1038=0,H1038=0,_xlfn.IFNA(MATCH(LEFT($C1038,4),Reference!$H:$H,0),0)),$D1038,
IF((AND(F1038=0,G1038=0,H1038=0,(_xlfn.IFNA(MATCH(LEFT($B1038,4),Reference!$H:$H,0),0)))),$D1038,
IF(AND(F1038=0,G1038=0,H1038=0,_xlfn.IFNA(MATCH(MID($B1038,5,4),Reference!$H:$H,0),0),LEFT($C1038,4)&lt;&gt;"8865"),$D1038,0)))))</f>
        <v>0</v>
      </c>
      <c r="J1038" s="14">
        <f t="shared" si="97"/>
        <v>1317.27</v>
      </c>
      <c r="K1038" s="14">
        <f t="shared" si="98"/>
        <v>1317.27</v>
      </c>
      <c r="L1038" s="14">
        <f t="shared" si="99"/>
        <v>0</v>
      </c>
      <c r="M1038" s="14" t="str">
        <f>IFERROR(IFERROR(INDEX(Reference!$C:$C,MATCH(VALUE(LEFT(B1038,(FIND("-",B1038,1)-1))),Reference!$B:$B,0)),INDEX(Reference!$C:$C,MATCH((LEFT(B1038,(FIND("-",B1038,1)-1))),Reference!$B:$B,0))),IFERROR(IF(FIND("-",B1038),"Asset Management",""),""))</f>
        <v>DBU/Line Clearance</v>
      </c>
      <c r="N1038" s="14" t="str">
        <f>_xlfn.IFNA(INDEX(Reference!$M:$N,MATCH($C1038,Reference!$M:$M,0),2),"Exclude")</f>
        <v>Nonlabor</v>
      </c>
      <c r="O1038" s="14" t="str">
        <f>VLOOKUP(X1038,'Department Detail'!$A$2:$F$5229,5,FALSE)</f>
        <v>System Operations</v>
      </c>
      <c r="R1038" s="76"/>
      <c r="X1038" s="14">
        <v>4667</v>
      </c>
    </row>
    <row r="1039" spans="1:24" s="14" customFormat="1" ht="15" thickBot="1" x14ac:dyDescent="0.35">
      <c r="A1039" s="13"/>
      <c r="B1039" s="57" t="s">
        <v>598</v>
      </c>
      <c r="C1039" s="57" t="s">
        <v>206</v>
      </c>
      <c r="D1039" s="56">
        <v>104.04</v>
      </c>
      <c r="E1039" s="56"/>
      <c r="F1039" s="14">
        <f>IF(AND(LEFT($C1039,4)&lt;&gt;"8310")*OR(_xlfn.IFNA(MATCH(LEFT($B1039,8),Reference!$E:$E,0),0),(_xlfn.IFNA(MATCH(MID($B1039,5,4),Reference!$E:$E,0),0))),$D1039,)</f>
        <v>0</v>
      </c>
      <c r="G1039" s="14">
        <f t="shared" si="95"/>
        <v>0</v>
      </c>
      <c r="H1039" s="14">
        <f t="shared" si="96"/>
        <v>0</v>
      </c>
      <c r="I1039" s="14">
        <f>IF(AND(F1039=0,G1039=0,H1039=0,_xlfn.IFNA(MATCH(LEFT($B1039,8),Reference!$G:$G,0),0)),0,
IF(AND(F1039=0,G1039=0,H1039=0,_xlfn.IFNA(MATCH(LEFT($B1039,8),Reference!$H:$H,0),0)),$D1039,
IF(AND(F1039=0,G1039=0,H1039=0,_xlfn.IFNA(MATCH(LEFT($C1039,4),Reference!$H:$H,0),0)),$D1039,
IF((AND(F1039=0,G1039=0,H1039=0,(_xlfn.IFNA(MATCH(LEFT($B1039,4),Reference!$H:$H,0),0)))),$D1039,
IF(AND(F1039=0,G1039=0,H1039=0,_xlfn.IFNA(MATCH(MID($B1039,5,4),Reference!$H:$H,0),0),LEFT($C1039,4)&lt;&gt;"8865"),$D1039,0)))))</f>
        <v>0</v>
      </c>
      <c r="J1039" s="14">
        <f t="shared" si="97"/>
        <v>104.04</v>
      </c>
      <c r="K1039" s="14">
        <f t="shared" si="98"/>
        <v>104.04</v>
      </c>
      <c r="L1039" s="14">
        <f t="shared" si="99"/>
        <v>0</v>
      </c>
      <c r="M1039" s="14" t="str">
        <f>IFERROR(IFERROR(INDEX(Reference!$C:$C,MATCH(VALUE(LEFT(B1039,(FIND("-",B1039,1)-1))),Reference!$B:$B,0)),INDEX(Reference!$C:$C,MATCH((LEFT(B1039,(FIND("-",B1039,1)-1))),Reference!$B:$B,0))),IFERROR(IF(FIND("-",B1039),"Asset Management",""),""))</f>
        <v>DBU/Line Clearance</v>
      </c>
      <c r="N1039" s="14" t="str">
        <f>_xlfn.IFNA(INDEX(Reference!$M:$N,MATCH($C1039,Reference!$M:$M,0),2),"Exclude")</f>
        <v>Nonlabor</v>
      </c>
      <c r="O1039" s="14" t="str">
        <f>VLOOKUP(X1039,'Department Detail'!$A$2:$F$5229,5,FALSE)</f>
        <v>System Operations</v>
      </c>
      <c r="R1039" s="76"/>
      <c r="X1039" s="14">
        <v>4667</v>
      </c>
    </row>
    <row r="1040" spans="1:24" s="14" customFormat="1" ht="15" thickBot="1" x14ac:dyDescent="0.35">
      <c r="A1040" s="13"/>
      <c r="B1040" s="57" t="s">
        <v>598</v>
      </c>
      <c r="C1040" s="57" t="s">
        <v>233</v>
      </c>
      <c r="D1040" s="56">
        <v>297.64999999999998</v>
      </c>
      <c r="E1040" s="56"/>
      <c r="F1040" s="14">
        <f>IF(AND(LEFT($C1040,4)&lt;&gt;"8310")*OR(_xlfn.IFNA(MATCH(LEFT($B1040,8),Reference!$E:$E,0),0),(_xlfn.IFNA(MATCH(MID($B1040,5,4),Reference!$E:$E,0),0))),$D1040,)</f>
        <v>0</v>
      </c>
      <c r="G1040" s="14">
        <f t="shared" si="95"/>
        <v>0</v>
      </c>
      <c r="H1040" s="14">
        <f t="shared" si="96"/>
        <v>0</v>
      </c>
      <c r="I1040" s="14">
        <f>IF(AND(F1040=0,G1040=0,H1040=0,_xlfn.IFNA(MATCH(LEFT($B1040,8),Reference!$G:$G,0),0)),0,
IF(AND(F1040=0,G1040=0,H1040=0,_xlfn.IFNA(MATCH(LEFT($B1040,8),Reference!$H:$H,0),0)),$D1040,
IF(AND(F1040=0,G1040=0,H1040=0,_xlfn.IFNA(MATCH(LEFT($C1040,4),Reference!$H:$H,0),0)),$D1040,
IF((AND(F1040=0,G1040=0,H1040=0,(_xlfn.IFNA(MATCH(LEFT($B1040,4),Reference!$H:$H,0),0)))),$D1040,
IF(AND(F1040=0,G1040=0,H1040=0,_xlfn.IFNA(MATCH(MID($B1040,5,4),Reference!$H:$H,0),0),LEFT($C1040,4)&lt;&gt;"8865"),$D1040,0)))))</f>
        <v>0</v>
      </c>
      <c r="J1040" s="14">
        <f t="shared" si="97"/>
        <v>297.64999999999998</v>
      </c>
      <c r="K1040" s="14">
        <f t="shared" si="98"/>
        <v>297.64999999999998</v>
      </c>
      <c r="L1040" s="14">
        <f t="shared" si="99"/>
        <v>0</v>
      </c>
      <c r="M1040" s="14" t="str">
        <f>IFERROR(IFERROR(INDEX(Reference!$C:$C,MATCH(VALUE(LEFT(B1040,(FIND("-",B1040,1)-1))),Reference!$B:$B,0)),INDEX(Reference!$C:$C,MATCH((LEFT(B1040,(FIND("-",B1040,1)-1))),Reference!$B:$B,0))),IFERROR(IF(FIND("-",B1040),"Asset Management",""),""))</f>
        <v>DBU/Line Clearance</v>
      </c>
      <c r="N1040" s="14" t="str">
        <f>_xlfn.IFNA(INDEX(Reference!$M:$N,MATCH($C1040,Reference!$M:$M,0),2),"Exclude")</f>
        <v>Nonlabor</v>
      </c>
      <c r="O1040" s="14" t="str">
        <f>VLOOKUP(X1040,'Department Detail'!$A$2:$F$5229,5,FALSE)</f>
        <v>System Operations</v>
      </c>
      <c r="R1040" s="76"/>
      <c r="X1040" s="14">
        <v>4667</v>
      </c>
    </row>
    <row r="1041" spans="1:24" s="14" customFormat="1" ht="15" thickBot="1" x14ac:dyDescent="0.35">
      <c r="A1041" s="13"/>
      <c r="B1041" s="57" t="s">
        <v>598</v>
      </c>
      <c r="C1041" s="57" t="s">
        <v>237</v>
      </c>
      <c r="D1041" s="56">
        <v>40.03</v>
      </c>
      <c r="E1041" s="56"/>
      <c r="F1041" s="14">
        <f>IF(AND(LEFT($C1041,4)&lt;&gt;"8310")*OR(_xlfn.IFNA(MATCH(LEFT($B1041,8),Reference!$E:$E,0),0),(_xlfn.IFNA(MATCH(MID($B1041,5,4),Reference!$E:$E,0),0))),$D1041,)</f>
        <v>0</v>
      </c>
      <c r="G1041" s="14">
        <f t="shared" si="95"/>
        <v>0</v>
      </c>
      <c r="H1041" s="14">
        <f t="shared" si="96"/>
        <v>0</v>
      </c>
      <c r="I1041" s="14">
        <f>IF(AND(F1041=0,G1041=0,H1041=0,_xlfn.IFNA(MATCH(LEFT($B1041,8),Reference!$G:$G,0),0)),0,
IF(AND(F1041=0,G1041=0,H1041=0,_xlfn.IFNA(MATCH(LEFT($B1041,8),Reference!$H:$H,0),0)),$D1041,
IF(AND(F1041=0,G1041=0,H1041=0,_xlfn.IFNA(MATCH(LEFT($C1041,4),Reference!$H:$H,0),0)),$D1041,
IF((AND(F1041=0,G1041=0,H1041=0,(_xlfn.IFNA(MATCH(LEFT($B1041,4),Reference!$H:$H,0),0)))),$D1041,
IF(AND(F1041=0,G1041=0,H1041=0,_xlfn.IFNA(MATCH(MID($B1041,5,4),Reference!$H:$H,0),0),LEFT($C1041,4)&lt;&gt;"8865"),$D1041,0)))))</f>
        <v>0</v>
      </c>
      <c r="J1041" s="14">
        <f t="shared" si="97"/>
        <v>40.03</v>
      </c>
      <c r="K1041" s="14">
        <f t="shared" si="98"/>
        <v>40.03</v>
      </c>
      <c r="L1041" s="14">
        <f t="shared" si="99"/>
        <v>0</v>
      </c>
      <c r="M1041" s="14" t="str">
        <f>IFERROR(IFERROR(INDEX(Reference!$C:$C,MATCH(VALUE(LEFT(B1041,(FIND("-",B1041,1)-1))),Reference!$B:$B,0)),INDEX(Reference!$C:$C,MATCH((LEFT(B1041,(FIND("-",B1041,1)-1))),Reference!$B:$B,0))),IFERROR(IF(FIND("-",B1041),"Asset Management",""),""))</f>
        <v>DBU/Line Clearance</v>
      </c>
      <c r="N1041" s="14" t="str">
        <f>_xlfn.IFNA(INDEX(Reference!$M:$N,MATCH($C1041,Reference!$M:$M,0),2),"Exclude")</f>
        <v>Inventory</v>
      </c>
      <c r="O1041" s="14" t="str">
        <f>VLOOKUP(X1041,'Department Detail'!$A$2:$F$5229,5,FALSE)</f>
        <v>System Operations</v>
      </c>
      <c r="R1041" s="76"/>
      <c r="X1041" s="14">
        <v>4667</v>
      </c>
    </row>
    <row r="1042" spans="1:24" s="14" customFormat="1" ht="15" thickBot="1" x14ac:dyDescent="0.35">
      <c r="A1042" s="13"/>
      <c r="B1042" s="57" t="s">
        <v>599</v>
      </c>
      <c r="C1042" s="57" t="s">
        <v>216</v>
      </c>
      <c r="D1042" s="56">
        <v>1000</v>
      </c>
      <c r="E1042" s="56"/>
      <c r="F1042" s="14">
        <f>IF(AND(LEFT($C1042,4)&lt;&gt;"8310")*OR(_xlfn.IFNA(MATCH(LEFT($B1042,8),Reference!$E:$E,0),0),(_xlfn.IFNA(MATCH(MID($B1042,5,4),Reference!$E:$E,0),0))),$D1042,)</f>
        <v>0</v>
      </c>
      <c r="G1042" s="14">
        <f t="shared" si="95"/>
        <v>0</v>
      </c>
      <c r="H1042" s="14">
        <f t="shared" si="96"/>
        <v>0</v>
      </c>
      <c r="I1042" s="14">
        <f>IF(AND(F1042=0,G1042=0,H1042=0,_xlfn.IFNA(MATCH(LEFT($B1042,8),Reference!$G:$G,0),0)),0,
IF(AND(F1042=0,G1042=0,H1042=0,_xlfn.IFNA(MATCH(LEFT($B1042,8),Reference!$H:$H,0),0)),$D1042,
IF(AND(F1042=0,G1042=0,H1042=0,_xlfn.IFNA(MATCH(LEFT($C1042,4),Reference!$H:$H,0),0)),$D1042,
IF((AND(F1042=0,G1042=0,H1042=0,(_xlfn.IFNA(MATCH(LEFT($B1042,4),Reference!$H:$H,0),0)))),$D1042,
IF(AND(F1042=0,G1042=0,H1042=0,_xlfn.IFNA(MATCH(MID($B1042,5,4),Reference!$H:$H,0),0),LEFT($C1042,4)&lt;&gt;"8865"),$D1042,0)))))</f>
        <v>0</v>
      </c>
      <c r="J1042" s="14">
        <f t="shared" si="97"/>
        <v>1000</v>
      </c>
      <c r="K1042" s="14">
        <f t="shared" si="98"/>
        <v>1000</v>
      </c>
      <c r="L1042" s="14">
        <f t="shared" si="99"/>
        <v>0</v>
      </c>
      <c r="M1042" s="14" t="str">
        <f>IFERROR(IFERROR(INDEX(Reference!$C:$C,MATCH(VALUE(LEFT(B1042,(FIND("-",B1042,1)-1))),Reference!$B:$B,0)),INDEX(Reference!$C:$C,MATCH((LEFT(B1042,(FIND("-",B1042,1)-1))),Reference!$B:$B,0))),IFERROR(IF(FIND("-",B1042),"Asset Management",""),""))</f>
        <v>DBU/Line Clearance</v>
      </c>
      <c r="N1042" s="14" t="str">
        <f>_xlfn.IFNA(INDEX(Reference!$M:$N,MATCH($C1042,Reference!$M:$M,0),2),"Exclude")</f>
        <v>Nonlabor</v>
      </c>
      <c r="O1042" s="14" t="str">
        <f>VLOOKUP(X1042,'Department Detail'!$A$2:$F$5229,5,FALSE)</f>
        <v>System Operations</v>
      </c>
      <c r="R1042" s="76"/>
      <c r="X1042" s="14">
        <v>4667</v>
      </c>
    </row>
    <row r="1043" spans="1:24" s="14" customFormat="1" ht="15" thickBot="1" x14ac:dyDescent="0.35">
      <c r="A1043" s="13"/>
      <c r="B1043" s="57" t="s">
        <v>600</v>
      </c>
      <c r="C1043" s="57" t="s">
        <v>216</v>
      </c>
      <c r="D1043" s="56">
        <v>2069079.919606881</v>
      </c>
      <c r="E1043" s="56"/>
      <c r="F1043" s="14">
        <f>IF(AND(LEFT($C1043,4)&lt;&gt;"8310")*OR(_xlfn.IFNA(MATCH(LEFT($B1043,8),Reference!$E:$E,0),0),(_xlfn.IFNA(MATCH(MID($B1043,5,4),Reference!$E:$E,0),0))),$D1043,)</f>
        <v>0</v>
      </c>
      <c r="G1043" s="14">
        <f t="shared" si="95"/>
        <v>0</v>
      </c>
      <c r="H1043" s="14">
        <f t="shared" si="96"/>
        <v>0</v>
      </c>
      <c r="I1043" s="14">
        <f>IF(AND(F1043=0,G1043=0,H1043=0,_xlfn.IFNA(MATCH(LEFT($B1043,8),Reference!$G:$G,0),0)),0,
IF(AND(F1043=0,G1043=0,H1043=0,_xlfn.IFNA(MATCH(LEFT($B1043,8),Reference!$H:$H,0),0)),$D1043,
IF(AND(F1043=0,G1043=0,H1043=0,_xlfn.IFNA(MATCH(LEFT($C1043,4),Reference!$H:$H,0),0)),$D1043,
IF((AND(F1043=0,G1043=0,H1043=0,(_xlfn.IFNA(MATCH(LEFT($B1043,4),Reference!$H:$H,0),0)))),$D1043,
IF(AND(F1043=0,G1043=0,H1043=0,_xlfn.IFNA(MATCH(MID($B1043,5,4),Reference!$H:$H,0),0),LEFT($C1043,4)&lt;&gt;"8865"),$D1043,0)))))</f>
        <v>0</v>
      </c>
      <c r="J1043" s="14">
        <f t="shared" si="97"/>
        <v>2069079.919606881</v>
      </c>
      <c r="K1043" s="14">
        <f t="shared" si="98"/>
        <v>2069079.919606881</v>
      </c>
      <c r="L1043" s="14">
        <f t="shared" si="99"/>
        <v>0</v>
      </c>
      <c r="M1043" s="14" t="str">
        <f>IFERROR(IFERROR(INDEX(Reference!$C:$C,MATCH(VALUE(LEFT(B1043,(FIND("-",B1043,1)-1))),Reference!$B:$B,0)),INDEX(Reference!$C:$C,MATCH((LEFT(B1043,(FIND("-",B1043,1)-1))),Reference!$B:$B,0))),IFERROR(IF(FIND("-",B1043),"Asset Management",""),""))</f>
        <v>DBU/Line Clearance</v>
      </c>
      <c r="N1043" s="14" t="str">
        <f>_xlfn.IFNA(INDEX(Reference!$M:$N,MATCH($C1043,Reference!$M:$M,0),2),"Exclude")</f>
        <v>Nonlabor</v>
      </c>
      <c r="O1043" s="14" t="str">
        <f>VLOOKUP(X1043,'Department Detail'!$A$2:$F$5229,5,FALSE)</f>
        <v>System Operations</v>
      </c>
      <c r="R1043" s="76"/>
      <c r="X1043" s="14">
        <v>4667</v>
      </c>
    </row>
    <row r="1044" spans="1:24" s="14" customFormat="1" ht="15" thickBot="1" x14ac:dyDescent="0.35">
      <c r="A1044" s="13"/>
      <c r="B1044" s="57" t="s">
        <v>600</v>
      </c>
      <c r="C1044" s="57" t="s">
        <v>217</v>
      </c>
      <c r="D1044" s="56">
        <v>895391.05</v>
      </c>
      <c r="E1044" s="56"/>
      <c r="F1044" s="14">
        <f>IF(AND(LEFT($C1044,4)&lt;&gt;"8310")*OR(_xlfn.IFNA(MATCH(LEFT($B1044,8),Reference!$E:$E,0),0),(_xlfn.IFNA(MATCH(MID($B1044,5,4),Reference!$E:$E,0),0))),$D1044,)</f>
        <v>0</v>
      </c>
      <c r="G1044" s="14">
        <f t="shared" si="95"/>
        <v>0</v>
      </c>
      <c r="H1044" s="14">
        <f t="shared" si="96"/>
        <v>0</v>
      </c>
      <c r="I1044" s="14">
        <f>IF(AND(F1044=0,G1044=0,H1044=0,_xlfn.IFNA(MATCH(LEFT($B1044,8),Reference!$G:$G,0),0)),0,
IF(AND(F1044=0,G1044=0,H1044=0,_xlfn.IFNA(MATCH(LEFT($B1044,8),Reference!$H:$H,0),0)),$D1044,
IF(AND(F1044=0,G1044=0,H1044=0,_xlfn.IFNA(MATCH(LEFT($C1044,4),Reference!$H:$H,0),0)),$D1044,
IF((AND(F1044=0,G1044=0,H1044=0,(_xlfn.IFNA(MATCH(LEFT($B1044,4),Reference!$H:$H,0),0)))),$D1044,
IF(AND(F1044=0,G1044=0,H1044=0,_xlfn.IFNA(MATCH(MID($B1044,5,4),Reference!$H:$H,0),0),LEFT($C1044,4)&lt;&gt;"8865"),$D1044,0)))))</f>
        <v>0</v>
      </c>
      <c r="J1044" s="14">
        <f t="shared" si="97"/>
        <v>895391.05</v>
      </c>
      <c r="K1044" s="14">
        <f t="shared" si="98"/>
        <v>895391.05</v>
      </c>
      <c r="L1044" s="14">
        <f t="shared" si="99"/>
        <v>0</v>
      </c>
      <c r="M1044" s="14" t="str">
        <f>IFERROR(IFERROR(INDEX(Reference!$C:$C,MATCH(VALUE(LEFT(B1044,(FIND("-",B1044,1)-1))),Reference!$B:$B,0)),INDEX(Reference!$C:$C,MATCH((LEFT(B1044,(FIND("-",B1044,1)-1))),Reference!$B:$B,0))),IFERROR(IF(FIND("-",B1044),"Asset Management",""),""))</f>
        <v>DBU/Line Clearance</v>
      </c>
      <c r="N1044" s="14" t="str">
        <f>_xlfn.IFNA(INDEX(Reference!$M:$N,MATCH($C1044,Reference!$M:$M,0),2),"Exclude")</f>
        <v>Exclude</v>
      </c>
      <c r="O1044" s="14" t="str">
        <f>VLOOKUP(X1044,'Department Detail'!$A$2:$F$5229,5,FALSE)</f>
        <v>System Operations</v>
      </c>
      <c r="R1044" s="76"/>
      <c r="X1044" s="14">
        <v>4667</v>
      </c>
    </row>
    <row r="1045" spans="1:24" s="14" customFormat="1" ht="15" thickBot="1" x14ac:dyDescent="0.35">
      <c r="A1045" s="13"/>
      <c r="B1045" s="57" t="s">
        <v>600</v>
      </c>
      <c r="C1045" s="57" t="s">
        <v>185</v>
      </c>
      <c r="D1045" s="56">
        <v>58565.110967741937</v>
      </c>
      <c r="E1045" s="56"/>
      <c r="F1045" s="14">
        <f>IF(AND(LEFT($C1045,4)&lt;&gt;"8310")*OR(_xlfn.IFNA(MATCH(LEFT($B1045,8),Reference!$E:$E,0),0),(_xlfn.IFNA(MATCH(MID($B1045,5,4),Reference!$E:$E,0),0))),$D1045,)</f>
        <v>0</v>
      </c>
      <c r="G1045" s="14">
        <f t="shared" si="95"/>
        <v>0</v>
      </c>
      <c r="H1045" s="14">
        <f t="shared" si="96"/>
        <v>0</v>
      </c>
      <c r="I1045" s="14">
        <f>IF(AND(F1045=0,G1045=0,H1045=0,_xlfn.IFNA(MATCH(LEFT($B1045,8),Reference!$G:$G,0),0)),0,
IF(AND(F1045=0,G1045=0,H1045=0,_xlfn.IFNA(MATCH(LEFT($B1045,8),Reference!$H:$H,0),0)),$D1045,
IF(AND(F1045=0,G1045=0,H1045=0,_xlfn.IFNA(MATCH(LEFT($C1045,4),Reference!$H:$H,0),0)),$D1045,
IF((AND(F1045=0,G1045=0,H1045=0,(_xlfn.IFNA(MATCH(LEFT($B1045,4),Reference!$H:$H,0),0)))),$D1045,
IF(AND(F1045=0,G1045=0,H1045=0,_xlfn.IFNA(MATCH(MID($B1045,5,4),Reference!$H:$H,0),0),LEFT($C1045,4)&lt;&gt;"8865"),$D1045,0)))))</f>
        <v>0</v>
      </c>
      <c r="J1045" s="14">
        <f t="shared" si="97"/>
        <v>58565.110967741937</v>
      </c>
      <c r="K1045" s="14">
        <f t="shared" si="98"/>
        <v>58565.110967741937</v>
      </c>
      <c r="L1045" s="14">
        <f t="shared" si="99"/>
        <v>0</v>
      </c>
      <c r="M1045" s="14" t="str">
        <f>IFERROR(IFERROR(INDEX(Reference!$C:$C,MATCH(VALUE(LEFT(B1045,(FIND("-",B1045,1)-1))),Reference!$B:$B,0)),INDEX(Reference!$C:$C,MATCH((LEFT(B1045,(FIND("-",B1045,1)-1))),Reference!$B:$B,0))),IFERROR(IF(FIND("-",B1045),"Asset Management",""),""))</f>
        <v>DBU/Line Clearance</v>
      </c>
      <c r="N1045" s="14" t="str">
        <f>_xlfn.IFNA(INDEX(Reference!$M:$N,MATCH($C1045,Reference!$M:$M,0),2),"Exclude")</f>
        <v>NonUnion Labor</v>
      </c>
      <c r="O1045" s="14" t="str">
        <f>VLOOKUP(X1045,'Department Detail'!$A$2:$F$5229,5,FALSE)</f>
        <v>System Operations</v>
      </c>
      <c r="R1045" s="76"/>
      <c r="X1045" s="14">
        <v>4667</v>
      </c>
    </row>
    <row r="1046" spans="1:24" s="14" customFormat="1" ht="15" thickBot="1" x14ac:dyDescent="0.35">
      <c r="A1046" s="13"/>
      <c r="B1046" s="57" t="s">
        <v>600</v>
      </c>
      <c r="C1046" s="57" t="s">
        <v>202</v>
      </c>
      <c r="D1046" s="56">
        <v>511.11</v>
      </c>
      <c r="E1046" s="56"/>
      <c r="F1046" s="14">
        <f>IF(AND(LEFT($C1046,4)&lt;&gt;"8310")*OR(_xlfn.IFNA(MATCH(LEFT($B1046,8),Reference!$E:$E,0),0),(_xlfn.IFNA(MATCH(MID($B1046,5,4),Reference!$E:$E,0),0))),$D1046,)</f>
        <v>0</v>
      </c>
      <c r="G1046" s="14">
        <f t="shared" si="95"/>
        <v>0</v>
      </c>
      <c r="H1046" s="14">
        <f t="shared" si="96"/>
        <v>0</v>
      </c>
      <c r="I1046" s="14">
        <f>IF(AND(F1046=0,G1046=0,H1046=0,_xlfn.IFNA(MATCH(LEFT($B1046,8),Reference!$G:$G,0),0)),0,
IF(AND(F1046=0,G1046=0,H1046=0,_xlfn.IFNA(MATCH(LEFT($B1046,8),Reference!$H:$H,0),0)),$D1046,
IF(AND(F1046=0,G1046=0,H1046=0,_xlfn.IFNA(MATCH(LEFT($C1046,4),Reference!$H:$H,0),0)),$D1046,
IF((AND(F1046=0,G1046=0,H1046=0,(_xlfn.IFNA(MATCH(LEFT($B1046,4),Reference!$H:$H,0),0)))),$D1046,
IF(AND(F1046=0,G1046=0,H1046=0,_xlfn.IFNA(MATCH(MID($B1046,5,4),Reference!$H:$H,0),0),LEFT($C1046,4)&lt;&gt;"8865"),$D1046,0)))))</f>
        <v>0</v>
      </c>
      <c r="J1046" s="14">
        <f t="shared" si="97"/>
        <v>511.11</v>
      </c>
      <c r="K1046" s="14">
        <f t="shared" si="98"/>
        <v>511.11</v>
      </c>
      <c r="L1046" s="14">
        <f t="shared" si="99"/>
        <v>0</v>
      </c>
      <c r="M1046" s="14" t="str">
        <f>IFERROR(IFERROR(INDEX(Reference!$C:$C,MATCH(VALUE(LEFT(B1046,(FIND("-",B1046,1)-1))),Reference!$B:$B,0)),INDEX(Reference!$C:$C,MATCH((LEFT(B1046,(FIND("-",B1046,1)-1))),Reference!$B:$B,0))),IFERROR(IF(FIND("-",B1046),"Asset Management",""),""))</f>
        <v>DBU/Line Clearance</v>
      </c>
      <c r="N1046" s="14" t="str">
        <f>_xlfn.IFNA(INDEX(Reference!$M:$N,MATCH($C1046,Reference!$M:$M,0),2),"Exclude")</f>
        <v>Nonlabor</v>
      </c>
      <c r="O1046" s="14" t="str">
        <f>VLOOKUP(X1046,'Department Detail'!$A$2:$F$5229,5,FALSE)</f>
        <v>System Operations</v>
      </c>
      <c r="R1046" s="76"/>
      <c r="X1046" s="14">
        <v>4667</v>
      </c>
    </row>
    <row r="1047" spans="1:24" s="14" customFormat="1" ht="15" thickBot="1" x14ac:dyDescent="0.35">
      <c r="A1047" s="13"/>
      <c r="B1047" s="57" t="s">
        <v>600</v>
      </c>
      <c r="C1047" s="57" t="s">
        <v>206</v>
      </c>
      <c r="D1047" s="56">
        <v>13.74</v>
      </c>
      <c r="E1047" s="56"/>
      <c r="F1047" s="14">
        <f>IF(AND(LEFT($C1047,4)&lt;&gt;"8310")*OR(_xlfn.IFNA(MATCH(LEFT($B1047,8),Reference!$E:$E,0),0),(_xlfn.IFNA(MATCH(MID($B1047,5,4),Reference!$E:$E,0),0))),$D1047,)</f>
        <v>0</v>
      </c>
      <c r="G1047" s="14">
        <f t="shared" si="95"/>
        <v>0</v>
      </c>
      <c r="H1047" s="14">
        <f t="shared" si="96"/>
        <v>0</v>
      </c>
      <c r="I1047" s="14">
        <f>IF(AND(F1047=0,G1047=0,H1047=0,_xlfn.IFNA(MATCH(LEFT($B1047,8),Reference!$G:$G,0),0)),0,
IF(AND(F1047=0,G1047=0,H1047=0,_xlfn.IFNA(MATCH(LEFT($B1047,8),Reference!$H:$H,0),0)),$D1047,
IF(AND(F1047=0,G1047=0,H1047=0,_xlfn.IFNA(MATCH(LEFT($C1047,4),Reference!$H:$H,0),0)),$D1047,
IF((AND(F1047=0,G1047=0,H1047=0,(_xlfn.IFNA(MATCH(LEFT($B1047,4),Reference!$H:$H,0),0)))),$D1047,
IF(AND(F1047=0,G1047=0,H1047=0,_xlfn.IFNA(MATCH(MID($B1047,5,4),Reference!$H:$H,0),0),LEFT($C1047,4)&lt;&gt;"8865"),$D1047,0)))))</f>
        <v>0</v>
      </c>
      <c r="J1047" s="14">
        <f t="shared" si="97"/>
        <v>13.74</v>
      </c>
      <c r="K1047" s="14">
        <f t="shared" si="98"/>
        <v>13.74</v>
      </c>
      <c r="L1047" s="14">
        <f t="shared" si="99"/>
        <v>0</v>
      </c>
      <c r="M1047" s="14" t="str">
        <f>IFERROR(IFERROR(INDEX(Reference!$C:$C,MATCH(VALUE(LEFT(B1047,(FIND("-",B1047,1)-1))),Reference!$B:$B,0)),INDEX(Reference!$C:$C,MATCH((LEFT(B1047,(FIND("-",B1047,1)-1))),Reference!$B:$B,0))),IFERROR(IF(FIND("-",B1047),"Asset Management",""),""))</f>
        <v>DBU/Line Clearance</v>
      </c>
      <c r="N1047" s="14" t="str">
        <f>_xlfn.IFNA(INDEX(Reference!$M:$N,MATCH($C1047,Reference!$M:$M,0),2),"Exclude")</f>
        <v>Nonlabor</v>
      </c>
      <c r="O1047" s="14" t="str">
        <f>VLOOKUP(X1047,'Department Detail'!$A$2:$F$5229,5,FALSE)</f>
        <v>System Operations</v>
      </c>
      <c r="R1047" s="76"/>
      <c r="X1047" s="14">
        <v>4667</v>
      </c>
    </row>
    <row r="1048" spans="1:24" s="14" customFormat="1" ht="15" thickBot="1" x14ac:dyDescent="0.35">
      <c r="A1048" s="13"/>
      <c r="B1048" s="57" t="s">
        <v>600</v>
      </c>
      <c r="C1048" s="57" t="s">
        <v>179</v>
      </c>
      <c r="D1048" s="56">
        <v>4215.8</v>
      </c>
      <c r="E1048" s="56"/>
      <c r="F1048" s="14">
        <f>IF(AND(LEFT($C1048,4)&lt;&gt;"8310")*OR(_xlfn.IFNA(MATCH(LEFT($B1048,8),Reference!$E:$E,0),0),(_xlfn.IFNA(MATCH(MID($B1048,5,4),Reference!$E:$E,0),0))),$D1048,)</f>
        <v>0</v>
      </c>
      <c r="G1048" s="14">
        <f t="shared" si="95"/>
        <v>0</v>
      </c>
      <c r="H1048" s="14">
        <f t="shared" si="96"/>
        <v>0</v>
      </c>
      <c r="I1048" s="14">
        <f>IF(AND(F1048=0,G1048=0,H1048=0,_xlfn.IFNA(MATCH(LEFT($B1048,8),Reference!$G:$G,0),0)),0,
IF(AND(F1048=0,G1048=0,H1048=0,_xlfn.IFNA(MATCH(LEFT($B1048,8),Reference!$H:$H,0),0)),$D1048,
IF(AND(F1048=0,G1048=0,H1048=0,_xlfn.IFNA(MATCH(LEFT($C1048,4),Reference!$H:$H,0),0)),$D1048,
IF((AND(F1048=0,G1048=0,H1048=0,(_xlfn.IFNA(MATCH(LEFT($B1048,4),Reference!$H:$H,0),0)))),$D1048,
IF(AND(F1048=0,G1048=0,H1048=0,_xlfn.IFNA(MATCH(MID($B1048,5,4),Reference!$H:$H,0),0),LEFT($C1048,4)&lt;&gt;"8865"),$D1048,0)))))</f>
        <v>0</v>
      </c>
      <c r="J1048" s="14">
        <f t="shared" si="97"/>
        <v>4215.8</v>
      </c>
      <c r="K1048" s="14">
        <f t="shared" si="98"/>
        <v>4215.8</v>
      </c>
      <c r="L1048" s="14">
        <f t="shared" si="99"/>
        <v>0</v>
      </c>
      <c r="M1048" s="14" t="str">
        <f>IFERROR(IFERROR(INDEX(Reference!$C:$C,MATCH(VALUE(LEFT(B1048,(FIND("-",B1048,1)-1))),Reference!$B:$B,0)),INDEX(Reference!$C:$C,MATCH((LEFT(B1048,(FIND("-",B1048,1)-1))),Reference!$B:$B,0))),IFERROR(IF(FIND("-",B1048),"Asset Management",""),""))</f>
        <v>DBU/Line Clearance</v>
      </c>
      <c r="N1048" s="14" t="str">
        <f>_xlfn.IFNA(INDEX(Reference!$M:$N,MATCH($C1048,Reference!$M:$M,0),2),"Exclude")</f>
        <v>Exclude</v>
      </c>
      <c r="O1048" s="14" t="str">
        <f>VLOOKUP(X1048,'Department Detail'!$A$2:$F$5229,5,FALSE)</f>
        <v>System Operations</v>
      </c>
      <c r="R1048" s="76"/>
      <c r="X1048" s="14">
        <v>4667</v>
      </c>
    </row>
    <row r="1049" spans="1:24" s="14" customFormat="1" ht="15" thickBot="1" x14ac:dyDescent="0.35">
      <c r="A1049" s="13"/>
      <c r="B1049" s="57" t="s">
        <v>601</v>
      </c>
      <c r="C1049" s="57" t="s">
        <v>216</v>
      </c>
      <c r="D1049" s="56">
        <v>210718.01049877077</v>
      </c>
      <c r="E1049" s="56"/>
      <c r="F1049" s="14">
        <f>IF(AND(LEFT($C1049,4)&lt;&gt;"8310")*OR(_xlfn.IFNA(MATCH(LEFT($B1049,8),Reference!$E:$E,0),0),(_xlfn.IFNA(MATCH(MID($B1049,5,4),Reference!$E:$E,0),0))),$D1049,)</f>
        <v>0</v>
      </c>
      <c r="G1049" s="14">
        <f t="shared" si="95"/>
        <v>0</v>
      </c>
      <c r="H1049" s="14">
        <f t="shared" si="96"/>
        <v>0</v>
      </c>
      <c r="I1049" s="14">
        <f>IF(AND(F1049=0,G1049=0,H1049=0,_xlfn.IFNA(MATCH(LEFT($B1049,8),Reference!$G:$G,0),0)),0,
IF(AND(F1049=0,G1049=0,H1049=0,_xlfn.IFNA(MATCH(LEFT($B1049,8),Reference!$H:$H,0),0)),$D1049,
IF(AND(F1049=0,G1049=0,H1049=0,_xlfn.IFNA(MATCH(LEFT($C1049,4),Reference!$H:$H,0),0)),$D1049,
IF((AND(F1049=0,G1049=0,H1049=0,(_xlfn.IFNA(MATCH(LEFT($B1049,4),Reference!$H:$H,0),0)))),$D1049,
IF(AND(F1049=0,G1049=0,H1049=0,_xlfn.IFNA(MATCH(MID($B1049,5,4),Reference!$H:$H,0),0),LEFT($C1049,4)&lt;&gt;"8865"),$D1049,0)))))</f>
        <v>0</v>
      </c>
      <c r="J1049" s="14">
        <f t="shared" si="97"/>
        <v>210718.01049877077</v>
      </c>
      <c r="K1049" s="14">
        <f t="shared" si="98"/>
        <v>210718.01049877077</v>
      </c>
      <c r="L1049" s="14">
        <f t="shared" si="99"/>
        <v>0</v>
      </c>
      <c r="M1049" s="14" t="str">
        <f>IFERROR(IFERROR(INDEX(Reference!$C:$C,MATCH(VALUE(LEFT(B1049,(FIND("-",B1049,1)-1))),Reference!$B:$B,0)),INDEX(Reference!$C:$C,MATCH((LEFT(B1049,(FIND("-",B1049,1)-1))),Reference!$B:$B,0))),IFERROR(IF(FIND("-",B1049),"Asset Management",""),""))</f>
        <v>DBU/Line Clearance</v>
      </c>
      <c r="N1049" s="14" t="str">
        <f>_xlfn.IFNA(INDEX(Reference!$M:$N,MATCH($C1049,Reference!$M:$M,0),2),"Exclude")</f>
        <v>Nonlabor</v>
      </c>
      <c r="O1049" s="14" t="str">
        <f>VLOOKUP(X1049,'Department Detail'!$A$2:$F$5229,5,FALSE)</f>
        <v>System Operations</v>
      </c>
      <c r="R1049" s="76"/>
      <c r="X1049" s="14">
        <v>4667</v>
      </c>
    </row>
    <row r="1050" spans="1:24" s="14" customFormat="1" ht="15" thickBot="1" x14ac:dyDescent="0.35">
      <c r="A1050" s="13"/>
      <c r="B1050" s="57" t="s">
        <v>601</v>
      </c>
      <c r="C1050" s="57" t="s">
        <v>217</v>
      </c>
      <c r="D1050" s="56">
        <v>30000</v>
      </c>
      <c r="E1050" s="56"/>
      <c r="F1050" s="14">
        <f>IF(AND(LEFT($C1050,4)&lt;&gt;"8310")*OR(_xlfn.IFNA(MATCH(LEFT($B1050,8),Reference!$E:$E,0),0),(_xlfn.IFNA(MATCH(MID($B1050,5,4),Reference!$E:$E,0),0))),$D1050,)</f>
        <v>0</v>
      </c>
      <c r="G1050" s="14">
        <f t="shared" si="95"/>
        <v>0</v>
      </c>
      <c r="H1050" s="14">
        <f t="shared" si="96"/>
        <v>0</v>
      </c>
      <c r="I1050" s="14">
        <f>IF(AND(F1050=0,G1050=0,H1050=0,_xlfn.IFNA(MATCH(LEFT($B1050,8),Reference!$G:$G,0),0)),0,
IF(AND(F1050=0,G1050=0,H1050=0,_xlfn.IFNA(MATCH(LEFT($B1050,8),Reference!$H:$H,0),0)),$D1050,
IF(AND(F1050=0,G1050=0,H1050=0,_xlfn.IFNA(MATCH(LEFT($C1050,4),Reference!$H:$H,0),0)),$D1050,
IF((AND(F1050=0,G1050=0,H1050=0,(_xlfn.IFNA(MATCH(LEFT($B1050,4),Reference!$H:$H,0),0)))),$D1050,
IF(AND(F1050=0,G1050=0,H1050=0,_xlfn.IFNA(MATCH(MID($B1050,5,4),Reference!$H:$H,0),0),LEFT($C1050,4)&lt;&gt;"8865"),$D1050,0)))))</f>
        <v>0</v>
      </c>
      <c r="J1050" s="14">
        <f t="shared" si="97"/>
        <v>30000</v>
      </c>
      <c r="K1050" s="14">
        <f t="shared" si="98"/>
        <v>30000</v>
      </c>
      <c r="L1050" s="14">
        <f t="shared" si="99"/>
        <v>0</v>
      </c>
      <c r="M1050" s="14" t="str">
        <f>IFERROR(IFERROR(INDEX(Reference!$C:$C,MATCH(VALUE(LEFT(B1050,(FIND("-",B1050,1)-1))),Reference!$B:$B,0)),INDEX(Reference!$C:$C,MATCH((LEFT(B1050,(FIND("-",B1050,1)-1))),Reference!$B:$B,0))),IFERROR(IF(FIND("-",B1050),"Asset Management",""),""))</f>
        <v>DBU/Line Clearance</v>
      </c>
      <c r="N1050" s="14" t="str">
        <f>_xlfn.IFNA(INDEX(Reference!$M:$N,MATCH($C1050,Reference!$M:$M,0),2),"Exclude")</f>
        <v>Exclude</v>
      </c>
      <c r="O1050" s="14" t="str">
        <f>VLOOKUP(X1050,'Department Detail'!$A$2:$F$5229,5,FALSE)</f>
        <v>System Operations</v>
      </c>
      <c r="R1050" s="76"/>
      <c r="X1050" s="14">
        <v>4667</v>
      </c>
    </row>
    <row r="1051" spans="1:24" s="14" customFormat="1" ht="15" thickBot="1" x14ac:dyDescent="0.35">
      <c r="A1051" s="13"/>
      <c r="B1051" s="57" t="s">
        <v>601</v>
      </c>
      <c r="C1051" s="57" t="s">
        <v>185</v>
      </c>
      <c r="D1051" s="56">
        <v>5987.3427272727267</v>
      </c>
      <c r="E1051" s="56"/>
      <c r="F1051" s="14">
        <f>IF(AND(LEFT($C1051,4)&lt;&gt;"8310")*OR(_xlfn.IFNA(MATCH(LEFT($B1051,8),Reference!$E:$E,0),0),(_xlfn.IFNA(MATCH(MID($B1051,5,4),Reference!$E:$E,0),0))),$D1051,)</f>
        <v>0</v>
      </c>
      <c r="G1051" s="14">
        <f t="shared" si="95"/>
        <v>0</v>
      </c>
      <c r="H1051" s="14">
        <f t="shared" si="96"/>
        <v>0</v>
      </c>
      <c r="I1051" s="14">
        <f>IF(AND(F1051=0,G1051=0,H1051=0,_xlfn.IFNA(MATCH(LEFT($B1051,8),Reference!$G:$G,0),0)),0,
IF(AND(F1051=0,G1051=0,H1051=0,_xlfn.IFNA(MATCH(LEFT($B1051,8),Reference!$H:$H,0),0)),$D1051,
IF(AND(F1051=0,G1051=0,H1051=0,_xlfn.IFNA(MATCH(LEFT($C1051,4),Reference!$H:$H,0),0)),$D1051,
IF((AND(F1051=0,G1051=0,H1051=0,(_xlfn.IFNA(MATCH(LEFT($B1051,4),Reference!$H:$H,0),0)))),$D1051,
IF(AND(F1051=0,G1051=0,H1051=0,_xlfn.IFNA(MATCH(MID($B1051,5,4),Reference!$H:$H,0),0),LEFT($C1051,4)&lt;&gt;"8865"),$D1051,0)))))</f>
        <v>0</v>
      </c>
      <c r="J1051" s="14">
        <f t="shared" si="97"/>
        <v>5987.3427272727267</v>
      </c>
      <c r="K1051" s="14">
        <f t="shared" si="98"/>
        <v>5987.3427272727267</v>
      </c>
      <c r="L1051" s="14">
        <f t="shared" si="99"/>
        <v>0</v>
      </c>
      <c r="M1051" s="14" t="str">
        <f>IFERROR(IFERROR(INDEX(Reference!$C:$C,MATCH(VALUE(LEFT(B1051,(FIND("-",B1051,1)-1))),Reference!$B:$B,0)),INDEX(Reference!$C:$C,MATCH((LEFT(B1051,(FIND("-",B1051,1)-1))),Reference!$B:$B,0))),IFERROR(IF(FIND("-",B1051),"Asset Management",""),""))</f>
        <v>DBU/Line Clearance</v>
      </c>
      <c r="N1051" s="14" t="str">
        <f>_xlfn.IFNA(INDEX(Reference!$M:$N,MATCH($C1051,Reference!$M:$M,0),2),"Exclude")</f>
        <v>NonUnion Labor</v>
      </c>
      <c r="O1051" s="14" t="str">
        <f>VLOOKUP(X1051,'Department Detail'!$A$2:$F$5229,5,FALSE)</f>
        <v>System Operations</v>
      </c>
      <c r="R1051" s="76"/>
      <c r="X1051" s="14">
        <v>4667</v>
      </c>
    </row>
    <row r="1052" spans="1:24" s="14" customFormat="1" ht="15" thickBot="1" x14ac:dyDescent="0.35">
      <c r="A1052" s="13"/>
      <c r="B1052" s="57" t="s">
        <v>602</v>
      </c>
      <c r="C1052" s="57" t="s">
        <v>216</v>
      </c>
      <c r="D1052" s="56">
        <v>39921.467223480133</v>
      </c>
      <c r="E1052" s="56"/>
      <c r="F1052" s="14">
        <f>IF(AND(LEFT($C1052,4)&lt;&gt;"8310")*OR(_xlfn.IFNA(MATCH(LEFT($B1052,8),Reference!$E:$E,0),0),(_xlfn.IFNA(MATCH(MID($B1052,5,4),Reference!$E:$E,0),0))),$D1052,)</f>
        <v>0</v>
      </c>
      <c r="G1052" s="14">
        <f t="shared" si="95"/>
        <v>0</v>
      </c>
      <c r="H1052" s="14">
        <f t="shared" si="96"/>
        <v>0</v>
      </c>
      <c r="I1052" s="14">
        <f>IF(AND(F1052=0,G1052=0,H1052=0,_xlfn.IFNA(MATCH(LEFT($B1052,8),Reference!$G:$G,0),0)),0,
IF(AND(F1052=0,G1052=0,H1052=0,_xlfn.IFNA(MATCH(LEFT($B1052,8),Reference!$H:$H,0),0)),$D1052,
IF(AND(F1052=0,G1052=0,H1052=0,_xlfn.IFNA(MATCH(LEFT($C1052,4),Reference!$H:$H,0),0)),$D1052,
IF((AND(F1052=0,G1052=0,H1052=0,(_xlfn.IFNA(MATCH(LEFT($B1052,4),Reference!$H:$H,0),0)))),$D1052,
IF(AND(F1052=0,G1052=0,H1052=0,_xlfn.IFNA(MATCH(MID($B1052,5,4),Reference!$H:$H,0),0),LEFT($C1052,4)&lt;&gt;"8865"),$D1052,0)))))</f>
        <v>0</v>
      </c>
      <c r="J1052" s="14">
        <f t="shared" si="97"/>
        <v>39921.467223480133</v>
      </c>
      <c r="K1052" s="14">
        <f t="shared" si="98"/>
        <v>39921.467223480133</v>
      </c>
      <c r="L1052" s="14">
        <f t="shared" si="99"/>
        <v>0</v>
      </c>
      <c r="M1052" s="14" t="str">
        <f>IFERROR(IFERROR(INDEX(Reference!$C:$C,MATCH(VALUE(LEFT(B1052,(FIND("-",B1052,1)-1))),Reference!$B:$B,0)),INDEX(Reference!$C:$C,MATCH((LEFT(B1052,(FIND("-",B1052,1)-1))),Reference!$B:$B,0))),IFERROR(IF(FIND("-",B1052),"Asset Management",""),""))</f>
        <v>DBU/Line Clearance</v>
      </c>
      <c r="N1052" s="14" t="str">
        <f>_xlfn.IFNA(INDEX(Reference!$M:$N,MATCH($C1052,Reference!$M:$M,0),2),"Exclude")</f>
        <v>Nonlabor</v>
      </c>
      <c r="O1052" s="14" t="str">
        <f>VLOOKUP(X1052,'Department Detail'!$A$2:$F$5229,5,FALSE)</f>
        <v>System Operations</v>
      </c>
      <c r="R1052" s="76"/>
      <c r="X1052" s="14">
        <v>4667</v>
      </c>
    </row>
    <row r="1053" spans="1:24" s="14" customFormat="1" ht="15" thickBot="1" x14ac:dyDescent="0.35">
      <c r="A1053" s="13"/>
      <c r="B1053" s="57" t="s">
        <v>602</v>
      </c>
      <c r="C1053" s="57" t="s">
        <v>217</v>
      </c>
      <c r="D1053" s="56">
        <v>-5400</v>
      </c>
      <c r="E1053" s="56"/>
      <c r="F1053" s="14">
        <f>IF(AND(LEFT($C1053,4)&lt;&gt;"8310")*OR(_xlfn.IFNA(MATCH(LEFT($B1053,8),Reference!$E:$E,0),0),(_xlfn.IFNA(MATCH(MID($B1053,5,4),Reference!$E:$E,0),0))),$D1053,)</f>
        <v>0</v>
      </c>
      <c r="G1053" s="14">
        <f t="shared" si="95"/>
        <v>0</v>
      </c>
      <c r="H1053" s="14">
        <f t="shared" si="96"/>
        <v>0</v>
      </c>
      <c r="I1053" s="14">
        <f>IF(AND(F1053=0,G1053=0,H1053=0,_xlfn.IFNA(MATCH(LEFT($B1053,8),Reference!$G:$G,0),0)),0,
IF(AND(F1053=0,G1053=0,H1053=0,_xlfn.IFNA(MATCH(LEFT($B1053,8),Reference!$H:$H,0),0)),$D1053,
IF(AND(F1053=0,G1053=0,H1053=0,_xlfn.IFNA(MATCH(LEFT($C1053,4),Reference!$H:$H,0),0)),$D1053,
IF((AND(F1053=0,G1053=0,H1053=0,(_xlfn.IFNA(MATCH(LEFT($B1053,4),Reference!$H:$H,0),0)))),$D1053,
IF(AND(F1053=0,G1053=0,H1053=0,_xlfn.IFNA(MATCH(MID($B1053,5,4),Reference!$H:$H,0),0),LEFT($C1053,4)&lt;&gt;"8865"),$D1053,0)))))</f>
        <v>0</v>
      </c>
      <c r="J1053" s="14">
        <f t="shared" si="97"/>
        <v>-5400</v>
      </c>
      <c r="K1053" s="14">
        <f t="shared" si="98"/>
        <v>-5400</v>
      </c>
      <c r="L1053" s="14">
        <f t="shared" si="99"/>
        <v>0</v>
      </c>
      <c r="M1053" s="14" t="str">
        <f>IFERROR(IFERROR(INDEX(Reference!$C:$C,MATCH(VALUE(LEFT(B1053,(FIND("-",B1053,1)-1))),Reference!$B:$B,0)),INDEX(Reference!$C:$C,MATCH((LEFT(B1053,(FIND("-",B1053,1)-1))),Reference!$B:$B,0))),IFERROR(IF(FIND("-",B1053),"Asset Management",""),""))</f>
        <v>DBU/Line Clearance</v>
      </c>
      <c r="N1053" s="14" t="str">
        <f>_xlfn.IFNA(INDEX(Reference!$M:$N,MATCH($C1053,Reference!$M:$M,0),2),"Exclude")</f>
        <v>Exclude</v>
      </c>
      <c r="O1053" s="14" t="str">
        <f>VLOOKUP(X1053,'Department Detail'!$A$2:$F$5229,5,FALSE)</f>
        <v>System Operations</v>
      </c>
      <c r="R1053" s="76"/>
      <c r="X1053" s="14">
        <v>4667</v>
      </c>
    </row>
    <row r="1054" spans="1:24" s="14" customFormat="1" ht="15" thickBot="1" x14ac:dyDescent="0.35">
      <c r="A1054" s="13"/>
      <c r="B1054" s="57" t="s">
        <v>602</v>
      </c>
      <c r="C1054" s="57" t="s">
        <v>185</v>
      </c>
      <c r="D1054" s="56">
        <v>2711.0838095238091</v>
      </c>
      <c r="E1054" s="56"/>
      <c r="F1054" s="14">
        <f>IF(AND(LEFT($C1054,4)&lt;&gt;"8310")*OR(_xlfn.IFNA(MATCH(LEFT($B1054,8),Reference!$E:$E,0),0),(_xlfn.IFNA(MATCH(MID($B1054,5,4),Reference!$E:$E,0),0))),$D1054,)</f>
        <v>0</v>
      </c>
      <c r="G1054" s="14">
        <f t="shared" si="95"/>
        <v>0</v>
      </c>
      <c r="H1054" s="14">
        <f t="shared" si="96"/>
        <v>0</v>
      </c>
      <c r="I1054" s="14">
        <f>IF(AND(F1054=0,G1054=0,H1054=0,_xlfn.IFNA(MATCH(LEFT($B1054,8),Reference!$G:$G,0),0)),0,
IF(AND(F1054=0,G1054=0,H1054=0,_xlfn.IFNA(MATCH(LEFT($B1054,8),Reference!$H:$H,0),0)),$D1054,
IF(AND(F1054=0,G1054=0,H1054=0,_xlfn.IFNA(MATCH(LEFT($C1054,4),Reference!$H:$H,0),0)),$D1054,
IF((AND(F1054=0,G1054=0,H1054=0,(_xlfn.IFNA(MATCH(LEFT($B1054,4),Reference!$H:$H,0),0)))),$D1054,
IF(AND(F1054=0,G1054=0,H1054=0,_xlfn.IFNA(MATCH(MID($B1054,5,4),Reference!$H:$H,0),0),LEFT($C1054,4)&lt;&gt;"8865"),$D1054,0)))))</f>
        <v>0</v>
      </c>
      <c r="J1054" s="14">
        <f t="shared" si="97"/>
        <v>2711.0838095238091</v>
      </c>
      <c r="K1054" s="14">
        <f t="shared" si="98"/>
        <v>2711.0838095238091</v>
      </c>
      <c r="L1054" s="14">
        <f t="shared" si="99"/>
        <v>0</v>
      </c>
      <c r="M1054" s="14" t="str">
        <f>IFERROR(IFERROR(INDEX(Reference!$C:$C,MATCH(VALUE(LEFT(B1054,(FIND("-",B1054,1)-1))),Reference!$B:$B,0)),INDEX(Reference!$C:$C,MATCH((LEFT(B1054,(FIND("-",B1054,1)-1))),Reference!$B:$B,0))),IFERROR(IF(FIND("-",B1054),"Asset Management",""),""))</f>
        <v>DBU/Line Clearance</v>
      </c>
      <c r="N1054" s="14" t="str">
        <f>_xlfn.IFNA(INDEX(Reference!$M:$N,MATCH($C1054,Reference!$M:$M,0),2),"Exclude")</f>
        <v>NonUnion Labor</v>
      </c>
      <c r="O1054" s="14" t="str">
        <f>VLOOKUP(X1054,'Department Detail'!$A$2:$F$5229,5,FALSE)</f>
        <v>System Operations</v>
      </c>
      <c r="R1054" s="76"/>
      <c r="X1054" s="14">
        <v>4667</v>
      </c>
    </row>
    <row r="1055" spans="1:24" s="14" customFormat="1" ht="15" thickBot="1" x14ac:dyDescent="0.35">
      <c r="A1055" s="13"/>
      <c r="B1055" s="57" t="s">
        <v>603</v>
      </c>
      <c r="C1055" s="57" t="s">
        <v>216</v>
      </c>
      <c r="D1055" s="56">
        <v>2000</v>
      </c>
      <c r="E1055" s="56"/>
      <c r="F1055" s="14">
        <f>IF(AND(LEFT($C1055,4)&lt;&gt;"8310")*OR(_xlfn.IFNA(MATCH(LEFT($B1055,8),Reference!$E:$E,0),0),(_xlfn.IFNA(MATCH(MID($B1055,5,4),Reference!$E:$E,0),0))),$D1055,)</f>
        <v>0</v>
      </c>
      <c r="G1055" s="14">
        <f t="shared" si="95"/>
        <v>0</v>
      </c>
      <c r="H1055" s="14">
        <f t="shared" si="96"/>
        <v>0</v>
      </c>
      <c r="I1055" s="14">
        <f>IF(AND(F1055=0,G1055=0,H1055=0,_xlfn.IFNA(MATCH(LEFT($B1055,8),Reference!$G:$G,0),0)),0,
IF(AND(F1055=0,G1055=0,H1055=0,_xlfn.IFNA(MATCH(LEFT($B1055,8),Reference!$H:$H,0),0)),$D1055,
IF(AND(F1055=0,G1055=0,H1055=0,_xlfn.IFNA(MATCH(LEFT($C1055,4),Reference!$H:$H,0),0)),$D1055,
IF((AND(F1055=0,G1055=0,H1055=0,(_xlfn.IFNA(MATCH(LEFT($B1055,4),Reference!$H:$H,0),0)))),$D1055,
IF(AND(F1055=0,G1055=0,H1055=0,_xlfn.IFNA(MATCH(MID($B1055,5,4),Reference!$H:$H,0),0),LEFT($C1055,4)&lt;&gt;"8865"),$D1055,0)))))</f>
        <v>0</v>
      </c>
      <c r="J1055" s="14">
        <f t="shared" si="97"/>
        <v>2000</v>
      </c>
      <c r="K1055" s="14">
        <f t="shared" si="98"/>
        <v>2000</v>
      </c>
      <c r="L1055" s="14">
        <f t="shared" si="99"/>
        <v>0</v>
      </c>
      <c r="M1055" s="14" t="str">
        <f>IFERROR(IFERROR(INDEX(Reference!$C:$C,MATCH(VALUE(LEFT(B1055,(FIND("-",B1055,1)-1))),Reference!$B:$B,0)),INDEX(Reference!$C:$C,MATCH((LEFT(B1055,(FIND("-",B1055,1)-1))),Reference!$B:$B,0))),IFERROR(IF(FIND("-",B1055),"Asset Management",""),""))</f>
        <v>DBU/Line Clearance</v>
      </c>
      <c r="N1055" s="14" t="str">
        <f>_xlfn.IFNA(INDEX(Reference!$M:$N,MATCH($C1055,Reference!$M:$M,0),2),"Exclude")</f>
        <v>Nonlabor</v>
      </c>
      <c r="O1055" s="14" t="str">
        <f>VLOOKUP(X1055,'Department Detail'!$A$2:$F$5229,5,FALSE)</f>
        <v>System Operations</v>
      </c>
      <c r="R1055" s="76"/>
      <c r="X1055" s="14">
        <v>4667</v>
      </c>
    </row>
    <row r="1056" spans="1:24" s="14" customFormat="1" ht="15" thickBot="1" x14ac:dyDescent="0.35">
      <c r="A1056" s="13"/>
      <c r="B1056" s="57" t="s">
        <v>604</v>
      </c>
      <c r="C1056" s="57" t="s">
        <v>185</v>
      </c>
      <c r="D1056" s="56">
        <v>6679.55</v>
      </c>
      <c r="E1056" s="56"/>
      <c r="F1056" s="14">
        <f>IF(AND(LEFT($C1056,4)&lt;&gt;"8310")*OR(_xlfn.IFNA(MATCH(LEFT($B1056,8),Reference!$E:$E,0),0),(_xlfn.IFNA(MATCH(MID($B1056,5,4),Reference!$E:$E,0),0))),$D1056,)</f>
        <v>6679.55</v>
      </c>
      <c r="G1056" s="14">
        <f t="shared" si="95"/>
        <v>0</v>
      </c>
      <c r="H1056" s="14">
        <f t="shared" si="96"/>
        <v>0</v>
      </c>
      <c r="I1056" s="14">
        <f>IF(AND(F1056=0,G1056=0,H1056=0,_xlfn.IFNA(MATCH(LEFT($B1056,8),Reference!$G:$G,0),0)),0,
IF(AND(F1056=0,G1056=0,H1056=0,_xlfn.IFNA(MATCH(LEFT($B1056,8),Reference!$H:$H,0),0)),$D1056,
IF(AND(F1056=0,G1056=0,H1056=0,_xlfn.IFNA(MATCH(LEFT($C1056,4),Reference!$H:$H,0),0)),$D1056,
IF((AND(F1056=0,G1056=0,H1056=0,(_xlfn.IFNA(MATCH(LEFT($B1056,4),Reference!$H:$H,0),0)))),$D1056,
IF(AND(F1056=0,G1056=0,H1056=0,_xlfn.IFNA(MATCH(MID($B1056,5,4),Reference!$H:$H,0),0),LEFT($C1056,4)&lt;&gt;"8865"),$D1056,0)))))</f>
        <v>0</v>
      </c>
      <c r="J1056" s="14">
        <f t="shared" si="97"/>
        <v>0</v>
      </c>
      <c r="K1056" s="14">
        <f t="shared" si="98"/>
        <v>6679.55</v>
      </c>
      <c r="L1056" s="14">
        <f t="shared" si="99"/>
        <v>0</v>
      </c>
      <c r="M1056" s="14" t="str">
        <f>IFERROR(IFERROR(INDEX(Reference!$C:$C,MATCH(VALUE(LEFT(B1056,(FIND("-",B1056,1)-1))),Reference!$B:$B,0)),INDEX(Reference!$C:$C,MATCH((LEFT(B1056,(FIND("-",B1056,1)-1))),Reference!$B:$B,0))),IFERROR(IF(FIND("-",B1056),"Asset Management",""),""))</f>
        <v>DBU/Line Clearance</v>
      </c>
      <c r="N1056" s="14" t="str">
        <f>_xlfn.IFNA(INDEX(Reference!$M:$N,MATCH($C1056,Reference!$M:$M,0),2),"Exclude")</f>
        <v>NonUnion Labor</v>
      </c>
      <c r="O1056" s="14" t="str">
        <f>VLOOKUP(X1056,'Department Detail'!$A$2:$F$5229,5,FALSE)</f>
        <v>System Operations</v>
      </c>
      <c r="R1056" s="76"/>
      <c r="X1056" s="14">
        <v>4667</v>
      </c>
    </row>
    <row r="1057" spans="1:24" s="14" customFormat="1" ht="15" thickBot="1" x14ac:dyDescent="0.35">
      <c r="A1057" s="13"/>
      <c r="B1057" s="57" t="s">
        <v>605</v>
      </c>
      <c r="C1057" s="57" t="s">
        <v>216</v>
      </c>
      <c r="D1057" s="56">
        <v>6180</v>
      </c>
      <c r="E1057" s="56"/>
      <c r="F1057" s="14">
        <f>IF(AND(LEFT($C1057,4)&lt;&gt;"8310")*OR(_xlfn.IFNA(MATCH(LEFT($B1057,8),Reference!$E:$E,0),0),(_xlfn.IFNA(MATCH(MID($B1057,5,4),Reference!$E:$E,0),0))),$D1057,)</f>
        <v>0</v>
      </c>
      <c r="G1057" s="14">
        <f t="shared" si="95"/>
        <v>0</v>
      </c>
      <c r="H1057" s="14">
        <f t="shared" si="96"/>
        <v>0</v>
      </c>
      <c r="I1057" s="14">
        <f>IF(AND(F1057=0,G1057=0,H1057=0,_xlfn.IFNA(MATCH(LEFT($B1057,8),Reference!$G:$G,0),0)),0,
IF(AND(F1057=0,G1057=0,H1057=0,_xlfn.IFNA(MATCH(LEFT($B1057,8),Reference!$H:$H,0),0)),$D1057,
IF(AND(F1057=0,G1057=0,H1057=0,_xlfn.IFNA(MATCH(LEFT($C1057,4),Reference!$H:$H,0),0)),$D1057,
IF((AND(F1057=0,G1057=0,H1057=0,(_xlfn.IFNA(MATCH(LEFT($B1057,4),Reference!$H:$H,0),0)))),$D1057,
IF(AND(F1057=0,G1057=0,H1057=0,_xlfn.IFNA(MATCH(MID($B1057,5,4),Reference!$H:$H,0),0),LEFT($C1057,4)&lt;&gt;"8865"),$D1057,0)))))</f>
        <v>0</v>
      </c>
      <c r="J1057" s="14">
        <f t="shared" si="97"/>
        <v>6180</v>
      </c>
      <c r="K1057" s="14">
        <f t="shared" si="98"/>
        <v>6180</v>
      </c>
      <c r="L1057" s="14">
        <f t="shared" si="99"/>
        <v>0</v>
      </c>
      <c r="M1057" s="14" t="str">
        <f>IFERROR(IFERROR(INDEX(Reference!$C:$C,MATCH(VALUE(LEFT(B1057,(FIND("-",B1057,1)-1))),Reference!$B:$B,0)),INDEX(Reference!$C:$C,MATCH((LEFT(B1057,(FIND("-",B1057,1)-1))),Reference!$B:$B,0))),IFERROR(IF(FIND("-",B1057),"Asset Management",""),""))</f>
        <v>DBU/Line Clearance</v>
      </c>
      <c r="N1057" s="14" t="str">
        <f>_xlfn.IFNA(INDEX(Reference!$M:$N,MATCH($C1057,Reference!$M:$M,0),2),"Exclude")</f>
        <v>Nonlabor</v>
      </c>
      <c r="O1057" s="14" t="str">
        <f>VLOOKUP(X1057,'Department Detail'!$A$2:$F$5229,5,FALSE)</f>
        <v>System Operations</v>
      </c>
      <c r="R1057" s="76"/>
      <c r="X1057" s="14">
        <v>4667</v>
      </c>
    </row>
    <row r="1058" spans="1:24" s="14" customFormat="1" ht="15" thickBot="1" x14ac:dyDescent="0.35">
      <c r="A1058" s="13"/>
      <c r="B1058" s="57" t="s">
        <v>605</v>
      </c>
      <c r="C1058" s="57" t="s">
        <v>185</v>
      </c>
      <c r="D1058" s="56">
        <v>1000</v>
      </c>
      <c r="E1058" s="56"/>
      <c r="F1058" s="14">
        <f>IF(AND(LEFT($C1058,4)&lt;&gt;"8310")*OR(_xlfn.IFNA(MATCH(LEFT($B1058,8),Reference!$E:$E,0),0),(_xlfn.IFNA(MATCH(MID($B1058,5,4),Reference!$E:$E,0),0))),$D1058,)</f>
        <v>0</v>
      </c>
      <c r="G1058" s="14">
        <f t="shared" si="95"/>
        <v>0</v>
      </c>
      <c r="H1058" s="14">
        <f t="shared" si="96"/>
        <v>0</v>
      </c>
      <c r="I1058" s="14">
        <f>IF(AND(F1058=0,G1058=0,H1058=0,_xlfn.IFNA(MATCH(LEFT($B1058,8),Reference!$G:$G,0),0)),0,
IF(AND(F1058=0,G1058=0,H1058=0,_xlfn.IFNA(MATCH(LEFT($B1058,8),Reference!$H:$H,0),0)),$D1058,
IF(AND(F1058=0,G1058=0,H1058=0,_xlfn.IFNA(MATCH(LEFT($C1058,4),Reference!$H:$H,0),0)),$D1058,
IF((AND(F1058=0,G1058=0,H1058=0,(_xlfn.IFNA(MATCH(LEFT($B1058,4),Reference!$H:$H,0),0)))),$D1058,
IF(AND(F1058=0,G1058=0,H1058=0,_xlfn.IFNA(MATCH(MID($B1058,5,4),Reference!$H:$H,0),0),LEFT($C1058,4)&lt;&gt;"8865"),$D1058,0)))))</f>
        <v>0</v>
      </c>
      <c r="J1058" s="14">
        <f t="shared" si="97"/>
        <v>1000</v>
      </c>
      <c r="K1058" s="14">
        <f t="shared" si="98"/>
        <v>1000</v>
      </c>
      <c r="L1058" s="14">
        <f t="shared" si="99"/>
        <v>0</v>
      </c>
      <c r="M1058" s="14" t="str">
        <f>IFERROR(IFERROR(INDEX(Reference!$C:$C,MATCH(VALUE(LEFT(B1058,(FIND("-",B1058,1)-1))),Reference!$B:$B,0)),INDEX(Reference!$C:$C,MATCH((LEFT(B1058,(FIND("-",B1058,1)-1))),Reference!$B:$B,0))),IFERROR(IF(FIND("-",B1058),"Asset Management",""),""))</f>
        <v>DBU/Line Clearance</v>
      </c>
      <c r="N1058" s="14" t="str">
        <f>_xlfn.IFNA(INDEX(Reference!$M:$N,MATCH($C1058,Reference!$M:$M,0),2),"Exclude")</f>
        <v>NonUnion Labor</v>
      </c>
      <c r="O1058" s="14" t="str">
        <f>VLOOKUP(X1058,'Department Detail'!$A$2:$F$5229,5,FALSE)</f>
        <v>System Operations</v>
      </c>
      <c r="R1058" s="76"/>
      <c r="X1058" s="14">
        <v>4667</v>
      </c>
    </row>
    <row r="1059" spans="1:24" s="14" customFormat="1" ht="15" thickBot="1" x14ac:dyDescent="0.35">
      <c r="A1059" s="13"/>
      <c r="B1059" s="57" t="s">
        <v>605</v>
      </c>
      <c r="C1059" s="57" t="s">
        <v>206</v>
      </c>
      <c r="D1059" s="56">
        <v>541.45000000000005</v>
      </c>
      <c r="E1059" s="56"/>
      <c r="F1059" s="14">
        <f>IF(AND(LEFT($C1059,4)&lt;&gt;"8310")*OR(_xlfn.IFNA(MATCH(LEFT($B1059,8),Reference!$E:$E,0),0),(_xlfn.IFNA(MATCH(MID($B1059,5,4),Reference!$E:$E,0),0))),$D1059,)</f>
        <v>0</v>
      </c>
      <c r="G1059" s="14">
        <f t="shared" si="95"/>
        <v>0</v>
      </c>
      <c r="H1059" s="14">
        <f t="shared" si="96"/>
        <v>0</v>
      </c>
      <c r="I1059" s="14">
        <f>IF(AND(F1059=0,G1059=0,H1059=0,_xlfn.IFNA(MATCH(LEFT($B1059,8),Reference!$G:$G,0),0)),0,
IF(AND(F1059=0,G1059=0,H1059=0,_xlfn.IFNA(MATCH(LEFT($B1059,8),Reference!$H:$H,0),0)),$D1059,
IF(AND(F1059=0,G1059=0,H1059=0,_xlfn.IFNA(MATCH(LEFT($C1059,4),Reference!$H:$H,0),0)),$D1059,
IF((AND(F1059=0,G1059=0,H1059=0,(_xlfn.IFNA(MATCH(LEFT($B1059,4),Reference!$H:$H,0),0)))),$D1059,
IF(AND(F1059=0,G1059=0,H1059=0,_xlfn.IFNA(MATCH(MID($B1059,5,4),Reference!$H:$H,0),0),LEFT($C1059,4)&lt;&gt;"8865"),$D1059,0)))))</f>
        <v>0</v>
      </c>
      <c r="J1059" s="14">
        <f t="shared" si="97"/>
        <v>541.45000000000005</v>
      </c>
      <c r="K1059" s="14">
        <f t="shared" si="98"/>
        <v>541.45000000000005</v>
      </c>
      <c r="L1059" s="14">
        <f t="shared" si="99"/>
        <v>0</v>
      </c>
      <c r="M1059" s="14" t="str">
        <f>IFERROR(IFERROR(INDEX(Reference!$C:$C,MATCH(VALUE(LEFT(B1059,(FIND("-",B1059,1)-1))),Reference!$B:$B,0)),INDEX(Reference!$C:$C,MATCH((LEFT(B1059,(FIND("-",B1059,1)-1))),Reference!$B:$B,0))),IFERROR(IF(FIND("-",B1059),"Asset Management",""),""))</f>
        <v>DBU/Line Clearance</v>
      </c>
      <c r="N1059" s="14" t="str">
        <f>_xlfn.IFNA(INDEX(Reference!$M:$N,MATCH($C1059,Reference!$M:$M,0),2),"Exclude")</f>
        <v>Nonlabor</v>
      </c>
      <c r="O1059" s="14" t="str">
        <f>VLOOKUP(X1059,'Department Detail'!$A$2:$F$5229,5,FALSE)</f>
        <v>System Operations</v>
      </c>
      <c r="R1059" s="76"/>
      <c r="X1059" s="14">
        <v>4667</v>
      </c>
    </row>
    <row r="1060" spans="1:24" s="14" customFormat="1" ht="15" thickBot="1" x14ac:dyDescent="0.35">
      <c r="A1060" s="13"/>
      <c r="B1060" s="57" t="s">
        <v>606</v>
      </c>
      <c r="C1060" s="57" t="s">
        <v>216</v>
      </c>
      <c r="D1060" s="56">
        <v>397687.82999999996</v>
      </c>
      <c r="E1060" s="56"/>
      <c r="F1060" s="14">
        <f>IF(AND(LEFT($C1060,4)&lt;&gt;"8310")*OR(_xlfn.IFNA(MATCH(LEFT($B1060,8),Reference!$E:$E,0),0),(_xlfn.IFNA(MATCH(MID($B1060,5,4),Reference!$E:$E,0),0))),$D1060,)</f>
        <v>0</v>
      </c>
      <c r="G1060" s="14">
        <f t="shared" si="95"/>
        <v>0</v>
      </c>
      <c r="H1060" s="14">
        <f t="shared" si="96"/>
        <v>0</v>
      </c>
      <c r="I1060" s="14">
        <f>IF(AND(F1060=0,G1060=0,H1060=0,_xlfn.IFNA(MATCH(LEFT($B1060,8),Reference!$G:$G,0),0)),0,
IF(AND(F1060=0,G1060=0,H1060=0,_xlfn.IFNA(MATCH(LEFT($B1060,8),Reference!$H:$H,0),0)),$D1060,
IF(AND(F1060=0,G1060=0,H1060=0,_xlfn.IFNA(MATCH(LEFT($C1060,4),Reference!$H:$H,0),0)),$D1060,
IF((AND(F1060=0,G1060=0,H1060=0,(_xlfn.IFNA(MATCH(LEFT($B1060,4),Reference!$H:$H,0),0)))),$D1060,
IF(AND(F1060=0,G1060=0,H1060=0,_xlfn.IFNA(MATCH(MID($B1060,5,4),Reference!$H:$H,0),0),LEFT($C1060,4)&lt;&gt;"8865"),$D1060,0)))))</f>
        <v>0</v>
      </c>
      <c r="J1060" s="14">
        <f t="shared" si="97"/>
        <v>397687.82999999996</v>
      </c>
      <c r="K1060" s="14">
        <f t="shared" si="98"/>
        <v>397687.82999999996</v>
      </c>
      <c r="L1060" s="14">
        <f t="shared" si="99"/>
        <v>0</v>
      </c>
      <c r="M1060" s="14" t="str">
        <f>IFERROR(IFERROR(INDEX(Reference!$C:$C,MATCH(VALUE(LEFT(B1060,(FIND("-",B1060,1)-1))),Reference!$B:$B,0)),INDEX(Reference!$C:$C,MATCH((LEFT(B1060,(FIND("-",B1060,1)-1))),Reference!$B:$B,0))),IFERROR(IF(FIND("-",B1060),"Asset Management",""),""))</f>
        <v>DBU/Line Clearance</v>
      </c>
      <c r="N1060" s="14" t="str">
        <f>_xlfn.IFNA(INDEX(Reference!$M:$N,MATCH($C1060,Reference!$M:$M,0),2),"Exclude")</f>
        <v>Nonlabor</v>
      </c>
      <c r="O1060" s="14" t="str">
        <f>VLOOKUP(X1060,'Department Detail'!$A$2:$F$5229,5,FALSE)</f>
        <v>System Operations</v>
      </c>
      <c r="R1060" s="76"/>
      <c r="X1060" s="14">
        <v>4667</v>
      </c>
    </row>
    <row r="1061" spans="1:24" s="14" customFormat="1" ht="15" thickBot="1" x14ac:dyDescent="0.35">
      <c r="A1061" s="13"/>
      <c r="B1061" s="57" t="s">
        <v>607</v>
      </c>
      <c r="C1061" s="57" t="s">
        <v>216</v>
      </c>
      <c r="D1061" s="56">
        <v>933117.88</v>
      </c>
      <c r="E1061" s="56"/>
      <c r="F1061" s="14">
        <f>IF(AND(LEFT($C1061,4)&lt;&gt;"8310")*OR(_xlfn.IFNA(MATCH(LEFT($B1061,8),Reference!$E:$E,0),0),(_xlfn.IFNA(MATCH(MID($B1061,5,4),Reference!$E:$E,0),0))),$D1061,)</f>
        <v>0</v>
      </c>
      <c r="G1061" s="14">
        <f t="shared" si="95"/>
        <v>0</v>
      </c>
      <c r="H1061" s="14">
        <f t="shared" si="96"/>
        <v>0</v>
      </c>
      <c r="I1061" s="14">
        <f>IF(AND(F1061=0,G1061=0,H1061=0,_xlfn.IFNA(MATCH(LEFT($B1061,8),Reference!$G:$G,0),0)),0,
IF(AND(F1061=0,G1061=0,H1061=0,_xlfn.IFNA(MATCH(LEFT($B1061,8),Reference!$H:$H,0),0)),$D1061,
IF(AND(F1061=0,G1061=0,H1061=0,_xlfn.IFNA(MATCH(LEFT($C1061,4),Reference!$H:$H,0),0)),$D1061,
IF((AND(F1061=0,G1061=0,H1061=0,(_xlfn.IFNA(MATCH(LEFT($B1061,4),Reference!$H:$H,0),0)))),$D1061,
IF(AND(F1061=0,G1061=0,H1061=0,_xlfn.IFNA(MATCH(MID($B1061,5,4),Reference!$H:$H,0),0),LEFT($C1061,4)&lt;&gt;"8865"),$D1061,0)))))</f>
        <v>0</v>
      </c>
      <c r="J1061" s="14">
        <f t="shared" si="97"/>
        <v>933117.88</v>
      </c>
      <c r="K1061" s="14">
        <f t="shared" si="98"/>
        <v>933117.88</v>
      </c>
      <c r="L1061" s="14">
        <f t="shared" si="99"/>
        <v>0</v>
      </c>
      <c r="M1061" s="14" t="str">
        <f>IFERROR(IFERROR(INDEX(Reference!$C:$C,MATCH(VALUE(LEFT(B1061,(FIND("-",B1061,1)-1))),Reference!$B:$B,0)),INDEX(Reference!$C:$C,MATCH((LEFT(B1061,(FIND("-",B1061,1)-1))),Reference!$B:$B,0))),IFERROR(IF(FIND("-",B1061),"Asset Management",""),""))</f>
        <v>DBU/Line Clearance</v>
      </c>
      <c r="N1061" s="14" t="str">
        <f>_xlfn.IFNA(INDEX(Reference!$M:$N,MATCH($C1061,Reference!$M:$M,0),2),"Exclude")</f>
        <v>Nonlabor</v>
      </c>
      <c r="O1061" s="14" t="str">
        <f>VLOOKUP(X1061,'Department Detail'!$A$2:$F$5229,5,FALSE)</f>
        <v>System Operations</v>
      </c>
      <c r="R1061" s="76"/>
      <c r="X1061" s="14">
        <v>4667</v>
      </c>
    </row>
    <row r="1062" spans="1:24" s="14" customFormat="1" ht="15" thickBot="1" x14ac:dyDescent="0.35">
      <c r="A1062" s="13"/>
      <c r="B1062" s="57" t="s">
        <v>607</v>
      </c>
      <c r="C1062" s="57" t="s">
        <v>217</v>
      </c>
      <c r="D1062" s="56">
        <v>-1000</v>
      </c>
      <c r="E1062" s="56"/>
      <c r="F1062" s="14">
        <f>IF(AND(LEFT($C1062,4)&lt;&gt;"8310")*OR(_xlfn.IFNA(MATCH(LEFT($B1062,8),Reference!$E:$E,0),0),(_xlfn.IFNA(MATCH(MID($B1062,5,4),Reference!$E:$E,0),0))),$D1062,)</f>
        <v>0</v>
      </c>
      <c r="G1062" s="14">
        <f t="shared" si="95"/>
        <v>0</v>
      </c>
      <c r="H1062" s="14">
        <f t="shared" si="96"/>
        <v>0</v>
      </c>
      <c r="I1062" s="14">
        <f>IF(AND(F1062=0,G1062=0,H1062=0,_xlfn.IFNA(MATCH(LEFT($B1062,8),Reference!$G:$G,0),0)),0,
IF(AND(F1062=0,G1062=0,H1062=0,_xlfn.IFNA(MATCH(LEFT($B1062,8),Reference!$H:$H,0),0)),$D1062,
IF(AND(F1062=0,G1062=0,H1062=0,_xlfn.IFNA(MATCH(LEFT($C1062,4),Reference!$H:$H,0),0)),$D1062,
IF((AND(F1062=0,G1062=0,H1062=0,(_xlfn.IFNA(MATCH(LEFT($B1062,4),Reference!$H:$H,0),0)))),$D1062,
IF(AND(F1062=0,G1062=0,H1062=0,_xlfn.IFNA(MATCH(MID($B1062,5,4),Reference!$H:$H,0),0),LEFT($C1062,4)&lt;&gt;"8865"),$D1062,0)))))</f>
        <v>0</v>
      </c>
      <c r="J1062" s="14">
        <f t="shared" si="97"/>
        <v>-1000</v>
      </c>
      <c r="K1062" s="14">
        <f t="shared" si="98"/>
        <v>-1000</v>
      </c>
      <c r="L1062" s="14">
        <f t="shared" si="99"/>
        <v>0</v>
      </c>
      <c r="M1062" s="14" t="str">
        <f>IFERROR(IFERROR(INDEX(Reference!$C:$C,MATCH(VALUE(LEFT(B1062,(FIND("-",B1062,1)-1))),Reference!$B:$B,0)),INDEX(Reference!$C:$C,MATCH((LEFT(B1062,(FIND("-",B1062,1)-1))),Reference!$B:$B,0))),IFERROR(IF(FIND("-",B1062),"Asset Management",""),""))</f>
        <v>DBU/Line Clearance</v>
      </c>
      <c r="N1062" s="14" t="str">
        <f>_xlfn.IFNA(INDEX(Reference!$M:$N,MATCH($C1062,Reference!$M:$M,0),2),"Exclude")</f>
        <v>Exclude</v>
      </c>
      <c r="O1062" s="14" t="str">
        <f>VLOOKUP(X1062,'Department Detail'!$A$2:$F$5229,5,FALSE)</f>
        <v>System Operations</v>
      </c>
      <c r="R1062" s="76"/>
      <c r="X1062" s="14">
        <v>4667</v>
      </c>
    </row>
    <row r="1063" spans="1:24" s="14" customFormat="1" ht="15" thickBot="1" x14ac:dyDescent="0.35">
      <c r="A1063" s="13"/>
      <c r="B1063" s="57" t="s">
        <v>607</v>
      </c>
      <c r="C1063" s="57" t="s">
        <v>185</v>
      </c>
      <c r="D1063" s="56">
        <v>7749.2625000000007</v>
      </c>
      <c r="E1063" s="56"/>
      <c r="F1063" s="14">
        <f>IF(AND(LEFT($C1063,4)&lt;&gt;"8310")*OR(_xlfn.IFNA(MATCH(LEFT($B1063,8),Reference!$E:$E,0),0),(_xlfn.IFNA(MATCH(MID($B1063,5,4),Reference!$E:$E,0),0))),$D1063,)</f>
        <v>0</v>
      </c>
      <c r="G1063" s="14">
        <f t="shared" si="95"/>
        <v>0</v>
      </c>
      <c r="H1063" s="14">
        <f t="shared" si="96"/>
        <v>0</v>
      </c>
      <c r="I1063" s="14">
        <f>IF(AND(F1063=0,G1063=0,H1063=0,_xlfn.IFNA(MATCH(LEFT($B1063,8),Reference!$G:$G,0),0)),0,
IF(AND(F1063=0,G1063=0,H1063=0,_xlfn.IFNA(MATCH(LEFT($B1063,8),Reference!$H:$H,0),0)),$D1063,
IF(AND(F1063=0,G1063=0,H1063=0,_xlfn.IFNA(MATCH(LEFT($C1063,4),Reference!$H:$H,0),0)),$D1063,
IF((AND(F1063=0,G1063=0,H1063=0,(_xlfn.IFNA(MATCH(LEFT($B1063,4),Reference!$H:$H,0),0)))),$D1063,
IF(AND(F1063=0,G1063=0,H1063=0,_xlfn.IFNA(MATCH(MID($B1063,5,4),Reference!$H:$H,0),0),LEFT($C1063,4)&lt;&gt;"8865"),$D1063,0)))))</f>
        <v>0</v>
      </c>
      <c r="J1063" s="14">
        <f t="shared" si="97"/>
        <v>7749.2625000000007</v>
      </c>
      <c r="K1063" s="14">
        <f t="shared" si="98"/>
        <v>7749.2625000000007</v>
      </c>
      <c r="L1063" s="14">
        <f t="shared" si="99"/>
        <v>0</v>
      </c>
      <c r="M1063" s="14" t="str">
        <f>IFERROR(IFERROR(INDEX(Reference!$C:$C,MATCH(VALUE(LEFT(B1063,(FIND("-",B1063,1)-1))),Reference!$B:$B,0)),INDEX(Reference!$C:$C,MATCH((LEFT(B1063,(FIND("-",B1063,1)-1))),Reference!$B:$B,0))),IFERROR(IF(FIND("-",B1063),"Asset Management",""),""))</f>
        <v>DBU/Line Clearance</v>
      </c>
      <c r="N1063" s="14" t="str">
        <f>_xlfn.IFNA(INDEX(Reference!$M:$N,MATCH($C1063,Reference!$M:$M,0),2),"Exclude")</f>
        <v>NonUnion Labor</v>
      </c>
      <c r="O1063" s="14" t="str">
        <f>VLOOKUP(X1063,'Department Detail'!$A$2:$F$5229,5,FALSE)</f>
        <v>System Operations</v>
      </c>
      <c r="R1063" s="76"/>
      <c r="X1063" s="14">
        <v>4667</v>
      </c>
    </row>
    <row r="1064" spans="1:24" s="14" customFormat="1" ht="15" thickBot="1" x14ac:dyDescent="0.35">
      <c r="A1064" s="13"/>
      <c r="B1064" s="57" t="s">
        <v>607</v>
      </c>
      <c r="C1064" s="57" t="s">
        <v>202</v>
      </c>
      <c r="D1064" s="56">
        <v>36.299999999999997</v>
      </c>
      <c r="E1064" s="56"/>
      <c r="F1064" s="14">
        <f>IF(AND(LEFT($C1064,4)&lt;&gt;"8310")*OR(_xlfn.IFNA(MATCH(LEFT($B1064,8),Reference!$E:$E,0),0),(_xlfn.IFNA(MATCH(MID($B1064,5,4),Reference!$E:$E,0),0))),$D1064,)</f>
        <v>0</v>
      </c>
      <c r="G1064" s="14">
        <f t="shared" si="95"/>
        <v>0</v>
      </c>
      <c r="H1064" s="14">
        <f t="shared" si="96"/>
        <v>0</v>
      </c>
      <c r="I1064" s="14">
        <f>IF(AND(F1064=0,G1064=0,H1064=0,_xlfn.IFNA(MATCH(LEFT($B1064,8),Reference!$G:$G,0),0)),0,
IF(AND(F1064=0,G1064=0,H1064=0,_xlfn.IFNA(MATCH(LEFT($B1064,8),Reference!$H:$H,0),0)),$D1064,
IF(AND(F1064=0,G1064=0,H1064=0,_xlfn.IFNA(MATCH(LEFT($C1064,4),Reference!$H:$H,0),0)),$D1064,
IF((AND(F1064=0,G1064=0,H1064=0,(_xlfn.IFNA(MATCH(LEFT($B1064,4),Reference!$H:$H,0),0)))),$D1064,
IF(AND(F1064=0,G1064=0,H1064=0,_xlfn.IFNA(MATCH(MID($B1064,5,4),Reference!$H:$H,0),0),LEFT($C1064,4)&lt;&gt;"8865"),$D1064,0)))))</f>
        <v>0</v>
      </c>
      <c r="J1064" s="14">
        <f t="shared" si="97"/>
        <v>36.299999999999997</v>
      </c>
      <c r="K1064" s="14">
        <f t="shared" si="98"/>
        <v>36.299999999999997</v>
      </c>
      <c r="L1064" s="14">
        <f t="shared" si="99"/>
        <v>0</v>
      </c>
      <c r="M1064" s="14" t="str">
        <f>IFERROR(IFERROR(INDEX(Reference!$C:$C,MATCH(VALUE(LEFT(B1064,(FIND("-",B1064,1)-1))),Reference!$B:$B,0)),INDEX(Reference!$C:$C,MATCH((LEFT(B1064,(FIND("-",B1064,1)-1))),Reference!$B:$B,0))),IFERROR(IF(FIND("-",B1064),"Asset Management",""),""))</f>
        <v>DBU/Line Clearance</v>
      </c>
      <c r="N1064" s="14" t="str">
        <f>_xlfn.IFNA(INDEX(Reference!$M:$N,MATCH($C1064,Reference!$M:$M,0),2),"Exclude")</f>
        <v>Nonlabor</v>
      </c>
      <c r="O1064" s="14" t="str">
        <f>VLOOKUP(X1064,'Department Detail'!$A$2:$F$5229,5,FALSE)</f>
        <v>System Operations</v>
      </c>
      <c r="R1064" s="76"/>
      <c r="X1064" s="14">
        <v>4667</v>
      </c>
    </row>
    <row r="1065" spans="1:24" s="14" customFormat="1" ht="15" thickBot="1" x14ac:dyDescent="0.35">
      <c r="A1065" s="13"/>
      <c r="B1065" s="57" t="s">
        <v>608</v>
      </c>
      <c r="C1065" s="57" t="s">
        <v>190</v>
      </c>
      <c r="D1065" s="56">
        <v>10117.5</v>
      </c>
      <c r="E1065" s="56"/>
      <c r="F1065" s="14">
        <f>IF(AND(LEFT($C1065,4)&lt;&gt;"8310")*OR(_xlfn.IFNA(MATCH(LEFT($B1065,8),Reference!$E:$E,0),0),(_xlfn.IFNA(MATCH(MID($B1065,5,4),Reference!$E:$E,0),0))),$D1065,)</f>
        <v>0</v>
      </c>
      <c r="G1065" s="14">
        <f t="shared" si="95"/>
        <v>0</v>
      </c>
      <c r="H1065" s="14">
        <f t="shared" si="96"/>
        <v>0</v>
      </c>
      <c r="I1065" s="14">
        <f>IF(AND(F1065=0,G1065=0,H1065=0,_xlfn.IFNA(MATCH(LEFT($B1065,8),Reference!$G:$G,0),0)),0,
IF(AND(F1065=0,G1065=0,H1065=0,_xlfn.IFNA(MATCH(LEFT($B1065,8),Reference!$H:$H,0),0)),$D1065,
IF(AND(F1065=0,G1065=0,H1065=0,_xlfn.IFNA(MATCH(LEFT($C1065,4),Reference!$H:$H,0),0)),$D1065,
IF((AND(F1065=0,G1065=0,H1065=0,(_xlfn.IFNA(MATCH(LEFT($B1065,4),Reference!$H:$H,0),0)))),$D1065,
IF(AND(F1065=0,G1065=0,H1065=0,_xlfn.IFNA(MATCH(MID($B1065,5,4),Reference!$H:$H,0),0),LEFT($C1065,4)&lt;&gt;"8865"),$D1065,0)))))</f>
        <v>0</v>
      </c>
      <c r="J1065" s="14">
        <f t="shared" si="97"/>
        <v>10117.5</v>
      </c>
      <c r="K1065" s="14">
        <f t="shared" si="98"/>
        <v>10117.5</v>
      </c>
      <c r="L1065" s="14">
        <f t="shared" si="99"/>
        <v>0</v>
      </c>
      <c r="M1065" s="14" t="str">
        <f>IFERROR(IFERROR(INDEX(Reference!$C:$C,MATCH(VALUE(LEFT(B1065,(FIND("-",B1065,1)-1))),Reference!$B:$B,0)),INDEX(Reference!$C:$C,MATCH((LEFT(B1065,(FIND("-",B1065,1)-1))),Reference!$B:$B,0))),IFERROR(IF(FIND("-",B1065),"Asset Management",""),""))</f>
        <v>DBU/Line Clearance</v>
      </c>
      <c r="N1065" s="14" t="str">
        <f>_xlfn.IFNA(INDEX(Reference!$M:$N,MATCH($C1065,Reference!$M:$M,0),2),"Exclude")</f>
        <v>Nonlabor</v>
      </c>
      <c r="O1065" s="14" t="str">
        <f>VLOOKUP(X1065,'Department Detail'!$A$2:$F$5229,5,FALSE)</f>
        <v>T&amp;D Engineering</v>
      </c>
      <c r="R1065" s="76"/>
      <c r="X1065" s="14">
        <v>4645</v>
      </c>
    </row>
    <row r="1066" spans="1:24" s="14" customFormat="1" ht="15" thickBot="1" x14ac:dyDescent="0.35">
      <c r="A1066" s="13"/>
      <c r="B1066" s="57" t="s">
        <v>608</v>
      </c>
      <c r="C1066" s="57" t="s">
        <v>216</v>
      </c>
      <c r="D1066" s="56">
        <v>3736377.4492884395</v>
      </c>
      <c r="E1066" s="56"/>
      <c r="F1066" s="14">
        <f>IF(AND(LEFT($C1066,4)&lt;&gt;"8310")*OR(_xlfn.IFNA(MATCH(LEFT($B1066,8),Reference!$E:$E,0),0),(_xlfn.IFNA(MATCH(MID($B1066,5,4),Reference!$E:$E,0),0))),$D1066,)</f>
        <v>0</v>
      </c>
      <c r="G1066" s="14">
        <f t="shared" si="95"/>
        <v>0</v>
      </c>
      <c r="H1066" s="14">
        <f t="shared" si="96"/>
        <v>0</v>
      </c>
      <c r="I1066" s="14">
        <f>IF(AND(F1066=0,G1066=0,H1066=0,_xlfn.IFNA(MATCH(LEFT($B1066,8),Reference!$G:$G,0),0)),0,
IF(AND(F1066=0,G1066=0,H1066=0,_xlfn.IFNA(MATCH(LEFT($B1066,8),Reference!$H:$H,0),0)),$D1066,
IF(AND(F1066=0,G1066=0,H1066=0,_xlfn.IFNA(MATCH(LEFT($C1066,4),Reference!$H:$H,0),0)),$D1066,
IF((AND(F1066=0,G1066=0,H1066=0,(_xlfn.IFNA(MATCH(LEFT($B1066,4),Reference!$H:$H,0),0)))),$D1066,
IF(AND(F1066=0,G1066=0,H1066=0,_xlfn.IFNA(MATCH(MID($B1066,5,4),Reference!$H:$H,0),0),LEFT($C1066,4)&lt;&gt;"8865"),$D1066,0)))))</f>
        <v>0</v>
      </c>
      <c r="J1066" s="14">
        <f t="shared" si="97"/>
        <v>3736377.4492884395</v>
      </c>
      <c r="K1066" s="14">
        <f t="shared" si="98"/>
        <v>3736377.4492884395</v>
      </c>
      <c r="L1066" s="14">
        <f t="shared" si="99"/>
        <v>0</v>
      </c>
      <c r="M1066" s="14" t="str">
        <f>IFERROR(IFERROR(INDEX(Reference!$C:$C,MATCH(VALUE(LEFT(B1066,(FIND("-",B1066,1)-1))),Reference!$B:$B,0)),INDEX(Reference!$C:$C,MATCH((LEFT(B1066,(FIND("-",B1066,1)-1))),Reference!$B:$B,0))),IFERROR(IF(FIND("-",B1066),"Asset Management",""),""))</f>
        <v>DBU/Line Clearance</v>
      </c>
      <c r="N1066" s="14" t="str">
        <f>_xlfn.IFNA(INDEX(Reference!$M:$N,MATCH($C1066,Reference!$M:$M,0),2),"Exclude")</f>
        <v>Nonlabor</v>
      </c>
      <c r="O1066" s="14" t="str">
        <f>VLOOKUP(X1066,'Department Detail'!$A$2:$F$5229,5,FALSE)</f>
        <v>T&amp;D Engineering</v>
      </c>
      <c r="R1066" s="76"/>
      <c r="X1066" s="14">
        <v>4645</v>
      </c>
    </row>
    <row r="1067" spans="1:24" s="14" customFormat="1" ht="15" thickBot="1" x14ac:dyDescent="0.35">
      <c r="A1067" s="13"/>
      <c r="B1067" s="57" t="s">
        <v>608</v>
      </c>
      <c r="C1067" s="57" t="s">
        <v>217</v>
      </c>
      <c r="D1067" s="56">
        <v>1468612</v>
      </c>
      <c r="E1067" s="56"/>
      <c r="F1067" s="14">
        <f>IF(AND(LEFT($C1067,4)&lt;&gt;"8310")*OR(_xlfn.IFNA(MATCH(LEFT($B1067,8),Reference!$E:$E,0),0),(_xlfn.IFNA(MATCH(MID($B1067,5,4),Reference!$E:$E,0),0))),$D1067,)</f>
        <v>0</v>
      </c>
      <c r="G1067" s="14">
        <f t="shared" si="95"/>
        <v>0</v>
      </c>
      <c r="H1067" s="14">
        <f t="shared" si="96"/>
        <v>0</v>
      </c>
      <c r="I1067" s="14">
        <f>IF(AND(F1067=0,G1067=0,H1067=0,_xlfn.IFNA(MATCH(LEFT($B1067,8),Reference!$G:$G,0),0)),0,
IF(AND(F1067=0,G1067=0,H1067=0,_xlfn.IFNA(MATCH(LEFT($B1067,8),Reference!$H:$H,0),0)),$D1067,
IF(AND(F1067=0,G1067=0,H1067=0,_xlfn.IFNA(MATCH(LEFT($C1067,4),Reference!$H:$H,0),0)),$D1067,
IF((AND(F1067=0,G1067=0,H1067=0,(_xlfn.IFNA(MATCH(LEFT($B1067,4),Reference!$H:$H,0),0)))),$D1067,
IF(AND(F1067=0,G1067=0,H1067=0,_xlfn.IFNA(MATCH(MID($B1067,5,4),Reference!$H:$H,0),0),LEFT($C1067,4)&lt;&gt;"8865"),$D1067,0)))))</f>
        <v>0</v>
      </c>
      <c r="J1067" s="14">
        <f t="shared" si="97"/>
        <v>1468612</v>
      </c>
      <c r="K1067" s="14">
        <f t="shared" si="98"/>
        <v>1468612</v>
      </c>
      <c r="L1067" s="14">
        <f t="shared" si="99"/>
        <v>0</v>
      </c>
      <c r="M1067" s="14" t="str">
        <f>IFERROR(IFERROR(INDEX(Reference!$C:$C,MATCH(VALUE(LEFT(B1067,(FIND("-",B1067,1)-1))),Reference!$B:$B,0)),INDEX(Reference!$C:$C,MATCH((LEFT(B1067,(FIND("-",B1067,1)-1))),Reference!$B:$B,0))),IFERROR(IF(FIND("-",B1067),"Asset Management",""),""))</f>
        <v>DBU/Line Clearance</v>
      </c>
      <c r="N1067" s="14" t="str">
        <f>_xlfn.IFNA(INDEX(Reference!$M:$N,MATCH($C1067,Reference!$M:$M,0),2),"Exclude")</f>
        <v>Exclude</v>
      </c>
      <c r="O1067" s="14" t="str">
        <f>VLOOKUP(X1067,'Department Detail'!$A$2:$F$5229,5,FALSE)</f>
        <v>T&amp;D Engineering</v>
      </c>
      <c r="R1067" s="76"/>
      <c r="X1067" s="14">
        <v>4645</v>
      </c>
    </row>
    <row r="1068" spans="1:24" s="14" customFormat="1" ht="15" thickBot="1" x14ac:dyDescent="0.35">
      <c r="A1068" s="13"/>
      <c r="B1068" s="57" t="s">
        <v>608</v>
      </c>
      <c r="C1068" s="57" t="s">
        <v>185</v>
      </c>
      <c r="D1068" s="56">
        <v>142849.43909090909</v>
      </c>
      <c r="E1068" s="56"/>
      <c r="F1068" s="14">
        <f>IF(AND(LEFT($C1068,4)&lt;&gt;"8310")*OR(_xlfn.IFNA(MATCH(LEFT($B1068,8),Reference!$E:$E,0),0),(_xlfn.IFNA(MATCH(MID($B1068,5,4),Reference!$E:$E,0),0))),$D1068,)</f>
        <v>0</v>
      </c>
      <c r="G1068" s="14">
        <f t="shared" si="95"/>
        <v>0</v>
      </c>
      <c r="H1068" s="14">
        <f t="shared" si="96"/>
        <v>0</v>
      </c>
      <c r="I1068" s="14">
        <f>IF(AND(F1068=0,G1068=0,H1068=0,_xlfn.IFNA(MATCH(LEFT($B1068,8),Reference!$G:$G,0),0)),0,
IF(AND(F1068=0,G1068=0,H1068=0,_xlfn.IFNA(MATCH(LEFT($B1068,8),Reference!$H:$H,0),0)),$D1068,
IF(AND(F1068=0,G1068=0,H1068=0,_xlfn.IFNA(MATCH(LEFT($C1068,4),Reference!$H:$H,0),0)),$D1068,
IF((AND(F1068=0,G1068=0,H1068=0,(_xlfn.IFNA(MATCH(LEFT($B1068,4),Reference!$H:$H,0),0)))),$D1068,
IF(AND(F1068=0,G1068=0,H1068=0,_xlfn.IFNA(MATCH(MID($B1068,5,4),Reference!$H:$H,0),0),LEFT($C1068,4)&lt;&gt;"8865"),$D1068,0)))))</f>
        <v>0</v>
      </c>
      <c r="J1068" s="14">
        <f t="shared" si="97"/>
        <v>142849.43909090909</v>
      </c>
      <c r="K1068" s="14">
        <f t="shared" si="98"/>
        <v>142849.43909090909</v>
      </c>
      <c r="L1068" s="14">
        <f t="shared" si="99"/>
        <v>0</v>
      </c>
      <c r="M1068" s="14" t="str">
        <f>IFERROR(IFERROR(INDEX(Reference!$C:$C,MATCH(VALUE(LEFT(B1068,(FIND("-",B1068,1)-1))),Reference!$B:$B,0)),INDEX(Reference!$C:$C,MATCH((LEFT(B1068,(FIND("-",B1068,1)-1))),Reference!$B:$B,0))),IFERROR(IF(FIND("-",B1068),"Asset Management",""),""))</f>
        <v>DBU/Line Clearance</v>
      </c>
      <c r="N1068" s="14" t="str">
        <f>_xlfn.IFNA(INDEX(Reference!$M:$N,MATCH($C1068,Reference!$M:$M,0),2),"Exclude")</f>
        <v>NonUnion Labor</v>
      </c>
      <c r="O1068" s="14" t="str">
        <f>VLOOKUP(X1068,'Department Detail'!$A$2:$F$5229,5,FALSE)</f>
        <v>T&amp;D Engineering</v>
      </c>
      <c r="R1068" s="76"/>
      <c r="X1068" s="14">
        <v>4645</v>
      </c>
    </row>
    <row r="1069" spans="1:24" s="14" customFormat="1" ht="15" thickBot="1" x14ac:dyDescent="0.35">
      <c r="A1069" s="13"/>
      <c r="B1069" s="57" t="s">
        <v>608</v>
      </c>
      <c r="C1069" s="57" t="s">
        <v>195</v>
      </c>
      <c r="D1069" s="56">
        <v>10250</v>
      </c>
      <c r="E1069" s="56"/>
      <c r="F1069" s="14">
        <f>IF(AND(LEFT($C1069,4)&lt;&gt;"8310")*OR(_xlfn.IFNA(MATCH(LEFT($B1069,8),Reference!$E:$E,0),0),(_xlfn.IFNA(MATCH(MID($B1069,5,4),Reference!$E:$E,0),0))),$D1069,)</f>
        <v>0</v>
      </c>
      <c r="G1069" s="14">
        <f t="shared" si="95"/>
        <v>0</v>
      </c>
      <c r="H1069" s="14">
        <f t="shared" si="96"/>
        <v>0</v>
      </c>
      <c r="I1069" s="14">
        <f>IF(AND(F1069=0,G1069=0,H1069=0,_xlfn.IFNA(MATCH(LEFT($B1069,8),Reference!$G:$G,0),0)),0,
IF(AND(F1069=0,G1069=0,H1069=0,_xlfn.IFNA(MATCH(LEFT($B1069,8),Reference!$H:$H,0),0)),$D1069,
IF(AND(F1069=0,G1069=0,H1069=0,_xlfn.IFNA(MATCH(LEFT($C1069,4),Reference!$H:$H,0),0)),$D1069,
IF((AND(F1069=0,G1069=0,H1069=0,(_xlfn.IFNA(MATCH(LEFT($B1069,4),Reference!$H:$H,0),0)))),$D1069,
IF(AND(F1069=0,G1069=0,H1069=0,_xlfn.IFNA(MATCH(MID($B1069,5,4),Reference!$H:$H,0),0),LEFT($C1069,4)&lt;&gt;"8865"),$D1069,0)))))</f>
        <v>0</v>
      </c>
      <c r="J1069" s="14">
        <f t="shared" si="97"/>
        <v>10250</v>
      </c>
      <c r="K1069" s="14">
        <f t="shared" si="98"/>
        <v>10250</v>
      </c>
      <c r="L1069" s="14">
        <f t="shared" si="99"/>
        <v>0</v>
      </c>
      <c r="M1069" s="14" t="str">
        <f>IFERROR(IFERROR(INDEX(Reference!$C:$C,MATCH(VALUE(LEFT(B1069,(FIND("-",B1069,1)-1))),Reference!$B:$B,0)),INDEX(Reference!$C:$C,MATCH((LEFT(B1069,(FIND("-",B1069,1)-1))),Reference!$B:$B,0))),IFERROR(IF(FIND("-",B1069),"Asset Management",""),""))</f>
        <v>DBU/Line Clearance</v>
      </c>
      <c r="N1069" s="14" t="str">
        <f>_xlfn.IFNA(INDEX(Reference!$M:$N,MATCH($C1069,Reference!$M:$M,0),2),"Exclude")</f>
        <v>NonUnion Labor</v>
      </c>
      <c r="O1069" s="14" t="str">
        <f>VLOOKUP(X1069,'Department Detail'!$A$2:$F$5229,5,FALSE)</f>
        <v>Transmission Development</v>
      </c>
      <c r="R1069" s="76"/>
      <c r="X1069" s="14">
        <v>6178</v>
      </c>
    </row>
    <row r="1070" spans="1:24" s="14" customFormat="1" ht="15" thickBot="1" x14ac:dyDescent="0.35">
      <c r="A1070" s="13"/>
      <c r="B1070" s="57" t="s">
        <v>608</v>
      </c>
      <c r="C1070" s="57" t="s">
        <v>202</v>
      </c>
      <c r="D1070" s="56">
        <v>69.2</v>
      </c>
      <c r="E1070" s="56"/>
      <c r="F1070" s="14">
        <f>IF(AND(LEFT($C1070,4)&lt;&gt;"8310")*OR(_xlfn.IFNA(MATCH(LEFT($B1070,8),Reference!$E:$E,0),0),(_xlfn.IFNA(MATCH(MID($B1070,5,4),Reference!$E:$E,0),0))),$D1070,)</f>
        <v>0</v>
      </c>
      <c r="G1070" s="14">
        <f t="shared" si="95"/>
        <v>0</v>
      </c>
      <c r="H1070" s="14">
        <f t="shared" si="96"/>
        <v>0</v>
      </c>
      <c r="I1070" s="14">
        <f>IF(AND(F1070=0,G1070=0,H1070=0,_xlfn.IFNA(MATCH(LEFT($B1070,8),Reference!$G:$G,0),0)),0,
IF(AND(F1070=0,G1070=0,H1070=0,_xlfn.IFNA(MATCH(LEFT($B1070,8),Reference!$H:$H,0),0)),$D1070,
IF(AND(F1070=0,G1070=0,H1070=0,_xlfn.IFNA(MATCH(LEFT($C1070,4),Reference!$H:$H,0),0)),$D1070,
IF((AND(F1070=0,G1070=0,H1070=0,(_xlfn.IFNA(MATCH(LEFT($B1070,4),Reference!$H:$H,0),0)))),$D1070,
IF(AND(F1070=0,G1070=0,H1070=0,_xlfn.IFNA(MATCH(MID($B1070,5,4),Reference!$H:$H,0),0),LEFT($C1070,4)&lt;&gt;"8865"),$D1070,0)))))</f>
        <v>0</v>
      </c>
      <c r="J1070" s="14">
        <f t="shared" si="97"/>
        <v>69.2</v>
      </c>
      <c r="K1070" s="14">
        <f t="shared" si="98"/>
        <v>69.2</v>
      </c>
      <c r="L1070" s="14">
        <f t="shared" si="99"/>
        <v>0</v>
      </c>
      <c r="M1070" s="14" t="str">
        <f>IFERROR(IFERROR(INDEX(Reference!$C:$C,MATCH(VALUE(LEFT(B1070,(FIND("-",B1070,1)-1))),Reference!$B:$B,0)),INDEX(Reference!$C:$C,MATCH((LEFT(B1070,(FIND("-",B1070,1)-1))),Reference!$B:$B,0))),IFERROR(IF(FIND("-",B1070),"Asset Management",""),""))</f>
        <v>DBU/Line Clearance</v>
      </c>
      <c r="N1070" s="14" t="str">
        <f>_xlfn.IFNA(INDEX(Reference!$M:$N,MATCH($C1070,Reference!$M:$M,0),2),"Exclude")</f>
        <v>Nonlabor</v>
      </c>
      <c r="O1070" s="14" t="str">
        <f>VLOOKUP(X1070,'Department Detail'!$A$2:$F$5229,5,FALSE)</f>
        <v>Transmission Development</v>
      </c>
      <c r="R1070" s="76"/>
      <c r="X1070" s="14">
        <v>6178</v>
      </c>
    </row>
    <row r="1071" spans="1:24" s="14" customFormat="1" ht="15" thickBot="1" x14ac:dyDescent="0.35">
      <c r="A1071" s="13"/>
      <c r="B1071" s="57" t="s">
        <v>608</v>
      </c>
      <c r="C1071" s="57" t="s">
        <v>204</v>
      </c>
      <c r="D1071" s="56">
        <v>275.14</v>
      </c>
      <c r="E1071" s="56"/>
      <c r="F1071" s="14">
        <f>IF(AND(LEFT($C1071,4)&lt;&gt;"8310")*OR(_xlfn.IFNA(MATCH(LEFT($B1071,8),Reference!$E:$E,0),0),(_xlfn.IFNA(MATCH(MID($B1071,5,4),Reference!$E:$E,0),0))),$D1071,)</f>
        <v>0</v>
      </c>
      <c r="G1071" s="14">
        <f t="shared" si="95"/>
        <v>0</v>
      </c>
      <c r="H1071" s="14">
        <f t="shared" si="96"/>
        <v>0</v>
      </c>
      <c r="I1071" s="14">
        <f>IF(AND(F1071=0,G1071=0,H1071=0,_xlfn.IFNA(MATCH(LEFT($B1071,8),Reference!$G:$G,0),0)),0,
IF(AND(F1071=0,G1071=0,H1071=0,_xlfn.IFNA(MATCH(LEFT($B1071,8),Reference!$H:$H,0),0)),$D1071,
IF(AND(F1071=0,G1071=0,H1071=0,_xlfn.IFNA(MATCH(LEFT($C1071,4),Reference!$H:$H,0),0)),$D1071,
IF((AND(F1071=0,G1071=0,H1071=0,(_xlfn.IFNA(MATCH(LEFT($B1071,4),Reference!$H:$H,0),0)))),$D1071,
IF(AND(F1071=0,G1071=0,H1071=0,_xlfn.IFNA(MATCH(MID($B1071,5,4),Reference!$H:$H,0),0),LEFT($C1071,4)&lt;&gt;"8865"),$D1071,0)))))</f>
        <v>0</v>
      </c>
      <c r="J1071" s="14">
        <f t="shared" si="97"/>
        <v>275.14</v>
      </c>
      <c r="K1071" s="14">
        <f t="shared" si="98"/>
        <v>275.14</v>
      </c>
      <c r="L1071" s="14">
        <f t="shared" si="99"/>
        <v>0</v>
      </c>
      <c r="M1071" s="14" t="str">
        <f>IFERROR(IFERROR(INDEX(Reference!$C:$C,MATCH(VALUE(LEFT(B1071,(FIND("-",B1071,1)-1))),Reference!$B:$B,0)),INDEX(Reference!$C:$C,MATCH((LEFT(B1071,(FIND("-",B1071,1)-1))),Reference!$B:$B,0))),IFERROR(IF(FIND("-",B1071),"Asset Management",""),""))</f>
        <v>DBU/Line Clearance</v>
      </c>
      <c r="N1071" s="14" t="str">
        <f>_xlfn.IFNA(INDEX(Reference!$M:$N,MATCH($C1071,Reference!$M:$M,0),2),"Exclude")</f>
        <v>Nonlabor</v>
      </c>
      <c r="O1071" s="14" t="str">
        <f>VLOOKUP(X1071,'Department Detail'!$A$2:$F$5229,5,FALSE)</f>
        <v>Transmission Development</v>
      </c>
      <c r="R1071" s="76"/>
      <c r="X1071" s="14">
        <v>6178</v>
      </c>
    </row>
    <row r="1072" spans="1:24" s="14" customFormat="1" ht="15" thickBot="1" x14ac:dyDescent="0.35">
      <c r="A1072" s="13"/>
      <c r="B1072" s="57" t="s">
        <v>608</v>
      </c>
      <c r="C1072" s="57" t="s">
        <v>206</v>
      </c>
      <c r="D1072" s="56">
        <v>659.10000000000014</v>
      </c>
      <c r="E1072" s="56"/>
      <c r="F1072" s="14">
        <f>IF(AND(LEFT($C1072,4)&lt;&gt;"8310")*OR(_xlfn.IFNA(MATCH(LEFT($B1072,8),Reference!$E:$E,0),0),(_xlfn.IFNA(MATCH(MID($B1072,5,4),Reference!$E:$E,0),0))),$D1072,)</f>
        <v>0</v>
      </c>
      <c r="G1072" s="14">
        <f t="shared" si="95"/>
        <v>0</v>
      </c>
      <c r="H1072" s="14">
        <f t="shared" si="96"/>
        <v>0</v>
      </c>
      <c r="I1072" s="14">
        <f>IF(AND(F1072=0,G1072=0,H1072=0,_xlfn.IFNA(MATCH(LEFT($B1072,8),Reference!$G:$G,0),0)),0,
IF(AND(F1072=0,G1072=0,H1072=0,_xlfn.IFNA(MATCH(LEFT($B1072,8),Reference!$H:$H,0),0)),$D1072,
IF(AND(F1072=0,G1072=0,H1072=0,_xlfn.IFNA(MATCH(LEFT($C1072,4),Reference!$H:$H,0),0)),$D1072,
IF((AND(F1072=0,G1072=0,H1072=0,(_xlfn.IFNA(MATCH(LEFT($B1072,4),Reference!$H:$H,0),0)))),$D1072,
IF(AND(F1072=0,G1072=0,H1072=0,_xlfn.IFNA(MATCH(MID($B1072,5,4),Reference!$H:$H,0),0),LEFT($C1072,4)&lt;&gt;"8865"),$D1072,0)))))</f>
        <v>0</v>
      </c>
      <c r="J1072" s="14">
        <f t="shared" si="97"/>
        <v>659.10000000000014</v>
      </c>
      <c r="K1072" s="14">
        <f t="shared" si="98"/>
        <v>659.10000000000014</v>
      </c>
      <c r="L1072" s="14">
        <f t="shared" si="99"/>
        <v>0</v>
      </c>
      <c r="M1072" s="14" t="str">
        <f>IFERROR(IFERROR(INDEX(Reference!$C:$C,MATCH(VALUE(LEFT(B1072,(FIND("-",B1072,1)-1))),Reference!$B:$B,0)),INDEX(Reference!$C:$C,MATCH((LEFT(B1072,(FIND("-",B1072,1)-1))),Reference!$B:$B,0))),IFERROR(IF(FIND("-",B1072),"Asset Management",""),""))</f>
        <v>DBU/Line Clearance</v>
      </c>
      <c r="N1072" s="14" t="str">
        <f>_xlfn.IFNA(INDEX(Reference!$M:$N,MATCH($C1072,Reference!$M:$M,0),2),"Exclude")</f>
        <v>Nonlabor</v>
      </c>
      <c r="O1072" s="14" t="str">
        <f>VLOOKUP(X1072,'Department Detail'!$A$2:$F$5229,5,FALSE)</f>
        <v>Transmission Development</v>
      </c>
      <c r="R1072" s="76"/>
      <c r="X1072" s="14">
        <v>6178</v>
      </c>
    </row>
    <row r="1073" spans="1:24" s="14" customFormat="1" ht="15" thickBot="1" x14ac:dyDescent="0.35">
      <c r="A1073" s="13"/>
      <c r="B1073" s="57" t="s">
        <v>608</v>
      </c>
      <c r="C1073" s="57" t="s">
        <v>208</v>
      </c>
      <c r="D1073" s="56">
        <v>1414.88</v>
      </c>
      <c r="E1073" s="56"/>
      <c r="F1073" s="14">
        <f>IF(AND(LEFT($C1073,4)&lt;&gt;"8310")*OR(_xlfn.IFNA(MATCH(LEFT($B1073,8),Reference!$E:$E,0),0),(_xlfn.IFNA(MATCH(MID($B1073,5,4),Reference!$E:$E,0),0))),$D1073,)</f>
        <v>0</v>
      </c>
      <c r="G1073" s="14">
        <f t="shared" si="95"/>
        <v>0</v>
      </c>
      <c r="H1073" s="14">
        <f t="shared" si="96"/>
        <v>0</v>
      </c>
      <c r="I1073" s="14">
        <f>IF(AND(F1073=0,G1073=0,H1073=0,_xlfn.IFNA(MATCH(LEFT($B1073,8),Reference!$G:$G,0),0)),0,
IF(AND(F1073=0,G1073=0,H1073=0,_xlfn.IFNA(MATCH(LEFT($B1073,8),Reference!$H:$H,0),0)),$D1073,
IF(AND(F1073=0,G1073=0,H1073=0,_xlfn.IFNA(MATCH(LEFT($C1073,4),Reference!$H:$H,0),0)),$D1073,
IF((AND(F1073=0,G1073=0,H1073=0,(_xlfn.IFNA(MATCH(LEFT($B1073,4),Reference!$H:$H,0),0)))),$D1073,
IF(AND(F1073=0,G1073=0,H1073=0,_xlfn.IFNA(MATCH(MID($B1073,5,4),Reference!$H:$H,0),0),LEFT($C1073,4)&lt;&gt;"8865"),$D1073,0)))))</f>
        <v>0</v>
      </c>
      <c r="J1073" s="14">
        <f t="shared" si="97"/>
        <v>1414.88</v>
      </c>
      <c r="K1073" s="14">
        <f t="shared" si="98"/>
        <v>1414.88</v>
      </c>
      <c r="L1073" s="14">
        <f t="shared" si="99"/>
        <v>0</v>
      </c>
      <c r="M1073" s="14" t="str">
        <f>IFERROR(IFERROR(INDEX(Reference!$C:$C,MATCH(VALUE(LEFT(B1073,(FIND("-",B1073,1)-1))),Reference!$B:$B,0)),INDEX(Reference!$C:$C,MATCH((LEFT(B1073,(FIND("-",B1073,1)-1))),Reference!$B:$B,0))),IFERROR(IF(FIND("-",B1073),"Asset Management",""),""))</f>
        <v>DBU/Line Clearance</v>
      </c>
      <c r="N1073" s="14" t="str">
        <f>_xlfn.IFNA(INDEX(Reference!$M:$N,MATCH($C1073,Reference!$M:$M,0),2),"Exclude")</f>
        <v>Inventory</v>
      </c>
      <c r="O1073" s="14" t="str">
        <f>VLOOKUP(X1073,'Department Detail'!$A$2:$F$5229,5,FALSE)</f>
        <v>Transmission Development</v>
      </c>
      <c r="R1073" s="76"/>
      <c r="X1073" s="14">
        <v>4666</v>
      </c>
    </row>
    <row r="1074" spans="1:24" s="14" customFormat="1" ht="15" thickBot="1" x14ac:dyDescent="0.35">
      <c r="A1074" s="13"/>
      <c r="B1074" s="57" t="s">
        <v>608</v>
      </c>
      <c r="C1074" s="57" t="s">
        <v>182</v>
      </c>
      <c r="D1074" s="56">
        <v>80</v>
      </c>
      <c r="E1074" s="56"/>
      <c r="F1074" s="14">
        <f>IF(AND(LEFT($C1074,4)&lt;&gt;"8310")*OR(_xlfn.IFNA(MATCH(LEFT($B1074,8),Reference!$E:$E,0),0),(_xlfn.IFNA(MATCH(MID($B1074,5,4),Reference!$E:$E,0),0))),$D1074,)</f>
        <v>0</v>
      </c>
      <c r="G1074" s="14">
        <f t="shared" si="95"/>
        <v>0</v>
      </c>
      <c r="H1074" s="14">
        <f t="shared" si="96"/>
        <v>0</v>
      </c>
      <c r="I1074" s="14">
        <f>IF(AND(F1074=0,G1074=0,H1074=0,_xlfn.IFNA(MATCH(LEFT($B1074,8),Reference!$G:$G,0),0)),0,
IF(AND(F1074=0,G1074=0,H1074=0,_xlfn.IFNA(MATCH(LEFT($B1074,8),Reference!$H:$H,0),0)),$D1074,
IF(AND(F1074=0,G1074=0,H1074=0,_xlfn.IFNA(MATCH(LEFT($C1074,4),Reference!$H:$H,0),0)),$D1074,
IF((AND(F1074=0,G1074=0,H1074=0,(_xlfn.IFNA(MATCH(LEFT($B1074,4),Reference!$H:$H,0),0)))),$D1074,
IF(AND(F1074=0,G1074=0,H1074=0,_xlfn.IFNA(MATCH(MID($B1074,5,4),Reference!$H:$H,0),0),LEFT($C1074,4)&lt;&gt;"8865"),$D1074,0)))))</f>
        <v>0</v>
      </c>
      <c r="J1074" s="14">
        <f t="shared" si="97"/>
        <v>80</v>
      </c>
      <c r="K1074" s="14">
        <f t="shared" si="98"/>
        <v>80</v>
      </c>
      <c r="L1074" s="14">
        <f t="shared" si="99"/>
        <v>0</v>
      </c>
      <c r="M1074" s="14" t="str">
        <f>IFERROR(IFERROR(INDEX(Reference!$C:$C,MATCH(VALUE(LEFT(B1074,(FIND("-",B1074,1)-1))),Reference!$B:$B,0)),INDEX(Reference!$C:$C,MATCH((LEFT(B1074,(FIND("-",B1074,1)-1))),Reference!$B:$B,0))),IFERROR(IF(FIND("-",B1074),"Asset Management",""),""))</f>
        <v>DBU/Line Clearance</v>
      </c>
      <c r="N1074" s="14" t="str">
        <f>_xlfn.IFNA(INDEX(Reference!$M:$N,MATCH($C1074,Reference!$M:$M,0),2),"Exclude")</f>
        <v>Nonlabor</v>
      </c>
      <c r="O1074" s="14" t="str">
        <f>VLOOKUP(X1074,'Department Detail'!$A$2:$F$5229,5,FALSE)</f>
        <v>Transmission Development</v>
      </c>
      <c r="R1074" s="76"/>
      <c r="X1074" s="14">
        <v>4666</v>
      </c>
    </row>
    <row r="1075" spans="1:24" s="14" customFormat="1" ht="15" thickBot="1" x14ac:dyDescent="0.35">
      <c r="A1075" s="13"/>
      <c r="B1075" s="57" t="s">
        <v>608</v>
      </c>
      <c r="C1075" s="57" t="s">
        <v>237</v>
      </c>
      <c r="D1075" s="56">
        <v>199.95</v>
      </c>
      <c r="E1075" s="56"/>
      <c r="F1075" s="14">
        <f>IF(AND(LEFT($C1075,4)&lt;&gt;"8310")*OR(_xlfn.IFNA(MATCH(LEFT($B1075,8),Reference!$E:$E,0),0),(_xlfn.IFNA(MATCH(MID($B1075,5,4),Reference!$E:$E,0),0))),$D1075,)</f>
        <v>0</v>
      </c>
      <c r="G1075" s="14">
        <f t="shared" si="95"/>
        <v>0</v>
      </c>
      <c r="H1075" s="14">
        <f t="shared" si="96"/>
        <v>0</v>
      </c>
      <c r="I1075" s="14">
        <f>IF(AND(F1075=0,G1075=0,H1075=0,_xlfn.IFNA(MATCH(LEFT($B1075,8),Reference!$G:$G,0),0)),0,
IF(AND(F1075=0,G1075=0,H1075=0,_xlfn.IFNA(MATCH(LEFT($B1075,8),Reference!$H:$H,0),0)),$D1075,
IF(AND(F1075=0,G1075=0,H1075=0,_xlfn.IFNA(MATCH(LEFT($C1075,4),Reference!$H:$H,0),0)),$D1075,
IF((AND(F1075=0,G1075=0,H1075=0,(_xlfn.IFNA(MATCH(LEFT($B1075,4),Reference!$H:$H,0),0)))),$D1075,
IF(AND(F1075=0,G1075=0,H1075=0,_xlfn.IFNA(MATCH(MID($B1075,5,4),Reference!$H:$H,0),0),LEFT($C1075,4)&lt;&gt;"8865"),$D1075,0)))))</f>
        <v>0</v>
      </c>
      <c r="J1075" s="14">
        <f t="shared" si="97"/>
        <v>199.95</v>
      </c>
      <c r="K1075" s="14">
        <f t="shared" si="98"/>
        <v>199.95</v>
      </c>
      <c r="L1075" s="14">
        <f t="shared" si="99"/>
        <v>0</v>
      </c>
      <c r="M1075" s="14" t="str">
        <f>IFERROR(IFERROR(INDEX(Reference!$C:$C,MATCH(VALUE(LEFT(B1075,(FIND("-",B1075,1)-1))),Reference!$B:$B,0)),INDEX(Reference!$C:$C,MATCH((LEFT(B1075,(FIND("-",B1075,1)-1))),Reference!$B:$B,0))),IFERROR(IF(FIND("-",B1075),"Asset Management",""),""))</f>
        <v>DBU/Line Clearance</v>
      </c>
      <c r="N1075" s="14" t="str">
        <f>_xlfn.IFNA(INDEX(Reference!$M:$N,MATCH($C1075,Reference!$M:$M,0),2),"Exclude")</f>
        <v>Inventory</v>
      </c>
      <c r="O1075" s="14" t="str">
        <f>VLOOKUP(X1075,'Department Detail'!$A$2:$F$5229,5,FALSE)</f>
        <v>Transmission Development</v>
      </c>
      <c r="R1075" s="76"/>
      <c r="X1075" s="14">
        <v>4666</v>
      </c>
    </row>
    <row r="1076" spans="1:24" s="14" customFormat="1" ht="15" thickBot="1" x14ac:dyDescent="0.35">
      <c r="A1076" s="13"/>
      <c r="B1076" s="57" t="s">
        <v>608</v>
      </c>
      <c r="C1076" s="57" t="s">
        <v>188</v>
      </c>
      <c r="D1076" s="56">
        <v>83.333333333333329</v>
      </c>
      <c r="E1076" s="56"/>
      <c r="F1076" s="14">
        <f>IF(AND(LEFT($C1076,4)&lt;&gt;"8310")*OR(_xlfn.IFNA(MATCH(LEFT($B1076,8),Reference!$E:$E,0),0),(_xlfn.IFNA(MATCH(MID($B1076,5,4),Reference!$E:$E,0),0))),$D1076,)</f>
        <v>0</v>
      </c>
      <c r="G1076" s="14">
        <f t="shared" si="95"/>
        <v>0</v>
      </c>
      <c r="H1076" s="14">
        <f t="shared" si="96"/>
        <v>0</v>
      </c>
      <c r="I1076" s="14">
        <f>IF(AND(F1076=0,G1076=0,H1076=0,_xlfn.IFNA(MATCH(LEFT($B1076,8),Reference!$G:$G,0),0)),0,
IF(AND(F1076=0,G1076=0,H1076=0,_xlfn.IFNA(MATCH(LEFT($B1076,8),Reference!$H:$H,0),0)),$D1076,
IF(AND(F1076=0,G1076=0,H1076=0,_xlfn.IFNA(MATCH(LEFT($C1076,4),Reference!$H:$H,0),0)),$D1076,
IF((AND(F1076=0,G1076=0,H1076=0,(_xlfn.IFNA(MATCH(LEFT($B1076,4),Reference!$H:$H,0),0)))),$D1076,
IF(AND(F1076=0,G1076=0,H1076=0,_xlfn.IFNA(MATCH(MID($B1076,5,4),Reference!$H:$H,0),0),LEFT($C1076,4)&lt;&gt;"8865"),$D1076,0)))))</f>
        <v>0</v>
      </c>
      <c r="J1076" s="14">
        <f t="shared" si="97"/>
        <v>83.333333333333329</v>
      </c>
      <c r="K1076" s="14">
        <f t="shared" si="98"/>
        <v>83.333333333333329</v>
      </c>
      <c r="L1076" s="14">
        <f t="shared" si="99"/>
        <v>0</v>
      </c>
      <c r="M1076" s="14" t="str">
        <f>IFERROR(IFERROR(INDEX(Reference!$C:$C,MATCH(VALUE(LEFT(B1076,(FIND("-",B1076,1)-1))),Reference!$B:$B,0)),INDEX(Reference!$C:$C,MATCH((LEFT(B1076,(FIND("-",B1076,1)-1))),Reference!$B:$B,0))),IFERROR(IF(FIND("-",B1076),"Asset Management",""),""))</f>
        <v>DBU/Line Clearance</v>
      </c>
      <c r="N1076" s="14" t="str">
        <f>_xlfn.IFNA(INDEX(Reference!$M:$N,MATCH($C1076,Reference!$M:$M,0),2),"Exclude")</f>
        <v>NonUnion Labor</v>
      </c>
      <c r="O1076" s="14" t="str">
        <f>VLOOKUP(X1076,'Department Detail'!$A$2:$F$5229,5,FALSE)</f>
        <v>Transmission Development</v>
      </c>
      <c r="R1076" s="76"/>
      <c r="X1076" s="14">
        <v>4666</v>
      </c>
    </row>
    <row r="1077" spans="1:24" s="14" customFormat="1" ht="15" thickBot="1" x14ac:dyDescent="0.35">
      <c r="A1077" s="13"/>
      <c r="B1077" s="57" t="s">
        <v>609</v>
      </c>
      <c r="C1077" s="57" t="s">
        <v>216</v>
      </c>
      <c r="D1077" s="56">
        <v>562990.34333333327</v>
      </c>
      <c r="E1077" s="56"/>
      <c r="F1077" s="14">
        <f>IF(AND(LEFT($C1077,4)&lt;&gt;"8310")*OR(_xlfn.IFNA(MATCH(LEFT($B1077,8),Reference!$E:$E,0),0),(_xlfn.IFNA(MATCH(MID($B1077,5,4),Reference!$E:$E,0),0))),$D1077,)</f>
        <v>0</v>
      </c>
      <c r="G1077" s="14">
        <f t="shared" si="95"/>
        <v>0</v>
      </c>
      <c r="H1077" s="14">
        <f t="shared" si="96"/>
        <v>0</v>
      </c>
      <c r="I1077" s="14">
        <f>IF(AND(F1077=0,G1077=0,H1077=0,_xlfn.IFNA(MATCH(LEFT($B1077,8),Reference!$G:$G,0),0)),0,
IF(AND(F1077=0,G1077=0,H1077=0,_xlfn.IFNA(MATCH(LEFT($B1077,8),Reference!$H:$H,0),0)),$D1077,
IF(AND(F1077=0,G1077=0,H1077=0,_xlfn.IFNA(MATCH(LEFT($C1077,4),Reference!$H:$H,0),0)),$D1077,
IF((AND(F1077=0,G1077=0,H1077=0,(_xlfn.IFNA(MATCH(LEFT($B1077,4),Reference!$H:$H,0),0)))),$D1077,
IF(AND(F1077=0,G1077=0,H1077=0,_xlfn.IFNA(MATCH(MID($B1077,5,4),Reference!$H:$H,0),0),LEFT($C1077,4)&lt;&gt;"8865"),$D1077,0)))))</f>
        <v>0</v>
      </c>
      <c r="J1077" s="14">
        <f t="shared" si="97"/>
        <v>562990.34333333327</v>
      </c>
      <c r="K1077" s="14">
        <f t="shared" si="98"/>
        <v>562990.34333333327</v>
      </c>
      <c r="L1077" s="14">
        <f t="shared" si="99"/>
        <v>0</v>
      </c>
      <c r="M1077" s="14" t="str">
        <f>IFERROR(IFERROR(INDEX(Reference!$C:$C,MATCH(VALUE(LEFT(B1077,(FIND("-",B1077,1)-1))),Reference!$B:$B,0)),INDEX(Reference!$C:$C,MATCH((LEFT(B1077,(FIND("-",B1077,1)-1))),Reference!$B:$B,0))),IFERROR(IF(FIND("-",B1077),"Asset Management",""),""))</f>
        <v>DBU/Line Clearance</v>
      </c>
      <c r="N1077" s="14" t="str">
        <f>_xlfn.IFNA(INDEX(Reference!$M:$N,MATCH($C1077,Reference!$M:$M,0),2),"Exclude")</f>
        <v>Nonlabor</v>
      </c>
      <c r="O1077" s="14" t="str">
        <f>VLOOKUP(X1077,'Department Detail'!$A$2:$F$5229,5,FALSE)</f>
        <v>Transmission Development</v>
      </c>
      <c r="R1077" s="76"/>
      <c r="X1077" s="14">
        <v>4666</v>
      </c>
    </row>
    <row r="1078" spans="1:24" s="14" customFormat="1" ht="15" thickBot="1" x14ac:dyDescent="0.35">
      <c r="A1078" s="13"/>
      <c r="B1078" s="57" t="s">
        <v>609</v>
      </c>
      <c r="C1078" s="57" t="s">
        <v>217</v>
      </c>
      <c r="D1078" s="56">
        <v>10000</v>
      </c>
      <c r="E1078" s="56"/>
      <c r="F1078" s="14">
        <f>IF(AND(LEFT($C1078,4)&lt;&gt;"8310")*OR(_xlfn.IFNA(MATCH(LEFT($B1078,8),Reference!$E:$E,0),0),(_xlfn.IFNA(MATCH(MID($B1078,5,4),Reference!$E:$E,0),0))),$D1078,)</f>
        <v>0</v>
      </c>
      <c r="G1078" s="14">
        <f t="shared" si="95"/>
        <v>0</v>
      </c>
      <c r="H1078" s="14">
        <f t="shared" si="96"/>
        <v>0</v>
      </c>
      <c r="I1078" s="14">
        <f>IF(AND(F1078=0,G1078=0,H1078=0,_xlfn.IFNA(MATCH(LEFT($B1078,8),Reference!$G:$G,0),0)),0,
IF(AND(F1078=0,G1078=0,H1078=0,_xlfn.IFNA(MATCH(LEFT($B1078,8),Reference!$H:$H,0),0)),$D1078,
IF(AND(F1078=0,G1078=0,H1078=0,_xlfn.IFNA(MATCH(LEFT($C1078,4),Reference!$H:$H,0),0)),$D1078,
IF((AND(F1078=0,G1078=0,H1078=0,(_xlfn.IFNA(MATCH(LEFT($B1078,4),Reference!$H:$H,0),0)))),$D1078,
IF(AND(F1078=0,G1078=0,H1078=0,_xlfn.IFNA(MATCH(MID($B1078,5,4),Reference!$H:$H,0),0),LEFT($C1078,4)&lt;&gt;"8865"),$D1078,0)))))</f>
        <v>0</v>
      </c>
      <c r="J1078" s="14">
        <f t="shared" si="97"/>
        <v>10000</v>
      </c>
      <c r="K1078" s="14">
        <f t="shared" si="98"/>
        <v>10000</v>
      </c>
      <c r="L1078" s="14">
        <f t="shared" si="99"/>
        <v>0</v>
      </c>
      <c r="M1078" s="14" t="str">
        <f>IFERROR(IFERROR(INDEX(Reference!$C:$C,MATCH(VALUE(LEFT(B1078,(FIND("-",B1078,1)-1))),Reference!$B:$B,0)),INDEX(Reference!$C:$C,MATCH((LEFT(B1078,(FIND("-",B1078,1)-1))),Reference!$B:$B,0))),IFERROR(IF(FIND("-",B1078),"Asset Management",""),""))</f>
        <v>DBU/Line Clearance</v>
      </c>
      <c r="N1078" s="14" t="str">
        <f>_xlfn.IFNA(INDEX(Reference!$M:$N,MATCH($C1078,Reference!$M:$M,0),2),"Exclude")</f>
        <v>Exclude</v>
      </c>
      <c r="O1078" s="14" t="str">
        <f>VLOOKUP(X1078,'Department Detail'!$A$2:$F$5229,5,FALSE)</f>
        <v>Transmission Development</v>
      </c>
      <c r="R1078" s="76"/>
      <c r="X1078" s="14">
        <v>4666</v>
      </c>
    </row>
    <row r="1079" spans="1:24" s="14" customFormat="1" ht="15" thickBot="1" x14ac:dyDescent="0.35">
      <c r="A1079" s="13"/>
      <c r="B1079" s="57" t="s">
        <v>609</v>
      </c>
      <c r="C1079" s="57" t="s">
        <v>185</v>
      </c>
      <c r="D1079" s="56">
        <v>15735.23319148936</v>
      </c>
      <c r="E1079" s="56"/>
      <c r="F1079" s="14">
        <f>IF(AND(LEFT($C1079,4)&lt;&gt;"8310")*OR(_xlfn.IFNA(MATCH(LEFT($B1079,8),Reference!$E:$E,0),0),(_xlfn.IFNA(MATCH(MID($B1079,5,4),Reference!$E:$E,0),0))),$D1079,)</f>
        <v>0</v>
      </c>
      <c r="G1079" s="14">
        <f t="shared" si="95"/>
        <v>0</v>
      </c>
      <c r="H1079" s="14">
        <f t="shared" si="96"/>
        <v>0</v>
      </c>
      <c r="I1079" s="14">
        <f>IF(AND(F1079=0,G1079=0,H1079=0,_xlfn.IFNA(MATCH(LEFT($B1079,8),Reference!$G:$G,0),0)),0,
IF(AND(F1079=0,G1079=0,H1079=0,_xlfn.IFNA(MATCH(LEFT($B1079,8),Reference!$H:$H,0),0)),$D1079,
IF(AND(F1079=0,G1079=0,H1079=0,_xlfn.IFNA(MATCH(LEFT($C1079,4),Reference!$H:$H,0),0)),$D1079,
IF((AND(F1079=0,G1079=0,H1079=0,(_xlfn.IFNA(MATCH(LEFT($B1079,4),Reference!$H:$H,0),0)))),$D1079,
IF(AND(F1079=0,G1079=0,H1079=0,_xlfn.IFNA(MATCH(MID($B1079,5,4),Reference!$H:$H,0),0),LEFT($C1079,4)&lt;&gt;"8865"),$D1079,0)))))</f>
        <v>0</v>
      </c>
      <c r="J1079" s="14">
        <f t="shared" si="97"/>
        <v>15735.23319148936</v>
      </c>
      <c r="K1079" s="14">
        <f t="shared" si="98"/>
        <v>15735.23319148936</v>
      </c>
      <c r="L1079" s="14">
        <f t="shared" si="99"/>
        <v>0</v>
      </c>
      <c r="M1079" s="14" t="str">
        <f>IFERROR(IFERROR(INDEX(Reference!$C:$C,MATCH(VALUE(LEFT(B1079,(FIND("-",B1079,1)-1))),Reference!$B:$B,0)),INDEX(Reference!$C:$C,MATCH((LEFT(B1079,(FIND("-",B1079,1)-1))),Reference!$B:$B,0))),IFERROR(IF(FIND("-",B1079),"Asset Management",""),""))</f>
        <v>DBU/Line Clearance</v>
      </c>
      <c r="N1079" s="14" t="str">
        <f>_xlfn.IFNA(INDEX(Reference!$M:$N,MATCH($C1079,Reference!$M:$M,0),2),"Exclude")</f>
        <v>NonUnion Labor</v>
      </c>
      <c r="O1079" s="14" t="str">
        <f>VLOOKUP(X1079,'Department Detail'!$A$2:$F$5229,5,FALSE)</f>
        <v>Transmission Development</v>
      </c>
      <c r="R1079" s="76"/>
      <c r="X1079" s="14">
        <v>4666</v>
      </c>
    </row>
    <row r="1080" spans="1:24" s="14" customFormat="1" ht="15" thickBot="1" x14ac:dyDescent="0.35">
      <c r="A1080" s="13"/>
      <c r="B1080" s="57" t="s">
        <v>610</v>
      </c>
      <c r="C1080" s="57" t="s">
        <v>205</v>
      </c>
      <c r="D1080" s="56">
        <v>2380</v>
      </c>
      <c r="E1080" s="56"/>
      <c r="F1080" s="14">
        <f>IF(AND(LEFT($C1080,4)&lt;&gt;"8310")*OR(_xlfn.IFNA(MATCH(LEFT($B1080,8),Reference!$E:$E,0),0),(_xlfn.IFNA(MATCH(MID($B1080,5,4),Reference!$E:$E,0),0))),$D1080,)</f>
        <v>0</v>
      </c>
      <c r="G1080" s="14">
        <f t="shared" si="95"/>
        <v>0</v>
      </c>
      <c r="H1080" s="14">
        <f t="shared" si="96"/>
        <v>0</v>
      </c>
      <c r="I1080" s="14">
        <f>IF(AND(F1080=0,G1080=0,H1080=0,_xlfn.IFNA(MATCH(LEFT($B1080,8),Reference!$G:$G,0),0)),0,
IF(AND(F1080=0,G1080=0,H1080=0,_xlfn.IFNA(MATCH(LEFT($B1080,8),Reference!$H:$H,0),0)),$D1080,
IF(AND(F1080=0,G1080=0,H1080=0,_xlfn.IFNA(MATCH(LEFT($C1080,4),Reference!$H:$H,0),0)),$D1080,
IF((AND(F1080=0,G1080=0,H1080=0,(_xlfn.IFNA(MATCH(LEFT($B1080,4),Reference!$H:$H,0),0)))),$D1080,
IF(AND(F1080=0,G1080=0,H1080=0,_xlfn.IFNA(MATCH(MID($B1080,5,4),Reference!$H:$H,0),0),LEFT($C1080,4)&lt;&gt;"8865"),$D1080,0)))))</f>
        <v>0</v>
      </c>
      <c r="J1080" s="14">
        <f t="shared" si="97"/>
        <v>2380</v>
      </c>
      <c r="K1080" s="14">
        <f t="shared" si="98"/>
        <v>2380</v>
      </c>
      <c r="L1080" s="14">
        <f t="shared" si="99"/>
        <v>0</v>
      </c>
      <c r="M1080" s="14" t="str">
        <f>IFERROR(IFERROR(INDEX(Reference!$C:$C,MATCH(VALUE(LEFT(B1080,(FIND("-",B1080,1)-1))),Reference!$B:$B,0)),INDEX(Reference!$C:$C,MATCH((LEFT(B1080,(FIND("-",B1080,1)-1))),Reference!$B:$B,0))),IFERROR(IF(FIND("-",B1080),"Asset Management",""),""))</f>
        <v>DBU/Line Clearance</v>
      </c>
      <c r="N1080" s="14" t="str">
        <f>_xlfn.IFNA(INDEX(Reference!$M:$N,MATCH($C1080,Reference!$M:$M,0),2),"Exclude")</f>
        <v>Nonlabor</v>
      </c>
      <c r="O1080" s="14" t="str">
        <f>VLOOKUP(X1080,'Department Detail'!$A$2:$F$5229,5,FALSE)</f>
        <v>Transmission Development</v>
      </c>
      <c r="R1080" s="76"/>
      <c r="X1080" s="14">
        <v>4666</v>
      </c>
    </row>
    <row r="1081" spans="1:24" s="14" customFormat="1" ht="15" thickBot="1" x14ac:dyDescent="0.35">
      <c r="A1081" s="13"/>
      <c r="B1081" s="57" t="s">
        <v>611</v>
      </c>
      <c r="C1081" s="57" t="s">
        <v>190</v>
      </c>
      <c r="D1081" s="56">
        <v>560.26</v>
      </c>
      <c r="E1081" s="56"/>
      <c r="F1081" s="14">
        <f>IF(AND(LEFT($C1081,4)&lt;&gt;"8310")*OR(_xlfn.IFNA(MATCH(LEFT($B1081,8),Reference!$E:$E,0),0),(_xlfn.IFNA(MATCH(MID($B1081,5,4),Reference!$E:$E,0),0))),$D1081,)</f>
        <v>0</v>
      </c>
      <c r="G1081" s="14">
        <f t="shared" si="95"/>
        <v>0</v>
      </c>
      <c r="H1081" s="14">
        <f t="shared" si="96"/>
        <v>0</v>
      </c>
      <c r="I1081" s="14">
        <f>IF(AND(F1081=0,G1081=0,H1081=0,_xlfn.IFNA(MATCH(LEFT($B1081,8),Reference!$G:$G,0),0)),0,
IF(AND(F1081=0,G1081=0,H1081=0,_xlfn.IFNA(MATCH(LEFT($B1081,8),Reference!$H:$H,0),0)),$D1081,
IF(AND(F1081=0,G1081=0,H1081=0,_xlfn.IFNA(MATCH(LEFT($C1081,4),Reference!$H:$H,0),0)),$D1081,
IF((AND(F1081=0,G1081=0,H1081=0,(_xlfn.IFNA(MATCH(LEFT($B1081,4),Reference!$H:$H,0),0)))),$D1081,
IF(AND(F1081=0,G1081=0,H1081=0,_xlfn.IFNA(MATCH(MID($B1081,5,4),Reference!$H:$H,0),0),LEFT($C1081,4)&lt;&gt;"8865"),$D1081,0)))))</f>
        <v>0</v>
      </c>
      <c r="J1081" s="14">
        <f t="shared" si="97"/>
        <v>560.26</v>
      </c>
      <c r="K1081" s="14">
        <f t="shared" si="98"/>
        <v>560.26</v>
      </c>
      <c r="L1081" s="14">
        <f t="shared" si="99"/>
        <v>0</v>
      </c>
      <c r="M1081" s="14" t="str">
        <f>IFERROR(IFERROR(INDEX(Reference!$C:$C,MATCH(VALUE(LEFT(B1081,(FIND("-",B1081,1)-1))),Reference!$B:$B,0)),INDEX(Reference!$C:$C,MATCH((LEFT(B1081,(FIND("-",B1081,1)-1))),Reference!$B:$B,0))),IFERROR(IF(FIND("-",B1081),"Asset Management",""),""))</f>
        <v>DBU/Line Clearance</v>
      </c>
      <c r="N1081" s="14" t="str">
        <f>_xlfn.IFNA(INDEX(Reference!$M:$N,MATCH($C1081,Reference!$M:$M,0),2),"Exclude")</f>
        <v>Nonlabor</v>
      </c>
      <c r="O1081" s="14" t="str">
        <f>VLOOKUP(X1081,'Department Detail'!$A$2:$F$5229,5,FALSE)</f>
        <v>Transmission Development</v>
      </c>
      <c r="R1081" s="76"/>
      <c r="X1081" s="14">
        <v>4666</v>
      </c>
    </row>
    <row r="1082" spans="1:24" s="14" customFormat="1" ht="15" thickBot="1" x14ac:dyDescent="0.35">
      <c r="A1082" s="13"/>
      <c r="B1082" s="57" t="s">
        <v>611</v>
      </c>
      <c r="C1082" s="57" t="s">
        <v>216</v>
      </c>
      <c r="D1082" s="56">
        <v>526597.61142770469</v>
      </c>
      <c r="E1082" s="56"/>
      <c r="F1082" s="14">
        <f>IF(AND(LEFT($C1082,4)&lt;&gt;"8310")*OR(_xlfn.IFNA(MATCH(LEFT($B1082,8),Reference!$E:$E,0),0),(_xlfn.IFNA(MATCH(MID($B1082,5,4),Reference!$E:$E,0),0))),$D1082,)</f>
        <v>0</v>
      </c>
      <c r="G1082" s="14">
        <f t="shared" si="95"/>
        <v>0</v>
      </c>
      <c r="H1082" s="14">
        <f t="shared" si="96"/>
        <v>0</v>
      </c>
      <c r="I1082" s="14">
        <f>IF(AND(F1082=0,G1082=0,H1082=0,_xlfn.IFNA(MATCH(LEFT($B1082,8),Reference!$G:$G,0),0)),0,
IF(AND(F1082=0,G1082=0,H1082=0,_xlfn.IFNA(MATCH(LEFT($B1082,8),Reference!$H:$H,0),0)),$D1082,
IF(AND(F1082=0,G1082=0,H1082=0,_xlfn.IFNA(MATCH(LEFT($C1082,4),Reference!$H:$H,0),0)),$D1082,
IF((AND(F1082=0,G1082=0,H1082=0,(_xlfn.IFNA(MATCH(LEFT($B1082,4),Reference!$H:$H,0),0)))),$D1082,
IF(AND(F1082=0,G1082=0,H1082=0,_xlfn.IFNA(MATCH(MID($B1082,5,4),Reference!$H:$H,0),0),LEFT($C1082,4)&lt;&gt;"8865"),$D1082,0)))))</f>
        <v>0</v>
      </c>
      <c r="J1082" s="14">
        <f t="shared" si="97"/>
        <v>526597.61142770469</v>
      </c>
      <c r="K1082" s="14">
        <f t="shared" si="98"/>
        <v>526597.61142770469</v>
      </c>
      <c r="L1082" s="14">
        <f t="shared" si="99"/>
        <v>0</v>
      </c>
      <c r="M1082" s="14" t="str">
        <f>IFERROR(IFERROR(INDEX(Reference!$C:$C,MATCH(VALUE(LEFT(B1082,(FIND("-",B1082,1)-1))),Reference!$B:$B,0)),INDEX(Reference!$C:$C,MATCH((LEFT(B1082,(FIND("-",B1082,1)-1))),Reference!$B:$B,0))),IFERROR(IF(FIND("-",B1082),"Asset Management",""),""))</f>
        <v>DBU/Line Clearance</v>
      </c>
      <c r="N1082" s="14" t="str">
        <f>_xlfn.IFNA(INDEX(Reference!$M:$N,MATCH($C1082,Reference!$M:$M,0),2),"Exclude")</f>
        <v>Nonlabor</v>
      </c>
      <c r="O1082" s="14" t="str">
        <f>VLOOKUP(X1082,'Department Detail'!$A$2:$F$5229,5,FALSE)</f>
        <v>Transmission Development</v>
      </c>
      <c r="R1082" s="76"/>
      <c r="X1082" s="14">
        <v>4666</v>
      </c>
    </row>
    <row r="1083" spans="1:24" s="14" customFormat="1" ht="15" thickBot="1" x14ac:dyDescent="0.35">
      <c r="A1083" s="13"/>
      <c r="B1083" s="57" t="s">
        <v>611</v>
      </c>
      <c r="C1083" s="57" t="s">
        <v>217</v>
      </c>
      <c r="D1083" s="56">
        <v>-25300</v>
      </c>
      <c r="E1083" s="56"/>
      <c r="F1083" s="14">
        <f>IF(AND(LEFT($C1083,4)&lt;&gt;"8310")*OR(_xlfn.IFNA(MATCH(LEFT($B1083,8),Reference!$E:$E,0),0),(_xlfn.IFNA(MATCH(MID($B1083,5,4),Reference!$E:$E,0),0))),$D1083,)</f>
        <v>0</v>
      </c>
      <c r="G1083" s="14">
        <f t="shared" si="95"/>
        <v>0</v>
      </c>
      <c r="H1083" s="14">
        <f t="shared" si="96"/>
        <v>0</v>
      </c>
      <c r="I1083" s="14">
        <f>IF(AND(F1083=0,G1083=0,H1083=0,_xlfn.IFNA(MATCH(LEFT($B1083,8),Reference!$G:$G,0),0)),0,
IF(AND(F1083=0,G1083=0,H1083=0,_xlfn.IFNA(MATCH(LEFT($B1083,8),Reference!$H:$H,0),0)),$D1083,
IF(AND(F1083=0,G1083=0,H1083=0,_xlfn.IFNA(MATCH(LEFT($C1083,4),Reference!$H:$H,0),0)),$D1083,
IF((AND(F1083=0,G1083=0,H1083=0,(_xlfn.IFNA(MATCH(LEFT($B1083,4),Reference!$H:$H,0),0)))),$D1083,
IF(AND(F1083=0,G1083=0,H1083=0,_xlfn.IFNA(MATCH(MID($B1083,5,4),Reference!$H:$H,0),0),LEFT($C1083,4)&lt;&gt;"8865"),$D1083,0)))))</f>
        <v>0</v>
      </c>
      <c r="J1083" s="14">
        <f t="shared" si="97"/>
        <v>-25300</v>
      </c>
      <c r="K1083" s="14">
        <f t="shared" si="98"/>
        <v>-25300</v>
      </c>
      <c r="L1083" s="14">
        <f t="shared" si="99"/>
        <v>0</v>
      </c>
      <c r="M1083" s="14" t="str">
        <f>IFERROR(IFERROR(INDEX(Reference!$C:$C,MATCH(VALUE(LEFT(B1083,(FIND("-",B1083,1)-1))),Reference!$B:$B,0)),INDEX(Reference!$C:$C,MATCH((LEFT(B1083,(FIND("-",B1083,1)-1))),Reference!$B:$B,0))),IFERROR(IF(FIND("-",B1083),"Asset Management",""),""))</f>
        <v>DBU/Line Clearance</v>
      </c>
      <c r="N1083" s="14" t="str">
        <f>_xlfn.IFNA(INDEX(Reference!$M:$N,MATCH($C1083,Reference!$M:$M,0),2),"Exclude")</f>
        <v>Exclude</v>
      </c>
      <c r="O1083" s="14" t="str">
        <f>VLOOKUP(X1083,'Department Detail'!$A$2:$F$5229,5,FALSE)</f>
        <v>Transmission Development</v>
      </c>
      <c r="R1083" s="76"/>
      <c r="X1083" s="14">
        <v>4666</v>
      </c>
    </row>
    <row r="1084" spans="1:24" s="14" customFormat="1" ht="15" thickBot="1" x14ac:dyDescent="0.35">
      <c r="A1084" s="13"/>
      <c r="B1084" s="57" t="s">
        <v>611</v>
      </c>
      <c r="C1084" s="57" t="s">
        <v>185</v>
      </c>
      <c r="D1084" s="56">
        <v>30813.981664546864</v>
      </c>
      <c r="E1084" s="56"/>
      <c r="F1084" s="14">
        <f>IF(AND(LEFT($C1084,4)&lt;&gt;"8310")*OR(_xlfn.IFNA(MATCH(LEFT($B1084,8),Reference!$E:$E,0),0),(_xlfn.IFNA(MATCH(MID($B1084,5,4),Reference!$E:$E,0),0))),$D1084,)</f>
        <v>0</v>
      </c>
      <c r="G1084" s="14">
        <f t="shared" si="95"/>
        <v>0</v>
      </c>
      <c r="H1084" s="14">
        <f t="shared" si="96"/>
        <v>0</v>
      </c>
      <c r="I1084" s="14">
        <f>IF(AND(F1084=0,G1084=0,H1084=0,_xlfn.IFNA(MATCH(LEFT($B1084,8),Reference!$G:$G,0),0)),0,
IF(AND(F1084=0,G1084=0,H1084=0,_xlfn.IFNA(MATCH(LEFT($B1084,8),Reference!$H:$H,0),0)),$D1084,
IF(AND(F1084=0,G1084=0,H1084=0,_xlfn.IFNA(MATCH(LEFT($C1084,4),Reference!$H:$H,0),0)),$D1084,
IF((AND(F1084=0,G1084=0,H1084=0,(_xlfn.IFNA(MATCH(LEFT($B1084,4),Reference!$H:$H,0),0)))),$D1084,
IF(AND(F1084=0,G1084=0,H1084=0,_xlfn.IFNA(MATCH(MID($B1084,5,4),Reference!$H:$H,0),0),LEFT($C1084,4)&lt;&gt;"8865"),$D1084,0)))))</f>
        <v>0</v>
      </c>
      <c r="J1084" s="14">
        <f t="shared" si="97"/>
        <v>30813.981664546864</v>
      </c>
      <c r="K1084" s="14">
        <f t="shared" si="98"/>
        <v>30813.981664546864</v>
      </c>
      <c r="L1084" s="14">
        <f t="shared" si="99"/>
        <v>0</v>
      </c>
      <c r="M1084" s="14" t="str">
        <f>IFERROR(IFERROR(INDEX(Reference!$C:$C,MATCH(VALUE(LEFT(B1084,(FIND("-",B1084,1)-1))),Reference!$B:$B,0)),INDEX(Reference!$C:$C,MATCH((LEFT(B1084,(FIND("-",B1084,1)-1))),Reference!$B:$B,0))),IFERROR(IF(FIND("-",B1084),"Asset Management",""),""))</f>
        <v>DBU/Line Clearance</v>
      </c>
      <c r="N1084" s="14" t="str">
        <f>_xlfn.IFNA(INDEX(Reference!$M:$N,MATCH($C1084,Reference!$M:$M,0),2),"Exclude")</f>
        <v>NonUnion Labor</v>
      </c>
      <c r="O1084" s="14" t="str">
        <f>VLOOKUP(X1084,'Department Detail'!$A$2:$F$5229,5,FALSE)</f>
        <v>Transmission Development</v>
      </c>
      <c r="R1084" s="76"/>
      <c r="X1084" s="14">
        <v>4666</v>
      </c>
    </row>
    <row r="1085" spans="1:24" s="14" customFormat="1" ht="15" thickBot="1" x14ac:dyDescent="0.35">
      <c r="A1085" s="13"/>
      <c r="B1085" s="57" t="s">
        <v>611</v>
      </c>
      <c r="C1085" s="57" t="s">
        <v>186</v>
      </c>
      <c r="D1085" s="56">
        <v>10252.25</v>
      </c>
      <c r="E1085" s="56"/>
      <c r="F1085" s="14">
        <f>IF(AND(LEFT($C1085,4)&lt;&gt;"8310")*OR(_xlfn.IFNA(MATCH(LEFT($B1085,8),Reference!$E:$E,0),0),(_xlfn.IFNA(MATCH(MID($B1085,5,4),Reference!$E:$E,0),0))),$D1085,)</f>
        <v>0</v>
      </c>
      <c r="G1085" s="14">
        <f t="shared" si="95"/>
        <v>0</v>
      </c>
      <c r="H1085" s="14">
        <f t="shared" si="96"/>
        <v>0</v>
      </c>
      <c r="I1085" s="14">
        <f>IF(AND(F1085=0,G1085=0,H1085=0,_xlfn.IFNA(MATCH(LEFT($B1085,8),Reference!$G:$G,0),0)),0,
IF(AND(F1085=0,G1085=0,H1085=0,_xlfn.IFNA(MATCH(LEFT($B1085,8),Reference!$H:$H,0),0)),$D1085,
IF(AND(F1085=0,G1085=0,H1085=0,_xlfn.IFNA(MATCH(LEFT($C1085,4),Reference!$H:$H,0),0)),$D1085,
IF((AND(F1085=0,G1085=0,H1085=0,(_xlfn.IFNA(MATCH(LEFT($B1085,4),Reference!$H:$H,0),0)))),$D1085,
IF(AND(F1085=0,G1085=0,H1085=0,_xlfn.IFNA(MATCH(MID($B1085,5,4),Reference!$H:$H,0),0),LEFT($C1085,4)&lt;&gt;"8865"),$D1085,0)))))</f>
        <v>0</v>
      </c>
      <c r="J1085" s="14">
        <f t="shared" si="97"/>
        <v>10252.25</v>
      </c>
      <c r="K1085" s="14">
        <f t="shared" si="98"/>
        <v>10252.25</v>
      </c>
      <c r="L1085" s="14">
        <f t="shared" si="99"/>
        <v>0</v>
      </c>
      <c r="M1085" s="14" t="str">
        <f>IFERROR(IFERROR(INDEX(Reference!$C:$C,MATCH(VALUE(LEFT(B1085,(FIND("-",B1085,1)-1))),Reference!$B:$B,0)),INDEX(Reference!$C:$C,MATCH((LEFT(B1085,(FIND("-",B1085,1)-1))),Reference!$B:$B,0))),IFERROR(IF(FIND("-",B1085),"Asset Management",""),""))</f>
        <v>DBU/Line Clearance</v>
      </c>
      <c r="N1085" s="14" t="str">
        <f>_xlfn.IFNA(INDEX(Reference!$M:$N,MATCH($C1085,Reference!$M:$M,0),2),"Exclude")</f>
        <v>Union Labor</v>
      </c>
      <c r="O1085" s="14" t="str">
        <f>VLOOKUP(X1085,'Department Detail'!$A$2:$F$5229,5,FALSE)</f>
        <v>Transmission Development</v>
      </c>
      <c r="R1085" s="76"/>
      <c r="X1085" s="14">
        <v>4666</v>
      </c>
    </row>
    <row r="1086" spans="1:24" s="14" customFormat="1" ht="15" thickBot="1" x14ac:dyDescent="0.35">
      <c r="A1086" s="13"/>
      <c r="B1086" s="57" t="s">
        <v>611</v>
      </c>
      <c r="C1086" s="57" t="s">
        <v>197</v>
      </c>
      <c r="D1086" s="56">
        <v>220</v>
      </c>
      <c r="E1086" s="56"/>
      <c r="F1086" s="14">
        <f>IF(AND(LEFT($C1086,4)&lt;&gt;"8310")*OR(_xlfn.IFNA(MATCH(LEFT($B1086,8),Reference!$E:$E,0),0),(_xlfn.IFNA(MATCH(MID($B1086,5,4),Reference!$E:$E,0),0))),$D1086,)</f>
        <v>0</v>
      </c>
      <c r="G1086" s="14">
        <f t="shared" si="95"/>
        <v>0</v>
      </c>
      <c r="H1086" s="14">
        <f t="shared" si="96"/>
        <v>0</v>
      </c>
      <c r="I1086" s="14">
        <f>IF(AND(F1086=0,G1086=0,H1086=0,_xlfn.IFNA(MATCH(LEFT($B1086,8),Reference!$G:$G,0),0)),0,
IF(AND(F1086=0,G1086=0,H1086=0,_xlfn.IFNA(MATCH(LEFT($B1086,8),Reference!$H:$H,0),0)),$D1086,
IF(AND(F1086=0,G1086=0,H1086=0,_xlfn.IFNA(MATCH(LEFT($C1086,4),Reference!$H:$H,0),0)),$D1086,
IF((AND(F1086=0,G1086=0,H1086=0,(_xlfn.IFNA(MATCH(LEFT($B1086,4),Reference!$H:$H,0),0)))),$D1086,
IF(AND(F1086=0,G1086=0,H1086=0,_xlfn.IFNA(MATCH(MID($B1086,5,4),Reference!$H:$H,0),0),LEFT($C1086,4)&lt;&gt;"8865"),$D1086,0)))))</f>
        <v>0</v>
      </c>
      <c r="J1086" s="14">
        <f t="shared" si="97"/>
        <v>220</v>
      </c>
      <c r="K1086" s="14">
        <f t="shared" si="98"/>
        <v>220</v>
      </c>
      <c r="L1086" s="14">
        <f t="shared" si="99"/>
        <v>0</v>
      </c>
      <c r="M1086" s="14" t="str">
        <f>IFERROR(IFERROR(INDEX(Reference!$C:$C,MATCH(VALUE(LEFT(B1086,(FIND("-",B1086,1)-1))),Reference!$B:$B,0)),INDEX(Reference!$C:$C,MATCH((LEFT(B1086,(FIND("-",B1086,1)-1))),Reference!$B:$B,0))),IFERROR(IF(FIND("-",B1086),"Asset Management",""),""))</f>
        <v>DBU/Line Clearance</v>
      </c>
      <c r="N1086" s="14" t="str">
        <f>_xlfn.IFNA(INDEX(Reference!$M:$N,MATCH($C1086,Reference!$M:$M,0),2),"Exclude")</f>
        <v>Union Labor</v>
      </c>
      <c r="O1086" s="14" t="str">
        <f>VLOOKUP(X1086,'Department Detail'!$A$2:$F$5229,5,FALSE)</f>
        <v>Transmission Development</v>
      </c>
      <c r="R1086" s="76"/>
      <c r="X1086" s="14">
        <v>4666</v>
      </c>
    </row>
    <row r="1087" spans="1:24" s="14" customFormat="1" ht="15" thickBot="1" x14ac:dyDescent="0.35">
      <c r="A1087" s="13"/>
      <c r="B1087" s="57" t="s">
        <v>611</v>
      </c>
      <c r="C1087" s="57" t="s">
        <v>201</v>
      </c>
      <c r="D1087" s="56">
        <v>125</v>
      </c>
      <c r="E1087" s="56"/>
      <c r="F1087" s="14">
        <f>IF(AND(LEFT($C1087,4)&lt;&gt;"8310")*OR(_xlfn.IFNA(MATCH(LEFT($B1087,8),Reference!$E:$E,0),0),(_xlfn.IFNA(MATCH(MID($B1087,5,4),Reference!$E:$E,0),0))),$D1087,)</f>
        <v>0</v>
      </c>
      <c r="G1087" s="14">
        <f t="shared" ref="G1087:G1150" si="100">IF(AND(ISNUMBER(SEARCH("5024*",B1087)),(F1087=0)),D1087,)</f>
        <v>0</v>
      </c>
      <c r="H1087" s="14">
        <f t="shared" ref="H1087:H1150" si="101">IF(AND(ISNUMBER(SEARCH("5025*",B1087)),(F1087=0)),D1087,)</f>
        <v>0</v>
      </c>
      <c r="I1087" s="14">
        <f>IF(AND(F1087=0,G1087=0,H1087=0,_xlfn.IFNA(MATCH(LEFT($B1087,8),Reference!$G:$G,0),0)),0,
IF(AND(F1087=0,G1087=0,H1087=0,_xlfn.IFNA(MATCH(LEFT($B1087,8),Reference!$H:$H,0),0)),$D1087,
IF(AND(F1087=0,G1087=0,H1087=0,_xlfn.IFNA(MATCH(LEFT($C1087,4),Reference!$H:$H,0),0)),$D1087,
IF((AND(F1087=0,G1087=0,H1087=0,(_xlfn.IFNA(MATCH(LEFT($B1087,4),Reference!$H:$H,0),0)))),$D1087,
IF(AND(F1087=0,G1087=0,H1087=0,_xlfn.IFNA(MATCH(MID($B1087,5,4),Reference!$H:$H,0),0),LEFT($C1087,4)&lt;&gt;"8865"),$D1087,0)))))</f>
        <v>0</v>
      </c>
      <c r="J1087" s="14">
        <f t="shared" ref="J1087:J1150" si="102">IF(AND(F1087=0,G1087=0,H1087=0,I1087=0),D1087,)</f>
        <v>125</v>
      </c>
      <c r="K1087" s="14">
        <f t="shared" ref="K1087:K1150" si="103">SUM(F1087:J1087)</f>
        <v>125</v>
      </c>
      <c r="L1087" s="14">
        <f t="shared" ref="L1087:L1150" si="104">K1087-D1087</f>
        <v>0</v>
      </c>
      <c r="M1087" s="14" t="str">
        <f>IFERROR(IFERROR(INDEX(Reference!$C:$C,MATCH(VALUE(LEFT(B1087,(FIND("-",B1087,1)-1))),Reference!$B:$B,0)),INDEX(Reference!$C:$C,MATCH((LEFT(B1087,(FIND("-",B1087,1)-1))),Reference!$B:$B,0))),IFERROR(IF(FIND("-",B1087),"Asset Management",""),""))</f>
        <v>DBU/Line Clearance</v>
      </c>
      <c r="N1087" s="14" t="str">
        <f>_xlfn.IFNA(INDEX(Reference!$M:$N,MATCH($C1087,Reference!$M:$M,0),2),"Exclude")</f>
        <v>Nonlabor</v>
      </c>
      <c r="O1087" s="14" t="str">
        <f>VLOOKUP(X1087,'Department Detail'!$A$2:$F$5229,5,FALSE)</f>
        <v>Transmission Development</v>
      </c>
      <c r="R1087" s="76"/>
      <c r="X1087" s="14">
        <v>4666</v>
      </c>
    </row>
    <row r="1088" spans="1:24" s="14" customFormat="1" ht="15" thickBot="1" x14ac:dyDescent="0.35">
      <c r="A1088" s="13"/>
      <c r="B1088" s="57" t="s">
        <v>611</v>
      </c>
      <c r="C1088" s="57" t="s">
        <v>202</v>
      </c>
      <c r="D1088" s="56">
        <v>139.06</v>
      </c>
      <c r="E1088" s="56"/>
      <c r="F1088" s="14">
        <f>IF(AND(LEFT($C1088,4)&lt;&gt;"8310")*OR(_xlfn.IFNA(MATCH(LEFT($B1088,8),Reference!$E:$E,0),0),(_xlfn.IFNA(MATCH(MID($B1088,5,4),Reference!$E:$E,0),0))),$D1088,)</f>
        <v>0</v>
      </c>
      <c r="G1088" s="14">
        <f t="shared" si="100"/>
        <v>0</v>
      </c>
      <c r="H1088" s="14">
        <f t="shared" si="101"/>
        <v>0</v>
      </c>
      <c r="I1088" s="14">
        <f>IF(AND(F1088=0,G1088=0,H1088=0,_xlfn.IFNA(MATCH(LEFT($B1088,8),Reference!$G:$G,0),0)),0,
IF(AND(F1088=0,G1088=0,H1088=0,_xlfn.IFNA(MATCH(LEFT($B1088,8),Reference!$H:$H,0),0)),$D1088,
IF(AND(F1088=0,G1088=0,H1088=0,_xlfn.IFNA(MATCH(LEFT($C1088,4),Reference!$H:$H,0),0)),$D1088,
IF((AND(F1088=0,G1088=0,H1088=0,(_xlfn.IFNA(MATCH(LEFT($B1088,4),Reference!$H:$H,0),0)))),$D1088,
IF(AND(F1088=0,G1088=0,H1088=0,_xlfn.IFNA(MATCH(MID($B1088,5,4),Reference!$H:$H,0),0),LEFT($C1088,4)&lt;&gt;"8865"),$D1088,0)))))</f>
        <v>0</v>
      </c>
      <c r="J1088" s="14">
        <f t="shared" si="102"/>
        <v>139.06</v>
      </c>
      <c r="K1088" s="14">
        <f t="shared" si="103"/>
        <v>139.06</v>
      </c>
      <c r="L1088" s="14">
        <f t="shared" si="104"/>
        <v>0</v>
      </c>
      <c r="M1088" s="14" t="str">
        <f>IFERROR(IFERROR(INDEX(Reference!$C:$C,MATCH(VALUE(LEFT(B1088,(FIND("-",B1088,1)-1))),Reference!$B:$B,0)),INDEX(Reference!$C:$C,MATCH((LEFT(B1088,(FIND("-",B1088,1)-1))),Reference!$B:$B,0))),IFERROR(IF(FIND("-",B1088),"Asset Management",""),""))</f>
        <v>DBU/Line Clearance</v>
      </c>
      <c r="N1088" s="14" t="str">
        <f>_xlfn.IFNA(INDEX(Reference!$M:$N,MATCH($C1088,Reference!$M:$M,0),2),"Exclude")</f>
        <v>Nonlabor</v>
      </c>
      <c r="O1088" s="14" t="str">
        <f>VLOOKUP(X1088,'Department Detail'!$A$2:$F$5229,5,FALSE)</f>
        <v>Transmission Development</v>
      </c>
      <c r="R1088" s="76"/>
      <c r="X1088" s="14">
        <v>4666</v>
      </c>
    </row>
    <row r="1089" spans="1:24" s="14" customFormat="1" ht="15" thickBot="1" x14ac:dyDescent="0.35">
      <c r="A1089" s="13"/>
      <c r="B1089" s="57" t="s">
        <v>611</v>
      </c>
      <c r="C1089" s="57" t="s">
        <v>206</v>
      </c>
      <c r="D1089" s="56">
        <v>10.19</v>
      </c>
      <c r="E1089" s="56"/>
      <c r="F1089" s="14">
        <f>IF(AND(LEFT($C1089,4)&lt;&gt;"8310")*OR(_xlfn.IFNA(MATCH(LEFT($B1089,8),Reference!$E:$E,0),0),(_xlfn.IFNA(MATCH(MID($B1089,5,4),Reference!$E:$E,0),0))),$D1089,)</f>
        <v>0</v>
      </c>
      <c r="G1089" s="14">
        <f t="shared" si="100"/>
        <v>0</v>
      </c>
      <c r="H1089" s="14">
        <f t="shared" si="101"/>
        <v>0</v>
      </c>
      <c r="I1089" s="14">
        <f>IF(AND(F1089=0,G1089=0,H1089=0,_xlfn.IFNA(MATCH(LEFT($B1089,8),Reference!$G:$G,0),0)),0,
IF(AND(F1089=0,G1089=0,H1089=0,_xlfn.IFNA(MATCH(LEFT($B1089,8),Reference!$H:$H,0),0)),$D1089,
IF(AND(F1089=0,G1089=0,H1089=0,_xlfn.IFNA(MATCH(LEFT($C1089,4),Reference!$H:$H,0),0)),$D1089,
IF((AND(F1089=0,G1089=0,H1089=0,(_xlfn.IFNA(MATCH(LEFT($B1089,4),Reference!$H:$H,0),0)))),$D1089,
IF(AND(F1089=0,G1089=0,H1089=0,_xlfn.IFNA(MATCH(MID($B1089,5,4),Reference!$H:$H,0),0),LEFT($C1089,4)&lt;&gt;"8865"),$D1089,0)))))</f>
        <v>0</v>
      </c>
      <c r="J1089" s="14">
        <f t="shared" si="102"/>
        <v>10.19</v>
      </c>
      <c r="K1089" s="14">
        <f t="shared" si="103"/>
        <v>10.19</v>
      </c>
      <c r="L1089" s="14">
        <f t="shared" si="104"/>
        <v>0</v>
      </c>
      <c r="M1089" s="14" t="str">
        <f>IFERROR(IFERROR(INDEX(Reference!$C:$C,MATCH(VALUE(LEFT(B1089,(FIND("-",B1089,1)-1))),Reference!$B:$B,0)),INDEX(Reference!$C:$C,MATCH((LEFT(B1089,(FIND("-",B1089,1)-1))),Reference!$B:$B,0))),IFERROR(IF(FIND("-",B1089),"Asset Management",""),""))</f>
        <v>DBU/Line Clearance</v>
      </c>
      <c r="N1089" s="14" t="str">
        <f>_xlfn.IFNA(INDEX(Reference!$M:$N,MATCH($C1089,Reference!$M:$M,0),2),"Exclude")</f>
        <v>Nonlabor</v>
      </c>
      <c r="O1089" s="14" t="str">
        <f>VLOOKUP(X1089,'Department Detail'!$A$2:$F$5229,5,FALSE)</f>
        <v>Transmission Development</v>
      </c>
      <c r="R1089" s="76"/>
      <c r="X1089" s="14">
        <v>4666</v>
      </c>
    </row>
    <row r="1090" spans="1:24" s="14" customFormat="1" ht="15" thickBot="1" x14ac:dyDescent="0.35">
      <c r="A1090" s="13"/>
      <c r="B1090" s="57" t="s">
        <v>611</v>
      </c>
      <c r="C1090" s="57" t="s">
        <v>231</v>
      </c>
      <c r="D1090" s="56">
        <v>1560</v>
      </c>
      <c r="E1090" s="56"/>
      <c r="F1090" s="14">
        <f>IF(AND(LEFT($C1090,4)&lt;&gt;"8310")*OR(_xlfn.IFNA(MATCH(LEFT($B1090,8),Reference!$E:$E,0),0),(_xlfn.IFNA(MATCH(MID($B1090,5,4),Reference!$E:$E,0),0))),$D1090,)</f>
        <v>0</v>
      </c>
      <c r="G1090" s="14">
        <f t="shared" si="100"/>
        <v>0</v>
      </c>
      <c r="H1090" s="14">
        <f t="shared" si="101"/>
        <v>0</v>
      </c>
      <c r="I1090" s="14">
        <f>IF(AND(F1090=0,G1090=0,H1090=0,_xlfn.IFNA(MATCH(LEFT($B1090,8),Reference!$G:$G,0),0)),0,
IF(AND(F1090=0,G1090=0,H1090=0,_xlfn.IFNA(MATCH(LEFT($B1090,8),Reference!$H:$H,0),0)),$D1090,
IF(AND(F1090=0,G1090=0,H1090=0,_xlfn.IFNA(MATCH(LEFT($C1090,4),Reference!$H:$H,0),0)),$D1090,
IF((AND(F1090=0,G1090=0,H1090=0,(_xlfn.IFNA(MATCH(LEFT($B1090,4),Reference!$H:$H,0),0)))),$D1090,
IF(AND(F1090=0,G1090=0,H1090=0,_xlfn.IFNA(MATCH(MID($B1090,5,4),Reference!$H:$H,0),0),LEFT($C1090,4)&lt;&gt;"8865"),$D1090,0)))))</f>
        <v>0</v>
      </c>
      <c r="J1090" s="14">
        <f t="shared" si="102"/>
        <v>1560</v>
      </c>
      <c r="K1090" s="14">
        <f t="shared" si="103"/>
        <v>1560</v>
      </c>
      <c r="L1090" s="14">
        <f t="shared" si="104"/>
        <v>0</v>
      </c>
      <c r="M1090" s="14" t="str">
        <f>IFERROR(IFERROR(INDEX(Reference!$C:$C,MATCH(VALUE(LEFT(B1090,(FIND("-",B1090,1)-1))),Reference!$B:$B,0)),INDEX(Reference!$C:$C,MATCH((LEFT(B1090,(FIND("-",B1090,1)-1))),Reference!$B:$B,0))),IFERROR(IF(FIND("-",B1090),"Asset Management",""),""))</f>
        <v>DBU/Line Clearance</v>
      </c>
      <c r="N1090" s="14" t="str">
        <f>_xlfn.IFNA(INDEX(Reference!$M:$N,MATCH($C1090,Reference!$M:$M,0),2),"Exclude")</f>
        <v>Nonlabor</v>
      </c>
      <c r="O1090" s="14" t="str">
        <f>VLOOKUP(X1090,'Department Detail'!$A$2:$F$5229,5,FALSE)</f>
        <v>Transmission Development</v>
      </c>
      <c r="R1090" s="76"/>
      <c r="X1090" s="14">
        <v>4666</v>
      </c>
    </row>
    <row r="1091" spans="1:24" s="14" customFormat="1" ht="15" thickBot="1" x14ac:dyDescent="0.35">
      <c r="A1091" s="13"/>
      <c r="B1091" s="57" t="s">
        <v>611</v>
      </c>
      <c r="C1091" s="57" t="s">
        <v>182</v>
      </c>
      <c r="D1091" s="56">
        <v>377.92</v>
      </c>
      <c r="E1091" s="56"/>
      <c r="F1091" s="14">
        <f>IF(AND(LEFT($C1091,4)&lt;&gt;"8310")*OR(_xlfn.IFNA(MATCH(LEFT($B1091,8),Reference!$E:$E,0),0),(_xlfn.IFNA(MATCH(MID($B1091,5,4),Reference!$E:$E,0),0))),$D1091,)</f>
        <v>0</v>
      </c>
      <c r="G1091" s="14">
        <f t="shared" si="100"/>
        <v>0</v>
      </c>
      <c r="H1091" s="14">
        <f t="shared" si="101"/>
        <v>0</v>
      </c>
      <c r="I1091" s="14">
        <f>IF(AND(F1091=0,G1091=0,H1091=0,_xlfn.IFNA(MATCH(LEFT($B1091,8),Reference!$G:$G,0),0)),0,
IF(AND(F1091=0,G1091=0,H1091=0,_xlfn.IFNA(MATCH(LEFT($B1091,8),Reference!$H:$H,0),0)),$D1091,
IF(AND(F1091=0,G1091=0,H1091=0,_xlfn.IFNA(MATCH(LEFT($C1091,4),Reference!$H:$H,0),0)),$D1091,
IF((AND(F1091=0,G1091=0,H1091=0,(_xlfn.IFNA(MATCH(LEFT($B1091,4),Reference!$H:$H,0),0)))),$D1091,
IF(AND(F1091=0,G1091=0,H1091=0,_xlfn.IFNA(MATCH(MID($B1091,5,4),Reference!$H:$H,0),0),LEFT($C1091,4)&lt;&gt;"8865"),$D1091,0)))))</f>
        <v>0</v>
      </c>
      <c r="J1091" s="14">
        <f t="shared" si="102"/>
        <v>377.92</v>
      </c>
      <c r="K1091" s="14">
        <f t="shared" si="103"/>
        <v>377.92</v>
      </c>
      <c r="L1091" s="14">
        <f t="shared" si="104"/>
        <v>0</v>
      </c>
      <c r="M1091" s="14" t="str">
        <f>IFERROR(IFERROR(INDEX(Reference!$C:$C,MATCH(VALUE(LEFT(B1091,(FIND("-",B1091,1)-1))),Reference!$B:$B,0)),INDEX(Reference!$C:$C,MATCH((LEFT(B1091,(FIND("-",B1091,1)-1))),Reference!$B:$B,0))),IFERROR(IF(FIND("-",B1091),"Asset Management",""),""))</f>
        <v>DBU/Line Clearance</v>
      </c>
      <c r="N1091" s="14" t="str">
        <f>_xlfn.IFNA(INDEX(Reference!$M:$N,MATCH($C1091,Reference!$M:$M,0),2),"Exclude")</f>
        <v>Nonlabor</v>
      </c>
      <c r="O1091" s="14" t="str">
        <f>VLOOKUP(X1091,'Department Detail'!$A$2:$F$5229,5,FALSE)</f>
        <v>Transmission Development</v>
      </c>
      <c r="R1091" s="76"/>
      <c r="X1091" s="14">
        <v>4666</v>
      </c>
    </row>
    <row r="1092" spans="1:24" s="14" customFormat="1" ht="15" thickBot="1" x14ac:dyDescent="0.35">
      <c r="A1092" s="13"/>
      <c r="B1092" s="57" t="s">
        <v>611</v>
      </c>
      <c r="C1092" s="57" t="s">
        <v>191</v>
      </c>
      <c r="D1092" s="56">
        <v>30688.67</v>
      </c>
      <c r="E1092" s="56"/>
      <c r="F1092" s="14">
        <f>IF(AND(LEFT($C1092,4)&lt;&gt;"8310")*OR(_xlfn.IFNA(MATCH(LEFT($B1092,8),Reference!$E:$E,0),0),(_xlfn.IFNA(MATCH(MID($B1092,5,4),Reference!$E:$E,0),0))),$D1092,)</f>
        <v>0</v>
      </c>
      <c r="G1092" s="14">
        <f t="shared" si="100"/>
        <v>0</v>
      </c>
      <c r="H1092" s="14">
        <f t="shared" si="101"/>
        <v>0</v>
      </c>
      <c r="I1092" s="14">
        <f>IF(AND(F1092=0,G1092=0,H1092=0,_xlfn.IFNA(MATCH(LEFT($B1092,8),Reference!$G:$G,0),0)),0,
IF(AND(F1092=0,G1092=0,H1092=0,_xlfn.IFNA(MATCH(LEFT($B1092,8),Reference!$H:$H,0),0)),$D1092,
IF(AND(F1092=0,G1092=0,H1092=0,_xlfn.IFNA(MATCH(LEFT($C1092,4),Reference!$H:$H,0),0)),$D1092,
IF((AND(F1092=0,G1092=0,H1092=0,(_xlfn.IFNA(MATCH(LEFT($B1092,4),Reference!$H:$H,0),0)))),$D1092,
IF(AND(F1092=0,G1092=0,H1092=0,_xlfn.IFNA(MATCH(MID($B1092,5,4),Reference!$H:$H,0),0),LEFT($C1092,4)&lt;&gt;"8865"),$D1092,0)))))</f>
        <v>0</v>
      </c>
      <c r="J1092" s="14">
        <f t="shared" si="102"/>
        <v>30688.67</v>
      </c>
      <c r="K1092" s="14">
        <f t="shared" si="103"/>
        <v>30688.67</v>
      </c>
      <c r="L1092" s="14">
        <f t="shared" si="104"/>
        <v>0</v>
      </c>
      <c r="M1092" s="14" t="str">
        <f>IFERROR(IFERROR(INDEX(Reference!$C:$C,MATCH(VALUE(LEFT(B1092,(FIND("-",B1092,1)-1))),Reference!$B:$B,0)),INDEX(Reference!$C:$C,MATCH((LEFT(B1092,(FIND("-",B1092,1)-1))),Reference!$B:$B,0))),IFERROR(IF(FIND("-",B1092),"Asset Management",""),""))</f>
        <v>DBU/Line Clearance</v>
      </c>
      <c r="N1092" s="14" t="str">
        <f>_xlfn.IFNA(INDEX(Reference!$M:$N,MATCH($C1092,Reference!$M:$M,0),2),"Exclude")</f>
        <v>Union Labor</v>
      </c>
      <c r="O1092" s="14" t="str">
        <f>VLOOKUP(X1092,'Department Detail'!$A$2:$F$5229,5,FALSE)</f>
        <v>Transmission Development</v>
      </c>
      <c r="R1092" s="76"/>
      <c r="X1092" s="14">
        <v>4666</v>
      </c>
    </row>
    <row r="1093" spans="1:24" s="14" customFormat="1" ht="15" thickBot="1" x14ac:dyDescent="0.35">
      <c r="A1093" s="13"/>
      <c r="B1093" s="57" t="s">
        <v>612</v>
      </c>
      <c r="C1093" s="57" t="s">
        <v>185</v>
      </c>
      <c r="D1093" s="56">
        <v>25500.29</v>
      </c>
      <c r="E1093" s="56"/>
      <c r="F1093" s="14">
        <f>IF(AND(LEFT($C1093,4)&lt;&gt;"8310")*OR(_xlfn.IFNA(MATCH(LEFT($B1093,8),Reference!$E:$E,0),0),(_xlfn.IFNA(MATCH(MID($B1093,5,4),Reference!$E:$E,0),0))),$D1093,)</f>
        <v>25500.29</v>
      </c>
      <c r="G1093" s="14">
        <f t="shared" si="100"/>
        <v>0</v>
      </c>
      <c r="H1093" s="14">
        <f t="shared" si="101"/>
        <v>0</v>
      </c>
      <c r="I1093" s="14">
        <f>IF(AND(F1093=0,G1093=0,H1093=0,_xlfn.IFNA(MATCH(LEFT($B1093,8),Reference!$G:$G,0),0)),0,
IF(AND(F1093=0,G1093=0,H1093=0,_xlfn.IFNA(MATCH(LEFT($B1093,8),Reference!$H:$H,0),0)),$D1093,
IF(AND(F1093=0,G1093=0,H1093=0,_xlfn.IFNA(MATCH(LEFT($C1093,4),Reference!$H:$H,0),0)),$D1093,
IF((AND(F1093=0,G1093=0,H1093=0,(_xlfn.IFNA(MATCH(LEFT($B1093,4),Reference!$H:$H,0),0)))),$D1093,
IF(AND(F1093=0,G1093=0,H1093=0,_xlfn.IFNA(MATCH(MID($B1093,5,4),Reference!$H:$H,0),0),LEFT($C1093,4)&lt;&gt;"8865"),$D1093,0)))))</f>
        <v>0</v>
      </c>
      <c r="J1093" s="14">
        <f t="shared" si="102"/>
        <v>0</v>
      </c>
      <c r="K1093" s="14">
        <f t="shared" si="103"/>
        <v>25500.29</v>
      </c>
      <c r="L1093" s="14">
        <f t="shared" si="104"/>
        <v>0</v>
      </c>
      <c r="M1093" s="14" t="str">
        <f>IFERROR(IFERROR(INDEX(Reference!$C:$C,MATCH(VALUE(LEFT(B1093,(FIND("-",B1093,1)-1))),Reference!$B:$B,0)),INDEX(Reference!$C:$C,MATCH((LEFT(B1093,(FIND("-",B1093,1)-1))),Reference!$B:$B,0))),IFERROR(IF(FIND("-",B1093),"Asset Management",""),""))</f>
        <v>DBU/Line Clearance</v>
      </c>
      <c r="N1093" s="14" t="str">
        <f>_xlfn.IFNA(INDEX(Reference!$M:$N,MATCH($C1093,Reference!$M:$M,0),2),"Exclude")</f>
        <v>NonUnion Labor</v>
      </c>
      <c r="O1093" s="14" t="str">
        <f>VLOOKUP(X1093,'Department Detail'!$A$2:$F$5229,5,FALSE)</f>
        <v>Transmission Development</v>
      </c>
      <c r="R1093" s="76"/>
      <c r="X1093" s="14">
        <v>4666</v>
      </c>
    </row>
    <row r="1094" spans="1:24" s="14" customFormat="1" ht="15" thickBot="1" x14ac:dyDescent="0.35">
      <c r="A1094" s="13"/>
      <c r="B1094" s="57" t="s">
        <v>613</v>
      </c>
      <c r="C1094" s="57" t="s">
        <v>260</v>
      </c>
      <c r="D1094" s="56">
        <v>-25.17</v>
      </c>
      <c r="E1094" s="56"/>
      <c r="F1094" s="14">
        <f>IF(AND(LEFT($C1094,4)&lt;&gt;"8310")*OR(_xlfn.IFNA(MATCH(LEFT($B1094,8),Reference!$E:$E,0),0),(_xlfn.IFNA(MATCH(MID($B1094,5,4),Reference!$E:$E,0),0))),$D1094,)</f>
        <v>0</v>
      </c>
      <c r="G1094" s="14">
        <f t="shared" si="100"/>
        <v>0</v>
      </c>
      <c r="H1094" s="14">
        <f t="shared" si="101"/>
        <v>0</v>
      </c>
      <c r="I1094" s="14">
        <f>IF(AND(F1094=0,G1094=0,H1094=0,_xlfn.IFNA(MATCH(LEFT($B1094,8),Reference!$G:$G,0),0)),0,
IF(AND(F1094=0,G1094=0,H1094=0,_xlfn.IFNA(MATCH(LEFT($B1094,8),Reference!$H:$H,0),0)),$D1094,
IF(AND(F1094=0,G1094=0,H1094=0,_xlfn.IFNA(MATCH(LEFT($C1094,4),Reference!$H:$H,0),0)),$D1094,
IF((AND(F1094=0,G1094=0,H1094=0,(_xlfn.IFNA(MATCH(LEFT($B1094,4),Reference!$H:$H,0),0)))),$D1094,
IF(AND(F1094=0,G1094=0,H1094=0,_xlfn.IFNA(MATCH(MID($B1094,5,4),Reference!$H:$H,0),0),LEFT($C1094,4)&lt;&gt;"8865"),$D1094,0)))))</f>
        <v>0</v>
      </c>
      <c r="J1094" s="14">
        <f t="shared" si="102"/>
        <v>-25.17</v>
      </c>
      <c r="K1094" s="14">
        <f t="shared" si="103"/>
        <v>-25.17</v>
      </c>
      <c r="L1094" s="14">
        <f t="shared" si="104"/>
        <v>0</v>
      </c>
      <c r="M1094" s="14" t="str">
        <f>IFERROR(IFERROR(INDEX(Reference!$C:$C,MATCH(VALUE(LEFT(B1094,(FIND("-",B1094,1)-1))),Reference!$B:$B,0)),INDEX(Reference!$C:$C,MATCH((LEFT(B1094,(FIND("-",B1094,1)-1))),Reference!$B:$B,0))),IFERROR(IF(FIND("-",B1094),"Asset Management",""),""))</f>
        <v>Asset Management</v>
      </c>
      <c r="N1094" s="14" t="str">
        <f>_xlfn.IFNA(INDEX(Reference!$M:$N,MATCH($C1094,Reference!$M:$M,0),2),"Exclude")</f>
        <v>Project Proceeds</v>
      </c>
      <c r="O1094" s="14" t="str">
        <f>VLOOKUP(X1094,'Department Detail'!$A$2:$F$5229,5,FALSE)</f>
        <v>Line &amp; Meter Operations</v>
      </c>
      <c r="R1094" s="76"/>
      <c r="X1094" s="14" t="s">
        <v>614</v>
      </c>
    </row>
    <row r="1095" spans="1:24" s="14" customFormat="1" ht="15" thickBot="1" x14ac:dyDescent="0.35">
      <c r="A1095" s="13"/>
      <c r="B1095" s="57" t="s">
        <v>615</v>
      </c>
      <c r="C1095" s="57" t="s">
        <v>190</v>
      </c>
      <c r="D1095" s="56">
        <v>142935.36363636362</v>
      </c>
      <c r="E1095" s="56"/>
      <c r="F1095" s="14">
        <f>IF(AND(LEFT($C1095,4)&lt;&gt;"8310")*OR(_xlfn.IFNA(MATCH(LEFT($B1095,8),Reference!$E:$E,0),0),(_xlfn.IFNA(MATCH(MID($B1095,5,4),Reference!$E:$E,0),0))),$D1095,)</f>
        <v>0</v>
      </c>
      <c r="G1095" s="14">
        <f t="shared" si="100"/>
        <v>0</v>
      </c>
      <c r="H1095" s="14">
        <f t="shared" si="101"/>
        <v>0</v>
      </c>
      <c r="I1095" s="14">
        <f>IF(AND(F1095=0,G1095=0,H1095=0,_xlfn.IFNA(MATCH(LEFT($B1095,8),Reference!$G:$G,0),0)),0,
IF(AND(F1095=0,G1095=0,H1095=0,_xlfn.IFNA(MATCH(LEFT($B1095,8),Reference!$H:$H,0),0)),$D1095,
IF(AND(F1095=0,G1095=0,H1095=0,_xlfn.IFNA(MATCH(LEFT($C1095,4),Reference!$H:$H,0),0)),$D1095,
IF((AND(F1095=0,G1095=0,H1095=0,(_xlfn.IFNA(MATCH(LEFT($B1095,4),Reference!$H:$H,0),0)))),$D1095,
IF(AND(F1095=0,G1095=0,H1095=0,_xlfn.IFNA(MATCH(MID($B1095,5,4),Reference!$H:$H,0),0),LEFT($C1095,4)&lt;&gt;"8865"),$D1095,0)))))</f>
        <v>0</v>
      </c>
      <c r="J1095" s="14">
        <f t="shared" si="102"/>
        <v>142935.36363636362</v>
      </c>
      <c r="K1095" s="14">
        <f t="shared" si="103"/>
        <v>142935.36363636362</v>
      </c>
      <c r="L1095" s="14">
        <f t="shared" si="104"/>
        <v>0</v>
      </c>
      <c r="M1095" s="14" t="str">
        <f>IFERROR(IFERROR(INDEX(Reference!$C:$C,MATCH(VALUE(LEFT(B1095,(FIND("-",B1095,1)-1))),Reference!$B:$B,0)),INDEX(Reference!$C:$C,MATCH((LEFT(B1095,(FIND("-",B1095,1)-1))),Reference!$B:$B,0))),IFERROR(IF(FIND("-",B1095),"Asset Management",""),""))</f>
        <v>DBU/Major Storms</v>
      </c>
      <c r="N1095" s="14" t="str">
        <f>_xlfn.IFNA(INDEX(Reference!$M:$N,MATCH($C1095,Reference!$M:$M,0),2),"Exclude")</f>
        <v>Nonlabor</v>
      </c>
      <c r="O1095" s="14" t="str">
        <f>VLOOKUP(X1095,'Department Detail'!$A$2:$F$5229,5,FALSE)</f>
        <v>Line &amp; Meter Operations</v>
      </c>
      <c r="R1095" s="76"/>
      <c r="X1095" s="14" t="s">
        <v>614</v>
      </c>
    </row>
    <row r="1096" spans="1:24" s="14" customFormat="1" ht="15" thickBot="1" x14ac:dyDescent="0.35">
      <c r="A1096" s="13"/>
      <c r="B1096" s="57" t="s">
        <v>615</v>
      </c>
      <c r="C1096" s="57" t="s">
        <v>186</v>
      </c>
      <c r="D1096" s="56">
        <v>53689.727272727258</v>
      </c>
      <c r="E1096" s="56"/>
      <c r="F1096" s="14">
        <f>IF(AND(LEFT($C1096,4)&lt;&gt;"8310")*OR(_xlfn.IFNA(MATCH(LEFT($B1096,8),Reference!$E:$E,0),0),(_xlfn.IFNA(MATCH(MID($B1096,5,4),Reference!$E:$E,0),0))),$D1096,)</f>
        <v>0</v>
      </c>
      <c r="G1096" s="14">
        <f t="shared" si="100"/>
        <v>0</v>
      </c>
      <c r="H1096" s="14">
        <f t="shared" si="101"/>
        <v>0</v>
      </c>
      <c r="I1096" s="14">
        <f>IF(AND(F1096=0,G1096=0,H1096=0,_xlfn.IFNA(MATCH(LEFT($B1096,8),Reference!$G:$G,0),0)),0,
IF(AND(F1096=0,G1096=0,H1096=0,_xlfn.IFNA(MATCH(LEFT($B1096,8),Reference!$H:$H,0),0)),$D1096,
IF(AND(F1096=0,G1096=0,H1096=0,_xlfn.IFNA(MATCH(LEFT($C1096,4),Reference!$H:$H,0),0)),$D1096,
IF((AND(F1096=0,G1096=0,H1096=0,(_xlfn.IFNA(MATCH(LEFT($B1096,4),Reference!$H:$H,0),0)))),$D1096,
IF(AND(F1096=0,G1096=0,H1096=0,_xlfn.IFNA(MATCH(MID($B1096,5,4),Reference!$H:$H,0),0),LEFT($C1096,4)&lt;&gt;"8865"),$D1096,0)))))</f>
        <v>0</v>
      </c>
      <c r="J1096" s="14">
        <f t="shared" si="102"/>
        <v>53689.727272727258</v>
      </c>
      <c r="K1096" s="14">
        <f t="shared" si="103"/>
        <v>53689.727272727258</v>
      </c>
      <c r="L1096" s="14">
        <f t="shared" si="104"/>
        <v>0</v>
      </c>
      <c r="M1096" s="14" t="str">
        <f>IFERROR(IFERROR(INDEX(Reference!$C:$C,MATCH(VALUE(LEFT(B1096,(FIND("-",B1096,1)-1))),Reference!$B:$B,0)),INDEX(Reference!$C:$C,MATCH((LEFT(B1096,(FIND("-",B1096,1)-1))),Reference!$B:$B,0))),IFERROR(IF(FIND("-",B1096),"Asset Management",""),""))</f>
        <v>DBU/Major Storms</v>
      </c>
      <c r="N1096" s="14" t="str">
        <f>_xlfn.IFNA(INDEX(Reference!$M:$N,MATCH($C1096,Reference!$M:$M,0),2),"Exclude")</f>
        <v>Union Labor</v>
      </c>
      <c r="O1096" s="14" t="str">
        <f>VLOOKUP(X1096,'Department Detail'!$A$2:$F$5229,5,FALSE)</f>
        <v>Line &amp; Meter Operations</v>
      </c>
      <c r="R1096" s="76"/>
      <c r="X1096" s="14" t="s">
        <v>614</v>
      </c>
    </row>
    <row r="1097" spans="1:24" s="14" customFormat="1" ht="15" thickBot="1" x14ac:dyDescent="0.35">
      <c r="A1097" s="13"/>
      <c r="B1097" s="57" t="s">
        <v>615</v>
      </c>
      <c r="C1097" s="57" t="s">
        <v>191</v>
      </c>
      <c r="D1097" s="56">
        <v>82640.909090909088</v>
      </c>
      <c r="E1097" s="56"/>
      <c r="F1097" s="14">
        <f>IF(AND(LEFT($C1097,4)&lt;&gt;"8310")*OR(_xlfn.IFNA(MATCH(LEFT($B1097,8),Reference!$E:$E,0),0),(_xlfn.IFNA(MATCH(MID($B1097,5,4),Reference!$E:$E,0),0))),$D1097,)</f>
        <v>0</v>
      </c>
      <c r="G1097" s="14">
        <f t="shared" si="100"/>
        <v>0</v>
      </c>
      <c r="H1097" s="14">
        <f t="shared" si="101"/>
        <v>0</v>
      </c>
      <c r="I1097" s="14">
        <f>IF(AND(F1097=0,G1097=0,H1097=0,_xlfn.IFNA(MATCH(LEFT($B1097,8),Reference!$G:$G,0),0)),0,
IF(AND(F1097=0,G1097=0,H1097=0,_xlfn.IFNA(MATCH(LEFT($B1097,8),Reference!$H:$H,0),0)),$D1097,
IF(AND(F1097=0,G1097=0,H1097=0,_xlfn.IFNA(MATCH(LEFT($C1097,4),Reference!$H:$H,0),0)),$D1097,
IF((AND(F1097=0,G1097=0,H1097=0,(_xlfn.IFNA(MATCH(LEFT($B1097,4),Reference!$H:$H,0),0)))),$D1097,
IF(AND(F1097=0,G1097=0,H1097=0,_xlfn.IFNA(MATCH(MID($B1097,5,4),Reference!$H:$H,0),0),LEFT($C1097,4)&lt;&gt;"8865"),$D1097,0)))))</f>
        <v>0</v>
      </c>
      <c r="J1097" s="14">
        <f t="shared" si="102"/>
        <v>82640.909090909088</v>
      </c>
      <c r="K1097" s="14">
        <f t="shared" si="103"/>
        <v>82640.909090909088</v>
      </c>
      <c r="L1097" s="14">
        <f t="shared" si="104"/>
        <v>0</v>
      </c>
      <c r="M1097" s="14" t="str">
        <f>IFERROR(IFERROR(INDEX(Reference!$C:$C,MATCH(VALUE(LEFT(B1097,(FIND("-",B1097,1)-1))),Reference!$B:$B,0)),INDEX(Reference!$C:$C,MATCH((LEFT(B1097,(FIND("-",B1097,1)-1))),Reference!$B:$B,0))),IFERROR(IF(FIND("-",B1097),"Asset Management",""),""))</f>
        <v>DBU/Major Storms</v>
      </c>
      <c r="N1097" s="14" t="str">
        <f>_xlfn.IFNA(INDEX(Reference!$M:$N,MATCH($C1097,Reference!$M:$M,0),2),"Exclude")</f>
        <v>Union Labor</v>
      </c>
      <c r="O1097" s="14" t="str">
        <f>VLOOKUP(X1097,'Department Detail'!$A$2:$F$5229,5,FALSE)</f>
        <v>Line &amp; Meter Operations</v>
      </c>
      <c r="R1097" s="76"/>
      <c r="X1097" s="14" t="s">
        <v>614</v>
      </c>
    </row>
    <row r="1098" spans="1:24" s="14" customFormat="1" ht="15" thickBot="1" x14ac:dyDescent="0.35">
      <c r="A1098" s="13"/>
      <c r="B1098" s="57" t="s">
        <v>616</v>
      </c>
      <c r="C1098" s="57" t="s">
        <v>185</v>
      </c>
      <c r="D1098" s="56">
        <v>960.07999999999993</v>
      </c>
      <c r="E1098" s="56"/>
      <c r="F1098" s="14">
        <f>IF(AND(LEFT($C1098,4)&lt;&gt;"8310")*OR(_xlfn.IFNA(MATCH(LEFT($B1098,8),Reference!$E:$E,0),0),(_xlfn.IFNA(MATCH(MID($B1098,5,4),Reference!$E:$E,0),0))),$D1098,)</f>
        <v>0</v>
      </c>
      <c r="G1098" s="14">
        <f t="shared" si="100"/>
        <v>0</v>
      </c>
      <c r="H1098" s="14">
        <f t="shared" si="101"/>
        <v>0</v>
      </c>
      <c r="I1098" s="14">
        <f>IF(AND(F1098=0,G1098=0,H1098=0,_xlfn.IFNA(MATCH(LEFT($B1098,8),Reference!$G:$G,0),0)),0,
IF(AND(F1098=0,G1098=0,H1098=0,_xlfn.IFNA(MATCH(LEFT($B1098,8),Reference!$H:$H,0),0)),$D1098,
IF(AND(F1098=0,G1098=0,H1098=0,_xlfn.IFNA(MATCH(LEFT($C1098,4),Reference!$H:$H,0),0)),$D1098,
IF((AND(F1098=0,G1098=0,H1098=0,(_xlfn.IFNA(MATCH(LEFT($B1098,4),Reference!$H:$H,0),0)))),$D1098,
IF(AND(F1098=0,G1098=0,H1098=0,_xlfn.IFNA(MATCH(MID($B1098,5,4),Reference!$H:$H,0),0),LEFT($C1098,4)&lt;&gt;"8865"),$D1098,0)))))</f>
        <v>0</v>
      </c>
      <c r="J1098" s="14">
        <f t="shared" si="102"/>
        <v>960.07999999999993</v>
      </c>
      <c r="K1098" s="14">
        <f t="shared" si="103"/>
        <v>960.07999999999993</v>
      </c>
      <c r="L1098" s="14">
        <f t="shared" si="104"/>
        <v>0</v>
      </c>
      <c r="M1098" s="14" t="str">
        <f>IFERROR(IFERROR(INDEX(Reference!$C:$C,MATCH(VALUE(LEFT(B1098,(FIND("-",B1098,1)-1))),Reference!$B:$B,0)),INDEX(Reference!$C:$C,MATCH((LEFT(B1098,(FIND("-",B1098,1)-1))),Reference!$B:$B,0))),IFERROR(IF(FIND("-",B1098),"Asset Management",""),""))</f>
        <v>DBU/Major Storms</v>
      </c>
      <c r="N1098" s="14" t="str">
        <f>_xlfn.IFNA(INDEX(Reference!$M:$N,MATCH($C1098,Reference!$M:$M,0),2),"Exclude")</f>
        <v>NonUnion Labor</v>
      </c>
      <c r="O1098" s="14" t="str">
        <f>VLOOKUP(X1098,'Department Detail'!$A$2:$F$5229,5,FALSE)</f>
        <v>Line &amp; Meter Operations</v>
      </c>
      <c r="R1098" s="76"/>
      <c r="X1098" s="14" t="s">
        <v>614</v>
      </c>
    </row>
    <row r="1099" spans="1:24" s="14" customFormat="1" ht="15" thickBot="1" x14ac:dyDescent="0.35">
      <c r="A1099" s="13"/>
      <c r="B1099" s="57" t="s">
        <v>616</v>
      </c>
      <c r="C1099" s="57" t="s">
        <v>186</v>
      </c>
      <c r="D1099" s="56">
        <v>136.56</v>
      </c>
      <c r="E1099" s="56"/>
      <c r="F1099" s="14">
        <f>IF(AND(LEFT($C1099,4)&lt;&gt;"8310")*OR(_xlfn.IFNA(MATCH(LEFT($B1099,8),Reference!$E:$E,0),0),(_xlfn.IFNA(MATCH(MID($B1099,5,4),Reference!$E:$E,0),0))),$D1099,)</f>
        <v>0</v>
      </c>
      <c r="G1099" s="14">
        <f t="shared" si="100"/>
        <v>0</v>
      </c>
      <c r="H1099" s="14">
        <f t="shared" si="101"/>
        <v>0</v>
      </c>
      <c r="I1099" s="14">
        <f>IF(AND(F1099=0,G1099=0,H1099=0,_xlfn.IFNA(MATCH(LEFT($B1099,8),Reference!$G:$G,0),0)),0,
IF(AND(F1099=0,G1099=0,H1099=0,_xlfn.IFNA(MATCH(LEFT($B1099,8),Reference!$H:$H,0),0)),$D1099,
IF(AND(F1099=0,G1099=0,H1099=0,_xlfn.IFNA(MATCH(LEFT($C1099,4),Reference!$H:$H,0),0)),$D1099,
IF((AND(F1099=0,G1099=0,H1099=0,(_xlfn.IFNA(MATCH(LEFT($B1099,4),Reference!$H:$H,0),0)))),$D1099,
IF(AND(F1099=0,G1099=0,H1099=0,_xlfn.IFNA(MATCH(MID($B1099,5,4),Reference!$H:$H,0),0),LEFT($C1099,4)&lt;&gt;"8865"),$D1099,0)))))</f>
        <v>0</v>
      </c>
      <c r="J1099" s="14">
        <f t="shared" si="102"/>
        <v>136.56</v>
      </c>
      <c r="K1099" s="14">
        <f t="shared" si="103"/>
        <v>136.56</v>
      </c>
      <c r="L1099" s="14">
        <f t="shared" si="104"/>
        <v>0</v>
      </c>
      <c r="M1099" s="14" t="str">
        <f>IFERROR(IFERROR(INDEX(Reference!$C:$C,MATCH(VALUE(LEFT(B1099,(FIND("-",B1099,1)-1))),Reference!$B:$B,0)),INDEX(Reference!$C:$C,MATCH((LEFT(B1099,(FIND("-",B1099,1)-1))),Reference!$B:$B,0))),IFERROR(IF(FIND("-",B1099),"Asset Management",""),""))</f>
        <v>DBU/Major Storms</v>
      </c>
      <c r="N1099" s="14" t="str">
        <f>_xlfn.IFNA(INDEX(Reference!$M:$N,MATCH($C1099,Reference!$M:$M,0),2),"Exclude")</f>
        <v>Union Labor</v>
      </c>
      <c r="O1099" s="14" t="str">
        <f>VLOOKUP(X1099,'Department Detail'!$A$2:$F$5229,5,FALSE)</f>
        <v>Line &amp; Meter Operations</v>
      </c>
      <c r="R1099" s="76"/>
      <c r="X1099" s="14" t="s">
        <v>614</v>
      </c>
    </row>
    <row r="1100" spans="1:24" s="14" customFormat="1" ht="15" thickBot="1" x14ac:dyDescent="0.35">
      <c r="A1100" s="13"/>
      <c r="B1100" s="57" t="s">
        <v>616</v>
      </c>
      <c r="C1100" s="57" t="s">
        <v>197</v>
      </c>
      <c r="D1100" s="56">
        <v>125.76</v>
      </c>
      <c r="E1100" s="56"/>
      <c r="F1100" s="14">
        <f>IF(AND(LEFT($C1100,4)&lt;&gt;"8310")*OR(_xlfn.IFNA(MATCH(LEFT($B1100,8),Reference!$E:$E,0),0),(_xlfn.IFNA(MATCH(MID($B1100,5,4),Reference!$E:$E,0),0))),$D1100,)</f>
        <v>0</v>
      </c>
      <c r="G1100" s="14">
        <f t="shared" si="100"/>
        <v>0</v>
      </c>
      <c r="H1100" s="14">
        <f t="shared" si="101"/>
        <v>0</v>
      </c>
      <c r="I1100" s="14">
        <f>IF(AND(F1100=0,G1100=0,H1100=0,_xlfn.IFNA(MATCH(LEFT($B1100,8),Reference!$G:$G,0),0)),0,
IF(AND(F1100=0,G1100=0,H1100=0,_xlfn.IFNA(MATCH(LEFT($B1100,8),Reference!$H:$H,0),0)),$D1100,
IF(AND(F1100=0,G1100=0,H1100=0,_xlfn.IFNA(MATCH(LEFT($C1100,4),Reference!$H:$H,0),0)),$D1100,
IF((AND(F1100=0,G1100=0,H1100=0,(_xlfn.IFNA(MATCH(LEFT($B1100,4),Reference!$H:$H,0),0)))),$D1100,
IF(AND(F1100=0,G1100=0,H1100=0,_xlfn.IFNA(MATCH(MID($B1100,5,4),Reference!$H:$H,0),0),LEFT($C1100,4)&lt;&gt;"8865"),$D1100,0)))))</f>
        <v>0</v>
      </c>
      <c r="J1100" s="14">
        <f t="shared" si="102"/>
        <v>125.76</v>
      </c>
      <c r="K1100" s="14">
        <f t="shared" si="103"/>
        <v>125.76</v>
      </c>
      <c r="L1100" s="14">
        <f t="shared" si="104"/>
        <v>0</v>
      </c>
      <c r="M1100" s="14" t="str">
        <f>IFERROR(IFERROR(INDEX(Reference!$C:$C,MATCH(VALUE(LEFT(B1100,(FIND("-",B1100,1)-1))),Reference!$B:$B,0)),INDEX(Reference!$C:$C,MATCH((LEFT(B1100,(FIND("-",B1100,1)-1))),Reference!$B:$B,0))),IFERROR(IF(FIND("-",B1100),"Asset Management",""),""))</f>
        <v>DBU/Major Storms</v>
      </c>
      <c r="N1100" s="14" t="str">
        <f>_xlfn.IFNA(INDEX(Reference!$M:$N,MATCH($C1100,Reference!$M:$M,0),2),"Exclude")</f>
        <v>Union Labor</v>
      </c>
      <c r="O1100" s="14" t="str">
        <f>VLOOKUP(X1100,'Department Detail'!$A$2:$F$5229,5,FALSE)</f>
        <v>Line &amp; Meter Operations</v>
      </c>
      <c r="R1100" s="76"/>
      <c r="X1100" s="14" t="s">
        <v>614</v>
      </c>
    </row>
    <row r="1101" spans="1:24" s="14" customFormat="1" ht="15" thickBot="1" x14ac:dyDescent="0.35">
      <c r="A1101" s="13"/>
      <c r="B1101" s="57" t="s">
        <v>616</v>
      </c>
      <c r="C1101" s="57" t="s">
        <v>202</v>
      </c>
      <c r="D1101" s="56">
        <v>403.3</v>
      </c>
      <c r="E1101" s="56"/>
      <c r="F1101" s="14">
        <f>IF(AND(LEFT($C1101,4)&lt;&gt;"8310")*OR(_xlfn.IFNA(MATCH(LEFT($B1101,8),Reference!$E:$E,0),0),(_xlfn.IFNA(MATCH(MID($B1101,5,4),Reference!$E:$E,0),0))),$D1101,)</f>
        <v>0</v>
      </c>
      <c r="G1101" s="14">
        <f t="shared" si="100"/>
        <v>0</v>
      </c>
      <c r="H1101" s="14">
        <f t="shared" si="101"/>
        <v>0</v>
      </c>
      <c r="I1101" s="14">
        <f>IF(AND(F1101=0,G1101=0,H1101=0,_xlfn.IFNA(MATCH(LEFT($B1101,8),Reference!$G:$G,0),0)),0,
IF(AND(F1101=0,G1101=0,H1101=0,_xlfn.IFNA(MATCH(LEFT($B1101,8),Reference!$H:$H,0),0)),$D1101,
IF(AND(F1101=0,G1101=0,H1101=0,_xlfn.IFNA(MATCH(LEFT($C1101,4),Reference!$H:$H,0),0)),$D1101,
IF((AND(F1101=0,G1101=0,H1101=0,(_xlfn.IFNA(MATCH(LEFT($B1101,4),Reference!$H:$H,0),0)))),$D1101,
IF(AND(F1101=0,G1101=0,H1101=0,_xlfn.IFNA(MATCH(MID($B1101,5,4),Reference!$H:$H,0),0),LEFT($C1101,4)&lt;&gt;"8865"),$D1101,0)))))</f>
        <v>0</v>
      </c>
      <c r="J1101" s="14">
        <f t="shared" si="102"/>
        <v>403.3</v>
      </c>
      <c r="K1101" s="14">
        <f t="shared" si="103"/>
        <v>403.3</v>
      </c>
      <c r="L1101" s="14">
        <f t="shared" si="104"/>
        <v>0</v>
      </c>
      <c r="M1101" s="14" t="str">
        <f>IFERROR(IFERROR(INDEX(Reference!$C:$C,MATCH(VALUE(LEFT(B1101,(FIND("-",B1101,1)-1))),Reference!$B:$B,0)),INDEX(Reference!$C:$C,MATCH((LEFT(B1101,(FIND("-",B1101,1)-1))),Reference!$B:$B,0))),IFERROR(IF(FIND("-",B1101),"Asset Management",""),""))</f>
        <v>DBU/Major Storms</v>
      </c>
      <c r="N1101" s="14" t="str">
        <f>_xlfn.IFNA(INDEX(Reference!$M:$N,MATCH($C1101,Reference!$M:$M,0),2),"Exclude")</f>
        <v>Nonlabor</v>
      </c>
      <c r="O1101" s="14" t="str">
        <f>VLOOKUP(X1101,'Department Detail'!$A$2:$F$5229,5,FALSE)</f>
        <v>Line &amp; Meter Operations</v>
      </c>
      <c r="R1101" s="76"/>
      <c r="X1101" s="14" t="s">
        <v>614</v>
      </c>
    </row>
    <row r="1102" spans="1:24" s="14" customFormat="1" ht="15" thickBot="1" x14ac:dyDescent="0.35">
      <c r="A1102" s="13"/>
      <c r="B1102" s="57" t="s">
        <v>616</v>
      </c>
      <c r="C1102" s="57" t="s">
        <v>206</v>
      </c>
      <c r="D1102" s="56">
        <v>152.69</v>
      </c>
      <c r="E1102" s="56"/>
      <c r="F1102" s="14">
        <f>IF(AND(LEFT($C1102,4)&lt;&gt;"8310")*OR(_xlfn.IFNA(MATCH(LEFT($B1102,8),Reference!$E:$E,0),0),(_xlfn.IFNA(MATCH(MID($B1102,5,4),Reference!$E:$E,0),0))),$D1102,)</f>
        <v>0</v>
      </c>
      <c r="G1102" s="14">
        <f t="shared" si="100"/>
        <v>0</v>
      </c>
      <c r="H1102" s="14">
        <f t="shared" si="101"/>
        <v>0</v>
      </c>
      <c r="I1102" s="14">
        <f>IF(AND(F1102=0,G1102=0,H1102=0,_xlfn.IFNA(MATCH(LEFT($B1102,8),Reference!$G:$G,0),0)),0,
IF(AND(F1102=0,G1102=0,H1102=0,_xlfn.IFNA(MATCH(LEFT($B1102,8),Reference!$H:$H,0),0)),$D1102,
IF(AND(F1102=0,G1102=0,H1102=0,_xlfn.IFNA(MATCH(LEFT($C1102,4),Reference!$H:$H,0),0)),$D1102,
IF((AND(F1102=0,G1102=0,H1102=0,(_xlfn.IFNA(MATCH(LEFT($B1102,4),Reference!$H:$H,0),0)))),$D1102,
IF(AND(F1102=0,G1102=0,H1102=0,_xlfn.IFNA(MATCH(MID($B1102,5,4),Reference!$H:$H,0),0),LEFT($C1102,4)&lt;&gt;"8865"),$D1102,0)))))</f>
        <v>0</v>
      </c>
      <c r="J1102" s="14">
        <f t="shared" si="102"/>
        <v>152.69</v>
      </c>
      <c r="K1102" s="14">
        <f t="shared" si="103"/>
        <v>152.69</v>
      </c>
      <c r="L1102" s="14">
        <f t="shared" si="104"/>
        <v>0</v>
      </c>
      <c r="M1102" s="14" t="str">
        <f>IFERROR(IFERROR(INDEX(Reference!$C:$C,MATCH(VALUE(LEFT(B1102,(FIND("-",B1102,1)-1))),Reference!$B:$B,0)),INDEX(Reference!$C:$C,MATCH((LEFT(B1102,(FIND("-",B1102,1)-1))),Reference!$B:$B,0))),IFERROR(IF(FIND("-",B1102),"Asset Management",""),""))</f>
        <v>DBU/Major Storms</v>
      </c>
      <c r="N1102" s="14" t="str">
        <f>_xlfn.IFNA(INDEX(Reference!$M:$N,MATCH($C1102,Reference!$M:$M,0),2),"Exclude")</f>
        <v>Nonlabor</v>
      </c>
      <c r="O1102" s="14" t="str">
        <f>VLOOKUP(X1102,'Department Detail'!$A$2:$F$5229,5,FALSE)</f>
        <v>Line &amp; Meter Operations</v>
      </c>
      <c r="R1102" s="76"/>
      <c r="X1102" s="14" t="s">
        <v>614</v>
      </c>
    </row>
    <row r="1103" spans="1:24" s="14" customFormat="1" ht="15" thickBot="1" x14ac:dyDescent="0.35">
      <c r="A1103" s="13"/>
      <c r="B1103" s="57" t="s">
        <v>616</v>
      </c>
      <c r="C1103" s="57" t="s">
        <v>188</v>
      </c>
      <c r="D1103" s="56">
        <v>159.91</v>
      </c>
      <c r="E1103" s="56"/>
      <c r="F1103" s="14">
        <f>IF(AND(LEFT($C1103,4)&lt;&gt;"8310")*OR(_xlfn.IFNA(MATCH(LEFT($B1103,8),Reference!$E:$E,0),0),(_xlfn.IFNA(MATCH(MID($B1103,5,4),Reference!$E:$E,0),0))),$D1103,)</f>
        <v>0</v>
      </c>
      <c r="G1103" s="14">
        <f t="shared" si="100"/>
        <v>0</v>
      </c>
      <c r="H1103" s="14">
        <f t="shared" si="101"/>
        <v>0</v>
      </c>
      <c r="I1103" s="14">
        <f>IF(AND(F1103=0,G1103=0,H1103=0,_xlfn.IFNA(MATCH(LEFT($B1103,8),Reference!$G:$G,0),0)),0,
IF(AND(F1103=0,G1103=0,H1103=0,_xlfn.IFNA(MATCH(LEFT($B1103,8),Reference!$H:$H,0),0)),$D1103,
IF(AND(F1103=0,G1103=0,H1103=0,_xlfn.IFNA(MATCH(LEFT($C1103,4),Reference!$H:$H,0),0)),$D1103,
IF((AND(F1103=0,G1103=0,H1103=0,(_xlfn.IFNA(MATCH(LEFT($B1103,4),Reference!$H:$H,0),0)))),$D1103,
IF(AND(F1103=0,G1103=0,H1103=0,_xlfn.IFNA(MATCH(MID($B1103,5,4),Reference!$H:$H,0),0),LEFT($C1103,4)&lt;&gt;"8865"),$D1103,0)))))</f>
        <v>0</v>
      </c>
      <c r="J1103" s="14">
        <f t="shared" si="102"/>
        <v>159.91</v>
      </c>
      <c r="K1103" s="14">
        <f t="shared" si="103"/>
        <v>159.91</v>
      </c>
      <c r="L1103" s="14">
        <f t="shared" si="104"/>
        <v>0</v>
      </c>
      <c r="M1103" s="14" t="str">
        <f>IFERROR(IFERROR(INDEX(Reference!$C:$C,MATCH(VALUE(LEFT(B1103,(FIND("-",B1103,1)-1))),Reference!$B:$B,0)),INDEX(Reference!$C:$C,MATCH((LEFT(B1103,(FIND("-",B1103,1)-1))),Reference!$B:$B,0))),IFERROR(IF(FIND("-",B1103),"Asset Management",""),""))</f>
        <v>DBU/Major Storms</v>
      </c>
      <c r="N1103" s="14" t="str">
        <f>_xlfn.IFNA(INDEX(Reference!$M:$N,MATCH($C1103,Reference!$M:$M,0),2),"Exclude")</f>
        <v>NonUnion Labor</v>
      </c>
      <c r="O1103" s="14" t="str">
        <f>VLOOKUP(X1103,'Department Detail'!$A$2:$F$5229,5,FALSE)</f>
        <v>Line &amp; Meter Operations</v>
      </c>
      <c r="R1103" s="76"/>
      <c r="X1103" s="14" t="s">
        <v>614</v>
      </c>
    </row>
    <row r="1104" spans="1:24" s="14" customFormat="1" ht="15" thickBot="1" x14ac:dyDescent="0.35">
      <c r="A1104" s="13"/>
      <c r="B1104" s="57" t="s">
        <v>616</v>
      </c>
      <c r="C1104" s="57" t="s">
        <v>191</v>
      </c>
      <c r="D1104" s="56">
        <v>208.94</v>
      </c>
      <c r="E1104" s="56"/>
      <c r="F1104" s="14">
        <f>IF(AND(LEFT($C1104,4)&lt;&gt;"8310")*OR(_xlfn.IFNA(MATCH(LEFT($B1104,8),Reference!$E:$E,0),0),(_xlfn.IFNA(MATCH(MID($B1104,5,4),Reference!$E:$E,0),0))),$D1104,)</f>
        <v>0</v>
      </c>
      <c r="G1104" s="14">
        <f t="shared" si="100"/>
        <v>0</v>
      </c>
      <c r="H1104" s="14">
        <f t="shared" si="101"/>
        <v>0</v>
      </c>
      <c r="I1104" s="14">
        <f>IF(AND(F1104=0,G1104=0,H1104=0,_xlfn.IFNA(MATCH(LEFT($B1104,8),Reference!$G:$G,0),0)),0,
IF(AND(F1104=0,G1104=0,H1104=0,_xlfn.IFNA(MATCH(LEFT($B1104,8),Reference!$H:$H,0),0)),$D1104,
IF(AND(F1104=0,G1104=0,H1104=0,_xlfn.IFNA(MATCH(LEFT($C1104,4),Reference!$H:$H,0),0)),$D1104,
IF((AND(F1104=0,G1104=0,H1104=0,(_xlfn.IFNA(MATCH(LEFT($B1104,4),Reference!$H:$H,0),0)))),$D1104,
IF(AND(F1104=0,G1104=0,H1104=0,_xlfn.IFNA(MATCH(MID($B1104,5,4),Reference!$H:$H,0),0),LEFT($C1104,4)&lt;&gt;"8865"),$D1104,0)))))</f>
        <v>0</v>
      </c>
      <c r="J1104" s="14">
        <f t="shared" si="102"/>
        <v>208.94</v>
      </c>
      <c r="K1104" s="14">
        <f t="shared" si="103"/>
        <v>208.94</v>
      </c>
      <c r="L1104" s="14">
        <f t="shared" si="104"/>
        <v>0</v>
      </c>
      <c r="M1104" s="14" t="str">
        <f>IFERROR(IFERROR(INDEX(Reference!$C:$C,MATCH(VALUE(LEFT(B1104,(FIND("-",B1104,1)-1))),Reference!$B:$B,0)),INDEX(Reference!$C:$C,MATCH((LEFT(B1104,(FIND("-",B1104,1)-1))),Reference!$B:$B,0))),IFERROR(IF(FIND("-",B1104),"Asset Management",""),""))</f>
        <v>DBU/Major Storms</v>
      </c>
      <c r="N1104" s="14" t="str">
        <f>_xlfn.IFNA(INDEX(Reference!$M:$N,MATCH($C1104,Reference!$M:$M,0),2),"Exclude")</f>
        <v>Union Labor</v>
      </c>
      <c r="O1104" s="14" t="str">
        <f>VLOOKUP(X1104,'Department Detail'!$A$2:$F$5229,5,FALSE)</f>
        <v>Line &amp; Meter Operations</v>
      </c>
      <c r="R1104" s="76"/>
      <c r="X1104" s="14" t="s">
        <v>614</v>
      </c>
    </row>
    <row r="1105" spans="1:24" s="14" customFormat="1" ht="15" thickBot="1" x14ac:dyDescent="0.35">
      <c r="A1105" s="13"/>
      <c r="B1105" s="57" t="s">
        <v>617</v>
      </c>
      <c r="C1105" s="57" t="s">
        <v>185</v>
      </c>
      <c r="D1105" s="56">
        <v>125.65</v>
      </c>
      <c r="E1105" s="56"/>
      <c r="F1105" s="14">
        <f>IF(AND(LEFT($C1105,4)&lt;&gt;"8310")*OR(_xlfn.IFNA(MATCH(LEFT($B1105,8),Reference!$E:$E,0),0),(_xlfn.IFNA(MATCH(MID($B1105,5,4),Reference!$E:$E,0),0))),$D1105,)</f>
        <v>0</v>
      </c>
      <c r="G1105" s="14">
        <f t="shared" si="100"/>
        <v>0</v>
      </c>
      <c r="H1105" s="14">
        <f t="shared" si="101"/>
        <v>0</v>
      </c>
      <c r="I1105" s="14">
        <f>IF(AND(F1105=0,G1105=0,H1105=0,_xlfn.IFNA(MATCH(LEFT($B1105,8),Reference!$G:$G,0),0)),0,
IF(AND(F1105=0,G1105=0,H1105=0,_xlfn.IFNA(MATCH(LEFT($B1105,8),Reference!$H:$H,0),0)),$D1105,
IF(AND(F1105=0,G1105=0,H1105=0,_xlfn.IFNA(MATCH(LEFT($C1105,4),Reference!$H:$H,0),0)),$D1105,
IF((AND(F1105=0,G1105=0,H1105=0,(_xlfn.IFNA(MATCH(LEFT($B1105,4),Reference!$H:$H,0),0)))),$D1105,
IF(AND(F1105=0,G1105=0,H1105=0,_xlfn.IFNA(MATCH(MID($B1105,5,4),Reference!$H:$H,0),0),LEFT($C1105,4)&lt;&gt;"8865"),$D1105,0)))))</f>
        <v>0</v>
      </c>
      <c r="J1105" s="14">
        <f t="shared" si="102"/>
        <v>125.65</v>
      </c>
      <c r="K1105" s="14">
        <f t="shared" si="103"/>
        <v>125.65</v>
      </c>
      <c r="L1105" s="14">
        <f t="shared" si="104"/>
        <v>0</v>
      </c>
      <c r="M1105" s="14" t="str">
        <f>IFERROR(IFERROR(INDEX(Reference!$C:$C,MATCH(VALUE(LEFT(B1105,(FIND("-",B1105,1)-1))),Reference!$B:$B,0)),INDEX(Reference!$C:$C,MATCH((LEFT(B1105,(FIND("-",B1105,1)-1))),Reference!$B:$B,0))),IFERROR(IF(FIND("-",B1105),"Asset Management",""),""))</f>
        <v>DBU/Major Storms</v>
      </c>
      <c r="N1105" s="14" t="str">
        <f>_xlfn.IFNA(INDEX(Reference!$M:$N,MATCH($C1105,Reference!$M:$M,0),2),"Exclude")</f>
        <v>NonUnion Labor</v>
      </c>
      <c r="O1105" s="14" t="str">
        <f>VLOOKUP(X1105,'Department Detail'!$A$2:$F$5229,5,FALSE)</f>
        <v>Line &amp; Meter Operations</v>
      </c>
      <c r="R1105" s="76"/>
      <c r="X1105" s="14" t="s">
        <v>614</v>
      </c>
    </row>
    <row r="1106" spans="1:24" s="14" customFormat="1" ht="15" thickBot="1" x14ac:dyDescent="0.35">
      <c r="A1106" s="13"/>
      <c r="B1106" s="57" t="s">
        <v>618</v>
      </c>
      <c r="C1106" s="57" t="s">
        <v>185</v>
      </c>
      <c r="D1106" s="56">
        <v>173.37</v>
      </c>
      <c r="E1106" s="56"/>
      <c r="F1106" s="14">
        <f>IF(AND(LEFT($C1106,4)&lt;&gt;"8310")*OR(_xlfn.IFNA(MATCH(LEFT($B1106,8),Reference!$E:$E,0),0),(_xlfn.IFNA(MATCH(MID($B1106,5,4),Reference!$E:$E,0),0))),$D1106,)</f>
        <v>0</v>
      </c>
      <c r="G1106" s="14">
        <f t="shared" si="100"/>
        <v>0</v>
      </c>
      <c r="H1106" s="14">
        <f t="shared" si="101"/>
        <v>0</v>
      </c>
      <c r="I1106" s="14">
        <f>IF(AND(F1106=0,G1106=0,H1106=0,_xlfn.IFNA(MATCH(LEFT($B1106,8),Reference!$G:$G,0),0)),0,
IF(AND(F1106=0,G1106=0,H1106=0,_xlfn.IFNA(MATCH(LEFT($B1106,8),Reference!$H:$H,0),0)),$D1106,
IF(AND(F1106=0,G1106=0,H1106=0,_xlfn.IFNA(MATCH(LEFT($C1106,4),Reference!$H:$H,0),0)),$D1106,
IF((AND(F1106=0,G1106=0,H1106=0,(_xlfn.IFNA(MATCH(LEFT($B1106,4),Reference!$H:$H,0),0)))),$D1106,
IF(AND(F1106=0,G1106=0,H1106=0,_xlfn.IFNA(MATCH(MID($B1106,5,4),Reference!$H:$H,0),0),LEFT($C1106,4)&lt;&gt;"8865"),$D1106,0)))))</f>
        <v>0</v>
      </c>
      <c r="J1106" s="14">
        <f t="shared" si="102"/>
        <v>173.37</v>
      </c>
      <c r="K1106" s="14">
        <f t="shared" si="103"/>
        <v>173.37</v>
      </c>
      <c r="L1106" s="14">
        <f t="shared" si="104"/>
        <v>0</v>
      </c>
      <c r="M1106" s="14" t="str">
        <f>IFERROR(IFERROR(INDEX(Reference!$C:$C,MATCH(VALUE(LEFT(B1106,(FIND("-",B1106,1)-1))),Reference!$B:$B,0)),INDEX(Reference!$C:$C,MATCH((LEFT(B1106,(FIND("-",B1106,1)-1))),Reference!$B:$B,0))),IFERROR(IF(FIND("-",B1106),"Asset Management",""),""))</f>
        <v>DBU/Major Storms</v>
      </c>
      <c r="N1106" s="14" t="str">
        <f>_xlfn.IFNA(INDEX(Reference!$M:$N,MATCH($C1106,Reference!$M:$M,0),2),"Exclude")</f>
        <v>NonUnion Labor</v>
      </c>
      <c r="O1106" s="14" t="str">
        <f>VLOOKUP(X1106,'Department Detail'!$A$2:$F$5229,5,FALSE)</f>
        <v>Line &amp; Meter Operations</v>
      </c>
      <c r="R1106" s="76"/>
      <c r="X1106" s="14" t="s">
        <v>614</v>
      </c>
    </row>
    <row r="1107" spans="1:24" s="14" customFormat="1" ht="15" thickBot="1" x14ac:dyDescent="0.35">
      <c r="A1107" s="13"/>
      <c r="B1107" s="57" t="s">
        <v>618</v>
      </c>
      <c r="C1107" s="57" t="s">
        <v>202</v>
      </c>
      <c r="D1107" s="56">
        <v>165.84</v>
      </c>
      <c r="E1107" s="56"/>
      <c r="F1107" s="14">
        <f>IF(AND(LEFT($C1107,4)&lt;&gt;"8310")*OR(_xlfn.IFNA(MATCH(LEFT($B1107,8),Reference!$E:$E,0),0),(_xlfn.IFNA(MATCH(MID($B1107,5,4),Reference!$E:$E,0),0))),$D1107,)</f>
        <v>0</v>
      </c>
      <c r="G1107" s="14">
        <f t="shared" si="100"/>
        <v>0</v>
      </c>
      <c r="H1107" s="14">
        <f t="shared" si="101"/>
        <v>0</v>
      </c>
      <c r="I1107" s="14">
        <f>IF(AND(F1107=0,G1107=0,H1107=0,_xlfn.IFNA(MATCH(LEFT($B1107,8),Reference!$G:$G,0),0)),0,
IF(AND(F1107=0,G1107=0,H1107=0,_xlfn.IFNA(MATCH(LEFT($B1107,8),Reference!$H:$H,0),0)),$D1107,
IF(AND(F1107=0,G1107=0,H1107=0,_xlfn.IFNA(MATCH(LEFT($C1107,4),Reference!$H:$H,0),0)),$D1107,
IF((AND(F1107=0,G1107=0,H1107=0,(_xlfn.IFNA(MATCH(LEFT($B1107,4),Reference!$H:$H,0),0)))),$D1107,
IF(AND(F1107=0,G1107=0,H1107=0,_xlfn.IFNA(MATCH(MID($B1107,5,4),Reference!$H:$H,0),0),LEFT($C1107,4)&lt;&gt;"8865"),$D1107,0)))))</f>
        <v>0</v>
      </c>
      <c r="J1107" s="14">
        <f t="shared" si="102"/>
        <v>165.84</v>
      </c>
      <c r="K1107" s="14">
        <f t="shared" si="103"/>
        <v>165.84</v>
      </c>
      <c r="L1107" s="14">
        <f t="shared" si="104"/>
        <v>0</v>
      </c>
      <c r="M1107" s="14" t="str">
        <f>IFERROR(IFERROR(INDEX(Reference!$C:$C,MATCH(VALUE(LEFT(B1107,(FIND("-",B1107,1)-1))),Reference!$B:$B,0)),INDEX(Reference!$C:$C,MATCH((LEFT(B1107,(FIND("-",B1107,1)-1))),Reference!$B:$B,0))),IFERROR(IF(FIND("-",B1107),"Asset Management",""),""))</f>
        <v>DBU/Major Storms</v>
      </c>
      <c r="N1107" s="14" t="str">
        <f>_xlfn.IFNA(INDEX(Reference!$M:$N,MATCH($C1107,Reference!$M:$M,0),2),"Exclude")</f>
        <v>Nonlabor</v>
      </c>
      <c r="O1107" s="14" t="str">
        <f>VLOOKUP(X1107,'Department Detail'!$A$2:$F$5229,5,FALSE)</f>
        <v>Line &amp; Meter Operations</v>
      </c>
      <c r="R1107" s="76"/>
      <c r="X1107" s="14" t="s">
        <v>614</v>
      </c>
    </row>
    <row r="1108" spans="1:24" s="14" customFormat="1" ht="15" thickBot="1" x14ac:dyDescent="0.35">
      <c r="A1108" s="13"/>
      <c r="B1108" s="57" t="s">
        <v>618</v>
      </c>
      <c r="C1108" s="57" t="s">
        <v>206</v>
      </c>
      <c r="D1108" s="56">
        <v>26.24</v>
      </c>
      <c r="E1108" s="56"/>
      <c r="F1108" s="14">
        <f>IF(AND(LEFT($C1108,4)&lt;&gt;"8310")*OR(_xlfn.IFNA(MATCH(LEFT($B1108,8),Reference!$E:$E,0),0),(_xlfn.IFNA(MATCH(MID($B1108,5,4),Reference!$E:$E,0),0))),$D1108,)</f>
        <v>0</v>
      </c>
      <c r="G1108" s="14">
        <f t="shared" si="100"/>
        <v>0</v>
      </c>
      <c r="H1108" s="14">
        <f t="shared" si="101"/>
        <v>0</v>
      </c>
      <c r="I1108" s="14">
        <f>IF(AND(F1108=0,G1108=0,H1108=0,_xlfn.IFNA(MATCH(LEFT($B1108,8),Reference!$G:$G,0),0)),0,
IF(AND(F1108=0,G1108=0,H1108=0,_xlfn.IFNA(MATCH(LEFT($B1108,8),Reference!$H:$H,0),0)),$D1108,
IF(AND(F1108=0,G1108=0,H1108=0,_xlfn.IFNA(MATCH(LEFT($C1108,4),Reference!$H:$H,0),0)),$D1108,
IF((AND(F1108=0,G1108=0,H1108=0,(_xlfn.IFNA(MATCH(LEFT($B1108,4),Reference!$H:$H,0),0)))),$D1108,
IF(AND(F1108=0,G1108=0,H1108=0,_xlfn.IFNA(MATCH(MID($B1108,5,4),Reference!$H:$H,0),0),LEFT($C1108,4)&lt;&gt;"8865"),$D1108,0)))))</f>
        <v>0</v>
      </c>
      <c r="J1108" s="14">
        <f t="shared" si="102"/>
        <v>26.24</v>
      </c>
      <c r="K1108" s="14">
        <f t="shared" si="103"/>
        <v>26.24</v>
      </c>
      <c r="L1108" s="14">
        <f t="shared" si="104"/>
        <v>0</v>
      </c>
      <c r="M1108" s="14" t="str">
        <f>IFERROR(IFERROR(INDEX(Reference!$C:$C,MATCH(VALUE(LEFT(B1108,(FIND("-",B1108,1)-1))),Reference!$B:$B,0)),INDEX(Reference!$C:$C,MATCH((LEFT(B1108,(FIND("-",B1108,1)-1))),Reference!$B:$B,0))),IFERROR(IF(FIND("-",B1108),"Asset Management",""),""))</f>
        <v>DBU/Major Storms</v>
      </c>
      <c r="N1108" s="14" t="str">
        <f>_xlfn.IFNA(INDEX(Reference!$M:$N,MATCH($C1108,Reference!$M:$M,0),2),"Exclude")</f>
        <v>Nonlabor</v>
      </c>
      <c r="O1108" s="14" t="str">
        <f>VLOOKUP(X1108,'Department Detail'!$A$2:$F$5229,5,FALSE)</f>
        <v>Line &amp; Meter Operations</v>
      </c>
      <c r="R1108" s="76"/>
      <c r="X1108" s="14">
        <v>6181</v>
      </c>
    </row>
    <row r="1109" spans="1:24" s="14" customFormat="1" ht="15" thickBot="1" x14ac:dyDescent="0.35">
      <c r="A1109" s="13"/>
      <c r="B1109" s="57" t="s">
        <v>619</v>
      </c>
      <c r="C1109" s="57" t="s">
        <v>185</v>
      </c>
      <c r="D1109" s="56">
        <v>373.21000000000004</v>
      </c>
      <c r="E1109" s="56"/>
      <c r="F1109" s="14">
        <f>IF(AND(LEFT($C1109,4)&lt;&gt;"8310")*OR(_xlfn.IFNA(MATCH(LEFT($B1109,8),Reference!$E:$E,0),0),(_xlfn.IFNA(MATCH(MID($B1109,5,4),Reference!$E:$E,0),0))),$D1109,)</f>
        <v>0</v>
      </c>
      <c r="G1109" s="14">
        <f t="shared" si="100"/>
        <v>0</v>
      </c>
      <c r="H1109" s="14">
        <f t="shared" si="101"/>
        <v>0</v>
      </c>
      <c r="I1109" s="14">
        <f>IF(AND(F1109=0,G1109=0,H1109=0,_xlfn.IFNA(MATCH(LEFT($B1109,8),Reference!$G:$G,0),0)),0,
IF(AND(F1109=0,G1109=0,H1109=0,_xlfn.IFNA(MATCH(LEFT($B1109,8),Reference!$H:$H,0),0)),$D1109,
IF(AND(F1109=0,G1109=0,H1109=0,_xlfn.IFNA(MATCH(LEFT($C1109,4),Reference!$H:$H,0),0)),$D1109,
IF((AND(F1109=0,G1109=0,H1109=0,(_xlfn.IFNA(MATCH(LEFT($B1109,4),Reference!$H:$H,0),0)))),$D1109,
IF(AND(F1109=0,G1109=0,H1109=0,_xlfn.IFNA(MATCH(MID($B1109,5,4),Reference!$H:$H,0),0),LEFT($C1109,4)&lt;&gt;"8865"),$D1109,0)))))</f>
        <v>0</v>
      </c>
      <c r="J1109" s="14">
        <f t="shared" si="102"/>
        <v>373.21000000000004</v>
      </c>
      <c r="K1109" s="14">
        <f t="shared" si="103"/>
        <v>373.21000000000004</v>
      </c>
      <c r="L1109" s="14">
        <f t="shared" si="104"/>
        <v>0</v>
      </c>
      <c r="M1109" s="14" t="str">
        <f>IFERROR(IFERROR(INDEX(Reference!$C:$C,MATCH(VALUE(LEFT(B1109,(FIND("-",B1109,1)-1))),Reference!$B:$B,0)),INDEX(Reference!$C:$C,MATCH((LEFT(B1109,(FIND("-",B1109,1)-1))),Reference!$B:$B,0))),IFERROR(IF(FIND("-",B1109),"Asset Management",""),""))</f>
        <v>DBU/Major Storms</v>
      </c>
      <c r="N1109" s="14" t="str">
        <f>_xlfn.IFNA(INDEX(Reference!$M:$N,MATCH($C1109,Reference!$M:$M,0),2),"Exclude")</f>
        <v>NonUnion Labor</v>
      </c>
      <c r="O1109" s="14" t="str">
        <f>VLOOKUP(X1109,'Department Detail'!$A$2:$F$5229,5,FALSE)</f>
        <v>Line &amp; Meter Operations</v>
      </c>
      <c r="R1109" s="76"/>
      <c r="X1109" s="14">
        <v>6181</v>
      </c>
    </row>
    <row r="1110" spans="1:24" s="14" customFormat="1" ht="15" thickBot="1" x14ac:dyDescent="0.35">
      <c r="A1110" s="13"/>
      <c r="B1110" s="57" t="s">
        <v>619</v>
      </c>
      <c r="C1110" s="57" t="s">
        <v>195</v>
      </c>
      <c r="D1110" s="56">
        <v>473.37</v>
      </c>
      <c r="E1110" s="56"/>
      <c r="F1110" s="14">
        <f>IF(AND(LEFT($C1110,4)&lt;&gt;"8310")*OR(_xlfn.IFNA(MATCH(LEFT($B1110,8),Reference!$E:$E,0),0),(_xlfn.IFNA(MATCH(MID($B1110,5,4),Reference!$E:$E,0),0))),$D1110,)</f>
        <v>0</v>
      </c>
      <c r="G1110" s="14">
        <f t="shared" si="100"/>
        <v>0</v>
      </c>
      <c r="H1110" s="14">
        <f t="shared" si="101"/>
        <v>0</v>
      </c>
      <c r="I1110" s="14">
        <f>IF(AND(F1110=0,G1110=0,H1110=0,_xlfn.IFNA(MATCH(LEFT($B1110,8),Reference!$G:$G,0),0)),0,
IF(AND(F1110=0,G1110=0,H1110=0,_xlfn.IFNA(MATCH(LEFT($B1110,8),Reference!$H:$H,0),0)),$D1110,
IF(AND(F1110=0,G1110=0,H1110=0,_xlfn.IFNA(MATCH(LEFT($C1110,4),Reference!$H:$H,0),0)),$D1110,
IF((AND(F1110=0,G1110=0,H1110=0,(_xlfn.IFNA(MATCH(LEFT($B1110,4),Reference!$H:$H,0),0)))),$D1110,
IF(AND(F1110=0,G1110=0,H1110=0,_xlfn.IFNA(MATCH(MID($B1110,5,4),Reference!$H:$H,0),0),LEFT($C1110,4)&lt;&gt;"8865"),$D1110,0)))))</f>
        <v>0</v>
      </c>
      <c r="J1110" s="14">
        <f t="shared" si="102"/>
        <v>473.37</v>
      </c>
      <c r="K1110" s="14">
        <f t="shared" si="103"/>
        <v>473.37</v>
      </c>
      <c r="L1110" s="14">
        <f t="shared" si="104"/>
        <v>0</v>
      </c>
      <c r="M1110" s="14" t="str">
        <f>IFERROR(IFERROR(INDEX(Reference!$C:$C,MATCH(VALUE(LEFT(B1110,(FIND("-",B1110,1)-1))),Reference!$B:$B,0)),INDEX(Reference!$C:$C,MATCH((LEFT(B1110,(FIND("-",B1110,1)-1))),Reference!$B:$B,0))),IFERROR(IF(FIND("-",B1110),"Asset Management",""),""))</f>
        <v>DBU/Major Storms</v>
      </c>
      <c r="N1110" s="14" t="str">
        <f>_xlfn.IFNA(INDEX(Reference!$M:$N,MATCH($C1110,Reference!$M:$M,0),2),"Exclude")</f>
        <v>NonUnion Labor</v>
      </c>
      <c r="O1110" s="14" t="str">
        <f>VLOOKUP(X1110,'Department Detail'!$A$2:$F$5229,5,FALSE)</f>
        <v>Line &amp; Meter Operations</v>
      </c>
      <c r="R1110" s="76"/>
      <c r="X1110" s="14">
        <v>6181</v>
      </c>
    </row>
    <row r="1111" spans="1:24" s="14" customFormat="1" ht="15" thickBot="1" x14ac:dyDescent="0.35">
      <c r="A1111" s="13"/>
      <c r="B1111" s="57" t="s">
        <v>619</v>
      </c>
      <c r="C1111" s="57" t="s">
        <v>197</v>
      </c>
      <c r="D1111" s="56">
        <v>2800</v>
      </c>
      <c r="E1111" s="56"/>
      <c r="F1111" s="14">
        <f>IF(AND(LEFT($C1111,4)&lt;&gt;"8310")*OR(_xlfn.IFNA(MATCH(LEFT($B1111,8),Reference!$E:$E,0),0),(_xlfn.IFNA(MATCH(MID($B1111,5,4),Reference!$E:$E,0),0))),$D1111,)</f>
        <v>0</v>
      </c>
      <c r="G1111" s="14">
        <f t="shared" si="100"/>
        <v>0</v>
      </c>
      <c r="H1111" s="14">
        <f t="shared" si="101"/>
        <v>0</v>
      </c>
      <c r="I1111" s="14">
        <f>IF(AND(F1111=0,G1111=0,H1111=0,_xlfn.IFNA(MATCH(LEFT($B1111,8),Reference!$G:$G,0),0)),0,
IF(AND(F1111=0,G1111=0,H1111=0,_xlfn.IFNA(MATCH(LEFT($B1111,8),Reference!$H:$H,0),0)),$D1111,
IF(AND(F1111=0,G1111=0,H1111=0,_xlfn.IFNA(MATCH(LEFT($C1111,4),Reference!$H:$H,0),0)),$D1111,
IF((AND(F1111=0,G1111=0,H1111=0,(_xlfn.IFNA(MATCH(LEFT($B1111,4),Reference!$H:$H,0),0)))),$D1111,
IF(AND(F1111=0,G1111=0,H1111=0,_xlfn.IFNA(MATCH(MID($B1111,5,4),Reference!$H:$H,0),0),LEFT($C1111,4)&lt;&gt;"8865"),$D1111,0)))))</f>
        <v>0</v>
      </c>
      <c r="J1111" s="14">
        <f t="shared" si="102"/>
        <v>2800</v>
      </c>
      <c r="K1111" s="14">
        <f t="shared" si="103"/>
        <v>2800</v>
      </c>
      <c r="L1111" s="14">
        <f t="shared" si="104"/>
        <v>0</v>
      </c>
      <c r="M1111" s="14" t="str">
        <f>IFERROR(IFERROR(INDEX(Reference!$C:$C,MATCH(VALUE(LEFT(B1111,(FIND("-",B1111,1)-1))),Reference!$B:$B,0)),INDEX(Reference!$C:$C,MATCH((LEFT(B1111,(FIND("-",B1111,1)-1))),Reference!$B:$B,0))),IFERROR(IF(FIND("-",B1111),"Asset Management",""),""))</f>
        <v>DBU/Major Storms</v>
      </c>
      <c r="N1111" s="14" t="str">
        <f>_xlfn.IFNA(INDEX(Reference!$M:$N,MATCH($C1111,Reference!$M:$M,0),2),"Exclude")</f>
        <v>Union Labor</v>
      </c>
      <c r="O1111" s="14" t="str">
        <f>VLOOKUP(X1111,'Department Detail'!$A$2:$F$5229,5,FALSE)</f>
        <v>Line &amp; Meter Operations</v>
      </c>
      <c r="R1111" s="76"/>
      <c r="X1111" s="14">
        <v>6181</v>
      </c>
    </row>
    <row r="1112" spans="1:24" s="14" customFormat="1" ht="15" thickBot="1" x14ac:dyDescent="0.35">
      <c r="A1112" s="13"/>
      <c r="B1112" s="57" t="s">
        <v>619</v>
      </c>
      <c r="C1112" s="57" t="s">
        <v>188</v>
      </c>
      <c r="D1112" s="56">
        <v>282.13</v>
      </c>
      <c r="E1112" s="56"/>
      <c r="F1112" s="14">
        <f>IF(AND(LEFT($C1112,4)&lt;&gt;"8310")*OR(_xlfn.IFNA(MATCH(LEFT($B1112,8),Reference!$E:$E,0),0),(_xlfn.IFNA(MATCH(MID($B1112,5,4),Reference!$E:$E,0),0))),$D1112,)</f>
        <v>0</v>
      </c>
      <c r="G1112" s="14">
        <f t="shared" si="100"/>
        <v>0</v>
      </c>
      <c r="H1112" s="14">
        <f t="shared" si="101"/>
        <v>0</v>
      </c>
      <c r="I1112" s="14">
        <f>IF(AND(F1112=0,G1112=0,H1112=0,_xlfn.IFNA(MATCH(LEFT($B1112,8),Reference!$G:$G,0),0)),0,
IF(AND(F1112=0,G1112=0,H1112=0,_xlfn.IFNA(MATCH(LEFT($B1112,8),Reference!$H:$H,0),0)),$D1112,
IF(AND(F1112=0,G1112=0,H1112=0,_xlfn.IFNA(MATCH(LEFT($C1112,4),Reference!$H:$H,0),0)),$D1112,
IF((AND(F1112=0,G1112=0,H1112=0,(_xlfn.IFNA(MATCH(LEFT($B1112,4),Reference!$H:$H,0),0)))),$D1112,
IF(AND(F1112=0,G1112=0,H1112=0,_xlfn.IFNA(MATCH(MID($B1112,5,4),Reference!$H:$H,0),0),LEFT($C1112,4)&lt;&gt;"8865"),$D1112,0)))))</f>
        <v>0</v>
      </c>
      <c r="J1112" s="14">
        <f t="shared" si="102"/>
        <v>282.13</v>
      </c>
      <c r="K1112" s="14">
        <f t="shared" si="103"/>
        <v>282.13</v>
      </c>
      <c r="L1112" s="14">
        <f t="shared" si="104"/>
        <v>0</v>
      </c>
      <c r="M1112" s="14" t="str">
        <f>IFERROR(IFERROR(INDEX(Reference!$C:$C,MATCH(VALUE(LEFT(B1112,(FIND("-",B1112,1)-1))),Reference!$B:$B,0)),INDEX(Reference!$C:$C,MATCH((LEFT(B1112,(FIND("-",B1112,1)-1))),Reference!$B:$B,0))),IFERROR(IF(FIND("-",B1112),"Asset Management",""),""))</f>
        <v>DBU/Major Storms</v>
      </c>
      <c r="N1112" s="14" t="str">
        <f>_xlfn.IFNA(INDEX(Reference!$M:$N,MATCH($C1112,Reference!$M:$M,0),2),"Exclude")</f>
        <v>NonUnion Labor</v>
      </c>
      <c r="O1112" s="14" t="str">
        <f>VLOOKUP(X1112,'Department Detail'!$A$2:$F$5229,5,FALSE)</f>
        <v>T&amp;D Operations</v>
      </c>
      <c r="R1112" s="76"/>
      <c r="X1112" s="14">
        <v>7114</v>
      </c>
    </row>
    <row r="1113" spans="1:24" s="14" customFormat="1" ht="15" thickBot="1" x14ac:dyDescent="0.35">
      <c r="A1113" s="13"/>
      <c r="B1113" s="57" t="s">
        <v>620</v>
      </c>
      <c r="C1113" s="57" t="s">
        <v>185</v>
      </c>
      <c r="D1113" s="56">
        <v>352.70000000000005</v>
      </c>
      <c r="E1113" s="56"/>
      <c r="F1113" s="14">
        <f>IF(AND(LEFT($C1113,4)&lt;&gt;"8310")*OR(_xlfn.IFNA(MATCH(LEFT($B1113,8),Reference!$E:$E,0),0),(_xlfn.IFNA(MATCH(MID($B1113,5,4),Reference!$E:$E,0),0))),$D1113,)</f>
        <v>0</v>
      </c>
      <c r="G1113" s="14">
        <f t="shared" si="100"/>
        <v>0</v>
      </c>
      <c r="H1113" s="14">
        <f t="shared" si="101"/>
        <v>0</v>
      </c>
      <c r="I1113" s="14">
        <f>IF(AND(F1113=0,G1113=0,H1113=0,_xlfn.IFNA(MATCH(LEFT($B1113,8),Reference!$G:$G,0),0)),0,
IF(AND(F1113=0,G1113=0,H1113=0,_xlfn.IFNA(MATCH(LEFT($B1113,8),Reference!$H:$H,0),0)),$D1113,
IF(AND(F1113=0,G1113=0,H1113=0,_xlfn.IFNA(MATCH(LEFT($C1113,4),Reference!$H:$H,0),0)),$D1113,
IF((AND(F1113=0,G1113=0,H1113=0,(_xlfn.IFNA(MATCH(LEFT($B1113,4),Reference!$H:$H,0),0)))),$D1113,
IF(AND(F1113=0,G1113=0,H1113=0,_xlfn.IFNA(MATCH(MID($B1113,5,4),Reference!$H:$H,0),0),LEFT($C1113,4)&lt;&gt;"8865"),$D1113,0)))))</f>
        <v>0</v>
      </c>
      <c r="J1113" s="14">
        <f t="shared" si="102"/>
        <v>352.70000000000005</v>
      </c>
      <c r="K1113" s="14">
        <f t="shared" si="103"/>
        <v>352.70000000000005</v>
      </c>
      <c r="L1113" s="14">
        <f t="shared" si="104"/>
        <v>0</v>
      </c>
      <c r="M1113" s="14" t="str">
        <f>IFERROR(IFERROR(INDEX(Reference!$C:$C,MATCH(VALUE(LEFT(B1113,(FIND("-",B1113,1)-1))),Reference!$B:$B,0)),INDEX(Reference!$C:$C,MATCH((LEFT(B1113,(FIND("-",B1113,1)-1))),Reference!$B:$B,0))),IFERROR(IF(FIND("-",B1113),"Asset Management",""),""))</f>
        <v>DBU/Major Storms</v>
      </c>
      <c r="N1113" s="14" t="str">
        <f>_xlfn.IFNA(INDEX(Reference!$M:$N,MATCH($C1113,Reference!$M:$M,0),2),"Exclude")</f>
        <v>NonUnion Labor</v>
      </c>
      <c r="O1113" s="14" t="str">
        <f>VLOOKUP(X1113,'Department Detail'!$A$2:$F$5229,5,FALSE)</f>
        <v>T&amp;D Operations</v>
      </c>
      <c r="R1113" s="76"/>
      <c r="X1113" s="14">
        <v>7114</v>
      </c>
    </row>
    <row r="1114" spans="1:24" s="14" customFormat="1" ht="15" thickBot="1" x14ac:dyDescent="0.35">
      <c r="A1114" s="13"/>
      <c r="B1114" s="57" t="s">
        <v>620</v>
      </c>
      <c r="C1114" s="57" t="s">
        <v>186</v>
      </c>
      <c r="D1114" s="56">
        <v>1094.19</v>
      </c>
      <c r="E1114" s="56"/>
      <c r="F1114" s="14">
        <f>IF(AND(LEFT($C1114,4)&lt;&gt;"8310")*OR(_xlfn.IFNA(MATCH(LEFT($B1114,8),Reference!$E:$E,0),0),(_xlfn.IFNA(MATCH(MID($B1114,5,4),Reference!$E:$E,0),0))),$D1114,)</f>
        <v>0</v>
      </c>
      <c r="G1114" s="14">
        <f t="shared" si="100"/>
        <v>0</v>
      </c>
      <c r="H1114" s="14">
        <f t="shared" si="101"/>
        <v>0</v>
      </c>
      <c r="I1114" s="14">
        <f>IF(AND(F1114=0,G1114=0,H1114=0,_xlfn.IFNA(MATCH(LEFT($B1114,8),Reference!$G:$G,0),0)),0,
IF(AND(F1114=0,G1114=0,H1114=0,_xlfn.IFNA(MATCH(LEFT($B1114,8),Reference!$H:$H,0),0)),$D1114,
IF(AND(F1114=0,G1114=0,H1114=0,_xlfn.IFNA(MATCH(LEFT($C1114,4),Reference!$H:$H,0),0)),$D1114,
IF((AND(F1114=0,G1114=0,H1114=0,(_xlfn.IFNA(MATCH(LEFT($B1114,4),Reference!$H:$H,0),0)))),$D1114,
IF(AND(F1114=0,G1114=0,H1114=0,_xlfn.IFNA(MATCH(MID($B1114,5,4),Reference!$H:$H,0),0),LEFT($C1114,4)&lt;&gt;"8865"),$D1114,0)))))</f>
        <v>0</v>
      </c>
      <c r="J1114" s="14">
        <f t="shared" si="102"/>
        <v>1094.19</v>
      </c>
      <c r="K1114" s="14">
        <f t="shared" si="103"/>
        <v>1094.19</v>
      </c>
      <c r="L1114" s="14">
        <f t="shared" si="104"/>
        <v>0</v>
      </c>
      <c r="M1114" s="14" t="str">
        <f>IFERROR(IFERROR(INDEX(Reference!$C:$C,MATCH(VALUE(LEFT(B1114,(FIND("-",B1114,1)-1))),Reference!$B:$B,0)),INDEX(Reference!$C:$C,MATCH((LEFT(B1114,(FIND("-",B1114,1)-1))),Reference!$B:$B,0))),IFERROR(IF(FIND("-",B1114),"Asset Management",""),""))</f>
        <v>DBU/Major Storms</v>
      </c>
      <c r="N1114" s="14" t="str">
        <f>_xlfn.IFNA(INDEX(Reference!$M:$N,MATCH($C1114,Reference!$M:$M,0),2),"Exclude")</f>
        <v>Union Labor</v>
      </c>
      <c r="O1114" s="14" t="str">
        <f>VLOOKUP(X1114,'Department Detail'!$A$2:$F$5229,5,FALSE)</f>
        <v>T&amp;D Operations</v>
      </c>
      <c r="R1114" s="76"/>
      <c r="X1114" s="14">
        <v>7114</v>
      </c>
    </row>
    <row r="1115" spans="1:24" s="14" customFormat="1" ht="15" thickBot="1" x14ac:dyDescent="0.35">
      <c r="A1115" s="13"/>
      <c r="B1115" s="57" t="s">
        <v>620</v>
      </c>
      <c r="C1115" s="57" t="s">
        <v>197</v>
      </c>
      <c r="D1115" s="56">
        <v>127.86</v>
      </c>
      <c r="E1115" s="56"/>
      <c r="F1115" s="14">
        <f>IF(AND(LEFT($C1115,4)&lt;&gt;"8310")*OR(_xlfn.IFNA(MATCH(LEFT($B1115,8),Reference!$E:$E,0),0),(_xlfn.IFNA(MATCH(MID($B1115,5,4),Reference!$E:$E,0),0))),$D1115,)</f>
        <v>0</v>
      </c>
      <c r="G1115" s="14">
        <f t="shared" si="100"/>
        <v>0</v>
      </c>
      <c r="H1115" s="14">
        <f t="shared" si="101"/>
        <v>0</v>
      </c>
      <c r="I1115" s="14">
        <f>IF(AND(F1115=0,G1115=0,H1115=0,_xlfn.IFNA(MATCH(LEFT($B1115,8),Reference!$G:$G,0),0)),0,
IF(AND(F1115=0,G1115=0,H1115=0,_xlfn.IFNA(MATCH(LEFT($B1115,8),Reference!$H:$H,0),0)),$D1115,
IF(AND(F1115=0,G1115=0,H1115=0,_xlfn.IFNA(MATCH(LEFT($C1115,4),Reference!$H:$H,0),0)),$D1115,
IF((AND(F1115=0,G1115=0,H1115=0,(_xlfn.IFNA(MATCH(LEFT($B1115,4),Reference!$H:$H,0),0)))),$D1115,
IF(AND(F1115=0,G1115=0,H1115=0,_xlfn.IFNA(MATCH(MID($B1115,5,4),Reference!$H:$H,0),0),LEFT($C1115,4)&lt;&gt;"8865"),$D1115,0)))))</f>
        <v>0</v>
      </c>
      <c r="J1115" s="14">
        <f t="shared" si="102"/>
        <v>127.86</v>
      </c>
      <c r="K1115" s="14">
        <f t="shared" si="103"/>
        <v>127.86</v>
      </c>
      <c r="L1115" s="14">
        <f t="shared" si="104"/>
        <v>0</v>
      </c>
      <c r="M1115" s="14" t="str">
        <f>IFERROR(IFERROR(INDEX(Reference!$C:$C,MATCH(VALUE(LEFT(B1115,(FIND("-",B1115,1)-1))),Reference!$B:$B,0)),INDEX(Reference!$C:$C,MATCH((LEFT(B1115,(FIND("-",B1115,1)-1))),Reference!$B:$B,0))),IFERROR(IF(FIND("-",B1115),"Asset Management",""),""))</f>
        <v>DBU/Major Storms</v>
      </c>
      <c r="N1115" s="14" t="str">
        <f>_xlfn.IFNA(INDEX(Reference!$M:$N,MATCH($C1115,Reference!$M:$M,0),2),"Exclude")</f>
        <v>Union Labor</v>
      </c>
      <c r="O1115" s="14" t="str">
        <f>VLOOKUP(X1115,'Department Detail'!$A$2:$F$5229,5,FALSE)</f>
        <v>T&amp;D Operations</v>
      </c>
      <c r="R1115" s="76"/>
      <c r="X1115" s="14">
        <v>7114</v>
      </c>
    </row>
    <row r="1116" spans="1:24" s="14" customFormat="1" ht="15" thickBot="1" x14ac:dyDescent="0.35">
      <c r="A1116" s="13"/>
      <c r="B1116" s="57" t="s">
        <v>620</v>
      </c>
      <c r="C1116" s="57" t="s">
        <v>188</v>
      </c>
      <c r="D1116" s="56">
        <v>208.17000000000002</v>
      </c>
      <c r="E1116" s="56"/>
      <c r="F1116" s="14">
        <f>IF(AND(LEFT($C1116,4)&lt;&gt;"8310")*OR(_xlfn.IFNA(MATCH(LEFT($B1116,8),Reference!$E:$E,0),0),(_xlfn.IFNA(MATCH(MID($B1116,5,4),Reference!$E:$E,0),0))),$D1116,)</f>
        <v>0</v>
      </c>
      <c r="G1116" s="14">
        <f t="shared" si="100"/>
        <v>0</v>
      </c>
      <c r="H1116" s="14">
        <f t="shared" si="101"/>
        <v>0</v>
      </c>
      <c r="I1116" s="14">
        <f>IF(AND(F1116=0,G1116=0,H1116=0,_xlfn.IFNA(MATCH(LEFT($B1116,8),Reference!$G:$G,0),0)),0,
IF(AND(F1116=0,G1116=0,H1116=0,_xlfn.IFNA(MATCH(LEFT($B1116,8),Reference!$H:$H,0),0)),$D1116,
IF(AND(F1116=0,G1116=0,H1116=0,_xlfn.IFNA(MATCH(LEFT($C1116,4),Reference!$H:$H,0),0)),$D1116,
IF((AND(F1116=0,G1116=0,H1116=0,(_xlfn.IFNA(MATCH(LEFT($B1116,4),Reference!$H:$H,0),0)))),$D1116,
IF(AND(F1116=0,G1116=0,H1116=0,_xlfn.IFNA(MATCH(MID($B1116,5,4),Reference!$H:$H,0),0),LEFT($C1116,4)&lt;&gt;"8865"),$D1116,0)))))</f>
        <v>0</v>
      </c>
      <c r="J1116" s="14">
        <f t="shared" si="102"/>
        <v>208.17000000000002</v>
      </c>
      <c r="K1116" s="14">
        <f t="shared" si="103"/>
        <v>208.17000000000002</v>
      </c>
      <c r="L1116" s="14">
        <f t="shared" si="104"/>
        <v>0</v>
      </c>
      <c r="M1116" s="14" t="str">
        <f>IFERROR(IFERROR(INDEX(Reference!$C:$C,MATCH(VALUE(LEFT(B1116,(FIND("-",B1116,1)-1))),Reference!$B:$B,0)),INDEX(Reference!$C:$C,MATCH((LEFT(B1116,(FIND("-",B1116,1)-1))),Reference!$B:$B,0))),IFERROR(IF(FIND("-",B1116),"Asset Management",""),""))</f>
        <v>DBU/Major Storms</v>
      </c>
      <c r="N1116" s="14" t="str">
        <f>_xlfn.IFNA(INDEX(Reference!$M:$N,MATCH($C1116,Reference!$M:$M,0),2),"Exclude")</f>
        <v>NonUnion Labor</v>
      </c>
      <c r="O1116" s="14" t="str">
        <f>VLOOKUP(X1116,'Department Detail'!$A$2:$F$5229,5,FALSE)</f>
        <v>T&amp;D Operations</v>
      </c>
      <c r="R1116" s="76"/>
      <c r="X1116" s="14">
        <v>7114</v>
      </c>
    </row>
    <row r="1117" spans="1:24" s="14" customFormat="1" ht="15" thickBot="1" x14ac:dyDescent="0.35">
      <c r="A1117" s="13"/>
      <c r="B1117" s="57" t="s">
        <v>620</v>
      </c>
      <c r="C1117" s="57" t="s">
        <v>191</v>
      </c>
      <c r="D1117" s="56">
        <v>746.39</v>
      </c>
      <c r="E1117" s="56"/>
      <c r="F1117" s="14">
        <f>IF(AND(LEFT($C1117,4)&lt;&gt;"8310")*OR(_xlfn.IFNA(MATCH(LEFT($B1117,8),Reference!$E:$E,0),0),(_xlfn.IFNA(MATCH(MID($B1117,5,4),Reference!$E:$E,0),0))),$D1117,)</f>
        <v>0</v>
      </c>
      <c r="G1117" s="14">
        <f t="shared" si="100"/>
        <v>0</v>
      </c>
      <c r="H1117" s="14">
        <f t="shared" si="101"/>
        <v>0</v>
      </c>
      <c r="I1117" s="14">
        <f>IF(AND(F1117=0,G1117=0,H1117=0,_xlfn.IFNA(MATCH(LEFT($B1117,8),Reference!$G:$G,0),0)),0,
IF(AND(F1117=0,G1117=0,H1117=0,_xlfn.IFNA(MATCH(LEFT($B1117,8),Reference!$H:$H,0),0)),$D1117,
IF(AND(F1117=0,G1117=0,H1117=0,_xlfn.IFNA(MATCH(LEFT($C1117,4),Reference!$H:$H,0),0)),$D1117,
IF((AND(F1117=0,G1117=0,H1117=0,(_xlfn.IFNA(MATCH(LEFT($B1117,4),Reference!$H:$H,0),0)))),$D1117,
IF(AND(F1117=0,G1117=0,H1117=0,_xlfn.IFNA(MATCH(MID($B1117,5,4),Reference!$H:$H,0),0),LEFT($C1117,4)&lt;&gt;"8865"),$D1117,0)))))</f>
        <v>0</v>
      </c>
      <c r="J1117" s="14">
        <f t="shared" si="102"/>
        <v>746.39</v>
      </c>
      <c r="K1117" s="14">
        <f t="shared" si="103"/>
        <v>746.39</v>
      </c>
      <c r="L1117" s="14">
        <f t="shared" si="104"/>
        <v>0</v>
      </c>
      <c r="M1117" s="14" t="str">
        <f>IFERROR(IFERROR(INDEX(Reference!$C:$C,MATCH(VALUE(LEFT(B1117,(FIND("-",B1117,1)-1))),Reference!$B:$B,0)),INDEX(Reference!$C:$C,MATCH((LEFT(B1117,(FIND("-",B1117,1)-1))),Reference!$B:$B,0))),IFERROR(IF(FIND("-",B1117),"Asset Management",""),""))</f>
        <v>DBU/Major Storms</v>
      </c>
      <c r="N1117" s="14" t="str">
        <f>_xlfn.IFNA(INDEX(Reference!$M:$N,MATCH($C1117,Reference!$M:$M,0),2),"Exclude")</f>
        <v>Union Labor</v>
      </c>
      <c r="O1117" s="14" t="str">
        <f>VLOOKUP(X1117,'Department Detail'!$A$2:$F$5229,5,FALSE)</f>
        <v>T&amp;D Operations</v>
      </c>
      <c r="R1117" s="76"/>
      <c r="X1117" s="14">
        <v>7114</v>
      </c>
    </row>
    <row r="1118" spans="1:24" s="14" customFormat="1" ht="15" thickBot="1" x14ac:dyDescent="0.35">
      <c r="A1118" s="13"/>
      <c r="B1118" s="57" t="s">
        <v>621</v>
      </c>
      <c r="C1118" s="57" t="s">
        <v>216</v>
      </c>
      <c r="D1118" s="56">
        <v>9388.42</v>
      </c>
      <c r="E1118" s="56"/>
      <c r="F1118" s="14">
        <f>IF(AND(LEFT($C1118,4)&lt;&gt;"8310")*OR(_xlfn.IFNA(MATCH(LEFT($B1118,8),Reference!$E:$E,0),0),(_xlfn.IFNA(MATCH(MID($B1118,5,4),Reference!$E:$E,0),0))),$D1118,)</f>
        <v>0</v>
      </c>
      <c r="G1118" s="14">
        <f t="shared" si="100"/>
        <v>0</v>
      </c>
      <c r="H1118" s="14">
        <f t="shared" si="101"/>
        <v>0</v>
      </c>
      <c r="I1118" s="14">
        <f>IF(AND(F1118=0,G1118=0,H1118=0,_xlfn.IFNA(MATCH(LEFT($B1118,8),Reference!$G:$G,0),0)),0,
IF(AND(F1118=0,G1118=0,H1118=0,_xlfn.IFNA(MATCH(LEFT($B1118,8),Reference!$H:$H,0),0)),$D1118,
IF(AND(F1118=0,G1118=0,H1118=0,_xlfn.IFNA(MATCH(LEFT($C1118,4),Reference!$H:$H,0),0)),$D1118,
IF((AND(F1118=0,G1118=0,H1118=0,(_xlfn.IFNA(MATCH(LEFT($B1118,4),Reference!$H:$H,0),0)))),$D1118,
IF(AND(F1118=0,G1118=0,H1118=0,_xlfn.IFNA(MATCH(MID($B1118,5,4),Reference!$H:$H,0),0),LEFT($C1118,4)&lt;&gt;"8865"),$D1118,0)))))</f>
        <v>0</v>
      </c>
      <c r="J1118" s="14">
        <f t="shared" si="102"/>
        <v>9388.42</v>
      </c>
      <c r="K1118" s="14">
        <f t="shared" si="103"/>
        <v>9388.42</v>
      </c>
      <c r="L1118" s="14">
        <f t="shared" si="104"/>
        <v>0</v>
      </c>
      <c r="M1118" s="14" t="str">
        <f>IFERROR(IFERROR(INDEX(Reference!$C:$C,MATCH(VALUE(LEFT(B1118,(FIND("-",B1118,1)-1))),Reference!$B:$B,0)),INDEX(Reference!$C:$C,MATCH((LEFT(B1118,(FIND("-",B1118,1)-1))),Reference!$B:$B,0))),IFERROR(IF(FIND("-",B1118),"Asset Management",""),""))</f>
        <v>DBU/Major Storms</v>
      </c>
      <c r="N1118" s="14" t="str">
        <f>_xlfn.IFNA(INDEX(Reference!$M:$N,MATCH($C1118,Reference!$M:$M,0),2),"Exclude")</f>
        <v>Nonlabor</v>
      </c>
      <c r="O1118" s="14" t="str">
        <f>VLOOKUP(X1118,'Department Detail'!$A$2:$F$5229,5,FALSE)</f>
        <v>T&amp;D Operations</v>
      </c>
      <c r="R1118" s="76"/>
      <c r="X1118" s="14">
        <v>7114</v>
      </c>
    </row>
    <row r="1119" spans="1:24" s="14" customFormat="1" ht="15" thickBot="1" x14ac:dyDescent="0.35">
      <c r="A1119" s="13"/>
      <c r="B1119" s="57" t="s">
        <v>621</v>
      </c>
      <c r="C1119" s="57" t="s">
        <v>185</v>
      </c>
      <c r="D1119" s="56">
        <v>2327.96</v>
      </c>
      <c r="E1119" s="56"/>
      <c r="F1119" s="14">
        <f>IF(AND(LEFT($C1119,4)&lt;&gt;"8310")*OR(_xlfn.IFNA(MATCH(LEFT($B1119,8),Reference!$E:$E,0),0),(_xlfn.IFNA(MATCH(MID($B1119,5,4),Reference!$E:$E,0),0))),$D1119,)</f>
        <v>0</v>
      </c>
      <c r="G1119" s="14">
        <f t="shared" si="100"/>
        <v>0</v>
      </c>
      <c r="H1119" s="14">
        <f t="shared" si="101"/>
        <v>0</v>
      </c>
      <c r="I1119" s="14">
        <f>IF(AND(F1119=0,G1119=0,H1119=0,_xlfn.IFNA(MATCH(LEFT($B1119,8),Reference!$G:$G,0),0)),0,
IF(AND(F1119=0,G1119=0,H1119=0,_xlfn.IFNA(MATCH(LEFT($B1119,8),Reference!$H:$H,0),0)),$D1119,
IF(AND(F1119=0,G1119=0,H1119=0,_xlfn.IFNA(MATCH(LEFT($C1119,4),Reference!$H:$H,0),0)),$D1119,
IF((AND(F1119=0,G1119=0,H1119=0,(_xlfn.IFNA(MATCH(LEFT($B1119,4),Reference!$H:$H,0),0)))),$D1119,
IF(AND(F1119=0,G1119=0,H1119=0,_xlfn.IFNA(MATCH(MID($B1119,5,4),Reference!$H:$H,0),0),LEFT($C1119,4)&lt;&gt;"8865"),$D1119,0)))))</f>
        <v>0</v>
      </c>
      <c r="J1119" s="14">
        <f t="shared" si="102"/>
        <v>2327.96</v>
      </c>
      <c r="K1119" s="14">
        <f t="shared" si="103"/>
        <v>2327.96</v>
      </c>
      <c r="L1119" s="14">
        <f t="shared" si="104"/>
        <v>0</v>
      </c>
      <c r="M1119" s="14" t="str">
        <f>IFERROR(IFERROR(INDEX(Reference!$C:$C,MATCH(VALUE(LEFT(B1119,(FIND("-",B1119,1)-1))),Reference!$B:$B,0)),INDEX(Reference!$C:$C,MATCH((LEFT(B1119,(FIND("-",B1119,1)-1))),Reference!$B:$B,0))),IFERROR(IF(FIND("-",B1119),"Asset Management",""),""))</f>
        <v>DBU/Major Storms</v>
      </c>
      <c r="N1119" s="14" t="str">
        <f>_xlfn.IFNA(INDEX(Reference!$M:$N,MATCH($C1119,Reference!$M:$M,0),2),"Exclude")</f>
        <v>NonUnion Labor</v>
      </c>
      <c r="O1119" s="14" t="str">
        <f>VLOOKUP(X1119,'Department Detail'!$A$2:$F$5229,5,FALSE)</f>
        <v>T&amp;D Operations</v>
      </c>
      <c r="R1119" s="76"/>
      <c r="X1119" s="14">
        <v>7114</v>
      </c>
    </row>
    <row r="1120" spans="1:24" s="14" customFormat="1" ht="15" thickBot="1" x14ac:dyDescent="0.35">
      <c r="A1120" s="13"/>
      <c r="B1120" s="57" t="s">
        <v>621</v>
      </c>
      <c r="C1120" s="57" t="s">
        <v>186</v>
      </c>
      <c r="D1120" s="56">
        <v>11487.94</v>
      </c>
      <c r="E1120" s="56"/>
      <c r="F1120" s="14">
        <f>IF(AND(LEFT($C1120,4)&lt;&gt;"8310")*OR(_xlfn.IFNA(MATCH(LEFT($B1120,8),Reference!$E:$E,0),0),(_xlfn.IFNA(MATCH(MID($B1120,5,4),Reference!$E:$E,0),0))),$D1120,)</f>
        <v>0</v>
      </c>
      <c r="G1120" s="14">
        <f t="shared" si="100"/>
        <v>0</v>
      </c>
      <c r="H1120" s="14">
        <f t="shared" si="101"/>
        <v>0</v>
      </c>
      <c r="I1120" s="14">
        <f>IF(AND(F1120=0,G1120=0,H1120=0,_xlfn.IFNA(MATCH(LEFT($B1120,8),Reference!$G:$G,0),0)),0,
IF(AND(F1120=0,G1120=0,H1120=0,_xlfn.IFNA(MATCH(LEFT($B1120,8),Reference!$H:$H,0),0)),$D1120,
IF(AND(F1120=0,G1120=0,H1120=0,_xlfn.IFNA(MATCH(LEFT($C1120,4),Reference!$H:$H,0),0)),$D1120,
IF((AND(F1120=0,G1120=0,H1120=0,(_xlfn.IFNA(MATCH(LEFT($B1120,4),Reference!$H:$H,0),0)))),$D1120,
IF(AND(F1120=0,G1120=0,H1120=0,_xlfn.IFNA(MATCH(MID($B1120,5,4),Reference!$H:$H,0),0),LEFT($C1120,4)&lt;&gt;"8865"),$D1120,0)))))</f>
        <v>0</v>
      </c>
      <c r="J1120" s="14">
        <f t="shared" si="102"/>
        <v>11487.94</v>
      </c>
      <c r="K1120" s="14">
        <f t="shared" si="103"/>
        <v>11487.94</v>
      </c>
      <c r="L1120" s="14">
        <f t="shared" si="104"/>
        <v>0</v>
      </c>
      <c r="M1120" s="14" t="str">
        <f>IFERROR(IFERROR(INDEX(Reference!$C:$C,MATCH(VALUE(LEFT(B1120,(FIND("-",B1120,1)-1))),Reference!$B:$B,0)),INDEX(Reference!$C:$C,MATCH((LEFT(B1120,(FIND("-",B1120,1)-1))),Reference!$B:$B,0))),IFERROR(IF(FIND("-",B1120),"Asset Management",""),""))</f>
        <v>DBU/Major Storms</v>
      </c>
      <c r="N1120" s="14" t="str">
        <f>_xlfn.IFNA(INDEX(Reference!$M:$N,MATCH($C1120,Reference!$M:$M,0),2),"Exclude")</f>
        <v>Union Labor</v>
      </c>
      <c r="O1120" s="14" t="str">
        <f>VLOOKUP(X1120,'Department Detail'!$A$2:$F$5229,5,FALSE)</f>
        <v>T&amp;D Operations</v>
      </c>
      <c r="R1120" s="76"/>
      <c r="X1120" s="14">
        <v>7114</v>
      </c>
    </row>
    <row r="1121" spans="1:24" s="14" customFormat="1" ht="15" thickBot="1" x14ac:dyDescent="0.35">
      <c r="A1121" s="13"/>
      <c r="B1121" s="57" t="s">
        <v>621</v>
      </c>
      <c r="C1121" s="57" t="s">
        <v>195</v>
      </c>
      <c r="D1121" s="56">
        <v>2823.54</v>
      </c>
      <c r="E1121" s="56"/>
      <c r="F1121" s="14">
        <f>IF(AND(LEFT($C1121,4)&lt;&gt;"8310")*OR(_xlfn.IFNA(MATCH(LEFT($B1121,8),Reference!$E:$E,0),0),(_xlfn.IFNA(MATCH(MID($B1121,5,4),Reference!$E:$E,0),0))),$D1121,)</f>
        <v>0</v>
      </c>
      <c r="G1121" s="14">
        <f t="shared" si="100"/>
        <v>0</v>
      </c>
      <c r="H1121" s="14">
        <f t="shared" si="101"/>
        <v>0</v>
      </c>
      <c r="I1121" s="14">
        <f>IF(AND(F1121=0,G1121=0,H1121=0,_xlfn.IFNA(MATCH(LEFT($B1121,8),Reference!$G:$G,0),0)),0,
IF(AND(F1121=0,G1121=0,H1121=0,_xlfn.IFNA(MATCH(LEFT($B1121,8),Reference!$H:$H,0),0)),$D1121,
IF(AND(F1121=0,G1121=0,H1121=0,_xlfn.IFNA(MATCH(LEFT($C1121,4),Reference!$H:$H,0),0)),$D1121,
IF((AND(F1121=0,G1121=0,H1121=0,(_xlfn.IFNA(MATCH(LEFT($B1121,4),Reference!$H:$H,0),0)))),$D1121,
IF(AND(F1121=0,G1121=0,H1121=0,_xlfn.IFNA(MATCH(MID($B1121,5,4),Reference!$H:$H,0),0),LEFT($C1121,4)&lt;&gt;"8865"),$D1121,0)))))</f>
        <v>0</v>
      </c>
      <c r="J1121" s="14">
        <f t="shared" si="102"/>
        <v>2823.54</v>
      </c>
      <c r="K1121" s="14">
        <f t="shared" si="103"/>
        <v>2823.54</v>
      </c>
      <c r="L1121" s="14">
        <f t="shared" si="104"/>
        <v>0</v>
      </c>
      <c r="M1121" s="14" t="str">
        <f>IFERROR(IFERROR(INDEX(Reference!$C:$C,MATCH(VALUE(LEFT(B1121,(FIND("-",B1121,1)-1))),Reference!$B:$B,0)),INDEX(Reference!$C:$C,MATCH((LEFT(B1121,(FIND("-",B1121,1)-1))),Reference!$B:$B,0))),IFERROR(IF(FIND("-",B1121),"Asset Management",""),""))</f>
        <v>DBU/Major Storms</v>
      </c>
      <c r="N1121" s="14" t="str">
        <f>_xlfn.IFNA(INDEX(Reference!$M:$N,MATCH($C1121,Reference!$M:$M,0),2),"Exclude")</f>
        <v>NonUnion Labor</v>
      </c>
      <c r="O1121" s="14" t="str">
        <f>VLOOKUP(X1121,'Department Detail'!$A$2:$F$5229,5,FALSE)</f>
        <v>T&amp;D Operations</v>
      </c>
      <c r="R1121" s="76"/>
      <c r="X1121" s="14">
        <v>7114</v>
      </c>
    </row>
    <row r="1122" spans="1:24" s="14" customFormat="1" ht="15" thickBot="1" x14ac:dyDescent="0.35">
      <c r="A1122" s="13"/>
      <c r="B1122" s="57" t="s">
        <v>621</v>
      </c>
      <c r="C1122" s="57" t="s">
        <v>197</v>
      </c>
      <c r="D1122" s="56">
        <v>10400.84</v>
      </c>
      <c r="E1122" s="56"/>
      <c r="F1122" s="14">
        <f>IF(AND(LEFT($C1122,4)&lt;&gt;"8310")*OR(_xlfn.IFNA(MATCH(LEFT($B1122,8),Reference!$E:$E,0),0),(_xlfn.IFNA(MATCH(MID($B1122,5,4),Reference!$E:$E,0),0))),$D1122,)</f>
        <v>0</v>
      </c>
      <c r="G1122" s="14">
        <f t="shared" si="100"/>
        <v>0</v>
      </c>
      <c r="H1122" s="14">
        <f t="shared" si="101"/>
        <v>0</v>
      </c>
      <c r="I1122" s="14">
        <f>IF(AND(F1122=0,G1122=0,H1122=0,_xlfn.IFNA(MATCH(LEFT($B1122,8),Reference!$G:$G,0),0)),0,
IF(AND(F1122=0,G1122=0,H1122=0,_xlfn.IFNA(MATCH(LEFT($B1122,8),Reference!$H:$H,0),0)),$D1122,
IF(AND(F1122=0,G1122=0,H1122=0,_xlfn.IFNA(MATCH(LEFT($C1122,4),Reference!$H:$H,0),0)),$D1122,
IF((AND(F1122=0,G1122=0,H1122=0,(_xlfn.IFNA(MATCH(LEFT($B1122,4),Reference!$H:$H,0),0)))),$D1122,
IF(AND(F1122=0,G1122=0,H1122=0,_xlfn.IFNA(MATCH(MID($B1122,5,4),Reference!$H:$H,0),0),LEFT($C1122,4)&lt;&gt;"8865"),$D1122,0)))))</f>
        <v>0</v>
      </c>
      <c r="J1122" s="14">
        <f t="shared" si="102"/>
        <v>10400.84</v>
      </c>
      <c r="K1122" s="14">
        <f t="shared" si="103"/>
        <v>10400.84</v>
      </c>
      <c r="L1122" s="14">
        <f t="shared" si="104"/>
        <v>0</v>
      </c>
      <c r="M1122" s="14" t="str">
        <f>IFERROR(IFERROR(INDEX(Reference!$C:$C,MATCH(VALUE(LEFT(B1122,(FIND("-",B1122,1)-1))),Reference!$B:$B,0)),INDEX(Reference!$C:$C,MATCH((LEFT(B1122,(FIND("-",B1122,1)-1))),Reference!$B:$B,0))),IFERROR(IF(FIND("-",B1122),"Asset Management",""),""))</f>
        <v>DBU/Major Storms</v>
      </c>
      <c r="N1122" s="14" t="str">
        <f>_xlfn.IFNA(INDEX(Reference!$M:$N,MATCH($C1122,Reference!$M:$M,0),2),"Exclude")</f>
        <v>Union Labor</v>
      </c>
      <c r="O1122" s="14" t="str">
        <f>VLOOKUP(X1122,'Department Detail'!$A$2:$F$5229,5,FALSE)</f>
        <v>T&amp;D Operations</v>
      </c>
      <c r="R1122" s="76"/>
      <c r="X1122" s="14">
        <v>7114</v>
      </c>
    </row>
    <row r="1123" spans="1:24" s="14" customFormat="1" ht="15" thickBot="1" x14ac:dyDescent="0.35">
      <c r="A1123" s="13"/>
      <c r="B1123" s="57" t="s">
        <v>621</v>
      </c>
      <c r="C1123" s="57" t="s">
        <v>206</v>
      </c>
      <c r="D1123" s="56">
        <v>231.63000000000002</v>
      </c>
      <c r="E1123" s="56"/>
      <c r="F1123" s="14">
        <f>IF(AND(LEFT($C1123,4)&lt;&gt;"8310")*OR(_xlfn.IFNA(MATCH(LEFT($B1123,8),Reference!$E:$E,0),0),(_xlfn.IFNA(MATCH(MID($B1123,5,4),Reference!$E:$E,0),0))),$D1123,)</f>
        <v>0</v>
      </c>
      <c r="G1123" s="14">
        <f t="shared" si="100"/>
        <v>0</v>
      </c>
      <c r="H1123" s="14">
        <f t="shared" si="101"/>
        <v>0</v>
      </c>
      <c r="I1123" s="14">
        <f>IF(AND(F1123=0,G1123=0,H1123=0,_xlfn.IFNA(MATCH(LEFT($B1123,8),Reference!$G:$G,0),0)),0,
IF(AND(F1123=0,G1123=0,H1123=0,_xlfn.IFNA(MATCH(LEFT($B1123,8),Reference!$H:$H,0),0)),$D1123,
IF(AND(F1123=0,G1123=0,H1123=0,_xlfn.IFNA(MATCH(LEFT($C1123,4),Reference!$H:$H,0),0)),$D1123,
IF((AND(F1123=0,G1123=0,H1123=0,(_xlfn.IFNA(MATCH(LEFT($B1123,4),Reference!$H:$H,0),0)))),$D1123,
IF(AND(F1123=0,G1123=0,H1123=0,_xlfn.IFNA(MATCH(MID($B1123,5,4),Reference!$H:$H,0),0),LEFT($C1123,4)&lt;&gt;"8865"),$D1123,0)))))</f>
        <v>0</v>
      </c>
      <c r="J1123" s="14">
        <f t="shared" si="102"/>
        <v>231.63000000000002</v>
      </c>
      <c r="K1123" s="14">
        <f t="shared" si="103"/>
        <v>231.63000000000002</v>
      </c>
      <c r="L1123" s="14">
        <f t="shared" si="104"/>
        <v>0</v>
      </c>
      <c r="M1123" s="14" t="str">
        <f>IFERROR(IFERROR(INDEX(Reference!$C:$C,MATCH(VALUE(LEFT(B1123,(FIND("-",B1123,1)-1))),Reference!$B:$B,0)),INDEX(Reference!$C:$C,MATCH((LEFT(B1123,(FIND("-",B1123,1)-1))),Reference!$B:$B,0))),IFERROR(IF(FIND("-",B1123),"Asset Management",""),""))</f>
        <v>DBU/Major Storms</v>
      </c>
      <c r="N1123" s="14" t="str">
        <f>_xlfn.IFNA(INDEX(Reference!$M:$N,MATCH($C1123,Reference!$M:$M,0),2),"Exclude")</f>
        <v>Nonlabor</v>
      </c>
      <c r="O1123" s="14" t="str">
        <f>VLOOKUP(X1123,'Department Detail'!$A$2:$F$5229,5,FALSE)</f>
        <v>T&amp;D Operations</v>
      </c>
      <c r="R1123" s="76"/>
      <c r="X1123" s="14">
        <v>7114</v>
      </c>
    </row>
    <row r="1124" spans="1:24" s="14" customFormat="1" ht="15" thickBot="1" x14ac:dyDescent="0.35">
      <c r="A1124" s="13"/>
      <c r="B1124" s="57" t="s">
        <v>621</v>
      </c>
      <c r="C1124" s="57" t="s">
        <v>231</v>
      </c>
      <c r="D1124" s="56">
        <v>1150</v>
      </c>
      <c r="E1124" s="56"/>
      <c r="F1124" s="14">
        <f>IF(AND(LEFT($C1124,4)&lt;&gt;"8310")*OR(_xlfn.IFNA(MATCH(LEFT($B1124,8),Reference!$E:$E,0),0),(_xlfn.IFNA(MATCH(MID($B1124,5,4),Reference!$E:$E,0),0))),$D1124,)</f>
        <v>0</v>
      </c>
      <c r="G1124" s="14">
        <f t="shared" si="100"/>
        <v>0</v>
      </c>
      <c r="H1124" s="14">
        <f t="shared" si="101"/>
        <v>0</v>
      </c>
      <c r="I1124" s="14">
        <f>IF(AND(F1124=0,G1124=0,H1124=0,_xlfn.IFNA(MATCH(LEFT($B1124,8),Reference!$G:$G,0),0)),0,
IF(AND(F1124=0,G1124=0,H1124=0,_xlfn.IFNA(MATCH(LEFT($B1124,8),Reference!$H:$H,0),0)),$D1124,
IF(AND(F1124=0,G1124=0,H1124=0,_xlfn.IFNA(MATCH(LEFT($C1124,4),Reference!$H:$H,0),0)),$D1124,
IF((AND(F1124=0,G1124=0,H1124=0,(_xlfn.IFNA(MATCH(LEFT($B1124,4),Reference!$H:$H,0),0)))),$D1124,
IF(AND(F1124=0,G1124=0,H1124=0,_xlfn.IFNA(MATCH(MID($B1124,5,4),Reference!$H:$H,0),0),LEFT($C1124,4)&lt;&gt;"8865"),$D1124,0)))))</f>
        <v>0</v>
      </c>
      <c r="J1124" s="14">
        <f t="shared" si="102"/>
        <v>1150</v>
      </c>
      <c r="K1124" s="14">
        <f t="shared" si="103"/>
        <v>1150</v>
      </c>
      <c r="L1124" s="14">
        <f t="shared" si="104"/>
        <v>0</v>
      </c>
      <c r="M1124" s="14" t="str">
        <f>IFERROR(IFERROR(INDEX(Reference!$C:$C,MATCH(VALUE(LEFT(B1124,(FIND("-",B1124,1)-1))),Reference!$B:$B,0)),INDEX(Reference!$C:$C,MATCH((LEFT(B1124,(FIND("-",B1124,1)-1))),Reference!$B:$B,0))),IFERROR(IF(FIND("-",B1124),"Asset Management",""),""))</f>
        <v>DBU/Major Storms</v>
      </c>
      <c r="N1124" s="14" t="str">
        <f>_xlfn.IFNA(INDEX(Reference!$M:$N,MATCH($C1124,Reference!$M:$M,0),2),"Exclude")</f>
        <v>Nonlabor</v>
      </c>
      <c r="O1124" s="14" t="str">
        <f>VLOOKUP(X1124,'Department Detail'!$A$2:$F$5229,5,FALSE)</f>
        <v>T&amp;D Operations</v>
      </c>
      <c r="R1124" s="76"/>
      <c r="X1124" s="14">
        <v>7114</v>
      </c>
    </row>
    <row r="1125" spans="1:24" s="14" customFormat="1" ht="15" thickBot="1" x14ac:dyDescent="0.35">
      <c r="A1125" s="13"/>
      <c r="B1125" s="57" t="s">
        <v>621</v>
      </c>
      <c r="C1125" s="57" t="s">
        <v>188</v>
      </c>
      <c r="D1125" s="56">
        <v>759.63</v>
      </c>
      <c r="E1125" s="56"/>
      <c r="F1125" s="14">
        <f>IF(AND(LEFT($C1125,4)&lt;&gt;"8310")*OR(_xlfn.IFNA(MATCH(LEFT($B1125,8),Reference!$E:$E,0),0),(_xlfn.IFNA(MATCH(MID($B1125,5,4),Reference!$E:$E,0),0))),$D1125,)</f>
        <v>0</v>
      </c>
      <c r="G1125" s="14">
        <f t="shared" si="100"/>
        <v>0</v>
      </c>
      <c r="H1125" s="14">
        <f t="shared" si="101"/>
        <v>0</v>
      </c>
      <c r="I1125" s="14">
        <f>IF(AND(F1125=0,G1125=0,H1125=0,_xlfn.IFNA(MATCH(LEFT($B1125,8),Reference!$G:$G,0),0)),0,
IF(AND(F1125=0,G1125=0,H1125=0,_xlfn.IFNA(MATCH(LEFT($B1125,8),Reference!$H:$H,0),0)),$D1125,
IF(AND(F1125=0,G1125=0,H1125=0,_xlfn.IFNA(MATCH(LEFT($C1125,4),Reference!$H:$H,0),0)),$D1125,
IF((AND(F1125=0,G1125=0,H1125=0,(_xlfn.IFNA(MATCH(LEFT($B1125,4),Reference!$H:$H,0),0)))),$D1125,
IF(AND(F1125=0,G1125=0,H1125=0,_xlfn.IFNA(MATCH(MID($B1125,5,4),Reference!$H:$H,0),0),LEFT($C1125,4)&lt;&gt;"8865"),$D1125,0)))))</f>
        <v>0</v>
      </c>
      <c r="J1125" s="14">
        <f t="shared" si="102"/>
        <v>759.63</v>
      </c>
      <c r="K1125" s="14">
        <f t="shared" si="103"/>
        <v>759.63</v>
      </c>
      <c r="L1125" s="14">
        <f t="shared" si="104"/>
        <v>0</v>
      </c>
      <c r="M1125" s="14" t="str">
        <f>IFERROR(IFERROR(INDEX(Reference!$C:$C,MATCH(VALUE(LEFT(B1125,(FIND("-",B1125,1)-1))),Reference!$B:$B,0)),INDEX(Reference!$C:$C,MATCH((LEFT(B1125,(FIND("-",B1125,1)-1))),Reference!$B:$B,0))),IFERROR(IF(FIND("-",B1125),"Asset Management",""),""))</f>
        <v>DBU/Major Storms</v>
      </c>
      <c r="N1125" s="14" t="str">
        <f>_xlfn.IFNA(INDEX(Reference!$M:$N,MATCH($C1125,Reference!$M:$M,0),2),"Exclude")</f>
        <v>NonUnion Labor</v>
      </c>
      <c r="O1125" s="14" t="str">
        <f>VLOOKUP(X1125,'Department Detail'!$A$2:$F$5229,5,FALSE)</f>
        <v>T&amp;D Operations</v>
      </c>
      <c r="R1125" s="76"/>
      <c r="X1125" s="14">
        <v>7114</v>
      </c>
    </row>
    <row r="1126" spans="1:24" s="14" customFormat="1" ht="15" thickBot="1" x14ac:dyDescent="0.35">
      <c r="A1126" s="13"/>
      <c r="B1126" s="57" t="s">
        <v>621</v>
      </c>
      <c r="C1126" s="57" t="s">
        <v>191</v>
      </c>
      <c r="D1126" s="56">
        <v>47886.06</v>
      </c>
      <c r="E1126" s="56"/>
      <c r="F1126" s="14">
        <f>IF(AND(LEFT($C1126,4)&lt;&gt;"8310")*OR(_xlfn.IFNA(MATCH(LEFT($B1126,8),Reference!$E:$E,0),0),(_xlfn.IFNA(MATCH(MID($B1126,5,4),Reference!$E:$E,0),0))),$D1126,)</f>
        <v>0</v>
      </c>
      <c r="G1126" s="14">
        <f t="shared" si="100"/>
        <v>0</v>
      </c>
      <c r="H1126" s="14">
        <f t="shared" si="101"/>
        <v>0</v>
      </c>
      <c r="I1126" s="14">
        <f>IF(AND(F1126=0,G1126=0,H1126=0,_xlfn.IFNA(MATCH(LEFT($B1126,8),Reference!$G:$G,0),0)),0,
IF(AND(F1126=0,G1126=0,H1126=0,_xlfn.IFNA(MATCH(LEFT($B1126,8),Reference!$H:$H,0),0)),$D1126,
IF(AND(F1126=0,G1126=0,H1126=0,_xlfn.IFNA(MATCH(LEFT($C1126,4),Reference!$H:$H,0),0)),$D1126,
IF((AND(F1126=0,G1126=0,H1126=0,(_xlfn.IFNA(MATCH(LEFT($B1126,4),Reference!$H:$H,0),0)))),$D1126,
IF(AND(F1126=0,G1126=0,H1126=0,_xlfn.IFNA(MATCH(MID($B1126,5,4),Reference!$H:$H,0),0),LEFT($C1126,4)&lt;&gt;"8865"),$D1126,0)))))</f>
        <v>0</v>
      </c>
      <c r="J1126" s="14">
        <f t="shared" si="102"/>
        <v>47886.06</v>
      </c>
      <c r="K1126" s="14">
        <f t="shared" si="103"/>
        <v>47886.06</v>
      </c>
      <c r="L1126" s="14">
        <f t="shared" si="104"/>
        <v>0</v>
      </c>
      <c r="M1126" s="14" t="str">
        <f>IFERROR(IFERROR(INDEX(Reference!$C:$C,MATCH(VALUE(LEFT(B1126,(FIND("-",B1126,1)-1))),Reference!$B:$B,0)),INDEX(Reference!$C:$C,MATCH((LEFT(B1126,(FIND("-",B1126,1)-1))),Reference!$B:$B,0))),IFERROR(IF(FIND("-",B1126),"Asset Management",""),""))</f>
        <v>DBU/Major Storms</v>
      </c>
      <c r="N1126" s="14" t="str">
        <f>_xlfn.IFNA(INDEX(Reference!$M:$N,MATCH($C1126,Reference!$M:$M,0),2),"Exclude")</f>
        <v>Union Labor</v>
      </c>
      <c r="O1126" s="14" t="str">
        <f>VLOOKUP(X1126,'Department Detail'!$A$2:$F$5229,5,FALSE)</f>
        <v>T&amp;D Operations</v>
      </c>
      <c r="R1126" s="76"/>
      <c r="X1126" s="14">
        <v>7114</v>
      </c>
    </row>
    <row r="1127" spans="1:24" s="14" customFormat="1" ht="15" thickBot="1" x14ac:dyDescent="0.35">
      <c r="A1127" s="13"/>
      <c r="B1127" s="57" t="s">
        <v>622</v>
      </c>
      <c r="C1127" s="57" t="s">
        <v>190</v>
      </c>
      <c r="D1127" s="56">
        <v>7883.9</v>
      </c>
      <c r="E1127" s="56"/>
      <c r="F1127" s="14">
        <f>IF(AND(LEFT($C1127,4)&lt;&gt;"8310")*OR(_xlfn.IFNA(MATCH(LEFT($B1127,8),Reference!$E:$E,0),0),(_xlfn.IFNA(MATCH(MID($B1127,5,4),Reference!$E:$E,0),0))),$D1127,)</f>
        <v>0</v>
      </c>
      <c r="G1127" s="14">
        <f t="shared" si="100"/>
        <v>0</v>
      </c>
      <c r="H1127" s="14">
        <f t="shared" si="101"/>
        <v>0</v>
      </c>
      <c r="I1127" s="14">
        <f>IF(AND(F1127=0,G1127=0,H1127=0,_xlfn.IFNA(MATCH(LEFT($B1127,8),Reference!$G:$G,0),0)),0,
IF(AND(F1127=0,G1127=0,H1127=0,_xlfn.IFNA(MATCH(LEFT($B1127,8),Reference!$H:$H,0),0)),$D1127,
IF(AND(F1127=0,G1127=0,H1127=0,_xlfn.IFNA(MATCH(LEFT($C1127,4),Reference!$H:$H,0),0)),$D1127,
IF((AND(F1127=0,G1127=0,H1127=0,(_xlfn.IFNA(MATCH(LEFT($B1127,4),Reference!$H:$H,0),0)))),$D1127,
IF(AND(F1127=0,G1127=0,H1127=0,_xlfn.IFNA(MATCH(MID($B1127,5,4),Reference!$H:$H,0),0),LEFT($C1127,4)&lt;&gt;"8865"),$D1127,0)))))</f>
        <v>0</v>
      </c>
      <c r="J1127" s="14">
        <f t="shared" si="102"/>
        <v>7883.9</v>
      </c>
      <c r="K1127" s="14">
        <f t="shared" si="103"/>
        <v>7883.9</v>
      </c>
      <c r="L1127" s="14">
        <f t="shared" si="104"/>
        <v>0</v>
      </c>
      <c r="M1127" s="14" t="str">
        <f>IFERROR(IFERROR(INDEX(Reference!$C:$C,MATCH(VALUE(LEFT(B1127,(FIND("-",B1127,1)-1))),Reference!$B:$B,0)),INDEX(Reference!$C:$C,MATCH((LEFT(B1127,(FIND("-",B1127,1)-1))),Reference!$B:$B,0))),IFERROR(IF(FIND("-",B1127),"Asset Management",""),""))</f>
        <v>DBU/Major Storms</v>
      </c>
      <c r="N1127" s="14" t="str">
        <f>_xlfn.IFNA(INDEX(Reference!$M:$N,MATCH($C1127,Reference!$M:$M,0),2),"Exclude")</f>
        <v>Nonlabor</v>
      </c>
      <c r="O1127" s="14" t="str">
        <f>VLOOKUP(X1127,'Department Detail'!$A$2:$F$5229,5,FALSE)</f>
        <v>T&amp;D Operations</v>
      </c>
      <c r="R1127" s="76"/>
      <c r="X1127" s="14">
        <v>7114</v>
      </c>
    </row>
    <row r="1128" spans="1:24" s="14" customFormat="1" ht="15" thickBot="1" x14ac:dyDescent="0.35">
      <c r="A1128" s="13"/>
      <c r="B1128" s="57" t="s">
        <v>622</v>
      </c>
      <c r="C1128" s="57" t="s">
        <v>185</v>
      </c>
      <c r="D1128" s="56">
        <v>16068.279999999997</v>
      </c>
      <c r="E1128" s="56"/>
      <c r="F1128" s="14">
        <f>IF(AND(LEFT($C1128,4)&lt;&gt;"8310")*OR(_xlfn.IFNA(MATCH(LEFT($B1128,8),Reference!$E:$E,0),0),(_xlfn.IFNA(MATCH(MID($B1128,5,4),Reference!$E:$E,0),0))),$D1128,)</f>
        <v>0</v>
      </c>
      <c r="G1128" s="14">
        <f t="shared" si="100"/>
        <v>0</v>
      </c>
      <c r="H1128" s="14">
        <f t="shared" si="101"/>
        <v>0</v>
      </c>
      <c r="I1128" s="14">
        <f>IF(AND(F1128=0,G1128=0,H1128=0,_xlfn.IFNA(MATCH(LEFT($B1128,8),Reference!$G:$G,0),0)),0,
IF(AND(F1128=0,G1128=0,H1128=0,_xlfn.IFNA(MATCH(LEFT($B1128,8),Reference!$H:$H,0),0)),$D1128,
IF(AND(F1128=0,G1128=0,H1128=0,_xlfn.IFNA(MATCH(LEFT($C1128,4),Reference!$H:$H,0),0)),$D1128,
IF((AND(F1128=0,G1128=0,H1128=0,(_xlfn.IFNA(MATCH(LEFT($B1128,4),Reference!$H:$H,0),0)))),$D1128,
IF(AND(F1128=0,G1128=0,H1128=0,_xlfn.IFNA(MATCH(MID($B1128,5,4),Reference!$H:$H,0),0),LEFT($C1128,4)&lt;&gt;"8865"),$D1128,0)))))</f>
        <v>0</v>
      </c>
      <c r="J1128" s="14">
        <f t="shared" si="102"/>
        <v>16068.279999999997</v>
      </c>
      <c r="K1128" s="14">
        <f t="shared" si="103"/>
        <v>16068.279999999997</v>
      </c>
      <c r="L1128" s="14">
        <f t="shared" si="104"/>
        <v>0</v>
      </c>
      <c r="M1128" s="14" t="str">
        <f>IFERROR(IFERROR(INDEX(Reference!$C:$C,MATCH(VALUE(LEFT(B1128,(FIND("-",B1128,1)-1))),Reference!$B:$B,0)),INDEX(Reference!$C:$C,MATCH((LEFT(B1128,(FIND("-",B1128,1)-1))),Reference!$B:$B,0))),IFERROR(IF(FIND("-",B1128),"Asset Management",""),""))</f>
        <v>DBU/Major Storms</v>
      </c>
      <c r="N1128" s="14" t="str">
        <f>_xlfn.IFNA(INDEX(Reference!$M:$N,MATCH($C1128,Reference!$M:$M,0),2),"Exclude")</f>
        <v>NonUnion Labor</v>
      </c>
      <c r="O1128" s="14" t="str">
        <f>VLOOKUP(X1128,'Department Detail'!$A$2:$F$5229,5,FALSE)</f>
        <v>T&amp;D Operations</v>
      </c>
      <c r="R1128" s="76"/>
      <c r="X1128" s="14">
        <v>7114</v>
      </c>
    </row>
    <row r="1129" spans="1:24" s="14" customFormat="1" ht="15" thickBot="1" x14ac:dyDescent="0.35">
      <c r="A1129" s="13"/>
      <c r="B1129" s="57" t="s">
        <v>622</v>
      </c>
      <c r="C1129" s="57" t="s">
        <v>186</v>
      </c>
      <c r="D1129" s="56">
        <v>844.06000000000006</v>
      </c>
      <c r="E1129" s="56"/>
      <c r="F1129" s="14">
        <f>IF(AND(LEFT($C1129,4)&lt;&gt;"8310")*OR(_xlfn.IFNA(MATCH(LEFT($B1129,8),Reference!$E:$E,0),0),(_xlfn.IFNA(MATCH(MID($B1129,5,4),Reference!$E:$E,0),0))),$D1129,)</f>
        <v>0</v>
      </c>
      <c r="G1129" s="14">
        <f t="shared" si="100"/>
        <v>0</v>
      </c>
      <c r="H1129" s="14">
        <f t="shared" si="101"/>
        <v>0</v>
      </c>
      <c r="I1129" s="14">
        <f>IF(AND(F1129=0,G1129=0,H1129=0,_xlfn.IFNA(MATCH(LEFT($B1129,8),Reference!$G:$G,0),0)),0,
IF(AND(F1129=0,G1129=0,H1129=0,_xlfn.IFNA(MATCH(LEFT($B1129,8),Reference!$H:$H,0),0)),$D1129,
IF(AND(F1129=0,G1129=0,H1129=0,_xlfn.IFNA(MATCH(LEFT($C1129,4),Reference!$H:$H,0),0)),$D1129,
IF((AND(F1129=0,G1129=0,H1129=0,(_xlfn.IFNA(MATCH(LEFT($B1129,4),Reference!$H:$H,0),0)))),$D1129,
IF(AND(F1129=0,G1129=0,H1129=0,_xlfn.IFNA(MATCH(MID($B1129,5,4),Reference!$H:$H,0),0),LEFT($C1129,4)&lt;&gt;"8865"),$D1129,0)))))</f>
        <v>0</v>
      </c>
      <c r="J1129" s="14">
        <f t="shared" si="102"/>
        <v>844.06000000000006</v>
      </c>
      <c r="K1129" s="14">
        <f t="shared" si="103"/>
        <v>844.06000000000006</v>
      </c>
      <c r="L1129" s="14">
        <f t="shared" si="104"/>
        <v>0</v>
      </c>
      <c r="M1129" s="14" t="str">
        <f>IFERROR(IFERROR(INDEX(Reference!$C:$C,MATCH(VALUE(LEFT(B1129,(FIND("-",B1129,1)-1))),Reference!$B:$B,0)),INDEX(Reference!$C:$C,MATCH((LEFT(B1129,(FIND("-",B1129,1)-1))),Reference!$B:$B,0))),IFERROR(IF(FIND("-",B1129),"Asset Management",""),""))</f>
        <v>DBU/Major Storms</v>
      </c>
      <c r="N1129" s="14" t="str">
        <f>_xlfn.IFNA(INDEX(Reference!$M:$N,MATCH($C1129,Reference!$M:$M,0),2),"Exclude")</f>
        <v>Union Labor</v>
      </c>
      <c r="O1129" s="14" t="str">
        <f>VLOOKUP(X1129,'Department Detail'!$A$2:$F$5229,5,FALSE)</f>
        <v>T&amp;D Operations</v>
      </c>
      <c r="R1129" s="76"/>
      <c r="X1129" s="14">
        <v>7114</v>
      </c>
    </row>
    <row r="1130" spans="1:24" s="14" customFormat="1" ht="15" thickBot="1" x14ac:dyDescent="0.35">
      <c r="A1130" s="13"/>
      <c r="B1130" s="57" t="s">
        <v>622</v>
      </c>
      <c r="C1130" s="57" t="s">
        <v>195</v>
      </c>
      <c r="D1130" s="56">
        <v>563.03</v>
      </c>
      <c r="E1130" s="56"/>
      <c r="F1130" s="14">
        <f>IF(AND(LEFT($C1130,4)&lt;&gt;"8310")*OR(_xlfn.IFNA(MATCH(LEFT($B1130,8),Reference!$E:$E,0),0),(_xlfn.IFNA(MATCH(MID($B1130,5,4),Reference!$E:$E,0),0))),$D1130,)</f>
        <v>0</v>
      </c>
      <c r="G1130" s="14">
        <f t="shared" si="100"/>
        <v>0</v>
      </c>
      <c r="H1130" s="14">
        <f t="shared" si="101"/>
        <v>0</v>
      </c>
      <c r="I1130" s="14">
        <f>IF(AND(F1130=0,G1130=0,H1130=0,_xlfn.IFNA(MATCH(LEFT($B1130,8),Reference!$G:$G,0),0)),0,
IF(AND(F1130=0,G1130=0,H1130=0,_xlfn.IFNA(MATCH(LEFT($B1130,8),Reference!$H:$H,0),0)),$D1130,
IF(AND(F1130=0,G1130=0,H1130=0,_xlfn.IFNA(MATCH(LEFT($C1130,4),Reference!$H:$H,0),0)),$D1130,
IF((AND(F1130=0,G1130=0,H1130=0,(_xlfn.IFNA(MATCH(LEFT($B1130,4),Reference!$H:$H,0),0)))),$D1130,
IF(AND(F1130=0,G1130=0,H1130=0,_xlfn.IFNA(MATCH(MID($B1130,5,4),Reference!$H:$H,0),0),LEFT($C1130,4)&lt;&gt;"8865"),$D1130,0)))))</f>
        <v>0</v>
      </c>
      <c r="J1130" s="14">
        <f t="shared" si="102"/>
        <v>563.03</v>
      </c>
      <c r="K1130" s="14">
        <f t="shared" si="103"/>
        <v>563.03</v>
      </c>
      <c r="L1130" s="14">
        <f t="shared" si="104"/>
        <v>0</v>
      </c>
      <c r="M1130" s="14" t="str">
        <f>IFERROR(IFERROR(INDEX(Reference!$C:$C,MATCH(VALUE(LEFT(B1130,(FIND("-",B1130,1)-1))),Reference!$B:$B,0)),INDEX(Reference!$C:$C,MATCH((LEFT(B1130,(FIND("-",B1130,1)-1))),Reference!$B:$B,0))),IFERROR(IF(FIND("-",B1130),"Asset Management",""),""))</f>
        <v>DBU/Major Storms</v>
      </c>
      <c r="N1130" s="14" t="str">
        <f>_xlfn.IFNA(INDEX(Reference!$M:$N,MATCH($C1130,Reference!$M:$M,0),2),"Exclude")</f>
        <v>NonUnion Labor</v>
      </c>
      <c r="O1130" s="14" t="str">
        <f>VLOOKUP(X1130,'Department Detail'!$A$2:$F$5229,5,FALSE)</f>
        <v>T&amp;D Operations</v>
      </c>
      <c r="R1130" s="76"/>
      <c r="X1130" s="14">
        <v>7114</v>
      </c>
    </row>
    <row r="1131" spans="1:24" s="14" customFormat="1" ht="15" thickBot="1" x14ac:dyDescent="0.35">
      <c r="A1131" s="13"/>
      <c r="B1131" s="57" t="s">
        <v>622</v>
      </c>
      <c r="C1131" s="57" t="s">
        <v>197</v>
      </c>
      <c r="D1131" s="56">
        <v>757.93000000000006</v>
      </c>
      <c r="E1131" s="56"/>
      <c r="F1131" s="14">
        <f>IF(AND(LEFT($C1131,4)&lt;&gt;"8310")*OR(_xlfn.IFNA(MATCH(LEFT($B1131,8),Reference!$E:$E,0),0),(_xlfn.IFNA(MATCH(MID($B1131,5,4),Reference!$E:$E,0),0))),$D1131,)</f>
        <v>0</v>
      </c>
      <c r="G1131" s="14">
        <f t="shared" si="100"/>
        <v>0</v>
      </c>
      <c r="H1131" s="14">
        <f t="shared" si="101"/>
        <v>0</v>
      </c>
      <c r="I1131" s="14">
        <f>IF(AND(F1131=0,G1131=0,H1131=0,_xlfn.IFNA(MATCH(LEFT($B1131,8),Reference!$G:$G,0),0)),0,
IF(AND(F1131=0,G1131=0,H1131=0,_xlfn.IFNA(MATCH(LEFT($B1131,8),Reference!$H:$H,0),0)),$D1131,
IF(AND(F1131=0,G1131=0,H1131=0,_xlfn.IFNA(MATCH(LEFT($C1131,4),Reference!$H:$H,0),0)),$D1131,
IF((AND(F1131=0,G1131=0,H1131=0,(_xlfn.IFNA(MATCH(LEFT($B1131,4),Reference!$H:$H,0),0)))),$D1131,
IF(AND(F1131=0,G1131=0,H1131=0,_xlfn.IFNA(MATCH(MID($B1131,5,4),Reference!$H:$H,0),0),LEFT($C1131,4)&lt;&gt;"8865"),$D1131,0)))))</f>
        <v>0</v>
      </c>
      <c r="J1131" s="14">
        <f t="shared" si="102"/>
        <v>757.93000000000006</v>
      </c>
      <c r="K1131" s="14">
        <f t="shared" si="103"/>
        <v>757.93000000000006</v>
      </c>
      <c r="L1131" s="14">
        <f t="shared" si="104"/>
        <v>0</v>
      </c>
      <c r="M1131" s="14" t="str">
        <f>IFERROR(IFERROR(INDEX(Reference!$C:$C,MATCH(VALUE(LEFT(B1131,(FIND("-",B1131,1)-1))),Reference!$B:$B,0)),INDEX(Reference!$C:$C,MATCH((LEFT(B1131,(FIND("-",B1131,1)-1))),Reference!$B:$B,0))),IFERROR(IF(FIND("-",B1131),"Asset Management",""),""))</f>
        <v>DBU/Major Storms</v>
      </c>
      <c r="N1131" s="14" t="str">
        <f>_xlfn.IFNA(INDEX(Reference!$M:$N,MATCH($C1131,Reference!$M:$M,0),2),"Exclude")</f>
        <v>Union Labor</v>
      </c>
      <c r="O1131" s="14" t="str">
        <f>VLOOKUP(X1131,'Department Detail'!$A$2:$F$5229,5,FALSE)</f>
        <v>T&amp;D Operations</v>
      </c>
      <c r="R1131" s="76"/>
      <c r="X1131" s="14">
        <v>7114</v>
      </c>
    </row>
    <row r="1132" spans="1:24" s="14" customFormat="1" ht="15" thickBot="1" x14ac:dyDescent="0.35">
      <c r="A1132" s="13"/>
      <c r="B1132" s="57" t="s">
        <v>622</v>
      </c>
      <c r="C1132" s="57" t="s">
        <v>206</v>
      </c>
      <c r="D1132" s="56">
        <v>4452.5499999999993</v>
      </c>
      <c r="E1132" s="56"/>
      <c r="F1132" s="14">
        <f>IF(AND(LEFT($C1132,4)&lt;&gt;"8310")*OR(_xlfn.IFNA(MATCH(LEFT($B1132,8),Reference!$E:$E,0),0),(_xlfn.IFNA(MATCH(MID($B1132,5,4),Reference!$E:$E,0),0))),$D1132,)</f>
        <v>0</v>
      </c>
      <c r="G1132" s="14">
        <f t="shared" si="100"/>
        <v>0</v>
      </c>
      <c r="H1132" s="14">
        <f t="shared" si="101"/>
        <v>0</v>
      </c>
      <c r="I1132" s="14">
        <f>IF(AND(F1132=0,G1132=0,H1132=0,_xlfn.IFNA(MATCH(LEFT($B1132,8),Reference!$G:$G,0),0)),0,
IF(AND(F1132=0,G1132=0,H1132=0,_xlfn.IFNA(MATCH(LEFT($B1132,8),Reference!$H:$H,0),0)),$D1132,
IF(AND(F1132=0,G1132=0,H1132=0,_xlfn.IFNA(MATCH(LEFT($C1132,4),Reference!$H:$H,0),0)),$D1132,
IF((AND(F1132=0,G1132=0,H1132=0,(_xlfn.IFNA(MATCH(LEFT($B1132,4),Reference!$H:$H,0),0)))),$D1132,
IF(AND(F1132=0,G1132=0,H1132=0,_xlfn.IFNA(MATCH(MID($B1132,5,4),Reference!$H:$H,0),0),LEFT($C1132,4)&lt;&gt;"8865"),$D1132,0)))))</f>
        <v>0</v>
      </c>
      <c r="J1132" s="14">
        <f t="shared" si="102"/>
        <v>4452.5499999999993</v>
      </c>
      <c r="K1132" s="14">
        <f t="shared" si="103"/>
        <v>4452.5499999999993</v>
      </c>
      <c r="L1132" s="14">
        <f t="shared" si="104"/>
        <v>0</v>
      </c>
      <c r="M1132" s="14" t="str">
        <f>IFERROR(IFERROR(INDEX(Reference!$C:$C,MATCH(VALUE(LEFT(B1132,(FIND("-",B1132,1)-1))),Reference!$B:$B,0)),INDEX(Reference!$C:$C,MATCH((LEFT(B1132,(FIND("-",B1132,1)-1))),Reference!$B:$B,0))),IFERROR(IF(FIND("-",B1132),"Asset Management",""),""))</f>
        <v>DBU/Major Storms</v>
      </c>
      <c r="N1132" s="14" t="str">
        <f>_xlfn.IFNA(INDEX(Reference!$M:$N,MATCH($C1132,Reference!$M:$M,0),2),"Exclude")</f>
        <v>Nonlabor</v>
      </c>
      <c r="O1132" s="14" t="str">
        <f>VLOOKUP(X1132,'Department Detail'!$A$2:$F$5229,5,FALSE)</f>
        <v>Transmission Development</v>
      </c>
      <c r="R1132" s="76"/>
      <c r="X1132" s="14">
        <v>7900</v>
      </c>
    </row>
    <row r="1133" spans="1:24" s="14" customFormat="1" ht="15" thickBot="1" x14ac:dyDescent="0.35">
      <c r="A1133" s="13"/>
      <c r="B1133" s="57" t="s">
        <v>622</v>
      </c>
      <c r="C1133" s="57" t="s">
        <v>188</v>
      </c>
      <c r="D1133" s="56">
        <v>12442.829999999998</v>
      </c>
      <c r="E1133" s="56"/>
      <c r="F1133" s="14">
        <f>IF(AND(LEFT($C1133,4)&lt;&gt;"8310")*OR(_xlfn.IFNA(MATCH(LEFT($B1133,8),Reference!$E:$E,0),0),(_xlfn.IFNA(MATCH(MID($B1133,5,4),Reference!$E:$E,0),0))),$D1133,)</f>
        <v>0</v>
      </c>
      <c r="G1133" s="14">
        <f t="shared" si="100"/>
        <v>0</v>
      </c>
      <c r="H1133" s="14">
        <f t="shared" si="101"/>
        <v>0</v>
      </c>
      <c r="I1133" s="14">
        <f>IF(AND(F1133=0,G1133=0,H1133=0,_xlfn.IFNA(MATCH(LEFT($B1133,8),Reference!$G:$G,0),0)),0,
IF(AND(F1133=0,G1133=0,H1133=0,_xlfn.IFNA(MATCH(LEFT($B1133,8),Reference!$H:$H,0),0)),$D1133,
IF(AND(F1133=0,G1133=0,H1133=0,_xlfn.IFNA(MATCH(LEFT($C1133,4),Reference!$H:$H,0),0)),$D1133,
IF((AND(F1133=0,G1133=0,H1133=0,(_xlfn.IFNA(MATCH(LEFT($B1133,4),Reference!$H:$H,0),0)))),$D1133,
IF(AND(F1133=0,G1133=0,H1133=0,_xlfn.IFNA(MATCH(MID($B1133,5,4),Reference!$H:$H,0),0),LEFT($C1133,4)&lt;&gt;"8865"),$D1133,0)))))</f>
        <v>0</v>
      </c>
      <c r="J1133" s="14">
        <f t="shared" si="102"/>
        <v>12442.829999999998</v>
      </c>
      <c r="K1133" s="14">
        <f t="shared" si="103"/>
        <v>12442.829999999998</v>
      </c>
      <c r="L1133" s="14">
        <f t="shared" si="104"/>
        <v>0</v>
      </c>
      <c r="M1133" s="14" t="str">
        <f>IFERROR(IFERROR(INDEX(Reference!$C:$C,MATCH(VALUE(LEFT(B1133,(FIND("-",B1133,1)-1))),Reference!$B:$B,0)),INDEX(Reference!$C:$C,MATCH((LEFT(B1133,(FIND("-",B1133,1)-1))),Reference!$B:$B,0))),IFERROR(IF(FIND("-",B1133),"Asset Management",""),""))</f>
        <v>DBU/Major Storms</v>
      </c>
      <c r="N1133" s="14" t="str">
        <f>_xlfn.IFNA(INDEX(Reference!$M:$N,MATCH($C1133,Reference!$M:$M,0),2),"Exclude")</f>
        <v>NonUnion Labor</v>
      </c>
      <c r="O1133" s="14" t="str">
        <f>VLOOKUP(X1133,'Department Detail'!$A$2:$F$5229,5,FALSE)</f>
        <v>Transmission Development</v>
      </c>
      <c r="R1133" s="76"/>
      <c r="X1133" s="14">
        <v>7900</v>
      </c>
    </row>
    <row r="1134" spans="1:24" s="14" customFormat="1" ht="15" thickBot="1" x14ac:dyDescent="0.35">
      <c r="A1134" s="13"/>
      <c r="B1134" s="57" t="s">
        <v>622</v>
      </c>
      <c r="C1134" s="57" t="s">
        <v>191</v>
      </c>
      <c r="D1134" s="56">
        <v>151.59</v>
      </c>
      <c r="E1134" s="56"/>
      <c r="F1134" s="14">
        <f>IF(AND(LEFT($C1134,4)&lt;&gt;"8310")*OR(_xlfn.IFNA(MATCH(LEFT($B1134,8),Reference!$E:$E,0),0),(_xlfn.IFNA(MATCH(MID($B1134,5,4),Reference!$E:$E,0),0))),$D1134,)</f>
        <v>0</v>
      </c>
      <c r="G1134" s="14">
        <f t="shared" si="100"/>
        <v>0</v>
      </c>
      <c r="H1134" s="14">
        <f t="shared" si="101"/>
        <v>0</v>
      </c>
      <c r="I1134" s="14">
        <f>IF(AND(F1134=0,G1134=0,H1134=0,_xlfn.IFNA(MATCH(LEFT($B1134,8),Reference!$G:$G,0),0)),0,
IF(AND(F1134=0,G1134=0,H1134=0,_xlfn.IFNA(MATCH(LEFT($B1134,8),Reference!$H:$H,0),0)),$D1134,
IF(AND(F1134=0,G1134=0,H1134=0,_xlfn.IFNA(MATCH(LEFT($C1134,4),Reference!$H:$H,0),0)),$D1134,
IF((AND(F1134=0,G1134=0,H1134=0,(_xlfn.IFNA(MATCH(LEFT($B1134,4),Reference!$H:$H,0),0)))),$D1134,
IF(AND(F1134=0,G1134=0,H1134=0,_xlfn.IFNA(MATCH(MID($B1134,5,4),Reference!$H:$H,0),0),LEFT($C1134,4)&lt;&gt;"8865"),$D1134,0)))))</f>
        <v>0</v>
      </c>
      <c r="J1134" s="14">
        <f t="shared" si="102"/>
        <v>151.59</v>
      </c>
      <c r="K1134" s="14">
        <f t="shared" si="103"/>
        <v>151.59</v>
      </c>
      <c r="L1134" s="14">
        <f t="shared" si="104"/>
        <v>0</v>
      </c>
      <c r="M1134" s="14" t="str">
        <f>IFERROR(IFERROR(INDEX(Reference!$C:$C,MATCH(VALUE(LEFT(B1134,(FIND("-",B1134,1)-1))),Reference!$B:$B,0)),INDEX(Reference!$C:$C,MATCH((LEFT(B1134,(FIND("-",B1134,1)-1))),Reference!$B:$B,0))),IFERROR(IF(FIND("-",B1134),"Asset Management",""),""))</f>
        <v>DBU/Major Storms</v>
      </c>
      <c r="N1134" s="14" t="str">
        <f>_xlfn.IFNA(INDEX(Reference!$M:$N,MATCH($C1134,Reference!$M:$M,0),2),"Exclude")</f>
        <v>Union Labor</v>
      </c>
      <c r="O1134" s="14" t="str">
        <f>VLOOKUP(X1134,'Department Detail'!$A$2:$F$5229,5,FALSE)</f>
        <v>Transmission Development</v>
      </c>
      <c r="R1134" s="76"/>
      <c r="X1134" s="14">
        <v>7900</v>
      </c>
    </row>
    <row r="1135" spans="1:24" s="14" customFormat="1" ht="15" thickBot="1" x14ac:dyDescent="0.35">
      <c r="A1135" s="13"/>
      <c r="B1135" s="57" t="s">
        <v>623</v>
      </c>
      <c r="C1135" s="57" t="s">
        <v>185</v>
      </c>
      <c r="D1135" s="56">
        <v>244.14</v>
      </c>
      <c r="E1135" s="56"/>
      <c r="F1135" s="14">
        <f>IF(AND(LEFT($C1135,4)&lt;&gt;"8310")*OR(_xlfn.IFNA(MATCH(LEFT($B1135,8),Reference!$E:$E,0),0),(_xlfn.IFNA(MATCH(MID($B1135,5,4),Reference!$E:$E,0),0))),$D1135,)</f>
        <v>0</v>
      </c>
      <c r="G1135" s="14">
        <f t="shared" si="100"/>
        <v>0</v>
      </c>
      <c r="H1135" s="14">
        <f t="shared" si="101"/>
        <v>0</v>
      </c>
      <c r="I1135" s="14">
        <f>IF(AND(F1135=0,G1135=0,H1135=0,_xlfn.IFNA(MATCH(LEFT($B1135,8),Reference!$G:$G,0),0)),0,
IF(AND(F1135=0,G1135=0,H1135=0,_xlfn.IFNA(MATCH(LEFT($B1135,8),Reference!$H:$H,0),0)),$D1135,
IF(AND(F1135=0,G1135=0,H1135=0,_xlfn.IFNA(MATCH(LEFT($C1135,4),Reference!$H:$H,0),0)),$D1135,
IF((AND(F1135=0,G1135=0,H1135=0,(_xlfn.IFNA(MATCH(LEFT($B1135,4),Reference!$H:$H,0),0)))),$D1135,
IF(AND(F1135=0,G1135=0,H1135=0,_xlfn.IFNA(MATCH(MID($B1135,5,4),Reference!$H:$H,0),0),LEFT($C1135,4)&lt;&gt;"8865"),$D1135,0)))))</f>
        <v>0</v>
      </c>
      <c r="J1135" s="14">
        <f t="shared" si="102"/>
        <v>244.14</v>
      </c>
      <c r="K1135" s="14">
        <f t="shared" si="103"/>
        <v>244.14</v>
      </c>
      <c r="L1135" s="14">
        <f t="shared" si="104"/>
        <v>0</v>
      </c>
      <c r="M1135" s="14" t="str">
        <f>IFERROR(IFERROR(INDEX(Reference!$C:$C,MATCH(VALUE(LEFT(B1135,(FIND("-",B1135,1)-1))),Reference!$B:$B,0)),INDEX(Reference!$C:$C,MATCH((LEFT(B1135,(FIND("-",B1135,1)-1))),Reference!$B:$B,0))),IFERROR(IF(FIND("-",B1135),"Asset Management",""),""))</f>
        <v>DBU/Major Storms</v>
      </c>
      <c r="N1135" s="14" t="str">
        <f>_xlfn.IFNA(INDEX(Reference!$M:$N,MATCH($C1135,Reference!$M:$M,0),2),"Exclude")</f>
        <v>NonUnion Labor</v>
      </c>
      <c r="O1135" s="14" t="str">
        <f>VLOOKUP(X1135,'Department Detail'!$A$2:$F$5229,5,FALSE)</f>
        <v>Transmission Development</v>
      </c>
      <c r="R1135" s="76"/>
      <c r="X1135" s="14">
        <v>7900</v>
      </c>
    </row>
    <row r="1136" spans="1:24" s="14" customFormat="1" ht="15" thickBot="1" x14ac:dyDescent="0.35">
      <c r="A1136" s="13"/>
      <c r="B1136" s="57" t="s">
        <v>624</v>
      </c>
      <c r="C1136" s="57" t="s">
        <v>185</v>
      </c>
      <c r="D1136" s="56">
        <v>4242.6000000000004</v>
      </c>
      <c r="E1136" s="56"/>
      <c r="F1136" s="14">
        <f>IF(AND(LEFT($C1136,4)&lt;&gt;"8310")*OR(_xlfn.IFNA(MATCH(LEFT($B1136,8),Reference!$E:$E,0),0),(_xlfn.IFNA(MATCH(MID($B1136,5,4),Reference!$E:$E,0),0))),$D1136,)</f>
        <v>0</v>
      </c>
      <c r="G1136" s="14">
        <f t="shared" si="100"/>
        <v>0</v>
      </c>
      <c r="H1136" s="14">
        <f t="shared" si="101"/>
        <v>0</v>
      </c>
      <c r="I1136" s="14">
        <f>IF(AND(F1136=0,G1136=0,H1136=0,_xlfn.IFNA(MATCH(LEFT($B1136,8),Reference!$G:$G,0),0)),0,
IF(AND(F1136=0,G1136=0,H1136=0,_xlfn.IFNA(MATCH(LEFT($B1136,8),Reference!$H:$H,0),0)),$D1136,
IF(AND(F1136=0,G1136=0,H1136=0,_xlfn.IFNA(MATCH(LEFT($C1136,4),Reference!$H:$H,0),0)),$D1136,
IF((AND(F1136=0,G1136=0,H1136=0,(_xlfn.IFNA(MATCH(LEFT($B1136,4),Reference!$H:$H,0),0)))),$D1136,
IF(AND(F1136=0,G1136=0,H1136=0,_xlfn.IFNA(MATCH(MID($B1136,5,4),Reference!$H:$H,0),0),LEFT($C1136,4)&lt;&gt;"8865"),$D1136,0)))))</f>
        <v>0</v>
      </c>
      <c r="J1136" s="14">
        <f t="shared" si="102"/>
        <v>4242.6000000000004</v>
      </c>
      <c r="K1136" s="14">
        <f t="shared" si="103"/>
        <v>4242.6000000000004</v>
      </c>
      <c r="L1136" s="14">
        <f t="shared" si="104"/>
        <v>0</v>
      </c>
      <c r="M1136" s="14" t="str">
        <f>IFERROR(IFERROR(INDEX(Reference!$C:$C,MATCH(VALUE(LEFT(B1136,(FIND("-",B1136,1)-1))),Reference!$B:$B,0)),INDEX(Reference!$C:$C,MATCH((LEFT(B1136,(FIND("-",B1136,1)-1))),Reference!$B:$B,0))),IFERROR(IF(FIND("-",B1136),"Asset Management",""),""))</f>
        <v>DBU/Major Storms</v>
      </c>
      <c r="N1136" s="14" t="str">
        <f>_xlfn.IFNA(INDEX(Reference!$M:$N,MATCH($C1136,Reference!$M:$M,0),2),"Exclude")</f>
        <v>NonUnion Labor</v>
      </c>
      <c r="O1136" s="14" t="str">
        <f>VLOOKUP(X1136,'Department Detail'!$A$2:$F$5229,5,FALSE)</f>
        <v>Transmission Development</v>
      </c>
      <c r="R1136" s="76"/>
      <c r="X1136" s="14">
        <v>7900</v>
      </c>
    </row>
    <row r="1137" spans="1:24" s="14" customFormat="1" ht="15" thickBot="1" x14ac:dyDescent="0.35">
      <c r="A1137" s="13"/>
      <c r="B1137" s="57" t="s">
        <v>624</v>
      </c>
      <c r="C1137" s="57" t="s">
        <v>195</v>
      </c>
      <c r="D1137" s="56">
        <v>200</v>
      </c>
      <c r="E1137" s="56"/>
      <c r="F1137" s="14">
        <f>IF(AND(LEFT($C1137,4)&lt;&gt;"8310")*OR(_xlfn.IFNA(MATCH(LEFT($B1137,8),Reference!$E:$E,0),0),(_xlfn.IFNA(MATCH(MID($B1137,5,4),Reference!$E:$E,0),0))),$D1137,)</f>
        <v>0</v>
      </c>
      <c r="G1137" s="14">
        <f t="shared" si="100"/>
        <v>0</v>
      </c>
      <c r="H1137" s="14">
        <f t="shared" si="101"/>
        <v>0</v>
      </c>
      <c r="I1137" s="14">
        <f>IF(AND(F1137=0,G1137=0,H1137=0,_xlfn.IFNA(MATCH(LEFT($B1137,8),Reference!$G:$G,0),0)),0,
IF(AND(F1137=0,G1137=0,H1137=0,_xlfn.IFNA(MATCH(LEFT($B1137,8),Reference!$H:$H,0),0)),$D1137,
IF(AND(F1137=0,G1137=0,H1137=0,_xlfn.IFNA(MATCH(LEFT($C1137,4),Reference!$H:$H,0),0)),$D1137,
IF((AND(F1137=0,G1137=0,H1137=0,(_xlfn.IFNA(MATCH(LEFT($B1137,4),Reference!$H:$H,0),0)))),$D1137,
IF(AND(F1137=0,G1137=0,H1137=0,_xlfn.IFNA(MATCH(MID($B1137,5,4),Reference!$H:$H,0),0),LEFT($C1137,4)&lt;&gt;"8865"),$D1137,0)))))</f>
        <v>0</v>
      </c>
      <c r="J1137" s="14">
        <f t="shared" si="102"/>
        <v>200</v>
      </c>
      <c r="K1137" s="14">
        <f t="shared" si="103"/>
        <v>200</v>
      </c>
      <c r="L1137" s="14">
        <f t="shared" si="104"/>
        <v>0</v>
      </c>
      <c r="M1137" s="14" t="str">
        <f>IFERROR(IFERROR(INDEX(Reference!$C:$C,MATCH(VALUE(LEFT(B1137,(FIND("-",B1137,1)-1))),Reference!$B:$B,0)),INDEX(Reference!$C:$C,MATCH((LEFT(B1137,(FIND("-",B1137,1)-1))),Reference!$B:$B,0))),IFERROR(IF(FIND("-",B1137),"Asset Management",""),""))</f>
        <v>DBU/Major Storms</v>
      </c>
      <c r="N1137" s="14" t="str">
        <f>_xlfn.IFNA(INDEX(Reference!$M:$N,MATCH($C1137,Reference!$M:$M,0),2),"Exclude")</f>
        <v>NonUnion Labor</v>
      </c>
      <c r="O1137" s="14" t="str">
        <f>VLOOKUP(X1137,'Department Detail'!$A$2:$F$5229,5,FALSE)</f>
        <v>Transmission Development</v>
      </c>
      <c r="R1137" s="76"/>
      <c r="X1137" s="14">
        <v>7900</v>
      </c>
    </row>
    <row r="1138" spans="1:24" s="14" customFormat="1" ht="15" thickBot="1" x14ac:dyDescent="0.35">
      <c r="A1138" s="13"/>
      <c r="B1138" s="57" t="s">
        <v>624</v>
      </c>
      <c r="C1138" s="57" t="s">
        <v>201</v>
      </c>
      <c r="D1138" s="56">
        <v>1945.65</v>
      </c>
      <c r="E1138" s="56"/>
      <c r="F1138" s="14">
        <f>IF(AND(LEFT($C1138,4)&lt;&gt;"8310")*OR(_xlfn.IFNA(MATCH(LEFT($B1138,8),Reference!$E:$E,0),0),(_xlfn.IFNA(MATCH(MID($B1138,5,4),Reference!$E:$E,0),0))),$D1138,)</f>
        <v>0</v>
      </c>
      <c r="G1138" s="14">
        <f t="shared" si="100"/>
        <v>0</v>
      </c>
      <c r="H1138" s="14">
        <f t="shared" si="101"/>
        <v>0</v>
      </c>
      <c r="I1138" s="14">
        <f>IF(AND(F1138=0,G1138=0,H1138=0,_xlfn.IFNA(MATCH(LEFT($B1138,8),Reference!$G:$G,0),0)),0,
IF(AND(F1138=0,G1138=0,H1138=0,_xlfn.IFNA(MATCH(LEFT($B1138,8),Reference!$H:$H,0),0)),$D1138,
IF(AND(F1138=0,G1138=0,H1138=0,_xlfn.IFNA(MATCH(LEFT($C1138,4),Reference!$H:$H,0),0)),$D1138,
IF((AND(F1138=0,G1138=0,H1138=0,(_xlfn.IFNA(MATCH(LEFT($B1138,4),Reference!$H:$H,0),0)))),$D1138,
IF(AND(F1138=0,G1138=0,H1138=0,_xlfn.IFNA(MATCH(MID($B1138,5,4),Reference!$H:$H,0),0),LEFT($C1138,4)&lt;&gt;"8865"),$D1138,0)))))</f>
        <v>0</v>
      </c>
      <c r="J1138" s="14">
        <f t="shared" si="102"/>
        <v>1945.65</v>
      </c>
      <c r="K1138" s="14">
        <f t="shared" si="103"/>
        <v>1945.65</v>
      </c>
      <c r="L1138" s="14">
        <f t="shared" si="104"/>
        <v>0</v>
      </c>
      <c r="M1138" s="14" t="str">
        <f>IFERROR(IFERROR(INDEX(Reference!$C:$C,MATCH(VALUE(LEFT(B1138,(FIND("-",B1138,1)-1))),Reference!$B:$B,0)),INDEX(Reference!$C:$C,MATCH((LEFT(B1138,(FIND("-",B1138,1)-1))),Reference!$B:$B,0))),IFERROR(IF(FIND("-",B1138),"Asset Management",""),""))</f>
        <v>DBU/Major Storms</v>
      </c>
      <c r="N1138" s="14" t="str">
        <f>_xlfn.IFNA(INDEX(Reference!$M:$N,MATCH($C1138,Reference!$M:$M,0),2),"Exclude")</f>
        <v>Nonlabor</v>
      </c>
      <c r="O1138" s="14" t="str">
        <f>VLOOKUP(X1138,'Department Detail'!$A$2:$F$5229,5,FALSE)</f>
        <v>Transmission Development</v>
      </c>
      <c r="R1138" s="76"/>
      <c r="X1138" s="14">
        <v>7900</v>
      </c>
    </row>
    <row r="1139" spans="1:24" s="14" customFormat="1" ht="15" thickBot="1" x14ac:dyDescent="0.35">
      <c r="A1139" s="13"/>
      <c r="B1139" s="57" t="s">
        <v>624</v>
      </c>
      <c r="C1139" s="57" t="s">
        <v>202</v>
      </c>
      <c r="D1139" s="56">
        <v>6768.9</v>
      </c>
      <c r="E1139" s="56"/>
      <c r="F1139" s="14">
        <f>IF(AND(LEFT($C1139,4)&lt;&gt;"8310")*OR(_xlfn.IFNA(MATCH(LEFT($B1139,8),Reference!$E:$E,0),0),(_xlfn.IFNA(MATCH(MID($B1139,5,4),Reference!$E:$E,0),0))),$D1139,)</f>
        <v>0</v>
      </c>
      <c r="G1139" s="14">
        <f t="shared" si="100"/>
        <v>0</v>
      </c>
      <c r="H1139" s="14">
        <f t="shared" si="101"/>
        <v>0</v>
      </c>
      <c r="I1139" s="14">
        <f>IF(AND(F1139=0,G1139=0,H1139=0,_xlfn.IFNA(MATCH(LEFT($B1139,8),Reference!$G:$G,0),0)),0,
IF(AND(F1139=0,G1139=0,H1139=0,_xlfn.IFNA(MATCH(LEFT($B1139,8),Reference!$H:$H,0),0)),$D1139,
IF(AND(F1139=0,G1139=0,H1139=0,_xlfn.IFNA(MATCH(LEFT($C1139,4),Reference!$H:$H,0),0)),$D1139,
IF((AND(F1139=0,G1139=0,H1139=0,(_xlfn.IFNA(MATCH(LEFT($B1139,4),Reference!$H:$H,0),0)))),$D1139,
IF(AND(F1139=0,G1139=0,H1139=0,_xlfn.IFNA(MATCH(MID($B1139,5,4),Reference!$H:$H,0),0),LEFT($C1139,4)&lt;&gt;"8865"),$D1139,0)))))</f>
        <v>0</v>
      </c>
      <c r="J1139" s="14">
        <f t="shared" si="102"/>
        <v>6768.9</v>
      </c>
      <c r="K1139" s="14">
        <f t="shared" si="103"/>
        <v>6768.9</v>
      </c>
      <c r="L1139" s="14">
        <f t="shared" si="104"/>
        <v>0</v>
      </c>
      <c r="M1139" s="14" t="str">
        <f>IFERROR(IFERROR(INDEX(Reference!$C:$C,MATCH(VALUE(LEFT(B1139,(FIND("-",B1139,1)-1))),Reference!$B:$B,0)),INDEX(Reference!$C:$C,MATCH((LEFT(B1139,(FIND("-",B1139,1)-1))),Reference!$B:$B,0))),IFERROR(IF(FIND("-",B1139),"Asset Management",""),""))</f>
        <v>DBU/Major Storms</v>
      </c>
      <c r="N1139" s="14" t="str">
        <f>_xlfn.IFNA(INDEX(Reference!$M:$N,MATCH($C1139,Reference!$M:$M,0),2),"Exclude")</f>
        <v>Nonlabor</v>
      </c>
      <c r="O1139" s="14" t="str">
        <f>VLOOKUP(X1139,'Department Detail'!$A$2:$F$5229,5,FALSE)</f>
        <v>Transmission Development</v>
      </c>
      <c r="R1139" s="76"/>
      <c r="X1139" s="14">
        <v>7900</v>
      </c>
    </row>
    <row r="1140" spans="1:24" s="14" customFormat="1" ht="15" thickBot="1" x14ac:dyDescent="0.35">
      <c r="A1140" s="13"/>
      <c r="B1140" s="57" t="s">
        <v>624</v>
      </c>
      <c r="C1140" s="57" t="s">
        <v>204</v>
      </c>
      <c r="D1140" s="56">
        <v>1429.4</v>
      </c>
      <c r="E1140" s="56"/>
      <c r="F1140" s="14">
        <f>IF(AND(LEFT($C1140,4)&lt;&gt;"8310")*OR(_xlfn.IFNA(MATCH(LEFT($B1140,8),Reference!$E:$E,0),0),(_xlfn.IFNA(MATCH(MID($B1140,5,4),Reference!$E:$E,0),0))),$D1140,)</f>
        <v>0</v>
      </c>
      <c r="G1140" s="14">
        <f t="shared" si="100"/>
        <v>0</v>
      </c>
      <c r="H1140" s="14">
        <f t="shared" si="101"/>
        <v>0</v>
      </c>
      <c r="I1140" s="14">
        <f>IF(AND(F1140=0,G1140=0,H1140=0,_xlfn.IFNA(MATCH(LEFT($B1140,8),Reference!$G:$G,0),0)),0,
IF(AND(F1140=0,G1140=0,H1140=0,_xlfn.IFNA(MATCH(LEFT($B1140,8),Reference!$H:$H,0),0)),$D1140,
IF(AND(F1140=0,G1140=0,H1140=0,_xlfn.IFNA(MATCH(LEFT($C1140,4),Reference!$H:$H,0),0)),$D1140,
IF((AND(F1140=0,G1140=0,H1140=0,(_xlfn.IFNA(MATCH(LEFT($B1140,4),Reference!$H:$H,0),0)))),$D1140,
IF(AND(F1140=0,G1140=0,H1140=0,_xlfn.IFNA(MATCH(MID($B1140,5,4),Reference!$H:$H,0),0),LEFT($C1140,4)&lt;&gt;"8865"),$D1140,0)))))</f>
        <v>0</v>
      </c>
      <c r="J1140" s="14">
        <f t="shared" si="102"/>
        <v>1429.4</v>
      </c>
      <c r="K1140" s="14">
        <f t="shared" si="103"/>
        <v>1429.4</v>
      </c>
      <c r="L1140" s="14">
        <f t="shared" si="104"/>
        <v>0</v>
      </c>
      <c r="M1140" s="14" t="str">
        <f>IFERROR(IFERROR(INDEX(Reference!$C:$C,MATCH(VALUE(LEFT(B1140,(FIND("-",B1140,1)-1))),Reference!$B:$B,0)),INDEX(Reference!$C:$C,MATCH((LEFT(B1140,(FIND("-",B1140,1)-1))),Reference!$B:$B,0))),IFERROR(IF(FIND("-",B1140),"Asset Management",""),""))</f>
        <v>DBU/Major Storms</v>
      </c>
      <c r="N1140" s="14" t="str">
        <f>_xlfn.IFNA(INDEX(Reference!$M:$N,MATCH($C1140,Reference!$M:$M,0),2),"Exclude")</f>
        <v>Nonlabor</v>
      </c>
      <c r="O1140" s="14" t="str">
        <f>VLOOKUP(X1140,'Department Detail'!$A$2:$F$5229,5,FALSE)</f>
        <v>Transmission Development</v>
      </c>
      <c r="R1140" s="76"/>
      <c r="X1140" s="14">
        <v>7900</v>
      </c>
    </row>
    <row r="1141" spans="1:24" s="14" customFormat="1" ht="15" thickBot="1" x14ac:dyDescent="0.35">
      <c r="A1141" s="13"/>
      <c r="B1141" s="57" t="s">
        <v>624</v>
      </c>
      <c r="C1141" s="57" t="s">
        <v>206</v>
      </c>
      <c r="D1141" s="56">
        <v>385.24</v>
      </c>
      <c r="E1141" s="56"/>
      <c r="F1141" s="14">
        <f>IF(AND(LEFT($C1141,4)&lt;&gt;"8310")*OR(_xlfn.IFNA(MATCH(LEFT($B1141,8),Reference!$E:$E,0),0),(_xlfn.IFNA(MATCH(MID($B1141,5,4),Reference!$E:$E,0),0))),$D1141,)</f>
        <v>0</v>
      </c>
      <c r="G1141" s="14">
        <f t="shared" si="100"/>
        <v>0</v>
      </c>
      <c r="H1141" s="14">
        <f t="shared" si="101"/>
        <v>0</v>
      </c>
      <c r="I1141" s="14">
        <f>IF(AND(F1141=0,G1141=0,H1141=0,_xlfn.IFNA(MATCH(LEFT($B1141,8),Reference!$G:$G,0),0)),0,
IF(AND(F1141=0,G1141=0,H1141=0,_xlfn.IFNA(MATCH(LEFT($B1141,8),Reference!$H:$H,0),0)),$D1141,
IF(AND(F1141=0,G1141=0,H1141=0,_xlfn.IFNA(MATCH(LEFT($C1141,4),Reference!$H:$H,0),0)),$D1141,
IF((AND(F1141=0,G1141=0,H1141=0,(_xlfn.IFNA(MATCH(LEFT($B1141,4),Reference!$H:$H,0),0)))),$D1141,
IF(AND(F1141=0,G1141=0,H1141=0,_xlfn.IFNA(MATCH(MID($B1141,5,4),Reference!$H:$H,0),0),LEFT($C1141,4)&lt;&gt;"8865"),$D1141,0)))))</f>
        <v>0</v>
      </c>
      <c r="J1141" s="14">
        <f t="shared" si="102"/>
        <v>385.24</v>
      </c>
      <c r="K1141" s="14">
        <f t="shared" si="103"/>
        <v>385.24</v>
      </c>
      <c r="L1141" s="14">
        <f t="shared" si="104"/>
        <v>0</v>
      </c>
      <c r="M1141" s="14" t="str">
        <f>IFERROR(IFERROR(INDEX(Reference!$C:$C,MATCH(VALUE(LEFT(B1141,(FIND("-",B1141,1)-1))),Reference!$B:$B,0)),INDEX(Reference!$C:$C,MATCH((LEFT(B1141,(FIND("-",B1141,1)-1))),Reference!$B:$B,0))),IFERROR(IF(FIND("-",B1141),"Asset Management",""),""))</f>
        <v>DBU/Major Storms</v>
      </c>
      <c r="N1141" s="14" t="str">
        <f>_xlfn.IFNA(INDEX(Reference!$M:$N,MATCH($C1141,Reference!$M:$M,0),2),"Exclude")</f>
        <v>Nonlabor</v>
      </c>
      <c r="O1141" s="14" t="str">
        <f>VLOOKUP(X1141,'Department Detail'!$A$2:$F$5229,5,FALSE)</f>
        <v>Transmission Development</v>
      </c>
      <c r="R1141" s="76"/>
      <c r="X1141" s="14">
        <v>7900</v>
      </c>
    </row>
    <row r="1142" spans="1:24" s="14" customFormat="1" ht="15" thickBot="1" x14ac:dyDescent="0.35">
      <c r="A1142" s="13"/>
      <c r="B1142" s="57" t="s">
        <v>624</v>
      </c>
      <c r="C1142" s="57" t="s">
        <v>246</v>
      </c>
      <c r="D1142" s="56">
        <v>1955.97</v>
      </c>
      <c r="E1142" s="56"/>
      <c r="F1142" s="14">
        <f>IF(AND(LEFT($C1142,4)&lt;&gt;"8310")*OR(_xlfn.IFNA(MATCH(LEFT($B1142,8),Reference!$E:$E,0),0),(_xlfn.IFNA(MATCH(MID($B1142,5,4),Reference!$E:$E,0),0))),$D1142,)</f>
        <v>0</v>
      </c>
      <c r="G1142" s="14">
        <f t="shared" si="100"/>
        <v>0</v>
      </c>
      <c r="H1142" s="14">
        <f t="shared" si="101"/>
        <v>0</v>
      </c>
      <c r="I1142" s="14">
        <f>IF(AND(F1142=0,G1142=0,H1142=0,_xlfn.IFNA(MATCH(LEFT($B1142,8),Reference!$G:$G,0),0)),0,
IF(AND(F1142=0,G1142=0,H1142=0,_xlfn.IFNA(MATCH(LEFT($B1142,8),Reference!$H:$H,0),0)),$D1142,
IF(AND(F1142=0,G1142=0,H1142=0,_xlfn.IFNA(MATCH(LEFT($C1142,4),Reference!$H:$H,0),0)),$D1142,
IF((AND(F1142=0,G1142=0,H1142=0,(_xlfn.IFNA(MATCH(LEFT($B1142,4),Reference!$H:$H,0),0)))),$D1142,
IF(AND(F1142=0,G1142=0,H1142=0,_xlfn.IFNA(MATCH(MID($B1142,5,4),Reference!$H:$H,0),0),LEFT($C1142,4)&lt;&gt;"8865"),$D1142,0)))))</f>
        <v>0</v>
      </c>
      <c r="J1142" s="14">
        <f t="shared" si="102"/>
        <v>1955.97</v>
      </c>
      <c r="K1142" s="14">
        <f t="shared" si="103"/>
        <v>1955.97</v>
      </c>
      <c r="L1142" s="14">
        <f t="shared" si="104"/>
        <v>0</v>
      </c>
      <c r="M1142" s="14" t="str">
        <f>IFERROR(IFERROR(INDEX(Reference!$C:$C,MATCH(VALUE(LEFT(B1142,(FIND("-",B1142,1)-1))),Reference!$B:$B,0)),INDEX(Reference!$C:$C,MATCH((LEFT(B1142,(FIND("-",B1142,1)-1))),Reference!$B:$B,0))),IFERROR(IF(FIND("-",B1142),"Asset Management",""),""))</f>
        <v>DBU/Major Storms</v>
      </c>
      <c r="N1142" s="14" t="str">
        <f>_xlfn.IFNA(INDEX(Reference!$M:$N,MATCH($C1142,Reference!$M:$M,0),2),"Exclude")</f>
        <v>Exclude</v>
      </c>
      <c r="O1142" s="14" t="str">
        <f>VLOOKUP(X1142,'Department Detail'!$A$2:$F$5229,5,FALSE)</f>
        <v>Transmission Development</v>
      </c>
      <c r="R1142" s="76"/>
      <c r="X1142" s="14">
        <v>7900</v>
      </c>
    </row>
    <row r="1143" spans="1:24" s="14" customFormat="1" ht="15" thickBot="1" x14ac:dyDescent="0.35">
      <c r="A1143" s="13"/>
      <c r="B1143" s="57" t="s">
        <v>624</v>
      </c>
      <c r="C1143" s="57" t="s">
        <v>188</v>
      </c>
      <c r="D1143" s="56">
        <v>1828.77</v>
      </c>
      <c r="E1143" s="56"/>
      <c r="F1143" s="14">
        <f>IF(AND(LEFT($C1143,4)&lt;&gt;"8310")*OR(_xlfn.IFNA(MATCH(LEFT($B1143,8),Reference!$E:$E,0),0),(_xlfn.IFNA(MATCH(MID($B1143,5,4),Reference!$E:$E,0),0))),$D1143,)</f>
        <v>0</v>
      </c>
      <c r="G1143" s="14">
        <f t="shared" si="100"/>
        <v>0</v>
      </c>
      <c r="H1143" s="14">
        <f t="shared" si="101"/>
        <v>0</v>
      </c>
      <c r="I1143" s="14">
        <f>IF(AND(F1143=0,G1143=0,H1143=0,_xlfn.IFNA(MATCH(LEFT($B1143,8),Reference!$G:$G,0),0)),0,
IF(AND(F1143=0,G1143=0,H1143=0,_xlfn.IFNA(MATCH(LEFT($B1143,8),Reference!$H:$H,0),0)),$D1143,
IF(AND(F1143=0,G1143=0,H1143=0,_xlfn.IFNA(MATCH(LEFT($C1143,4),Reference!$H:$H,0),0)),$D1143,
IF((AND(F1143=0,G1143=0,H1143=0,(_xlfn.IFNA(MATCH(LEFT($B1143,4),Reference!$H:$H,0),0)))),$D1143,
IF(AND(F1143=0,G1143=0,H1143=0,_xlfn.IFNA(MATCH(MID($B1143,5,4),Reference!$H:$H,0),0),LEFT($C1143,4)&lt;&gt;"8865"),$D1143,0)))))</f>
        <v>0</v>
      </c>
      <c r="J1143" s="14">
        <f t="shared" si="102"/>
        <v>1828.77</v>
      </c>
      <c r="K1143" s="14">
        <f t="shared" si="103"/>
        <v>1828.77</v>
      </c>
      <c r="L1143" s="14">
        <f t="shared" si="104"/>
        <v>0</v>
      </c>
      <c r="M1143" s="14" t="str">
        <f>IFERROR(IFERROR(INDEX(Reference!$C:$C,MATCH(VALUE(LEFT(B1143,(FIND("-",B1143,1)-1))),Reference!$B:$B,0)),INDEX(Reference!$C:$C,MATCH((LEFT(B1143,(FIND("-",B1143,1)-1))),Reference!$B:$B,0))),IFERROR(IF(FIND("-",B1143),"Asset Management",""),""))</f>
        <v>DBU/Major Storms</v>
      </c>
      <c r="N1143" s="14" t="str">
        <f>_xlfn.IFNA(INDEX(Reference!$M:$N,MATCH($C1143,Reference!$M:$M,0),2),"Exclude")</f>
        <v>NonUnion Labor</v>
      </c>
      <c r="O1143" s="14" t="str">
        <f>VLOOKUP(X1143,'Department Detail'!$A$2:$F$5229,5,FALSE)</f>
        <v>Transmission Development</v>
      </c>
      <c r="R1143" s="76"/>
      <c r="X1143" s="14">
        <v>7900</v>
      </c>
    </row>
    <row r="1144" spans="1:24" s="14" customFormat="1" ht="15" thickBot="1" x14ac:dyDescent="0.35">
      <c r="A1144" s="13"/>
      <c r="B1144" s="57" t="s">
        <v>625</v>
      </c>
      <c r="C1144" s="57" t="s">
        <v>185</v>
      </c>
      <c r="D1144" s="56">
        <v>2408.11</v>
      </c>
      <c r="E1144" s="56"/>
      <c r="F1144" s="14">
        <f>IF(AND(LEFT($C1144,4)&lt;&gt;"8310")*OR(_xlfn.IFNA(MATCH(LEFT($B1144,8),Reference!$E:$E,0),0),(_xlfn.IFNA(MATCH(MID($B1144,5,4),Reference!$E:$E,0),0))),$D1144,)</f>
        <v>0</v>
      </c>
      <c r="G1144" s="14">
        <f t="shared" si="100"/>
        <v>0</v>
      </c>
      <c r="H1144" s="14">
        <f t="shared" si="101"/>
        <v>0</v>
      </c>
      <c r="I1144" s="14">
        <f>IF(AND(F1144=0,G1144=0,H1144=0,_xlfn.IFNA(MATCH(LEFT($B1144,8),Reference!$G:$G,0),0)),0,
IF(AND(F1144=0,G1144=0,H1144=0,_xlfn.IFNA(MATCH(LEFT($B1144,8),Reference!$H:$H,0),0)),$D1144,
IF(AND(F1144=0,G1144=0,H1144=0,_xlfn.IFNA(MATCH(LEFT($C1144,4),Reference!$H:$H,0),0)),$D1144,
IF((AND(F1144=0,G1144=0,H1144=0,(_xlfn.IFNA(MATCH(LEFT($B1144,4),Reference!$H:$H,0),0)))),$D1144,
IF(AND(F1144=0,G1144=0,H1144=0,_xlfn.IFNA(MATCH(MID($B1144,5,4),Reference!$H:$H,0),0),LEFT($C1144,4)&lt;&gt;"8865"),$D1144,0)))))</f>
        <v>0</v>
      </c>
      <c r="J1144" s="14">
        <f t="shared" si="102"/>
        <v>2408.11</v>
      </c>
      <c r="K1144" s="14">
        <f t="shared" si="103"/>
        <v>2408.11</v>
      </c>
      <c r="L1144" s="14">
        <f t="shared" si="104"/>
        <v>0</v>
      </c>
      <c r="M1144" s="14" t="str">
        <f>IFERROR(IFERROR(INDEX(Reference!$C:$C,MATCH(VALUE(LEFT(B1144,(FIND("-",B1144,1)-1))),Reference!$B:$B,0)),INDEX(Reference!$C:$C,MATCH((LEFT(B1144,(FIND("-",B1144,1)-1))),Reference!$B:$B,0))),IFERROR(IF(FIND("-",B1144),"Asset Management",""),""))</f>
        <v>DBU/Major Storms</v>
      </c>
      <c r="N1144" s="14" t="str">
        <f>_xlfn.IFNA(INDEX(Reference!$M:$N,MATCH($C1144,Reference!$M:$M,0),2),"Exclude")</f>
        <v>NonUnion Labor</v>
      </c>
      <c r="O1144" s="14" t="str">
        <f>VLOOKUP(X1144,'Department Detail'!$A$2:$F$5229,5,FALSE)</f>
        <v>Transmission Development</v>
      </c>
      <c r="R1144" s="76"/>
      <c r="X1144" s="14">
        <v>7900</v>
      </c>
    </row>
    <row r="1145" spans="1:24" s="14" customFormat="1" ht="15" thickBot="1" x14ac:dyDescent="0.35">
      <c r="A1145" s="13"/>
      <c r="B1145" s="57" t="s">
        <v>625</v>
      </c>
      <c r="C1145" s="57" t="s">
        <v>195</v>
      </c>
      <c r="D1145" s="56">
        <v>3911.0299999999997</v>
      </c>
      <c r="E1145" s="56"/>
      <c r="F1145" s="14">
        <f>IF(AND(LEFT($C1145,4)&lt;&gt;"8310")*OR(_xlfn.IFNA(MATCH(LEFT($B1145,8),Reference!$E:$E,0),0),(_xlfn.IFNA(MATCH(MID($B1145,5,4),Reference!$E:$E,0),0))),$D1145,)</f>
        <v>0</v>
      </c>
      <c r="G1145" s="14">
        <f t="shared" si="100"/>
        <v>0</v>
      </c>
      <c r="H1145" s="14">
        <f t="shared" si="101"/>
        <v>0</v>
      </c>
      <c r="I1145" s="14">
        <f>IF(AND(F1145=0,G1145=0,H1145=0,_xlfn.IFNA(MATCH(LEFT($B1145,8),Reference!$G:$G,0),0)),0,
IF(AND(F1145=0,G1145=0,H1145=0,_xlfn.IFNA(MATCH(LEFT($B1145,8),Reference!$H:$H,0),0)),$D1145,
IF(AND(F1145=0,G1145=0,H1145=0,_xlfn.IFNA(MATCH(LEFT($C1145,4),Reference!$H:$H,0),0)),$D1145,
IF((AND(F1145=0,G1145=0,H1145=0,(_xlfn.IFNA(MATCH(LEFT($B1145,4),Reference!$H:$H,0),0)))),$D1145,
IF(AND(F1145=0,G1145=0,H1145=0,_xlfn.IFNA(MATCH(MID($B1145,5,4),Reference!$H:$H,0),0),LEFT($C1145,4)&lt;&gt;"8865"),$D1145,0)))))</f>
        <v>0</v>
      </c>
      <c r="J1145" s="14">
        <f t="shared" si="102"/>
        <v>3911.0299999999997</v>
      </c>
      <c r="K1145" s="14">
        <f t="shared" si="103"/>
        <v>3911.0299999999997</v>
      </c>
      <c r="L1145" s="14">
        <f t="shared" si="104"/>
        <v>0</v>
      </c>
      <c r="M1145" s="14" t="str">
        <f>IFERROR(IFERROR(INDEX(Reference!$C:$C,MATCH(VALUE(LEFT(B1145,(FIND("-",B1145,1)-1))),Reference!$B:$B,0)),INDEX(Reference!$C:$C,MATCH((LEFT(B1145,(FIND("-",B1145,1)-1))),Reference!$B:$B,0))),IFERROR(IF(FIND("-",B1145),"Asset Management",""),""))</f>
        <v>DBU/Major Storms</v>
      </c>
      <c r="N1145" s="14" t="str">
        <f>_xlfn.IFNA(INDEX(Reference!$M:$N,MATCH($C1145,Reference!$M:$M,0),2),"Exclude")</f>
        <v>NonUnion Labor</v>
      </c>
      <c r="O1145" s="14" t="str">
        <f>VLOOKUP(X1145,'Department Detail'!$A$2:$F$5229,5,FALSE)</f>
        <v>T&amp;D Engineering</v>
      </c>
      <c r="R1145" s="76"/>
      <c r="X1145" s="14" t="s">
        <v>626</v>
      </c>
    </row>
    <row r="1146" spans="1:24" s="14" customFormat="1" ht="15" thickBot="1" x14ac:dyDescent="0.35">
      <c r="A1146" s="13"/>
      <c r="B1146" s="57" t="s">
        <v>625</v>
      </c>
      <c r="C1146" s="57" t="s">
        <v>197</v>
      </c>
      <c r="D1146" s="56">
        <v>2841.6</v>
      </c>
      <c r="E1146" s="56"/>
      <c r="F1146" s="14">
        <f>IF(AND(LEFT($C1146,4)&lt;&gt;"8310")*OR(_xlfn.IFNA(MATCH(LEFT($B1146,8),Reference!$E:$E,0),0),(_xlfn.IFNA(MATCH(MID($B1146,5,4),Reference!$E:$E,0),0))),$D1146,)</f>
        <v>0</v>
      </c>
      <c r="G1146" s="14">
        <f t="shared" si="100"/>
        <v>0</v>
      </c>
      <c r="H1146" s="14">
        <f t="shared" si="101"/>
        <v>0</v>
      </c>
      <c r="I1146" s="14">
        <f>IF(AND(F1146=0,G1146=0,H1146=0,_xlfn.IFNA(MATCH(LEFT($B1146,8),Reference!$G:$G,0),0)),0,
IF(AND(F1146=0,G1146=0,H1146=0,_xlfn.IFNA(MATCH(LEFT($B1146,8),Reference!$H:$H,0),0)),$D1146,
IF(AND(F1146=0,G1146=0,H1146=0,_xlfn.IFNA(MATCH(LEFT($C1146,4),Reference!$H:$H,0),0)),$D1146,
IF((AND(F1146=0,G1146=0,H1146=0,(_xlfn.IFNA(MATCH(LEFT($B1146,4),Reference!$H:$H,0),0)))),$D1146,
IF(AND(F1146=0,G1146=0,H1146=0,_xlfn.IFNA(MATCH(MID($B1146,5,4),Reference!$H:$H,0),0),LEFT($C1146,4)&lt;&gt;"8865"),$D1146,0)))))</f>
        <v>0</v>
      </c>
      <c r="J1146" s="14">
        <f t="shared" si="102"/>
        <v>2841.6</v>
      </c>
      <c r="K1146" s="14">
        <f t="shared" si="103"/>
        <v>2841.6</v>
      </c>
      <c r="L1146" s="14">
        <f t="shared" si="104"/>
        <v>0</v>
      </c>
      <c r="M1146" s="14" t="str">
        <f>IFERROR(IFERROR(INDEX(Reference!$C:$C,MATCH(VALUE(LEFT(B1146,(FIND("-",B1146,1)-1))),Reference!$B:$B,0)),INDEX(Reference!$C:$C,MATCH((LEFT(B1146,(FIND("-",B1146,1)-1))),Reference!$B:$B,0))),IFERROR(IF(FIND("-",B1146),"Asset Management",""),""))</f>
        <v>DBU/Major Storms</v>
      </c>
      <c r="N1146" s="14" t="str">
        <f>_xlfn.IFNA(INDEX(Reference!$M:$N,MATCH($C1146,Reference!$M:$M,0),2),"Exclude")</f>
        <v>Union Labor</v>
      </c>
      <c r="O1146" s="14" t="str">
        <f>VLOOKUP(X1146,'Department Detail'!$A$2:$F$5229,5,FALSE)</f>
        <v>T&amp;D Engineering</v>
      </c>
      <c r="R1146" s="76"/>
      <c r="X1146" s="14" t="s">
        <v>626</v>
      </c>
    </row>
    <row r="1147" spans="1:24" s="14" customFormat="1" ht="15" thickBot="1" x14ac:dyDescent="0.35">
      <c r="A1147" s="13"/>
      <c r="B1147" s="57" t="s">
        <v>625</v>
      </c>
      <c r="C1147" s="57" t="s">
        <v>206</v>
      </c>
      <c r="D1147" s="56">
        <v>263.39</v>
      </c>
      <c r="E1147" s="56"/>
      <c r="F1147" s="14">
        <f>IF(AND(LEFT($C1147,4)&lt;&gt;"8310")*OR(_xlfn.IFNA(MATCH(LEFT($B1147,8),Reference!$E:$E,0),0),(_xlfn.IFNA(MATCH(MID($B1147,5,4),Reference!$E:$E,0),0))),$D1147,)</f>
        <v>0</v>
      </c>
      <c r="G1147" s="14">
        <f t="shared" si="100"/>
        <v>0</v>
      </c>
      <c r="H1147" s="14">
        <f t="shared" si="101"/>
        <v>0</v>
      </c>
      <c r="I1147" s="14">
        <f>IF(AND(F1147=0,G1147=0,H1147=0,_xlfn.IFNA(MATCH(LEFT($B1147,8),Reference!$G:$G,0),0)),0,
IF(AND(F1147=0,G1147=0,H1147=0,_xlfn.IFNA(MATCH(LEFT($B1147,8),Reference!$H:$H,0),0)),$D1147,
IF(AND(F1147=0,G1147=0,H1147=0,_xlfn.IFNA(MATCH(LEFT($C1147,4),Reference!$H:$H,0),0)),$D1147,
IF((AND(F1147=0,G1147=0,H1147=0,(_xlfn.IFNA(MATCH(LEFT($B1147,4),Reference!$H:$H,0),0)))),$D1147,
IF(AND(F1147=0,G1147=0,H1147=0,_xlfn.IFNA(MATCH(MID($B1147,5,4),Reference!$H:$H,0),0),LEFT($C1147,4)&lt;&gt;"8865"),$D1147,0)))))</f>
        <v>0</v>
      </c>
      <c r="J1147" s="14">
        <f t="shared" si="102"/>
        <v>263.39</v>
      </c>
      <c r="K1147" s="14">
        <f t="shared" si="103"/>
        <v>263.39</v>
      </c>
      <c r="L1147" s="14">
        <f t="shared" si="104"/>
        <v>0</v>
      </c>
      <c r="M1147" s="14" t="str">
        <f>IFERROR(IFERROR(INDEX(Reference!$C:$C,MATCH(VALUE(LEFT(B1147,(FIND("-",B1147,1)-1))),Reference!$B:$B,0)),INDEX(Reference!$C:$C,MATCH((LEFT(B1147,(FIND("-",B1147,1)-1))),Reference!$B:$B,0))),IFERROR(IF(FIND("-",B1147),"Asset Management",""),""))</f>
        <v>DBU/Major Storms</v>
      </c>
      <c r="N1147" s="14" t="str">
        <f>_xlfn.IFNA(INDEX(Reference!$M:$N,MATCH($C1147,Reference!$M:$M,0),2),"Exclude")</f>
        <v>Nonlabor</v>
      </c>
      <c r="O1147" s="14" t="str">
        <f>VLOOKUP(X1147,'Department Detail'!$A$2:$F$5229,5,FALSE)</f>
        <v>Asset Management</v>
      </c>
      <c r="R1147" s="76"/>
      <c r="X1147" s="14">
        <v>2182</v>
      </c>
    </row>
    <row r="1148" spans="1:24" s="14" customFormat="1" ht="15" thickBot="1" x14ac:dyDescent="0.35">
      <c r="A1148" s="13"/>
      <c r="B1148" s="57" t="s">
        <v>625</v>
      </c>
      <c r="C1148" s="57" t="s">
        <v>188</v>
      </c>
      <c r="D1148" s="56">
        <v>3287.52</v>
      </c>
      <c r="E1148" s="56"/>
      <c r="F1148" s="14">
        <f>IF(AND(LEFT($C1148,4)&lt;&gt;"8310")*OR(_xlfn.IFNA(MATCH(LEFT($B1148,8),Reference!$E:$E,0),0),(_xlfn.IFNA(MATCH(MID($B1148,5,4),Reference!$E:$E,0),0))),$D1148,)</f>
        <v>0</v>
      </c>
      <c r="G1148" s="14">
        <f t="shared" si="100"/>
        <v>0</v>
      </c>
      <c r="H1148" s="14">
        <f t="shared" si="101"/>
        <v>0</v>
      </c>
      <c r="I1148" s="14">
        <f>IF(AND(F1148=0,G1148=0,H1148=0,_xlfn.IFNA(MATCH(LEFT($B1148,8),Reference!$G:$G,0),0)),0,
IF(AND(F1148=0,G1148=0,H1148=0,_xlfn.IFNA(MATCH(LEFT($B1148,8),Reference!$H:$H,0),0)),$D1148,
IF(AND(F1148=0,G1148=0,H1148=0,_xlfn.IFNA(MATCH(LEFT($C1148,4),Reference!$H:$H,0),0)),$D1148,
IF((AND(F1148=0,G1148=0,H1148=0,(_xlfn.IFNA(MATCH(LEFT($B1148,4),Reference!$H:$H,0),0)))),$D1148,
IF(AND(F1148=0,G1148=0,H1148=0,_xlfn.IFNA(MATCH(MID($B1148,5,4),Reference!$H:$H,0),0),LEFT($C1148,4)&lt;&gt;"8865"),$D1148,0)))))</f>
        <v>0</v>
      </c>
      <c r="J1148" s="14">
        <f t="shared" si="102"/>
        <v>3287.52</v>
      </c>
      <c r="K1148" s="14">
        <f t="shared" si="103"/>
        <v>3287.52</v>
      </c>
      <c r="L1148" s="14">
        <f t="shared" si="104"/>
        <v>0</v>
      </c>
      <c r="M1148" s="14" t="str">
        <f>IFERROR(IFERROR(INDEX(Reference!$C:$C,MATCH(VALUE(LEFT(B1148,(FIND("-",B1148,1)-1))),Reference!$B:$B,0)),INDEX(Reference!$C:$C,MATCH((LEFT(B1148,(FIND("-",B1148,1)-1))),Reference!$B:$B,0))),IFERROR(IF(FIND("-",B1148),"Asset Management",""),""))</f>
        <v>DBU/Major Storms</v>
      </c>
      <c r="N1148" s="14" t="str">
        <f>_xlfn.IFNA(INDEX(Reference!$M:$N,MATCH($C1148,Reference!$M:$M,0),2),"Exclude")</f>
        <v>NonUnion Labor</v>
      </c>
      <c r="O1148" s="14" t="str">
        <f>VLOOKUP(X1148,'Department Detail'!$A$2:$F$5229,5,FALSE)</f>
        <v>Asset Management</v>
      </c>
      <c r="R1148" s="76"/>
      <c r="X1148" s="14">
        <v>2182</v>
      </c>
    </row>
    <row r="1149" spans="1:24" s="14" customFormat="1" ht="15" thickBot="1" x14ac:dyDescent="0.35">
      <c r="A1149" s="13"/>
      <c r="B1149" s="57" t="s">
        <v>627</v>
      </c>
      <c r="C1149" s="57" t="s">
        <v>185</v>
      </c>
      <c r="D1149" s="56">
        <v>842.46999999999991</v>
      </c>
      <c r="E1149" s="56"/>
      <c r="F1149" s="14">
        <f>IF(AND(LEFT($C1149,4)&lt;&gt;"8310")*OR(_xlfn.IFNA(MATCH(LEFT($B1149,8),Reference!$E:$E,0),0),(_xlfn.IFNA(MATCH(MID($B1149,5,4),Reference!$E:$E,0),0))),$D1149,)</f>
        <v>0</v>
      </c>
      <c r="G1149" s="14">
        <f t="shared" si="100"/>
        <v>0</v>
      </c>
      <c r="H1149" s="14">
        <f t="shared" si="101"/>
        <v>0</v>
      </c>
      <c r="I1149" s="14">
        <f>IF(AND(F1149=0,G1149=0,H1149=0,_xlfn.IFNA(MATCH(LEFT($B1149,8),Reference!$G:$G,0),0)),0,
IF(AND(F1149=0,G1149=0,H1149=0,_xlfn.IFNA(MATCH(LEFT($B1149,8),Reference!$H:$H,0),0)),$D1149,
IF(AND(F1149=0,G1149=0,H1149=0,_xlfn.IFNA(MATCH(LEFT($C1149,4),Reference!$H:$H,0),0)),$D1149,
IF((AND(F1149=0,G1149=0,H1149=0,(_xlfn.IFNA(MATCH(LEFT($B1149,4),Reference!$H:$H,0),0)))),$D1149,
IF(AND(F1149=0,G1149=0,H1149=0,_xlfn.IFNA(MATCH(MID($B1149,5,4),Reference!$H:$H,0),0),LEFT($C1149,4)&lt;&gt;"8865"),$D1149,0)))))</f>
        <v>0</v>
      </c>
      <c r="J1149" s="14">
        <f t="shared" si="102"/>
        <v>842.46999999999991</v>
      </c>
      <c r="K1149" s="14">
        <f t="shared" si="103"/>
        <v>842.46999999999991</v>
      </c>
      <c r="L1149" s="14">
        <f t="shared" si="104"/>
        <v>0</v>
      </c>
      <c r="M1149" s="14" t="str">
        <f>IFERROR(IFERROR(INDEX(Reference!$C:$C,MATCH(VALUE(LEFT(B1149,(FIND("-",B1149,1)-1))),Reference!$B:$B,0)),INDEX(Reference!$C:$C,MATCH((LEFT(B1149,(FIND("-",B1149,1)-1))),Reference!$B:$B,0))),IFERROR(IF(FIND("-",B1149),"Asset Management",""),""))</f>
        <v>DBU/Major Storms</v>
      </c>
      <c r="N1149" s="14" t="str">
        <f>_xlfn.IFNA(INDEX(Reference!$M:$N,MATCH($C1149,Reference!$M:$M,0),2),"Exclude")</f>
        <v>NonUnion Labor</v>
      </c>
      <c r="O1149" s="14" t="str">
        <f>VLOOKUP(X1149,'Department Detail'!$A$2:$F$5229,5,FALSE)</f>
        <v>Asset Management</v>
      </c>
      <c r="R1149" s="76"/>
      <c r="X1149" s="14">
        <v>2182</v>
      </c>
    </row>
    <row r="1150" spans="1:24" s="14" customFormat="1" ht="15" thickBot="1" x14ac:dyDescent="0.35">
      <c r="A1150" s="13"/>
      <c r="B1150" s="57" t="s">
        <v>627</v>
      </c>
      <c r="C1150" s="57" t="s">
        <v>186</v>
      </c>
      <c r="D1150" s="56">
        <v>3766.0999999999995</v>
      </c>
      <c r="E1150" s="56"/>
      <c r="F1150" s="14">
        <f>IF(AND(LEFT($C1150,4)&lt;&gt;"8310")*OR(_xlfn.IFNA(MATCH(LEFT($B1150,8),Reference!$E:$E,0),0),(_xlfn.IFNA(MATCH(MID($B1150,5,4),Reference!$E:$E,0),0))),$D1150,)</f>
        <v>0</v>
      </c>
      <c r="G1150" s="14">
        <f t="shared" si="100"/>
        <v>0</v>
      </c>
      <c r="H1150" s="14">
        <f t="shared" si="101"/>
        <v>0</v>
      </c>
      <c r="I1150" s="14">
        <f>IF(AND(F1150=0,G1150=0,H1150=0,_xlfn.IFNA(MATCH(LEFT($B1150,8),Reference!$G:$G,0),0)),0,
IF(AND(F1150=0,G1150=0,H1150=0,_xlfn.IFNA(MATCH(LEFT($B1150,8),Reference!$H:$H,0),0)),$D1150,
IF(AND(F1150=0,G1150=0,H1150=0,_xlfn.IFNA(MATCH(LEFT($C1150,4),Reference!$H:$H,0),0)),$D1150,
IF((AND(F1150=0,G1150=0,H1150=0,(_xlfn.IFNA(MATCH(LEFT($B1150,4),Reference!$H:$H,0),0)))),$D1150,
IF(AND(F1150=0,G1150=0,H1150=0,_xlfn.IFNA(MATCH(MID($B1150,5,4),Reference!$H:$H,0),0),LEFT($C1150,4)&lt;&gt;"8865"),$D1150,0)))))</f>
        <v>0</v>
      </c>
      <c r="J1150" s="14">
        <f t="shared" si="102"/>
        <v>3766.0999999999995</v>
      </c>
      <c r="K1150" s="14">
        <f t="shared" si="103"/>
        <v>3766.0999999999995</v>
      </c>
      <c r="L1150" s="14">
        <f t="shared" si="104"/>
        <v>0</v>
      </c>
      <c r="M1150" s="14" t="str">
        <f>IFERROR(IFERROR(INDEX(Reference!$C:$C,MATCH(VALUE(LEFT(B1150,(FIND("-",B1150,1)-1))),Reference!$B:$B,0)),INDEX(Reference!$C:$C,MATCH((LEFT(B1150,(FIND("-",B1150,1)-1))),Reference!$B:$B,0))),IFERROR(IF(FIND("-",B1150),"Asset Management",""),""))</f>
        <v>DBU/Major Storms</v>
      </c>
      <c r="N1150" s="14" t="str">
        <f>_xlfn.IFNA(INDEX(Reference!$M:$N,MATCH($C1150,Reference!$M:$M,0),2),"Exclude")</f>
        <v>Union Labor</v>
      </c>
      <c r="O1150" s="14" t="str">
        <f>VLOOKUP(X1150,'Department Detail'!$A$2:$F$5229,5,FALSE)</f>
        <v>Asset Management</v>
      </c>
      <c r="R1150" s="76"/>
      <c r="X1150" s="14">
        <v>2182</v>
      </c>
    </row>
    <row r="1151" spans="1:24" s="14" customFormat="1" ht="15" thickBot="1" x14ac:dyDescent="0.35">
      <c r="A1151" s="13"/>
      <c r="B1151" s="57" t="s">
        <v>627</v>
      </c>
      <c r="C1151" s="57" t="s">
        <v>197</v>
      </c>
      <c r="D1151" s="56">
        <v>1620</v>
      </c>
      <c r="E1151" s="56"/>
      <c r="F1151" s="14">
        <f>IF(AND(LEFT($C1151,4)&lt;&gt;"8310")*OR(_xlfn.IFNA(MATCH(LEFT($B1151,8),Reference!$E:$E,0),0),(_xlfn.IFNA(MATCH(MID($B1151,5,4),Reference!$E:$E,0),0))),$D1151,)</f>
        <v>0</v>
      </c>
      <c r="G1151" s="14">
        <f t="shared" ref="G1151:G1214" si="105">IF(AND(ISNUMBER(SEARCH("5024*",B1151)),(F1151=0)),D1151,)</f>
        <v>0</v>
      </c>
      <c r="H1151" s="14">
        <f t="shared" ref="H1151:H1214" si="106">IF(AND(ISNUMBER(SEARCH("5025*",B1151)),(F1151=0)),D1151,)</f>
        <v>0</v>
      </c>
      <c r="I1151" s="14">
        <f>IF(AND(F1151=0,G1151=0,H1151=0,_xlfn.IFNA(MATCH(LEFT($B1151,8),Reference!$G:$G,0),0)),0,
IF(AND(F1151=0,G1151=0,H1151=0,_xlfn.IFNA(MATCH(LEFT($B1151,8),Reference!$H:$H,0),0)),$D1151,
IF(AND(F1151=0,G1151=0,H1151=0,_xlfn.IFNA(MATCH(LEFT($C1151,4),Reference!$H:$H,0),0)),$D1151,
IF((AND(F1151=0,G1151=0,H1151=0,(_xlfn.IFNA(MATCH(LEFT($B1151,4),Reference!$H:$H,0),0)))),$D1151,
IF(AND(F1151=0,G1151=0,H1151=0,_xlfn.IFNA(MATCH(MID($B1151,5,4),Reference!$H:$H,0),0),LEFT($C1151,4)&lt;&gt;"8865"),$D1151,0)))))</f>
        <v>0</v>
      </c>
      <c r="J1151" s="14">
        <f t="shared" ref="J1151:J1214" si="107">IF(AND(F1151=0,G1151=0,H1151=0,I1151=0),D1151,)</f>
        <v>1620</v>
      </c>
      <c r="K1151" s="14">
        <f t="shared" ref="K1151:K1214" si="108">SUM(F1151:J1151)</f>
        <v>1620</v>
      </c>
      <c r="L1151" s="14">
        <f t="shared" ref="L1151:L1214" si="109">K1151-D1151</f>
        <v>0</v>
      </c>
      <c r="M1151" s="14" t="str">
        <f>IFERROR(IFERROR(INDEX(Reference!$C:$C,MATCH(VALUE(LEFT(B1151,(FIND("-",B1151,1)-1))),Reference!$B:$B,0)),INDEX(Reference!$C:$C,MATCH((LEFT(B1151,(FIND("-",B1151,1)-1))),Reference!$B:$B,0))),IFERROR(IF(FIND("-",B1151),"Asset Management",""),""))</f>
        <v>DBU/Major Storms</v>
      </c>
      <c r="N1151" s="14" t="str">
        <f>_xlfn.IFNA(INDEX(Reference!$M:$N,MATCH($C1151,Reference!$M:$M,0),2),"Exclude")</f>
        <v>Union Labor</v>
      </c>
      <c r="O1151" s="14" t="str">
        <f>VLOOKUP(X1151,'Department Detail'!$A$2:$F$5229,5,FALSE)</f>
        <v>Asset Management</v>
      </c>
      <c r="R1151" s="76"/>
      <c r="X1151" s="14">
        <v>2182</v>
      </c>
    </row>
    <row r="1152" spans="1:24" s="14" customFormat="1" ht="15" thickBot="1" x14ac:dyDescent="0.35">
      <c r="A1152" s="13"/>
      <c r="B1152" s="57" t="s">
        <v>627</v>
      </c>
      <c r="C1152" s="57" t="s">
        <v>188</v>
      </c>
      <c r="D1152" s="56">
        <v>1046.98</v>
      </c>
      <c r="E1152" s="56"/>
      <c r="F1152" s="14">
        <f>IF(AND(LEFT($C1152,4)&lt;&gt;"8310")*OR(_xlfn.IFNA(MATCH(LEFT($B1152,8),Reference!$E:$E,0),0),(_xlfn.IFNA(MATCH(MID($B1152,5,4),Reference!$E:$E,0),0))),$D1152,)</f>
        <v>0</v>
      </c>
      <c r="G1152" s="14">
        <f t="shared" si="105"/>
        <v>0</v>
      </c>
      <c r="H1152" s="14">
        <f t="shared" si="106"/>
        <v>0</v>
      </c>
      <c r="I1152" s="14">
        <f>IF(AND(F1152=0,G1152=0,H1152=0,_xlfn.IFNA(MATCH(LEFT($B1152,8),Reference!$G:$G,0),0)),0,
IF(AND(F1152=0,G1152=0,H1152=0,_xlfn.IFNA(MATCH(LEFT($B1152,8),Reference!$H:$H,0),0)),$D1152,
IF(AND(F1152=0,G1152=0,H1152=0,_xlfn.IFNA(MATCH(LEFT($C1152,4),Reference!$H:$H,0),0)),$D1152,
IF((AND(F1152=0,G1152=0,H1152=0,(_xlfn.IFNA(MATCH(LEFT($B1152,4),Reference!$H:$H,0),0)))),$D1152,
IF(AND(F1152=0,G1152=0,H1152=0,_xlfn.IFNA(MATCH(MID($B1152,5,4),Reference!$H:$H,0),0),LEFT($C1152,4)&lt;&gt;"8865"),$D1152,0)))))</f>
        <v>0</v>
      </c>
      <c r="J1152" s="14">
        <f t="shared" si="107"/>
        <v>1046.98</v>
      </c>
      <c r="K1152" s="14">
        <f t="shared" si="108"/>
        <v>1046.98</v>
      </c>
      <c r="L1152" s="14">
        <f t="shared" si="109"/>
        <v>0</v>
      </c>
      <c r="M1152" s="14" t="str">
        <f>IFERROR(IFERROR(INDEX(Reference!$C:$C,MATCH(VALUE(LEFT(B1152,(FIND("-",B1152,1)-1))),Reference!$B:$B,0)),INDEX(Reference!$C:$C,MATCH((LEFT(B1152,(FIND("-",B1152,1)-1))),Reference!$B:$B,0))),IFERROR(IF(FIND("-",B1152),"Asset Management",""),""))</f>
        <v>DBU/Major Storms</v>
      </c>
      <c r="N1152" s="14" t="str">
        <f>_xlfn.IFNA(INDEX(Reference!$M:$N,MATCH($C1152,Reference!$M:$M,0),2),"Exclude")</f>
        <v>NonUnion Labor</v>
      </c>
      <c r="O1152" s="14" t="str">
        <f>VLOOKUP(X1152,'Department Detail'!$A$2:$F$5229,5,FALSE)</f>
        <v>Asset Management</v>
      </c>
      <c r="R1152" s="76"/>
      <c r="X1152" s="14">
        <v>2182</v>
      </c>
    </row>
    <row r="1153" spans="1:24" s="14" customFormat="1" ht="15" thickBot="1" x14ac:dyDescent="0.35">
      <c r="A1153" s="13"/>
      <c r="B1153" s="57" t="s">
        <v>627</v>
      </c>
      <c r="C1153" s="57" t="s">
        <v>191</v>
      </c>
      <c r="D1153" s="56">
        <v>3240.09</v>
      </c>
      <c r="E1153" s="56"/>
      <c r="F1153" s="14">
        <f>IF(AND(LEFT($C1153,4)&lt;&gt;"8310")*OR(_xlfn.IFNA(MATCH(LEFT($B1153,8),Reference!$E:$E,0),0),(_xlfn.IFNA(MATCH(MID($B1153,5,4),Reference!$E:$E,0),0))),$D1153,)</f>
        <v>0</v>
      </c>
      <c r="G1153" s="14">
        <f t="shared" si="105"/>
        <v>0</v>
      </c>
      <c r="H1153" s="14">
        <f t="shared" si="106"/>
        <v>0</v>
      </c>
      <c r="I1153" s="14">
        <f>IF(AND(F1153=0,G1153=0,H1153=0,_xlfn.IFNA(MATCH(LEFT($B1153,8),Reference!$G:$G,0),0)),0,
IF(AND(F1153=0,G1153=0,H1153=0,_xlfn.IFNA(MATCH(LEFT($B1153,8),Reference!$H:$H,0),0)),$D1153,
IF(AND(F1153=0,G1153=0,H1153=0,_xlfn.IFNA(MATCH(LEFT($C1153,4),Reference!$H:$H,0),0)),$D1153,
IF((AND(F1153=0,G1153=0,H1153=0,(_xlfn.IFNA(MATCH(LEFT($B1153,4),Reference!$H:$H,0),0)))),$D1153,
IF(AND(F1153=0,G1153=0,H1153=0,_xlfn.IFNA(MATCH(MID($B1153,5,4),Reference!$H:$H,0),0),LEFT($C1153,4)&lt;&gt;"8865"),$D1153,0)))))</f>
        <v>0</v>
      </c>
      <c r="J1153" s="14">
        <f t="shared" si="107"/>
        <v>3240.09</v>
      </c>
      <c r="K1153" s="14">
        <f t="shared" si="108"/>
        <v>3240.09</v>
      </c>
      <c r="L1153" s="14">
        <f t="shared" si="109"/>
        <v>0</v>
      </c>
      <c r="M1153" s="14" t="str">
        <f>IFERROR(IFERROR(INDEX(Reference!$C:$C,MATCH(VALUE(LEFT(B1153,(FIND("-",B1153,1)-1))),Reference!$B:$B,0)),INDEX(Reference!$C:$C,MATCH((LEFT(B1153,(FIND("-",B1153,1)-1))),Reference!$B:$B,0))),IFERROR(IF(FIND("-",B1153),"Asset Management",""),""))</f>
        <v>DBU/Major Storms</v>
      </c>
      <c r="N1153" s="14" t="str">
        <f>_xlfn.IFNA(INDEX(Reference!$M:$N,MATCH($C1153,Reference!$M:$M,0),2),"Exclude")</f>
        <v>Union Labor</v>
      </c>
      <c r="O1153" s="14" t="str">
        <f>VLOOKUP(X1153,'Department Detail'!$A$2:$F$5229,5,FALSE)</f>
        <v>Asset Management</v>
      </c>
      <c r="R1153" s="76"/>
      <c r="X1153" s="14">
        <v>2182</v>
      </c>
    </row>
    <row r="1154" spans="1:24" s="14" customFormat="1" ht="15" thickBot="1" x14ac:dyDescent="0.35">
      <c r="A1154" s="13"/>
      <c r="B1154" s="57" t="s">
        <v>628</v>
      </c>
      <c r="C1154" s="57" t="s">
        <v>195</v>
      </c>
      <c r="D1154" s="56">
        <v>200</v>
      </c>
      <c r="E1154" s="56"/>
      <c r="F1154" s="14">
        <f>IF(AND(LEFT($C1154,4)&lt;&gt;"8310")*OR(_xlfn.IFNA(MATCH(LEFT($B1154,8),Reference!$E:$E,0),0),(_xlfn.IFNA(MATCH(MID($B1154,5,4),Reference!$E:$E,0),0))),$D1154,)</f>
        <v>0</v>
      </c>
      <c r="G1154" s="14">
        <f t="shared" si="105"/>
        <v>0</v>
      </c>
      <c r="H1154" s="14">
        <f t="shared" si="106"/>
        <v>0</v>
      </c>
      <c r="I1154" s="14">
        <f>IF(AND(F1154=0,G1154=0,H1154=0,_xlfn.IFNA(MATCH(LEFT($B1154,8),Reference!$G:$G,0),0)),0,
IF(AND(F1154=0,G1154=0,H1154=0,_xlfn.IFNA(MATCH(LEFT($B1154,8),Reference!$H:$H,0),0)),$D1154,
IF(AND(F1154=0,G1154=0,H1154=0,_xlfn.IFNA(MATCH(LEFT($C1154,4),Reference!$H:$H,0),0)),$D1154,
IF((AND(F1154=0,G1154=0,H1154=0,(_xlfn.IFNA(MATCH(LEFT($B1154,4),Reference!$H:$H,0),0)))),$D1154,
IF(AND(F1154=0,G1154=0,H1154=0,_xlfn.IFNA(MATCH(MID($B1154,5,4),Reference!$H:$H,0),0),LEFT($C1154,4)&lt;&gt;"8865"),$D1154,0)))))</f>
        <v>0</v>
      </c>
      <c r="J1154" s="14">
        <f t="shared" si="107"/>
        <v>200</v>
      </c>
      <c r="K1154" s="14">
        <f t="shared" si="108"/>
        <v>200</v>
      </c>
      <c r="L1154" s="14">
        <f t="shared" si="109"/>
        <v>0</v>
      </c>
      <c r="M1154" s="14" t="str">
        <f>IFERROR(IFERROR(INDEX(Reference!$C:$C,MATCH(VALUE(LEFT(B1154,(FIND("-",B1154,1)-1))),Reference!$B:$B,0)),INDEX(Reference!$C:$C,MATCH((LEFT(B1154,(FIND("-",B1154,1)-1))),Reference!$B:$B,0))),IFERROR(IF(FIND("-",B1154),"Asset Management",""),""))</f>
        <v>DBU/Major Storms</v>
      </c>
      <c r="N1154" s="14" t="str">
        <f>_xlfn.IFNA(INDEX(Reference!$M:$N,MATCH($C1154,Reference!$M:$M,0),2),"Exclude")</f>
        <v>NonUnion Labor</v>
      </c>
      <c r="O1154" s="14" t="str">
        <f>VLOOKUP(X1154,'Department Detail'!$A$2:$F$5229,5,FALSE)</f>
        <v>Asset Management</v>
      </c>
      <c r="R1154" s="76"/>
      <c r="X1154" s="14">
        <v>2182</v>
      </c>
    </row>
    <row r="1155" spans="1:24" s="14" customFormat="1" ht="15" thickBot="1" x14ac:dyDescent="0.35">
      <c r="A1155" s="13"/>
      <c r="B1155" s="57" t="s">
        <v>629</v>
      </c>
      <c r="C1155" s="57" t="s">
        <v>244</v>
      </c>
      <c r="D1155" s="56">
        <v>6.95</v>
      </c>
      <c r="E1155" s="56"/>
      <c r="F1155" s="14">
        <f>IF(AND(LEFT($C1155,4)&lt;&gt;"8310")*OR(_xlfn.IFNA(MATCH(LEFT($B1155,8),Reference!$E:$E,0),0),(_xlfn.IFNA(MATCH(MID($B1155,5,4),Reference!$E:$E,0),0))),$D1155,)</f>
        <v>0</v>
      </c>
      <c r="G1155" s="14">
        <f t="shared" si="105"/>
        <v>0</v>
      </c>
      <c r="H1155" s="14">
        <f t="shared" si="106"/>
        <v>0</v>
      </c>
      <c r="I1155" s="14">
        <f>IF(AND(F1155=0,G1155=0,H1155=0,_xlfn.IFNA(MATCH(LEFT($B1155,8),Reference!$G:$G,0),0)),0,
IF(AND(F1155=0,G1155=0,H1155=0,_xlfn.IFNA(MATCH(LEFT($B1155,8),Reference!$H:$H,0),0)),$D1155,
IF(AND(F1155=0,G1155=0,H1155=0,_xlfn.IFNA(MATCH(LEFT($C1155,4),Reference!$H:$H,0),0)),$D1155,
IF((AND(F1155=0,G1155=0,H1155=0,(_xlfn.IFNA(MATCH(LEFT($B1155,4),Reference!$H:$H,0),0)))),$D1155,
IF(AND(F1155=0,G1155=0,H1155=0,_xlfn.IFNA(MATCH(MID($B1155,5,4),Reference!$H:$H,0),0),LEFT($C1155,4)&lt;&gt;"8865"),$D1155,0)))))</f>
        <v>0</v>
      </c>
      <c r="J1155" s="14">
        <f t="shared" si="107"/>
        <v>6.95</v>
      </c>
      <c r="K1155" s="14">
        <f t="shared" si="108"/>
        <v>6.95</v>
      </c>
      <c r="L1155" s="14">
        <f t="shared" si="109"/>
        <v>0</v>
      </c>
      <c r="M1155" s="14" t="str">
        <f>IFERROR(IFERROR(INDEX(Reference!$C:$C,MATCH(VALUE(LEFT(B1155,(FIND("-",B1155,1)-1))),Reference!$B:$B,0)),INDEX(Reference!$C:$C,MATCH((LEFT(B1155,(FIND("-",B1155,1)-1))),Reference!$B:$B,0))),IFERROR(IF(FIND("-",B1155),"Asset Management",""),""))</f>
        <v>DBU/Major Storms</v>
      </c>
      <c r="N1155" s="14" t="str">
        <f>_xlfn.IFNA(INDEX(Reference!$M:$N,MATCH($C1155,Reference!$M:$M,0),2),"Exclude")</f>
        <v>Nonlabor</v>
      </c>
      <c r="O1155" s="14" t="str">
        <f>VLOOKUP(X1155,'Department Detail'!$A$2:$F$5229,5,FALSE)</f>
        <v>Line &amp; Meter Operations</v>
      </c>
      <c r="R1155" s="76"/>
      <c r="X1155" s="14" t="s">
        <v>630</v>
      </c>
    </row>
    <row r="1156" spans="1:24" s="14" customFormat="1" ht="15" thickBot="1" x14ac:dyDescent="0.35">
      <c r="A1156" s="13"/>
      <c r="B1156" s="57" t="s">
        <v>629</v>
      </c>
      <c r="C1156" s="57" t="s">
        <v>190</v>
      </c>
      <c r="D1156" s="56">
        <v>89572.430000000008</v>
      </c>
      <c r="E1156" s="56"/>
      <c r="F1156" s="14">
        <f>IF(AND(LEFT($C1156,4)&lt;&gt;"8310")*OR(_xlfn.IFNA(MATCH(LEFT($B1156,8),Reference!$E:$E,0),0),(_xlfn.IFNA(MATCH(MID($B1156,5,4),Reference!$E:$E,0),0))),$D1156,)</f>
        <v>0</v>
      </c>
      <c r="G1156" s="14">
        <f t="shared" si="105"/>
        <v>0</v>
      </c>
      <c r="H1156" s="14">
        <f t="shared" si="106"/>
        <v>0</v>
      </c>
      <c r="I1156" s="14">
        <f>IF(AND(F1156=0,G1156=0,H1156=0,_xlfn.IFNA(MATCH(LEFT($B1156,8),Reference!$G:$G,0),0)),0,
IF(AND(F1156=0,G1156=0,H1156=0,_xlfn.IFNA(MATCH(LEFT($B1156,8),Reference!$H:$H,0),0)),$D1156,
IF(AND(F1156=0,G1156=0,H1156=0,_xlfn.IFNA(MATCH(LEFT($C1156,4),Reference!$H:$H,0),0)),$D1156,
IF((AND(F1156=0,G1156=0,H1156=0,(_xlfn.IFNA(MATCH(LEFT($B1156,4),Reference!$H:$H,0),0)))),$D1156,
IF(AND(F1156=0,G1156=0,H1156=0,_xlfn.IFNA(MATCH(MID($B1156,5,4),Reference!$H:$H,0),0),LEFT($C1156,4)&lt;&gt;"8865"),$D1156,0)))))</f>
        <v>0</v>
      </c>
      <c r="J1156" s="14">
        <f t="shared" si="107"/>
        <v>89572.430000000008</v>
      </c>
      <c r="K1156" s="14">
        <f t="shared" si="108"/>
        <v>89572.430000000008</v>
      </c>
      <c r="L1156" s="14">
        <f t="shared" si="109"/>
        <v>0</v>
      </c>
      <c r="M1156" s="14" t="str">
        <f>IFERROR(IFERROR(INDEX(Reference!$C:$C,MATCH(VALUE(LEFT(B1156,(FIND("-",B1156,1)-1))),Reference!$B:$B,0)),INDEX(Reference!$C:$C,MATCH((LEFT(B1156,(FIND("-",B1156,1)-1))),Reference!$B:$B,0))),IFERROR(IF(FIND("-",B1156),"Asset Management",""),""))</f>
        <v>DBU/Major Storms</v>
      </c>
      <c r="N1156" s="14" t="str">
        <f>_xlfn.IFNA(INDEX(Reference!$M:$N,MATCH($C1156,Reference!$M:$M,0),2),"Exclude")</f>
        <v>Nonlabor</v>
      </c>
      <c r="O1156" s="14" t="str">
        <f>VLOOKUP(X1156,'Department Detail'!$A$2:$F$5229,5,FALSE)</f>
        <v>Line &amp; Meter Operations</v>
      </c>
      <c r="R1156" s="76"/>
      <c r="X1156" s="14" t="s">
        <v>630</v>
      </c>
    </row>
    <row r="1157" spans="1:24" s="14" customFormat="1" ht="15" thickBot="1" x14ac:dyDescent="0.35">
      <c r="A1157" s="13"/>
      <c r="B1157" s="57" t="s">
        <v>629</v>
      </c>
      <c r="C1157" s="57" t="s">
        <v>205</v>
      </c>
      <c r="D1157" s="56">
        <v>5999.85</v>
      </c>
      <c r="E1157" s="56"/>
      <c r="F1157" s="14">
        <f>IF(AND(LEFT($C1157,4)&lt;&gt;"8310")*OR(_xlfn.IFNA(MATCH(LEFT($B1157,8),Reference!$E:$E,0),0),(_xlfn.IFNA(MATCH(MID($B1157,5,4),Reference!$E:$E,0),0))),$D1157,)</f>
        <v>0</v>
      </c>
      <c r="G1157" s="14">
        <f t="shared" si="105"/>
        <v>0</v>
      </c>
      <c r="H1157" s="14">
        <f t="shared" si="106"/>
        <v>0</v>
      </c>
      <c r="I1157" s="14">
        <f>IF(AND(F1157=0,G1157=0,H1157=0,_xlfn.IFNA(MATCH(LEFT($B1157,8),Reference!$G:$G,0),0)),0,
IF(AND(F1157=0,G1157=0,H1157=0,_xlfn.IFNA(MATCH(LEFT($B1157,8),Reference!$H:$H,0),0)),$D1157,
IF(AND(F1157=0,G1157=0,H1157=0,_xlfn.IFNA(MATCH(LEFT($C1157,4),Reference!$H:$H,0),0)),$D1157,
IF((AND(F1157=0,G1157=0,H1157=0,(_xlfn.IFNA(MATCH(LEFT($B1157,4),Reference!$H:$H,0),0)))),$D1157,
IF(AND(F1157=0,G1157=0,H1157=0,_xlfn.IFNA(MATCH(MID($B1157,5,4),Reference!$H:$H,0),0),LEFT($C1157,4)&lt;&gt;"8865"),$D1157,0)))))</f>
        <v>0</v>
      </c>
      <c r="J1157" s="14">
        <f t="shared" si="107"/>
        <v>5999.85</v>
      </c>
      <c r="K1157" s="14">
        <f t="shared" si="108"/>
        <v>5999.85</v>
      </c>
      <c r="L1157" s="14">
        <f t="shared" si="109"/>
        <v>0</v>
      </c>
      <c r="M1157" s="14" t="str">
        <f>IFERROR(IFERROR(INDEX(Reference!$C:$C,MATCH(VALUE(LEFT(B1157,(FIND("-",B1157,1)-1))),Reference!$B:$B,0)),INDEX(Reference!$C:$C,MATCH((LEFT(B1157,(FIND("-",B1157,1)-1))),Reference!$B:$B,0))),IFERROR(IF(FIND("-",B1157),"Asset Management",""),""))</f>
        <v>DBU/Major Storms</v>
      </c>
      <c r="N1157" s="14" t="str">
        <f>_xlfn.IFNA(INDEX(Reference!$M:$N,MATCH($C1157,Reference!$M:$M,0),2),"Exclude")</f>
        <v>Nonlabor</v>
      </c>
      <c r="O1157" s="14" t="str">
        <f>VLOOKUP(X1157,'Department Detail'!$A$2:$F$5229,5,FALSE)</f>
        <v>Line &amp; Meter Operations</v>
      </c>
      <c r="R1157" s="76"/>
      <c r="X1157" s="14" t="s">
        <v>631</v>
      </c>
    </row>
    <row r="1158" spans="1:24" s="14" customFormat="1" ht="15" thickBot="1" x14ac:dyDescent="0.35">
      <c r="A1158" s="13"/>
      <c r="B1158" s="57" t="s">
        <v>629</v>
      </c>
      <c r="C1158" s="57" t="s">
        <v>216</v>
      </c>
      <c r="D1158" s="56">
        <v>113331.41</v>
      </c>
      <c r="E1158" s="56"/>
      <c r="F1158" s="14">
        <f>IF(AND(LEFT($C1158,4)&lt;&gt;"8310")*OR(_xlfn.IFNA(MATCH(LEFT($B1158,8),Reference!$E:$E,0),0),(_xlfn.IFNA(MATCH(MID($B1158,5,4),Reference!$E:$E,0),0))),$D1158,)</f>
        <v>0</v>
      </c>
      <c r="G1158" s="14">
        <f t="shared" si="105"/>
        <v>0</v>
      </c>
      <c r="H1158" s="14">
        <f t="shared" si="106"/>
        <v>0</v>
      </c>
      <c r="I1158" s="14">
        <f>IF(AND(F1158=0,G1158=0,H1158=0,_xlfn.IFNA(MATCH(LEFT($B1158,8),Reference!$G:$G,0),0)),0,
IF(AND(F1158=0,G1158=0,H1158=0,_xlfn.IFNA(MATCH(LEFT($B1158,8),Reference!$H:$H,0),0)),$D1158,
IF(AND(F1158=0,G1158=0,H1158=0,_xlfn.IFNA(MATCH(LEFT($C1158,4),Reference!$H:$H,0),0)),$D1158,
IF((AND(F1158=0,G1158=0,H1158=0,(_xlfn.IFNA(MATCH(LEFT($B1158,4),Reference!$H:$H,0),0)))),$D1158,
IF(AND(F1158=0,G1158=0,H1158=0,_xlfn.IFNA(MATCH(MID($B1158,5,4),Reference!$H:$H,0),0),LEFT($C1158,4)&lt;&gt;"8865"),$D1158,0)))))</f>
        <v>0</v>
      </c>
      <c r="J1158" s="14">
        <f t="shared" si="107"/>
        <v>113331.41</v>
      </c>
      <c r="K1158" s="14">
        <f t="shared" si="108"/>
        <v>113331.41</v>
      </c>
      <c r="L1158" s="14">
        <f t="shared" si="109"/>
        <v>0</v>
      </c>
      <c r="M1158" s="14" t="str">
        <f>IFERROR(IFERROR(INDEX(Reference!$C:$C,MATCH(VALUE(LEFT(B1158,(FIND("-",B1158,1)-1))),Reference!$B:$B,0)),INDEX(Reference!$C:$C,MATCH((LEFT(B1158,(FIND("-",B1158,1)-1))),Reference!$B:$B,0))),IFERROR(IF(FIND("-",B1158),"Asset Management",""),""))</f>
        <v>DBU/Major Storms</v>
      </c>
      <c r="N1158" s="14" t="str">
        <f>_xlfn.IFNA(INDEX(Reference!$M:$N,MATCH($C1158,Reference!$M:$M,0),2),"Exclude")</f>
        <v>Nonlabor</v>
      </c>
      <c r="O1158" s="14" t="str">
        <f>VLOOKUP(X1158,'Department Detail'!$A$2:$F$5229,5,FALSE)</f>
        <v>T&amp;D Engineering</v>
      </c>
      <c r="R1158" s="76"/>
      <c r="X1158" s="14" t="s">
        <v>632</v>
      </c>
    </row>
    <row r="1159" spans="1:24" s="14" customFormat="1" ht="15" thickBot="1" x14ac:dyDescent="0.35">
      <c r="A1159" s="13"/>
      <c r="B1159" s="57" t="s">
        <v>629</v>
      </c>
      <c r="C1159" s="57" t="s">
        <v>185</v>
      </c>
      <c r="D1159" s="56">
        <v>12450</v>
      </c>
      <c r="E1159" s="56"/>
      <c r="F1159" s="14">
        <f>IF(AND(LEFT($C1159,4)&lt;&gt;"8310")*OR(_xlfn.IFNA(MATCH(LEFT($B1159,8),Reference!$E:$E,0),0),(_xlfn.IFNA(MATCH(MID($B1159,5,4),Reference!$E:$E,0),0))),$D1159,)</f>
        <v>0</v>
      </c>
      <c r="G1159" s="14">
        <f t="shared" si="105"/>
        <v>0</v>
      </c>
      <c r="H1159" s="14">
        <f t="shared" si="106"/>
        <v>0</v>
      </c>
      <c r="I1159" s="14">
        <f>IF(AND(F1159=0,G1159=0,H1159=0,_xlfn.IFNA(MATCH(LEFT($B1159,8),Reference!$G:$G,0),0)),0,
IF(AND(F1159=0,G1159=0,H1159=0,_xlfn.IFNA(MATCH(LEFT($B1159,8),Reference!$H:$H,0),0)),$D1159,
IF(AND(F1159=0,G1159=0,H1159=0,_xlfn.IFNA(MATCH(LEFT($C1159,4),Reference!$H:$H,0),0)),$D1159,
IF((AND(F1159=0,G1159=0,H1159=0,(_xlfn.IFNA(MATCH(LEFT($B1159,4),Reference!$H:$H,0),0)))),$D1159,
IF(AND(F1159=0,G1159=0,H1159=0,_xlfn.IFNA(MATCH(MID($B1159,5,4),Reference!$H:$H,0),0),LEFT($C1159,4)&lt;&gt;"8865"),$D1159,0)))))</f>
        <v>0</v>
      </c>
      <c r="J1159" s="14">
        <f t="shared" si="107"/>
        <v>12450</v>
      </c>
      <c r="K1159" s="14">
        <f t="shared" si="108"/>
        <v>12450</v>
      </c>
      <c r="L1159" s="14">
        <f t="shared" si="109"/>
        <v>0</v>
      </c>
      <c r="M1159" s="14" t="str">
        <f>IFERROR(IFERROR(INDEX(Reference!$C:$C,MATCH(VALUE(LEFT(B1159,(FIND("-",B1159,1)-1))),Reference!$B:$B,0)),INDEX(Reference!$C:$C,MATCH((LEFT(B1159,(FIND("-",B1159,1)-1))),Reference!$B:$B,0))),IFERROR(IF(FIND("-",B1159),"Asset Management",""),""))</f>
        <v>DBU/Major Storms</v>
      </c>
      <c r="N1159" s="14" t="str">
        <f>_xlfn.IFNA(INDEX(Reference!$M:$N,MATCH($C1159,Reference!$M:$M,0),2),"Exclude")</f>
        <v>NonUnion Labor</v>
      </c>
      <c r="O1159" s="14" t="str">
        <f>VLOOKUP(X1159,'Department Detail'!$A$2:$F$5229,5,FALSE)</f>
        <v>T&amp;D Engineering</v>
      </c>
      <c r="R1159" s="76"/>
      <c r="X1159" s="14" t="s">
        <v>632</v>
      </c>
    </row>
    <row r="1160" spans="1:24" s="14" customFormat="1" ht="15" thickBot="1" x14ac:dyDescent="0.35">
      <c r="A1160" s="13"/>
      <c r="B1160" s="57" t="s">
        <v>629</v>
      </c>
      <c r="C1160" s="57" t="s">
        <v>186</v>
      </c>
      <c r="D1160" s="56">
        <v>49885.47</v>
      </c>
      <c r="E1160" s="56"/>
      <c r="F1160" s="14">
        <f>IF(AND(LEFT($C1160,4)&lt;&gt;"8310")*OR(_xlfn.IFNA(MATCH(LEFT($B1160,8),Reference!$E:$E,0),0),(_xlfn.IFNA(MATCH(MID($B1160,5,4),Reference!$E:$E,0),0))),$D1160,)</f>
        <v>0</v>
      </c>
      <c r="G1160" s="14">
        <f t="shared" si="105"/>
        <v>0</v>
      </c>
      <c r="H1160" s="14">
        <f t="shared" si="106"/>
        <v>0</v>
      </c>
      <c r="I1160" s="14">
        <f>IF(AND(F1160=0,G1160=0,H1160=0,_xlfn.IFNA(MATCH(LEFT($B1160,8),Reference!$G:$G,0),0)),0,
IF(AND(F1160=0,G1160=0,H1160=0,_xlfn.IFNA(MATCH(LEFT($B1160,8),Reference!$H:$H,0),0)),$D1160,
IF(AND(F1160=0,G1160=0,H1160=0,_xlfn.IFNA(MATCH(LEFT($C1160,4),Reference!$H:$H,0),0)),$D1160,
IF((AND(F1160=0,G1160=0,H1160=0,(_xlfn.IFNA(MATCH(LEFT($B1160,4),Reference!$H:$H,0),0)))),$D1160,
IF(AND(F1160=0,G1160=0,H1160=0,_xlfn.IFNA(MATCH(MID($B1160,5,4),Reference!$H:$H,0),0),LEFT($C1160,4)&lt;&gt;"8865"),$D1160,0)))))</f>
        <v>0</v>
      </c>
      <c r="J1160" s="14">
        <f t="shared" si="107"/>
        <v>49885.47</v>
      </c>
      <c r="K1160" s="14">
        <f t="shared" si="108"/>
        <v>49885.47</v>
      </c>
      <c r="L1160" s="14">
        <f t="shared" si="109"/>
        <v>0</v>
      </c>
      <c r="M1160" s="14" t="str">
        <f>IFERROR(IFERROR(INDEX(Reference!$C:$C,MATCH(VALUE(LEFT(B1160,(FIND("-",B1160,1)-1))),Reference!$B:$B,0)),INDEX(Reference!$C:$C,MATCH((LEFT(B1160,(FIND("-",B1160,1)-1))),Reference!$B:$B,0))),IFERROR(IF(FIND("-",B1160),"Asset Management",""),""))</f>
        <v>DBU/Major Storms</v>
      </c>
      <c r="N1160" s="14" t="str">
        <f>_xlfn.IFNA(INDEX(Reference!$M:$N,MATCH($C1160,Reference!$M:$M,0),2),"Exclude")</f>
        <v>Union Labor</v>
      </c>
      <c r="O1160" s="14" t="str">
        <f>VLOOKUP(X1160,'Department Detail'!$A$2:$F$5229,5,FALSE)</f>
        <v>Line &amp; Meter Operations</v>
      </c>
      <c r="R1160" s="76"/>
      <c r="X1160" s="14" t="s">
        <v>633</v>
      </c>
    </row>
    <row r="1161" spans="1:24" s="14" customFormat="1" ht="15" thickBot="1" x14ac:dyDescent="0.35">
      <c r="A1161" s="13"/>
      <c r="B1161" s="57" t="s">
        <v>629</v>
      </c>
      <c r="C1161" s="57" t="s">
        <v>195</v>
      </c>
      <c r="D1161" s="56">
        <v>8357.3700000000008</v>
      </c>
      <c r="E1161" s="56"/>
      <c r="F1161" s="14">
        <f>IF(AND(LEFT($C1161,4)&lt;&gt;"8310")*OR(_xlfn.IFNA(MATCH(LEFT($B1161,8),Reference!$E:$E,0),0),(_xlfn.IFNA(MATCH(MID($B1161,5,4),Reference!$E:$E,0),0))),$D1161,)</f>
        <v>0</v>
      </c>
      <c r="G1161" s="14">
        <f t="shared" si="105"/>
        <v>0</v>
      </c>
      <c r="H1161" s="14">
        <f t="shared" si="106"/>
        <v>0</v>
      </c>
      <c r="I1161" s="14">
        <f>IF(AND(F1161=0,G1161=0,H1161=0,_xlfn.IFNA(MATCH(LEFT($B1161,8),Reference!$G:$G,0),0)),0,
IF(AND(F1161=0,G1161=0,H1161=0,_xlfn.IFNA(MATCH(LEFT($B1161,8),Reference!$H:$H,0),0)),$D1161,
IF(AND(F1161=0,G1161=0,H1161=0,_xlfn.IFNA(MATCH(LEFT($C1161,4),Reference!$H:$H,0),0)),$D1161,
IF((AND(F1161=0,G1161=0,H1161=0,(_xlfn.IFNA(MATCH(LEFT($B1161,4),Reference!$H:$H,0),0)))),$D1161,
IF(AND(F1161=0,G1161=0,H1161=0,_xlfn.IFNA(MATCH(MID($B1161,5,4),Reference!$H:$H,0),0),LEFT($C1161,4)&lt;&gt;"8865"),$D1161,0)))))</f>
        <v>0</v>
      </c>
      <c r="J1161" s="14">
        <f t="shared" si="107"/>
        <v>8357.3700000000008</v>
      </c>
      <c r="K1161" s="14">
        <f t="shared" si="108"/>
        <v>8357.3700000000008</v>
      </c>
      <c r="L1161" s="14">
        <f t="shared" si="109"/>
        <v>0</v>
      </c>
      <c r="M1161" s="14" t="str">
        <f>IFERROR(IFERROR(INDEX(Reference!$C:$C,MATCH(VALUE(LEFT(B1161,(FIND("-",B1161,1)-1))),Reference!$B:$B,0)),INDEX(Reference!$C:$C,MATCH((LEFT(B1161,(FIND("-",B1161,1)-1))),Reference!$B:$B,0))),IFERROR(IF(FIND("-",B1161),"Asset Management",""),""))</f>
        <v>DBU/Major Storms</v>
      </c>
      <c r="N1161" s="14" t="str">
        <f>_xlfn.IFNA(INDEX(Reference!$M:$N,MATCH($C1161,Reference!$M:$M,0),2),"Exclude")</f>
        <v>NonUnion Labor</v>
      </c>
      <c r="O1161" s="14" t="str">
        <f>VLOOKUP(X1161,'Department Detail'!$A$2:$F$5229,5,FALSE)</f>
        <v>Line &amp; Meter Operations</v>
      </c>
      <c r="R1161" s="76"/>
      <c r="X1161" s="14" t="s">
        <v>634</v>
      </c>
    </row>
    <row r="1162" spans="1:24" s="14" customFormat="1" ht="15" thickBot="1" x14ac:dyDescent="0.35">
      <c r="A1162" s="13"/>
      <c r="B1162" s="57" t="s">
        <v>629</v>
      </c>
      <c r="C1162" s="57" t="s">
        <v>197</v>
      </c>
      <c r="D1162" s="56">
        <v>39630.939999999995</v>
      </c>
      <c r="E1162" s="56"/>
      <c r="F1162" s="14">
        <f>IF(AND(LEFT($C1162,4)&lt;&gt;"8310")*OR(_xlfn.IFNA(MATCH(LEFT($B1162,8),Reference!$E:$E,0),0),(_xlfn.IFNA(MATCH(MID($B1162,5,4),Reference!$E:$E,0),0))),$D1162,)</f>
        <v>0</v>
      </c>
      <c r="G1162" s="14">
        <f t="shared" si="105"/>
        <v>0</v>
      </c>
      <c r="H1162" s="14">
        <f t="shared" si="106"/>
        <v>0</v>
      </c>
      <c r="I1162" s="14">
        <f>IF(AND(F1162=0,G1162=0,H1162=0,_xlfn.IFNA(MATCH(LEFT($B1162,8),Reference!$G:$G,0),0)),0,
IF(AND(F1162=0,G1162=0,H1162=0,_xlfn.IFNA(MATCH(LEFT($B1162,8),Reference!$H:$H,0),0)),$D1162,
IF(AND(F1162=0,G1162=0,H1162=0,_xlfn.IFNA(MATCH(LEFT($C1162,4),Reference!$H:$H,0),0)),$D1162,
IF((AND(F1162=0,G1162=0,H1162=0,(_xlfn.IFNA(MATCH(LEFT($B1162,4),Reference!$H:$H,0),0)))),$D1162,
IF(AND(F1162=0,G1162=0,H1162=0,_xlfn.IFNA(MATCH(MID($B1162,5,4),Reference!$H:$H,0),0),LEFT($C1162,4)&lt;&gt;"8865"),$D1162,0)))))</f>
        <v>0</v>
      </c>
      <c r="J1162" s="14">
        <f t="shared" si="107"/>
        <v>39630.939999999995</v>
      </c>
      <c r="K1162" s="14">
        <f t="shared" si="108"/>
        <v>39630.939999999995</v>
      </c>
      <c r="L1162" s="14">
        <f t="shared" si="109"/>
        <v>0</v>
      </c>
      <c r="M1162" s="14" t="str">
        <f>IFERROR(IFERROR(INDEX(Reference!$C:$C,MATCH(VALUE(LEFT(B1162,(FIND("-",B1162,1)-1))),Reference!$B:$B,0)),INDEX(Reference!$C:$C,MATCH((LEFT(B1162,(FIND("-",B1162,1)-1))),Reference!$B:$B,0))),IFERROR(IF(FIND("-",B1162),"Asset Management",""),""))</f>
        <v>DBU/Major Storms</v>
      </c>
      <c r="N1162" s="14" t="str">
        <f>_xlfn.IFNA(INDEX(Reference!$M:$N,MATCH($C1162,Reference!$M:$M,0),2),"Exclude")</f>
        <v>Union Labor</v>
      </c>
      <c r="O1162" s="14" t="str">
        <f>VLOOKUP(X1162,'Department Detail'!$A$2:$F$5229,5,FALSE)</f>
        <v>Line &amp; Meter Operations</v>
      </c>
      <c r="R1162" s="76"/>
      <c r="X1162" s="14" t="s">
        <v>634</v>
      </c>
    </row>
    <row r="1163" spans="1:24" s="14" customFormat="1" ht="15" thickBot="1" x14ac:dyDescent="0.35">
      <c r="A1163" s="13"/>
      <c r="B1163" s="57" t="s">
        <v>629</v>
      </c>
      <c r="C1163" s="57" t="s">
        <v>202</v>
      </c>
      <c r="D1163" s="56">
        <v>132.66</v>
      </c>
      <c r="E1163" s="56"/>
      <c r="F1163" s="14">
        <f>IF(AND(LEFT($C1163,4)&lt;&gt;"8310")*OR(_xlfn.IFNA(MATCH(LEFT($B1163,8),Reference!$E:$E,0),0),(_xlfn.IFNA(MATCH(MID($B1163,5,4),Reference!$E:$E,0),0))),$D1163,)</f>
        <v>0</v>
      </c>
      <c r="G1163" s="14">
        <f t="shared" si="105"/>
        <v>0</v>
      </c>
      <c r="H1163" s="14">
        <f t="shared" si="106"/>
        <v>0</v>
      </c>
      <c r="I1163" s="14">
        <f>IF(AND(F1163=0,G1163=0,H1163=0,_xlfn.IFNA(MATCH(LEFT($B1163,8),Reference!$G:$G,0),0)),0,
IF(AND(F1163=0,G1163=0,H1163=0,_xlfn.IFNA(MATCH(LEFT($B1163,8),Reference!$H:$H,0),0)),$D1163,
IF(AND(F1163=0,G1163=0,H1163=0,_xlfn.IFNA(MATCH(LEFT($C1163,4),Reference!$H:$H,0),0)),$D1163,
IF((AND(F1163=0,G1163=0,H1163=0,(_xlfn.IFNA(MATCH(LEFT($B1163,4),Reference!$H:$H,0),0)))),$D1163,
IF(AND(F1163=0,G1163=0,H1163=0,_xlfn.IFNA(MATCH(MID($B1163,5,4),Reference!$H:$H,0),0),LEFT($C1163,4)&lt;&gt;"8865"),$D1163,0)))))</f>
        <v>0</v>
      </c>
      <c r="J1163" s="14">
        <f t="shared" si="107"/>
        <v>132.66</v>
      </c>
      <c r="K1163" s="14">
        <f t="shared" si="108"/>
        <v>132.66</v>
      </c>
      <c r="L1163" s="14">
        <f t="shared" si="109"/>
        <v>0</v>
      </c>
      <c r="M1163" s="14" t="str">
        <f>IFERROR(IFERROR(INDEX(Reference!$C:$C,MATCH(VALUE(LEFT(B1163,(FIND("-",B1163,1)-1))),Reference!$B:$B,0)),INDEX(Reference!$C:$C,MATCH((LEFT(B1163,(FIND("-",B1163,1)-1))),Reference!$B:$B,0))),IFERROR(IF(FIND("-",B1163),"Asset Management",""),""))</f>
        <v>DBU/Major Storms</v>
      </c>
      <c r="N1163" s="14" t="str">
        <f>_xlfn.IFNA(INDEX(Reference!$M:$N,MATCH($C1163,Reference!$M:$M,0),2),"Exclude")</f>
        <v>Nonlabor</v>
      </c>
      <c r="O1163" s="14" t="str">
        <f>VLOOKUP(X1163,'Department Detail'!$A$2:$F$5229,5,FALSE)</f>
        <v>Line &amp; Meter Operations</v>
      </c>
      <c r="R1163" s="76"/>
      <c r="X1163" s="14" t="s">
        <v>635</v>
      </c>
    </row>
    <row r="1164" spans="1:24" s="14" customFormat="1" ht="15" thickBot="1" x14ac:dyDescent="0.35">
      <c r="A1164" s="13"/>
      <c r="B1164" s="57" t="s">
        <v>629</v>
      </c>
      <c r="C1164" s="57" t="s">
        <v>206</v>
      </c>
      <c r="D1164" s="56">
        <v>811.8599999999999</v>
      </c>
      <c r="E1164" s="56"/>
      <c r="F1164" s="14">
        <f>IF(AND(LEFT($C1164,4)&lt;&gt;"8310")*OR(_xlfn.IFNA(MATCH(LEFT($B1164,8),Reference!$E:$E,0),0),(_xlfn.IFNA(MATCH(MID($B1164,5,4),Reference!$E:$E,0),0))),$D1164,)</f>
        <v>0</v>
      </c>
      <c r="G1164" s="14">
        <f t="shared" si="105"/>
        <v>0</v>
      </c>
      <c r="H1164" s="14">
        <f t="shared" si="106"/>
        <v>0</v>
      </c>
      <c r="I1164" s="14">
        <f>IF(AND(F1164=0,G1164=0,H1164=0,_xlfn.IFNA(MATCH(LEFT($B1164,8),Reference!$G:$G,0),0)),0,
IF(AND(F1164=0,G1164=0,H1164=0,_xlfn.IFNA(MATCH(LEFT($B1164,8),Reference!$H:$H,0),0)),$D1164,
IF(AND(F1164=0,G1164=0,H1164=0,_xlfn.IFNA(MATCH(LEFT($C1164,4),Reference!$H:$H,0),0)),$D1164,
IF((AND(F1164=0,G1164=0,H1164=0,(_xlfn.IFNA(MATCH(LEFT($B1164,4),Reference!$H:$H,0),0)))),$D1164,
IF(AND(F1164=0,G1164=0,H1164=0,_xlfn.IFNA(MATCH(MID($B1164,5,4),Reference!$H:$H,0),0),LEFT($C1164,4)&lt;&gt;"8865"),$D1164,0)))))</f>
        <v>0</v>
      </c>
      <c r="J1164" s="14">
        <f t="shared" si="107"/>
        <v>811.8599999999999</v>
      </c>
      <c r="K1164" s="14">
        <f t="shared" si="108"/>
        <v>811.8599999999999</v>
      </c>
      <c r="L1164" s="14">
        <f t="shared" si="109"/>
        <v>0</v>
      </c>
      <c r="M1164" s="14" t="str">
        <f>IFERROR(IFERROR(INDEX(Reference!$C:$C,MATCH(VALUE(LEFT(B1164,(FIND("-",B1164,1)-1))),Reference!$B:$B,0)),INDEX(Reference!$C:$C,MATCH((LEFT(B1164,(FIND("-",B1164,1)-1))),Reference!$B:$B,0))),IFERROR(IF(FIND("-",B1164),"Asset Management",""),""))</f>
        <v>DBU/Major Storms</v>
      </c>
      <c r="N1164" s="14" t="str">
        <f>_xlfn.IFNA(INDEX(Reference!$M:$N,MATCH($C1164,Reference!$M:$M,0),2),"Exclude")</f>
        <v>Nonlabor</v>
      </c>
      <c r="O1164" s="14" t="str">
        <f>VLOOKUP(X1164,'Department Detail'!$A$2:$F$5229,5,FALSE)</f>
        <v>Line &amp; Meter Operations</v>
      </c>
      <c r="R1164" s="76"/>
      <c r="X1164" s="14" t="s">
        <v>635</v>
      </c>
    </row>
    <row r="1165" spans="1:24" s="14" customFormat="1" ht="15" thickBot="1" x14ac:dyDescent="0.35">
      <c r="A1165" s="13"/>
      <c r="B1165" s="57" t="s">
        <v>629</v>
      </c>
      <c r="C1165" s="57" t="s">
        <v>231</v>
      </c>
      <c r="D1165" s="56">
        <v>2680</v>
      </c>
      <c r="E1165" s="56"/>
      <c r="F1165" s="14">
        <f>IF(AND(LEFT($C1165,4)&lt;&gt;"8310")*OR(_xlfn.IFNA(MATCH(LEFT($B1165,8),Reference!$E:$E,0),0),(_xlfn.IFNA(MATCH(MID($B1165,5,4),Reference!$E:$E,0),0))),$D1165,)</f>
        <v>0</v>
      </c>
      <c r="G1165" s="14">
        <f t="shared" si="105"/>
        <v>0</v>
      </c>
      <c r="H1165" s="14">
        <f t="shared" si="106"/>
        <v>0</v>
      </c>
      <c r="I1165" s="14">
        <f>IF(AND(F1165=0,G1165=0,H1165=0,_xlfn.IFNA(MATCH(LEFT($B1165,8),Reference!$G:$G,0),0)),0,
IF(AND(F1165=0,G1165=0,H1165=0,_xlfn.IFNA(MATCH(LEFT($B1165,8),Reference!$H:$H,0),0)),$D1165,
IF(AND(F1165=0,G1165=0,H1165=0,_xlfn.IFNA(MATCH(LEFT($C1165,4),Reference!$H:$H,0),0)),$D1165,
IF((AND(F1165=0,G1165=0,H1165=0,(_xlfn.IFNA(MATCH(LEFT($B1165,4),Reference!$H:$H,0),0)))),$D1165,
IF(AND(F1165=0,G1165=0,H1165=0,_xlfn.IFNA(MATCH(MID($B1165,5,4),Reference!$H:$H,0),0),LEFT($C1165,4)&lt;&gt;"8865"),$D1165,0)))))</f>
        <v>0</v>
      </c>
      <c r="J1165" s="14">
        <f t="shared" si="107"/>
        <v>2680</v>
      </c>
      <c r="K1165" s="14">
        <f t="shared" si="108"/>
        <v>2680</v>
      </c>
      <c r="L1165" s="14">
        <f t="shared" si="109"/>
        <v>0</v>
      </c>
      <c r="M1165" s="14" t="str">
        <f>IFERROR(IFERROR(INDEX(Reference!$C:$C,MATCH(VALUE(LEFT(B1165,(FIND("-",B1165,1)-1))),Reference!$B:$B,0)),INDEX(Reference!$C:$C,MATCH((LEFT(B1165,(FIND("-",B1165,1)-1))),Reference!$B:$B,0))),IFERROR(IF(FIND("-",B1165),"Asset Management",""),""))</f>
        <v>DBU/Major Storms</v>
      </c>
      <c r="N1165" s="14" t="str">
        <f>_xlfn.IFNA(INDEX(Reference!$M:$N,MATCH($C1165,Reference!$M:$M,0),2),"Exclude")</f>
        <v>Nonlabor</v>
      </c>
      <c r="O1165" s="14" t="str">
        <f>VLOOKUP(X1165,'Department Detail'!$A$2:$F$5229,5,FALSE)</f>
        <v>Asset Management</v>
      </c>
      <c r="R1165" s="76"/>
      <c r="X1165" s="14">
        <v>7366</v>
      </c>
    </row>
    <row r="1166" spans="1:24" s="14" customFormat="1" ht="15" thickBot="1" x14ac:dyDescent="0.35">
      <c r="A1166" s="13"/>
      <c r="B1166" s="57" t="s">
        <v>629</v>
      </c>
      <c r="C1166" s="57" t="s">
        <v>296</v>
      </c>
      <c r="D1166" s="56">
        <v>28.08</v>
      </c>
      <c r="E1166" s="56"/>
      <c r="F1166" s="14">
        <f>IF(AND(LEFT($C1166,4)&lt;&gt;"8310")*OR(_xlfn.IFNA(MATCH(LEFT($B1166,8),Reference!$E:$E,0),0),(_xlfn.IFNA(MATCH(MID($B1166,5,4),Reference!$E:$E,0),0))),$D1166,)</f>
        <v>0</v>
      </c>
      <c r="G1166" s="14">
        <f t="shared" si="105"/>
        <v>0</v>
      </c>
      <c r="H1166" s="14">
        <f t="shared" si="106"/>
        <v>0</v>
      </c>
      <c r="I1166" s="14">
        <f>IF(AND(F1166=0,G1166=0,H1166=0,_xlfn.IFNA(MATCH(LEFT($B1166,8),Reference!$G:$G,0),0)),0,
IF(AND(F1166=0,G1166=0,H1166=0,_xlfn.IFNA(MATCH(LEFT($B1166,8),Reference!$H:$H,0),0)),$D1166,
IF(AND(F1166=0,G1166=0,H1166=0,_xlfn.IFNA(MATCH(LEFT($C1166,4),Reference!$H:$H,0),0)),$D1166,
IF((AND(F1166=0,G1166=0,H1166=0,(_xlfn.IFNA(MATCH(LEFT($B1166,4),Reference!$H:$H,0),0)))),$D1166,
IF(AND(F1166=0,G1166=0,H1166=0,_xlfn.IFNA(MATCH(MID($B1166,5,4),Reference!$H:$H,0),0),LEFT($C1166,4)&lt;&gt;"8865"),$D1166,0)))))</f>
        <v>0</v>
      </c>
      <c r="J1166" s="14">
        <f t="shared" si="107"/>
        <v>28.08</v>
      </c>
      <c r="K1166" s="14">
        <f t="shared" si="108"/>
        <v>28.08</v>
      </c>
      <c r="L1166" s="14">
        <f t="shared" si="109"/>
        <v>0</v>
      </c>
      <c r="M1166" s="14" t="str">
        <f>IFERROR(IFERROR(INDEX(Reference!$C:$C,MATCH(VALUE(LEFT(B1166,(FIND("-",B1166,1)-1))),Reference!$B:$B,0)),INDEX(Reference!$C:$C,MATCH((LEFT(B1166,(FIND("-",B1166,1)-1))),Reference!$B:$B,0))),IFERROR(IF(FIND("-",B1166),"Asset Management",""),""))</f>
        <v>DBU/Major Storms</v>
      </c>
      <c r="N1166" s="14" t="str">
        <f>_xlfn.IFNA(INDEX(Reference!$M:$N,MATCH($C1166,Reference!$M:$M,0),2),"Exclude")</f>
        <v>Inventory</v>
      </c>
      <c r="O1166" s="14" t="str">
        <f>VLOOKUP(X1166,'Department Detail'!$A$2:$F$5229,5,FALSE)</f>
        <v>Asset Management</v>
      </c>
      <c r="R1166" s="76"/>
      <c r="X1166" s="14">
        <v>7366</v>
      </c>
    </row>
    <row r="1167" spans="1:24" s="14" customFormat="1" ht="15" thickBot="1" x14ac:dyDescent="0.35">
      <c r="A1167" s="13"/>
      <c r="B1167" s="57" t="s">
        <v>629</v>
      </c>
      <c r="C1167" s="57" t="s">
        <v>208</v>
      </c>
      <c r="D1167" s="56">
        <v>1560.73</v>
      </c>
      <c r="E1167" s="56"/>
      <c r="F1167" s="14">
        <f>IF(AND(LEFT($C1167,4)&lt;&gt;"8310")*OR(_xlfn.IFNA(MATCH(LEFT($B1167,8),Reference!$E:$E,0),0),(_xlfn.IFNA(MATCH(MID($B1167,5,4),Reference!$E:$E,0),0))),$D1167,)</f>
        <v>0</v>
      </c>
      <c r="G1167" s="14">
        <f t="shared" si="105"/>
        <v>0</v>
      </c>
      <c r="H1167" s="14">
        <f t="shared" si="106"/>
        <v>0</v>
      </c>
      <c r="I1167" s="14">
        <f>IF(AND(F1167=0,G1167=0,H1167=0,_xlfn.IFNA(MATCH(LEFT($B1167,8),Reference!$G:$G,0),0)),0,
IF(AND(F1167=0,G1167=0,H1167=0,_xlfn.IFNA(MATCH(LEFT($B1167,8),Reference!$H:$H,0),0)),$D1167,
IF(AND(F1167=0,G1167=0,H1167=0,_xlfn.IFNA(MATCH(LEFT($C1167,4),Reference!$H:$H,0),0)),$D1167,
IF((AND(F1167=0,G1167=0,H1167=0,(_xlfn.IFNA(MATCH(LEFT($B1167,4),Reference!$H:$H,0),0)))),$D1167,
IF(AND(F1167=0,G1167=0,H1167=0,_xlfn.IFNA(MATCH(MID($B1167,5,4),Reference!$H:$H,0),0),LEFT($C1167,4)&lt;&gt;"8865"),$D1167,0)))))</f>
        <v>0</v>
      </c>
      <c r="J1167" s="14">
        <f t="shared" si="107"/>
        <v>1560.73</v>
      </c>
      <c r="K1167" s="14">
        <f t="shared" si="108"/>
        <v>1560.73</v>
      </c>
      <c r="L1167" s="14">
        <f t="shared" si="109"/>
        <v>0</v>
      </c>
      <c r="M1167" s="14" t="str">
        <f>IFERROR(IFERROR(INDEX(Reference!$C:$C,MATCH(VALUE(LEFT(B1167,(FIND("-",B1167,1)-1))),Reference!$B:$B,0)),INDEX(Reference!$C:$C,MATCH((LEFT(B1167,(FIND("-",B1167,1)-1))),Reference!$B:$B,0))),IFERROR(IF(FIND("-",B1167),"Asset Management",""),""))</f>
        <v>DBU/Major Storms</v>
      </c>
      <c r="N1167" s="14" t="str">
        <f>_xlfn.IFNA(INDEX(Reference!$M:$N,MATCH($C1167,Reference!$M:$M,0),2),"Exclude")</f>
        <v>Inventory</v>
      </c>
      <c r="O1167" s="14" t="str">
        <f>VLOOKUP(X1167,'Department Detail'!$A$2:$F$5229,5,FALSE)</f>
        <v>Asset Management</v>
      </c>
      <c r="R1167" s="76"/>
      <c r="X1167" s="14">
        <v>7366</v>
      </c>
    </row>
    <row r="1168" spans="1:24" s="14" customFormat="1" ht="15" thickBot="1" x14ac:dyDescent="0.35">
      <c r="A1168" s="13"/>
      <c r="B1168" s="57" t="s">
        <v>629</v>
      </c>
      <c r="C1168" s="57" t="s">
        <v>188</v>
      </c>
      <c r="D1168" s="56">
        <v>10138.329999999998</v>
      </c>
      <c r="E1168" s="56"/>
      <c r="F1168" s="14">
        <f>IF(AND(LEFT($C1168,4)&lt;&gt;"8310")*OR(_xlfn.IFNA(MATCH(LEFT($B1168,8),Reference!$E:$E,0),0),(_xlfn.IFNA(MATCH(MID($B1168,5,4),Reference!$E:$E,0),0))),$D1168,)</f>
        <v>0</v>
      </c>
      <c r="G1168" s="14">
        <f t="shared" si="105"/>
        <v>0</v>
      </c>
      <c r="H1168" s="14">
        <f t="shared" si="106"/>
        <v>0</v>
      </c>
      <c r="I1168" s="14">
        <f>IF(AND(F1168=0,G1168=0,H1168=0,_xlfn.IFNA(MATCH(LEFT($B1168,8),Reference!$G:$G,0),0)),0,
IF(AND(F1168=0,G1168=0,H1168=0,_xlfn.IFNA(MATCH(LEFT($B1168,8),Reference!$H:$H,0),0)),$D1168,
IF(AND(F1168=0,G1168=0,H1168=0,_xlfn.IFNA(MATCH(LEFT($C1168,4),Reference!$H:$H,0),0)),$D1168,
IF((AND(F1168=0,G1168=0,H1168=0,(_xlfn.IFNA(MATCH(LEFT($B1168,4),Reference!$H:$H,0),0)))),$D1168,
IF(AND(F1168=0,G1168=0,H1168=0,_xlfn.IFNA(MATCH(MID($B1168,5,4),Reference!$H:$H,0),0),LEFT($C1168,4)&lt;&gt;"8865"),$D1168,0)))))</f>
        <v>0</v>
      </c>
      <c r="J1168" s="14">
        <f t="shared" si="107"/>
        <v>10138.329999999998</v>
      </c>
      <c r="K1168" s="14">
        <f t="shared" si="108"/>
        <v>10138.329999999998</v>
      </c>
      <c r="L1168" s="14">
        <f t="shared" si="109"/>
        <v>0</v>
      </c>
      <c r="M1168" s="14" t="str">
        <f>IFERROR(IFERROR(INDEX(Reference!$C:$C,MATCH(VALUE(LEFT(B1168,(FIND("-",B1168,1)-1))),Reference!$B:$B,0)),INDEX(Reference!$C:$C,MATCH((LEFT(B1168,(FIND("-",B1168,1)-1))),Reference!$B:$B,0))),IFERROR(IF(FIND("-",B1168),"Asset Management",""),""))</f>
        <v>DBU/Major Storms</v>
      </c>
      <c r="N1168" s="14" t="str">
        <f>_xlfn.IFNA(INDEX(Reference!$M:$N,MATCH($C1168,Reference!$M:$M,0),2),"Exclude")</f>
        <v>NonUnion Labor</v>
      </c>
      <c r="O1168" s="14" t="str">
        <f>VLOOKUP(X1168,'Department Detail'!$A$2:$F$5229,5,FALSE)</f>
        <v>Asset Management</v>
      </c>
      <c r="R1168" s="76"/>
      <c r="X1168" s="14">
        <v>7366</v>
      </c>
    </row>
    <row r="1169" spans="1:24" s="14" customFormat="1" ht="15" thickBot="1" x14ac:dyDescent="0.35">
      <c r="A1169" s="13"/>
      <c r="B1169" s="57" t="s">
        <v>629</v>
      </c>
      <c r="C1169" s="57" t="s">
        <v>191</v>
      </c>
      <c r="D1169" s="56">
        <v>180954.77</v>
      </c>
      <c r="E1169" s="56"/>
      <c r="F1169" s="14">
        <f>IF(AND(LEFT($C1169,4)&lt;&gt;"8310")*OR(_xlfn.IFNA(MATCH(LEFT($B1169,8),Reference!$E:$E,0),0),(_xlfn.IFNA(MATCH(MID($B1169,5,4),Reference!$E:$E,0),0))),$D1169,)</f>
        <v>0</v>
      </c>
      <c r="G1169" s="14">
        <f t="shared" si="105"/>
        <v>0</v>
      </c>
      <c r="H1169" s="14">
        <f t="shared" si="106"/>
        <v>0</v>
      </c>
      <c r="I1169" s="14">
        <f>IF(AND(F1169=0,G1169=0,H1169=0,_xlfn.IFNA(MATCH(LEFT($B1169,8),Reference!$G:$G,0),0)),0,
IF(AND(F1169=0,G1169=0,H1169=0,_xlfn.IFNA(MATCH(LEFT($B1169,8),Reference!$H:$H,0),0)),$D1169,
IF(AND(F1169=0,G1169=0,H1169=0,_xlfn.IFNA(MATCH(LEFT($C1169,4),Reference!$H:$H,0),0)),$D1169,
IF((AND(F1169=0,G1169=0,H1169=0,(_xlfn.IFNA(MATCH(LEFT($B1169,4),Reference!$H:$H,0),0)))),$D1169,
IF(AND(F1169=0,G1169=0,H1169=0,_xlfn.IFNA(MATCH(MID($B1169,5,4),Reference!$H:$H,0),0),LEFT($C1169,4)&lt;&gt;"8865"),$D1169,0)))))</f>
        <v>0</v>
      </c>
      <c r="J1169" s="14">
        <f t="shared" si="107"/>
        <v>180954.77</v>
      </c>
      <c r="K1169" s="14">
        <f t="shared" si="108"/>
        <v>180954.77</v>
      </c>
      <c r="L1169" s="14">
        <f t="shared" si="109"/>
        <v>0</v>
      </c>
      <c r="M1169" s="14" t="str">
        <f>IFERROR(IFERROR(INDEX(Reference!$C:$C,MATCH(VALUE(LEFT(B1169,(FIND("-",B1169,1)-1))),Reference!$B:$B,0)),INDEX(Reference!$C:$C,MATCH((LEFT(B1169,(FIND("-",B1169,1)-1))),Reference!$B:$B,0))),IFERROR(IF(FIND("-",B1169),"Asset Management",""),""))</f>
        <v>DBU/Major Storms</v>
      </c>
      <c r="N1169" s="14" t="str">
        <f>_xlfn.IFNA(INDEX(Reference!$M:$N,MATCH($C1169,Reference!$M:$M,0),2),"Exclude")</f>
        <v>Union Labor</v>
      </c>
      <c r="O1169" s="14" t="str">
        <f>VLOOKUP(X1169,'Department Detail'!$A$2:$F$5229,5,FALSE)</f>
        <v>Asset Management</v>
      </c>
      <c r="R1169" s="76"/>
      <c r="X1169" s="14">
        <v>7366</v>
      </c>
    </row>
    <row r="1170" spans="1:24" s="14" customFormat="1" ht="15" thickBot="1" x14ac:dyDescent="0.35">
      <c r="A1170" s="13"/>
      <c r="B1170" s="57" t="s">
        <v>636</v>
      </c>
      <c r="C1170" s="57" t="s">
        <v>190</v>
      </c>
      <c r="D1170" s="56">
        <v>10965.05</v>
      </c>
      <c r="E1170" s="56"/>
      <c r="F1170" s="14">
        <f>IF(AND(LEFT($C1170,4)&lt;&gt;"8310")*OR(_xlfn.IFNA(MATCH(LEFT($B1170,8),Reference!$E:$E,0),0),(_xlfn.IFNA(MATCH(MID($B1170,5,4),Reference!$E:$E,0),0))),$D1170,)</f>
        <v>0</v>
      </c>
      <c r="G1170" s="14">
        <f t="shared" si="105"/>
        <v>0</v>
      </c>
      <c r="H1170" s="14">
        <f t="shared" si="106"/>
        <v>0</v>
      </c>
      <c r="I1170" s="14">
        <f>IF(AND(F1170=0,G1170=0,H1170=0,_xlfn.IFNA(MATCH(LEFT($B1170,8),Reference!$G:$G,0),0)),0,
IF(AND(F1170=0,G1170=0,H1170=0,_xlfn.IFNA(MATCH(LEFT($B1170,8),Reference!$H:$H,0),0)),$D1170,
IF(AND(F1170=0,G1170=0,H1170=0,_xlfn.IFNA(MATCH(LEFT($C1170,4),Reference!$H:$H,0),0)),$D1170,
IF((AND(F1170=0,G1170=0,H1170=0,(_xlfn.IFNA(MATCH(LEFT($B1170,4),Reference!$H:$H,0),0)))),$D1170,
IF(AND(F1170=0,G1170=0,H1170=0,_xlfn.IFNA(MATCH(MID($B1170,5,4),Reference!$H:$H,0),0),LEFT($C1170,4)&lt;&gt;"8865"),$D1170,0)))))</f>
        <v>0</v>
      </c>
      <c r="J1170" s="14">
        <f t="shared" si="107"/>
        <v>10965.05</v>
      </c>
      <c r="K1170" s="14">
        <f t="shared" si="108"/>
        <v>10965.05</v>
      </c>
      <c r="L1170" s="14">
        <f t="shared" si="109"/>
        <v>0</v>
      </c>
      <c r="M1170" s="14" t="str">
        <f>IFERROR(IFERROR(INDEX(Reference!$C:$C,MATCH(VALUE(LEFT(B1170,(FIND("-",B1170,1)-1))),Reference!$B:$B,0)),INDEX(Reference!$C:$C,MATCH((LEFT(B1170,(FIND("-",B1170,1)-1))),Reference!$B:$B,0))),IFERROR(IF(FIND("-",B1170),"Asset Management",""),""))</f>
        <v>Asset Management</v>
      </c>
      <c r="N1170" s="14" t="str">
        <f>_xlfn.IFNA(INDEX(Reference!$M:$N,MATCH($C1170,Reference!$M:$M,0),2),"Exclude")</f>
        <v>Nonlabor</v>
      </c>
      <c r="O1170" s="14" t="str">
        <f>VLOOKUP(X1170,'Department Detail'!$A$2:$F$5229,5,FALSE)</f>
        <v>Asset Management</v>
      </c>
      <c r="R1170" s="76"/>
      <c r="X1170" s="14">
        <v>7366</v>
      </c>
    </row>
    <row r="1171" spans="1:24" s="14" customFormat="1" ht="15" thickBot="1" x14ac:dyDescent="0.35">
      <c r="A1171" s="13"/>
      <c r="B1171" s="57" t="s">
        <v>636</v>
      </c>
      <c r="C1171" s="57" t="s">
        <v>185</v>
      </c>
      <c r="D1171" s="56">
        <v>8485.380000000001</v>
      </c>
      <c r="E1171" s="56"/>
      <c r="F1171" s="14">
        <f>IF(AND(LEFT($C1171,4)&lt;&gt;"8310")*OR(_xlfn.IFNA(MATCH(LEFT($B1171,8),Reference!$E:$E,0),0),(_xlfn.IFNA(MATCH(MID($B1171,5,4),Reference!$E:$E,0),0))),$D1171,)</f>
        <v>0</v>
      </c>
      <c r="G1171" s="14">
        <f t="shared" si="105"/>
        <v>0</v>
      </c>
      <c r="H1171" s="14">
        <f t="shared" si="106"/>
        <v>0</v>
      </c>
      <c r="I1171" s="14">
        <f>IF(AND(F1171=0,G1171=0,H1171=0,_xlfn.IFNA(MATCH(LEFT($B1171,8),Reference!$G:$G,0),0)),0,
IF(AND(F1171=0,G1171=0,H1171=0,_xlfn.IFNA(MATCH(LEFT($B1171,8),Reference!$H:$H,0),0)),$D1171,
IF(AND(F1171=0,G1171=0,H1171=0,_xlfn.IFNA(MATCH(LEFT($C1171,4),Reference!$H:$H,0),0)),$D1171,
IF((AND(F1171=0,G1171=0,H1171=0,(_xlfn.IFNA(MATCH(LEFT($B1171,4),Reference!$H:$H,0),0)))),$D1171,
IF(AND(F1171=0,G1171=0,H1171=0,_xlfn.IFNA(MATCH(MID($B1171,5,4),Reference!$H:$H,0),0),LEFT($C1171,4)&lt;&gt;"8865"),$D1171,0)))))</f>
        <v>0</v>
      </c>
      <c r="J1171" s="14">
        <f t="shared" si="107"/>
        <v>8485.380000000001</v>
      </c>
      <c r="K1171" s="14">
        <f t="shared" si="108"/>
        <v>8485.380000000001</v>
      </c>
      <c r="L1171" s="14">
        <f t="shared" si="109"/>
        <v>0</v>
      </c>
      <c r="M1171" s="14" t="str">
        <f>IFERROR(IFERROR(INDEX(Reference!$C:$C,MATCH(VALUE(LEFT(B1171,(FIND("-",B1171,1)-1))),Reference!$B:$B,0)),INDEX(Reference!$C:$C,MATCH((LEFT(B1171,(FIND("-",B1171,1)-1))),Reference!$B:$B,0))),IFERROR(IF(FIND("-",B1171),"Asset Management",""),""))</f>
        <v>Asset Management</v>
      </c>
      <c r="N1171" s="14" t="str">
        <f>_xlfn.IFNA(INDEX(Reference!$M:$N,MATCH($C1171,Reference!$M:$M,0),2),"Exclude")</f>
        <v>NonUnion Labor</v>
      </c>
      <c r="O1171" s="14" t="str">
        <f>VLOOKUP(X1171,'Department Detail'!$A$2:$F$5229,5,FALSE)</f>
        <v>Asset Management</v>
      </c>
      <c r="R1171" s="76"/>
      <c r="X1171" s="14">
        <v>7366</v>
      </c>
    </row>
    <row r="1172" spans="1:24" s="14" customFormat="1" ht="15" thickBot="1" x14ac:dyDescent="0.35">
      <c r="A1172" s="13"/>
      <c r="B1172" s="57" t="s">
        <v>636</v>
      </c>
      <c r="C1172" s="57" t="s">
        <v>182</v>
      </c>
      <c r="D1172" s="56">
        <v>154.22999999999999</v>
      </c>
      <c r="E1172" s="56"/>
      <c r="F1172" s="14">
        <f>IF(AND(LEFT($C1172,4)&lt;&gt;"8310")*OR(_xlfn.IFNA(MATCH(LEFT($B1172,8),Reference!$E:$E,0),0),(_xlfn.IFNA(MATCH(MID($B1172,5,4),Reference!$E:$E,0),0))),$D1172,)</f>
        <v>0</v>
      </c>
      <c r="G1172" s="14">
        <f t="shared" si="105"/>
        <v>0</v>
      </c>
      <c r="H1172" s="14">
        <f t="shared" si="106"/>
        <v>0</v>
      </c>
      <c r="I1172" s="14">
        <f>IF(AND(F1172=0,G1172=0,H1172=0,_xlfn.IFNA(MATCH(LEFT($B1172,8),Reference!$G:$G,0),0)),0,
IF(AND(F1172=0,G1172=0,H1172=0,_xlfn.IFNA(MATCH(LEFT($B1172,8),Reference!$H:$H,0),0)),$D1172,
IF(AND(F1172=0,G1172=0,H1172=0,_xlfn.IFNA(MATCH(LEFT($C1172,4),Reference!$H:$H,0),0)),$D1172,
IF((AND(F1172=0,G1172=0,H1172=0,(_xlfn.IFNA(MATCH(LEFT($B1172,4),Reference!$H:$H,0),0)))),$D1172,
IF(AND(F1172=0,G1172=0,H1172=0,_xlfn.IFNA(MATCH(MID($B1172,5,4),Reference!$H:$H,0),0),LEFT($C1172,4)&lt;&gt;"8865"),$D1172,0)))))</f>
        <v>0</v>
      </c>
      <c r="J1172" s="14">
        <f t="shared" si="107"/>
        <v>154.22999999999999</v>
      </c>
      <c r="K1172" s="14">
        <f t="shared" si="108"/>
        <v>154.22999999999999</v>
      </c>
      <c r="L1172" s="14">
        <f t="shared" si="109"/>
        <v>0</v>
      </c>
      <c r="M1172" s="14" t="str">
        <f>IFERROR(IFERROR(INDEX(Reference!$C:$C,MATCH(VALUE(LEFT(B1172,(FIND("-",B1172,1)-1))),Reference!$B:$B,0)),INDEX(Reference!$C:$C,MATCH((LEFT(B1172,(FIND("-",B1172,1)-1))),Reference!$B:$B,0))),IFERROR(IF(FIND("-",B1172),"Asset Management",""),""))</f>
        <v>Asset Management</v>
      </c>
      <c r="N1172" s="14" t="str">
        <f>_xlfn.IFNA(INDEX(Reference!$M:$N,MATCH($C1172,Reference!$M:$M,0),2),"Exclude")</f>
        <v>Nonlabor</v>
      </c>
      <c r="O1172" s="14" t="str">
        <f>VLOOKUP(X1172,'Department Detail'!$A$2:$F$5229,5,FALSE)</f>
        <v>Asset Management</v>
      </c>
      <c r="R1172" s="76"/>
      <c r="X1172" s="14">
        <v>7366</v>
      </c>
    </row>
    <row r="1173" spans="1:24" s="14" customFormat="1" ht="15" thickBot="1" x14ac:dyDescent="0.35">
      <c r="A1173" s="13"/>
      <c r="B1173" s="57" t="s">
        <v>636</v>
      </c>
      <c r="C1173" s="57" t="s">
        <v>188</v>
      </c>
      <c r="D1173" s="56">
        <v>8452.3499999999985</v>
      </c>
      <c r="E1173" s="56"/>
      <c r="F1173" s="14">
        <f>IF(AND(LEFT($C1173,4)&lt;&gt;"8310")*OR(_xlfn.IFNA(MATCH(LEFT($B1173,8),Reference!$E:$E,0),0),(_xlfn.IFNA(MATCH(MID($B1173,5,4),Reference!$E:$E,0),0))),$D1173,)</f>
        <v>0</v>
      </c>
      <c r="G1173" s="14">
        <f t="shared" si="105"/>
        <v>0</v>
      </c>
      <c r="H1173" s="14">
        <f t="shared" si="106"/>
        <v>0</v>
      </c>
      <c r="I1173" s="14">
        <f>IF(AND(F1173=0,G1173=0,H1173=0,_xlfn.IFNA(MATCH(LEFT($B1173,8),Reference!$G:$G,0),0)),0,
IF(AND(F1173=0,G1173=0,H1173=0,_xlfn.IFNA(MATCH(LEFT($B1173,8),Reference!$H:$H,0),0)),$D1173,
IF(AND(F1173=0,G1173=0,H1173=0,_xlfn.IFNA(MATCH(LEFT($C1173,4),Reference!$H:$H,0),0)),$D1173,
IF((AND(F1173=0,G1173=0,H1173=0,(_xlfn.IFNA(MATCH(LEFT($B1173,4),Reference!$H:$H,0),0)))),$D1173,
IF(AND(F1173=0,G1173=0,H1173=0,_xlfn.IFNA(MATCH(MID($B1173,5,4),Reference!$H:$H,0),0),LEFT($C1173,4)&lt;&gt;"8865"),$D1173,0)))))</f>
        <v>0</v>
      </c>
      <c r="J1173" s="14">
        <f t="shared" si="107"/>
        <v>8452.3499999999985</v>
      </c>
      <c r="K1173" s="14">
        <f t="shared" si="108"/>
        <v>8452.3499999999985</v>
      </c>
      <c r="L1173" s="14">
        <f t="shared" si="109"/>
        <v>0</v>
      </c>
      <c r="M1173" s="14" t="str">
        <f>IFERROR(IFERROR(INDEX(Reference!$C:$C,MATCH(VALUE(LEFT(B1173,(FIND("-",B1173,1)-1))),Reference!$B:$B,0)),INDEX(Reference!$C:$C,MATCH((LEFT(B1173,(FIND("-",B1173,1)-1))),Reference!$B:$B,0))),IFERROR(IF(FIND("-",B1173),"Asset Management",""),""))</f>
        <v>Asset Management</v>
      </c>
      <c r="N1173" s="14" t="str">
        <f>_xlfn.IFNA(INDEX(Reference!$M:$N,MATCH($C1173,Reference!$M:$M,0),2),"Exclude")</f>
        <v>NonUnion Labor</v>
      </c>
      <c r="O1173" s="14" t="str">
        <f>VLOOKUP(X1173,'Department Detail'!$A$2:$F$5229,5,FALSE)</f>
        <v>Asset Management</v>
      </c>
      <c r="R1173" s="76"/>
      <c r="X1173" s="14">
        <v>7366</v>
      </c>
    </row>
    <row r="1174" spans="1:24" s="14" customFormat="1" ht="15" thickBot="1" x14ac:dyDescent="0.35">
      <c r="A1174" s="13"/>
      <c r="B1174" s="57" t="s">
        <v>637</v>
      </c>
      <c r="C1174" s="57" t="s">
        <v>185</v>
      </c>
      <c r="D1174" s="56">
        <v>615.38</v>
      </c>
      <c r="E1174" s="56"/>
      <c r="F1174" s="14">
        <f>IF(AND(LEFT($C1174,4)&lt;&gt;"8310")*OR(_xlfn.IFNA(MATCH(LEFT($B1174,8),Reference!$E:$E,0),0),(_xlfn.IFNA(MATCH(MID($B1174,5,4),Reference!$E:$E,0),0))),$D1174,)</f>
        <v>0</v>
      </c>
      <c r="G1174" s="14">
        <f t="shared" si="105"/>
        <v>0</v>
      </c>
      <c r="H1174" s="14">
        <f t="shared" si="106"/>
        <v>0</v>
      </c>
      <c r="I1174" s="14">
        <f>IF(AND(F1174=0,G1174=0,H1174=0,_xlfn.IFNA(MATCH(LEFT($B1174,8),Reference!$G:$G,0),0)),0,
IF(AND(F1174=0,G1174=0,H1174=0,_xlfn.IFNA(MATCH(LEFT($B1174,8),Reference!$H:$H,0),0)),$D1174,
IF(AND(F1174=0,G1174=0,H1174=0,_xlfn.IFNA(MATCH(LEFT($C1174,4),Reference!$H:$H,0),0)),$D1174,
IF((AND(F1174=0,G1174=0,H1174=0,(_xlfn.IFNA(MATCH(LEFT($B1174,4),Reference!$H:$H,0),0)))),$D1174,
IF(AND(F1174=0,G1174=0,H1174=0,_xlfn.IFNA(MATCH(MID($B1174,5,4),Reference!$H:$H,0),0),LEFT($C1174,4)&lt;&gt;"8865"),$D1174,0)))))</f>
        <v>0</v>
      </c>
      <c r="J1174" s="14">
        <f t="shared" si="107"/>
        <v>615.38</v>
      </c>
      <c r="K1174" s="14">
        <f t="shared" si="108"/>
        <v>615.38</v>
      </c>
      <c r="L1174" s="14">
        <f t="shared" si="109"/>
        <v>0</v>
      </c>
      <c r="M1174" s="14" t="str">
        <f>IFERROR(IFERROR(INDEX(Reference!$C:$C,MATCH(VALUE(LEFT(B1174,(FIND("-",B1174,1)-1))),Reference!$B:$B,0)),INDEX(Reference!$C:$C,MATCH((LEFT(B1174,(FIND("-",B1174,1)-1))),Reference!$B:$B,0))),IFERROR(IF(FIND("-",B1174),"Asset Management",""),""))</f>
        <v>Asset Management</v>
      </c>
      <c r="N1174" s="14" t="str">
        <f>_xlfn.IFNA(INDEX(Reference!$M:$N,MATCH($C1174,Reference!$M:$M,0),2),"Exclude")</f>
        <v>NonUnion Labor</v>
      </c>
      <c r="O1174" s="14" t="str">
        <f>VLOOKUP(X1174,'Department Detail'!$A$2:$F$5229,5,FALSE)</f>
        <v>T&amp;D Engineering</v>
      </c>
      <c r="R1174" s="76"/>
      <c r="X1174" s="14" t="s">
        <v>638</v>
      </c>
    </row>
    <row r="1175" spans="1:24" s="14" customFormat="1" ht="15" thickBot="1" x14ac:dyDescent="0.35">
      <c r="A1175" s="13"/>
      <c r="B1175" s="57" t="s">
        <v>637</v>
      </c>
      <c r="C1175" s="57" t="s">
        <v>188</v>
      </c>
      <c r="D1175" s="56">
        <v>139.51</v>
      </c>
      <c r="E1175" s="56"/>
      <c r="F1175" s="14">
        <f>IF(AND(LEFT($C1175,4)&lt;&gt;"8310")*OR(_xlfn.IFNA(MATCH(LEFT($B1175,8),Reference!$E:$E,0),0),(_xlfn.IFNA(MATCH(MID($B1175,5,4),Reference!$E:$E,0),0))),$D1175,)</f>
        <v>0</v>
      </c>
      <c r="G1175" s="14">
        <f t="shared" si="105"/>
        <v>0</v>
      </c>
      <c r="H1175" s="14">
        <f t="shared" si="106"/>
        <v>0</v>
      </c>
      <c r="I1175" s="14">
        <f>IF(AND(F1175=0,G1175=0,H1175=0,_xlfn.IFNA(MATCH(LEFT($B1175,8),Reference!$G:$G,0),0)),0,
IF(AND(F1175=0,G1175=0,H1175=0,_xlfn.IFNA(MATCH(LEFT($B1175,8),Reference!$H:$H,0),0)),$D1175,
IF(AND(F1175=0,G1175=0,H1175=0,_xlfn.IFNA(MATCH(LEFT($C1175,4),Reference!$H:$H,0),0)),$D1175,
IF((AND(F1175=0,G1175=0,H1175=0,(_xlfn.IFNA(MATCH(LEFT($B1175,4),Reference!$H:$H,0),0)))),$D1175,
IF(AND(F1175=0,G1175=0,H1175=0,_xlfn.IFNA(MATCH(MID($B1175,5,4),Reference!$H:$H,0),0),LEFT($C1175,4)&lt;&gt;"8865"),$D1175,0)))))</f>
        <v>0</v>
      </c>
      <c r="J1175" s="14">
        <f t="shared" si="107"/>
        <v>139.51</v>
      </c>
      <c r="K1175" s="14">
        <f t="shared" si="108"/>
        <v>139.51</v>
      </c>
      <c r="L1175" s="14">
        <f t="shared" si="109"/>
        <v>0</v>
      </c>
      <c r="M1175" s="14" t="str">
        <f>IFERROR(IFERROR(INDEX(Reference!$C:$C,MATCH(VALUE(LEFT(B1175,(FIND("-",B1175,1)-1))),Reference!$B:$B,0)),INDEX(Reference!$C:$C,MATCH((LEFT(B1175,(FIND("-",B1175,1)-1))),Reference!$B:$B,0))),IFERROR(IF(FIND("-",B1175),"Asset Management",""),""))</f>
        <v>Asset Management</v>
      </c>
      <c r="N1175" s="14" t="str">
        <f>_xlfn.IFNA(INDEX(Reference!$M:$N,MATCH($C1175,Reference!$M:$M,0),2),"Exclude")</f>
        <v>NonUnion Labor</v>
      </c>
      <c r="O1175" s="14" t="str">
        <f>VLOOKUP(X1175,'Department Detail'!$A$2:$F$5229,5,FALSE)</f>
        <v>Asset Management</v>
      </c>
      <c r="R1175" s="76"/>
      <c r="X1175" s="14">
        <v>2183</v>
      </c>
    </row>
    <row r="1176" spans="1:24" s="14" customFormat="1" ht="15" thickBot="1" x14ac:dyDescent="0.35">
      <c r="A1176" s="13"/>
      <c r="B1176" s="57" t="s">
        <v>639</v>
      </c>
      <c r="C1176" s="57" t="s">
        <v>185</v>
      </c>
      <c r="D1176" s="56">
        <v>2308</v>
      </c>
      <c r="E1176" s="56"/>
      <c r="F1176" s="14">
        <f>IF(AND(LEFT($C1176,4)&lt;&gt;"8310")*OR(_xlfn.IFNA(MATCH(LEFT($B1176,8),Reference!$E:$E,0),0),(_xlfn.IFNA(MATCH(MID($B1176,5,4),Reference!$E:$E,0),0))),$D1176,)</f>
        <v>0</v>
      </c>
      <c r="G1176" s="14">
        <f t="shared" si="105"/>
        <v>0</v>
      </c>
      <c r="H1176" s="14">
        <f t="shared" si="106"/>
        <v>0</v>
      </c>
      <c r="I1176" s="14">
        <f>IF(AND(F1176=0,G1176=0,H1176=0,_xlfn.IFNA(MATCH(LEFT($B1176,8),Reference!$G:$G,0),0)),0,
IF(AND(F1176=0,G1176=0,H1176=0,_xlfn.IFNA(MATCH(LEFT($B1176,8),Reference!$H:$H,0),0)),$D1176,
IF(AND(F1176=0,G1176=0,H1176=0,_xlfn.IFNA(MATCH(LEFT($C1176,4),Reference!$H:$H,0),0)),$D1176,
IF((AND(F1176=0,G1176=0,H1176=0,(_xlfn.IFNA(MATCH(LEFT($B1176,4),Reference!$H:$H,0),0)))),$D1176,
IF(AND(F1176=0,G1176=0,H1176=0,_xlfn.IFNA(MATCH(MID($B1176,5,4),Reference!$H:$H,0),0),LEFT($C1176,4)&lt;&gt;"8865"),$D1176,0)))))</f>
        <v>0</v>
      </c>
      <c r="J1176" s="14">
        <f t="shared" si="107"/>
        <v>2308</v>
      </c>
      <c r="K1176" s="14">
        <f t="shared" si="108"/>
        <v>2308</v>
      </c>
      <c r="L1176" s="14">
        <f t="shared" si="109"/>
        <v>0</v>
      </c>
      <c r="M1176" s="14" t="str">
        <f>IFERROR(IFERROR(INDEX(Reference!$C:$C,MATCH(VALUE(LEFT(B1176,(FIND("-",B1176,1)-1))),Reference!$B:$B,0)),INDEX(Reference!$C:$C,MATCH((LEFT(B1176,(FIND("-",B1176,1)-1))),Reference!$B:$B,0))),IFERROR(IF(FIND("-",B1176),"Asset Management",""),""))</f>
        <v>Asset Management</v>
      </c>
      <c r="N1176" s="14" t="str">
        <f>_xlfn.IFNA(INDEX(Reference!$M:$N,MATCH($C1176,Reference!$M:$M,0),2),"Exclude")</f>
        <v>NonUnion Labor</v>
      </c>
      <c r="O1176" s="14" t="str">
        <f>VLOOKUP(X1176,'Department Detail'!$A$2:$F$5229,5,FALSE)</f>
        <v>Asset Management</v>
      </c>
      <c r="R1176" s="76"/>
      <c r="X1176" s="14">
        <v>2183</v>
      </c>
    </row>
    <row r="1177" spans="1:24" s="14" customFormat="1" ht="15" thickBot="1" x14ac:dyDescent="0.35">
      <c r="A1177" s="13"/>
      <c r="B1177" s="57" t="s">
        <v>639</v>
      </c>
      <c r="C1177" s="57" t="s">
        <v>202</v>
      </c>
      <c r="D1177" s="56">
        <v>767.55</v>
      </c>
      <c r="E1177" s="56"/>
      <c r="F1177" s="14">
        <f>IF(AND(LEFT($C1177,4)&lt;&gt;"8310")*OR(_xlfn.IFNA(MATCH(LEFT($B1177,8),Reference!$E:$E,0),0),(_xlfn.IFNA(MATCH(MID($B1177,5,4),Reference!$E:$E,0),0))),$D1177,)</f>
        <v>0</v>
      </c>
      <c r="G1177" s="14">
        <f t="shared" si="105"/>
        <v>0</v>
      </c>
      <c r="H1177" s="14">
        <f t="shared" si="106"/>
        <v>0</v>
      </c>
      <c r="I1177" s="14">
        <f>IF(AND(F1177=0,G1177=0,H1177=0,_xlfn.IFNA(MATCH(LEFT($B1177,8),Reference!$G:$G,0),0)),0,
IF(AND(F1177=0,G1177=0,H1177=0,_xlfn.IFNA(MATCH(LEFT($B1177,8),Reference!$H:$H,0),0)),$D1177,
IF(AND(F1177=0,G1177=0,H1177=0,_xlfn.IFNA(MATCH(LEFT($C1177,4),Reference!$H:$H,0),0)),$D1177,
IF((AND(F1177=0,G1177=0,H1177=0,(_xlfn.IFNA(MATCH(LEFT($B1177,4),Reference!$H:$H,0),0)))),$D1177,
IF(AND(F1177=0,G1177=0,H1177=0,_xlfn.IFNA(MATCH(MID($B1177,5,4),Reference!$H:$H,0),0),LEFT($C1177,4)&lt;&gt;"8865"),$D1177,0)))))</f>
        <v>0</v>
      </c>
      <c r="J1177" s="14">
        <f t="shared" si="107"/>
        <v>767.55</v>
      </c>
      <c r="K1177" s="14">
        <f t="shared" si="108"/>
        <v>767.55</v>
      </c>
      <c r="L1177" s="14">
        <f t="shared" si="109"/>
        <v>0</v>
      </c>
      <c r="M1177" s="14" t="str">
        <f>IFERROR(IFERROR(INDEX(Reference!$C:$C,MATCH(VALUE(LEFT(B1177,(FIND("-",B1177,1)-1))),Reference!$B:$B,0)),INDEX(Reference!$C:$C,MATCH((LEFT(B1177,(FIND("-",B1177,1)-1))),Reference!$B:$B,0))),IFERROR(IF(FIND("-",B1177),"Asset Management",""),""))</f>
        <v>Asset Management</v>
      </c>
      <c r="N1177" s="14" t="str">
        <f>_xlfn.IFNA(INDEX(Reference!$M:$N,MATCH($C1177,Reference!$M:$M,0),2),"Exclude")</f>
        <v>Nonlabor</v>
      </c>
      <c r="O1177" s="14" t="str">
        <f>VLOOKUP(X1177,'Department Detail'!$A$2:$F$5229,5,FALSE)</f>
        <v>Asset Management</v>
      </c>
      <c r="R1177" s="76"/>
      <c r="X1177" s="14">
        <v>2183</v>
      </c>
    </row>
    <row r="1178" spans="1:24" s="14" customFormat="1" ht="15" thickBot="1" x14ac:dyDescent="0.35">
      <c r="A1178" s="13"/>
      <c r="B1178" s="57" t="s">
        <v>639</v>
      </c>
      <c r="C1178" s="57" t="s">
        <v>204</v>
      </c>
      <c r="D1178" s="56">
        <v>3102.32</v>
      </c>
      <c r="E1178" s="56"/>
      <c r="F1178" s="14">
        <f>IF(AND(LEFT($C1178,4)&lt;&gt;"8310")*OR(_xlfn.IFNA(MATCH(LEFT($B1178,8),Reference!$E:$E,0),0),(_xlfn.IFNA(MATCH(MID($B1178,5,4),Reference!$E:$E,0),0))),$D1178,)</f>
        <v>0</v>
      </c>
      <c r="G1178" s="14">
        <f t="shared" si="105"/>
        <v>0</v>
      </c>
      <c r="H1178" s="14">
        <f t="shared" si="106"/>
        <v>0</v>
      </c>
      <c r="I1178" s="14">
        <f>IF(AND(F1178=0,G1178=0,H1178=0,_xlfn.IFNA(MATCH(LEFT($B1178,8),Reference!$G:$G,0),0)),0,
IF(AND(F1178=0,G1178=0,H1178=0,_xlfn.IFNA(MATCH(LEFT($B1178,8),Reference!$H:$H,0),0)),$D1178,
IF(AND(F1178=0,G1178=0,H1178=0,_xlfn.IFNA(MATCH(LEFT($C1178,4),Reference!$H:$H,0),0)),$D1178,
IF((AND(F1178=0,G1178=0,H1178=0,(_xlfn.IFNA(MATCH(LEFT($B1178,4),Reference!$H:$H,0),0)))),$D1178,
IF(AND(F1178=0,G1178=0,H1178=0,_xlfn.IFNA(MATCH(MID($B1178,5,4),Reference!$H:$H,0),0),LEFT($C1178,4)&lt;&gt;"8865"),$D1178,0)))))</f>
        <v>0</v>
      </c>
      <c r="J1178" s="14">
        <f t="shared" si="107"/>
        <v>3102.32</v>
      </c>
      <c r="K1178" s="14">
        <f t="shared" si="108"/>
        <v>3102.32</v>
      </c>
      <c r="L1178" s="14">
        <f t="shared" si="109"/>
        <v>0</v>
      </c>
      <c r="M1178" s="14" t="str">
        <f>IFERROR(IFERROR(INDEX(Reference!$C:$C,MATCH(VALUE(LEFT(B1178,(FIND("-",B1178,1)-1))),Reference!$B:$B,0)),INDEX(Reference!$C:$C,MATCH((LEFT(B1178,(FIND("-",B1178,1)-1))),Reference!$B:$B,0))),IFERROR(IF(FIND("-",B1178),"Asset Management",""),""))</f>
        <v>Asset Management</v>
      </c>
      <c r="N1178" s="14" t="str">
        <f>_xlfn.IFNA(INDEX(Reference!$M:$N,MATCH($C1178,Reference!$M:$M,0),2),"Exclude")</f>
        <v>Nonlabor</v>
      </c>
      <c r="O1178" s="14" t="str">
        <f>VLOOKUP(X1178,'Department Detail'!$A$2:$F$5229,5,FALSE)</f>
        <v>Asset Management</v>
      </c>
      <c r="R1178" s="76"/>
      <c r="X1178" s="14">
        <v>2183</v>
      </c>
    </row>
    <row r="1179" spans="1:24" s="14" customFormat="1" ht="15" thickBot="1" x14ac:dyDescent="0.35">
      <c r="A1179" s="13"/>
      <c r="B1179" s="57" t="s">
        <v>639</v>
      </c>
      <c r="C1179" s="57" t="s">
        <v>206</v>
      </c>
      <c r="D1179" s="56">
        <v>117.17</v>
      </c>
      <c r="E1179" s="56"/>
      <c r="F1179" s="14">
        <f>IF(AND(LEFT($C1179,4)&lt;&gt;"8310")*OR(_xlfn.IFNA(MATCH(LEFT($B1179,8),Reference!$E:$E,0),0),(_xlfn.IFNA(MATCH(MID($B1179,5,4),Reference!$E:$E,0),0))),$D1179,)</f>
        <v>0</v>
      </c>
      <c r="G1179" s="14">
        <f t="shared" si="105"/>
        <v>0</v>
      </c>
      <c r="H1179" s="14">
        <f t="shared" si="106"/>
        <v>0</v>
      </c>
      <c r="I1179" s="14">
        <f>IF(AND(F1179=0,G1179=0,H1179=0,_xlfn.IFNA(MATCH(LEFT($B1179,8),Reference!$G:$G,0),0)),0,
IF(AND(F1179=0,G1179=0,H1179=0,_xlfn.IFNA(MATCH(LEFT($B1179,8),Reference!$H:$H,0),0)),$D1179,
IF(AND(F1179=0,G1179=0,H1179=0,_xlfn.IFNA(MATCH(LEFT($C1179,4),Reference!$H:$H,0),0)),$D1179,
IF((AND(F1179=0,G1179=0,H1179=0,(_xlfn.IFNA(MATCH(LEFT($B1179,4),Reference!$H:$H,0),0)))),$D1179,
IF(AND(F1179=0,G1179=0,H1179=0,_xlfn.IFNA(MATCH(MID($B1179,5,4),Reference!$H:$H,0),0),LEFT($C1179,4)&lt;&gt;"8865"),$D1179,0)))))</f>
        <v>0</v>
      </c>
      <c r="J1179" s="14">
        <f t="shared" si="107"/>
        <v>117.17</v>
      </c>
      <c r="K1179" s="14">
        <f t="shared" si="108"/>
        <v>117.17</v>
      </c>
      <c r="L1179" s="14">
        <f t="shared" si="109"/>
        <v>0</v>
      </c>
      <c r="M1179" s="14" t="str">
        <f>IFERROR(IFERROR(INDEX(Reference!$C:$C,MATCH(VALUE(LEFT(B1179,(FIND("-",B1179,1)-1))),Reference!$B:$B,0)),INDEX(Reference!$C:$C,MATCH((LEFT(B1179,(FIND("-",B1179,1)-1))),Reference!$B:$B,0))),IFERROR(IF(FIND("-",B1179),"Asset Management",""),""))</f>
        <v>Asset Management</v>
      </c>
      <c r="N1179" s="14" t="str">
        <f>_xlfn.IFNA(INDEX(Reference!$M:$N,MATCH($C1179,Reference!$M:$M,0),2),"Exclude")</f>
        <v>Nonlabor</v>
      </c>
      <c r="O1179" s="14" t="str">
        <f>VLOOKUP(X1179,'Department Detail'!$A$2:$F$5229,5,FALSE)</f>
        <v>Asset Management</v>
      </c>
      <c r="R1179" s="76"/>
      <c r="X1179" s="14">
        <v>2183</v>
      </c>
    </row>
    <row r="1180" spans="1:24" s="14" customFormat="1" ht="15" thickBot="1" x14ac:dyDescent="0.35">
      <c r="A1180" s="13"/>
      <c r="B1180" s="57" t="s">
        <v>639</v>
      </c>
      <c r="C1180" s="57" t="s">
        <v>188</v>
      </c>
      <c r="D1180" s="56">
        <v>1107.6300000000001</v>
      </c>
      <c r="E1180" s="56"/>
      <c r="F1180" s="14">
        <f>IF(AND(LEFT($C1180,4)&lt;&gt;"8310")*OR(_xlfn.IFNA(MATCH(LEFT($B1180,8),Reference!$E:$E,0),0),(_xlfn.IFNA(MATCH(MID($B1180,5,4),Reference!$E:$E,0),0))),$D1180,)</f>
        <v>0</v>
      </c>
      <c r="G1180" s="14">
        <f t="shared" si="105"/>
        <v>0</v>
      </c>
      <c r="H1180" s="14">
        <f t="shared" si="106"/>
        <v>0</v>
      </c>
      <c r="I1180" s="14">
        <f>IF(AND(F1180=0,G1180=0,H1180=0,_xlfn.IFNA(MATCH(LEFT($B1180,8),Reference!$G:$G,0),0)),0,
IF(AND(F1180=0,G1180=0,H1180=0,_xlfn.IFNA(MATCH(LEFT($B1180,8),Reference!$H:$H,0),0)),$D1180,
IF(AND(F1180=0,G1180=0,H1180=0,_xlfn.IFNA(MATCH(LEFT($C1180,4),Reference!$H:$H,0),0)),$D1180,
IF((AND(F1180=0,G1180=0,H1180=0,(_xlfn.IFNA(MATCH(LEFT($B1180,4),Reference!$H:$H,0),0)))),$D1180,
IF(AND(F1180=0,G1180=0,H1180=0,_xlfn.IFNA(MATCH(MID($B1180,5,4),Reference!$H:$H,0),0),LEFT($C1180,4)&lt;&gt;"8865"),$D1180,0)))))</f>
        <v>0</v>
      </c>
      <c r="J1180" s="14">
        <f t="shared" si="107"/>
        <v>1107.6300000000001</v>
      </c>
      <c r="K1180" s="14">
        <f t="shared" si="108"/>
        <v>1107.6300000000001</v>
      </c>
      <c r="L1180" s="14">
        <f t="shared" si="109"/>
        <v>0</v>
      </c>
      <c r="M1180" s="14" t="str">
        <f>IFERROR(IFERROR(INDEX(Reference!$C:$C,MATCH(VALUE(LEFT(B1180,(FIND("-",B1180,1)-1))),Reference!$B:$B,0)),INDEX(Reference!$C:$C,MATCH((LEFT(B1180,(FIND("-",B1180,1)-1))),Reference!$B:$B,0))),IFERROR(IF(FIND("-",B1180),"Asset Management",""),""))</f>
        <v>Asset Management</v>
      </c>
      <c r="N1180" s="14" t="str">
        <f>_xlfn.IFNA(INDEX(Reference!$M:$N,MATCH($C1180,Reference!$M:$M,0),2),"Exclude")</f>
        <v>NonUnion Labor</v>
      </c>
      <c r="O1180" s="14" t="str">
        <f>VLOOKUP(X1180,'Department Detail'!$A$2:$F$5229,5,FALSE)</f>
        <v>Asset Management</v>
      </c>
      <c r="R1180" s="76"/>
      <c r="X1180" s="14">
        <v>2183</v>
      </c>
    </row>
    <row r="1181" spans="1:24" s="14" customFormat="1" ht="15" thickBot="1" x14ac:dyDescent="0.35">
      <c r="A1181" s="13"/>
      <c r="B1181" s="57" t="s">
        <v>640</v>
      </c>
      <c r="C1181" s="57" t="s">
        <v>185</v>
      </c>
      <c r="D1181" s="56">
        <v>2712.15</v>
      </c>
      <c r="E1181" s="56"/>
      <c r="F1181" s="14">
        <f>IF(AND(LEFT($C1181,4)&lt;&gt;"8310")*OR(_xlfn.IFNA(MATCH(LEFT($B1181,8),Reference!$E:$E,0),0),(_xlfn.IFNA(MATCH(MID($B1181,5,4),Reference!$E:$E,0),0))),$D1181,)</f>
        <v>0</v>
      </c>
      <c r="G1181" s="14">
        <f t="shared" si="105"/>
        <v>0</v>
      </c>
      <c r="H1181" s="14">
        <f t="shared" si="106"/>
        <v>0</v>
      </c>
      <c r="I1181" s="14">
        <f>IF(AND(F1181=0,G1181=0,H1181=0,_xlfn.IFNA(MATCH(LEFT($B1181,8),Reference!$G:$G,0),0)),0,
IF(AND(F1181=0,G1181=0,H1181=0,_xlfn.IFNA(MATCH(LEFT($B1181,8),Reference!$H:$H,0),0)),$D1181,
IF(AND(F1181=0,G1181=0,H1181=0,_xlfn.IFNA(MATCH(LEFT($C1181,4),Reference!$H:$H,0),0)),$D1181,
IF((AND(F1181=0,G1181=0,H1181=0,(_xlfn.IFNA(MATCH(LEFT($B1181,4),Reference!$H:$H,0),0)))),$D1181,
IF(AND(F1181=0,G1181=0,H1181=0,_xlfn.IFNA(MATCH(MID($B1181,5,4),Reference!$H:$H,0),0),LEFT($C1181,4)&lt;&gt;"8865"),$D1181,0)))))</f>
        <v>0</v>
      </c>
      <c r="J1181" s="14">
        <f t="shared" si="107"/>
        <v>2712.15</v>
      </c>
      <c r="K1181" s="14">
        <f t="shared" si="108"/>
        <v>2712.15</v>
      </c>
      <c r="L1181" s="14">
        <f t="shared" si="109"/>
        <v>0</v>
      </c>
      <c r="M1181" s="14" t="str">
        <f>IFERROR(IFERROR(INDEX(Reference!$C:$C,MATCH(VALUE(LEFT(B1181,(FIND("-",B1181,1)-1))),Reference!$B:$B,0)),INDEX(Reference!$C:$C,MATCH((LEFT(B1181,(FIND("-",B1181,1)-1))),Reference!$B:$B,0))),IFERROR(IF(FIND("-",B1181),"Asset Management",""),""))</f>
        <v>Asset Management</v>
      </c>
      <c r="N1181" s="14" t="str">
        <f>_xlfn.IFNA(INDEX(Reference!$M:$N,MATCH($C1181,Reference!$M:$M,0),2),"Exclude")</f>
        <v>NonUnion Labor</v>
      </c>
      <c r="O1181" s="14" t="str">
        <f>VLOOKUP(X1181,'Department Detail'!$A$2:$F$5229,5,FALSE)</f>
        <v>Asset Management</v>
      </c>
      <c r="R1181" s="76"/>
      <c r="X1181" s="14">
        <v>2183</v>
      </c>
    </row>
    <row r="1182" spans="1:24" s="14" customFormat="1" ht="15" thickBot="1" x14ac:dyDescent="0.35">
      <c r="A1182" s="13"/>
      <c r="B1182" s="57" t="s">
        <v>640</v>
      </c>
      <c r="C1182" s="57" t="s">
        <v>188</v>
      </c>
      <c r="D1182" s="56">
        <v>1656.17</v>
      </c>
      <c r="E1182" s="56"/>
      <c r="F1182" s="14">
        <f>IF(AND(LEFT($C1182,4)&lt;&gt;"8310")*OR(_xlfn.IFNA(MATCH(LEFT($B1182,8),Reference!$E:$E,0),0),(_xlfn.IFNA(MATCH(MID($B1182,5,4),Reference!$E:$E,0),0))),$D1182,)</f>
        <v>0</v>
      </c>
      <c r="G1182" s="14">
        <f t="shared" si="105"/>
        <v>0</v>
      </c>
      <c r="H1182" s="14">
        <f t="shared" si="106"/>
        <v>0</v>
      </c>
      <c r="I1182" s="14">
        <f>IF(AND(F1182=0,G1182=0,H1182=0,_xlfn.IFNA(MATCH(LEFT($B1182,8),Reference!$G:$G,0),0)),0,
IF(AND(F1182=0,G1182=0,H1182=0,_xlfn.IFNA(MATCH(LEFT($B1182,8),Reference!$H:$H,0),0)),$D1182,
IF(AND(F1182=0,G1182=0,H1182=0,_xlfn.IFNA(MATCH(LEFT($C1182,4),Reference!$H:$H,0),0)),$D1182,
IF((AND(F1182=0,G1182=0,H1182=0,(_xlfn.IFNA(MATCH(LEFT($B1182,4),Reference!$H:$H,0),0)))),$D1182,
IF(AND(F1182=0,G1182=0,H1182=0,_xlfn.IFNA(MATCH(MID($B1182,5,4),Reference!$H:$H,0),0),LEFT($C1182,4)&lt;&gt;"8865"),$D1182,0)))))</f>
        <v>0</v>
      </c>
      <c r="J1182" s="14">
        <f t="shared" si="107"/>
        <v>1656.17</v>
      </c>
      <c r="K1182" s="14">
        <f t="shared" si="108"/>
        <v>1656.17</v>
      </c>
      <c r="L1182" s="14">
        <f t="shared" si="109"/>
        <v>0</v>
      </c>
      <c r="M1182" s="14" t="str">
        <f>IFERROR(IFERROR(INDEX(Reference!$C:$C,MATCH(VALUE(LEFT(B1182,(FIND("-",B1182,1)-1))),Reference!$B:$B,0)),INDEX(Reference!$C:$C,MATCH((LEFT(B1182,(FIND("-",B1182,1)-1))),Reference!$B:$B,0))),IFERROR(IF(FIND("-",B1182),"Asset Management",""),""))</f>
        <v>Asset Management</v>
      </c>
      <c r="N1182" s="14" t="str">
        <f>_xlfn.IFNA(INDEX(Reference!$M:$N,MATCH($C1182,Reference!$M:$M,0),2),"Exclude")</f>
        <v>NonUnion Labor</v>
      </c>
      <c r="O1182" s="14" t="str">
        <f>VLOOKUP(X1182,'Department Detail'!$A$2:$F$5229,5,FALSE)</f>
        <v>Asset Management</v>
      </c>
      <c r="R1182" s="76"/>
      <c r="X1182" s="14">
        <v>2183</v>
      </c>
    </row>
    <row r="1183" spans="1:24" s="14" customFormat="1" ht="15" thickBot="1" x14ac:dyDescent="0.35">
      <c r="A1183" s="13"/>
      <c r="B1183" s="57" t="s">
        <v>641</v>
      </c>
      <c r="C1183" s="57" t="s">
        <v>186</v>
      </c>
      <c r="D1183" s="56">
        <v>694.23</v>
      </c>
      <c r="E1183" s="56"/>
      <c r="F1183" s="14">
        <f>IF(AND(LEFT($C1183,4)&lt;&gt;"8310")*OR(_xlfn.IFNA(MATCH(LEFT($B1183,8),Reference!$E:$E,0),0),(_xlfn.IFNA(MATCH(MID($B1183,5,4),Reference!$E:$E,0),0))),$D1183,)</f>
        <v>0</v>
      </c>
      <c r="G1183" s="14">
        <f t="shared" si="105"/>
        <v>0</v>
      </c>
      <c r="H1183" s="14">
        <f t="shared" si="106"/>
        <v>0</v>
      </c>
      <c r="I1183" s="14">
        <f>IF(AND(F1183=0,G1183=0,H1183=0,_xlfn.IFNA(MATCH(LEFT($B1183,8),Reference!$G:$G,0),0)),0,
IF(AND(F1183=0,G1183=0,H1183=0,_xlfn.IFNA(MATCH(LEFT($B1183,8),Reference!$H:$H,0),0)),$D1183,
IF(AND(F1183=0,G1183=0,H1183=0,_xlfn.IFNA(MATCH(LEFT($C1183,4),Reference!$H:$H,0),0)),$D1183,
IF((AND(F1183=0,G1183=0,H1183=0,(_xlfn.IFNA(MATCH(LEFT($B1183,4),Reference!$H:$H,0),0)))),$D1183,
IF(AND(F1183=0,G1183=0,H1183=0,_xlfn.IFNA(MATCH(MID($B1183,5,4),Reference!$H:$H,0),0),LEFT($C1183,4)&lt;&gt;"8865"),$D1183,0)))))</f>
        <v>0</v>
      </c>
      <c r="J1183" s="14">
        <f t="shared" si="107"/>
        <v>694.23</v>
      </c>
      <c r="K1183" s="14">
        <f t="shared" si="108"/>
        <v>694.23</v>
      </c>
      <c r="L1183" s="14">
        <f t="shared" si="109"/>
        <v>0</v>
      </c>
      <c r="M1183" s="14" t="str">
        <f>IFERROR(IFERROR(INDEX(Reference!$C:$C,MATCH(VALUE(LEFT(B1183,(FIND("-",B1183,1)-1))),Reference!$B:$B,0)),INDEX(Reference!$C:$C,MATCH((LEFT(B1183,(FIND("-",B1183,1)-1))),Reference!$B:$B,0))),IFERROR(IF(FIND("-",B1183),"Asset Management",""),""))</f>
        <v>Asset Management</v>
      </c>
      <c r="N1183" s="14" t="str">
        <f>_xlfn.IFNA(INDEX(Reference!$M:$N,MATCH($C1183,Reference!$M:$M,0),2),"Exclude")</f>
        <v>Union Labor</v>
      </c>
      <c r="O1183" s="14" t="str">
        <f>VLOOKUP(X1183,'Department Detail'!$A$2:$F$5229,5,FALSE)</f>
        <v>Asset Management</v>
      </c>
      <c r="R1183" s="76"/>
      <c r="X1183" s="14">
        <v>7367</v>
      </c>
    </row>
    <row r="1184" spans="1:24" s="14" customFormat="1" ht="15" thickBot="1" x14ac:dyDescent="0.35">
      <c r="A1184" s="13"/>
      <c r="B1184" s="57" t="s">
        <v>641</v>
      </c>
      <c r="C1184" s="57" t="s">
        <v>191</v>
      </c>
      <c r="D1184" s="56">
        <v>434.34</v>
      </c>
      <c r="E1184" s="56"/>
      <c r="F1184" s="14">
        <f>IF(AND(LEFT($C1184,4)&lt;&gt;"8310")*OR(_xlfn.IFNA(MATCH(LEFT($B1184,8),Reference!$E:$E,0),0),(_xlfn.IFNA(MATCH(MID($B1184,5,4),Reference!$E:$E,0),0))),$D1184,)</f>
        <v>0</v>
      </c>
      <c r="G1184" s="14">
        <f t="shared" si="105"/>
        <v>0</v>
      </c>
      <c r="H1184" s="14">
        <f t="shared" si="106"/>
        <v>0</v>
      </c>
      <c r="I1184" s="14">
        <f>IF(AND(F1184=0,G1184=0,H1184=0,_xlfn.IFNA(MATCH(LEFT($B1184,8),Reference!$G:$G,0),0)),0,
IF(AND(F1184=0,G1184=0,H1184=0,_xlfn.IFNA(MATCH(LEFT($B1184,8),Reference!$H:$H,0),0)),$D1184,
IF(AND(F1184=0,G1184=0,H1184=0,_xlfn.IFNA(MATCH(LEFT($C1184,4),Reference!$H:$H,0),0)),$D1184,
IF((AND(F1184=0,G1184=0,H1184=0,(_xlfn.IFNA(MATCH(LEFT($B1184,4),Reference!$H:$H,0),0)))),$D1184,
IF(AND(F1184=0,G1184=0,H1184=0,_xlfn.IFNA(MATCH(MID($B1184,5,4),Reference!$H:$H,0),0),LEFT($C1184,4)&lt;&gt;"8865"),$D1184,0)))))</f>
        <v>0</v>
      </c>
      <c r="J1184" s="14">
        <f t="shared" si="107"/>
        <v>434.34</v>
      </c>
      <c r="K1184" s="14">
        <f t="shared" si="108"/>
        <v>434.34</v>
      </c>
      <c r="L1184" s="14">
        <f t="shared" si="109"/>
        <v>0</v>
      </c>
      <c r="M1184" s="14" t="str">
        <f>IFERROR(IFERROR(INDEX(Reference!$C:$C,MATCH(VALUE(LEFT(B1184,(FIND("-",B1184,1)-1))),Reference!$B:$B,0)),INDEX(Reference!$C:$C,MATCH((LEFT(B1184,(FIND("-",B1184,1)-1))),Reference!$B:$B,0))),IFERROR(IF(FIND("-",B1184),"Asset Management",""),""))</f>
        <v>Asset Management</v>
      </c>
      <c r="N1184" s="14" t="str">
        <f>_xlfn.IFNA(INDEX(Reference!$M:$N,MATCH($C1184,Reference!$M:$M,0),2),"Exclude")</f>
        <v>Union Labor</v>
      </c>
      <c r="O1184" s="14" t="str">
        <f>VLOOKUP(X1184,'Department Detail'!$A$2:$F$5229,5,FALSE)</f>
        <v>Asset Management</v>
      </c>
      <c r="R1184" s="76"/>
      <c r="X1184" s="14">
        <v>7367</v>
      </c>
    </row>
    <row r="1185" spans="1:24" s="14" customFormat="1" ht="15" thickBot="1" x14ac:dyDescent="0.35">
      <c r="A1185" s="13"/>
      <c r="B1185" s="57" t="s">
        <v>642</v>
      </c>
      <c r="C1185" s="57" t="s">
        <v>186</v>
      </c>
      <c r="D1185" s="56">
        <v>426.9</v>
      </c>
      <c r="E1185" s="56"/>
      <c r="F1185" s="14">
        <f>IF(AND(LEFT($C1185,4)&lt;&gt;"8310")*OR(_xlfn.IFNA(MATCH(LEFT($B1185,8),Reference!$E:$E,0),0),(_xlfn.IFNA(MATCH(MID($B1185,5,4),Reference!$E:$E,0),0))),$D1185,)</f>
        <v>0</v>
      </c>
      <c r="G1185" s="14">
        <f t="shared" si="105"/>
        <v>0</v>
      </c>
      <c r="H1185" s="14">
        <f t="shared" si="106"/>
        <v>0</v>
      </c>
      <c r="I1185" s="14">
        <f>IF(AND(F1185=0,G1185=0,H1185=0,_xlfn.IFNA(MATCH(LEFT($B1185,8),Reference!$G:$G,0),0)),0,
IF(AND(F1185=0,G1185=0,H1185=0,_xlfn.IFNA(MATCH(LEFT($B1185,8),Reference!$H:$H,0),0)),$D1185,
IF(AND(F1185=0,G1185=0,H1185=0,_xlfn.IFNA(MATCH(LEFT($C1185,4),Reference!$H:$H,0),0)),$D1185,
IF((AND(F1185=0,G1185=0,H1185=0,(_xlfn.IFNA(MATCH(LEFT($B1185,4),Reference!$H:$H,0),0)))),$D1185,
IF(AND(F1185=0,G1185=0,H1185=0,_xlfn.IFNA(MATCH(MID($B1185,5,4),Reference!$H:$H,0),0),LEFT($C1185,4)&lt;&gt;"8865"),$D1185,0)))))</f>
        <v>0</v>
      </c>
      <c r="J1185" s="14">
        <f t="shared" si="107"/>
        <v>426.9</v>
      </c>
      <c r="K1185" s="14">
        <f t="shared" si="108"/>
        <v>426.9</v>
      </c>
      <c r="L1185" s="14">
        <f t="shared" si="109"/>
        <v>0</v>
      </c>
      <c r="M1185" s="14" t="str">
        <f>IFERROR(IFERROR(INDEX(Reference!$C:$C,MATCH(VALUE(LEFT(B1185,(FIND("-",B1185,1)-1))),Reference!$B:$B,0)),INDEX(Reference!$C:$C,MATCH((LEFT(B1185,(FIND("-",B1185,1)-1))),Reference!$B:$B,0))),IFERROR(IF(FIND("-",B1185),"Asset Management",""),""))</f>
        <v>Asset Management</v>
      </c>
      <c r="N1185" s="14" t="str">
        <f>_xlfn.IFNA(INDEX(Reference!$M:$N,MATCH($C1185,Reference!$M:$M,0),2),"Exclude")</f>
        <v>Union Labor</v>
      </c>
      <c r="O1185" s="14" t="str">
        <f>VLOOKUP(X1185,'Department Detail'!$A$2:$F$5229,5,FALSE)</f>
        <v>Asset Management</v>
      </c>
      <c r="R1185" s="76"/>
      <c r="X1185" s="14">
        <v>7367</v>
      </c>
    </row>
    <row r="1186" spans="1:24" s="14" customFormat="1" ht="15" thickBot="1" x14ac:dyDescent="0.35">
      <c r="A1186" s="13"/>
      <c r="B1186" s="57" t="s">
        <v>643</v>
      </c>
      <c r="C1186" s="57" t="s">
        <v>190</v>
      </c>
      <c r="D1186" s="56">
        <v>66186.12</v>
      </c>
      <c r="E1186" s="56"/>
      <c r="F1186" s="14">
        <f>IF(AND(LEFT($C1186,4)&lt;&gt;"8310")*OR(_xlfn.IFNA(MATCH(LEFT($B1186,8),Reference!$E:$E,0),0),(_xlfn.IFNA(MATCH(MID($B1186,5,4),Reference!$E:$E,0),0))),$D1186,)</f>
        <v>0</v>
      </c>
      <c r="G1186" s="14">
        <f t="shared" si="105"/>
        <v>0</v>
      </c>
      <c r="H1186" s="14">
        <f t="shared" si="106"/>
        <v>0</v>
      </c>
      <c r="I1186" s="14">
        <f>IF(AND(F1186=0,G1186=0,H1186=0,_xlfn.IFNA(MATCH(LEFT($B1186,8),Reference!$G:$G,0),0)),0,
IF(AND(F1186=0,G1186=0,H1186=0,_xlfn.IFNA(MATCH(LEFT($B1186,8),Reference!$H:$H,0),0)),$D1186,
IF(AND(F1186=0,G1186=0,H1186=0,_xlfn.IFNA(MATCH(LEFT($C1186,4),Reference!$H:$H,0),0)),$D1186,
IF((AND(F1186=0,G1186=0,H1186=0,(_xlfn.IFNA(MATCH(LEFT($B1186,4),Reference!$H:$H,0),0)))),$D1186,
IF(AND(F1186=0,G1186=0,H1186=0,_xlfn.IFNA(MATCH(MID($B1186,5,4),Reference!$H:$H,0),0),LEFT($C1186,4)&lt;&gt;"8865"),$D1186,0)))))</f>
        <v>0</v>
      </c>
      <c r="J1186" s="14">
        <f t="shared" si="107"/>
        <v>66186.12</v>
      </c>
      <c r="K1186" s="14">
        <f t="shared" si="108"/>
        <v>66186.12</v>
      </c>
      <c r="L1186" s="14">
        <f t="shared" si="109"/>
        <v>0</v>
      </c>
      <c r="M1186" s="14" t="str">
        <f>IFERROR(IFERROR(INDEX(Reference!$C:$C,MATCH(VALUE(LEFT(B1186,(FIND("-",B1186,1)-1))),Reference!$B:$B,0)),INDEX(Reference!$C:$C,MATCH((LEFT(B1186,(FIND("-",B1186,1)-1))),Reference!$B:$B,0))),IFERROR(IF(FIND("-",B1186),"Asset Management",""),""))</f>
        <v>Asset Management</v>
      </c>
      <c r="N1186" s="14" t="str">
        <f>_xlfn.IFNA(INDEX(Reference!$M:$N,MATCH($C1186,Reference!$M:$M,0),2),"Exclude")</f>
        <v>Nonlabor</v>
      </c>
      <c r="O1186" s="14" t="str">
        <f>VLOOKUP(X1186,'Department Detail'!$A$2:$F$5229,5,FALSE)</f>
        <v>Asset Management</v>
      </c>
      <c r="R1186" s="76"/>
      <c r="X1186" s="14">
        <v>7367</v>
      </c>
    </row>
    <row r="1187" spans="1:24" s="14" customFormat="1" ht="15" thickBot="1" x14ac:dyDescent="0.35">
      <c r="A1187" s="13"/>
      <c r="B1187" s="57" t="s">
        <v>643</v>
      </c>
      <c r="C1187" s="57" t="s">
        <v>205</v>
      </c>
      <c r="D1187" s="56">
        <v>63386.5</v>
      </c>
      <c r="E1187" s="56"/>
      <c r="F1187" s="14">
        <f>IF(AND(LEFT($C1187,4)&lt;&gt;"8310")*OR(_xlfn.IFNA(MATCH(LEFT($B1187,8),Reference!$E:$E,0),0),(_xlfn.IFNA(MATCH(MID($B1187,5,4),Reference!$E:$E,0),0))),$D1187,)</f>
        <v>0</v>
      </c>
      <c r="G1187" s="14">
        <f t="shared" si="105"/>
        <v>0</v>
      </c>
      <c r="H1187" s="14">
        <f t="shared" si="106"/>
        <v>0</v>
      </c>
      <c r="I1187" s="14">
        <f>IF(AND(F1187=0,G1187=0,H1187=0,_xlfn.IFNA(MATCH(LEFT($B1187,8),Reference!$G:$G,0),0)),0,
IF(AND(F1187=0,G1187=0,H1187=0,_xlfn.IFNA(MATCH(LEFT($B1187,8),Reference!$H:$H,0),0)),$D1187,
IF(AND(F1187=0,G1187=0,H1187=0,_xlfn.IFNA(MATCH(LEFT($C1187,4),Reference!$H:$H,0),0)),$D1187,
IF((AND(F1187=0,G1187=0,H1187=0,(_xlfn.IFNA(MATCH(LEFT($B1187,4),Reference!$H:$H,0),0)))),$D1187,
IF(AND(F1187=0,G1187=0,H1187=0,_xlfn.IFNA(MATCH(MID($B1187,5,4),Reference!$H:$H,0),0),LEFT($C1187,4)&lt;&gt;"8865"),$D1187,0)))))</f>
        <v>0</v>
      </c>
      <c r="J1187" s="14">
        <f t="shared" si="107"/>
        <v>63386.5</v>
      </c>
      <c r="K1187" s="14">
        <f t="shared" si="108"/>
        <v>63386.5</v>
      </c>
      <c r="L1187" s="14">
        <f t="shared" si="109"/>
        <v>0</v>
      </c>
      <c r="M1187" s="14" t="str">
        <f>IFERROR(IFERROR(INDEX(Reference!$C:$C,MATCH(VALUE(LEFT(B1187,(FIND("-",B1187,1)-1))),Reference!$B:$B,0)),INDEX(Reference!$C:$C,MATCH((LEFT(B1187,(FIND("-",B1187,1)-1))),Reference!$B:$B,0))),IFERROR(IF(FIND("-",B1187),"Asset Management",""),""))</f>
        <v>Asset Management</v>
      </c>
      <c r="N1187" s="14" t="str">
        <f>_xlfn.IFNA(INDEX(Reference!$M:$N,MATCH($C1187,Reference!$M:$M,0),2),"Exclude")</f>
        <v>Nonlabor</v>
      </c>
      <c r="O1187" s="14" t="str">
        <f>VLOOKUP(X1187,'Department Detail'!$A$2:$F$5229,5,FALSE)</f>
        <v>Asset Management</v>
      </c>
      <c r="R1187" s="76"/>
      <c r="X1187" s="14">
        <v>7367</v>
      </c>
    </row>
    <row r="1188" spans="1:24" s="14" customFormat="1" ht="15" thickBot="1" x14ac:dyDescent="0.35">
      <c r="A1188" s="13"/>
      <c r="B1188" s="57" t="s">
        <v>643</v>
      </c>
      <c r="C1188" s="57" t="s">
        <v>216</v>
      </c>
      <c r="D1188" s="56">
        <v>50897.420000000006</v>
      </c>
      <c r="E1188" s="56"/>
      <c r="F1188" s="14">
        <f>IF(AND(LEFT($C1188,4)&lt;&gt;"8310")*OR(_xlfn.IFNA(MATCH(LEFT($B1188,8),Reference!$E:$E,0),0),(_xlfn.IFNA(MATCH(MID($B1188,5,4),Reference!$E:$E,0),0))),$D1188,)</f>
        <v>0</v>
      </c>
      <c r="G1188" s="14">
        <f t="shared" si="105"/>
        <v>0</v>
      </c>
      <c r="H1188" s="14">
        <f t="shared" si="106"/>
        <v>0</v>
      </c>
      <c r="I1188" s="14">
        <f>IF(AND(F1188=0,G1188=0,H1188=0,_xlfn.IFNA(MATCH(LEFT($B1188,8),Reference!$G:$G,0),0)),0,
IF(AND(F1188=0,G1188=0,H1188=0,_xlfn.IFNA(MATCH(LEFT($B1188,8),Reference!$H:$H,0),0)),$D1188,
IF(AND(F1188=0,G1188=0,H1188=0,_xlfn.IFNA(MATCH(LEFT($C1188,4),Reference!$H:$H,0),0)),$D1188,
IF((AND(F1188=0,G1188=0,H1188=0,(_xlfn.IFNA(MATCH(LEFT($B1188,4),Reference!$H:$H,0),0)))),$D1188,
IF(AND(F1188=0,G1188=0,H1188=0,_xlfn.IFNA(MATCH(MID($B1188,5,4),Reference!$H:$H,0),0),LEFT($C1188,4)&lt;&gt;"8865"),$D1188,0)))))</f>
        <v>0</v>
      </c>
      <c r="J1188" s="14">
        <f t="shared" si="107"/>
        <v>50897.420000000006</v>
      </c>
      <c r="K1188" s="14">
        <f t="shared" si="108"/>
        <v>50897.420000000006</v>
      </c>
      <c r="L1188" s="14">
        <f t="shared" si="109"/>
        <v>0</v>
      </c>
      <c r="M1188" s="14" t="str">
        <f>IFERROR(IFERROR(INDEX(Reference!$C:$C,MATCH(VALUE(LEFT(B1188,(FIND("-",B1188,1)-1))),Reference!$B:$B,0)),INDEX(Reference!$C:$C,MATCH((LEFT(B1188,(FIND("-",B1188,1)-1))),Reference!$B:$B,0))),IFERROR(IF(FIND("-",B1188),"Asset Management",""),""))</f>
        <v>Asset Management</v>
      </c>
      <c r="N1188" s="14" t="str">
        <f>_xlfn.IFNA(INDEX(Reference!$M:$N,MATCH($C1188,Reference!$M:$M,0),2),"Exclude")</f>
        <v>Nonlabor</v>
      </c>
      <c r="O1188" s="14" t="str">
        <f>VLOOKUP(X1188,'Department Detail'!$A$2:$F$5229,5,FALSE)</f>
        <v>Asset Management</v>
      </c>
      <c r="R1188" s="76"/>
      <c r="X1188" s="14">
        <v>7367</v>
      </c>
    </row>
    <row r="1189" spans="1:24" s="14" customFormat="1" ht="15" thickBot="1" x14ac:dyDescent="0.35">
      <c r="A1189" s="13"/>
      <c r="B1189" s="57" t="s">
        <v>643</v>
      </c>
      <c r="C1189" s="57" t="s">
        <v>185</v>
      </c>
      <c r="D1189" s="56">
        <v>3420.09</v>
      </c>
      <c r="E1189" s="56"/>
      <c r="F1189" s="14">
        <f>IF(AND(LEFT($C1189,4)&lt;&gt;"8310")*OR(_xlfn.IFNA(MATCH(LEFT($B1189,8),Reference!$E:$E,0),0),(_xlfn.IFNA(MATCH(MID($B1189,5,4),Reference!$E:$E,0),0))),$D1189,)</f>
        <v>0</v>
      </c>
      <c r="G1189" s="14">
        <f t="shared" si="105"/>
        <v>0</v>
      </c>
      <c r="H1189" s="14">
        <f t="shared" si="106"/>
        <v>0</v>
      </c>
      <c r="I1189" s="14">
        <f>IF(AND(F1189=0,G1189=0,H1189=0,_xlfn.IFNA(MATCH(LEFT($B1189,8),Reference!$G:$G,0),0)),0,
IF(AND(F1189=0,G1189=0,H1189=0,_xlfn.IFNA(MATCH(LEFT($B1189,8),Reference!$H:$H,0),0)),$D1189,
IF(AND(F1189=0,G1189=0,H1189=0,_xlfn.IFNA(MATCH(LEFT($C1189,4),Reference!$H:$H,0),0)),$D1189,
IF((AND(F1189=0,G1189=0,H1189=0,(_xlfn.IFNA(MATCH(LEFT($B1189,4),Reference!$H:$H,0),0)))),$D1189,
IF(AND(F1189=0,G1189=0,H1189=0,_xlfn.IFNA(MATCH(MID($B1189,5,4),Reference!$H:$H,0),0),LEFT($C1189,4)&lt;&gt;"8865"),$D1189,0)))))</f>
        <v>0</v>
      </c>
      <c r="J1189" s="14">
        <f t="shared" si="107"/>
        <v>3420.09</v>
      </c>
      <c r="K1189" s="14">
        <f t="shared" si="108"/>
        <v>3420.09</v>
      </c>
      <c r="L1189" s="14">
        <f t="shared" si="109"/>
        <v>0</v>
      </c>
      <c r="M1189" s="14" t="str">
        <f>IFERROR(IFERROR(INDEX(Reference!$C:$C,MATCH(VALUE(LEFT(B1189,(FIND("-",B1189,1)-1))),Reference!$B:$B,0)),INDEX(Reference!$C:$C,MATCH((LEFT(B1189,(FIND("-",B1189,1)-1))),Reference!$B:$B,0))),IFERROR(IF(FIND("-",B1189),"Asset Management",""),""))</f>
        <v>Asset Management</v>
      </c>
      <c r="N1189" s="14" t="str">
        <f>_xlfn.IFNA(INDEX(Reference!$M:$N,MATCH($C1189,Reference!$M:$M,0),2),"Exclude")</f>
        <v>NonUnion Labor</v>
      </c>
      <c r="O1189" s="14" t="str">
        <f>VLOOKUP(X1189,'Department Detail'!$A$2:$F$5229,5,FALSE)</f>
        <v>Line &amp; Meter Operations</v>
      </c>
      <c r="R1189" s="76"/>
      <c r="X1189" s="14" t="s">
        <v>644</v>
      </c>
    </row>
    <row r="1190" spans="1:24" s="14" customFormat="1" ht="15" thickBot="1" x14ac:dyDescent="0.35">
      <c r="A1190" s="13"/>
      <c r="B1190" s="57" t="s">
        <v>643</v>
      </c>
      <c r="C1190" s="57" t="s">
        <v>186</v>
      </c>
      <c r="D1190" s="56">
        <v>32694.47</v>
      </c>
      <c r="E1190" s="56"/>
      <c r="F1190" s="14">
        <f>IF(AND(LEFT($C1190,4)&lt;&gt;"8310")*OR(_xlfn.IFNA(MATCH(LEFT($B1190,8),Reference!$E:$E,0),0),(_xlfn.IFNA(MATCH(MID($B1190,5,4),Reference!$E:$E,0),0))),$D1190,)</f>
        <v>0</v>
      </c>
      <c r="G1190" s="14">
        <f t="shared" si="105"/>
        <v>0</v>
      </c>
      <c r="H1190" s="14">
        <f t="shared" si="106"/>
        <v>0</v>
      </c>
      <c r="I1190" s="14">
        <f>IF(AND(F1190=0,G1190=0,H1190=0,_xlfn.IFNA(MATCH(LEFT($B1190,8),Reference!$G:$G,0),0)),0,
IF(AND(F1190=0,G1190=0,H1190=0,_xlfn.IFNA(MATCH(LEFT($B1190,8),Reference!$H:$H,0),0)),$D1190,
IF(AND(F1190=0,G1190=0,H1190=0,_xlfn.IFNA(MATCH(LEFT($C1190,4),Reference!$H:$H,0),0)),$D1190,
IF((AND(F1190=0,G1190=0,H1190=0,(_xlfn.IFNA(MATCH(LEFT($B1190,4),Reference!$H:$H,0),0)))),$D1190,
IF(AND(F1190=0,G1190=0,H1190=0,_xlfn.IFNA(MATCH(MID($B1190,5,4),Reference!$H:$H,0),0),LEFT($C1190,4)&lt;&gt;"8865"),$D1190,0)))))</f>
        <v>0</v>
      </c>
      <c r="J1190" s="14">
        <f t="shared" si="107"/>
        <v>32694.47</v>
      </c>
      <c r="K1190" s="14">
        <f t="shared" si="108"/>
        <v>32694.47</v>
      </c>
      <c r="L1190" s="14">
        <f t="shared" si="109"/>
        <v>0</v>
      </c>
      <c r="M1190" s="14" t="str">
        <f>IFERROR(IFERROR(INDEX(Reference!$C:$C,MATCH(VALUE(LEFT(B1190,(FIND("-",B1190,1)-1))),Reference!$B:$B,0)),INDEX(Reference!$C:$C,MATCH((LEFT(B1190,(FIND("-",B1190,1)-1))),Reference!$B:$B,0))),IFERROR(IF(FIND("-",B1190),"Asset Management",""),""))</f>
        <v>Asset Management</v>
      </c>
      <c r="N1190" s="14" t="str">
        <f>_xlfn.IFNA(INDEX(Reference!$M:$N,MATCH($C1190,Reference!$M:$M,0),2),"Exclude")</f>
        <v>Union Labor</v>
      </c>
      <c r="O1190" s="14" t="str">
        <f>VLOOKUP(X1190,'Department Detail'!$A$2:$F$5229,5,FALSE)</f>
        <v>Line &amp; Meter Operations</v>
      </c>
      <c r="R1190" s="76"/>
      <c r="X1190" s="14" t="s">
        <v>645</v>
      </c>
    </row>
    <row r="1191" spans="1:24" s="14" customFormat="1" ht="15" thickBot="1" x14ac:dyDescent="0.35">
      <c r="A1191" s="13"/>
      <c r="B1191" s="57" t="s">
        <v>643</v>
      </c>
      <c r="C1191" s="57" t="s">
        <v>195</v>
      </c>
      <c r="D1191" s="56">
        <v>350.12</v>
      </c>
      <c r="E1191" s="56"/>
      <c r="F1191" s="14">
        <f>IF(AND(LEFT($C1191,4)&lt;&gt;"8310")*OR(_xlfn.IFNA(MATCH(LEFT($B1191,8),Reference!$E:$E,0),0),(_xlfn.IFNA(MATCH(MID($B1191,5,4),Reference!$E:$E,0),0))),$D1191,)</f>
        <v>0</v>
      </c>
      <c r="G1191" s="14">
        <f t="shared" si="105"/>
        <v>0</v>
      </c>
      <c r="H1191" s="14">
        <f t="shared" si="106"/>
        <v>0</v>
      </c>
      <c r="I1191" s="14">
        <f>IF(AND(F1191=0,G1191=0,H1191=0,_xlfn.IFNA(MATCH(LEFT($B1191,8),Reference!$G:$G,0),0)),0,
IF(AND(F1191=0,G1191=0,H1191=0,_xlfn.IFNA(MATCH(LEFT($B1191,8),Reference!$H:$H,0),0)),$D1191,
IF(AND(F1191=0,G1191=0,H1191=0,_xlfn.IFNA(MATCH(LEFT($C1191,4),Reference!$H:$H,0),0)),$D1191,
IF((AND(F1191=0,G1191=0,H1191=0,(_xlfn.IFNA(MATCH(LEFT($B1191,4),Reference!$H:$H,0),0)))),$D1191,
IF(AND(F1191=0,G1191=0,H1191=0,_xlfn.IFNA(MATCH(MID($B1191,5,4),Reference!$H:$H,0),0),LEFT($C1191,4)&lt;&gt;"8865"),$D1191,0)))))</f>
        <v>0</v>
      </c>
      <c r="J1191" s="14">
        <f t="shared" si="107"/>
        <v>350.12</v>
      </c>
      <c r="K1191" s="14">
        <f t="shared" si="108"/>
        <v>350.12</v>
      </c>
      <c r="L1191" s="14">
        <f t="shared" si="109"/>
        <v>0</v>
      </c>
      <c r="M1191" s="14" t="str">
        <f>IFERROR(IFERROR(INDEX(Reference!$C:$C,MATCH(VALUE(LEFT(B1191,(FIND("-",B1191,1)-1))),Reference!$B:$B,0)),INDEX(Reference!$C:$C,MATCH((LEFT(B1191,(FIND("-",B1191,1)-1))),Reference!$B:$B,0))),IFERROR(IF(FIND("-",B1191),"Asset Management",""),""))</f>
        <v>Asset Management</v>
      </c>
      <c r="N1191" s="14" t="str">
        <f>_xlfn.IFNA(INDEX(Reference!$M:$N,MATCH($C1191,Reference!$M:$M,0),2),"Exclude")</f>
        <v>NonUnion Labor</v>
      </c>
      <c r="O1191" s="14" t="str">
        <f>VLOOKUP(X1191,'Department Detail'!$A$2:$F$5229,5,FALSE)</f>
        <v>Line &amp; Meter Operations</v>
      </c>
      <c r="R1191" s="76"/>
      <c r="X1191" s="14" t="s">
        <v>646</v>
      </c>
    </row>
    <row r="1192" spans="1:24" s="14" customFormat="1" ht="15" thickBot="1" x14ac:dyDescent="0.35">
      <c r="A1192" s="13"/>
      <c r="B1192" s="57" t="s">
        <v>643</v>
      </c>
      <c r="C1192" s="57" t="s">
        <v>197</v>
      </c>
      <c r="D1192" s="56">
        <v>5388.38</v>
      </c>
      <c r="E1192" s="56"/>
      <c r="F1192" s="14">
        <f>IF(AND(LEFT($C1192,4)&lt;&gt;"8310")*OR(_xlfn.IFNA(MATCH(LEFT($B1192,8),Reference!$E:$E,0),0),(_xlfn.IFNA(MATCH(MID($B1192,5,4),Reference!$E:$E,0),0))),$D1192,)</f>
        <v>0</v>
      </c>
      <c r="G1192" s="14">
        <f t="shared" si="105"/>
        <v>0</v>
      </c>
      <c r="H1192" s="14">
        <f t="shared" si="106"/>
        <v>0</v>
      </c>
      <c r="I1192" s="14">
        <f>IF(AND(F1192=0,G1192=0,H1192=0,_xlfn.IFNA(MATCH(LEFT($B1192,8),Reference!$G:$G,0),0)),0,
IF(AND(F1192=0,G1192=0,H1192=0,_xlfn.IFNA(MATCH(LEFT($B1192,8),Reference!$H:$H,0),0)),$D1192,
IF(AND(F1192=0,G1192=0,H1192=0,_xlfn.IFNA(MATCH(LEFT($C1192,4),Reference!$H:$H,0),0)),$D1192,
IF((AND(F1192=0,G1192=0,H1192=0,(_xlfn.IFNA(MATCH(LEFT($B1192,4),Reference!$H:$H,0),0)))),$D1192,
IF(AND(F1192=0,G1192=0,H1192=0,_xlfn.IFNA(MATCH(MID($B1192,5,4),Reference!$H:$H,0),0),LEFT($C1192,4)&lt;&gt;"8865"),$D1192,0)))))</f>
        <v>0</v>
      </c>
      <c r="J1192" s="14">
        <f t="shared" si="107"/>
        <v>5388.38</v>
      </c>
      <c r="K1192" s="14">
        <f t="shared" si="108"/>
        <v>5388.38</v>
      </c>
      <c r="L1192" s="14">
        <f t="shared" si="109"/>
        <v>0</v>
      </c>
      <c r="M1192" s="14" t="str">
        <f>IFERROR(IFERROR(INDEX(Reference!$C:$C,MATCH(VALUE(LEFT(B1192,(FIND("-",B1192,1)-1))),Reference!$B:$B,0)),INDEX(Reference!$C:$C,MATCH((LEFT(B1192,(FIND("-",B1192,1)-1))),Reference!$B:$B,0))),IFERROR(IF(FIND("-",B1192),"Asset Management",""),""))</f>
        <v>Asset Management</v>
      </c>
      <c r="N1192" s="14" t="str">
        <f>_xlfn.IFNA(INDEX(Reference!$M:$N,MATCH($C1192,Reference!$M:$M,0),2),"Exclude")</f>
        <v>Union Labor</v>
      </c>
      <c r="O1192" s="14" t="str">
        <f>VLOOKUP(X1192,'Department Detail'!$A$2:$F$5229,5,FALSE)</f>
        <v>Transmission Development</v>
      </c>
      <c r="R1192" s="76"/>
      <c r="X1192" s="14" t="s">
        <v>647</v>
      </c>
    </row>
    <row r="1193" spans="1:24" s="14" customFormat="1" ht="15" thickBot="1" x14ac:dyDescent="0.35">
      <c r="A1193" s="13"/>
      <c r="B1193" s="57" t="s">
        <v>643</v>
      </c>
      <c r="C1193" s="57" t="s">
        <v>202</v>
      </c>
      <c r="D1193" s="56">
        <v>276.87</v>
      </c>
      <c r="E1193" s="56"/>
      <c r="F1193" s="14">
        <f>IF(AND(LEFT($C1193,4)&lt;&gt;"8310")*OR(_xlfn.IFNA(MATCH(LEFT($B1193,8),Reference!$E:$E,0),0),(_xlfn.IFNA(MATCH(MID($B1193,5,4),Reference!$E:$E,0),0))),$D1193,)</f>
        <v>0</v>
      </c>
      <c r="G1193" s="14">
        <f t="shared" si="105"/>
        <v>0</v>
      </c>
      <c r="H1193" s="14">
        <f t="shared" si="106"/>
        <v>0</v>
      </c>
      <c r="I1193" s="14">
        <f>IF(AND(F1193=0,G1193=0,H1193=0,_xlfn.IFNA(MATCH(LEFT($B1193,8),Reference!$G:$G,0),0)),0,
IF(AND(F1193=0,G1193=0,H1193=0,_xlfn.IFNA(MATCH(LEFT($B1193,8),Reference!$H:$H,0),0)),$D1193,
IF(AND(F1193=0,G1193=0,H1193=0,_xlfn.IFNA(MATCH(LEFT($C1193,4),Reference!$H:$H,0),0)),$D1193,
IF((AND(F1193=0,G1193=0,H1193=0,(_xlfn.IFNA(MATCH(LEFT($B1193,4),Reference!$H:$H,0),0)))),$D1193,
IF(AND(F1193=0,G1193=0,H1193=0,_xlfn.IFNA(MATCH(MID($B1193,5,4),Reference!$H:$H,0),0),LEFT($C1193,4)&lt;&gt;"8865"),$D1193,0)))))</f>
        <v>0</v>
      </c>
      <c r="J1193" s="14">
        <f t="shared" si="107"/>
        <v>276.87</v>
      </c>
      <c r="K1193" s="14">
        <f t="shared" si="108"/>
        <v>276.87</v>
      </c>
      <c r="L1193" s="14">
        <f t="shared" si="109"/>
        <v>0</v>
      </c>
      <c r="M1193" s="14" t="str">
        <f>IFERROR(IFERROR(INDEX(Reference!$C:$C,MATCH(VALUE(LEFT(B1193,(FIND("-",B1193,1)-1))),Reference!$B:$B,0)),INDEX(Reference!$C:$C,MATCH((LEFT(B1193,(FIND("-",B1193,1)-1))),Reference!$B:$B,0))),IFERROR(IF(FIND("-",B1193),"Asset Management",""),""))</f>
        <v>Asset Management</v>
      </c>
      <c r="N1193" s="14" t="str">
        <f>_xlfn.IFNA(INDEX(Reference!$M:$N,MATCH($C1193,Reference!$M:$M,0),2),"Exclude")</f>
        <v>Nonlabor</v>
      </c>
      <c r="O1193" s="14" t="str">
        <f>VLOOKUP(X1193,'Department Detail'!$A$2:$F$5229,5,FALSE)</f>
        <v>Transmission Development</v>
      </c>
      <c r="R1193" s="76"/>
      <c r="X1193" s="14" t="s">
        <v>647</v>
      </c>
    </row>
    <row r="1194" spans="1:24" s="14" customFormat="1" ht="15" thickBot="1" x14ac:dyDescent="0.35">
      <c r="A1194" s="13"/>
      <c r="B1194" s="57" t="s">
        <v>643</v>
      </c>
      <c r="C1194" s="57" t="s">
        <v>231</v>
      </c>
      <c r="D1194" s="56">
        <v>40</v>
      </c>
      <c r="E1194" s="56"/>
      <c r="F1194" s="14">
        <f>IF(AND(LEFT($C1194,4)&lt;&gt;"8310")*OR(_xlfn.IFNA(MATCH(LEFT($B1194,8),Reference!$E:$E,0),0),(_xlfn.IFNA(MATCH(MID($B1194,5,4),Reference!$E:$E,0),0))),$D1194,)</f>
        <v>0</v>
      </c>
      <c r="G1194" s="14">
        <f t="shared" si="105"/>
        <v>0</v>
      </c>
      <c r="H1194" s="14">
        <f t="shared" si="106"/>
        <v>0</v>
      </c>
      <c r="I1194" s="14">
        <f>IF(AND(F1194=0,G1194=0,H1194=0,_xlfn.IFNA(MATCH(LEFT($B1194,8),Reference!$G:$G,0),0)),0,
IF(AND(F1194=0,G1194=0,H1194=0,_xlfn.IFNA(MATCH(LEFT($B1194,8),Reference!$H:$H,0),0)),$D1194,
IF(AND(F1194=0,G1194=0,H1194=0,_xlfn.IFNA(MATCH(LEFT($C1194,4),Reference!$H:$H,0),0)),$D1194,
IF((AND(F1194=0,G1194=0,H1194=0,(_xlfn.IFNA(MATCH(LEFT($B1194,4),Reference!$H:$H,0),0)))),$D1194,
IF(AND(F1194=0,G1194=0,H1194=0,_xlfn.IFNA(MATCH(MID($B1194,5,4),Reference!$H:$H,0),0),LEFT($C1194,4)&lt;&gt;"8865"),$D1194,0)))))</f>
        <v>0</v>
      </c>
      <c r="J1194" s="14">
        <f t="shared" si="107"/>
        <v>40</v>
      </c>
      <c r="K1194" s="14">
        <f t="shared" si="108"/>
        <v>40</v>
      </c>
      <c r="L1194" s="14">
        <f t="shared" si="109"/>
        <v>0</v>
      </c>
      <c r="M1194" s="14" t="str">
        <f>IFERROR(IFERROR(INDEX(Reference!$C:$C,MATCH(VALUE(LEFT(B1194,(FIND("-",B1194,1)-1))),Reference!$B:$B,0)),INDEX(Reference!$C:$C,MATCH((LEFT(B1194,(FIND("-",B1194,1)-1))),Reference!$B:$B,0))),IFERROR(IF(FIND("-",B1194),"Asset Management",""),""))</f>
        <v>Asset Management</v>
      </c>
      <c r="N1194" s="14" t="str">
        <f>_xlfn.IFNA(INDEX(Reference!$M:$N,MATCH($C1194,Reference!$M:$M,0),2),"Exclude")</f>
        <v>Nonlabor</v>
      </c>
      <c r="O1194" s="14" t="str">
        <f>VLOOKUP(X1194,'Department Detail'!$A$2:$F$5229,5,FALSE)</f>
        <v>Transmission Development</v>
      </c>
      <c r="R1194" s="76"/>
      <c r="X1194" s="14" t="s">
        <v>647</v>
      </c>
    </row>
    <row r="1195" spans="1:24" s="14" customFormat="1" ht="15" thickBot="1" x14ac:dyDescent="0.35">
      <c r="A1195" s="13"/>
      <c r="B1195" s="57" t="s">
        <v>643</v>
      </c>
      <c r="C1195" s="57" t="s">
        <v>188</v>
      </c>
      <c r="D1195" s="56">
        <v>3378.14</v>
      </c>
      <c r="E1195" s="56"/>
      <c r="F1195" s="14">
        <f>IF(AND(LEFT($C1195,4)&lt;&gt;"8310")*OR(_xlfn.IFNA(MATCH(LEFT($B1195,8),Reference!$E:$E,0),0),(_xlfn.IFNA(MATCH(MID($B1195,5,4),Reference!$E:$E,0),0))),$D1195,)</f>
        <v>0</v>
      </c>
      <c r="G1195" s="14">
        <f t="shared" si="105"/>
        <v>0</v>
      </c>
      <c r="H1195" s="14">
        <f t="shared" si="106"/>
        <v>0</v>
      </c>
      <c r="I1195" s="14">
        <f>IF(AND(F1195=0,G1195=0,H1195=0,_xlfn.IFNA(MATCH(LEFT($B1195,8),Reference!$G:$G,0),0)),0,
IF(AND(F1195=0,G1195=0,H1195=0,_xlfn.IFNA(MATCH(LEFT($B1195,8),Reference!$H:$H,0),0)),$D1195,
IF(AND(F1195=0,G1195=0,H1195=0,_xlfn.IFNA(MATCH(LEFT($C1195,4),Reference!$H:$H,0),0)),$D1195,
IF((AND(F1195=0,G1195=0,H1195=0,(_xlfn.IFNA(MATCH(LEFT($B1195,4),Reference!$H:$H,0),0)))),$D1195,
IF(AND(F1195=0,G1195=0,H1195=0,_xlfn.IFNA(MATCH(MID($B1195,5,4),Reference!$H:$H,0),0),LEFT($C1195,4)&lt;&gt;"8865"),$D1195,0)))))</f>
        <v>0</v>
      </c>
      <c r="J1195" s="14">
        <f t="shared" si="107"/>
        <v>3378.14</v>
      </c>
      <c r="K1195" s="14">
        <f t="shared" si="108"/>
        <v>3378.14</v>
      </c>
      <c r="L1195" s="14">
        <f t="shared" si="109"/>
        <v>0</v>
      </c>
      <c r="M1195" s="14" t="str">
        <f>IFERROR(IFERROR(INDEX(Reference!$C:$C,MATCH(VALUE(LEFT(B1195,(FIND("-",B1195,1)-1))),Reference!$B:$B,0)),INDEX(Reference!$C:$C,MATCH((LEFT(B1195,(FIND("-",B1195,1)-1))),Reference!$B:$B,0))),IFERROR(IF(FIND("-",B1195),"Asset Management",""),""))</f>
        <v>Asset Management</v>
      </c>
      <c r="N1195" s="14" t="str">
        <f>_xlfn.IFNA(INDEX(Reference!$M:$N,MATCH($C1195,Reference!$M:$M,0),2),"Exclude")</f>
        <v>NonUnion Labor</v>
      </c>
      <c r="O1195" s="14" t="str">
        <f>VLOOKUP(X1195,'Department Detail'!$A$2:$F$5229,5,FALSE)</f>
        <v>Transmission Development</v>
      </c>
      <c r="R1195" s="76"/>
      <c r="X1195" s="14" t="s">
        <v>648</v>
      </c>
    </row>
    <row r="1196" spans="1:24" s="14" customFormat="1" ht="15" thickBot="1" x14ac:dyDescent="0.35">
      <c r="A1196" s="13"/>
      <c r="B1196" s="57" t="s">
        <v>643</v>
      </c>
      <c r="C1196" s="57" t="s">
        <v>191</v>
      </c>
      <c r="D1196" s="56">
        <v>56568.130000000005</v>
      </c>
      <c r="E1196" s="56"/>
      <c r="F1196" s="14">
        <f>IF(AND(LEFT($C1196,4)&lt;&gt;"8310")*OR(_xlfn.IFNA(MATCH(LEFT($B1196,8),Reference!$E:$E,0),0),(_xlfn.IFNA(MATCH(MID($B1196,5,4),Reference!$E:$E,0),0))),$D1196,)</f>
        <v>0</v>
      </c>
      <c r="G1196" s="14">
        <f t="shared" si="105"/>
        <v>0</v>
      </c>
      <c r="H1196" s="14">
        <f t="shared" si="106"/>
        <v>0</v>
      </c>
      <c r="I1196" s="14">
        <f>IF(AND(F1196=0,G1196=0,H1196=0,_xlfn.IFNA(MATCH(LEFT($B1196,8),Reference!$G:$G,0),0)),0,
IF(AND(F1196=0,G1196=0,H1196=0,_xlfn.IFNA(MATCH(LEFT($B1196,8),Reference!$H:$H,0),0)),$D1196,
IF(AND(F1196=0,G1196=0,H1196=0,_xlfn.IFNA(MATCH(LEFT($C1196,4),Reference!$H:$H,0),0)),$D1196,
IF((AND(F1196=0,G1196=0,H1196=0,(_xlfn.IFNA(MATCH(LEFT($B1196,4),Reference!$H:$H,0),0)))),$D1196,
IF(AND(F1196=0,G1196=0,H1196=0,_xlfn.IFNA(MATCH(MID($B1196,5,4),Reference!$H:$H,0),0),LEFT($C1196,4)&lt;&gt;"8865"),$D1196,0)))))</f>
        <v>0</v>
      </c>
      <c r="J1196" s="14">
        <f t="shared" si="107"/>
        <v>56568.130000000005</v>
      </c>
      <c r="K1196" s="14">
        <f t="shared" si="108"/>
        <v>56568.130000000005</v>
      </c>
      <c r="L1196" s="14">
        <f t="shared" si="109"/>
        <v>0</v>
      </c>
      <c r="M1196" s="14" t="str">
        <f>IFERROR(IFERROR(INDEX(Reference!$C:$C,MATCH(VALUE(LEFT(B1196,(FIND("-",B1196,1)-1))),Reference!$B:$B,0)),INDEX(Reference!$C:$C,MATCH((LEFT(B1196,(FIND("-",B1196,1)-1))),Reference!$B:$B,0))),IFERROR(IF(FIND("-",B1196),"Asset Management",""),""))</f>
        <v>Asset Management</v>
      </c>
      <c r="N1196" s="14" t="str">
        <f>_xlfn.IFNA(INDEX(Reference!$M:$N,MATCH($C1196,Reference!$M:$M,0),2),"Exclude")</f>
        <v>Union Labor</v>
      </c>
      <c r="O1196" s="14" t="str">
        <f>VLOOKUP(X1196,'Department Detail'!$A$2:$F$5229,5,FALSE)</f>
        <v>Transmission Development</v>
      </c>
      <c r="R1196" s="76"/>
      <c r="X1196" s="14">
        <v>5030</v>
      </c>
    </row>
    <row r="1197" spans="1:24" s="14" customFormat="1" ht="15" thickBot="1" x14ac:dyDescent="0.35">
      <c r="A1197" s="13"/>
      <c r="B1197" s="57" t="s">
        <v>649</v>
      </c>
      <c r="C1197" s="57" t="s">
        <v>186</v>
      </c>
      <c r="D1197" s="56">
        <v>206</v>
      </c>
      <c r="E1197" s="56"/>
      <c r="F1197" s="14">
        <f>IF(AND(LEFT($C1197,4)&lt;&gt;"8310")*OR(_xlfn.IFNA(MATCH(LEFT($B1197,8),Reference!$E:$E,0),0),(_xlfn.IFNA(MATCH(MID($B1197,5,4),Reference!$E:$E,0),0))),$D1197,)</f>
        <v>0</v>
      </c>
      <c r="G1197" s="14">
        <f t="shared" si="105"/>
        <v>0</v>
      </c>
      <c r="H1197" s="14">
        <f t="shared" si="106"/>
        <v>0</v>
      </c>
      <c r="I1197" s="14">
        <f>IF(AND(F1197=0,G1197=0,H1197=0,_xlfn.IFNA(MATCH(LEFT($B1197,8),Reference!$G:$G,0),0)),0,
IF(AND(F1197=0,G1197=0,H1197=0,_xlfn.IFNA(MATCH(LEFT($B1197,8),Reference!$H:$H,0),0)),$D1197,
IF(AND(F1197=0,G1197=0,H1197=0,_xlfn.IFNA(MATCH(LEFT($C1197,4),Reference!$H:$H,0),0)),$D1197,
IF((AND(F1197=0,G1197=0,H1197=0,(_xlfn.IFNA(MATCH(LEFT($B1197,4),Reference!$H:$H,0),0)))),$D1197,
IF(AND(F1197=0,G1197=0,H1197=0,_xlfn.IFNA(MATCH(MID($B1197,5,4),Reference!$H:$H,0),0),LEFT($C1197,4)&lt;&gt;"8865"),$D1197,0)))))</f>
        <v>0</v>
      </c>
      <c r="J1197" s="14">
        <f t="shared" si="107"/>
        <v>206</v>
      </c>
      <c r="K1197" s="14">
        <f t="shared" si="108"/>
        <v>206</v>
      </c>
      <c r="L1197" s="14">
        <f t="shared" si="109"/>
        <v>0</v>
      </c>
      <c r="M1197" s="14" t="str">
        <f>IFERROR(IFERROR(INDEX(Reference!$C:$C,MATCH(VALUE(LEFT(B1197,(FIND("-",B1197,1)-1))),Reference!$B:$B,0)),INDEX(Reference!$C:$C,MATCH((LEFT(B1197,(FIND("-",B1197,1)-1))),Reference!$B:$B,0))),IFERROR(IF(FIND("-",B1197),"Asset Management",""),""))</f>
        <v>Asset Management</v>
      </c>
      <c r="N1197" s="14" t="str">
        <f>_xlfn.IFNA(INDEX(Reference!$M:$N,MATCH($C1197,Reference!$M:$M,0),2),"Exclude")</f>
        <v>Union Labor</v>
      </c>
      <c r="O1197" s="14" t="str">
        <f>VLOOKUP(X1197,'Department Detail'!$A$2:$F$5229,5,FALSE)</f>
        <v>Transmission Development</v>
      </c>
      <c r="R1197" s="76"/>
      <c r="X1197" s="14">
        <v>5030</v>
      </c>
    </row>
    <row r="1198" spans="1:24" s="14" customFormat="1" ht="15" thickBot="1" x14ac:dyDescent="0.35">
      <c r="A1198" s="13"/>
      <c r="B1198" s="57" t="s">
        <v>650</v>
      </c>
      <c r="C1198" s="57" t="s">
        <v>239</v>
      </c>
      <c r="D1198" s="56">
        <v>-100.91</v>
      </c>
      <c r="E1198" s="56"/>
      <c r="F1198" s="14">
        <f>IF(AND(LEFT($C1198,4)&lt;&gt;"8310")*OR(_xlfn.IFNA(MATCH(LEFT($B1198,8),Reference!$E:$E,0),0),(_xlfn.IFNA(MATCH(MID($B1198,5,4),Reference!$E:$E,0),0))),$D1198,)</f>
        <v>0</v>
      </c>
      <c r="G1198" s="14">
        <f t="shared" si="105"/>
        <v>0</v>
      </c>
      <c r="H1198" s="14">
        <f t="shared" si="106"/>
        <v>0</v>
      </c>
      <c r="I1198" s="14">
        <f>IF(AND(F1198=0,G1198=0,H1198=0,_xlfn.IFNA(MATCH(LEFT($B1198,8),Reference!$G:$G,0),0)),0,
IF(AND(F1198=0,G1198=0,H1198=0,_xlfn.IFNA(MATCH(LEFT($B1198,8),Reference!$H:$H,0),0)),$D1198,
IF(AND(F1198=0,G1198=0,H1198=0,_xlfn.IFNA(MATCH(LEFT($C1198,4),Reference!$H:$H,0),0)),$D1198,
IF((AND(F1198=0,G1198=0,H1198=0,(_xlfn.IFNA(MATCH(LEFT($B1198,4),Reference!$H:$H,0),0)))),$D1198,
IF(AND(F1198=0,G1198=0,H1198=0,_xlfn.IFNA(MATCH(MID($B1198,5,4),Reference!$H:$H,0),0),LEFT($C1198,4)&lt;&gt;"8865"),$D1198,0)))))</f>
        <v>0</v>
      </c>
      <c r="J1198" s="14">
        <f t="shared" si="107"/>
        <v>-100.91</v>
      </c>
      <c r="K1198" s="14">
        <f t="shared" si="108"/>
        <v>-100.91</v>
      </c>
      <c r="L1198" s="14">
        <f t="shared" si="109"/>
        <v>0</v>
      </c>
      <c r="M1198" s="14" t="str">
        <f>IFERROR(IFERROR(INDEX(Reference!$C:$C,MATCH(VALUE(LEFT(B1198,(FIND("-",B1198,1)-1))),Reference!$B:$B,0)),INDEX(Reference!$C:$C,MATCH((LEFT(B1198,(FIND("-",B1198,1)-1))),Reference!$B:$B,0))),IFERROR(IF(FIND("-",B1198),"Asset Management",""),""))</f>
        <v>Asset Management</v>
      </c>
      <c r="N1198" s="14" t="str">
        <f>_xlfn.IFNA(INDEX(Reference!$M:$N,MATCH($C1198,Reference!$M:$M,0),2),"Exclude")</f>
        <v>Inventory</v>
      </c>
      <c r="O1198" s="14" t="str">
        <f>VLOOKUP(X1198,'Department Detail'!$A$2:$F$5229,5,FALSE)</f>
        <v>Transmission Development</v>
      </c>
      <c r="R1198" s="76"/>
      <c r="X1198" s="14">
        <v>5030</v>
      </c>
    </row>
    <row r="1199" spans="1:24" s="14" customFormat="1" ht="15" thickBot="1" x14ac:dyDescent="0.35">
      <c r="A1199" s="13"/>
      <c r="B1199" s="57" t="s">
        <v>650</v>
      </c>
      <c r="C1199" s="57" t="s">
        <v>179</v>
      </c>
      <c r="D1199" s="56">
        <v>2906.6</v>
      </c>
      <c r="E1199" s="56"/>
      <c r="F1199" s="14">
        <f>IF(AND(LEFT($C1199,4)&lt;&gt;"8310")*OR(_xlfn.IFNA(MATCH(LEFT($B1199,8),Reference!$E:$E,0),0),(_xlfn.IFNA(MATCH(MID($B1199,5,4),Reference!$E:$E,0),0))),$D1199,)</f>
        <v>0</v>
      </c>
      <c r="G1199" s="14">
        <f t="shared" si="105"/>
        <v>0</v>
      </c>
      <c r="H1199" s="14">
        <f t="shared" si="106"/>
        <v>0</v>
      </c>
      <c r="I1199" s="14">
        <f>IF(AND(F1199=0,G1199=0,H1199=0,_xlfn.IFNA(MATCH(LEFT($B1199,8),Reference!$G:$G,0),0)),0,
IF(AND(F1199=0,G1199=0,H1199=0,_xlfn.IFNA(MATCH(LEFT($B1199,8),Reference!$H:$H,0),0)),$D1199,
IF(AND(F1199=0,G1199=0,H1199=0,_xlfn.IFNA(MATCH(LEFT($C1199,4),Reference!$H:$H,0),0)),$D1199,
IF((AND(F1199=0,G1199=0,H1199=0,(_xlfn.IFNA(MATCH(LEFT($B1199,4),Reference!$H:$H,0),0)))),$D1199,
IF(AND(F1199=0,G1199=0,H1199=0,_xlfn.IFNA(MATCH(MID($B1199,5,4),Reference!$H:$H,0),0),LEFT($C1199,4)&lt;&gt;"8865"),$D1199,0)))))</f>
        <v>0</v>
      </c>
      <c r="J1199" s="14">
        <f t="shared" si="107"/>
        <v>2906.6</v>
      </c>
      <c r="K1199" s="14">
        <f t="shared" si="108"/>
        <v>2906.6</v>
      </c>
      <c r="L1199" s="14">
        <f t="shared" si="109"/>
        <v>0</v>
      </c>
      <c r="M1199" s="14" t="str">
        <f>IFERROR(IFERROR(INDEX(Reference!$C:$C,MATCH(VALUE(LEFT(B1199,(FIND("-",B1199,1)-1))),Reference!$B:$B,0)),INDEX(Reference!$C:$C,MATCH((LEFT(B1199,(FIND("-",B1199,1)-1))),Reference!$B:$B,0))),IFERROR(IF(FIND("-",B1199),"Asset Management",""),""))</f>
        <v>Asset Management</v>
      </c>
      <c r="N1199" s="14" t="str">
        <f>_xlfn.IFNA(INDEX(Reference!$M:$N,MATCH($C1199,Reference!$M:$M,0),2),"Exclude")</f>
        <v>Exclude</v>
      </c>
      <c r="O1199" s="14" t="str">
        <f>VLOOKUP(X1199,'Department Detail'!$A$2:$F$5229,5,FALSE)</f>
        <v>Transmission Development</v>
      </c>
      <c r="R1199" s="76"/>
      <c r="X1199" s="14">
        <v>5030</v>
      </c>
    </row>
    <row r="1200" spans="1:24" s="14" customFormat="1" ht="15" thickBot="1" x14ac:dyDescent="0.35">
      <c r="A1200" s="13"/>
      <c r="B1200" s="57" t="s">
        <v>651</v>
      </c>
      <c r="C1200" s="57" t="s">
        <v>185</v>
      </c>
      <c r="D1200" s="56">
        <v>92.91</v>
      </c>
      <c r="E1200" s="56"/>
      <c r="F1200" s="14">
        <f>IF(AND(LEFT($C1200,4)&lt;&gt;"8310")*OR(_xlfn.IFNA(MATCH(LEFT($B1200,8),Reference!$E:$E,0),0),(_xlfn.IFNA(MATCH(MID($B1200,5,4),Reference!$E:$E,0),0))),$D1200,)</f>
        <v>0</v>
      </c>
      <c r="G1200" s="14">
        <f t="shared" si="105"/>
        <v>0</v>
      </c>
      <c r="H1200" s="14">
        <f t="shared" si="106"/>
        <v>0</v>
      </c>
      <c r="I1200" s="14">
        <f>IF(AND(F1200=0,G1200=0,H1200=0,_xlfn.IFNA(MATCH(LEFT($B1200,8),Reference!$G:$G,0),0)),0,
IF(AND(F1200=0,G1200=0,H1200=0,_xlfn.IFNA(MATCH(LEFT($B1200,8),Reference!$H:$H,0),0)),$D1200,
IF(AND(F1200=0,G1200=0,H1200=0,_xlfn.IFNA(MATCH(LEFT($C1200,4),Reference!$H:$H,0),0)),$D1200,
IF((AND(F1200=0,G1200=0,H1200=0,(_xlfn.IFNA(MATCH(LEFT($B1200,4),Reference!$H:$H,0),0)))),$D1200,
IF(AND(F1200=0,G1200=0,H1200=0,_xlfn.IFNA(MATCH(MID($B1200,5,4),Reference!$H:$H,0),0),LEFT($C1200,4)&lt;&gt;"8865"),$D1200,0)))))</f>
        <v>0</v>
      </c>
      <c r="J1200" s="14">
        <f t="shared" si="107"/>
        <v>92.91</v>
      </c>
      <c r="K1200" s="14">
        <f t="shared" si="108"/>
        <v>92.91</v>
      </c>
      <c r="L1200" s="14">
        <f t="shared" si="109"/>
        <v>0</v>
      </c>
      <c r="M1200" s="14" t="str">
        <f>IFERROR(IFERROR(INDEX(Reference!$C:$C,MATCH(VALUE(LEFT(B1200,(FIND("-",B1200,1)-1))),Reference!$B:$B,0)),INDEX(Reference!$C:$C,MATCH((LEFT(B1200,(FIND("-",B1200,1)-1))),Reference!$B:$B,0))),IFERROR(IF(FIND("-",B1200),"Asset Management",""),""))</f>
        <v>Asset Management</v>
      </c>
      <c r="N1200" s="14" t="str">
        <f>_xlfn.IFNA(INDEX(Reference!$M:$N,MATCH($C1200,Reference!$M:$M,0),2),"Exclude")</f>
        <v>NonUnion Labor</v>
      </c>
      <c r="O1200" s="14" t="str">
        <f>VLOOKUP(X1200,'Department Detail'!$A$2:$F$5229,5,FALSE)</f>
        <v>Asset Management</v>
      </c>
      <c r="R1200" s="76"/>
      <c r="X1200" s="14" t="s">
        <v>652</v>
      </c>
    </row>
    <row r="1201" spans="1:24" s="14" customFormat="1" ht="15" thickBot="1" x14ac:dyDescent="0.35">
      <c r="A1201" s="13"/>
      <c r="B1201" s="57" t="s">
        <v>651</v>
      </c>
      <c r="C1201" s="57" t="s">
        <v>186</v>
      </c>
      <c r="D1201" s="56">
        <v>258.19</v>
      </c>
      <c r="E1201" s="56"/>
      <c r="F1201" s="14">
        <f>IF(AND(LEFT($C1201,4)&lt;&gt;"8310")*OR(_xlfn.IFNA(MATCH(LEFT($B1201,8),Reference!$E:$E,0),0),(_xlfn.IFNA(MATCH(MID($B1201,5,4),Reference!$E:$E,0),0))),$D1201,)</f>
        <v>0</v>
      </c>
      <c r="G1201" s="14">
        <f t="shared" si="105"/>
        <v>0</v>
      </c>
      <c r="H1201" s="14">
        <f t="shared" si="106"/>
        <v>0</v>
      </c>
      <c r="I1201" s="14">
        <f>IF(AND(F1201=0,G1201=0,H1201=0,_xlfn.IFNA(MATCH(LEFT($B1201,8),Reference!$G:$G,0),0)),0,
IF(AND(F1201=0,G1201=0,H1201=0,_xlfn.IFNA(MATCH(LEFT($B1201,8),Reference!$H:$H,0),0)),$D1201,
IF(AND(F1201=0,G1201=0,H1201=0,_xlfn.IFNA(MATCH(LEFT($C1201,4),Reference!$H:$H,0),0)),$D1201,
IF((AND(F1201=0,G1201=0,H1201=0,(_xlfn.IFNA(MATCH(LEFT($B1201,4),Reference!$H:$H,0),0)))),$D1201,
IF(AND(F1201=0,G1201=0,H1201=0,_xlfn.IFNA(MATCH(MID($B1201,5,4),Reference!$H:$H,0),0),LEFT($C1201,4)&lt;&gt;"8865"),$D1201,0)))))</f>
        <v>0</v>
      </c>
      <c r="J1201" s="14">
        <f t="shared" si="107"/>
        <v>258.19</v>
      </c>
      <c r="K1201" s="14">
        <f t="shared" si="108"/>
        <v>258.19</v>
      </c>
      <c r="L1201" s="14">
        <f t="shared" si="109"/>
        <v>0</v>
      </c>
      <c r="M1201" s="14" t="str">
        <f>IFERROR(IFERROR(INDEX(Reference!$C:$C,MATCH(VALUE(LEFT(B1201,(FIND("-",B1201,1)-1))),Reference!$B:$B,0)),INDEX(Reference!$C:$C,MATCH((LEFT(B1201,(FIND("-",B1201,1)-1))),Reference!$B:$B,0))),IFERROR(IF(FIND("-",B1201),"Asset Management",""),""))</f>
        <v>Asset Management</v>
      </c>
      <c r="N1201" s="14" t="str">
        <f>_xlfn.IFNA(INDEX(Reference!$M:$N,MATCH($C1201,Reference!$M:$M,0),2),"Exclude")</f>
        <v>Union Labor</v>
      </c>
      <c r="O1201" s="14" t="str">
        <f>VLOOKUP(X1201,'Department Detail'!$A$2:$F$5229,5,FALSE)</f>
        <v>Asset Management</v>
      </c>
      <c r="R1201" s="76"/>
      <c r="X1201" s="14" t="s">
        <v>652</v>
      </c>
    </row>
    <row r="1202" spans="1:24" s="14" customFormat="1" ht="15" thickBot="1" x14ac:dyDescent="0.35">
      <c r="A1202" s="13"/>
      <c r="B1202" s="57" t="s">
        <v>651</v>
      </c>
      <c r="C1202" s="57" t="s">
        <v>191</v>
      </c>
      <c r="D1202" s="56">
        <v>49.830000000000005</v>
      </c>
      <c r="E1202" s="56"/>
      <c r="F1202" s="14">
        <f>IF(AND(LEFT($C1202,4)&lt;&gt;"8310")*OR(_xlfn.IFNA(MATCH(LEFT($B1202,8),Reference!$E:$E,0),0),(_xlfn.IFNA(MATCH(MID($B1202,5,4),Reference!$E:$E,0),0))),$D1202,)</f>
        <v>0</v>
      </c>
      <c r="G1202" s="14">
        <f t="shared" si="105"/>
        <v>0</v>
      </c>
      <c r="H1202" s="14">
        <f t="shared" si="106"/>
        <v>0</v>
      </c>
      <c r="I1202" s="14">
        <f>IF(AND(F1202=0,G1202=0,H1202=0,_xlfn.IFNA(MATCH(LEFT($B1202,8),Reference!$G:$G,0),0)),0,
IF(AND(F1202=0,G1202=0,H1202=0,_xlfn.IFNA(MATCH(LEFT($B1202,8),Reference!$H:$H,0),0)),$D1202,
IF(AND(F1202=0,G1202=0,H1202=0,_xlfn.IFNA(MATCH(LEFT($C1202,4),Reference!$H:$H,0),0)),$D1202,
IF((AND(F1202=0,G1202=0,H1202=0,(_xlfn.IFNA(MATCH(LEFT($B1202,4),Reference!$H:$H,0),0)))),$D1202,
IF(AND(F1202=0,G1202=0,H1202=0,_xlfn.IFNA(MATCH(MID($B1202,5,4),Reference!$H:$H,0),0),LEFT($C1202,4)&lt;&gt;"8865"),$D1202,0)))))</f>
        <v>0</v>
      </c>
      <c r="J1202" s="14">
        <f t="shared" si="107"/>
        <v>49.830000000000005</v>
      </c>
      <c r="K1202" s="14">
        <f t="shared" si="108"/>
        <v>49.830000000000005</v>
      </c>
      <c r="L1202" s="14">
        <f t="shared" si="109"/>
        <v>0</v>
      </c>
      <c r="M1202" s="14" t="str">
        <f>IFERROR(IFERROR(INDEX(Reference!$C:$C,MATCH(VALUE(LEFT(B1202,(FIND("-",B1202,1)-1))),Reference!$B:$B,0)),INDEX(Reference!$C:$C,MATCH((LEFT(B1202,(FIND("-",B1202,1)-1))),Reference!$B:$B,0))),IFERROR(IF(FIND("-",B1202),"Asset Management",""),""))</f>
        <v>Asset Management</v>
      </c>
      <c r="N1202" s="14" t="str">
        <f>_xlfn.IFNA(INDEX(Reference!$M:$N,MATCH($C1202,Reference!$M:$M,0),2),"Exclude")</f>
        <v>Union Labor</v>
      </c>
      <c r="O1202" s="14" t="str">
        <f>VLOOKUP(X1202,'Department Detail'!$A$2:$F$5229,5,FALSE)</f>
        <v>Asset Management</v>
      </c>
      <c r="R1202" s="76"/>
      <c r="X1202" s="14" t="s">
        <v>652</v>
      </c>
    </row>
    <row r="1203" spans="1:24" s="14" customFormat="1" ht="15" thickBot="1" x14ac:dyDescent="0.35">
      <c r="A1203" s="13"/>
      <c r="B1203" s="57" t="s">
        <v>653</v>
      </c>
      <c r="C1203" s="57" t="s">
        <v>185</v>
      </c>
      <c r="D1203" s="56">
        <v>185.81</v>
      </c>
      <c r="E1203" s="56"/>
      <c r="F1203" s="14">
        <f>IF(AND(LEFT($C1203,4)&lt;&gt;"8310")*OR(_xlfn.IFNA(MATCH(LEFT($B1203,8),Reference!$E:$E,0),0),(_xlfn.IFNA(MATCH(MID($B1203,5,4),Reference!$E:$E,0),0))),$D1203,)</f>
        <v>0</v>
      </c>
      <c r="G1203" s="14">
        <f t="shared" si="105"/>
        <v>0</v>
      </c>
      <c r="H1203" s="14">
        <f t="shared" si="106"/>
        <v>0</v>
      </c>
      <c r="I1203" s="14">
        <f>IF(AND(F1203=0,G1203=0,H1203=0,_xlfn.IFNA(MATCH(LEFT($B1203,8),Reference!$G:$G,0),0)),0,
IF(AND(F1203=0,G1203=0,H1203=0,_xlfn.IFNA(MATCH(LEFT($B1203,8),Reference!$H:$H,0),0)),$D1203,
IF(AND(F1203=0,G1203=0,H1203=0,_xlfn.IFNA(MATCH(LEFT($C1203,4),Reference!$H:$H,0),0)),$D1203,
IF((AND(F1203=0,G1203=0,H1203=0,(_xlfn.IFNA(MATCH(LEFT($B1203,4),Reference!$H:$H,0),0)))),$D1203,
IF(AND(F1203=0,G1203=0,H1203=0,_xlfn.IFNA(MATCH(MID($B1203,5,4),Reference!$H:$H,0),0),LEFT($C1203,4)&lt;&gt;"8865"),$D1203,0)))))</f>
        <v>0</v>
      </c>
      <c r="J1203" s="14">
        <f t="shared" si="107"/>
        <v>185.81</v>
      </c>
      <c r="K1203" s="14">
        <f t="shared" si="108"/>
        <v>185.81</v>
      </c>
      <c r="L1203" s="14">
        <f t="shared" si="109"/>
        <v>0</v>
      </c>
      <c r="M1203" s="14" t="str">
        <f>IFERROR(IFERROR(INDEX(Reference!$C:$C,MATCH(VALUE(LEFT(B1203,(FIND("-",B1203,1)-1))),Reference!$B:$B,0)),INDEX(Reference!$C:$C,MATCH((LEFT(B1203,(FIND("-",B1203,1)-1))),Reference!$B:$B,0))),IFERROR(IF(FIND("-",B1203),"Asset Management",""),""))</f>
        <v>Asset Management</v>
      </c>
      <c r="N1203" s="14" t="str">
        <f>_xlfn.IFNA(INDEX(Reference!$M:$N,MATCH($C1203,Reference!$M:$M,0),2),"Exclude")</f>
        <v>NonUnion Labor</v>
      </c>
      <c r="O1203" s="14" t="str">
        <f>VLOOKUP(X1203,'Department Detail'!$A$2:$F$5229,5,FALSE)</f>
        <v>Asset Management</v>
      </c>
      <c r="R1203" s="76"/>
      <c r="X1203" s="14" t="s">
        <v>652</v>
      </c>
    </row>
    <row r="1204" spans="1:24" s="14" customFormat="1" ht="15" thickBot="1" x14ac:dyDescent="0.35">
      <c r="A1204" s="13"/>
      <c r="B1204" s="57" t="s">
        <v>653</v>
      </c>
      <c r="C1204" s="57" t="s">
        <v>186</v>
      </c>
      <c r="D1204" s="56">
        <v>994.19999999999993</v>
      </c>
      <c r="E1204" s="56"/>
      <c r="F1204" s="14">
        <f>IF(AND(LEFT($C1204,4)&lt;&gt;"8310")*OR(_xlfn.IFNA(MATCH(LEFT($B1204,8),Reference!$E:$E,0),0),(_xlfn.IFNA(MATCH(MID($B1204,5,4),Reference!$E:$E,0),0))),$D1204,)</f>
        <v>0</v>
      </c>
      <c r="G1204" s="14">
        <f t="shared" si="105"/>
        <v>0</v>
      </c>
      <c r="H1204" s="14">
        <f t="shared" si="106"/>
        <v>0</v>
      </c>
      <c r="I1204" s="14">
        <f>IF(AND(F1204=0,G1204=0,H1204=0,_xlfn.IFNA(MATCH(LEFT($B1204,8),Reference!$G:$G,0),0)),0,
IF(AND(F1204=0,G1204=0,H1204=0,_xlfn.IFNA(MATCH(LEFT($B1204,8),Reference!$H:$H,0),0)),$D1204,
IF(AND(F1204=0,G1204=0,H1204=0,_xlfn.IFNA(MATCH(LEFT($C1204,4),Reference!$H:$H,0),0)),$D1204,
IF((AND(F1204=0,G1204=0,H1204=0,(_xlfn.IFNA(MATCH(LEFT($B1204,4),Reference!$H:$H,0),0)))),$D1204,
IF(AND(F1204=0,G1204=0,H1204=0,_xlfn.IFNA(MATCH(MID($B1204,5,4),Reference!$H:$H,0),0),LEFT($C1204,4)&lt;&gt;"8865"),$D1204,0)))))</f>
        <v>0</v>
      </c>
      <c r="J1204" s="14">
        <f t="shared" si="107"/>
        <v>994.19999999999993</v>
      </c>
      <c r="K1204" s="14">
        <f t="shared" si="108"/>
        <v>994.19999999999993</v>
      </c>
      <c r="L1204" s="14">
        <f t="shared" si="109"/>
        <v>0</v>
      </c>
      <c r="M1204" s="14" t="str">
        <f>IFERROR(IFERROR(INDEX(Reference!$C:$C,MATCH(VALUE(LEFT(B1204,(FIND("-",B1204,1)-1))),Reference!$B:$B,0)),INDEX(Reference!$C:$C,MATCH((LEFT(B1204,(FIND("-",B1204,1)-1))),Reference!$B:$B,0))),IFERROR(IF(FIND("-",B1204),"Asset Management",""),""))</f>
        <v>Asset Management</v>
      </c>
      <c r="N1204" s="14" t="str">
        <f>_xlfn.IFNA(INDEX(Reference!$M:$N,MATCH($C1204,Reference!$M:$M,0),2),"Exclude")</f>
        <v>Union Labor</v>
      </c>
      <c r="O1204" s="14" t="str">
        <f>VLOOKUP(X1204,'Department Detail'!$A$2:$F$5229,5,FALSE)</f>
        <v>Asset Management</v>
      </c>
      <c r="R1204" s="76"/>
      <c r="X1204" s="14" t="s">
        <v>652</v>
      </c>
    </row>
    <row r="1205" spans="1:24" s="14" customFormat="1" ht="15" thickBot="1" x14ac:dyDescent="0.35">
      <c r="A1205" s="13"/>
      <c r="B1205" s="57" t="s">
        <v>653</v>
      </c>
      <c r="C1205" s="57" t="s">
        <v>202</v>
      </c>
      <c r="D1205" s="56">
        <v>55.81</v>
      </c>
      <c r="E1205" s="56"/>
      <c r="F1205" s="14">
        <f>IF(AND(LEFT($C1205,4)&lt;&gt;"8310")*OR(_xlfn.IFNA(MATCH(LEFT($B1205,8),Reference!$E:$E,0),0),(_xlfn.IFNA(MATCH(MID($B1205,5,4),Reference!$E:$E,0),0))),$D1205,)</f>
        <v>0</v>
      </c>
      <c r="G1205" s="14">
        <f t="shared" si="105"/>
        <v>0</v>
      </c>
      <c r="H1205" s="14">
        <f t="shared" si="106"/>
        <v>0</v>
      </c>
      <c r="I1205" s="14">
        <f>IF(AND(F1205=0,G1205=0,H1205=0,_xlfn.IFNA(MATCH(LEFT($B1205,8),Reference!$G:$G,0),0)),0,
IF(AND(F1205=0,G1205=0,H1205=0,_xlfn.IFNA(MATCH(LEFT($B1205,8),Reference!$H:$H,0),0)),$D1205,
IF(AND(F1205=0,G1205=0,H1205=0,_xlfn.IFNA(MATCH(LEFT($C1205,4),Reference!$H:$H,0),0)),$D1205,
IF((AND(F1205=0,G1205=0,H1205=0,(_xlfn.IFNA(MATCH(LEFT($B1205,4),Reference!$H:$H,0),0)))),$D1205,
IF(AND(F1205=0,G1205=0,H1205=0,_xlfn.IFNA(MATCH(MID($B1205,5,4),Reference!$H:$H,0),0),LEFT($C1205,4)&lt;&gt;"8865"),$D1205,0)))))</f>
        <v>0</v>
      </c>
      <c r="J1205" s="14">
        <f t="shared" si="107"/>
        <v>55.81</v>
      </c>
      <c r="K1205" s="14">
        <f t="shared" si="108"/>
        <v>55.81</v>
      </c>
      <c r="L1205" s="14">
        <f t="shared" si="109"/>
        <v>0</v>
      </c>
      <c r="M1205" s="14" t="str">
        <f>IFERROR(IFERROR(INDEX(Reference!$C:$C,MATCH(VALUE(LEFT(B1205,(FIND("-",B1205,1)-1))),Reference!$B:$B,0)),INDEX(Reference!$C:$C,MATCH((LEFT(B1205,(FIND("-",B1205,1)-1))),Reference!$B:$B,0))),IFERROR(IF(FIND("-",B1205),"Asset Management",""),""))</f>
        <v>Asset Management</v>
      </c>
      <c r="N1205" s="14" t="str">
        <f>_xlfn.IFNA(INDEX(Reference!$M:$N,MATCH($C1205,Reference!$M:$M,0),2),"Exclude")</f>
        <v>Nonlabor</v>
      </c>
      <c r="O1205" s="14" t="str">
        <f>VLOOKUP(X1205,'Department Detail'!$A$2:$F$5229,5,FALSE)</f>
        <v>Asset Management</v>
      </c>
      <c r="R1205" s="76"/>
      <c r="X1205" s="14" t="s">
        <v>652</v>
      </c>
    </row>
    <row r="1206" spans="1:24" s="14" customFormat="1" ht="15" thickBot="1" x14ac:dyDescent="0.35">
      <c r="A1206" s="13"/>
      <c r="B1206" s="57" t="s">
        <v>653</v>
      </c>
      <c r="C1206" s="57" t="s">
        <v>191</v>
      </c>
      <c r="D1206" s="56">
        <v>98.06</v>
      </c>
      <c r="E1206" s="56"/>
      <c r="F1206" s="14">
        <f>IF(AND(LEFT($C1206,4)&lt;&gt;"8310")*OR(_xlfn.IFNA(MATCH(LEFT($B1206,8),Reference!$E:$E,0),0),(_xlfn.IFNA(MATCH(MID($B1206,5,4),Reference!$E:$E,0),0))),$D1206,)</f>
        <v>0</v>
      </c>
      <c r="G1206" s="14">
        <f t="shared" si="105"/>
        <v>0</v>
      </c>
      <c r="H1206" s="14">
        <f t="shared" si="106"/>
        <v>0</v>
      </c>
      <c r="I1206" s="14">
        <f>IF(AND(F1206=0,G1206=0,H1206=0,_xlfn.IFNA(MATCH(LEFT($B1206,8),Reference!$G:$G,0),0)),0,
IF(AND(F1206=0,G1206=0,H1206=0,_xlfn.IFNA(MATCH(LEFT($B1206,8),Reference!$H:$H,0),0)),$D1206,
IF(AND(F1206=0,G1206=0,H1206=0,_xlfn.IFNA(MATCH(LEFT($C1206,4),Reference!$H:$H,0),0)),$D1206,
IF((AND(F1206=0,G1206=0,H1206=0,(_xlfn.IFNA(MATCH(LEFT($B1206,4),Reference!$H:$H,0),0)))),$D1206,
IF(AND(F1206=0,G1206=0,H1206=0,_xlfn.IFNA(MATCH(MID($B1206,5,4),Reference!$H:$H,0),0),LEFT($C1206,4)&lt;&gt;"8865"),$D1206,0)))))</f>
        <v>0</v>
      </c>
      <c r="J1206" s="14">
        <f t="shared" si="107"/>
        <v>98.06</v>
      </c>
      <c r="K1206" s="14">
        <f t="shared" si="108"/>
        <v>98.06</v>
      </c>
      <c r="L1206" s="14">
        <f t="shared" si="109"/>
        <v>0</v>
      </c>
      <c r="M1206" s="14" t="str">
        <f>IFERROR(IFERROR(INDEX(Reference!$C:$C,MATCH(VALUE(LEFT(B1206,(FIND("-",B1206,1)-1))),Reference!$B:$B,0)),INDEX(Reference!$C:$C,MATCH((LEFT(B1206,(FIND("-",B1206,1)-1))),Reference!$B:$B,0))),IFERROR(IF(FIND("-",B1206),"Asset Management",""),""))</f>
        <v>Asset Management</v>
      </c>
      <c r="N1206" s="14" t="str">
        <f>_xlfn.IFNA(INDEX(Reference!$M:$N,MATCH($C1206,Reference!$M:$M,0),2),"Exclude")</f>
        <v>Union Labor</v>
      </c>
      <c r="O1206" s="14" t="str">
        <f>VLOOKUP(X1206,'Department Detail'!$A$2:$F$5229,5,FALSE)</f>
        <v>Asset Management</v>
      </c>
      <c r="R1206" s="76"/>
      <c r="X1206" s="14" t="s">
        <v>652</v>
      </c>
    </row>
    <row r="1207" spans="1:24" s="14" customFormat="1" ht="15" thickBot="1" x14ac:dyDescent="0.35">
      <c r="A1207" s="13"/>
      <c r="B1207" s="57" t="s">
        <v>654</v>
      </c>
      <c r="C1207" s="57" t="s">
        <v>185</v>
      </c>
      <c r="D1207" s="56">
        <v>4724.9800000000005</v>
      </c>
      <c r="E1207" s="56"/>
      <c r="F1207" s="14">
        <f>IF(AND(LEFT($C1207,4)&lt;&gt;"8310")*OR(_xlfn.IFNA(MATCH(LEFT($B1207,8),Reference!$E:$E,0),0),(_xlfn.IFNA(MATCH(MID($B1207,5,4),Reference!$E:$E,0),0))),$D1207,)</f>
        <v>0</v>
      </c>
      <c r="G1207" s="14">
        <f t="shared" si="105"/>
        <v>0</v>
      </c>
      <c r="H1207" s="14">
        <f t="shared" si="106"/>
        <v>0</v>
      </c>
      <c r="I1207" s="14">
        <f>IF(AND(F1207=0,G1207=0,H1207=0,_xlfn.IFNA(MATCH(LEFT($B1207,8),Reference!$G:$G,0),0)),0,
IF(AND(F1207=0,G1207=0,H1207=0,_xlfn.IFNA(MATCH(LEFT($B1207,8),Reference!$H:$H,0),0)),$D1207,
IF(AND(F1207=0,G1207=0,H1207=0,_xlfn.IFNA(MATCH(LEFT($C1207,4),Reference!$H:$H,0),0)),$D1207,
IF((AND(F1207=0,G1207=0,H1207=0,(_xlfn.IFNA(MATCH(LEFT($B1207,4),Reference!$H:$H,0),0)))),$D1207,
IF(AND(F1207=0,G1207=0,H1207=0,_xlfn.IFNA(MATCH(MID($B1207,5,4),Reference!$H:$H,0),0),LEFT($C1207,4)&lt;&gt;"8865"),$D1207,0)))))</f>
        <v>0</v>
      </c>
      <c r="J1207" s="14">
        <f t="shared" si="107"/>
        <v>4724.9800000000005</v>
      </c>
      <c r="K1207" s="14">
        <f t="shared" si="108"/>
        <v>4724.9800000000005</v>
      </c>
      <c r="L1207" s="14">
        <f t="shared" si="109"/>
        <v>0</v>
      </c>
      <c r="M1207" s="14" t="str">
        <f>IFERROR(IFERROR(INDEX(Reference!$C:$C,MATCH(VALUE(LEFT(B1207,(FIND("-",B1207,1)-1))),Reference!$B:$B,0)),INDEX(Reference!$C:$C,MATCH((LEFT(B1207,(FIND("-",B1207,1)-1))),Reference!$B:$B,0))),IFERROR(IF(FIND("-",B1207),"Asset Management",""),""))</f>
        <v>Asset Management</v>
      </c>
      <c r="N1207" s="14" t="str">
        <f>_xlfn.IFNA(INDEX(Reference!$M:$N,MATCH($C1207,Reference!$M:$M,0),2),"Exclude")</f>
        <v>NonUnion Labor</v>
      </c>
      <c r="O1207" s="14" t="str">
        <f>VLOOKUP(X1207,'Department Detail'!$A$2:$F$5229,5,FALSE)</f>
        <v>Asset Management</v>
      </c>
      <c r="R1207" s="76"/>
      <c r="X1207" s="14" t="s">
        <v>652</v>
      </c>
    </row>
    <row r="1208" spans="1:24" s="14" customFormat="1" ht="15" thickBot="1" x14ac:dyDescent="0.35">
      <c r="A1208" s="13"/>
      <c r="B1208" s="57" t="s">
        <v>654</v>
      </c>
      <c r="C1208" s="57" t="s">
        <v>186</v>
      </c>
      <c r="D1208" s="56">
        <v>1573.85</v>
      </c>
      <c r="E1208" s="56"/>
      <c r="F1208" s="14">
        <f>IF(AND(LEFT($C1208,4)&lt;&gt;"8310")*OR(_xlfn.IFNA(MATCH(LEFT($B1208,8),Reference!$E:$E,0),0),(_xlfn.IFNA(MATCH(MID($B1208,5,4),Reference!$E:$E,0),0))),$D1208,)</f>
        <v>0</v>
      </c>
      <c r="G1208" s="14">
        <f t="shared" si="105"/>
        <v>0</v>
      </c>
      <c r="H1208" s="14">
        <f t="shared" si="106"/>
        <v>0</v>
      </c>
      <c r="I1208" s="14">
        <f>IF(AND(F1208=0,G1208=0,H1208=0,_xlfn.IFNA(MATCH(LEFT($B1208,8),Reference!$G:$G,0),0)),0,
IF(AND(F1208=0,G1208=0,H1208=0,_xlfn.IFNA(MATCH(LEFT($B1208,8),Reference!$H:$H,0),0)),$D1208,
IF(AND(F1208=0,G1208=0,H1208=0,_xlfn.IFNA(MATCH(LEFT($C1208,4),Reference!$H:$H,0),0)),$D1208,
IF((AND(F1208=0,G1208=0,H1208=0,(_xlfn.IFNA(MATCH(LEFT($B1208,4),Reference!$H:$H,0),0)))),$D1208,
IF(AND(F1208=0,G1208=0,H1208=0,_xlfn.IFNA(MATCH(MID($B1208,5,4),Reference!$H:$H,0),0),LEFT($C1208,4)&lt;&gt;"8865"),$D1208,0)))))</f>
        <v>0</v>
      </c>
      <c r="J1208" s="14">
        <f t="shared" si="107"/>
        <v>1573.85</v>
      </c>
      <c r="K1208" s="14">
        <f t="shared" si="108"/>
        <v>1573.85</v>
      </c>
      <c r="L1208" s="14">
        <f t="shared" si="109"/>
        <v>0</v>
      </c>
      <c r="M1208" s="14" t="str">
        <f>IFERROR(IFERROR(INDEX(Reference!$C:$C,MATCH(VALUE(LEFT(B1208,(FIND("-",B1208,1)-1))),Reference!$B:$B,0)),INDEX(Reference!$C:$C,MATCH((LEFT(B1208,(FIND("-",B1208,1)-1))),Reference!$B:$B,0))),IFERROR(IF(FIND("-",B1208),"Asset Management",""),""))</f>
        <v>Asset Management</v>
      </c>
      <c r="N1208" s="14" t="str">
        <f>_xlfn.IFNA(INDEX(Reference!$M:$N,MATCH($C1208,Reference!$M:$M,0),2),"Exclude")</f>
        <v>Union Labor</v>
      </c>
      <c r="O1208" s="14" t="str">
        <f>VLOOKUP(X1208,'Department Detail'!$A$2:$F$5229,5,FALSE)</f>
        <v>Asset Management</v>
      </c>
      <c r="R1208" s="76"/>
      <c r="X1208" s="14" t="s">
        <v>652</v>
      </c>
    </row>
    <row r="1209" spans="1:24" s="14" customFormat="1" ht="15" thickBot="1" x14ac:dyDescent="0.35">
      <c r="A1209" s="13"/>
      <c r="B1209" s="57" t="s">
        <v>654</v>
      </c>
      <c r="C1209" s="57" t="s">
        <v>202</v>
      </c>
      <c r="D1209" s="56">
        <v>49.72</v>
      </c>
      <c r="E1209" s="56"/>
      <c r="F1209" s="14">
        <f>IF(AND(LEFT($C1209,4)&lt;&gt;"8310")*OR(_xlfn.IFNA(MATCH(LEFT($B1209,8),Reference!$E:$E,0),0),(_xlfn.IFNA(MATCH(MID($B1209,5,4),Reference!$E:$E,0),0))),$D1209,)</f>
        <v>0</v>
      </c>
      <c r="G1209" s="14">
        <f t="shared" si="105"/>
        <v>0</v>
      </c>
      <c r="H1209" s="14">
        <f t="shared" si="106"/>
        <v>0</v>
      </c>
      <c r="I1209" s="14">
        <f>IF(AND(F1209=0,G1209=0,H1209=0,_xlfn.IFNA(MATCH(LEFT($B1209,8),Reference!$G:$G,0),0)),0,
IF(AND(F1209=0,G1209=0,H1209=0,_xlfn.IFNA(MATCH(LEFT($B1209,8),Reference!$H:$H,0),0)),$D1209,
IF(AND(F1209=0,G1209=0,H1209=0,_xlfn.IFNA(MATCH(LEFT($C1209,4),Reference!$H:$H,0),0)),$D1209,
IF((AND(F1209=0,G1209=0,H1209=0,(_xlfn.IFNA(MATCH(LEFT($B1209,4),Reference!$H:$H,0),0)))),$D1209,
IF(AND(F1209=0,G1209=0,H1209=0,_xlfn.IFNA(MATCH(MID($B1209,5,4),Reference!$H:$H,0),0),LEFT($C1209,4)&lt;&gt;"8865"),$D1209,0)))))</f>
        <v>0</v>
      </c>
      <c r="J1209" s="14">
        <f t="shared" si="107"/>
        <v>49.72</v>
      </c>
      <c r="K1209" s="14">
        <f t="shared" si="108"/>
        <v>49.72</v>
      </c>
      <c r="L1209" s="14">
        <f t="shared" si="109"/>
        <v>0</v>
      </c>
      <c r="M1209" s="14" t="str">
        <f>IFERROR(IFERROR(INDEX(Reference!$C:$C,MATCH(VALUE(LEFT(B1209,(FIND("-",B1209,1)-1))),Reference!$B:$B,0)),INDEX(Reference!$C:$C,MATCH((LEFT(B1209,(FIND("-",B1209,1)-1))),Reference!$B:$B,0))),IFERROR(IF(FIND("-",B1209),"Asset Management",""),""))</f>
        <v>Asset Management</v>
      </c>
      <c r="N1209" s="14" t="str">
        <f>_xlfn.IFNA(INDEX(Reference!$M:$N,MATCH($C1209,Reference!$M:$M,0),2),"Exclude")</f>
        <v>Nonlabor</v>
      </c>
      <c r="O1209" s="14" t="str">
        <f>VLOOKUP(X1209,'Department Detail'!$A$2:$F$5229,5,FALSE)</f>
        <v>Asset Management</v>
      </c>
      <c r="R1209" s="76"/>
      <c r="X1209" s="14" t="s">
        <v>652</v>
      </c>
    </row>
    <row r="1210" spans="1:24" s="14" customFormat="1" ht="15" thickBot="1" x14ac:dyDescent="0.35">
      <c r="A1210" s="13"/>
      <c r="B1210" s="57" t="s">
        <v>654</v>
      </c>
      <c r="C1210" s="57" t="s">
        <v>191</v>
      </c>
      <c r="D1210" s="56">
        <v>382.17999999999995</v>
      </c>
      <c r="E1210" s="56"/>
      <c r="F1210" s="14">
        <f>IF(AND(LEFT($C1210,4)&lt;&gt;"8310")*OR(_xlfn.IFNA(MATCH(LEFT($B1210,8),Reference!$E:$E,0),0),(_xlfn.IFNA(MATCH(MID($B1210,5,4),Reference!$E:$E,0),0))),$D1210,)</f>
        <v>0</v>
      </c>
      <c r="G1210" s="14">
        <f t="shared" si="105"/>
        <v>0</v>
      </c>
      <c r="H1210" s="14">
        <f t="shared" si="106"/>
        <v>0</v>
      </c>
      <c r="I1210" s="14">
        <f>IF(AND(F1210=0,G1210=0,H1210=0,_xlfn.IFNA(MATCH(LEFT($B1210,8),Reference!$G:$G,0),0)),0,
IF(AND(F1210=0,G1210=0,H1210=0,_xlfn.IFNA(MATCH(LEFT($B1210,8),Reference!$H:$H,0),0)),$D1210,
IF(AND(F1210=0,G1210=0,H1210=0,_xlfn.IFNA(MATCH(LEFT($C1210,4),Reference!$H:$H,0),0)),$D1210,
IF((AND(F1210=0,G1210=0,H1210=0,(_xlfn.IFNA(MATCH(LEFT($B1210,4),Reference!$H:$H,0),0)))),$D1210,
IF(AND(F1210=0,G1210=0,H1210=0,_xlfn.IFNA(MATCH(MID($B1210,5,4),Reference!$H:$H,0),0),LEFT($C1210,4)&lt;&gt;"8865"),$D1210,0)))))</f>
        <v>0</v>
      </c>
      <c r="J1210" s="14">
        <f t="shared" si="107"/>
        <v>382.17999999999995</v>
      </c>
      <c r="K1210" s="14">
        <f t="shared" si="108"/>
        <v>382.17999999999995</v>
      </c>
      <c r="L1210" s="14">
        <f t="shared" si="109"/>
        <v>0</v>
      </c>
      <c r="M1210" s="14" t="str">
        <f>IFERROR(IFERROR(INDEX(Reference!$C:$C,MATCH(VALUE(LEFT(B1210,(FIND("-",B1210,1)-1))),Reference!$B:$B,0)),INDEX(Reference!$C:$C,MATCH((LEFT(B1210,(FIND("-",B1210,1)-1))),Reference!$B:$B,0))),IFERROR(IF(FIND("-",B1210),"Asset Management",""),""))</f>
        <v>Asset Management</v>
      </c>
      <c r="N1210" s="14" t="str">
        <f>_xlfn.IFNA(INDEX(Reference!$M:$N,MATCH($C1210,Reference!$M:$M,0),2),"Exclude")</f>
        <v>Union Labor</v>
      </c>
      <c r="O1210" s="14" t="str">
        <f>VLOOKUP(X1210,'Department Detail'!$A$2:$F$5229,5,FALSE)</f>
        <v>Asset Management</v>
      </c>
      <c r="R1210" s="76"/>
      <c r="X1210" s="14" t="s">
        <v>652</v>
      </c>
    </row>
    <row r="1211" spans="1:24" s="14" customFormat="1" ht="15" thickBot="1" x14ac:dyDescent="0.35">
      <c r="A1211" s="13"/>
      <c r="B1211" s="57" t="s">
        <v>655</v>
      </c>
      <c r="C1211" s="57" t="s">
        <v>185</v>
      </c>
      <c r="D1211" s="56">
        <v>278.73</v>
      </c>
      <c r="E1211" s="56"/>
      <c r="F1211" s="14">
        <f>IF(AND(LEFT($C1211,4)&lt;&gt;"8310")*OR(_xlfn.IFNA(MATCH(LEFT($B1211,8),Reference!$E:$E,0),0),(_xlfn.IFNA(MATCH(MID($B1211,5,4),Reference!$E:$E,0),0))),$D1211,)</f>
        <v>0</v>
      </c>
      <c r="G1211" s="14">
        <f t="shared" si="105"/>
        <v>0</v>
      </c>
      <c r="H1211" s="14">
        <f t="shared" si="106"/>
        <v>0</v>
      </c>
      <c r="I1211" s="14">
        <f>IF(AND(F1211=0,G1211=0,H1211=0,_xlfn.IFNA(MATCH(LEFT($B1211,8),Reference!$G:$G,0),0)),0,
IF(AND(F1211=0,G1211=0,H1211=0,_xlfn.IFNA(MATCH(LEFT($B1211,8),Reference!$H:$H,0),0)),$D1211,
IF(AND(F1211=0,G1211=0,H1211=0,_xlfn.IFNA(MATCH(LEFT($C1211,4),Reference!$H:$H,0),0)),$D1211,
IF((AND(F1211=0,G1211=0,H1211=0,(_xlfn.IFNA(MATCH(LEFT($B1211,4),Reference!$H:$H,0),0)))),$D1211,
IF(AND(F1211=0,G1211=0,H1211=0,_xlfn.IFNA(MATCH(MID($B1211,5,4),Reference!$H:$H,0),0),LEFT($C1211,4)&lt;&gt;"8865"),$D1211,0)))))</f>
        <v>0</v>
      </c>
      <c r="J1211" s="14">
        <f t="shared" si="107"/>
        <v>278.73</v>
      </c>
      <c r="K1211" s="14">
        <f t="shared" si="108"/>
        <v>278.73</v>
      </c>
      <c r="L1211" s="14">
        <f t="shared" si="109"/>
        <v>0</v>
      </c>
      <c r="M1211" s="14" t="str">
        <f>IFERROR(IFERROR(INDEX(Reference!$C:$C,MATCH(VALUE(LEFT(B1211,(FIND("-",B1211,1)-1))),Reference!$B:$B,0)),INDEX(Reference!$C:$C,MATCH((LEFT(B1211,(FIND("-",B1211,1)-1))),Reference!$B:$B,0))),IFERROR(IF(FIND("-",B1211),"Asset Management",""),""))</f>
        <v>Asset Management</v>
      </c>
      <c r="N1211" s="14" t="str">
        <f>_xlfn.IFNA(INDEX(Reference!$M:$N,MATCH($C1211,Reference!$M:$M,0),2),"Exclude")</f>
        <v>NonUnion Labor</v>
      </c>
      <c r="O1211" s="14" t="str">
        <f>VLOOKUP(X1211,'Department Detail'!$A$2:$F$5229,5,FALSE)</f>
        <v>Asset Management</v>
      </c>
      <c r="R1211" s="76"/>
      <c r="X1211" s="14" t="s">
        <v>652</v>
      </c>
    </row>
    <row r="1212" spans="1:24" s="14" customFormat="1" ht="15" thickBot="1" x14ac:dyDescent="0.35">
      <c r="A1212" s="13"/>
      <c r="B1212" s="57" t="s">
        <v>655</v>
      </c>
      <c r="C1212" s="57" t="s">
        <v>186</v>
      </c>
      <c r="D1212" s="56">
        <v>2304.13</v>
      </c>
      <c r="E1212" s="56"/>
      <c r="F1212" s="14">
        <f>IF(AND(LEFT($C1212,4)&lt;&gt;"8310")*OR(_xlfn.IFNA(MATCH(LEFT($B1212,8),Reference!$E:$E,0),0),(_xlfn.IFNA(MATCH(MID($B1212,5,4),Reference!$E:$E,0),0))),$D1212,)</f>
        <v>0</v>
      </c>
      <c r="G1212" s="14">
        <f t="shared" si="105"/>
        <v>0</v>
      </c>
      <c r="H1212" s="14">
        <f t="shared" si="106"/>
        <v>0</v>
      </c>
      <c r="I1212" s="14">
        <f>IF(AND(F1212=0,G1212=0,H1212=0,_xlfn.IFNA(MATCH(LEFT($B1212,8),Reference!$G:$G,0),0)),0,
IF(AND(F1212=0,G1212=0,H1212=0,_xlfn.IFNA(MATCH(LEFT($B1212,8),Reference!$H:$H,0),0)),$D1212,
IF(AND(F1212=0,G1212=0,H1212=0,_xlfn.IFNA(MATCH(LEFT($C1212,4),Reference!$H:$H,0),0)),$D1212,
IF((AND(F1212=0,G1212=0,H1212=0,(_xlfn.IFNA(MATCH(LEFT($B1212,4),Reference!$H:$H,0),0)))),$D1212,
IF(AND(F1212=0,G1212=0,H1212=0,_xlfn.IFNA(MATCH(MID($B1212,5,4),Reference!$H:$H,0),0),LEFT($C1212,4)&lt;&gt;"8865"),$D1212,0)))))</f>
        <v>0</v>
      </c>
      <c r="J1212" s="14">
        <f t="shared" si="107"/>
        <v>2304.13</v>
      </c>
      <c r="K1212" s="14">
        <f t="shared" si="108"/>
        <v>2304.13</v>
      </c>
      <c r="L1212" s="14">
        <f t="shared" si="109"/>
        <v>0</v>
      </c>
      <c r="M1212" s="14" t="str">
        <f>IFERROR(IFERROR(INDEX(Reference!$C:$C,MATCH(VALUE(LEFT(B1212,(FIND("-",B1212,1)-1))),Reference!$B:$B,0)),INDEX(Reference!$C:$C,MATCH((LEFT(B1212,(FIND("-",B1212,1)-1))),Reference!$B:$B,0))),IFERROR(IF(FIND("-",B1212),"Asset Management",""),""))</f>
        <v>Asset Management</v>
      </c>
      <c r="N1212" s="14" t="str">
        <f>_xlfn.IFNA(INDEX(Reference!$M:$N,MATCH($C1212,Reference!$M:$M,0),2),"Exclude")</f>
        <v>Union Labor</v>
      </c>
      <c r="O1212" s="14" t="str">
        <f>VLOOKUP(X1212,'Department Detail'!$A$2:$F$5229,5,FALSE)</f>
        <v>Asset Management</v>
      </c>
      <c r="R1212" s="76"/>
      <c r="X1212" s="14" t="s">
        <v>652</v>
      </c>
    </row>
    <row r="1213" spans="1:24" s="14" customFormat="1" ht="15" thickBot="1" x14ac:dyDescent="0.35">
      <c r="A1213" s="13"/>
      <c r="B1213" s="57" t="s">
        <v>655</v>
      </c>
      <c r="C1213" s="57" t="s">
        <v>191</v>
      </c>
      <c r="D1213" s="56">
        <v>529.54</v>
      </c>
      <c r="E1213" s="56"/>
      <c r="F1213" s="14">
        <f>IF(AND(LEFT($C1213,4)&lt;&gt;"8310")*OR(_xlfn.IFNA(MATCH(LEFT($B1213,8),Reference!$E:$E,0),0),(_xlfn.IFNA(MATCH(MID($B1213,5,4),Reference!$E:$E,0),0))),$D1213,)</f>
        <v>0</v>
      </c>
      <c r="G1213" s="14">
        <f t="shared" si="105"/>
        <v>0</v>
      </c>
      <c r="H1213" s="14">
        <f t="shared" si="106"/>
        <v>0</v>
      </c>
      <c r="I1213" s="14">
        <f>IF(AND(F1213=0,G1213=0,H1213=0,_xlfn.IFNA(MATCH(LEFT($B1213,8),Reference!$G:$G,0),0)),0,
IF(AND(F1213=0,G1213=0,H1213=0,_xlfn.IFNA(MATCH(LEFT($B1213,8),Reference!$H:$H,0),0)),$D1213,
IF(AND(F1213=0,G1213=0,H1213=0,_xlfn.IFNA(MATCH(LEFT($C1213,4),Reference!$H:$H,0),0)),$D1213,
IF((AND(F1213=0,G1213=0,H1213=0,(_xlfn.IFNA(MATCH(LEFT($B1213,4),Reference!$H:$H,0),0)))),$D1213,
IF(AND(F1213=0,G1213=0,H1213=0,_xlfn.IFNA(MATCH(MID($B1213,5,4),Reference!$H:$H,0),0),LEFT($C1213,4)&lt;&gt;"8865"),$D1213,0)))))</f>
        <v>0</v>
      </c>
      <c r="J1213" s="14">
        <f t="shared" si="107"/>
        <v>529.54</v>
      </c>
      <c r="K1213" s="14">
        <f t="shared" si="108"/>
        <v>529.54</v>
      </c>
      <c r="L1213" s="14">
        <f t="shared" si="109"/>
        <v>0</v>
      </c>
      <c r="M1213" s="14" t="str">
        <f>IFERROR(IFERROR(INDEX(Reference!$C:$C,MATCH(VALUE(LEFT(B1213,(FIND("-",B1213,1)-1))),Reference!$B:$B,0)),INDEX(Reference!$C:$C,MATCH((LEFT(B1213,(FIND("-",B1213,1)-1))),Reference!$B:$B,0))),IFERROR(IF(FIND("-",B1213),"Asset Management",""),""))</f>
        <v>Asset Management</v>
      </c>
      <c r="N1213" s="14" t="str">
        <f>_xlfn.IFNA(INDEX(Reference!$M:$N,MATCH($C1213,Reference!$M:$M,0),2),"Exclude")</f>
        <v>Union Labor</v>
      </c>
      <c r="O1213" s="14" t="str">
        <f>VLOOKUP(X1213,'Department Detail'!$A$2:$F$5229,5,FALSE)</f>
        <v>Asset Management</v>
      </c>
      <c r="R1213" s="76"/>
      <c r="X1213" s="14" t="s">
        <v>652</v>
      </c>
    </row>
    <row r="1214" spans="1:24" s="14" customFormat="1" ht="15" thickBot="1" x14ac:dyDescent="0.35">
      <c r="A1214" s="13"/>
      <c r="B1214" s="57" t="s">
        <v>656</v>
      </c>
      <c r="C1214" s="57" t="s">
        <v>186</v>
      </c>
      <c r="D1214" s="56">
        <v>6138.6</v>
      </c>
      <c r="E1214" s="56"/>
      <c r="F1214" s="14">
        <f>IF(AND(LEFT($C1214,4)&lt;&gt;"8310")*OR(_xlfn.IFNA(MATCH(LEFT($B1214,8),Reference!$E:$E,0),0),(_xlfn.IFNA(MATCH(MID($B1214,5,4),Reference!$E:$E,0),0))),$D1214,)</f>
        <v>0</v>
      </c>
      <c r="G1214" s="14">
        <f t="shared" si="105"/>
        <v>0</v>
      </c>
      <c r="H1214" s="14">
        <f t="shared" si="106"/>
        <v>0</v>
      </c>
      <c r="I1214" s="14">
        <f>IF(AND(F1214=0,G1214=0,H1214=0,_xlfn.IFNA(MATCH(LEFT($B1214,8),Reference!$G:$G,0),0)),0,
IF(AND(F1214=0,G1214=0,H1214=0,_xlfn.IFNA(MATCH(LEFT($B1214,8),Reference!$H:$H,0),0)),$D1214,
IF(AND(F1214=0,G1214=0,H1214=0,_xlfn.IFNA(MATCH(LEFT($C1214,4),Reference!$H:$H,0),0)),$D1214,
IF((AND(F1214=0,G1214=0,H1214=0,(_xlfn.IFNA(MATCH(LEFT($B1214,4),Reference!$H:$H,0),0)))),$D1214,
IF(AND(F1214=0,G1214=0,H1214=0,_xlfn.IFNA(MATCH(MID($B1214,5,4),Reference!$H:$H,0),0),LEFT($C1214,4)&lt;&gt;"8865"),$D1214,0)))))</f>
        <v>0</v>
      </c>
      <c r="J1214" s="14">
        <f t="shared" si="107"/>
        <v>6138.6</v>
      </c>
      <c r="K1214" s="14">
        <f t="shared" si="108"/>
        <v>6138.6</v>
      </c>
      <c r="L1214" s="14">
        <f t="shared" si="109"/>
        <v>0</v>
      </c>
      <c r="M1214" s="14" t="str">
        <f>IFERROR(IFERROR(INDEX(Reference!$C:$C,MATCH(VALUE(LEFT(B1214,(FIND("-",B1214,1)-1))),Reference!$B:$B,0)),INDEX(Reference!$C:$C,MATCH((LEFT(B1214,(FIND("-",B1214,1)-1))),Reference!$B:$B,0))),IFERROR(IF(FIND("-",B1214),"Asset Management",""),""))</f>
        <v>Asset Management</v>
      </c>
      <c r="N1214" s="14" t="str">
        <f>_xlfn.IFNA(INDEX(Reference!$M:$N,MATCH($C1214,Reference!$M:$M,0),2),"Exclude")</f>
        <v>Union Labor</v>
      </c>
      <c r="O1214" s="14" t="str">
        <f>VLOOKUP(X1214,'Department Detail'!$A$2:$F$5229,5,FALSE)</f>
        <v>Asset Management</v>
      </c>
      <c r="R1214" s="76"/>
      <c r="X1214" s="14">
        <v>6575</v>
      </c>
    </row>
    <row r="1215" spans="1:24" s="14" customFormat="1" ht="15" thickBot="1" x14ac:dyDescent="0.35">
      <c r="A1215" s="13"/>
      <c r="B1215" s="57" t="s">
        <v>656</v>
      </c>
      <c r="C1215" s="57" t="s">
        <v>197</v>
      </c>
      <c r="D1215" s="56">
        <v>80</v>
      </c>
      <c r="E1215" s="56"/>
      <c r="F1215" s="14">
        <f>IF(AND(LEFT($C1215,4)&lt;&gt;"8310")*OR(_xlfn.IFNA(MATCH(LEFT($B1215,8),Reference!$E:$E,0),0),(_xlfn.IFNA(MATCH(MID($B1215,5,4),Reference!$E:$E,0),0))),$D1215,)</f>
        <v>0</v>
      </c>
      <c r="G1215" s="14">
        <f t="shared" ref="G1215:G1278" si="110">IF(AND(ISNUMBER(SEARCH("5024*",B1215)),(F1215=0)),D1215,)</f>
        <v>0</v>
      </c>
      <c r="H1215" s="14">
        <f t="shared" ref="H1215:H1278" si="111">IF(AND(ISNUMBER(SEARCH("5025*",B1215)),(F1215=0)),D1215,)</f>
        <v>0</v>
      </c>
      <c r="I1215" s="14">
        <f>IF(AND(F1215=0,G1215=0,H1215=0,_xlfn.IFNA(MATCH(LEFT($B1215,8),Reference!$G:$G,0),0)),0,
IF(AND(F1215=0,G1215=0,H1215=0,_xlfn.IFNA(MATCH(LEFT($B1215,8),Reference!$H:$H,0),0)),$D1215,
IF(AND(F1215=0,G1215=0,H1215=0,_xlfn.IFNA(MATCH(LEFT($C1215,4),Reference!$H:$H,0),0)),$D1215,
IF((AND(F1215=0,G1215=0,H1215=0,(_xlfn.IFNA(MATCH(LEFT($B1215,4),Reference!$H:$H,0),0)))),$D1215,
IF(AND(F1215=0,G1215=0,H1215=0,_xlfn.IFNA(MATCH(MID($B1215,5,4),Reference!$H:$H,0),0),LEFT($C1215,4)&lt;&gt;"8865"),$D1215,0)))))</f>
        <v>0</v>
      </c>
      <c r="J1215" s="14">
        <f t="shared" ref="J1215:J1278" si="112">IF(AND(F1215=0,G1215=0,H1215=0,I1215=0),D1215,)</f>
        <v>80</v>
      </c>
      <c r="K1215" s="14">
        <f t="shared" ref="K1215:K1278" si="113">SUM(F1215:J1215)</f>
        <v>80</v>
      </c>
      <c r="L1215" s="14">
        <f t="shared" ref="L1215:L1278" si="114">K1215-D1215</f>
        <v>0</v>
      </c>
      <c r="M1215" s="14" t="str">
        <f>IFERROR(IFERROR(INDEX(Reference!$C:$C,MATCH(VALUE(LEFT(B1215,(FIND("-",B1215,1)-1))),Reference!$B:$B,0)),INDEX(Reference!$C:$C,MATCH((LEFT(B1215,(FIND("-",B1215,1)-1))),Reference!$B:$B,0))),IFERROR(IF(FIND("-",B1215),"Asset Management",""),""))</f>
        <v>Asset Management</v>
      </c>
      <c r="N1215" s="14" t="str">
        <f>_xlfn.IFNA(INDEX(Reference!$M:$N,MATCH($C1215,Reference!$M:$M,0),2),"Exclude")</f>
        <v>Union Labor</v>
      </c>
      <c r="O1215" s="14" t="str">
        <f>VLOOKUP(X1215,'Department Detail'!$A$2:$F$5229,5,FALSE)</f>
        <v>Asset Management</v>
      </c>
      <c r="R1215" s="76"/>
      <c r="X1215" s="14">
        <v>6575</v>
      </c>
    </row>
    <row r="1216" spans="1:24" s="14" customFormat="1" ht="15" thickBot="1" x14ac:dyDescent="0.35">
      <c r="A1216" s="13"/>
      <c r="B1216" s="57" t="s">
        <v>656</v>
      </c>
      <c r="C1216" s="57" t="s">
        <v>191</v>
      </c>
      <c r="D1216" s="56">
        <v>4706.41</v>
      </c>
      <c r="E1216" s="56"/>
      <c r="F1216" s="14">
        <f>IF(AND(LEFT($C1216,4)&lt;&gt;"8310")*OR(_xlfn.IFNA(MATCH(LEFT($B1216,8),Reference!$E:$E,0),0),(_xlfn.IFNA(MATCH(MID($B1216,5,4),Reference!$E:$E,0),0))),$D1216,)</f>
        <v>0</v>
      </c>
      <c r="G1216" s="14">
        <f t="shared" si="110"/>
        <v>0</v>
      </c>
      <c r="H1216" s="14">
        <f t="shared" si="111"/>
        <v>0</v>
      </c>
      <c r="I1216" s="14">
        <f>IF(AND(F1216=0,G1216=0,H1216=0,_xlfn.IFNA(MATCH(LEFT($B1216,8),Reference!$G:$G,0),0)),0,
IF(AND(F1216=0,G1216=0,H1216=0,_xlfn.IFNA(MATCH(LEFT($B1216,8),Reference!$H:$H,0),0)),$D1216,
IF(AND(F1216=0,G1216=0,H1216=0,_xlfn.IFNA(MATCH(LEFT($C1216,4),Reference!$H:$H,0),0)),$D1216,
IF((AND(F1216=0,G1216=0,H1216=0,(_xlfn.IFNA(MATCH(LEFT($B1216,4),Reference!$H:$H,0),0)))),$D1216,
IF(AND(F1216=0,G1216=0,H1216=0,_xlfn.IFNA(MATCH(MID($B1216,5,4),Reference!$H:$H,0),0),LEFT($C1216,4)&lt;&gt;"8865"),$D1216,0)))))</f>
        <v>0</v>
      </c>
      <c r="J1216" s="14">
        <f t="shared" si="112"/>
        <v>4706.41</v>
      </c>
      <c r="K1216" s="14">
        <f t="shared" si="113"/>
        <v>4706.41</v>
      </c>
      <c r="L1216" s="14">
        <f t="shared" si="114"/>
        <v>0</v>
      </c>
      <c r="M1216" s="14" t="str">
        <f>IFERROR(IFERROR(INDEX(Reference!$C:$C,MATCH(VALUE(LEFT(B1216,(FIND("-",B1216,1)-1))),Reference!$B:$B,0)),INDEX(Reference!$C:$C,MATCH((LEFT(B1216,(FIND("-",B1216,1)-1))),Reference!$B:$B,0))),IFERROR(IF(FIND("-",B1216),"Asset Management",""),""))</f>
        <v>Asset Management</v>
      </c>
      <c r="N1216" s="14" t="str">
        <f>_xlfn.IFNA(INDEX(Reference!$M:$N,MATCH($C1216,Reference!$M:$M,0),2),"Exclude")</f>
        <v>Union Labor</v>
      </c>
      <c r="O1216" s="14" t="str">
        <f>VLOOKUP(X1216,'Department Detail'!$A$2:$F$5229,5,FALSE)</f>
        <v>Asset Management</v>
      </c>
      <c r="R1216" s="76"/>
      <c r="X1216" s="14">
        <v>6575</v>
      </c>
    </row>
    <row r="1217" spans="1:24" s="14" customFormat="1" ht="15" thickBot="1" x14ac:dyDescent="0.35">
      <c r="A1217" s="13"/>
      <c r="B1217" s="57" t="s">
        <v>657</v>
      </c>
      <c r="C1217" s="57" t="s">
        <v>185</v>
      </c>
      <c r="D1217" s="56">
        <v>92.91</v>
      </c>
      <c r="E1217" s="56"/>
      <c r="F1217" s="14">
        <f>IF(AND(LEFT($C1217,4)&lt;&gt;"8310")*OR(_xlfn.IFNA(MATCH(LEFT($B1217,8),Reference!$E:$E,0),0),(_xlfn.IFNA(MATCH(MID($B1217,5,4),Reference!$E:$E,0),0))),$D1217,)</f>
        <v>0</v>
      </c>
      <c r="G1217" s="14">
        <f t="shared" si="110"/>
        <v>0</v>
      </c>
      <c r="H1217" s="14">
        <f t="shared" si="111"/>
        <v>0</v>
      </c>
      <c r="I1217" s="14">
        <f>IF(AND(F1217=0,G1217=0,H1217=0,_xlfn.IFNA(MATCH(LEFT($B1217,8),Reference!$G:$G,0),0)),0,
IF(AND(F1217=0,G1217=0,H1217=0,_xlfn.IFNA(MATCH(LEFT($B1217,8),Reference!$H:$H,0),0)),$D1217,
IF(AND(F1217=0,G1217=0,H1217=0,_xlfn.IFNA(MATCH(LEFT($C1217,4),Reference!$H:$H,0),0)),$D1217,
IF((AND(F1217=0,G1217=0,H1217=0,(_xlfn.IFNA(MATCH(LEFT($B1217,4),Reference!$H:$H,0),0)))),$D1217,
IF(AND(F1217=0,G1217=0,H1217=0,_xlfn.IFNA(MATCH(MID($B1217,5,4),Reference!$H:$H,0),0),LEFT($C1217,4)&lt;&gt;"8865"),$D1217,0)))))</f>
        <v>0</v>
      </c>
      <c r="J1217" s="14">
        <f t="shared" si="112"/>
        <v>92.91</v>
      </c>
      <c r="K1217" s="14">
        <f t="shared" si="113"/>
        <v>92.91</v>
      </c>
      <c r="L1217" s="14">
        <f t="shared" si="114"/>
        <v>0</v>
      </c>
      <c r="M1217" s="14" t="str">
        <f>IFERROR(IFERROR(INDEX(Reference!$C:$C,MATCH(VALUE(LEFT(B1217,(FIND("-",B1217,1)-1))),Reference!$B:$B,0)),INDEX(Reference!$C:$C,MATCH((LEFT(B1217,(FIND("-",B1217,1)-1))),Reference!$B:$B,0))),IFERROR(IF(FIND("-",B1217),"Asset Management",""),""))</f>
        <v>Asset Management</v>
      </c>
      <c r="N1217" s="14" t="str">
        <f>_xlfn.IFNA(INDEX(Reference!$M:$N,MATCH($C1217,Reference!$M:$M,0),2),"Exclude")</f>
        <v>NonUnion Labor</v>
      </c>
      <c r="O1217" s="14" t="str">
        <f>VLOOKUP(X1217,'Department Detail'!$A$2:$F$5229,5,FALSE)</f>
        <v>Asset Management</v>
      </c>
      <c r="R1217" s="76"/>
      <c r="X1217" s="14">
        <v>6575</v>
      </c>
    </row>
    <row r="1218" spans="1:24" s="14" customFormat="1" ht="15" thickBot="1" x14ac:dyDescent="0.35">
      <c r="A1218" s="13"/>
      <c r="B1218" s="57" t="s">
        <v>657</v>
      </c>
      <c r="C1218" s="57" t="s">
        <v>186</v>
      </c>
      <c r="D1218" s="56">
        <v>491.27</v>
      </c>
      <c r="E1218" s="56"/>
      <c r="F1218" s="14">
        <f>IF(AND(LEFT($C1218,4)&lt;&gt;"8310")*OR(_xlfn.IFNA(MATCH(LEFT($B1218,8),Reference!$E:$E,0),0),(_xlfn.IFNA(MATCH(MID($B1218,5,4),Reference!$E:$E,0),0))),$D1218,)</f>
        <v>0</v>
      </c>
      <c r="G1218" s="14">
        <f t="shared" si="110"/>
        <v>0</v>
      </c>
      <c r="H1218" s="14">
        <f t="shared" si="111"/>
        <v>0</v>
      </c>
      <c r="I1218" s="14">
        <f>IF(AND(F1218=0,G1218=0,H1218=0,_xlfn.IFNA(MATCH(LEFT($B1218,8),Reference!$G:$G,0),0)),0,
IF(AND(F1218=0,G1218=0,H1218=0,_xlfn.IFNA(MATCH(LEFT($B1218,8),Reference!$H:$H,0),0)),$D1218,
IF(AND(F1218=0,G1218=0,H1218=0,_xlfn.IFNA(MATCH(LEFT($C1218,4),Reference!$H:$H,0),0)),$D1218,
IF((AND(F1218=0,G1218=0,H1218=0,(_xlfn.IFNA(MATCH(LEFT($B1218,4),Reference!$H:$H,0),0)))),$D1218,
IF(AND(F1218=0,G1218=0,H1218=0,_xlfn.IFNA(MATCH(MID($B1218,5,4),Reference!$H:$H,0),0),LEFT($C1218,4)&lt;&gt;"8865"),$D1218,0)))))</f>
        <v>0</v>
      </c>
      <c r="J1218" s="14">
        <f t="shared" si="112"/>
        <v>491.27</v>
      </c>
      <c r="K1218" s="14">
        <f t="shared" si="113"/>
        <v>491.27</v>
      </c>
      <c r="L1218" s="14">
        <f t="shared" si="114"/>
        <v>0</v>
      </c>
      <c r="M1218" s="14" t="str">
        <f>IFERROR(IFERROR(INDEX(Reference!$C:$C,MATCH(VALUE(LEFT(B1218,(FIND("-",B1218,1)-1))),Reference!$B:$B,0)),INDEX(Reference!$C:$C,MATCH((LEFT(B1218,(FIND("-",B1218,1)-1))),Reference!$B:$B,0))),IFERROR(IF(FIND("-",B1218),"Asset Management",""),""))</f>
        <v>Asset Management</v>
      </c>
      <c r="N1218" s="14" t="str">
        <f>_xlfn.IFNA(INDEX(Reference!$M:$N,MATCH($C1218,Reference!$M:$M,0),2),"Exclude")</f>
        <v>Union Labor</v>
      </c>
      <c r="O1218" s="14" t="str">
        <f>VLOOKUP(X1218,'Department Detail'!$A$2:$F$5229,5,FALSE)</f>
        <v>Asset Management</v>
      </c>
      <c r="R1218" s="76"/>
      <c r="X1218" s="14">
        <v>6575</v>
      </c>
    </row>
    <row r="1219" spans="1:24" s="14" customFormat="1" ht="15" thickBot="1" x14ac:dyDescent="0.35">
      <c r="A1219" s="13"/>
      <c r="B1219" s="57" t="s">
        <v>657</v>
      </c>
      <c r="C1219" s="57" t="s">
        <v>191</v>
      </c>
      <c r="D1219" s="56">
        <v>14.31</v>
      </c>
      <c r="E1219" s="56"/>
      <c r="F1219" s="14">
        <f>IF(AND(LEFT($C1219,4)&lt;&gt;"8310")*OR(_xlfn.IFNA(MATCH(LEFT($B1219,8),Reference!$E:$E,0),0),(_xlfn.IFNA(MATCH(MID($B1219,5,4),Reference!$E:$E,0),0))),$D1219,)</f>
        <v>0</v>
      </c>
      <c r="G1219" s="14">
        <f t="shared" si="110"/>
        <v>0</v>
      </c>
      <c r="H1219" s="14">
        <f t="shared" si="111"/>
        <v>0</v>
      </c>
      <c r="I1219" s="14">
        <f>IF(AND(F1219=0,G1219=0,H1219=0,_xlfn.IFNA(MATCH(LEFT($B1219,8),Reference!$G:$G,0),0)),0,
IF(AND(F1219=0,G1219=0,H1219=0,_xlfn.IFNA(MATCH(LEFT($B1219,8),Reference!$H:$H,0),0)),$D1219,
IF(AND(F1219=0,G1219=0,H1219=0,_xlfn.IFNA(MATCH(LEFT($C1219,4),Reference!$H:$H,0),0)),$D1219,
IF((AND(F1219=0,G1219=0,H1219=0,(_xlfn.IFNA(MATCH(LEFT($B1219,4),Reference!$H:$H,0),0)))),$D1219,
IF(AND(F1219=0,G1219=0,H1219=0,_xlfn.IFNA(MATCH(MID($B1219,5,4),Reference!$H:$H,0),0),LEFT($C1219,4)&lt;&gt;"8865"),$D1219,0)))))</f>
        <v>0</v>
      </c>
      <c r="J1219" s="14">
        <f t="shared" si="112"/>
        <v>14.31</v>
      </c>
      <c r="K1219" s="14">
        <f t="shared" si="113"/>
        <v>14.31</v>
      </c>
      <c r="L1219" s="14">
        <f t="shared" si="114"/>
        <v>0</v>
      </c>
      <c r="M1219" s="14" t="str">
        <f>IFERROR(IFERROR(INDEX(Reference!$C:$C,MATCH(VALUE(LEFT(B1219,(FIND("-",B1219,1)-1))),Reference!$B:$B,0)),INDEX(Reference!$C:$C,MATCH((LEFT(B1219,(FIND("-",B1219,1)-1))),Reference!$B:$B,0))),IFERROR(IF(FIND("-",B1219),"Asset Management",""),""))</f>
        <v>Asset Management</v>
      </c>
      <c r="N1219" s="14" t="str">
        <f>_xlfn.IFNA(INDEX(Reference!$M:$N,MATCH($C1219,Reference!$M:$M,0),2),"Exclude")</f>
        <v>Union Labor</v>
      </c>
      <c r="O1219" s="14" t="str">
        <f>VLOOKUP(X1219,'Department Detail'!$A$2:$F$5229,5,FALSE)</f>
        <v>Asset Management</v>
      </c>
      <c r="R1219" s="76"/>
      <c r="X1219" s="14">
        <v>6575</v>
      </c>
    </row>
    <row r="1220" spans="1:24" s="14" customFormat="1" ht="15" thickBot="1" x14ac:dyDescent="0.35">
      <c r="A1220" s="13"/>
      <c r="B1220" s="57" t="s">
        <v>658</v>
      </c>
      <c r="C1220" s="57" t="s">
        <v>186</v>
      </c>
      <c r="D1220" s="56">
        <v>311.18999999999994</v>
      </c>
      <c r="E1220" s="56"/>
      <c r="F1220" s="14">
        <f>IF(AND(LEFT($C1220,4)&lt;&gt;"8310")*OR(_xlfn.IFNA(MATCH(LEFT($B1220,8),Reference!$E:$E,0),0),(_xlfn.IFNA(MATCH(MID($B1220,5,4),Reference!$E:$E,0),0))),$D1220,)</f>
        <v>0</v>
      </c>
      <c r="G1220" s="14">
        <f t="shared" si="110"/>
        <v>0</v>
      </c>
      <c r="H1220" s="14">
        <f t="shared" si="111"/>
        <v>0</v>
      </c>
      <c r="I1220" s="14">
        <f>IF(AND(F1220=0,G1220=0,H1220=0,_xlfn.IFNA(MATCH(LEFT($B1220,8),Reference!$G:$G,0),0)),0,
IF(AND(F1220=0,G1220=0,H1220=0,_xlfn.IFNA(MATCH(LEFT($B1220,8),Reference!$H:$H,0),0)),$D1220,
IF(AND(F1220=0,G1220=0,H1220=0,_xlfn.IFNA(MATCH(LEFT($C1220,4),Reference!$H:$H,0),0)),$D1220,
IF((AND(F1220=0,G1220=0,H1220=0,(_xlfn.IFNA(MATCH(LEFT($B1220,4),Reference!$H:$H,0),0)))),$D1220,
IF(AND(F1220=0,G1220=0,H1220=0,_xlfn.IFNA(MATCH(MID($B1220,5,4),Reference!$H:$H,0),0),LEFT($C1220,4)&lt;&gt;"8865"),$D1220,0)))))</f>
        <v>0</v>
      </c>
      <c r="J1220" s="14">
        <f t="shared" si="112"/>
        <v>311.18999999999994</v>
      </c>
      <c r="K1220" s="14">
        <f t="shared" si="113"/>
        <v>311.18999999999994</v>
      </c>
      <c r="L1220" s="14">
        <f t="shared" si="114"/>
        <v>0</v>
      </c>
      <c r="M1220" s="14" t="str">
        <f>IFERROR(IFERROR(INDEX(Reference!$C:$C,MATCH(VALUE(LEFT(B1220,(FIND("-",B1220,1)-1))),Reference!$B:$B,0)),INDEX(Reference!$C:$C,MATCH((LEFT(B1220,(FIND("-",B1220,1)-1))),Reference!$B:$B,0))),IFERROR(IF(FIND("-",B1220),"Asset Management",""),""))</f>
        <v>Asset Management</v>
      </c>
      <c r="N1220" s="14" t="str">
        <f>_xlfn.IFNA(INDEX(Reference!$M:$N,MATCH($C1220,Reference!$M:$M,0),2),"Exclude")</f>
        <v>Union Labor</v>
      </c>
      <c r="O1220" s="14" t="str">
        <f>VLOOKUP(X1220,'Department Detail'!$A$2:$F$5229,5,FALSE)</f>
        <v>Asset Management</v>
      </c>
      <c r="R1220" s="76"/>
      <c r="X1220" s="14">
        <v>6575</v>
      </c>
    </row>
    <row r="1221" spans="1:24" s="14" customFormat="1" ht="15" thickBot="1" x14ac:dyDescent="0.35">
      <c r="A1221" s="13"/>
      <c r="B1221" s="57" t="s">
        <v>658</v>
      </c>
      <c r="C1221" s="57" t="s">
        <v>191</v>
      </c>
      <c r="D1221" s="56">
        <v>54.24</v>
      </c>
      <c r="E1221" s="56"/>
      <c r="F1221" s="14">
        <f>IF(AND(LEFT($C1221,4)&lt;&gt;"8310")*OR(_xlfn.IFNA(MATCH(LEFT($B1221,8),Reference!$E:$E,0),0),(_xlfn.IFNA(MATCH(MID($B1221,5,4),Reference!$E:$E,0),0))),$D1221,)</f>
        <v>0</v>
      </c>
      <c r="G1221" s="14">
        <f t="shared" si="110"/>
        <v>0</v>
      </c>
      <c r="H1221" s="14">
        <f t="shared" si="111"/>
        <v>0</v>
      </c>
      <c r="I1221" s="14">
        <f>IF(AND(F1221=0,G1221=0,H1221=0,_xlfn.IFNA(MATCH(LEFT($B1221,8),Reference!$G:$G,0),0)),0,
IF(AND(F1221=0,G1221=0,H1221=0,_xlfn.IFNA(MATCH(LEFT($B1221,8),Reference!$H:$H,0),0)),$D1221,
IF(AND(F1221=0,G1221=0,H1221=0,_xlfn.IFNA(MATCH(LEFT($C1221,4),Reference!$H:$H,0),0)),$D1221,
IF((AND(F1221=0,G1221=0,H1221=0,(_xlfn.IFNA(MATCH(LEFT($B1221,4),Reference!$H:$H,0),0)))),$D1221,
IF(AND(F1221=0,G1221=0,H1221=0,_xlfn.IFNA(MATCH(MID($B1221,5,4),Reference!$H:$H,0),0),LEFT($C1221,4)&lt;&gt;"8865"),$D1221,0)))))</f>
        <v>0</v>
      </c>
      <c r="J1221" s="14">
        <f t="shared" si="112"/>
        <v>54.24</v>
      </c>
      <c r="K1221" s="14">
        <f t="shared" si="113"/>
        <v>54.24</v>
      </c>
      <c r="L1221" s="14">
        <f t="shared" si="114"/>
        <v>0</v>
      </c>
      <c r="M1221" s="14" t="str">
        <f>IFERROR(IFERROR(INDEX(Reference!$C:$C,MATCH(VALUE(LEFT(B1221,(FIND("-",B1221,1)-1))),Reference!$B:$B,0)),INDEX(Reference!$C:$C,MATCH((LEFT(B1221,(FIND("-",B1221,1)-1))),Reference!$B:$B,0))),IFERROR(IF(FIND("-",B1221),"Asset Management",""),""))</f>
        <v>Asset Management</v>
      </c>
      <c r="N1221" s="14" t="str">
        <f>_xlfn.IFNA(INDEX(Reference!$M:$N,MATCH($C1221,Reference!$M:$M,0),2),"Exclude")</f>
        <v>Union Labor</v>
      </c>
      <c r="O1221" s="14" t="str">
        <f>VLOOKUP(X1221,'Department Detail'!$A$2:$F$5229,5,FALSE)</f>
        <v>Asset Management</v>
      </c>
      <c r="R1221" s="76"/>
      <c r="X1221" s="14">
        <v>6575</v>
      </c>
    </row>
    <row r="1222" spans="1:24" s="14" customFormat="1" ht="15" thickBot="1" x14ac:dyDescent="0.35">
      <c r="A1222" s="13"/>
      <c r="B1222" s="57" t="s">
        <v>659</v>
      </c>
      <c r="C1222" s="57" t="s">
        <v>186</v>
      </c>
      <c r="D1222" s="56">
        <v>385.66999999999996</v>
      </c>
      <c r="E1222" s="56"/>
      <c r="F1222" s="14">
        <f>IF(AND(LEFT($C1222,4)&lt;&gt;"8310")*OR(_xlfn.IFNA(MATCH(LEFT($B1222,8),Reference!$E:$E,0),0),(_xlfn.IFNA(MATCH(MID($B1222,5,4),Reference!$E:$E,0),0))),$D1222,)</f>
        <v>0</v>
      </c>
      <c r="G1222" s="14">
        <f t="shared" si="110"/>
        <v>0</v>
      </c>
      <c r="H1222" s="14">
        <f t="shared" si="111"/>
        <v>0</v>
      </c>
      <c r="I1222" s="14">
        <f>IF(AND(F1222=0,G1222=0,H1222=0,_xlfn.IFNA(MATCH(LEFT($B1222,8),Reference!$G:$G,0),0)),0,
IF(AND(F1222=0,G1222=0,H1222=0,_xlfn.IFNA(MATCH(LEFT($B1222,8),Reference!$H:$H,0),0)),$D1222,
IF(AND(F1222=0,G1222=0,H1222=0,_xlfn.IFNA(MATCH(LEFT($C1222,4),Reference!$H:$H,0),0)),$D1222,
IF((AND(F1222=0,G1222=0,H1222=0,(_xlfn.IFNA(MATCH(LEFT($B1222,4),Reference!$H:$H,0),0)))),$D1222,
IF(AND(F1222=0,G1222=0,H1222=0,_xlfn.IFNA(MATCH(MID($B1222,5,4),Reference!$H:$H,0),0),LEFT($C1222,4)&lt;&gt;"8865"),$D1222,0)))))</f>
        <v>0</v>
      </c>
      <c r="J1222" s="14">
        <f t="shared" si="112"/>
        <v>385.66999999999996</v>
      </c>
      <c r="K1222" s="14">
        <f t="shared" si="113"/>
        <v>385.66999999999996</v>
      </c>
      <c r="L1222" s="14">
        <f t="shared" si="114"/>
        <v>0</v>
      </c>
      <c r="M1222" s="14" t="str">
        <f>IFERROR(IFERROR(INDEX(Reference!$C:$C,MATCH(VALUE(LEFT(B1222,(FIND("-",B1222,1)-1))),Reference!$B:$B,0)),INDEX(Reference!$C:$C,MATCH((LEFT(B1222,(FIND("-",B1222,1)-1))),Reference!$B:$B,0))),IFERROR(IF(FIND("-",B1222),"Asset Management",""),""))</f>
        <v>Asset Management</v>
      </c>
      <c r="N1222" s="14" t="str">
        <f>_xlfn.IFNA(INDEX(Reference!$M:$N,MATCH($C1222,Reference!$M:$M,0),2),"Exclude")</f>
        <v>Union Labor</v>
      </c>
      <c r="O1222" s="14" t="str">
        <f>VLOOKUP(X1222,'Department Detail'!$A$2:$F$5229,5,FALSE)</f>
        <v>Asset Management</v>
      </c>
      <c r="R1222" s="76"/>
      <c r="X1222" s="14">
        <v>6575</v>
      </c>
    </row>
    <row r="1223" spans="1:24" s="14" customFormat="1" ht="15" thickBot="1" x14ac:dyDescent="0.35">
      <c r="A1223" s="13"/>
      <c r="B1223" s="57" t="s">
        <v>659</v>
      </c>
      <c r="C1223" s="57" t="s">
        <v>191</v>
      </c>
      <c r="D1223" s="56">
        <v>98.66</v>
      </c>
      <c r="E1223" s="56"/>
      <c r="F1223" s="14">
        <f>IF(AND(LEFT($C1223,4)&lt;&gt;"8310")*OR(_xlfn.IFNA(MATCH(LEFT($B1223,8),Reference!$E:$E,0),0),(_xlfn.IFNA(MATCH(MID($B1223,5,4),Reference!$E:$E,0),0))),$D1223,)</f>
        <v>0</v>
      </c>
      <c r="G1223" s="14">
        <f t="shared" si="110"/>
        <v>0</v>
      </c>
      <c r="H1223" s="14">
        <f t="shared" si="111"/>
        <v>0</v>
      </c>
      <c r="I1223" s="14">
        <f>IF(AND(F1223=0,G1223=0,H1223=0,_xlfn.IFNA(MATCH(LEFT($B1223,8),Reference!$G:$G,0),0)),0,
IF(AND(F1223=0,G1223=0,H1223=0,_xlfn.IFNA(MATCH(LEFT($B1223,8),Reference!$H:$H,0),0)),$D1223,
IF(AND(F1223=0,G1223=0,H1223=0,_xlfn.IFNA(MATCH(LEFT($C1223,4),Reference!$H:$H,0),0)),$D1223,
IF((AND(F1223=0,G1223=0,H1223=0,(_xlfn.IFNA(MATCH(LEFT($B1223,4),Reference!$H:$H,0),0)))),$D1223,
IF(AND(F1223=0,G1223=0,H1223=0,_xlfn.IFNA(MATCH(MID($B1223,5,4),Reference!$H:$H,0),0),LEFT($C1223,4)&lt;&gt;"8865"),$D1223,0)))))</f>
        <v>0</v>
      </c>
      <c r="J1223" s="14">
        <f t="shared" si="112"/>
        <v>98.66</v>
      </c>
      <c r="K1223" s="14">
        <f t="shared" si="113"/>
        <v>98.66</v>
      </c>
      <c r="L1223" s="14">
        <f t="shared" si="114"/>
        <v>0</v>
      </c>
      <c r="M1223" s="14" t="str">
        <f>IFERROR(IFERROR(INDEX(Reference!$C:$C,MATCH(VALUE(LEFT(B1223,(FIND("-",B1223,1)-1))),Reference!$B:$B,0)),INDEX(Reference!$C:$C,MATCH((LEFT(B1223,(FIND("-",B1223,1)-1))),Reference!$B:$B,0))),IFERROR(IF(FIND("-",B1223),"Asset Management",""),""))</f>
        <v>Asset Management</v>
      </c>
      <c r="N1223" s="14" t="str">
        <f>_xlfn.IFNA(INDEX(Reference!$M:$N,MATCH($C1223,Reference!$M:$M,0),2),"Exclude")</f>
        <v>Union Labor</v>
      </c>
      <c r="O1223" s="14" t="str">
        <f>VLOOKUP(X1223,'Department Detail'!$A$2:$F$5229,5,FALSE)</f>
        <v>Asset Management</v>
      </c>
      <c r="R1223" s="76"/>
      <c r="X1223" s="14">
        <v>6575</v>
      </c>
    </row>
    <row r="1224" spans="1:24" s="14" customFormat="1" ht="15" thickBot="1" x14ac:dyDescent="0.35">
      <c r="A1224" s="13"/>
      <c r="B1224" s="57" t="s">
        <v>660</v>
      </c>
      <c r="C1224" s="57" t="s">
        <v>179</v>
      </c>
      <c r="D1224" s="56">
        <v>-756.23</v>
      </c>
      <c r="E1224" s="56"/>
      <c r="F1224" s="14">
        <f>IF(AND(LEFT($C1224,4)&lt;&gt;"8310")*OR(_xlfn.IFNA(MATCH(LEFT($B1224,8),Reference!$E:$E,0),0),(_xlfn.IFNA(MATCH(MID($B1224,5,4),Reference!$E:$E,0),0))),$D1224,)</f>
        <v>0</v>
      </c>
      <c r="G1224" s="14">
        <f t="shared" si="110"/>
        <v>0</v>
      </c>
      <c r="H1224" s="14">
        <f t="shared" si="111"/>
        <v>0</v>
      </c>
      <c r="I1224" s="14">
        <f>IF(AND(F1224=0,G1224=0,H1224=0,_xlfn.IFNA(MATCH(LEFT($B1224,8),Reference!$G:$G,0),0)),0,
IF(AND(F1224=0,G1224=0,H1224=0,_xlfn.IFNA(MATCH(LEFT($B1224,8),Reference!$H:$H,0),0)),$D1224,
IF(AND(F1224=0,G1224=0,H1224=0,_xlfn.IFNA(MATCH(LEFT($C1224,4),Reference!$H:$H,0),0)),$D1224,
IF((AND(F1224=0,G1224=0,H1224=0,(_xlfn.IFNA(MATCH(LEFT($B1224,4),Reference!$H:$H,0),0)))),$D1224,
IF(AND(F1224=0,G1224=0,H1224=0,_xlfn.IFNA(MATCH(MID($B1224,5,4),Reference!$H:$H,0),0),LEFT($C1224,4)&lt;&gt;"8865"),$D1224,0)))))</f>
        <v>0</v>
      </c>
      <c r="J1224" s="14">
        <f t="shared" si="112"/>
        <v>-756.23</v>
      </c>
      <c r="K1224" s="14">
        <f t="shared" si="113"/>
        <v>-756.23</v>
      </c>
      <c r="L1224" s="14">
        <f t="shared" si="114"/>
        <v>0</v>
      </c>
      <c r="M1224" s="14" t="str">
        <f>IFERROR(IFERROR(INDEX(Reference!$C:$C,MATCH(VALUE(LEFT(B1224,(FIND("-",B1224,1)-1))),Reference!$B:$B,0)),INDEX(Reference!$C:$C,MATCH((LEFT(B1224,(FIND("-",B1224,1)-1))),Reference!$B:$B,0))),IFERROR(IF(FIND("-",B1224),"Asset Management",""),""))</f>
        <v>Asset Management</v>
      </c>
      <c r="N1224" s="14" t="str">
        <f>_xlfn.IFNA(INDEX(Reference!$M:$N,MATCH($C1224,Reference!$M:$M,0),2),"Exclude")</f>
        <v>Exclude</v>
      </c>
      <c r="O1224" s="14" t="str">
        <f>VLOOKUP(X1224,'Department Detail'!$A$2:$F$5229,5,FALSE)</f>
        <v>Asset Management</v>
      </c>
      <c r="R1224" s="76"/>
      <c r="X1224" s="14">
        <v>6575</v>
      </c>
    </row>
    <row r="1225" spans="1:24" s="14" customFormat="1" ht="15" thickBot="1" x14ac:dyDescent="0.35">
      <c r="A1225" s="13"/>
      <c r="B1225" s="57" t="s">
        <v>661</v>
      </c>
      <c r="C1225" s="57" t="s">
        <v>185</v>
      </c>
      <c r="D1225" s="56">
        <v>185.81</v>
      </c>
      <c r="E1225" s="56"/>
      <c r="F1225" s="14">
        <f>IF(AND(LEFT($C1225,4)&lt;&gt;"8310")*OR(_xlfn.IFNA(MATCH(LEFT($B1225,8),Reference!$E:$E,0),0),(_xlfn.IFNA(MATCH(MID($B1225,5,4),Reference!$E:$E,0),0))),$D1225,)</f>
        <v>0</v>
      </c>
      <c r="G1225" s="14">
        <f t="shared" si="110"/>
        <v>0</v>
      </c>
      <c r="H1225" s="14">
        <f t="shared" si="111"/>
        <v>0</v>
      </c>
      <c r="I1225" s="14">
        <f>IF(AND(F1225=0,G1225=0,H1225=0,_xlfn.IFNA(MATCH(LEFT($B1225,8),Reference!$G:$G,0),0)),0,
IF(AND(F1225=0,G1225=0,H1225=0,_xlfn.IFNA(MATCH(LEFT($B1225,8),Reference!$H:$H,0),0)),$D1225,
IF(AND(F1225=0,G1225=0,H1225=0,_xlfn.IFNA(MATCH(LEFT($C1225,4),Reference!$H:$H,0),0)),$D1225,
IF((AND(F1225=0,G1225=0,H1225=0,(_xlfn.IFNA(MATCH(LEFT($B1225,4),Reference!$H:$H,0),0)))),$D1225,
IF(AND(F1225=0,G1225=0,H1225=0,_xlfn.IFNA(MATCH(MID($B1225,5,4),Reference!$H:$H,0),0),LEFT($C1225,4)&lt;&gt;"8865"),$D1225,0)))))</f>
        <v>0</v>
      </c>
      <c r="J1225" s="14">
        <f t="shared" si="112"/>
        <v>185.81</v>
      </c>
      <c r="K1225" s="14">
        <f t="shared" si="113"/>
        <v>185.81</v>
      </c>
      <c r="L1225" s="14">
        <f t="shared" si="114"/>
        <v>0</v>
      </c>
      <c r="M1225" s="14" t="str">
        <f>IFERROR(IFERROR(INDEX(Reference!$C:$C,MATCH(VALUE(LEFT(B1225,(FIND("-",B1225,1)-1))),Reference!$B:$B,0)),INDEX(Reference!$C:$C,MATCH((LEFT(B1225,(FIND("-",B1225,1)-1))),Reference!$B:$B,0))),IFERROR(IF(FIND("-",B1225),"Asset Management",""),""))</f>
        <v>Asset Management</v>
      </c>
      <c r="N1225" s="14" t="str">
        <f>_xlfn.IFNA(INDEX(Reference!$M:$N,MATCH($C1225,Reference!$M:$M,0),2),"Exclude")</f>
        <v>NonUnion Labor</v>
      </c>
      <c r="O1225" s="14" t="str">
        <f>VLOOKUP(X1225,'Department Detail'!$A$2:$F$5229,5,FALSE)</f>
        <v>Asset Management</v>
      </c>
      <c r="R1225" s="76"/>
      <c r="X1225" s="14">
        <v>6575</v>
      </c>
    </row>
    <row r="1226" spans="1:24" s="14" customFormat="1" ht="15" thickBot="1" x14ac:dyDescent="0.35">
      <c r="A1226" s="13"/>
      <c r="B1226" s="57" t="s">
        <v>661</v>
      </c>
      <c r="C1226" s="57" t="s">
        <v>186</v>
      </c>
      <c r="D1226" s="56">
        <v>8.83</v>
      </c>
      <c r="E1226" s="56"/>
      <c r="F1226" s="14">
        <f>IF(AND(LEFT($C1226,4)&lt;&gt;"8310")*OR(_xlfn.IFNA(MATCH(LEFT($B1226,8),Reference!$E:$E,0),0),(_xlfn.IFNA(MATCH(MID($B1226,5,4),Reference!$E:$E,0),0))),$D1226,)</f>
        <v>0</v>
      </c>
      <c r="G1226" s="14">
        <f t="shared" si="110"/>
        <v>0</v>
      </c>
      <c r="H1226" s="14">
        <f t="shared" si="111"/>
        <v>0</v>
      </c>
      <c r="I1226" s="14">
        <f>IF(AND(F1226=0,G1226=0,H1226=0,_xlfn.IFNA(MATCH(LEFT($B1226,8),Reference!$G:$G,0),0)),0,
IF(AND(F1226=0,G1226=0,H1226=0,_xlfn.IFNA(MATCH(LEFT($B1226,8),Reference!$H:$H,0),0)),$D1226,
IF(AND(F1226=0,G1226=0,H1226=0,_xlfn.IFNA(MATCH(LEFT($C1226,4),Reference!$H:$H,0),0)),$D1226,
IF((AND(F1226=0,G1226=0,H1226=0,(_xlfn.IFNA(MATCH(LEFT($B1226,4),Reference!$H:$H,0),0)))),$D1226,
IF(AND(F1226=0,G1226=0,H1226=0,_xlfn.IFNA(MATCH(MID($B1226,5,4),Reference!$H:$H,0),0),LEFT($C1226,4)&lt;&gt;"8865"),$D1226,0)))))</f>
        <v>0</v>
      </c>
      <c r="J1226" s="14">
        <f t="shared" si="112"/>
        <v>8.83</v>
      </c>
      <c r="K1226" s="14">
        <f t="shared" si="113"/>
        <v>8.83</v>
      </c>
      <c r="L1226" s="14">
        <f t="shared" si="114"/>
        <v>0</v>
      </c>
      <c r="M1226" s="14" t="str">
        <f>IFERROR(IFERROR(INDEX(Reference!$C:$C,MATCH(VALUE(LEFT(B1226,(FIND("-",B1226,1)-1))),Reference!$B:$B,0)),INDEX(Reference!$C:$C,MATCH((LEFT(B1226,(FIND("-",B1226,1)-1))),Reference!$B:$B,0))),IFERROR(IF(FIND("-",B1226),"Asset Management",""),""))</f>
        <v>Asset Management</v>
      </c>
      <c r="N1226" s="14" t="str">
        <f>_xlfn.IFNA(INDEX(Reference!$M:$N,MATCH($C1226,Reference!$M:$M,0),2),"Exclude")</f>
        <v>Union Labor</v>
      </c>
      <c r="O1226" s="14" t="str">
        <f>VLOOKUP(X1226,'Department Detail'!$A$2:$F$5229,5,FALSE)</f>
        <v>Asset Management</v>
      </c>
      <c r="R1226" s="76"/>
      <c r="X1226" s="14">
        <v>6575</v>
      </c>
    </row>
    <row r="1227" spans="1:24" s="14" customFormat="1" ht="15" thickBot="1" x14ac:dyDescent="0.35">
      <c r="A1227" s="13"/>
      <c r="B1227" s="57" t="s">
        <v>661</v>
      </c>
      <c r="C1227" s="57" t="s">
        <v>191</v>
      </c>
      <c r="D1227" s="56">
        <v>3.31</v>
      </c>
      <c r="E1227" s="56"/>
      <c r="F1227" s="14">
        <f>IF(AND(LEFT($C1227,4)&lt;&gt;"8310")*OR(_xlfn.IFNA(MATCH(LEFT($B1227,8),Reference!$E:$E,0),0),(_xlfn.IFNA(MATCH(MID($B1227,5,4),Reference!$E:$E,0),0))),$D1227,)</f>
        <v>0</v>
      </c>
      <c r="G1227" s="14">
        <f t="shared" si="110"/>
        <v>0</v>
      </c>
      <c r="H1227" s="14">
        <f t="shared" si="111"/>
        <v>0</v>
      </c>
      <c r="I1227" s="14">
        <f>IF(AND(F1227=0,G1227=0,H1227=0,_xlfn.IFNA(MATCH(LEFT($B1227,8),Reference!$G:$G,0),0)),0,
IF(AND(F1227=0,G1227=0,H1227=0,_xlfn.IFNA(MATCH(LEFT($B1227,8),Reference!$H:$H,0),0)),$D1227,
IF(AND(F1227=0,G1227=0,H1227=0,_xlfn.IFNA(MATCH(LEFT($C1227,4),Reference!$H:$H,0),0)),$D1227,
IF((AND(F1227=0,G1227=0,H1227=0,(_xlfn.IFNA(MATCH(LEFT($B1227,4),Reference!$H:$H,0),0)))),$D1227,
IF(AND(F1227=0,G1227=0,H1227=0,_xlfn.IFNA(MATCH(MID($B1227,5,4),Reference!$H:$H,0),0),LEFT($C1227,4)&lt;&gt;"8865"),$D1227,0)))))</f>
        <v>0</v>
      </c>
      <c r="J1227" s="14">
        <f t="shared" si="112"/>
        <v>3.31</v>
      </c>
      <c r="K1227" s="14">
        <f t="shared" si="113"/>
        <v>3.31</v>
      </c>
      <c r="L1227" s="14">
        <f t="shared" si="114"/>
        <v>0</v>
      </c>
      <c r="M1227" s="14" t="str">
        <f>IFERROR(IFERROR(INDEX(Reference!$C:$C,MATCH(VALUE(LEFT(B1227,(FIND("-",B1227,1)-1))),Reference!$B:$B,0)),INDEX(Reference!$C:$C,MATCH((LEFT(B1227,(FIND("-",B1227,1)-1))),Reference!$B:$B,0))),IFERROR(IF(FIND("-",B1227),"Asset Management",""),""))</f>
        <v>Asset Management</v>
      </c>
      <c r="N1227" s="14" t="str">
        <f>_xlfn.IFNA(INDEX(Reference!$M:$N,MATCH($C1227,Reference!$M:$M,0),2),"Exclude")</f>
        <v>Union Labor</v>
      </c>
      <c r="O1227" s="14" t="str">
        <f>VLOOKUP(X1227,'Department Detail'!$A$2:$F$5229,5,FALSE)</f>
        <v>Asset Management</v>
      </c>
      <c r="R1227" s="76"/>
      <c r="X1227" s="14">
        <v>6575</v>
      </c>
    </row>
    <row r="1228" spans="1:24" s="14" customFormat="1" ht="15" thickBot="1" x14ac:dyDescent="0.35">
      <c r="A1228" s="13"/>
      <c r="B1228" s="57" t="s">
        <v>662</v>
      </c>
      <c r="C1228" s="57" t="s">
        <v>179</v>
      </c>
      <c r="D1228" s="56">
        <v>-770.38</v>
      </c>
      <c r="E1228" s="56"/>
      <c r="F1228" s="14">
        <f>IF(AND(LEFT($C1228,4)&lt;&gt;"8310")*OR(_xlfn.IFNA(MATCH(LEFT($B1228,8),Reference!$E:$E,0),0),(_xlfn.IFNA(MATCH(MID($B1228,5,4),Reference!$E:$E,0),0))),$D1228,)</f>
        <v>0</v>
      </c>
      <c r="G1228" s="14">
        <f t="shared" si="110"/>
        <v>0</v>
      </c>
      <c r="H1228" s="14">
        <f t="shared" si="111"/>
        <v>0</v>
      </c>
      <c r="I1228" s="14">
        <f>IF(AND(F1228=0,G1228=0,H1228=0,_xlfn.IFNA(MATCH(LEFT($B1228,8),Reference!$G:$G,0),0)),0,
IF(AND(F1228=0,G1228=0,H1228=0,_xlfn.IFNA(MATCH(LEFT($B1228,8),Reference!$H:$H,0),0)),$D1228,
IF(AND(F1228=0,G1228=0,H1228=0,_xlfn.IFNA(MATCH(LEFT($C1228,4),Reference!$H:$H,0),0)),$D1228,
IF((AND(F1228=0,G1228=0,H1228=0,(_xlfn.IFNA(MATCH(LEFT($B1228,4),Reference!$H:$H,0),0)))),$D1228,
IF(AND(F1228=0,G1228=0,H1228=0,_xlfn.IFNA(MATCH(MID($B1228,5,4),Reference!$H:$H,0),0),LEFT($C1228,4)&lt;&gt;"8865"),$D1228,0)))))</f>
        <v>0</v>
      </c>
      <c r="J1228" s="14">
        <f t="shared" si="112"/>
        <v>-770.38</v>
      </c>
      <c r="K1228" s="14">
        <f t="shared" si="113"/>
        <v>-770.38</v>
      </c>
      <c r="L1228" s="14">
        <f t="shared" si="114"/>
        <v>0</v>
      </c>
      <c r="M1228" s="14" t="str">
        <f>IFERROR(IFERROR(INDEX(Reference!$C:$C,MATCH(VALUE(LEFT(B1228,(FIND("-",B1228,1)-1))),Reference!$B:$B,0)),INDEX(Reference!$C:$C,MATCH((LEFT(B1228,(FIND("-",B1228,1)-1))),Reference!$B:$B,0))),IFERROR(IF(FIND("-",B1228),"Asset Management",""),""))</f>
        <v>Asset Management</v>
      </c>
      <c r="N1228" s="14" t="str">
        <f>_xlfn.IFNA(INDEX(Reference!$M:$N,MATCH($C1228,Reference!$M:$M,0),2),"Exclude")</f>
        <v>Exclude</v>
      </c>
      <c r="O1228" s="14" t="str">
        <f>VLOOKUP(X1228,'Department Detail'!$A$2:$F$5229,5,FALSE)</f>
        <v>Asset Management</v>
      </c>
      <c r="R1228" s="76"/>
      <c r="X1228" s="14">
        <v>6575</v>
      </c>
    </row>
    <row r="1229" spans="1:24" s="14" customFormat="1" ht="15" thickBot="1" x14ac:dyDescent="0.35">
      <c r="A1229" s="13"/>
      <c r="B1229" s="57" t="s">
        <v>663</v>
      </c>
      <c r="C1229" s="57" t="s">
        <v>186</v>
      </c>
      <c r="D1229" s="56">
        <v>3.01</v>
      </c>
      <c r="E1229" s="56"/>
      <c r="F1229" s="14">
        <f>IF(AND(LEFT($C1229,4)&lt;&gt;"8310")*OR(_xlfn.IFNA(MATCH(LEFT($B1229,8),Reference!$E:$E,0),0),(_xlfn.IFNA(MATCH(MID($B1229,5,4),Reference!$E:$E,0),0))),$D1229,)</f>
        <v>0</v>
      </c>
      <c r="G1229" s="14">
        <f t="shared" si="110"/>
        <v>0</v>
      </c>
      <c r="H1229" s="14">
        <f t="shared" si="111"/>
        <v>0</v>
      </c>
      <c r="I1229" s="14">
        <f>IF(AND(F1229=0,G1229=0,H1229=0,_xlfn.IFNA(MATCH(LEFT($B1229,8),Reference!$G:$G,0),0)),0,
IF(AND(F1229=0,G1229=0,H1229=0,_xlfn.IFNA(MATCH(LEFT($B1229,8),Reference!$H:$H,0),0)),$D1229,
IF(AND(F1229=0,G1229=0,H1229=0,_xlfn.IFNA(MATCH(LEFT($C1229,4),Reference!$H:$H,0),0)),$D1229,
IF((AND(F1229=0,G1229=0,H1229=0,(_xlfn.IFNA(MATCH(LEFT($B1229,4),Reference!$H:$H,0),0)))),$D1229,
IF(AND(F1229=0,G1229=0,H1229=0,_xlfn.IFNA(MATCH(MID($B1229,5,4),Reference!$H:$H,0),0),LEFT($C1229,4)&lt;&gt;"8865"),$D1229,0)))))</f>
        <v>0</v>
      </c>
      <c r="J1229" s="14">
        <f t="shared" si="112"/>
        <v>3.01</v>
      </c>
      <c r="K1229" s="14">
        <f t="shared" si="113"/>
        <v>3.01</v>
      </c>
      <c r="L1229" s="14">
        <f t="shared" si="114"/>
        <v>0</v>
      </c>
      <c r="M1229" s="14" t="str">
        <f>IFERROR(IFERROR(INDEX(Reference!$C:$C,MATCH(VALUE(LEFT(B1229,(FIND("-",B1229,1)-1))),Reference!$B:$B,0)),INDEX(Reference!$C:$C,MATCH((LEFT(B1229,(FIND("-",B1229,1)-1))),Reference!$B:$B,0))),IFERROR(IF(FIND("-",B1229),"Asset Management",""),""))</f>
        <v>Asset Management</v>
      </c>
      <c r="N1229" s="14" t="str">
        <f>_xlfn.IFNA(INDEX(Reference!$M:$N,MATCH($C1229,Reference!$M:$M,0),2),"Exclude")</f>
        <v>Union Labor</v>
      </c>
      <c r="O1229" s="14" t="str">
        <f>VLOOKUP(X1229,'Department Detail'!$A$2:$F$5229,5,FALSE)</f>
        <v>Asset Management</v>
      </c>
      <c r="R1229" s="76"/>
      <c r="X1229" s="14">
        <v>6575</v>
      </c>
    </row>
    <row r="1230" spans="1:24" s="14" customFormat="1" ht="15" thickBot="1" x14ac:dyDescent="0.35">
      <c r="A1230" s="13"/>
      <c r="B1230" s="57" t="s">
        <v>664</v>
      </c>
      <c r="C1230" s="57" t="s">
        <v>186</v>
      </c>
      <c r="D1230" s="56">
        <v>18.87</v>
      </c>
      <c r="E1230" s="56"/>
      <c r="F1230" s="14">
        <f>IF(AND(LEFT($C1230,4)&lt;&gt;"8310")*OR(_xlfn.IFNA(MATCH(LEFT($B1230,8),Reference!$E:$E,0),0),(_xlfn.IFNA(MATCH(MID($B1230,5,4),Reference!$E:$E,0),0))),$D1230,)</f>
        <v>0</v>
      </c>
      <c r="G1230" s="14">
        <f t="shared" si="110"/>
        <v>0</v>
      </c>
      <c r="H1230" s="14">
        <f t="shared" si="111"/>
        <v>0</v>
      </c>
      <c r="I1230" s="14">
        <f>IF(AND(F1230=0,G1230=0,H1230=0,_xlfn.IFNA(MATCH(LEFT($B1230,8),Reference!$G:$G,0),0)),0,
IF(AND(F1230=0,G1230=0,H1230=0,_xlfn.IFNA(MATCH(LEFT($B1230,8),Reference!$H:$H,0),0)),$D1230,
IF(AND(F1230=0,G1230=0,H1230=0,_xlfn.IFNA(MATCH(LEFT($C1230,4),Reference!$H:$H,0),0)),$D1230,
IF((AND(F1230=0,G1230=0,H1230=0,(_xlfn.IFNA(MATCH(LEFT($B1230,4),Reference!$H:$H,0),0)))),$D1230,
IF(AND(F1230=0,G1230=0,H1230=0,_xlfn.IFNA(MATCH(MID($B1230,5,4),Reference!$H:$H,0),0),LEFT($C1230,4)&lt;&gt;"8865"),$D1230,0)))))</f>
        <v>0</v>
      </c>
      <c r="J1230" s="14">
        <f t="shared" si="112"/>
        <v>18.87</v>
      </c>
      <c r="K1230" s="14">
        <f t="shared" si="113"/>
        <v>18.87</v>
      </c>
      <c r="L1230" s="14">
        <f t="shared" si="114"/>
        <v>0</v>
      </c>
      <c r="M1230" s="14" t="str">
        <f>IFERROR(IFERROR(INDEX(Reference!$C:$C,MATCH(VALUE(LEFT(B1230,(FIND("-",B1230,1)-1))),Reference!$B:$B,0)),INDEX(Reference!$C:$C,MATCH((LEFT(B1230,(FIND("-",B1230,1)-1))),Reference!$B:$B,0))),IFERROR(IF(FIND("-",B1230),"Asset Management",""),""))</f>
        <v>Asset Management</v>
      </c>
      <c r="N1230" s="14" t="str">
        <f>_xlfn.IFNA(INDEX(Reference!$M:$N,MATCH($C1230,Reference!$M:$M,0),2),"Exclude")</f>
        <v>Union Labor</v>
      </c>
      <c r="O1230" s="14" t="str">
        <f>VLOOKUP(X1230,'Department Detail'!$A$2:$F$5229,5,FALSE)</f>
        <v>Asset Management</v>
      </c>
      <c r="R1230" s="76"/>
      <c r="X1230" s="14">
        <v>6575</v>
      </c>
    </row>
    <row r="1231" spans="1:24" s="14" customFormat="1" ht="15" thickBot="1" x14ac:dyDescent="0.35">
      <c r="A1231" s="13"/>
      <c r="B1231" s="57" t="s">
        <v>664</v>
      </c>
      <c r="C1231" s="57" t="s">
        <v>191</v>
      </c>
      <c r="D1231" s="56">
        <v>6.92</v>
      </c>
      <c r="E1231" s="56"/>
      <c r="F1231" s="14">
        <f>IF(AND(LEFT($C1231,4)&lt;&gt;"8310")*OR(_xlfn.IFNA(MATCH(LEFT($B1231,8),Reference!$E:$E,0),0),(_xlfn.IFNA(MATCH(MID($B1231,5,4),Reference!$E:$E,0),0))),$D1231,)</f>
        <v>0</v>
      </c>
      <c r="G1231" s="14">
        <f t="shared" si="110"/>
        <v>0</v>
      </c>
      <c r="H1231" s="14">
        <f t="shared" si="111"/>
        <v>0</v>
      </c>
      <c r="I1231" s="14">
        <f>IF(AND(F1231=0,G1231=0,H1231=0,_xlfn.IFNA(MATCH(LEFT($B1231,8),Reference!$G:$G,0),0)),0,
IF(AND(F1231=0,G1231=0,H1231=0,_xlfn.IFNA(MATCH(LEFT($B1231,8),Reference!$H:$H,0),0)),$D1231,
IF(AND(F1231=0,G1231=0,H1231=0,_xlfn.IFNA(MATCH(LEFT($C1231,4),Reference!$H:$H,0),0)),$D1231,
IF((AND(F1231=0,G1231=0,H1231=0,(_xlfn.IFNA(MATCH(LEFT($B1231,4),Reference!$H:$H,0),0)))),$D1231,
IF(AND(F1231=0,G1231=0,H1231=0,_xlfn.IFNA(MATCH(MID($B1231,5,4),Reference!$H:$H,0),0),LEFT($C1231,4)&lt;&gt;"8865"),$D1231,0)))))</f>
        <v>0</v>
      </c>
      <c r="J1231" s="14">
        <f t="shared" si="112"/>
        <v>6.92</v>
      </c>
      <c r="K1231" s="14">
        <f t="shared" si="113"/>
        <v>6.92</v>
      </c>
      <c r="L1231" s="14">
        <f t="shared" si="114"/>
        <v>0</v>
      </c>
      <c r="M1231" s="14" t="str">
        <f>IFERROR(IFERROR(INDEX(Reference!$C:$C,MATCH(VALUE(LEFT(B1231,(FIND("-",B1231,1)-1))),Reference!$B:$B,0)),INDEX(Reference!$C:$C,MATCH((LEFT(B1231,(FIND("-",B1231,1)-1))),Reference!$B:$B,0))),IFERROR(IF(FIND("-",B1231),"Asset Management",""),""))</f>
        <v>Asset Management</v>
      </c>
      <c r="N1231" s="14" t="str">
        <f>_xlfn.IFNA(INDEX(Reference!$M:$N,MATCH($C1231,Reference!$M:$M,0),2),"Exclude")</f>
        <v>Union Labor</v>
      </c>
      <c r="O1231" s="14" t="str">
        <f>VLOOKUP(X1231,'Department Detail'!$A$2:$F$5229,5,FALSE)</f>
        <v>Asset Management</v>
      </c>
      <c r="R1231" s="76"/>
      <c r="X1231" s="14">
        <v>6575</v>
      </c>
    </row>
    <row r="1232" spans="1:24" s="14" customFormat="1" ht="15" thickBot="1" x14ac:dyDescent="0.35">
      <c r="A1232" s="13"/>
      <c r="B1232" s="57" t="s">
        <v>665</v>
      </c>
      <c r="C1232" s="57" t="s">
        <v>186</v>
      </c>
      <c r="D1232" s="56">
        <v>79</v>
      </c>
      <c r="E1232" s="56"/>
      <c r="F1232" s="14">
        <f>IF(AND(LEFT($C1232,4)&lt;&gt;"8310")*OR(_xlfn.IFNA(MATCH(LEFT($B1232,8),Reference!$E:$E,0),0),(_xlfn.IFNA(MATCH(MID($B1232,5,4),Reference!$E:$E,0),0))),$D1232,)</f>
        <v>0</v>
      </c>
      <c r="G1232" s="14">
        <f t="shared" si="110"/>
        <v>0</v>
      </c>
      <c r="H1232" s="14">
        <f t="shared" si="111"/>
        <v>0</v>
      </c>
      <c r="I1232" s="14">
        <f>IF(AND(F1232=0,G1232=0,H1232=0,_xlfn.IFNA(MATCH(LEFT($B1232,8),Reference!$G:$G,0),0)),0,
IF(AND(F1232=0,G1232=0,H1232=0,_xlfn.IFNA(MATCH(LEFT($B1232,8),Reference!$H:$H,0),0)),$D1232,
IF(AND(F1232=0,G1232=0,H1232=0,_xlfn.IFNA(MATCH(LEFT($C1232,4),Reference!$H:$H,0),0)),$D1232,
IF((AND(F1232=0,G1232=0,H1232=0,(_xlfn.IFNA(MATCH(LEFT($B1232,4),Reference!$H:$H,0),0)))),$D1232,
IF(AND(F1232=0,G1232=0,H1232=0,_xlfn.IFNA(MATCH(MID($B1232,5,4),Reference!$H:$H,0),0),LEFT($C1232,4)&lt;&gt;"8865"),$D1232,0)))))</f>
        <v>0</v>
      </c>
      <c r="J1232" s="14">
        <f t="shared" si="112"/>
        <v>79</v>
      </c>
      <c r="K1232" s="14">
        <f t="shared" si="113"/>
        <v>79</v>
      </c>
      <c r="L1232" s="14">
        <f t="shared" si="114"/>
        <v>0</v>
      </c>
      <c r="M1232" s="14" t="str">
        <f>IFERROR(IFERROR(INDEX(Reference!$C:$C,MATCH(VALUE(LEFT(B1232,(FIND("-",B1232,1)-1))),Reference!$B:$B,0)),INDEX(Reference!$C:$C,MATCH((LEFT(B1232,(FIND("-",B1232,1)-1))),Reference!$B:$B,0))),IFERROR(IF(FIND("-",B1232),"Asset Management",""),""))</f>
        <v>Asset Management</v>
      </c>
      <c r="N1232" s="14" t="str">
        <f>_xlfn.IFNA(INDEX(Reference!$M:$N,MATCH($C1232,Reference!$M:$M,0),2),"Exclude")</f>
        <v>Union Labor</v>
      </c>
      <c r="O1232" s="14" t="str">
        <f>VLOOKUP(X1232,'Department Detail'!$A$2:$F$5229,5,FALSE)</f>
        <v>Business Services - Customer Services</v>
      </c>
      <c r="R1232" s="76"/>
      <c r="X1232" s="14">
        <v>2013</v>
      </c>
    </row>
    <row r="1233" spans="1:24" s="14" customFormat="1" ht="15" thickBot="1" x14ac:dyDescent="0.35">
      <c r="A1233" s="13"/>
      <c r="B1233" s="57" t="s">
        <v>665</v>
      </c>
      <c r="C1233" s="57" t="s">
        <v>191</v>
      </c>
      <c r="D1233" s="56">
        <v>16.920000000000002</v>
      </c>
      <c r="E1233" s="56"/>
      <c r="F1233" s="14">
        <f>IF(AND(LEFT($C1233,4)&lt;&gt;"8310")*OR(_xlfn.IFNA(MATCH(LEFT($B1233,8),Reference!$E:$E,0),0),(_xlfn.IFNA(MATCH(MID($B1233,5,4),Reference!$E:$E,0),0))),$D1233,)</f>
        <v>0</v>
      </c>
      <c r="G1233" s="14">
        <f t="shared" si="110"/>
        <v>0</v>
      </c>
      <c r="H1233" s="14">
        <f t="shared" si="111"/>
        <v>0</v>
      </c>
      <c r="I1233" s="14">
        <f>IF(AND(F1233=0,G1233=0,H1233=0,_xlfn.IFNA(MATCH(LEFT($B1233,8),Reference!$G:$G,0),0)),0,
IF(AND(F1233=0,G1233=0,H1233=0,_xlfn.IFNA(MATCH(LEFT($B1233,8),Reference!$H:$H,0),0)),$D1233,
IF(AND(F1233=0,G1233=0,H1233=0,_xlfn.IFNA(MATCH(LEFT($C1233,4),Reference!$H:$H,0),0)),$D1233,
IF((AND(F1233=0,G1233=0,H1233=0,(_xlfn.IFNA(MATCH(LEFT($B1233,4),Reference!$H:$H,0),0)))),$D1233,
IF(AND(F1233=0,G1233=0,H1233=0,_xlfn.IFNA(MATCH(MID($B1233,5,4),Reference!$H:$H,0),0),LEFT($C1233,4)&lt;&gt;"8865"),$D1233,0)))))</f>
        <v>0</v>
      </c>
      <c r="J1233" s="14">
        <f t="shared" si="112"/>
        <v>16.920000000000002</v>
      </c>
      <c r="K1233" s="14">
        <f t="shared" si="113"/>
        <v>16.920000000000002</v>
      </c>
      <c r="L1233" s="14">
        <f t="shared" si="114"/>
        <v>0</v>
      </c>
      <c r="M1233" s="14" t="str">
        <f>IFERROR(IFERROR(INDEX(Reference!$C:$C,MATCH(VALUE(LEFT(B1233,(FIND("-",B1233,1)-1))),Reference!$B:$B,0)),INDEX(Reference!$C:$C,MATCH((LEFT(B1233,(FIND("-",B1233,1)-1))),Reference!$B:$B,0))),IFERROR(IF(FIND("-",B1233),"Asset Management",""),""))</f>
        <v>Asset Management</v>
      </c>
      <c r="N1233" s="14" t="str">
        <f>_xlfn.IFNA(INDEX(Reference!$M:$N,MATCH($C1233,Reference!$M:$M,0),2),"Exclude")</f>
        <v>Union Labor</v>
      </c>
      <c r="O1233" s="14" t="str">
        <f>VLOOKUP(X1233,'Department Detail'!$A$2:$F$5229,5,FALSE)</f>
        <v>Business Services - Customer Services</v>
      </c>
      <c r="R1233" s="76"/>
      <c r="X1233" s="14">
        <v>2013</v>
      </c>
    </row>
    <row r="1234" spans="1:24" s="14" customFormat="1" ht="15" thickBot="1" x14ac:dyDescent="0.35">
      <c r="A1234" s="13"/>
      <c r="B1234" s="57" t="s">
        <v>666</v>
      </c>
      <c r="C1234" s="57" t="s">
        <v>186</v>
      </c>
      <c r="D1234" s="56">
        <v>1545</v>
      </c>
      <c r="E1234" s="56"/>
      <c r="F1234" s="14">
        <f>IF(AND(LEFT($C1234,4)&lt;&gt;"8310")*OR(_xlfn.IFNA(MATCH(LEFT($B1234,8),Reference!$E:$E,0),0),(_xlfn.IFNA(MATCH(MID($B1234,5,4),Reference!$E:$E,0),0))),$D1234,)</f>
        <v>0</v>
      </c>
      <c r="G1234" s="14">
        <f t="shared" si="110"/>
        <v>0</v>
      </c>
      <c r="H1234" s="14">
        <f t="shared" si="111"/>
        <v>0</v>
      </c>
      <c r="I1234" s="14">
        <f>IF(AND(F1234=0,G1234=0,H1234=0,_xlfn.IFNA(MATCH(LEFT($B1234,8),Reference!$G:$G,0),0)),0,
IF(AND(F1234=0,G1234=0,H1234=0,_xlfn.IFNA(MATCH(LEFT($B1234,8),Reference!$H:$H,0),0)),$D1234,
IF(AND(F1234=0,G1234=0,H1234=0,_xlfn.IFNA(MATCH(LEFT($C1234,4),Reference!$H:$H,0),0)),$D1234,
IF((AND(F1234=0,G1234=0,H1234=0,(_xlfn.IFNA(MATCH(LEFT($B1234,4),Reference!$H:$H,0),0)))),$D1234,
IF(AND(F1234=0,G1234=0,H1234=0,_xlfn.IFNA(MATCH(MID($B1234,5,4),Reference!$H:$H,0),0),LEFT($C1234,4)&lt;&gt;"8865"),$D1234,0)))))</f>
        <v>0</v>
      </c>
      <c r="J1234" s="14">
        <f t="shared" si="112"/>
        <v>1545</v>
      </c>
      <c r="K1234" s="14">
        <f t="shared" si="113"/>
        <v>1545</v>
      </c>
      <c r="L1234" s="14">
        <f t="shared" si="114"/>
        <v>0</v>
      </c>
      <c r="M1234" s="14" t="str">
        <f>IFERROR(IFERROR(INDEX(Reference!$C:$C,MATCH(VALUE(LEFT(B1234,(FIND("-",B1234,1)-1))),Reference!$B:$B,0)),INDEX(Reference!$C:$C,MATCH((LEFT(B1234,(FIND("-",B1234,1)-1))),Reference!$B:$B,0))),IFERROR(IF(FIND("-",B1234),"Asset Management",""),""))</f>
        <v>Asset Management</v>
      </c>
      <c r="N1234" s="14" t="str">
        <f>_xlfn.IFNA(INDEX(Reference!$M:$N,MATCH($C1234,Reference!$M:$M,0),2),"Exclude")</f>
        <v>Union Labor</v>
      </c>
      <c r="O1234" s="14" t="str">
        <f>VLOOKUP(X1234,'Department Detail'!$A$2:$F$5229,5,FALSE)</f>
        <v>Business Services - Customer Services</v>
      </c>
      <c r="R1234" s="76"/>
      <c r="X1234" s="14">
        <v>2013</v>
      </c>
    </row>
    <row r="1235" spans="1:24" s="14" customFormat="1" ht="15" thickBot="1" x14ac:dyDescent="0.35">
      <c r="A1235" s="13"/>
      <c r="B1235" s="57" t="s">
        <v>667</v>
      </c>
      <c r="C1235" s="57" t="s">
        <v>186</v>
      </c>
      <c r="D1235" s="56">
        <v>105.03</v>
      </c>
      <c r="E1235" s="56"/>
      <c r="F1235" s="14">
        <f>IF(AND(LEFT($C1235,4)&lt;&gt;"8310")*OR(_xlfn.IFNA(MATCH(LEFT($B1235,8),Reference!$E:$E,0),0),(_xlfn.IFNA(MATCH(MID($B1235,5,4),Reference!$E:$E,0),0))),$D1235,)</f>
        <v>0</v>
      </c>
      <c r="G1235" s="14">
        <f t="shared" si="110"/>
        <v>0</v>
      </c>
      <c r="H1235" s="14">
        <f t="shared" si="111"/>
        <v>0</v>
      </c>
      <c r="I1235" s="14">
        <f>IF(AND(F1235=0,G1235=0,H1235=0,_xlfn.IFNA(MATCH(LEFT($B1235,8),Reference!$G:$G,0),0)),0,
IF(AND(F1235=0,G1235=0,H1235=0,_xlfn.IFNA(MATCH(LEFT($B1235,8),Reference!$H:$H,0),0)),$D1235,
IF(AND(F1235=0,G1235=0,H1235=0,_xlfn.IFNA(MATCH(LEFT($C1235,4),Reference!$H:$H,0),0)),$D1235,
IF((AND(F1235=0,G1235=0,H1235=0,(_xlfn.IFNA(MATCH(LEFT($B1235,4),Reference!$H:$H,0),0)))),$D1235,
IF(AND(F1235=0,G1235=0,H1235=0,_xlfn.IFNA(MATCH(MID($B1235,5,4),Reference!$H:$H,0),0),LEFT($C1235,4)&lt;&gt;"8865"),$D1235,0)))))</f>
        <v>0</v>
      </c>
      <c r="J1235" s="14">
        <f t="shared" si="112"/>
        <v>105.03</v>
      </c>
      <c r="K1235" s="14">
        <f t="shared" si="113"/>
        <v>105.03</v>
      </c>
      <c r="L1235" s="14">
        <f t="shared" si="114"/>
        <v>0</v>
      </c>
      <c r="M1235" s="14" t="str">
        <f>IFERROR(IFERROR(INDEX(Reference!$C:$C,MATCH(VALUE(LEFT(B1235,(FIND("-",B1235,1)-1))),Reference!$B:$B,0)),INDEX(Reference!$C:$C,MATCH((LEFT(B1235,(FIND("-",B1235,1)-1))),Reference!$B:$B,0))),IFERROR(IF(FIND("-",B1235),"Asset Management",""),""))</f>
        <v>Asset Management</v>
      </c>
      <c r="N1235" s="14" t="str">
        <f>_xlfn.IFNA(INDEX(Reference!$M:$N,MATCH($C1235,Reference!$M:$M,0),2),"Exclude")</f>
        <v>Union Labor</v>
      </c>
      <c r="O1235" s="14" t="str">
        <f>VLOOKUP(X1235,'Department Detail'!$A$2:$F$5229,5,FALSE)</f>
        <v>Business Services - Customer Services</v>
      </c>
      <c r="R1235" s="76"/>
      <c r="X1235" s="14">
        <v>2013</v>
      </c>
    </row>
    <row r="1236" spans="1:24" s="14" customFormat="1" ht="15" thickBot="1" x14ac:dyDescent="0.35">
      <c r="A1236" s="13"/>
      <c r="B1236" s="57" t="s">
        <v>667</v>
      </c>
      <c r="C1236" s="57" t="s">
        <v>191</v>
      </c>
      <c r="D1236" s="56">
        <v>38.89</v>
      </c>
      <c r="E1236" s="56"/>
      <c r="F1236" s="14">
        <f>IF(AND(LEFT($C1236,4)&lt;&gt;"8310")*OR(_xlfn.IFNA(MATCH(LEFT($B1236,8),Reference!$E:$E,0),0),(_xlfn.IFNA(MATCH(MID($B1236,5,4),Reference!$E:$E,0),0))),$D1236,)</f>
        <v>0</v>
      </c>
      <c r="G1236" s="14">
        <f t="shared" si="110"/>
        <v>0</v>
      </c>
      <c r="H1236" s="14">
        <f t="shared" si="111"/>
        <v>0</v>
      </c>
      <c r="I1236" s="14">
        <f>IF(AND(F1236=0,G1236=0,H1236=0,_xlfn.IFNA(MATCH(LEFT($B1236,8),Reference!$G:$G,0),0)),0,
IF(AND(F1236=0,G1236=0,H1236=0,_xlfn.IFNA(MATCH(LEFT($B1236,8),Reference!$H:$H,0),0)),$D1236,
IF(AND(F1236=0,G1236=0,H1236=0,_xlfn.IFNA(MATCH(LEFT($C1236,4),Reference!$H:$H,0),0)),$D1236,
IF((AND(F1236=0,G1236=0,H1236=0,(_xlfn.IFNA(MATCH(LEFT($B1236,4),Reference!$H:$H,0),0)))),$D1236,
IF(AND(F1236=0,G1236=0,H1236=0,_xlfn.IFNA(MATCH(MID($B1236,5,4),Reference!$H:$H,0),0),LEFT($C1236,4)&lt;&gt;"8865"),$D1236,0)))))</f>
        <v>0</v>
      </c>
      <c r="J1236" s="14">
        <f t="shared" si="112"/>
        <v>38.89</v>
      </c>
      <c r="K1236" s="14">
        <f t="shared" si="113"/>
        <v>38.89</v>
      </c>
      <c r="L1236" s="14">
        <f t="shared" si="114"/>
        <v>0</v>
      </c>
      <c r="M1236" s="14" t="str">
        <f>IFERROR(IFERROR(INDEX(Reference!$C:$C,MATCH(VALUE(LEFT(B1236,(FIND("-",B1236,1)-1))),Reference!$B:$B,0)),INDEX(Reference!$C:$C,MATCH((LEFT(B1236,(FIND("-",B1236,1)-1))),Reference!$B:$B,0))),IFERROR(IF(FIND("-",B1236),"Asset Management",""),""))</f>
        <v>Asset Management</v>
      </c>
      <c r="N1236" s="14" t="str">
        <f>_xlfn.IFNA(INDEX(Reference!$M:$N,MATCH($C1236,Reference!$M:$M,0),2),"Exclude")</f>
        <v>Union Labor</v>
      </c>
      <c r="O1236" s="14" t="str">
        <f>VLOOKUP(X1236,'Department Detail'!$A$2:$F$5229,5,FALSE)</f>
        <v>Business Services - Customer Services</v>
      </c>
      <c r="R1236" s="76"/>
      <c r="X1236" s="14">
        <v>2013</v>
      </c>
    </row>
    <row r="1237" spans="1:24" s="14" customFormat="1" ht="15" thickBot="1" x14ac:dyDescent="0.35">
      <c r="A1237" s="13"/>
      <c r="B1237" s="57" t="s">
        <v>668</v>
      </c>
      <c r="C1237" s="57" t="s">
        <v>190</v>
      </c>
      <c r="D1237" s="56">
        <v>6322.77</v>
      </c>
      <c r="E1237" s="56"/>
      <c r="F1237" s="14">
        <f>IF(AND(LEFT($C1237,4)&lt;&gt;"8310")*OR(_xlfn.IFNA(MATCH(LEFT($B1237,8),Reference!$E:$E,0),0),(_xlfn.IFNA(MATCH(MID($B1237,5,4),Reference!$E:$E,0),0))),$D1237,)</f>
        <v>0</v>
      </c>
      <c r="G1237" s="14">
        <f t="shared" si="110"/>
        <v>0</v>
      </c>
      <c r="H1237" s="14">
        <f t="shared" si="111"/>
        <v>0</v>
      </c>
      <c r="I1237" s="14">
        <f>IF(AND(F1237=0,G1237=0,H1237=0,_xlfn.IFNA(MATCH(LEFT($B1237,8),Reference!$G:$G,0),0)),0,
IF(AND(F1237=0,G1237=0,H1237=0,_xlfn.IFNA(MATCH(LEFT($B1237,8),Reference!$H:$H,0),0)),$D1237,
IF(AND(F1237=0,G1237=0,H1237=0,_xlfn.IFNA(MATCH(LEFT($C1237,4),Reference!$H:$H,0),0)),$D1237,
IF((AND(F1237=0,G1237=0,H1237=0,(_xlfn.IFNA(MATCH(LEFT($B1237,4),Reference!$H:$H,0),0)))),$D1237,
IF(AND(F1237=0,G1237=0,H1237=0,_xlfn.IFNA(MATCH(MID($B1237,5,4),Reference!$H:$H,0),0),LEFT($C1237,4)&lt;&gt;"8865"),$D1237,0)))))</f>
        <v>6322.77</v>
      </c>
      <c r="J1237" s="14">
        <f t="shared" si="112"/>
        <v>0</v>
      </c>
      <c r="K1237" s="14">
        <f t="shared" si="113"/>
        <v>6322.77</v>
      </c>
      <c r="L1237" s="14">
        <f t="shared" si="114"/>
        <v>0</v>
      </c>
      <c r="M1237" s="14" t="str">
        <f>IFERROR(IFERROR(INDEX(Reference!$C:$C,MATCH(VALUE(LEFT(B1237,(FIND("-",B1237,1)-1))),Reference!$B:$B,0)),INDEX(Reference!$C:$C,MATCH((LEFT(B1237,(FIND("-",B1237,1)-1))),Reference!$B:$B,0))),IFERROR(IF(FIND("-",B1237),"Asset Management",""),""))</f>
        <v>DBU/Power Systems Tech</v>
      </c>
      <c r="N1237" s="14" t="str">
        <f>_xlfn.IFNA(INDEX(Reference!$M:$N,MATCH($C1237,Reference!$M:$M,0),2),"Exclude")</f>
        <v>Nonlabor</v>
      </c>
      <c r="O1237" s="14" t="str">
        <f>VLOOKUP(X1237,'Department Detail'!$A$2:$F$5229,5,FALSE)</f>
        <v>Business Services - Customer Services</v>
      </c>
      <c r="R1237" s="76"/>
      <c r="X1237" s="14">
        <v>2013</v>
      </c>
    </row>
    <row r="1238" spans="1:24" s="14" customFormat="1" ht="15" thickBot="1" x14ac:dyDescent="0.35">
      <c r="A1238" s="13"/>
      <c r="B1238" s="57" t="s">
        <v>668</v>
      </c>
      <c r="C1238" s="57" t="s">
        <v>185</v>
      </c>
      <c r="D1238" s="56">
        <v>60758.47</v>
      </c>
      <c r="E1238" s="56"/>
      <c r="F1238" s="14">
        <f>IF(AND(LEFT($C1238,4)&lt;&gt;"8310")*OR(_xlfn.IFNA(MATCH(LEFT($B1238,8),Reference!$E:$E,0),0),(_xlfn.IFNA(MATCH(MID($B1238,5,4),Reference!$E:$E,0),0))),$D1238,)</f>
        <v>0</v>
      </c>
      <c r="G1238" s="14">
        <f t="shared" si="110"/>
        <v>0</v>
      </c>
      <c r="H1238" s="14">
        <f t="shared" si="111"/>
        <v>0</v>
      </c>
      <c r="I1238" s="14">
        <f>IF(AND(F1238=0,G1238=0,H1238=0,_xlfn.IFNA(MATCH(LEFT($B1238,8),Reference!$G:$G,0),0)),0,
IF(AND(F1238=0,G1238=0,H1238=0,_xlfn.IFNA(MATCH(LEFT($B1238,8),Reference!$H:$H,0),0)),$D1238,
IF(AND(F1238=0,G1238=0,H1238=0,_xlfn.IFNA(MATCH(LEFT($C1238,4),Reference!$H:$H,0),0)),$D1238,
IF((AND(F1238=0,G1238=0,H1238=0,(_xlfn.IFNA(MATCH(LEFT($B1238,4),Reference!$H:$H,0),0)))),$D1238,
IF(AND(F1238=0,G1238=0,H1238=0,_xlfn.IFNA(MATCH(MID($B1238,5,4),Reference!$H:$H,0),0),LEFT($C1238,4)&lt;&gt;"8865"),$D1238,0)))))</f>
        <v>60758.47</v>
      </c>
      <c r="J1238" s="14">
        <f t="shared" si="112"/>
        <v>0</v>
      </c>
      <c r="K1238" s="14">
        <f t="shared" si="113"/>
        <v>60758.47</v>
      </c>
      <c r="L1238" s="14">
        <f t="shared" si="114"/>
        <v>0</v>
      </c>
      <c r="M1238" s="14" t="str">
        <f>IFERROR(IFERROR(INDEX(Reference!$C:$C,MATCH(VALUE(LEFT(B1238,(FIND("-",B1238,1)-1))),Reference!$B:$B,0)),INDEX(Reference!$C:$C,MATCH((LEFT(B1238,(FIND("-",B1238,1)-1))),Reference!$B:$B,0))),IFERROR(IF(FIND("-",B1238),"Asset Management",""),""))</f>
        <v>DBU/Power Systems Tech</v>
      </c>
      <c r="N1238" s="14" t="str">
        <f>_xlfn.IFNA(INDEX(Reference!$M:$N,MATCH($C1238,Reference!$M:$M,0),2),"Exclude")</f>
        <v>NonUnion Labor</v>
      </c>
      <c r="O1238" s="14" t="str">
        <f>VLOOKUP(X1238,'Department Detail'!$A$2:$F$5229,5,FALSE)</f>
        <v>Business Services - Customer Services</v>
      </c>
      <c r="R1238" s="76"/>
      <c r="X1238" s="14">
        <v>2013</v>
      </c>
    </row>
    <row r="1239" spans="1:24" s="14" customFormat="1" ht="15" thickBot="1" x14ac:dyDescent="0.35">
      <c r="A1239" s="13"/>
      <c r="B1239" s="57" t="s">
        <v>668</v>
      </c>
      <c r="C1239" s="57" t="s">
        <v>186</v>
      </c>
      <c r="D1239" s="56">
        <v>6714.5299999999988</v>
      </c>
      <c r="E1239" s="56"/>
      <c r="F1239" s="14">
        <f>IF(AND(LEFT($C1239,4)&lt;&gt;"8310")*OR(_xlfn.IFNA(MATCH(LEFT($B1239,8),Reference!$E:$E,0),0),(_xlfn.IFNA(MATCH(MID($B1239,5,4),Reference!$E:$E,0),0))),$D1239,)</f>
        <v>0</v>
      </c>
      <c r="G1239" s="14">
        <f t="shared" si="110"/>
        <v>0</v>
      </c>
      <c r="H1239" s="14">
        <f t="shared" si="111"/>
        <v>0</v>
      </c>
      <c r="I1239" s="14">
        <f>IF(AND(F1239=0,G1239=0,H1239=0,_xlfn.IFNA(MATCH(LEFT($B1239,8),Reference!$G:$G,0),0)),0,
IF(AND(F1239=0,G1239=0,H1239=0,_xlfn.IFNA(MATCH(LEFT($B1239,8),Reference!$H:$H,0),0)),$D1239,
IF(AND(F1239=0,G1239=0,H1239=0,_xlfn.IFNA(MATCH(LEFT($C1239,4),Reference!$H:$H,0),0)),$D1239,
IF((AND(F1239=0,G1239=0,H1239=0,(_xlfn.IFNA(MATCH(LEFT($B1239,4),Reference!$H:$H,0),0)))),$D1239,
IF(AND(F1239=0,G1239=0,H1239=0,_xlfn.IFNA(MATCH(MID($B1239,5,4),Reference!$H:$H,0),0),LEFT($C1239,4)&lt;&gt;"8865"),$D1239,0)))))</f>
        <v>6714.5299999999988</v>
      </c>
      <c r="J1239" s="14">
        <f t="shared" si="112"/>
        <v>0</v>
      </c>
      <c r="K1239" s="14">
        <f t="shared" si="113"/>
        <v>6714.5299999999988</v>
      </c>
      <c r="L1239" s="14">
        <f t="shared" si="114"/>
        <v>0</v>
      </c>
      <c r="M1239" s="14" t="str">
        <f>IFERROR(IFERROR(INDEX(Reference!$C:$C,MATCH(VALUE(LEFT(B1239,(FIND("-",B1239,1)-1))),Reference!$B:$B,0)),INDEX(Reference!$C:$C,MATCH((LEFT(B1239,(FIND("-",B1239,1)-1))),Reference!$B:$B,0))),IFERROR(IF(FIND("-",B1239),"Asset Management",""),""))</f>
        <v>DBU/Power Systems Tech</v>
      </c>
      <c r="N1239" s="14" t="str">
        <f>_xlfn.IFNA(INDEX(Reference!$M:$N,MATCH($C1239,Reference!$M:$M,0),2),"Exclude")</f>
        <v>Union Labor</v>
      </c>
      <c r="O1239" s="14" t="str">
        <f>VLOOKUP(X1239,'Department Detail'!$A$2:$F$5229,5,FALSE)</f>
        <v>Business Services - Customer Services</v>
      </c>
      <c r="R1239" s="76"/>
      <c r="X1239" s="14">
        <v>2013</v>
      </c>
    </row>
    <row r="1240" spans="1:24" s="14" customFormat="1" ht="15" thickBot="1" x14ac:dyDescent="0.35">
      <c r="A1240" s="13"/>
      <c r="B1240" s="57" t="s">
        <v>668</v>
      </c>
      <c r="C1240" s="57" t="s">
        <v>195</v>
      </c>
      <c r="D1240" s="56">
        <v>501</v>
      </c>
      <c r="E1240" s="56"/>
      <c r="F1240" s="14">
        <f>IF(AND(LEFT($C1240,4)&lt;&gt;"8310")*OR(_xlfn.IFNA(MATCH(LEFT($B1240,8),Reference!$E:$E,0),0),(_xlfn.IFNA(MATCH(MID($B1240,5,4),Reference!$E:$E,0),0))),$D1240,)</f>
        <v>0</v>
      </c>
      <c r="G1240" s="14">
        <f t="shared" si="110"/>
        <v>0</v>
      </c>
      <c r="H1240" s="14">
        <f t="shared" si="111"/>
        <v>0</v>
      </c>
      <c r="I1240" s="14">
        <f>IF(AND(F1240=0,G1240=0,H1240=0,_xlfn.IFNA(MATCH(LEFT($B1240,8),Reference!$G:$G,0),0)),0,
IF(AND(F1240=0,G1240=0,H1240=0,_xlfn.IFNA(MATCH(LEFT($B1240,8),Reference!$H:$H,0),0)),$D1240,
IF(AND(F1240=0,G1240=0,H1240=0,_xlfn.IFNA(MATCH(LEFT($C1240,4),Reference!$H:$H,0),0)),$D1240,
IF((AND(F1240=0,G1240=0,H1240=0,(_xlfn.IFNA(MATCH(LEFT($B1240,4),Reference!$H:$H,0),0)))),$D1240,
IF(AND(F1240=0,G1240=0,H1240=0,_xlfn.IFNA(MATCH(MID($B1240,5,4),Reference!$H:$H,0),0),LEFT($C1240,4)&lt;&gt;"8865"),$D1240,0)))))</f>
        <v>501</v>
      </c>
      <c r="J1240" s="14">
        <f t="shared" si="112"/>
        <v>0</v>
      </c>
      <c r="K1240" s="14">
        <f t="shared" si="113"/>
        <v>501</v>
      </c>
      <c r="L1240" s="14">
        <f t="shared" si="114"/>
        <v>0</v>
      </c>
      <c r="M1240" s="14" t="str">
        <f>IFERROR(IFERROR(INDEX(Reference!$C:$C,MATCH(VALUE(LEFT(B1240,(FIND("-",B1240,1)-1))),Reference!$B:$B,0)),INDEX(Reference!$C:$C,MATCH((LEFT(B1240,(FIND("-",B1240,1)-1))),Reference!$B:$B,0))),IFERROR(IF(FIND("-",B1240),"Asset Management",""),""))</f>
        <v>DBU/Power Systems Tech</v>
      </c>
      <c r="N1240" s="14" t="str">
        <f>_xlfn.IFNA(INDEX(Reference!$M:$N,MATCH($C1240,Reference!$M:$M,0),2),"Exclude")</f>
        <v>NonUnion Labor</v>
      </c>
      <c r="O1240" s="14" t="str">
        <f>VLOOKUP(X1240,'Department Detail'!$A$2:$F$5229,5,FALSE)</f>
        <v>Business Services - Customer Services</v>
      </c>
      <c r="R1240" s="76"/>
      <c r="X1240" s="14">
        <v>2013</v>
      </c>
    </row>
    <row r="1241" spans="1:24" s="14" customFormat="1" ht="15" thickBot="1" x14ac:dyDescent="0.35">
      <c r="A1241" s="13"/>
      <c r="B1241" s="57" t="s">
        <v>668</v>
      </c>
      <c r="C1241" s="57" t="s">
        <v>197</v>
      </c>
      <c r="D1241" s="56">
        <v>34487.238000000005</v>
      </c>
      <c r="E1241" s="56"/>
      <c r="F1241" s="14">
        <f>IF(AND(LEFT($C1241,4)&lt;&gt;"8310")*OR(_xlfn.IFNA(MATCH(LEFT($B1241,8),Reference!$E:$E,0),0),(_xlfn.IFNA(MATCH(MID($B1241,5,4),Reference!$E:$E,0),0))),$D1241,)</f>
        <v>0</v>
      </c>
      <c r="G1241" s="14">
        <f t="shared" si="110"/>
        <v>0</v>
      </c>
      <c r="H1241" s="14">
        <f t="shared" si="111"/>
        <v>0</v>
      </c>
      <c r="I1241" s="14">
        <f>IF(AND(F1241=0,G1241=0,H1241=0,_xlfn.IFNA(MATCH(LEFT($B1241,8),Reference!$G:$G,0),0)),0,
IF(AND(F1241=0,G1241=0,H1241=0,_xlfn.IFNA(MATCH(LEFT($B1241,8),Reference!$H:$H,0),0)),$D1241,
IF(AND(F1241=0,G1241=0,H1241=0,_xlfn.IFNA(MATCH(LEFT($C1241,4),Reference!$H:$H,0),0)),$D1241,
IF((AND(F1241=0,G1241=0,H1241=0,(_xlfn.IFNA(MATCH(LEFT($B1241,4),Reference!$H:$H,0),0)))),$D1241,
IF(AND(F1241=0,G1241=0,H1241=0,_xlfn.IFNA(MATCH(MID($B1241,5,4),Reference!$H:$H,0),0),LEFT($C1241,4)&lt;&gt;"8865"),$D1241,0)))))</f>
        <v>34487.238000000005</v>
      </c>
      <c r="J1241" s="14">
        <f t="shared" si="112"/>
        <v>0</v>
      </c>
      <c r="K1241" s="14">
        <f t="shared" si="113"/>
        <v>34487.238000000005</v>
      </c>
      <c r="L1241" s="14">
        <f t="shared" si="114"/>
        <v>0</v>
      </c>
      <c r="M1241" s="14" t="str">
        <f>IFERROR(IFERROR(INDEX(Reference!$C:$C,MATCH(VALUE(LEFT(B1241,(FIND("-",B1241,1)-1))),Reference!$B:$B,0)),INDEX(Reference!$C:$C,MATCH((LEFT(B1241,(FIND("-",B1241,1)-1))),Reference!$B:$B,0))),IFERROR(IF(FIND("-",B1241),"Asset Management",""),""))</f>
        <v>DBU/Power Systems Tech</v>
      </c>
      <c r="N1241" s="14" t="str">
        <f>_xlfn.IFNA(INDEX(Reference!$M:$N,MATCH($C1241,Reference!$M:$M,0),2),"Exclude")</f>
        <v>Union Labor</v>
      </c>
      <c r="O1241" s="14" t="str">
        <f>VLOOKUP(X1241,'Department Detail'!$A$2:$F$5229,5,FALSE)</f>
        <v>Business Services - Customer Services</v>
      </c>
      <c r="R1241" s="76"/>
      <c r="X1241" s="14">
        <v>2013</v>
      </c>
    </row>
    <row r="1242" spans="1:24" s="14" customFormat="1" ht="15" thickBot="1" x14ac:dyDescent="0.35">
      <c r="A1242" s="13"/>
      <c r="B1242" s="57" t="s">
        <v>668</v>
      </c>
      <c r="C1242" s="57" t="s">
        <v>225</v>
      </c>
      <c r="D1242" s="56">
        <v>-275.79999999999995</v>
      </c>
      <c r="E1242" s="56"/>
      <c r="F1242" s="14">
        <f>IF(AND(LEFT($C1242,4)&lt;&gt;"8310")*OR(_xlfn.IFNA(MATCH(LEFT($B1242,8),Reference!$E:$E,0),0),(_xlfn.IFNA(MATCH(MID($B1242,5,4),Reference!$E:$E,0),0))),$D1242,)</f>
        <v>0</v>
      </c>
      <c r="G1242" s="14">
        <f t="shared" si="110"/>
        <v>0</v>
      </c>
      <c r="H1242" s="14">
        <f t="shared" si="111"/>
        <v>0</v>
      </c>
      <c r="I1242" s="14">
        <f>IF(AND(F1242=0,G1242=0,H1242=0,_xlfn.IFNA(MATCH(LEFT($B1242,8),Reference!$G:$G,0),0)),0,
IF(AND(F1242=0,G1242=0,H1242=0,_xlfn.IFNA(MATCH(LEFT($B1242,8),Reference!$H:$H,0),0)),$D1242,
IF(AND(F1242=0,G1242=0,H1242=0,_xlfn.IFNA(MATCH(LEFT($C1242,4),Reference!$H:$H,0),0)),$D1242,
IF((AND(F1242=0,G1242=0,H1242=0,(_xlfn.IFNA(MATCH(LEFT($B1242,4),Reference!$H:$H,0),0)))),$D1242,
IF(AND(F1242=0,G1242=0,H1242=0,_xlfn.IFNA(MATCH(MID($B1242,5,4),Reference!$H:$H,0),0),LEFT($C1242,4)&lt;&gt;"8865"),$D1242,0)))))</f>
        <v>-275.79999999999995</v>
      </c>
      <c r="J1242" s="14">
        <f t="shared" si="112"/>
        <v>0</v>
      </c>
      <c r="K1242" s="14">
        <f t="shared" si="113"/>
        <v>-275.79999999999995</v>
      </c>
      <c r="L1242" s="14">
        <f t="shared" si="114"/>
        <v>0</v>
      </c>
      <c r="M1242" s="14" t="str">
        <f>IFERROR(IFERROR(INDEX(Reference!$C:$C,MATCH(VALUE(LEFT(B1242,(FIND("-",B1242,1)-1))),Reference!$B:$B,0)),INDEX(Reference!$C:$C,MATCH((LEFT(B1242,(FIND("-",B1242,1)-1))),Reference!$B:$B,0))),IFERROR(IF(FIND("-",B1242),"Asset Management",""),""))</f>
        <v>DBU/Power Systems Tech</v>
      </c>
      <c r="N1242" s="14" t="str">
        <f>_xlfn.IFNA(INDEX(Reference!$M:$N,MATCH($C1242,Reference!$M:$M,0),2),"Exclude")</f>
        <v>Exclude</v>
      </c>
      <c r="O1242" s="14" t="str">
        <f>VLOOKUP(X1242,'Department Detail'!$A$2:$F$5229,5,FALSE)</f>
        <v>Business Services - Customer Services</v>
      </c>
      <c r="R1242" s="76"/>
      <c r="X1242" s="14">
        <v>2013</v>
      </c>
    </row>
    <row r="1243" spans="1:24" s="14" customFormat="1" ht="15" thickBot="1" x14ac:dyDescent="0.35">
      <c r="A1243" s="13"/>
      <c r="B1243" s="57" t="s">
        <v>668</v>
      </c>
      <c r="C1243" s="57" t="s">
        <v>202</v>
      </c>
      <c r="D1243" s="56">
        <v>11.408000000000001</v>
      </c>
      <c r="E1243" s="56"/>
      <c r="F1243" s="14">
        <f>IF(AND(LEFT($C1243,4)&lt;&gt;"8310")*OR(_xlfn.IFNA(MATCH(LEFT($B1243,8),Reference!$E:$E,0),0),(_xlfn.IFNA(MATCH(MID($B1243,5,4),Reference!$E:$E,0),0))),$D1243,)</f>
        <v>0</v>
      </c>
      <c r="G1243" s="14">
        <f t="shared" si="110"/>
        <v>0</v>
      </c>
      <c r="H1243" s="14">
        <f t="shared" si="111"/>
        <v>0</v>
      </c>
      <c r="I1243" s="14">
        <f>IF(AND(F1243=0,G1243=0,H1243=0,_xlfn.IFNA(MATCH(LEFT($B1243,8),Reference!$G:$G,0),0)),0,
IF(AND(F1243=0,G1243=0,H1243=0,_xlfn.IFNA(MATCH(LEFT($B1243,8),Reference!$H:$H,0),0)),$D1243,
IF(AND(F1243=0,G1243=0,H1243=0,_xlfn.IFNA(MATCH(LEFT($C1243,4),Reference!$H:$H,0),0)),$D1243,
IF((AND(F1243=0,G1243=0,H1243=0,(_xlfn.IFNA(MATCH(LEFT($B1243,4),Reference!$H:$H,0),0)))),$D1243,
IF(AND(F1243=0,G1243=0,H1243=0,_xlfn.IFNA(MATCH(MID($B1243,5,4),Reference!$H:$H,0),0),LEFT($C1243,4)&lt;&gt;"8865"),$D1243,0)))))</f>
        <v>11.408000000000001</v>
      </c>
      <c r="J1243" s="14">
        <f t="shared" si="112"/>
        <v>0</v>
      </c>
      <c r="K1243" s="14">
        <f t="shared" si="113"/>
        <v>11.408000000000001</v>
      </c>
      <c r="L1243" s="14">
        <f t="shared" si="114"/>
        <v>0</v>
      </c>
      <c r="M1243" s="14" t="str">
        <f>IFERROR(IFERROR(INDEX(Reference!$C:$C,MATCH(VALUE(LEFT(B1243,(FIND("-",B1243,1)-1))),Reference!$B:$B,0)),INDEX(Reference!$C:$C,MATCH((LEFT(B1243,(FIND("-",B1243,1)-1))),Reference!$B:$B,0))),IFERROR(IF(FIND("-",B1243),"Asset Management",""),""))</f>
        <v>DBU/Power Systems Tech</v>
      </c>
      <c r="N1243" s="14" t="str">
        <f>_xlfn.IFNA(INDEX(Reference!$M:$N,MATCH($C1243,Reference!$M:$M,0),2),"Exclude")</f>
        <v>Nonlabor</v>
      </c>
      <c r="O1243" s="14" t="str">
        <f>VLOOKUP(X1243,'Department Detail'!$A$2:$F$5229,5,FALSE)</f>
        <v>Business Services - Customer Services</v>
      </c>
      <c r="R1243" s="76"/>
      <c r="X1243" s="14">
        <v>2013</v>
      </c>
    </row>
    <row r="1244" spans="1:24" s="14" customFormat="1" ht="15" thickBot="1" x14ac:dyDescent="0.35">
      <c r="A1244" s="13"/>
      <c r="B1244" s="57" t="s">
        <v>668</v>
      </c>
      <c r="C1244" s="57" t="s">
        <v>206</v>
      </c>
      <c r="D1244" s="56">
        <v>558.66800000000001</v>
      </c>
      <c r="E1244" s="56"/>
      <c r="F1244" s="14">
        <f>IF(AND(LEFT($C1244,4)&lt;&gt;"8310")*OR(_xlfn.IFNA(MATCH(LEFT($B1244,8),Reference!$E:$E,0),0),(_xlfn.IFNA(MATCH(MID($B1244,5,4),Reference!$E:$E,0),0))),$D1244,)</f>
        <v>0</v>
      </c>
      <c r="G1244" s="14">
        <f t="shared" si="110"/>
        <v>0</v>
      </c>
      <c r="H1244" s="14">
        <f t="shared" si="111"/>
        <v>0</v>
      </c>
      <c r="I1244" s="14">
        <f>IF(AND(F1244=0,G1244=0,H1244=0,_xlfn.IFNA(MATCH(LEFT($B1244,8),Reference!$G:$G,0),0)),0,
IF(AND(F1244=0,G1244=0,H1244=0,_xlfn.IFNA(MATCH(LEFT($B1244,8),Reference!$H:$H,0),0)),$D1244,
IF(AND(F1244=0,G1244=0,H1244=0,_xlfn.IFNA(MATCH(LEFT($C1244,4),Reference!$H:$H,0),0)),$D1244,
IF((AND(F1244=0,G1244=0,H1244=0,(_xlfn.IFNA(MATCH(LEFT($B1244,4),Reference!$H:$H,0),0)))),$D1244,
IF(AND(F1244=0,G1244=0,H1244=0,_xlfn.IFNA(MATCH(MID($B1244,5,4),Reference!$H:$H,0),0),LEFT($C1244,4)&lt;&gt;"8865"),$D1244,0)))))</f>
        <v>558.66800000000001</v>
      </c>
      <c r="J1244" s="14">
        <f t="shared" si="112"/>
        <v>0</v>
      </c>
      <c r="K1244" s="14">
        <f t="shared" si="113"/>
        <v>558.66800000000001</v>
      </c>
      <c r="L1244" s="14">
        <f t="shared" si="114"/>
        <v>0</v>
      </c>
      <c r="M1244" s="14" t="str">
        <f>IFERROR(IFERROR(INDEX(Reference!$C:$C,MATCH(VALUE(LEFT(B1244,(FIND("-",B1244,1)-1))),Reference!$B:$B,0)),INDEX(Reference!$C:$C,MATCH((LEFT(B1244,(FIND("-",B1244,1)-1))),Reference!$B:$B,0))),IFERROR(IF(FIND("-",B1244),"Asset Management",""),""))</f>
        <v>DBU/Power Systems Tech</v>
      </c>
      <c r="N1244" s="14" t="str">
        <f>_xlfn.IFNA(INDEX(Reference!$M:$N,MATCH($C1244,Reference!$M:$M,0),2),"Exclude")</f>
        <v>Nonlabor</v>
      </c>
      <c r="O1244" s="14" t="str">
        <f>VLOOKUP(X1244,'Department Detail'!$A$2:$F$5229,5,FALSE)</f>
        <v>Business Services - Customer Services</v>
      </c>
      <c r="R1244" s="76"/>
      <c r="X1244" s="14">
        <v>2013</v>
      </c>
    </row>
    <row r="1245" spans="1:24" s="14" customFormat="1" ht="15" thickBot="1" x14ac:dyDescent="0.35">
      <c r="A1245" s="13"/>
      <c r="B1245" s="57" t="s">
        <v>668</v>
      </c>
      <c r="C1245" s="57" t="s">
        <v>231</v>
      </c>
      <c r="D1245" s="56">
        <v>1360.4</v>
      </c>
      <c r="E1245" s="56"/>
      <c r="F1245" s="14">
        <f>IF(AND(LEFT($C1245,4)&lt;&gt;"8310")*OR(_xlfn.IFNA(MATCH(LEFT($B1245,8),Reference!$E:$E,0),0),(_xlfn.IFNA(MATCH(MID($B1245,5,4),Reference!$E:$E,0),0))),$D1245,)</f>
        <v>0</v>
      </c>
      <c r="G1245" s="14">
        <f t="shared" si="110"/>
        <v>0</v>
      </c>
      <c r="H1245" s="14">
        <f t="shared" si="111"/>
        <v>0</v>
      </c>
      <c r="I1245" s="14">
        <f>IF(AND(F1245=0,G1245=0,H1245=0,_xlfn.IFNA(MATCH(LEFT($B1245,8),Reference!$G:$G,0),0)),0,
IF(AND(F1245=0,G1245=0,H1245=0,_xlfn.IFNA(MATCH(LEFT($B1245,8),Reference!$H:$H,0),0)),$D1245,
IF(AND(F1245=0,G1245=0,H1245=0,_xlfn.IFNA(MATCH(LEFT($C1245,4),Reference!$H:$H,0),0)),$D1245,
IF((AND(F1245=0,G1245=0,H1245=0,(_xlfn.IFNA(MATCH(LEFT($B1245,4),Reference!$H:$H,0),0)))),$D1245,
IF(AND(F1245=0,G1245=0,H1245=0,_xlfn.IFNA(MATCH(MID($B1245,5,4),Reference!$H:$H,0),0),LEFT($C1245,4)&lt;&gt;"8865"),$D1245,0)))))</f>
        <v>1360.4</v>
      </c>
      <c r="J1245" s="14">
        <f t="shared" si="112"/>
        <v>0</v>
      </c>
      <c r="K1245" s="14">
        <f t="shared" si="113"/>
        <v>1360.4</v>
      </c>
      <c r="L1245" s="14">
        <f t="shared" si="114"/>
        <v>0</v>
      </c>
      <c r="M1245" s="14" t="str">
        <f>IFERROR(IFERROR(INDEX(Reference!$C:$C,MATCH(VALUE(LEFT(B1245,(FIND("-",B1245,1)-1))),Reference!$B:$B,0)),INDEX(Reference!$C:$C,MATCH((LEFT(B1245,(FIND("-",B1245,1)-1))),Reference!$B:$B,0))),IFERROR(IF(FIND("-",B1245),"Asset Management",""),""))</f>
        <v>DBU/Power Systems Tech</v>
      </c>
      <c r="N1245" s="14" t="str">
        <f>_xlfn.IFNA(INDEX(Reference!$M:$N,MATCH($C1245,Reference!$M:$M,0),2),"Exclude")</f>
        <v>Nonlabor</v>
      </c>
      <c r="O1245" s="14" t="str">
        <f>VLOOKUP(X1245,'Department Detail'!$A$2:$F$5229,5,FALSE)</f>
        <v>Business Services - Customer Services</v>
      </c>
      <c r="R1245" s="76"/>
      <c r="X1245" s="14">
        <v>2013</v>
      </c>
    </row>
    <row r="1246" spans="1:24" s="14" customFormat="1" ht="15" thickBot="1" x14ac:dyDescent="0.35">
      <c r="A1246" s="13"/>
      <c r="B1246" s="57" t="s">
        <v>668</v>
      </c>
      <c r="C1246" s="57" t="s">
        <v>230</v>
      </c>
      <c r="D1246" s="56">
        <v>180</v>
      </c>
      <c r="E1246" s="56"/>
      <c r="F1246" s="14">
        <f>IF(AND(LEFT($C1246,4)&lt;&gt;"8310")*OR(_xlfn.IFNA(MATCH(LEFT($B1246,8),Reference!$E:$E,0),0),(_xlfn.IFNA(MATCH(MID($B1246,5,4),Reference!$E:$E,0),0))),$D1246,)</f>
        <v>0</v>
      </c>
      <c r="G1246" s="14">
        <f t="shared" si="110"/>
        <v>0</v>
      </c>
      <c r="H1246" s="14">
        <f t="shared" si="111"/>
        <v>0</v>
      </c>
      <c r="I1246" s="14">
        <f>IF(AND(F1246=0,G1246=0,H1246=0,_xlfn.IFNA(MATCH(LEFT($B1246,8),Reference!$G:$G,0),0)),0,
IF(AND(F1246=0,G1246=0,H1246=0,_xlfn.IFNA(MATCH(LEFT($B1246,8),Reference!$H:$H,0),0)),$D1246,
IF(AND(F1246=0,G1246=0,H1246=0,_xlfn.IFNA(MATCH(LEFT($C1246,4),Reference!$H:$H,0),0)),$D1246,
IF((AND(F1246=0,G1246=0,H1246=0,(_xlfn.IFNA(MATCH(LEFT($B1246,4),Reference!$H:$H,0),0)))),$D1246,
IF(AND(F1246=0,G1246=0,H1246=0,_xlfn.IFNA(MATCH(MID($B1246,5,4),Reference!$H:$H,0),0),LEFT($C1246,4)&lt;&gt;"8865"),$D1246,0)))))</f>
        <v>180</v>
      </c>
      <c r="J1246" s="14">
        <f t="shared" si="112"/>
        <v>0</v>
      </c>
      <c r="K1246" s="14">
        <f t="shared" si="113"/>
        <v>180</v>
      </c>
      <c r="L1246" s="14">
        <f t="shared" si="114"/>
        <v>0</v>
      </c>
      <c r="M1246" s="14" t="str">
        <f>IFERROR(IFERROR(INDEX(Reference!$C:$C,MATCH(VALUE(LEFT(B1246,(FIND("-",B1246,1)-1))),Reference!$B:$B,0)),INDEX(Reference!$C:$C,MATCH((LEFT(B1246,(FIND("-",B1246,1)-1))),Reference!$B:$B,0))),IFERROR(IF(FIND("-",B1246),"Asset Management",""),""))</f>
        <v>DBU/Power Systems Tech</v>
      </c>
      <c r="N1246" s="14" t="str">
        <f>_xlfn.IFNA(INDEX(Reference!$M:$N,MATCH($C1246,Reference!$M:$M,0),2),"Exclude")</f>
        <v>Nonlabor</v>
      </c>
      <c r="O1246" s="14" t="str">
        <f>VLOOKUP(X1246,'Department Detail'!$A$2:$F$5229,5,FALSE)</f>
        <v>Business Services - Customer Services</v>
      </c>
      <c r="R1246" s="76"/>
      <c r="X1246" s="14">
        <v>2013</v>
      </c>
    </row>
    <row r="1247" spans="1:24" s="14" customFormat="1" ht="15" thickBot="1" x14ac:dyDescent="0.35">
      <c r="A1247" s="13"/>
      <c r="B1247" s="57" t="s">
        <v>668</v>
      </c>
      <c r="C1247" s="57" t="s">
        <v>208</v>
      </c>
      <c r="D1247" s="56">
        <v>7779.1760000000013</v>
      </c>
      <c r="E1247" s="56"/>
      <c r="F1247" s="14">
        <f>IF(AND(LEFT($C1247,4)&lt;&gt;"8310")*OR(_xlfn.IFNA(MATCH(LEFT($B1247,8),Reference!$E:$E,0),0),(_xlfn.IFNA(MATCH(MID($B1247,5,4),Reference!$E:$E,0),0))),$D1247,)</f>
        <v>0</v>
      </c>
      <c r="G1247" s="14">
        <f t="shared" si="110"/>
        <v>0</v>
      </c>
      <c r="H1247" s="14">
        <f t="shared" si="111"/>
        <v>0</v>
      </c>
      <c r="I1247" s="14">
        <f>IF(AND(F1247=0,G1247=0,H1247=0,_xlfn.IFNA(MATCH(LEFT($B1247,8),Reference!$G:$G,0),0)),0,
IF(AND(F1247=0,G1247=0,H1247=0,_xlfn.IFNA(MATCH(LEFT($B1247,8),Reference!$H:$H,0),0)),$D1247,
IF(AND(F1247=0,G1247=0,H1247=0,_xlfn.IFNA(MATCH(LEFT($C1247,4),Reference!$H:$H,0),0)),$D1247,
IF((AND(F1247=0,G1247=0,H1247=0,(_xlfn.IFNA(MATCH(LEFT($B1247,4),Reference!$H:$H,0),0)))),$D1247,
IF(AND(F1247=0,G1247=0,H1247=0,_xlfn.IFNA(MATCH(MID($B1247,5,4),Reference!$H:$H,0),0),LEFT($C1247,4)&lt;&gt;"8865"),$D1247,0)))))</f>
        <v>7779.1760000000013</v>
      </c>
      <c r="J1247" s="14">
        <f t="shared" si="112"/>
        <v>0</v>
      </c>
      <c r="K1247" s="14">
        <f t="shared" si="113"/>
        <v>7779.1760000000013</v>
      </c>
      <c r="L1247" s="14">
        <f t="shared" si="114"/>
        <v>0</v>
      </c>
      <c r="M1247" s="14" t="str">
        <f>IFERROR(IFERROR(INDEX(Reference!$C:$C,MATCH(VALUE(LEFT(B1247,(FIND("-",B1247,1)-1))),Reference!$B:$B,0)),INDEX(Reference!$C:$C,MATCH((LEFT(B1247,(FIND("-",B1247,1)-1))),Reference!$B:$B,0))),IFERROR(IF(FIND("-",B1247),"Asset Management",""),""))</f>
        <v>DBU/Power Systems Tech</v>
      </c>
      <c r="N1247" s="14" t="str">
        <f>_xlfn.IFNA(INDEX(Reference!$M:$N,MATCH($C1247,Reference!$M:$M,0),2),"Exclude")</f>
        <v>Inventory</v>
      </c>
      <c r="O1247" s="14" t="str">
        <f>VLOOKUP(X1247,'Department Detail'!$A$2:$F$5229,5,FALSE)</f>
        <v>Business Services - Customer Services</v>
      </c>
      <c r="R1247" s="76"/>
      <c r="X1247" s="14">
        <v>2013</v>
      </c>
    </row>
    <row r="1248" spans="1:24" s="14" customFormat="1" ht="15" thickBot="1" x14ac:dyDescent="0.35">
      <c r="A1248" s="13"/>
      <c r="B1248" s="57" t="s">
        <v>668</v>
      </c>
      <c r="C1248" s="57" t="s">
        <v>182</v>
      </c>
      <c r="D1248" s="56">
        <v>4577.3739999999998</v>
      </c>
      <c r="E1248" s="56"/>
      <c r="F1248" s="14">
        <f>IF(AND(LEFT($C1248,4)&lt;&gt;"8310")*OR(_xlfn.IFNA(MATCH(LEFT($B1248,8),Reference!$E:$E,0),0),(_xlfn.IFNA(MATCH(MID($B1248,5,4),Reference!$E:$E,0),0))),$D1248,)</f>
        <v>0</v>
      </c>
      <c r="G1248" s="14">
        <f t="shared" si="110"/>
        <v>0</v>
      </c>
      <c r="H1248" s="14">
        <f t="shared" si="111"/>
        <v>0</v>
      </c>
      <c r="I1248" s="14">
        <f>IF(AND(F1248=0,G1248=0,H1248=0,_xlfn.IFNA(MATCH(LEFT($B1248,8),Reference!$G:$G,0),0)),0,
IF(AND(F1248=0,G1248=0,H1248=0,_xlfn.IFNA(MATCH(LEFT($B1248,8),Reference!$H:$H,0),0)),$D1248,
IF(AND(F1248=0,G1248=0,H1248=0,_xlfn.IFNA(MATCH(LEFT($C1248,4),Reference!$H:$H,0),0)),$D1248,
IF((AND(F1248=0,G1248=0,H1248=0,(_xlfn.IFNA(MATCH(LEFT($B1248,4),Reference!$H:$H,0),0)))),$D1248,
IF(AND(F1248=0,G1248=0,H1248=0,_xlfn.IFNA(MATCH(MID($B1248,5,4),Reference!$H:$H,0),0),LEFT($C1248,4)&lt;&gt;"8865"),$D1248,0)))))</f>
        <v>4577.3739999999998</v>
      </c>
      <c r="J1248" s="14">
        <f t="shared" si="112"/>
        <v>0</v>
      </c>
      <c r="K1248" s="14">
        <f t="shared" si="113"/>
        <v>4577.3739999999998</v>
      </c>
      <c r="L1248" s="14">
        <f t="shared" si="114"/>
        <v>0</v>
      </c>
      <c r="M1248" s="14" t="str">
        <f>IFERROR(IFERROR(INDEX(Reference!$C:$C,MATCH(VALUE(LEFT(B1248,(FIND("-",B1248,1)-1))),Reference!$B:$B,0)),INDEX(Reference!$C:$C,MATCH((LEFT(B1248,(FIND("-",B1248,1)-1))),Reference!$B:$B,0))),IFERROR(IF(FIND("-",B1248),"Asset Management",""),""))</f>
        <v>DBU/Power Systems Tech</v>
      </c>
      <c r="N1248" s="14" t="str">
        <f>_xlfn.IFNA(INDEX(Reference!$M:$N,MATCH($C1248,Reference!$M:$M,0),2),"Exclude")</f>
        <v>Nonlabor</v>
      </c>
      <c r="O1248" s="14" t="str">
        <f>VLOOKUP(X1248,'Department Detail'!$A$2:$F$5229,5,FALSE)</f>
        <v>Business Services - Customer Services</v>
      </c>
      <c r="R1248" s="76"/>
      <c r="X1248" s="14">
        <v>2013</v>
      </c>
    </row>
    <row r="1249" spans="1:24" s="14" customFormat="1" ht="15" thickBot="1" x14ac:dyDescent="0.35">
      <c r="A1249" s="13"/>
      <c r="B1249" s="57" t="s">
        <v>668</v>
      </c>
      <c r="C1249" s="57" t="s">
        <v>211</v>
      </c>
      <c r="D1249" s="56">
        <v>-427.16400000000004</v>
      </c>
      <c r="E1249" s="56"/>
      <c r="F1249" s="14">
        <f>IF(AND(LEFT($C1249,4)&lt;&gt;"8310")*OR(_xlfn.IFNA(MATCH(LEFT($B1249,8),Reference!$E:$E,0),0),(_xlfn.IFNA(MATCH(MID($B1249,5,4),Reference!$E:$E,0),0))),$D1249,)</f>
        <v>0</v>
      </c>
      <c r="G1249" s="14">
        <f t="shared" si="110"/>
        <v>0</v>
      </c>
      <c r="H1249" s="14">
        <f t="shared" si="111"/>
        <v>0</v>
      </c>
      <c r="I1249" s="14">
        <f>IF(AND(F1249=0,G1249=0,H1249=0,_xlfn.IFNA(MATCH(LEFT($B1249,8),Reference!$G:$G,0),0)),0,
IF(AND(F1249=0,G1249=0,H1249=0,_xlfn.IFNA(MATCH(LEFT($B1249,8),Reference!$H:$H,0),0)),$D1249,
IF(AND(F1249=0,G1249=0,H1249=0,_xlfn.IFNA(MATCH(LEFT($C1249,4),Reference!$H:$H,0),0)),$D1249,
IF((AND(F1249=0,G1249=0,H1249=0,(_xlfn.IFNA(MATCH(LEFT($B1249,4),Reference!$H:$H,0),0)))),$D1249,
IF(AND(F1249=0,G1249=0,H1249=0,_xlfn.IFNA(MATCH(MID($B1249,5,4),Reference!$H:$H,0),0),LEFT($C1249,4)&lt;&gt;"8865"),$D1249,0)))))</f>
        <v>-427.16400000000004</v>
      </c>
      <c r="J1249" s="14">
        <f t="shared" si="112"/>
        <v>0</v>
      </c>
      <c r="K1249" s="14">
        <f t="shared" si="113"/>
        <v>-427.16400000000004</v>
      </c>
      <c r="L1249" s="14">
        <f t="shared" si="114"/>
        <v>0</v>
      </c>
      <c r="M1249" s="14" t="str">
        <f>IFERROR(IFERROR(INDEX(Reference!$C:$C,MATCH(VALUE(LEFT(B1249,(FIND("-",B1249,1)-1))),Reference!$B:$B,0)),INDEX(Reference!$C:$C,MATCH((LEFT(B1249,(FIND("-",B1249,1)-1))),Reference!$B:$B,0))),IFERROR(IF(FIND("-",B1249),"Asset Management",""),""))</f>
        <v>DBU/Power Systems Tech</v>
      </c>
      <c r="N1249" s="14" t="str">
        <f>_xlfn.IFNA(INDEX(Reference!$M:$N,MATCH($C1249,Reference!$M:$M,0),2),"Exclude")</f>
        <v>Inventory</v>
      </c>
      <c r="O1249" s="14" t="str">
        <f>VLOOKUP(X1249,'Department Detail'!$A$2:$F$5229,5,FALSE)</f>
        <v>Business Services - Customer Services</v>
      </c>
      <c r="R1249" s="76"/>
      <c r="X1249" s="14">
        <v>2013</v>
      </c>
    </row>
    <row r="1250" spans="1:24" s="14" customFormat="1" ht="15" thickBot="1" x14ac:dyDescent="0.35">
      <c r="A1250" s="13"/>
      <c r="B1250" s="57" t="s">
        <v>668</v>
      </c>
      <c r="C1250" s="57" t="s">
        <v>234</v>
      </c>
      <c r="D1250" s="56">
        <v>51.417999999999992</v>
      </c>
      <c r="E1250" s="56"/>
      <c r="F1250" s="14">
        <f>IF(AND(LEFT($C1250,4)&lt;&gt;"8310")*OR(_xlfn.IFNA(MATCH(LEFT($B1250,8),Reference!$E:$E,0),0),(_xlfn.IFNA(MATCH(MID($B1250,5,4),Reference!$E:$E,0),0))),$D1250,)</f>
        <v>0</v>
      </c>
      <c r="G1250" s="14">
        <f t="shared" si="110"/>
        <v>0</v>
      </c>
      <c r="H1250" s="14">
        <f t="shared" si="111"/>
        <v>0</v>
      </c>
      <c r="I1250" s="14">
        <f>IF(AND(F1250=0,G1250=0,H1250=0,_xlfn.IFNA(MATCH(LEFT($B1250,8),Reference!$G:$G,0),0)),0,
IF(AND(F1250=0,G1250=0,H1250=0,_xlfn.IFNA(MATCH(LEFT($B1250,8),Reference!$H:$H,0),0)),$D1250,
IF(AND(F1250=0,G1250=0,H1250=0,_xlfn.IFNA(MATCH(LEFT($C1250,4),Reference!$H:$H,0),0)),$D1250,
IF((AND(F1250=0,G1250=0,H1250=0,(_xlfn.IFNA(MATCH(LEFT($B1250,4),Reference!$H:$H,0),0)))),$D1250,
IF(AND(F1250=0,G1250=0,H1250=0,_xlfn.IFNA(MATCH(MID($B1250,5,4),Reference!$H:$H,0),0),LEFT($C1250,4)&lt;&gt;"8865"),$D1250,0)))))</f>
        <v>51.417999999999992</v>
      </c>
      <c r="J1250" s="14">
        <f t="shared" si="112"/>
        <v>0</v>
      </c>
      <c r="K1250" s="14">
        <f t="shared" si="113"/>
        <v>51.417999999999992</v>
      </c>
      <c r="L1250" s="14">
        <f t="shared" si="114"/>
        <v>0</v>
      </c>
      <c r="M1250" s="14" t="str">
        <f>IFERROR(IFERROR(INDEX(Reference!$C:$C,MATCH(VALUE(LEFT(B1250,(FIND("-",B1250,1)-1))),Reference!$B:$B,0)),INDEX(Reference!$C:$C,MATCH((LEFT(B1250,(FIND("-",B1250,1)-1))),Reference!$B:$B,0))),IFERROR(IF(FIND("-",B1250),"Asset Management",""),""))</f>
        <v>DBU/Power Systems Tech</v>
      </c>
      <c r="N1250" s="14" t="str">
        <f>_xlfn.IFNA(INDEX(Reference!$M:$N,MATCH($C1250,Reference!$M:$M,0),2),"Exclude")</f>
        <v>Nonlabor</v>
      </c>
      <c r="O1250" s="14" t="str">
        <f>VLOOKUP(X1250,'Department Detail'!$A$2:$F$5229,5,FALSE)</f>
        <v>Business Services - Customer Services</v>
      </c>
      <c r="R1250" s="76"/>
      <c r="X1250" s="14">
        <v>2013</v>
      </c>
    </row>
    <row r="1251" spans="1:24" s="14" customFormat="1" ht="15" thickBot="1" x14ac:dyDescent="0.35">
      <c r="A1251" s="13"/>
      <c r="B1251" s="57" t="s">
        <v>668</v>
      </c>
      <c r="C1251" s="57" t="s">
        <v>213</v>
      </c>
      <c r="D1251" s="56">
        <v>2002.2879999999998</v>
      </c>
      <c r="E1251" s="56"/>
      <c r="F1251" s="14">
        <f>IF(AND(LEFT($C1251,4)&lt;&gt;"8310")*OR(_xlfn.IFNA(MATCH(LEFT($B1251,8),Reference!$E:$E,0),0),(_xlfn.IFNA(MATCH(MID($B1251,5,4),Reference!$E:$E,0),0))),$D1251,)</f>
        <v>0</v>
      </c>
      <c r="G1251" s="14">
        <f t="shared" si="110"/>
        <v>0</v>
      </c>
      <c r="H1251" s="14">
        <f t="shared" si="111"/>
        <v>0</v>
      </c>
      <c r="I1251" s="14">
        <f>IF(AND(F1251=0,G1251=0,H1251=0,_xlfn.IFNA(MATCH(LEFT($B1251,8),Reference!$G:$G,0),0)),0,
IF(AND(F1251=0,G1251=0,H1251=0,_xlfn.IFNA(MATCH(LEFT($B1251,8),Reference!$H:$H,0),0)),$D1251,
IF(AND(F1251=0,G1251=0,H1251=0,_xlfn.IFNA(MATCH(LEFT($C1251,4),Reference!$H:$H,0),0)),$D1251,
IF((AND(F1251=0,G1251=0,H1251=0,(_xlfn.IFNA(MATCH(LEFT($B1251,4),Reference!$H:$H,0),0)))),$D1251,
IF(AND(F1251=0,G1251=0,H1251=0,_xlfn.IFNA(MATCH(MID($B1251,5,4),Reference!$H:$H,0),0),LEFT($C1251,4)&lt;&gt;"8865"),$D1251,0)))))</f>
        <v>2002.2879999999998</v>
      </c>
      <c r="J1251" s="14">
        <f t="shared" si="112"/>
        <v>0</v>
      </c>
      <c r="K1251" s="14">
        <f t="shared" si="113"/>
        <v>2002.2879999999998</v>
      </c>
      <c r="L1251" s="14">
        <f t="shared" si="114"/>
        <v>0</v>
      </c>
      <c r="M1251" s="14" t="str">
        <f>IFERROR(IFERROR(INDEX(Reference!$C:$C,MATCH(VALUE(LEFT(B1251,(FIND("-",B1251,1)-1))),Reference!$B:$B,0)),INDEX(Reference!$C:$C,MATCH((LEFT(B1251,(FIND("-",B1251,1)-1))),Reference!$B:$B,0))),IFERROR(IF(FIND("-",B1251),"Asset Management",""),""))</f>
        <v>DBU/Power Systems Tech</v>
      </c>
      <c r="N1251" s="14" t="str">
        <f>_xlfn.IFNA(INDEX(Reference!$M:$N,MATCH($C1251,Reference!$M:$M,0),2),"Exclude")</f>
        <v>Nonlabor</v>
      </c>
      <c r="O1251" s="14" t="str">
        <f>VLOOKUP(X1251,'Department Detail'!$A$2:$F$5229,5,FALSE)</f>
        <v>Business Services - Business Support &amp; IT</v>
      </c>
      <c r="R1251" s="76"/>
      <c r="X1251" s="14">
        <v>5037</v>
      </c>
    </row>
    <row r="1252" spans="1:24" s="14" customFormat="1" ht="15" thickBot="1" x14ac:dyDescent="0.35">
      <c r="A1252" s="13"/>
      <c r="B1252" s="57" t="s">
        <v>668</v>
      </c>
      <c r="C1252" s="57" t="s">
        <v>188</v>
      </c>
      <c r="D1252" s="56">
        <v>251</v>
      </c>
      <c r="E1252" s="56"/>
      <c r="F1252" s="14">
        <f>IF(AND(LEFT($C1252,4)&lt;&gt;"8310")*OR(_xlfn.IFNA(MATCH(LEFT($B1252,8),Reference!$E:$E,0),0),(_xlfn.IFNA(MATCH(MID($B1252,5,4),Reference!$E:$E,0),0))),$D1252,)</f>
        <v>0</v>
      </c>
      <c r="G1252" s="14">
        <f t="shared" si="110"/>
        <v>0</v>
      </c>
      <c r="H1252" s="14">
        <f t="shared" si="111"/>
        <v>0</v>
      </c>
      <c r="I1252" s="14">
        <f>IF(AND(F1252=0,G1252=0,H1252=0,_xlfn.IFNA(MATCH(LEFT($B1252,8),Reference!$G:$G,0),0)),0,
IF(AND(F1252=0,G1252=0,H1252=0,_xlfn.IFNA(MATCH(LEFT($B1252,8),Reference!$H:$H,0),0)),$D1252,
IF(AND(F1252=0,G1252=0,H1252=0,_xlfn.IFNA(MATCH(LEFT($C1252,4),Reference!$H:$H,0),0)),$D1252,
IF((AND(F1252=0,G1252=0,H1252=0,(_xlfn.IFNA(MATCH(LEFT($B1252,4),Reference!$H:$H,0),0)))),$D1252,
IF(AND(F1252=0,G1252=0,H1252=0,_xlfn.IFNA(MATCH(MID($B1252,5,4),Reference!$H:$H,0),0),LEFT($C1252,4)&lt;&gt;"8865"),$D1252,0)))))</f>
        <v>251</v>
      </c>
      <c r="J1252" s="14">
        <f t="shared" si="112"/>
        <v>0</v>
      </c>
      <c r="K1252" s="14">
        <f t="shared" si="113"/>
        <v>251</v>
      </c>
      <c r="L1252" s="14">
        <f t="shared" si="114"/>
        <v>0</v>
      </c>
      <c r="M1252" s="14" t="str">
        <f>IFERROR(IFERROR(INDEX(Reference!$C:$C,MATCH(VALUE(LEFT(B1252,(FIND("-",B1252,1)-1))),Reference!$B:$B,0)),INDEX(Reference!$C:$C,MATCH((LEFT(B1252,(FIND("-",B1252,1)-1))),Reference!$B:$B,0))),IFERROR(IF(FIND("-",B1252),"Asset Management",""),""))</f>
        <v>DBU/Power Systems Tech</v>
      </c>
      <c r="N1252" s="14" t="str">
        <f>_xlfn.IFNA(INDEX(Reference!$M:$N,MATCH($C1252,Reference!$M:$M,0),2),"Exclude")</f>
        <v>NonUnion Labor</v>
      </c>
      <c r="O1252" s="14" t="str">
        <f>VLOOKUP(X1252,'Department Detail'!$A$2:$F$5229,5,FALSE)</f>
        <v>Business Services - Business Support &amp; IT</v>
      </c>
      <c r="R1252" s="76"/>
      <c r="X1252" s="14">
        <v>5037</v>
      </c>
    </row>
    <row r="1253" spans="1:24" s="14" customFormat="1" ht="15" thickBot="1" x14ac:dyDescent="0.35">
      <c r="A1253" s="13"/>
      <c r="B1253" s="57" t="s">
        <v>668</v>
      </c>
      <c r="C1253" s="57" t="s">
        <v>191</v>
      </c>
      <c r="D1253" s="56">
        <v>2815.3440000000001</v>
      </c>
      <c r="E1253" s="56"/>
      <c r="F1253" s="14">
        <f>IF(AND(LEFT($C1253,4)&lt;&gt;"8310")*OR(_xlfn.IFNA(MATCH(LEFT($B1253,8),Reference!$E:$E,0),0),(_xlfn.IFNA(MATCH(MID($B1253,5,4),Reference!$E:$E,0),0))),$D1253,)</f>
        <v>0</v>
      </c>
      <c r="G1253" s="14">
        <f t="shared" si="110"/>
        <v>0</v>
      </c>
      <c r="H1253" s="14">
        <f t="shared" si="111"/>
        <v>0</v>
      </c>
      <c r="I1253" s="14">
        <f>IF(AND(F1253=0,G1253=0,H1253=0,_xlfn.IFNA(MATCH(LEFT($B1253,8),Reference!$G:$G,0),0)),0,
IF(AND(F1253=0,G1253=0,H1253=0,_xlfn.IFNA(MATCH(LEFT($B1253,8),Reference!$H:$H,0),0)),$D1253,
IF(AND(F1253=0,G1253=0,H1253=0,_xlfn.IFNA(MATCH(LEFT($C1253,4),Reference!$H:$H,0),0)),$D1253,
IF((AND(F1253=0,G1253=0,H1253=0,(_xlfn.IFNA(MATCH(LEFT($B1253,4),Reference!$H:$H,0),0)))),$D1253,
IF(AND(F1253=0,G1253=0,H1253=0,_xlfn.IFNA(MATCH(MID($B1253,5,4),Reference!$H:$H,0),0),LEFT($C1253,4)&lt;&gt;"8865"),$D1253,0)))))</f>
        <v>2815.3440000000001</v>
      </c>
      <c r="J1253" s="14">
        <f t="shared" si="112"/>
        <v>0</v>
      </c>
      <c r="K1253" s="14">
        <f t="shared" si="113"/>
        <v>2815.3440000000001</v>
      </c>
      <c r="L1253" s="14">
        <f t="shared" si="114"/>
        <v>0</v>
      </c>
      <c r="M1253" s="14" t="str">
        <f>IFERROR(IFERROR(INDEX(Reference!$C:$C,MATCH(VALUE(LEFT(B1253,(FIND("-",B1253,1)-1))),Reference!$B:$B,0)),INDEX(Reference!$C:$C,MATCH((LEFT(B1253,(FIND("-",B1253,1)-1))),Reference!$B:$B,0))),IFERROR(IF(FIND("-",B1253),"Asset Management",""),""))</f>
        <v>DBU/Power Systems Tech</v>
      </c>
      <c r="N1253" s="14" t="str">
        <f>_xlfn.IFNA(INDEX(Reference!$M:$N,MATCH($C1253,Reference!$M:$M,0),2),"Exclude")</f>
        <v>Union Labor</v>
      </c>
      <c r="O1253" s="14" t="str">
        <f>VLOOKUP(X1253,'Department Detail'!$A$2:$F$5229,5,FALSE)</f>
        <v>Business Services - Business Support &amp; IT</v>
      </c>
      <c r="R1253" s="76"/>
      <c r="X1253" s="14">
        <v>5037</v>
      </c>
    </row>
    <row r="1254" spans="1:24" s="14" customFormat="1" ht="15" thickBot="1" x14ac:dyDescent="0.35">
      <c r="A1254" s="13"/>
      <c r="B1254" s="57" t="s">
        <v>669</v>
      </c>
      <c r="C1254" s="57" t="s">
        <v>185</v>
      </c>
      <c r="D1254" s="56">
        <v>19580.07</v>
      </c>
      <c r="E1254" s="56"/>
      <c r="F1254" s="14">
        <f>IF(AND(LEFT($C1254,4)&lt;&gt;"8310")*OR(_xlfn.IFNA(MATCH(LEFT($B1254,8),Reference!$E:$E,0),0),(_xlfn.IFNA(MATCH(MID($B1254,5,4),Reference!$E:$E,0),0))),$D1254,)</f>
        <v>0</v>
      </c>
      <c r="G1254" s="14">
        <f t="shared" si="110"/>
        <v>0</v>
      </c>
      <c r="H1254" s="14">
        <f t="shared" si="111"/>
        <v>0</v>
      </c>
      <c r="I1254" s="14">
        <f>IF(AND(F1254=0,G1254=0,H1254=0,_xlfn.IFNA(MATCH(LEFT($B1254,8),Reference!$G:$G,0),0)),0,
IF(AND(F1254=0,G1254=0,H1254=0,_xlfn.IFNA(MATCH(LEFT($B1254,8),Reference!$H:$H,0),0)),$D1254,
IF(AND(F1254=0,G1254=0,H1254=0,_xlfn.IFNA(MATCH(LEFT($C1254,4),Reference!$H:$H,0),0)),$D1254,
IF((AND(F1254=0,G1254=0,H1254=0,(_xlfn.IFNA(MATCH(LEFT($B1254,4),Reference!$H:$H,0),0)))),$D1254,
IF(AND(F1254=0,G1254=0,H1254=0,_xlfn.IFNA(MATCH(MID($B1254,5,4),Reference!$H:$H,0),0),LEFT($C1254,4)&lt;&gt;"8865"),$D1254,0)))))</f>
        <v>19580.07</v>
      </c>
      <c r="J1254" s="14">
        <f t="shared" si="112"/>
        <v>0</v>
      </c>
      <c r="K1254" s="14">
        <f t="shared" si="113"/>
        <v>19580.07</v>
      </c>
      <c r="L1254" s="14">
        <f t="shared" si="114"/>
        <v>0</v>
      </c>
      <c r="M1254" s="14" t="str">
        <f>IFERROR(IFERROR(INDEX(Reference!$C:$C,MATCH(VALUE(LEFT(B1254,(FIND("-",B1254,1)-1))),Reference!$B:$B,0)),INDEX(Reference!$C:$C,MATCH((LEFT(B1254,(FIND("-",B1254,1)-1))),Reference!$B:$B,0))),IFERROR(IF(FIND("-",B1254),"Asset Management",""),""))</f>
        <v>DBU/Power Systems Tech</v>
      </c>
      <c r="N1254" s="14" t="str">
        <f>_xlfn.IFNA(INDEX(Reference!$M:$N,MATCH($C1254,Reference!$M:$M,0),2),"Exclude")</f>
        <v>NonUnion Labor</v>
      </c>
      <c r="O1254" s="14" t="str">
        <f>VLOOKUP(X1254,'Department Detail'!$A$2:$F$5229,5,FALSE)</f>
        <v>Business Services - Business Support &amp; IT</v>
      </c>
      <c r="R1254" s="76"/>
      <c r="X1254" s="14">
        <v>5037</v>
      </c>
    </row>
    <row r="1255" spans="1:24" s="14" customFormat="1" ht="15" thickBot="1" x14ac:dyDescent="0.35">
      <c r="A1255" s="13"/>
      <c r="B1255" s="57" t="s">
        <v>670</v>
      </c>
      <c r="C1255" s="57" t="s">
        <v>191</v>
      </c>
      <c r="D1255" s="56">
        <v>27.527999999999995</v>
      </c>
      <c r="E1255" s="56"/>
      <c r="F1255" s="14">
        <f>IF(AND(LEFT($C1255,4)&lt;&gt;"8310")*OR(_xlfn.IFNA(MATCH(LEFT($B1255,8),Reference!$E:$E,0),0),(_xlfn.IFNA(MATCH(MID($B1255,5,4),Reference!$E:$E,0),0))),$D1255,)</f>
        <v>0</v>
      </c>
      <c r="G1255" s="14">
        <f t="shared" si="110"/>
        <v>0</v>
      </c>
      <c r="H1255" s="14">
        <f t="shared" si="111"/>
        <v>0</v>
      </c>
      <c r="I1255" s="14">
        <f>IF(AND(F1255=0,G1255=0,H1255=0,_xlfn.IFNA(MATCH(LEFT($B1255,8),Reference!$G:$G,0),0)),0,
IF(AND(F1255=0,G1255=0,H1255=0,_xlfn.IFNA(MATCH(LEFT($B1255,8),Reference!$H:$H,0),0)),$D1255,
IF(AND(F1255=0,G1255=0,H1255=0,_xlfn.IFNA(MATCH(LEFT($C1255,4),Reference!$H:$H,0),0)),$D1255,
IF((AND(F1255=0,G1255=0,H1255=0,(_xlfn.IFNA(MATCH(LEFT($B1255,4),Reference!$H:$H,0),0)))),$D1255,
IF(AND(F1255=0,G1255=0,H1255=0,_xlfn.IFNA(MATCH(MID($B1255,5,4),Reference!$H:$H,0),0),LEFT($C1255,4)&lt;&gt;"8865"),$D1255,0)))))</f>
        <v>27.527999999999995</v>
      </c>
      <c r="J1255" s="14">
        <f t="shared" si="112"/>
        <v>0</v>
      </c>
      <c r="K1255" s="14">
        <f t="shared" si="113"/>
        <v>27.527999999999995</v>
      </c>
      <c r="L1255" s="14">
        <f t="shared" si="114"/>
        <v>0</v>
      </c>
      <c r="M1255" s="14" t="str">
        <f>IFERROR(IFERROR(INDEX(Reference!$C:$C,MATCH(VALUE(LEFT(B1255,(FIND("-",B1255,1)-1))),Reference!$B:$B,0)),INDEX(Reference!$C:$C,MATCH((LEFT(B1255,(FIND("-",B1255,1)-1))),Reference!$B:$B,0))),IFERROR(IF(FIND("-",B1255),"Asset Management",""),""))</f>
        <v>DBU/Power Systems Tech</v>
      </c>
      <c r="N1255" s="14" t="str">
        <f>_xlfn.IFNA(INDEX(Reference!$M:$N,MATCH($C1255,Reference!$M:$M,0),2),"Exclude")</f>
        <v>Union Labor</v>
      </c>
      <c r="O1255" s="14" t="str">
        <f>VLOOKUP(X1255,'Department Detail'!$A$2:$F$5229,5,FALSE)</f>
        <v>Business Services - Business Support &amp; IT</v>
      </c>
      <c r="R1255" s="76"/>
      <c r="X1255" s="14">
        <v>5037</v>
      </c>
    </row>
    <row r="1256" spans="1:24" s="14" customFormat="1" ht="15" thickBot="1" x14ac:dyDescent="0.35">
      <c r="A1256" s="13"/>
      <c r="B1256" s="57" t="s">
        <v>671</v>
      </c>
      <c r="C1256" s="57" t="s">
        <v>185</v>
      </c>
      <c r="D1256" s="56">
        <v>15981.268</v>
      </c>
      <c r="E1256" s="56"/>
      <c r="F1256" s="14">
        <f>IF(AND(LEFT($C1256,4)&lt;&gt;"8310")*OR(_xlfn.IFNA(MATCH(LEFT($B1256,8),Reference!$E:$E,0),0),(_xlfn.IFNA(MATCH(MID($B1256,5,4),Reference!$E:$E,0),0))),$D1256,)</f>
        <v>15981.268</v>
      </c>
      <c r="G1256" s="14">
        <f t="shared" si="110"/>
        <v>0</v>
      </c>
      <c r="H1256" s="14">
        <f t="shared" si="111"/>
        <v>0</v>
      </c>
      <c r="I1256" s="14">
        <f>IF(AND(F1256=0,G1256=0,H1256=0,_xlfn.IFNA(MATCH(LEFT($B1256,8),Reference!$G:$G,0),0)),0,
IF(AND(F1256=0,G1256=0,H1256=0,_xlfn.IFNA(MATCH(LEFT($B1256,8),Reference!$H:$H,0),0)),$D1256,
IF(AND(F1256=0,G1256=0,H1256=0,_xlfn.IFNA(MATCH(LEFT($C1256,4),Reference!$H:$H,0),0)),$D1256,
IF((AND(F1256=0,G1256=0,H1256=0,(_xlfn.IFNA(MATCH(LEFT($B1256,4),Reference!$H:$H,0),0)))),$D1256,
IF(AND(F1256=0,G1256=0,H1256=0,_xlfn.IFNA(MATCH(MID($B1256,5,4),Reference!$H:$H,0),0),LEFT($C1256,4)&lt;&gt;"8865"),$D1256,0)))))</f>
        <v>0</v>
      </c>
      <c r="J1256" s="14">
        <f t="shared" si="112"/>
        <v>0</v>
      </c>
      <c r="K1256" s="14">
        <f t="shared" si="113"/>
        <v>15981.268</v>
      </c>
      <c r="L1256" s="14">
        <f t="shared" si="114"/>
        <v>0</v>
      </c>
      <c r="M1256" s="14" t="str">
        <f>IFERROR(IFERROR(INDEX(Reference!$C:$C,MATCH(VALUE(LEFT(B1256,(FIND("-",B1256,1)-1))),Reference!$B:$B,0)),INDEX(Reference!$C:$C,MATCH((LEFT(B1256,(FIND("-",B1256,1)-1))),Reference!$B:$B,0))),IFERROR(IF(FIND("-",B1256),"Asset Management",""),""))</f>
        <v>DBU/Power Systems Tech</v>
      </c>
      <c r="N1256" s="14" t="str">
        <f>_xlfn.IFNA(INDEX(Reference!$M:$N,MATCH($C1256,Reference!$M:$M,0),2),"Exclude")</f>
        <v>NonUnion Labor</v>
      </c>
      <c r="O1256" s="14" t="str">
        <f>VLOOKUP(X1256,'Department Detail'!$A$2:$F$5229,5,FALSE)</f>
        <v>Business Services - Business Support &amp; IT</v>
      </c>
      <c r="R1256" s="76"/>
      <c r="X1256" s="14">
        <v>5037</v>
      </c>
    </row>
    <row r="1257" spans="1:24" s="14" customFormat="1" ht="15" thickBot="1" x14ac:dyDescent="0.35">
      <c r="A1257" s="13"/>
      <c r="B1257" s="57" t="s">
        <v>671</v>
      </c>
      <c r="C1257" s="57" t="s">
        <v>186</v>
      </c>
      <c r="D1257" s="56">
        <v>114046.90800000001</v>
      </c>
      <c r="E1257" s="56"/>
      <c r="F1257" s="14">
        <f>IF(AND(LEFT($C1257,4)&lt;&gt;"8310")*OR(_xlfn.IFNA(MATCH(LEFT($B1257,8),Reference!$E:$E,0),0),(_xlfn.IFNA(MATCH(MID($B1257,5,4),Reference!$E:$E,0),0))),$D1257,)</f>
        <v>114046.90800000001</v>
      </c>
      <c r="G1257" s="14">
        <f t="shared" si="110"/>
        <v>0</v>
      </c>
      <c r="H1257" s="14">
        <f t="shared" si="111"/>
        <v>0</v>
      </c>
      <c r="I1257" s="14">
        <f>IF(AND(F1257=0,G1257=0,H1257=0,_xlfn.IFNA(MATCH(LEFT($B1257,8),Reference!$G:$G,0),0)),0,
IF(AND(F1257=0,G1257=0,H1257=0,_xlfn.IFNA(MATCH(LEFT($B1257,8),Reference!$H:$H,0),0)),$D1257,
IF(AND(F1257=0,G1257=0,H1257=0,_xlfn.IFNA(MATCH(LEFT($C1257,4),Reference!$H:$H,0),0)),$D1257,
IF((AND(F1257=0,G1257=0,H1257=0,(_xlfn.IFNA(MATCH(LEFT($B1257,4),Reference!$H:$H,0),0)))),$D1257,
IF(AND(F1257=0,G1257=0,H1257=0,_xlfn.IFNA(MATCH(MID($B1257,5,4),Reference!$H:$H,0),0),LEFT($C1257,4)&lt;&gt;"8865"),$D1257,0)))))</f>
        <v>0</v>
      </c>
      <c r="J1257" s="14">
        <f t="shared" si="112"/>
        <v>0</v>
      </c>
      <c r="K1257" s="14">
        <f t="shared" si="113"/>
        <v>114046.90800000001</v>
      </c>
      <c r="L1257" s="14">
        <f t="shared" si="114"/>
        <v>0</v>
      </c>
      <c r="M1257" s="14" t="str">
        <f>IFERROR(IFERROR(INDEX(Reference!$C:$C,MATCH(VALUE(LEFT(B1257,(FIND("-",B1257,1)-1))),Reference!$B:$B,0)),INDEX(Reference!$C:$C,MATCH((LEFT(B1257,(FIND("-",B1257,1)-1))),Reference!$B:$B,0))),IFERROR(IF(FIND("-",B1257),"Asset Management",""),""))</f>
        <v>DBU/Power Systems Tech</v>
      </c>
      <c r="N1257" s="14" t="str">
        <f>_xlfn.IFNA(INDEX(Reference!$M:$N,MATCH($C1257,Reference!$M:$M,0),2),"Exclude")</f>
        <v>Union Labor</v>
      </c>
      <c r="O1257" s="14" t="str">
        <f>VLOOKUP(X1257,'Department Detail'!$A$2:$F$5229,5,FALSE)</f>
        <v>Business Services - Business Support &amp; IT</v>
      </c>
      <c r="R1257" s="76"/>
      <c r="X1257" s="14">
        <v>5037</v>
      </c>
    </row>
    <row r="1258" spans="1:24" s="14" customFormat="1" ht="15" thickBot="1" x14ac:dyDescent="0.35">
      <c r="A1258" s="13"/>
      <c r="B1258" s="57" t="s">
        <v>671</v>
      </c>
      <c r="C1258" s="57" t="s">
        <v>197</v>
      </c>
      <c r="D1258" s="56">
        <v>1441.96</v>
      </c>
      <c r="E1258" s="56"/>
      <c r="F1258" s="14">
        <f>IF(AND(LEFT($C1258,4)&lt;&gt;"8310")*OR(_xlfn.IFNA(MATCH(LEFT($B1258,8),Reference!$E:$E,0),0),(_xlfn.IFNA(MATCH(MID($B1258,5,4),Reference!$E:$E,0),0))),$D1258,)</f>
        <v>1441.96</v>
      </c>
      <c r="G1258" s="14">
        <f t="shared" si="110"/>
        <v>0</v>
      </c>
      <c r="H1258" s="14">
        <f t="shared" si="111"/>
        <v>0</v>
      </c>
      <c r="I1258" s="14">
        <f>IF(AND(F1258=0,G1258=0,H1258=0,_xlfn.IFNA(MATCH(LEFT($B1258,8),Reference!$G:$G,0),0)),0,
IF(AND(F1258=0,G1258=0,H1258=0,_xlfn.IFNA(MATCH(LEFT($B1258,8),Reference!$H:$H,0),0)),$D1258,
IF(AND(F1258=0,G1258=0,H1258=0,_xlfn.IFNA(MATCH(LEFT($C1258,4),Reference!$H:$H,0),0)),$D1258,
IF((AND(F1258=0,G1258=0,H1258=0,(_xlfn.IFNA(MATCH(LEFT($B1258,4),Reference!$H:$H,0),0)))),$D1258,
IF(AND(F1258=0,G1258=0,H1258=0,_xlfn.IFNA(MATCH(MID($B1258,5,4),Reference!$H:$H,0),0),LEFT($C1258,4)&lt;&gt;"8865"),$D1258,0)))))</f>
        <v>0</v>
      </c>
      <c r="J1258" s="14">
        <f t="shared" si="112"/>
        <v>0</v>
      </c>
      <c r="K1258" s="14">
        <f t="shared" si="113"/>
        <v>1441.96</v>
      </c>
      <c r="L1258" s="14">
        <f t="shared" si="114"/>
        <v>0</v>
      </c>
      <c r="M1258" s="14" t="str">
        <f>IFERROR(IFERROR(INDEX(Reference!$C:$C,MATCH(VALUE(LEFT(B1258,(FIND("-",B1258,1)-1))),Reference!$B:$B,0)),INDEX(Reference!$C:$C,MATCH((LEFT(B1258,(FIND("-",B1258,1)-1))),Reference!$B:$B,0))),IFERROR(IF(FIND("-",B1258),"Asset Management",""),""))</f>
        <v>DBU/Power Systems Tech</v>
      </c>
      <c r="N1258" s="14" t="str">
        <f>_xlfn.IFNA(INDEX(Reference!$M:$N,MATCH($C1258,Reference!$M:$M,0),2),"Exclude")</f>
        <v>Union Labor</v>
      </c>
      <c r="O1258" s="14" t="str">
        <f>VLOOKUP(X1258,'Department Detail'!$A$2:$F$5229,5,FALSE)</f>
        <v>Business Services - Business Support &amp; IT</v>
      </c>
      <c r="R1258" s="76"/>
      <c r="X1258" s="14">
        <v>5037</v>
      </c>
    </row>
    <row r="1259" spans="1:24" s="14" customFormat="1" ht="15" thickBot="1" x14ac:dyDescent="0.35">
      <c r="A1259" s="13"/>
      <c r="B1259" s="57" t="s">
        <v>672</v>
      </c>
      <c r="C1259" s="57" t="s">
        <v>253</v>
      </c>
      <c r="D1259" s="56">
        <v>71.400000000000006</v>
      </c>
      <c r="E1259" s="56"/>
      <c r="F1259" s="14">
        <f>IF(AND(LEFT($C1259,4)&lt;&gt;"8310")*OR(_xlfn.IFNA(MATCH(LEFT($B1259,8),Reference!$E:$E,0),0),(_xlfn.IFNA(MATCH(MID($B1259,5,4),Reference!$E:$E,0),0))),$D1259,)</f>
        <v>0</v>
      </c>
      <c r="G1259" s="14">
        <f t="shared" si="110"/>
        <v>0</v>
      </c>
      <c r="H1259" s="14">
        <f t="shared" si="111"/>
        <v>0</v>
      </c>
      <c r="I1259" s="14">
        <f>IF(AND(F1259=0,G1259=0,H1259=0,_xlfn.IFNA(MATCH(LEFT($B1259,8),Reference!$G:$G,0),0)),0,
IF(AND(F1259=0,G1259=0,H1259=0,_xlfn.IFNA(MATCH(LEFT($B1259,8),Reference!$H:$H,0),0)),$D1259,
IF(AND(F1259=0,G1259=0,H1259=0,_xlfn.IFNA(MATCH(LEFT($C1259,4),Reference!$H:$H,0),0)),$D1259,
IF((AND(F1259=0,G1259=0,H1259=0,(_xlfn.IFNA(MATCH(LEFT($B1259,4),Reference!$H:$H,0),0)))),$D1259,
IF(AND(F1259=0,G1259=0,H1259=0,_xlfn.IFNA(MATCH(MID($B1259,5,4),Reference!$H:$H,0),0),LEFT($C1259,4)&lt;&gt;"8865"),$D1259,0)))))</f>
        <v>71.400000000000006</v>
      </c>
      <c r="J1259" s="14">
        <f t="shared" si="112"/>
        <v>0</v>
      </c>
      <c r="K1259" s="14">
        <f t="shared" si="113"/>
        <v>71.400000000000006</v>
      </c>
      <c r="L1259" s="14">
        <f t="shared" si="114"/>
        <v>0</v>
      </c>
      <c r="M1259" s="14" t="str">
        <f>IFERROR(IFERROR(INDEX(Reference!$C:$C,MATCH(VALUE(LEFT(B1259,(FIND("-",B1259,1)-1))),Reference!$B:$B,0)),INDEX(Reference!$C:$C,MATCH((LEFT(B1259,(FIND("-",B1259,1)-1))),Reference!$B:$B,0))),IFERROR(IF(FIND("-",B1259),"Asset Management",""),""))</f>
        <v>DBU/Power Systems Tech</v>
      </c>
      <c r="N1259" s="14" t="str">
        <f>_xlfn.IFNA(INDEX(Reference!$M:$N,MATCH($C1259,Reference!$M:$M,0),2),"Exclude")</f>
        <v>Nonlabor</v>
      </c>
      <c r="O1259" s="14" t="str">
        <f>VLOOKUP(X1259,'Department Detail'!$A$2:$F$5229,5,FALSE)</f>
        <v>Business Services - Business Support &amp; IT</v>
      </c>
      <c r="R1259" s="76"/>
      <c r="X1259" s="14">
        <v>5037</v>
      </c>
    </row>
    <row r="1260" spans="1:24" s="14" customFormat="1" ht="15" thickBot="1" x14ac:dyDescent="0.35">
      <c r="A1260" s="13"/>
      <c r="B1260" s="57" t="s">
        <v>673</v>
      </c>
      <c r="C1260" s="57" t="s">
        <v>190</v>
      </c>
      <c r="D1260" s="56">
        <v>160.24</v>
      </c>
      <c r="E1260" s="56"/>
      <c r="F1260" s="14">
        <f>IF(AND(LEFT($C1260,4)&lt;&gt;"8310")*OR(_xlfn.IFNA(MATCH(LEFT($B1260,8),Reference!$E:$E,0),0),(_xlfn.IFNA(MATCH(MID($B1260,5,4),Reference!$E:$E,0),0))),$D1260,)</f>
        <v>0</v>
      </c>
      <c r="G1260" s="14">
        <f t="shared" si="110"/>
        <v>0</v>
      </c>
      <c r="H1260" s="14">
        <f t="shared" si="111"/>
        <v>0</v>
      </c>
      <c r="I1260" s="14">
        <f>IF(AND(F1260=0,G1260=0,H1260=0,_xlfn.IFNA(MATCH(LEFT($B1260,8),Reference!$G:$G,0),0)),0,
IF(AND(F1260=0,G1260=0,H1260=0,_xlfn.IFNA(MATCH(LEFT($B1260,8),Reference!$H:$H,0),0)),$D1260,
IF(AND(F1260=0,G1260=0,H1260=0,_xlfn.IFNA(MATCH(LEFT($C1260,4),Reference!$H:$H,0),0)),$D1260,
IF((AND(F1260=0,G1260=0,H1260=0,(_xlfn.IFNA(MATCH(LEFT($B1260,4),Reference!$H:$H,0),0)))),$D1260,
IF(AND(F1260=0,G1260=0,H1260=0,_xlfn.IFNA(MATCH(MID($B1260,5,4),Reference!$H:$H,0),0),LEFT($C1260,4)&lt;&gt;"8865"),$D1260,0)))))</f>
        <v>0</v>
      </c>
      <c r="J1260" s="14">
        <f t="shared" si="112"/>
        <v>160.24</v>
      </c>
      <c r="K1260" s="14">
        <f t="shared" si="113"/>
        <v>160.24</v>
      </c>
      <c r="L1260" s="14">
        <f t="shared" si="114"/>
        <v>0</v>
      </c>
      <c r="M1260" s="14" t="str">
        <f>IFERROR(IFERROR(INDEX(Reference!$C:$C,MATCH(VALUE(LEFT(B1260,(FIND("-",B1260,1)-1))),Reference!$B:$B,0)),INDEX(Reference!$C:$C,MATCH((LEFT(B1260,(FIND("-",B1260,1)-1))),Reference!$B:$B,0))),IFERROR(IF(FIND("-",B1260),"Asset Management",""),""))</f>
        <v>DBU/Power Systems Tech</v>
      </c>
      <c r="N1260" s="14" t="str">
        <f>_xlfn.IFNA(INDEX(Reference!$M:$N,MATCH($C1260,Reference!$M:$M,0),2),"Exclude")</f>
        <v>Nonlabor</v>
      </c>
      <c r="O1260" s="14" t="str">
        <f>VLOOKUP(X1260,'Department Detail'!$A$2:$F$5229,5,FALSE)</f>
        <v>Business Services - Business Support &amp; IT</v>
      </c>
      <c r="R1260" s="76"/>
      <c r="X1260" s="14">
        <v>5037</v>
      </c>
    </row>
    <row r="1261" spans="1:24" s="14" customFormat="1" ht="15" thickBot="1" x14ac:dyDescent="0.35">
      <c r="A1261" s="13"/>
      <c r="B1261" s="57" t="s">
        <v>673</v>
      </c>
      <c r="C1261" s="57" t="s">
        <v>186</v>
      </c>
      <c r="D1261" s="56">
        <v>26610.378000000004</v>
      </c>
      <c r="E1261" s="56"/>
      <c r="F1261" s="14">
        <f>IF(AND(LEFT($C1261,4)&lt;&gt;"8310")*OR(_xlfn.IFNA(MATCH(LEFT($B1261,8),Reference!$E:$E,0),0),(_xlfn.IFNA(MATCH(MID($B1261,5,4),Reference!$E:$E,0),0))),$D1261,)</f>
        <v>0</v>
      </c>
      <c r="G1261" s="14">
        <f t="shared" si="110"/>
        <v>0</v>
      </c>
      <c r="H1261" s="14">
        <f t="shared" si="111"/>
        <v>0</v>
      </c>
      <c r="I1261" s="14">
        <f>IF(AND(F1261=0,G1261=0,H1261=0,_xlfn.IFNA(MATCH(LEFT($B1261,8),Reference!$G:$G,0),0)),0,
IF(AND(F1261=0,G1261=0,H1261=0,_xlfn.IFNA(MATCH(LEFT($B1261,8),Reference!$H:$H,0),0)),$D1261,
IF(AND(F1261=0,G1261=0,H1261=0,_xlfn.IFNA(MATCH(LEFT($C1261,4),Reference!$H:$H,0),0)),$D1261,
IF((AND(F1261=0,G1261=0,H1261=0,(_xlfn.IFNA(MATCH(LEFT($B1261,4),Reference!$H:$H,0),0)))),$D1261,
IF(AND(F1261=0,G1261=0,H1261=0,_xlfn.IFNA(MATCH(MID($B1261,5,4),Reference!$H:$H,0),0),LEFT($C1261,4)&lt;&gt;"8865"),$D1261,0)))))</f>
        <v>0</v>
      </c>
      <c r="J1261" s="14">
        <f t="shared" si="112"/>
        <v>26610.378000000004</v>
      </c>
      <c r="K1261" s="14">
        <f t="shared" si="113"/>
        <v>26610.378000000004</v>
      </c>
      <c r="L1261" s="14">
        <f t="shared" si="114"/>
        <v>0</v>
      </c>
      <c r="M1261" s="14" t="str">
        <f>IFERROR(IFERROR(INDEX(Reference!$C:$C,MATCH(VALUE(LEFT(B1261,(FIND("-",B1261,1)-1))),Reference!$B:$B,0)),INDEX(Reference!$C:$C,MATCH((LEFT(B1261,(FIND("-",B1261,1)-1))),Reference!$B:$B,0))),IFERROR(IF(FIND("-",B1261),"Asset Management",""),""))</f>
        <v>DBU/Power Systems Tech</v>
      </c>
      <c r="N1261" s="14" t="str">
        <f>_xlfn.IFNA(INDEX(Reference!$M:$N,MATCH($C1261,Reference!$M:$M,0),2),"Exclude")</f>
        <v>Union Labor</v>
      </c>
      <c r="O1261" s="14" t="str">
        <f>VLOOKUP(X1261,'Department Detail'!$A$2:$F$5229,5,FALSE)</f>
        <v>Business Services - Business Support &amp; IT</v>
      </c>
      <c r="R1261" s="76"/>
      <c r="X1261" s="14">
        <v>5037</v>
      </c>
    </row>
    <row r="1262" spans="1:24" s="14" customFormat="1" ht="15" thickBot="1" x14ac:dyDescent="0.35">
      <c r="A1262" s="13"/>
      <c r="B1262" s="57" t="s">
        <v>673</v>
      </c>
      <c r="C1262" s="57" t="s">
        <v>231</v>
      </c>
      <c r="D1262" s="56">
        <v>20</v>
      </c>
      <c r="E1262" s="56"/>
      <c r="F1262" s="14">
        <f>IF(AND(LEFT($C1262,4)&lt;&gt;"8310")*OR(_xlfn.IFNA(MATCH(LEFT($B1262,8),Reference!$E:$E,0),0),(_xlfn.IFNA(MATCH(MID($B1262,5,4),Reference!$E:$E,0),0))),$D1262,)</f>
        <v>0</v>
      </c>
      <c r="G1262" s="14">
        <f t="shared" si="110"/>
        <v>0</v>
      </c>
      <c r="H1262" s="14">
        <f t="shared" si="111"/>
        <v>0</v>
      </c>
      <c r="I1262" s="14">
        <f>IF(AND(F1262=0,G1262=0,H1262=0,_xlfn.IFNA(MATCH(LEFT($B1262,8),Reference!$G:$G,0),0)),0,
IF(AND(F1262=0,G1262=0,H1262=0,_xlfn.IFNA(MATCH(LEFT($B1262,8),Reference!$H:$H,0),0)),$D1262,
IF(AND(F1262=0,G1262=0,H1262=0,_xlfn.IFNA(MATCH(LEFT($C1262,4),Reference!$H:$H,0),0)),$D1262,
IF((AND(F1262=0,G1262=0,H1262=0,(_xlfn.IFNA(MATCH(LEFT($B1262,4),Reference!$H:$H,0),0)))),$D1262,
IF(AND(F1262=0,G1262=0,H1262=0,_xlfn.IFNA(MATCH(MID($B1262,5,4),Reference!$H:$H,0),0),LEFT($C1262,4)&lt;&gt;"8865"),$D1262,0)))))</f>
        <v>0</v>
      </c>
      <c r="J1262" s="14">
        <f t="shared" si="112"/>
        <v>20</v>
      </c>
      <c r="K1262" s="14">
        <f t="shared" si="113"/>
        <v>20</v>
      </c>
      <c r="L1262" s="14">
        <f t="shared" si="114"/>
        <v>0</v>
      </c>
      <c r="M1262" s="14" t="str">
        <f>IFERROR(IFERROR(INDEX(Reference!$C:$C,MATCH(VALUE(LEFT(B1262,(FIND("-",B1262,1)-1))),Reference!$B:$B,0)),INDEX(Reference!$C:$C,MATCH((LEFT(B1262,(FIND("-",B1262,1)-1))),Reference!$B:$B,0))),IFERROR(IF(FIND("-",B1262),"Asset Management",""),""))</f>
        <v>DBU/Power Systems Tech</v>
      </c>
      <c r="N1262" s="14" t="str">
        <f>_xlfn.IFNA(INDEX(Reference!$M:$N,MATCH($C1262,Reference!$M:$M,0),2),"Exclude")</f>
        <v>Nonlabor</v>
      </c>
      <c r="O1262" s="14" t="str">
        <f>VLOOKUP(X1262,'Department Detail'!$A$2:$F$5229,5,FALSE)</f>
        <v>Business Services - Business Support &amp; IT</v>
      </c>
      <c r="R1262" s="76"/>
      <c r="X1262" s="14">
        <v>5037</v>
      </c>
    </row>
    <row r="1263" spans="1:24" s="14" customFormat="1" ht="15" thickBot="1" x14ac:dyDescent="0.35">
      <c r="A1263" s="13"/>
      <c r="B1263" s="57" t="s">
        <v>673</v>
      </c>
      <c r="C1263" s="57" t="s">
        <v>182</v>
      </c>
      <c r="D1263" s="56">
        <v>3118.2219999999998</v>
      </c>
      <c r="E1263" s="56"/>
      <c r="F1263" s="14">
        <f>IF(AND(LEFT($C1263,4)&lt;&gt;"8310")*OR(_xlfn.IFNA(MATCH(LEFT($B1263,8),Reference!$E:$E,0),0),(_xlfn.IFNA(MATCH(MID($B1263,5,4),Reference!$E:$E,0),0))),$D1263,)</f>
        <v>0</v>
      </c>
      <c r="G1263" s="14">
        <f t="shared" si="110"/>
        <v>0</v>
      </c>
      <c r="H1263" s="14">
        <f t="shared" si="111"/>
        <v>0</v>
      </c>
      <c r="I1263" s="14">
        <f>IF(AND(F1263=0,G1263=0,H1263=0,_xlfn.IFNA(MATCH(LEFT($B1263,8),Reference!$G:$G,0),0)),0,
IF(AND(F1263=0,G1263=0,H1263=0,_xlfn.IFNA(MATCH(LEFT($B1263,8),Reference!$H:$H,0),0)),$D1263,
IF(AND(F1263=0,G1263=0,H1263=0,_xlfn.IFNA(MATCH(LEFT($C1263,4),Reference!$H:$H,0),0)),$D1263,
IF((AND(F1263=0,G1263=0,H1263=0,(_xlfn.IFNA(MATCH(LEFT($B1263,4),Reference!$H:$H,0),0)))),$D1263,
IF(AND(F1263=0,G1263=0,H1263=0,_xlfn.IFNA(MATCH(MID($B1263,5,4),Reference!$H:$H,0),0),LEFT($C1263,4)&lt;&gt;"8865"),$D1263,0)))))</f>
        <v>0</v>
      </c>
      <c r="J1263" s="14">
        <f t="shared" si="112"/>
        <v>3118.2219999999998</v>
      </c>
      <c r="K1263" s="14">
        <f t="shared" si="113"/>
        <v>3118.2219999999998</v>
      </c>
      <c r="L1263" s="14">
        <f t="shared" si="114"/>
        <v>0</v>
      </c>
      <c r="M1263" s="14" t="str">
        <f>IFERROR(IFERROR(INDEX(Reference!$C:$C,MATCH(VALUE(LEFT(B1263,(FIND("-",B1263,1)-1))),Reference!$B:$B,0)),INDEX(Reference!$C:$C,MATCH((LEFT(B1263,(FIND("-",B1263,1)-1))),Reference!$B:$B,0))),IFERROR(IF(FIND("-",B1263),"Asset Management",""),""))</f>
        <v>DBU/Power Systems Tech</v>
      </c>
      <c r="N1263" s="14" t="str">
        <f>_xlfn.IFNA(INDEX(Reference!$M:$N,MATCH($C1263,Reference!$M:$M,0),2),"Exclude")</f>
        <v>Nonlabor</v>
      </c>
      <c r="O1263" s="14" t="str">
        <f>VLOOKUP(X1263,'Department Detail'!$A$2:$F$5229,5,FALSE)</f>
        <v>Business Services - Business Support &amp; IT</v>
      </c>
      <c r="R1263" s="76"/>
      <c r="X1263" s="14">
        <v>5037</v>
      </c>
    </row>
    <row r="1264" spans="1:24" s="14" customFormat="1" ht="15" thickBot="1" x14ac:dyDescent="0.35">
      <c r="A1264" s="13"/>
      <c r="B1264" s="57" t="s">
        <v>673</v>
      </c>
      <c r="C1264" s="57" t="s">
        <v>191</v>
      </c>
      <c r="D1264" s="56">
        <v>5075.09</v>
      </c>
      <c r="E1264" s="56"/>
      <c r="F1264" s="14">
        <f>IF(AND(LEFT($C1264,4)&lt;&gt;"8310")*OR(_xlfn.IFNA(MATCH(LEFT($B1264,8),Reference!$E:$E,0),0),(_xlfn.IFNA(MATCH(MID($B1264,5,4),Reference!$E:$E,0),0))),$D1264,)</f>
        <v>0</v>
      </c>
      <c r="G1264" s="14">
        <f t="shared" si="110"/>
        <v>0</v>
      </c>
      <c r="H1264" s="14">
        <f t="shared" si="111"/>
        <v>0</v>
      </c>
      <c r="I1264" s="14">
        <f>IF(AND(F1264=0,G1264=0,H1264=0,_xlfn.IFNA(MATCH(LEFT($B1264,8),Reference!$G:$G,0),0)),0,
IF(AND(F1264=0,G1264=0,H1264=0,_xlfn.IFNA(MATCH(LEFT($B1264,8),Reference!$H:$H,0),0)),$D1264,
IF(AND(F1264=0,G1264=0,H1264=0,_xlfn.IFNA(MATCH(LEFT($C1264,4),Reference!$H:$H,0),0)),$D1264,
IF((AND(F1264=0,G1264=0,H1264=0,(_xlfn.IFNA(MATCH(LEFT($B1264,4),Reference!$H:$H,0),0)))),$D1264,
IF(AND(F1264=0,G1264=0,H1264=0,_xlfn.IFNA(MATCH(MID($B1264,5,4),Reference!$H:$H,0),0),LEFT($C1264,4)&lt;&gt;"8865"),$D1264,0)))))</f>
        <v>0</v>
      </c>
      <c r="J1264" s="14">
        <f t="shared" si="112"/>
        <v>5075.09</v>
      </c>
      <c r="K1264" s="14">
        <f t="shared" si="113"/>
        <v>5075.09</v>
      </c>
      <c r="L1264" s="14">
        <f t="shared" si="114"/>
        <v>0</v>
      </c>
      <c r="M1264" s="14" t="str">
        <f>IFERROR(IFERROR(INDEX(Reference!$C:$C,MATCH(VALUE(LEFT(B1264,(FIND("-",B1264,1)-1))),Reference!$B:$B,0)),INDEX(Reference!$C:$C,MATCH((LEFT(B1264,(FIND("-",B1264,1)-1))),Reference!$B:$B,0))),IFERROR(IF(FIND("-",B1264),"Asset Management",""),""))</f>
        <v>DBU/Power Systems Tech</v>
      </c>
      <c r="N1264" s="14" t="str">
        <f>_xlfn.IFNA(INDEX(Reference!$M:$N,MATCH($C1264,Reference!$M:$M,0),2),"Exclude")</f>
        <v>Union Labor</v>
      </c>
      <c r="O1264" s="14" t="str">
        <f>VLOOKUP(X1264,'Department Detail'!$A$2:$F$5229,5,FALSE)</f>
        <v>Business Services - Business Support &amp; IT</v>
      </c>
      <c r="R1264" s="76"/>
      <c r="X1264" s="14">
        <v>5037</v>
      </c>
    </row>
    <row r="1265" spans="1:24" s="14" customFormat="1" ht="15" thickBot="1" x14ac:dyDescent="0.35">
      <c r="A1265" s="13"/>
      <c r="B1265" s="57" t="s">
        <v>674</v>
      </c>
      <c r="C1265" s="57" t="s">
        <v>191</v>
      </c>
      <c r="D1265" s="56">
        <v>188.792</v>
      </c>
      <c r="E1265" s="56"/>
      <c r="F1265" s="14">
        <f>IF(AND(LEFT($C1265,4)&lt;&gt;"8310")*OR(_xlfn.IFNA(MATCH(LEFT($B1265,8),Reference!$E:$E,0),0),(_xlfn.IFNA(MATCH(MID($B1265,5,4),Reference!$E:$E,0),0))),$D1265,)</f>
        <v>0</v>
      </c>
      <c r="G1265" s="14">
        <f t="shared" si="110"/>
        <v>0</v>
      </c>
      <c r="H1265" s="14">
        <f t="shared" si="111"/>
        <v>0</v>
      </c>
      <c r="I1265" s="14">
        <f>IF(AND(F1265=0,G1265=0,H1265=0,_xlfn.IFNA(MATCH(LEFT($B1265,8),Reference!$G:$G,0),0)),0,
IF(AND(F1265=0,G1265=0,H1265=0,_xlfn.IFNA(MATCH(LEFT($B1265,8),Reference!$H:$H,0),0)),$D1265,
IF(AND(F1265=0,G1265=0,H1265=0,_xlfn.IFNA(MATCH(LEFT($C1265,4),Reference!$H:$H,0),0)),$D1265,
IF((AND(F1265=0,G1265=0,H1265=0,(_xlfn.IFNA(MATCH(LEFT($B1265,4),Reference!$H:$H,0),0)))),$D1265,
IF(AND(F1265=0,G1265=0,H1265=0,_xlfn.IFNA(MATCH(MID($B1265,5,4),Reference!$H:$H,0),0),LEFT($C1265,4)&lt;&gt;"8865"),$D1265,0)))))</f>
        <v>0</v>
      </c>
      <c r="J1265" s="14">
        <f t="shared" si="112"/>
        <v>188.792</v>
      </c>
      <c r="K1265" s="14">
        <f t="shared" si="113"/>
        <v>188.792</v>
      </c>
      <c r="L1265" s="14">
        <f t="shared" si="114"/>
        <v>0</v>
      </c>
      <c r="M1265" s="14" t="str">
        <f>IFERROR(IFERROR(INDEX(Reference!$C:$C,MATCH(VALUE(LEFT(B1265,(FIND("-",B1265,1)-1))),Reference!$B:$B,0)),INDEX(Reference!$C:$C,MATCH((LEFT(B1265,(FIND("-",B1265,1)-1))),Reference!$B:$B,0))),IFERROR(IF(FIND("-",B1265),"Asset Management",""),""))</f>
        <v>DBU/Power Systems Tech</v>
      </c>
      <c r="N1265" s="14" t="str">
        <f>_xlfn.IFNA(INDEX(Reference!$M:$N,MATCH($C1265,Reference!$M:$M,0),2),"Exclude")</f>
        <v>Union Labor</v>
      </c>
      <c r="O1265" s="14" t="str">
        <f>VLOOKUP(X1265,'Department Detail'!$A$2:$F$5229,5,FALSE)</f>
        <v>Business Services - Business Support &amp; IT</v>
      </c>
      <c r="R1265" s="76"/>
      <c r="X1265" s="14">
        <v>5037</v>
      </c>
    </row>
    <row r="1266" spans="1:24" s="14" customFormat="1" ht="15" thickBot="1" x14ac:dyDescent="0.35">
      <c r="A1266" s="13"/>
      <c r="B1266" s="57" t="s">
        <v>675</v>
      </c>
      <c r="C1266" s="57" t="s">
        <v>186</v>
      </c>
      <c r="D1266" s="56">
        <v>5867.4160000000002</v>
      </c>
      <c r="E1266" s="56"/>
      <c r="F1266" s="14">
        <f>IF(AND(LEFT($C1266,4)&lt;&gt;"8310")*OR(_xlfn.IFNA(MATCH(LEFT($B1266,8),Reference!$E:$E,0),0),(_xlfn.IFNA(MATCH(MID($B1266,5,4),Reference!$E:$E,0),0))),$D1266,)</f>
        <v>0</v>
      </c>
      <c r="G1266" s="14">
        <f t="shared" si="110"/>
        <v>0</v>
      </c>
      <c r="H1266" s="14">
        <f t="shared" si="111"/>
        <v>0</v>
      </c>
      <c r="I1266" s="14">
        <f>IF(AND(F1266=0,G1266=0,H1266=0,_xlfn.IFNA(MATCH(LEFT($B1266,8),Reference!$G:$G,0),0)),0,
IF(AND(F1266=0,G1266=0,H1266=0,_xlfn.IFNA(MATCH(LEFT($B1266,8),Reference!$H:$H,0),0)),$D1266,
IF(AND(F1266=0,G1266=0,H1266=0,_xlfn.IFNA(MATCH(LEFT($C1266,4),Reference!$H:$H,0),0)),$D1266,
IF((AND(F1266=0,G1266=0,H1266=0,(_xlfn.IFNA(MATCH(LEFT($B1266,4),Reference!$H:$H,0),0)))),$D1266,
IF(AND(F1266=0,G1266=0,H1266=0,_xlfn.IFNA(MATCH(MID($B1266,5,4),Reference!$H:$H,0),0),LEFT($C1266,4)&lt;&gt;"8865"),$D1266,0)))))</f>
        <v>0</v>
      </c>
      <c r="J1266" s="14">
        <f t="shared" si="112"/>
        <v>5867.4160000000002</v>
      </c>
      <c r="K1266" s="14">
        <f t="shared" si="113"/>
        <v>5867.4160000000002</v>
      </c>
      <c r="L1266" s="14">
        <f t="shared" si="114"/>
        <v>0</v>
      </c>
      <c r="M1266" s="14" t="str">
        <f>IFERROR(IFERROR(INDEX(Reference!$C:$C,MATCH(VALUE(LEFT(B1266,(FIND("-",B1266,1)-1))),Reference!$B:$B,0)),INDEX(Reference!$C:$C,MATCH((LEFT(B1266,(FIND("-",B1266,1)-1))),Reference!$B:$B,0))),IFERROR(IF(FIND("-",B1266),"Asset Management",""),""))</f>
        <v>DBU/Power Systems Tech</v>
      </c>
      <c r="N1266" s="14" t="str">
        <f>_xlfn.IFNA(INDEX(Reference!$M:$N,MATCH($C1266,Reference!$M:$M,0),2),"Exclude")</f>
        <v>Union Labor</v>
      </c>
      <c r="O1266" s="14" t="str">
        <f>VLOOKUP(X1266,'Department Detail'!$A$2:$F$5229,5,FALSE)</f>
        <v>Business Services - Business Support &amp; IT</v>
      </c>
      <c r="R1266" s="76"/>
      <c r="X1266" s="14">
        <v>5037</v>
      </c>
    </row>
    <row r="1267" spans="1:24" s="14" customFormat="1" ht="15" thickBot="1" x14ac:dyDescent="0.35">
      <c r="A1267" s="13"/>
      <c r="B1267" s="57" t="s">
        <v>675</v>
      </c>
      <c r="C1267" s="57" t="s">
        <v>202</v>
      </c>
      <c r="D1267" s="56">
        <v>145.27999999999997</v>
      </c>
      <c r="E1267" s="56"/>
      <c r="F1267" s="14">
        <f>IF(AND(LEFT($C1267,4)&lt;&gt;"8310")*OR(_xlfn.IFNA(MATCH(LEFT($B1267,8),Reference!$E:$E,0),0),(_xlfn.IFNA(MATCH(MID($B1267,5,4),Reference!$E:$E,0),0))),$D1267,)</f>
        <v>0</v>
      </c>
      <c r="G1267" s="14">
        <f t="shared" si="110"/>
        <v>0</v>
      </c>
      <c r="H1267" s="14">
        <f t="shared" si="111"/>
        <v>0</v>
      </c>
      <c r="I1267" s="14">
        <f>IF(AND(F1267=0,G1267=0,H1267=0,_xlfn.IFNA(MATCH(LEFT($B1267,8),Reference!$G:$G,0),0)),0,
IF(AND(F1267=0,G1267=0,H1267=0,_xlfn.IFNA(MATCH(LEFT($B1267,8),Reference!$H:$H,0),0)),$D1267,
IF(AND(F1267=0,G1267=0,H1267=0,_xlfn.IFNA(MATCH(LEFT($C1267,4),Reference!$H:$H,0),0)),$D1267,
IF((AND(F1267=0,G1267=0,H1267=0,(_xlfn.IFNA(MATCH(LEFT($B1267,4),Reference!$H:$H,0),0)))),$D1267,
IF(AND(F1267=0,G1267=0,H1267=0,_xlfn.IFNA(MATCH(MID($B1267,5,4),Reference!$H:$H,0),0),LEFT($C1267,4)&lt;&gt;"8865"),$D1267,0)))))</f>
        <v>0</v>
      </c>
      <c r="J1267" s="14">
        <f t="shared" si="112"/>
        <v>145.27999999999997</v>
      </c>
      <c r="K1267" s="14">
        <f t="shared" si="113"/>
        <v>145.27999999999997</v>
      </c>
      <c r="L1267" s="14">
        <f t="shared" si="114"/>
        <v>0</v>
      </c>
      <c r="M1267" s="14" t="str">
        <f>IFERROR(IFERROR(INDEX(Reference!$C:$C,MATCH(VALUE(LEFT(B1267,(FIND("-",B1267,1)-1))),Reference!$B:$B,0)),INDEX(Reference!$C:$C,MATCH((LEFT(B1267,(FIND("-",B1267,1)-1))),Reference!$B:$B,0))),IFERROR(IF(FIND("-",B1267),"Asset Management",""),""))</f>
        <v>DBU/Power Systems Tech</v>
      </c>
      <c r="N1267" s="14" t="str">
        <f>_xlfn.IFNA(INDEX(Reference!$M:$N,MATCH($C1267,Reference!$M:$M,0),2),"Exclude")</f>
        <v>Nonlabor</v>
      </c>
      <c r="O1267" s="14" t="str">
        <f>VLOOKUP(X1267,'Department Detail'!$A$2:$F$5229,5,FALSE)</f>
        <v>Business Services - Business Support &amp; IT</v>
      </c>
      <c r="R1267" s="76"/>
      <c r="X1267" s="14">
        <v>5037</v>
      </c>
    </row>
    <row r="1268" spans="1:24" s="14" customFormat="1" ht="15" thickBot="1" x14ac:dyDescent="0.35">
      <c r="A1268" s="13"/>
      <c r="B1268" s="57" t="s">
        <v>675</v>
      </c>
      <c r="C1268" s="57" t="s">
        <v>231</v>
      </c>
      <c r="D1268" s="56">
        <v>32.200000000000003</v>
      </c>
      <c r="E1268" s="56"/>
      <c r="F1268" s="14">
        <f>IF(AND(LEFT($C1268,4)&lt;&gt;"8310")*OR(_xlfn.IFNA(MATCH(LEFT($B1268,8),Reference!$E:$E,0),0),(_xlfn.IFNA(MATCH(MID($B1268,5,4),Reference!$E:$E,0),0))),$D1268,)</f>
        <v>0</v>
      </c>
      <c r="G1268" s="14">
        <f t="shared" si="110"/>
        <v>0</v>
      </c>
      <c r="H1268" s="14">
        <f t="shared" si="111"/>
        <v>0</v>
      </c>
      <c r="I1268" s="14">
        <f>IF(AND(F1268=0,G1268=0,H1268=0,_xlfn.IFNA(MATCH(LEFT($B1268,8),Reference!$G:$G,0),0)),0,
IF(AND(F1268=0,G1268=0,H1268=0,_xlfn.IFNA(MATCH(LEFT($B1268,8),Reference!$H:$H,0),0)),$D1268,
IF(AND(F1268=0,G1268=0,H1268=0,_xlfn.IFNA(MATCH(LEFT($C1268,4),Reference!$H:$H,0),0)),$D1268,
IF((AND(F1268=0,G1268=0,H1268=0,(_xlfn.IFNA(MATCH(LEFT($B1268,4),Reference!$H:$H,0),0)))),$D1268,
IF(AND(F1268=0,G1268=0,H1268=0,_xlfn.IFNA(MATCH(MID($B1268,5,4),Reference!$H:$H,0),0),LEFT($C1268,4)&lt;&gt;"8865"),$D1268,0)))))</f>
        <v>0</v>
      </c>
      <c r="J1268" s="14">
        <f t="shared" si="112"/>
        <v>32.200000000000003</v>
      </c>
      <c r="K1268" s="14">
        <f t="shared" si="113"/>
        <v>32.200000000000003</v>
      </c>
      <c r="L1268" s="14">
        <f t="shared" si="114"/>
        <v>0</v>
      </c>
      <c r="M1268" s="14" t="str">
        <f>IFERROR(IFERROR(INDEX(Reference!$C:$C,MATCH(VALUE(LEFT(B1268,(FIND("-",B1268,1)-1))),Reference!$B:$B,0)),INDEX(Reference!$C:$C,MATCH((LEFT(B1268,(FIND("-",B1268,1)-1))),Reference!$B:$B,0))),IFERROR(IF(FIND("-",B1268),"Asset Management",""),""))</f>
        <v>DBU/Power Systems Tech</v>
      </c>
      <c r="N1268" s="14" t="str">
        <f>_xlfn.IFNA(INDEX(Reference!$M:$N,MATCH($C1268,Reference!$M:$M,0),2),"Exclude")</f>
        <v>Nonlabor</v>
      </c>
      <c r="O1268" s="14" t="str">
        <f>VLOOKUP(X1268,'Department Detail'!$A$2:$F$5229,5,FALSE)</f>
        <v>Business Services - Business Support &amp; IT</v>
      </c>
      <c r="R1268" s="76"/>
      <c r="X1268" s="14">
        <v>5037</v>
      </c>
    </row>
    <row r="1269" spans="1:24" s="14" customFormat="1" ht="15" thickBot="1" x14ac:dyDescent="0.35">
      <c r="A1269" s="13"/>
      <c r="B1269" s="57" t="s">
        <v>675</v>
      </c>
      <c r="C1269" s="57" t="s">
        <v>182</v>
      </c>
      <c r="D1269" s="56">
        <v>922.12</v>
      </c>
      <c r="E1269" s="56"/>
      <c r="F1269" s="14">
        <f>IF(AND(LEFT($C1269,4)&lt;&gt;"8310")*OR(_xlfn.IFNA(MATCH(LEFT($B1269,8),Reference!$E:$E,0),0),(_xlfn.IFNA(MATCH(MID($B1269,5,4),Reference!$E:$E,0),0))),$D1269,)</f>
        <v>0</v>
      </c>
      <c r="G1269" s="14">
        <f t="shared" si="110"/>
        <v>0</v>
      </c>
      <c r="H1269" s="14">
        <f t="shared" si="111"/>
        <v>0</v>
      </c>
      <c r="I1269" s="14">
        <f>IF(AND(F1269=0,G1269=0,H1269=0,_xlfn.IFNA(MATCH(LEFT($B1269,8),Reference!$G:$G,0),0)),0,
IF(AND(F1269=0,G1269=0,H1269=0,_xlfn.IFNA(MATCH(LEFT($B1269,8),Reference!$H:$H,0),0)),$D1269,
IF(AND(F1269=0,G1269=0,H1269=0,_xlfn.IFNA(MATCH(LEFT($C1269,4),Reference!$H:$H,0),0)),$D1269,
IF((AND(F1269=0,G1269=0,H1269=0,(_xlfn.IFNA(MATCH(LEFT($B1269,4),Reference!$H:$H,0),0)))),$D1269,
IF(AND(F1269=0,G1269=0,H1269=0,_xlfn.IFNA(MATCH(MID($B1269,5,4),Reference!$H:$H,0),0),LEFT($C1269,4)&lt;&gt;"8865"),$D1269,0)))))</f>
        <v>0</v>
      </c>
      <c r="J1269" s="14">
        <f t="shared" si="112"/>
        <v>922.12</v>
      </c>
      <c r="K1269" s="14">
        <f t="shared" si="113"/>
        <v>922.12</v>
      </c>
      <c r="L1269" s="14">
        <f t="shared" si="114"/>
        <v>0</v>
      </c>
      <c r="M1269" s="14" t="str">
        <f>IFERROR(IFERROR(INDEX(Reference!$C:$C,MATCH(VALUE(LEFT(B1269,(FIND("-",B1269,1)-1))),Reference!$B:$B,0)),INDEX(Reference!$C:$C,MATCH((LEFT(B1269,(FIND("-",B1269,1)-1))),Reference!$B:$B,0))),IFERROR(IF(FIND("-",B1269),"Asset Management",""),""))</f>
        <v>DBU/Power Systems Tech</v>
      </c>
      <c r="N1269" s="14" t="str">
        <f>_xlfn.IFNA(INDEX(Reference!$M:$N,MATCH($C1269,Reference!$M:$M,0),2),"Exclude")</f>
        <v>Nonlabor</v>
      </c>
      <c r="O1269" s="14" t="str">
        <f>VLOOKUP(X1269,'Department Detail'!$A$2:$F$5229,5,FALSE)</f>
        <v>Business Services - Business Support &amp; IT</v>
      </c>
      <c r="R1269" s="76"/>
      <c r="X1269" s="14">
        <v>5037</v>
      </c>
    </row>
    <row r="1270" spans="1:24" s="14" customFormat="1" ht="15" thickBot="1" x14ac:dyDescent="0.35">
      <c r="A1270" s="13"/>
      <c r="B1270" s="57" t="s">
        <v>675</v>
      </c>
      <c r="C1270" s="57" t="s">
        <v>260</v>
      </c>
      <c r="D1270" s="56">
        <v>-20.103999999999999</v>
      </c>
      <c r="E1270" s="56"/>
      <c r="F1270" s="14">
        <f>IF(AND(LEFT($C1270,4)&lt;&gt;"8310")*OR(_xlfn.IFNA(MATCH(LEFT($B1270,8),Reference!$E:$E,0),0),(_xlfn.IFNA(MATCH(MID($B1270,5,4),Reference!$E:$E,0),0))),$D1270,)</f>
        <v>0</v>
      </c>
      <c r="G1270" s="14">
        <f t="shared" si="110"/>
        <v>0</v>
      </c>
      <c r="H1270" s="14">
        <f t="shared" si="111"/>
        <v>0</v>
      </c>
      <c r="I1270" s="14">
        <f>IF(AND(F1270=0,G1270=0,H1270=0,_xlfn.IFNA(MATCH(LEFT($B1270,8),Reference!$G:$G,0),0)),0,
IF(AND(F1270=0,G1270=0,H1270=0,_xlfn.IFNA(MATCH(LEFT($B1270,8),Reference!$H:$H,0),0)),$D1270,
IF(AND(F1270=0,G1270=0,H1270=0,_xlfn.IFNA(MATCH(LEFT($C1270,4),Reference!$H:$H,0),0)),$D1270,
IF((AND(F1270=0,G1270=0,H1270=0,(_xlfn.IFNA(MATCH(LEFT($B1270,4),Reference!$H:$H,0),0)))),$D1270,
IF(AND(F1270=0,G1270=0,H1270=0,_xlfn.IFNA(MATCH(MID($B1270,5,4),Reference!$H:$H,0),0),LEFT($C1270,4)&lt;&gt;"8865"),$D1270,0)))))</f>
        <v>0</v>
      </c>
      <c r="J1270" s="14">
        <f t="shared" si="112"/>
        <v>-20.103999999999999</v>
      </c>
      <c r="K1270" s="14">
        <f t="shared" si="113"/>
        <v>-20.103999999999999</v>
      </c>
      <c r="L1270" s="14">
        <f t="shared" si="114"/>
        <v>0</v>
      </c>
      <c r="M1270" s="14" t="str">
        <f>IFERROR(IFERROR(INDEX(Reference!$C:$C,MATCH(VALUE(LEFT(B1270,(FIND("-",B1270,1)-1))),Reference!$B:$B,0)),INDEX(Reference!$C:$C,MATCH((LEFT(B1270,(FIND("-",B1270,1)-1))),Reference!$B:$B,0))),IFERROR(IF(FIND("-",B1270),"Asset Management",""),""))</f>
        <v>DBU/Power Systems Tech</v>
      </c>
      <c r="N1270" s="14" t="str">
        <f>_xlfn.IFNA(INDEX(Reference!$M:$N,MATCH($C1270,Reference!$M:$M,0),2),"Exclude")</f>
        <v>Project Proceeds</v>
      </c>
      <c r="O1270" s="14" t="str">
        <f>VLOOKUP(X1270,'Department Detail'!$A$2:$F$5229,5,FALSE)</f>
        <v>Business Services - Business Support &amp; IT</v>
      </c>
      <c r="R1270" s="76"/>
      <c r="X1270" s="14">
        <v>5037</v>
      </c>
    </row>
    <row r="1271" spans="1:24" s="14" customFormat="1" ht="15" thickBot="1" x14ac:dyDescent="0.35">
      <c r="A1271" s="13"/>
      <c r="B1271" s="57" t="s">
        <v>675</v>
      </c>
      <c r="C1271" s="57" t="s">
        <v>191</v>
      </c>
      <c r="D1271" s="56">
        <v>2283.0160000000001</v>
      </c>
      <c r="E1271" s="56"/>
      <c r="F1271" s="14">
        <f>IF(AND(LEFT($C1271,4)&lt;&gt;"8310")*OR(_xlfn.IFNA(MATCH(LEFT($B1271,8),Reference!$E:$E,0),0),(_xlfn.IFNA(MATCH(MID($B1271,5,4),Reference!$E:$E,0),0))),$D1271,)</f>
        <v>0</v>
      </c>
      <c r="G1271" s="14">
        <f t="shared" si="110"/>
        <v>0</v>
      </c>
      <c r="H1271" s="14">
        <f t="shared" si="111"/>
        <v>0</v>
      </c>
      <c r="I1271" s="14">
        <f>IF(AND(F1271=0,G1271=0,H1271=0,_xlfn.IFNA(MATCH(LEFT($B1271,8),Reference!$G:$G,0),0)),0,
IF(AND(F1271=0,G1271=0,H1271=0,_xlfn.IFNA(MATCH(LEFT($B1271,8),Reference!$H:$H,0),0)),$D1271,
IF(AND(F1271=0,G1271=0,H1271=0,_xlfn.IFNA(MATCH(LEFT($C1271,4),Reference!$H:$H,0),0)),$D1271,
IF((AND(F1271=0,G1271=0,H1271=0,(_xlfn.IFNA(MATCH(LEFT($B1271,4),Reference!$H:$H,0),0)))),$D1271,
IF(AND(F1271=0,G1271=0,H1271=0,_xlfn.IFNA(MATCH(MID($B1271,5,4),Reference!$H:$H,0),0),LEFT($C1271,4)&lt;&gt;"8865"),$D1271,0)))))</f>
        <v>0</v>
      </c>
      <c r="J1271" s="14">
        <f t="shared" si="112"/>
        <v>2283.0160000000001</v>
      </c>
      <c r="K1271" s="14">
        <f t="shared" si="113"/>
        <v>2283.0160000000001</v>
      </c>
      <c r="L1271" s="14">
        <f t="shared" si="114"/>
        <v>0</v>
      </c>
      <c r="M1271" s="14" t="str">
        <f>IFERROR(IFERROR(INDEX(Reference!$C:$C,MATCH(VALUE(LEFT(B1271,(FIND("-",B1271,1)-1))),Reference!$B:$B,0)),INDEX(Reference!$C:$C,MATCH((LEFT(B1271,(FIND("-",B1271,1)-1))),Reference!$B:$B,0))),IFERROR(IF(FIND("-",B1271),"Asset Management",""),""))</f>
        <v>DBU/Power Systems Tech</v>
      </c>
      <c r="N1271" s="14" t="str">
        <f>_xlfn.IFNA(INDEX(Reference!$M:$N,MATCH($C1271,Reference!$M:$M,0),2),"Exclude")</f>
        <v>Union Labor</v>
      </c>
      <c r="O1271" s="14" t="str">
        <f>VLOOKUP(X1271,'Department Detail'!$A$2:$F$5229,5,FALSE)</f>
        <v>Business Services - Business Support &amp; IT</v>
      </c>
      <c r="R1271" s="76"/>
      <c r="X1271" s="14">
        <v>7526</v>
      </c>
    </row>
    <row r="1272" spans="1:24" s="14" customFormat="1" ht="15" thickBot="1" x14ac:dyDescent="0.35">
      <c r="A1272" s="13"/>
      <c r="B1272" s="57" t="s">
        <v>676</v>
      </c>
      <c r="C1272" s="57" t="s">
        <v>186</v>
      </c>
      <c r="D1272" s="56">
        <v>455.96800000000002</v>
      </c>
      <c r="E1272" s="56"/>
      <c r="F1272" s="14">
        <f>IF(AND(LEFT($C1272,4)&lt;&gt;"8310")*OR(_xlfn.IFNA(MATCH(LEFT($B1272,8),Reference!$E:$E,0),0),(_xlfn.IFNA(MATCH(MID($B1272,5,4),Reference!$E:$E,0),0))),$D1272,)</f>
        <v>0</v>
      </c>
      <c r="G1272" s="14">
        <f t="shared" si="110"/>
        <v>0</v>
      </c>
      <c r="H1272" s="14">
        <f t="shared" si="111"/>
        <v>0</v>
      </c>
      <c r="I1272" s="14">
        <f>IF(AND(F1272=0,G1272=0,H1272=0,_xlfn.IFNA(MATCH(LEFT($B1272,8),Reference!$G:$G,0),0)),0,
IF(AND(F1272=0,G1272=0,H1272=0,_xlfn.IFNA(MATCH(LEFT($B1272,8),Reference!$H:$H,0),0)),$D1272,
IF(AND(F1272=0,G1272=0,H1272=0,_xlfn.IFNA(MATCH(LEFT($C1272,4),Reference!$H:$H,0),0)),$D1272,
IF((AND(F1272=0,G1272=0,H1272=0,(_xlfn.IFNA(MATCH(LEFT($B1272,4),Reference!$H:$H,0),0)))),$D1272,
IF(AND(F1272=0,G1272=0,H1272=0,_xlfn.IFNA(MATCH(MID($B1272,5,4),Reference!$H:$H,0),0),LEFT($C1272,4)&lt;&gt;"8865"),$D1272,0)))))</f>
        <v>0</v>
      </c>
      <c r="J1272" s="14">
        <f t="shared" si="112"/>
        <v>455.96800000000002</v>
      </c>
      <c r="K1272" s="14">
        <f t="shared" si="113"/>
        <v>455.96800000000002</v>
      </c>
      <c r="L1272" s="14">
        <f t="shared" si="114"/>
        <v>0</v>
      </c>
      <c r="M1272" s="14" t="str">
        <f>IFERROR(IFERROR(INDEX(Reference!$C:$C,MATCH(VALUE(LEFT(B1272,(FIND("-",B1272,1)-1))),Reference!$B:$B,0)),INDEX(Reference!$C:$C,MATCH((LEFT(B1272,(FIND("-",B1272,1)-1))),Reference!$B:$B,0))),IFERROR(IF(FIND("-",B1272),"Asset Management",""),""))</f>
        <v>DBU/Power Systems Tech</v>
      </c>
      <c r="N1272" s="14" t="str">
        <f>_xlfn.IFNA(INDEX(Reference!$M:$N,MATCH($C1272,Reference!$M:$M,0),2),"Exclude")</f>
        <v>Union Labor</v>
      </c>
      <c r="O1272" s="14" t="str">
        <f>VLOOKUP(X1272,'Department Detail'!$A$2:$F$5229,5,FALSE)</f>
        <v>Business Services - Business Support &amp; IT</v>
      </c>
      <c r="R1272" s="76"/>
      <c r="X1272" s="14">
        <v>7526</v>
      </c>
    </row>
    <row r="1273" spans="1:24" s="14" customFormat="1" ht="15" thickBot="1" x14ac:dyDescent="0.35">
      <c r="A1273" s="13"/>
      <c r="B1273" s="57" t="s">
        <v>676</v>
      </c>
      <c r="C1273" s="57" t="s">
        <v>182</v>
      </c>
      <c r="D1273" s="56">
        <v>46.6</v>
      </c>
      <c r="E1273" s="56"/>
      <c r="F1273" s="14">
        <f>IF(AND(LEFT($C1273,4)&lt;&gt;"8310")*OR(_xlfn.IFNA(MATCH(LEFT($B1273,8),Reference!$E:$E,0),0),(_xlfn.IFNA(MATCH(MID($B1273,5,4),Reference!$E:$E,0),0))),$D1273,)</f>
        <v>0</v>
      </c>
      <c r="G1273" s="14">
        <f t="shared" si="110"/>
        <v>0</v>
      </c>
      <c r="H1273" s="14">
        <f t="shared" si="111"/>
        <v>0</v>
      </c>
      <c r="I1273" s="14">
        <f>IF(AND(F1273=0,G1273=0,H1273=0,_xlfn.IFNA(MATCH(LEFT($B1273,8),Reference!$G:$G,0),0)),0,
IF(AND(F1273=0,G1273=0,H1273=0,_xlfn.IFNA(MATCH(LEFT($B1273,8),Reference!$H:$H,0),0)),$D1273,
IF(AND(F1273=0,G1273=0,H1273=0,_xlfn.IFNA(MATCH(LEFT($C1273,4),Reference!$H:$H,0),0)),$D1273,
IF((AND(F1273=0,G1273=0,H1273=0,(_xlfn.IFNA(MATCH(LEFT($B1273,4),Reference!$H:$H,0),0)))),$D1273,
IF(AND(F1273=0,G1273=0,H1273=0,_xlfn.IFNA(MATCH(MID($B1273,5,4),Reference!$H:$H,0),0),LEFT($C1273,4)&lt;&gt;"8865"),$D1273,0)))))</f>
        <v>0</v>
      </c>
      <c r="J1273" s="14">
        <f t="shared" si="112"/>
        <v>46.6</v>
      </c>
      <c r="K1273" s="14">
        <f t="shared" si="113"/>
        <v>46.6</v>
      </c>
      <c r="L1273" s="14">
        <f t="shared" si="114"/>
        <v>0</v>
      </c>
      <c r="M1273" s="14" t="str">
        <f>IFERROR(IFERROR(INDEX(Reference!$C:$C,MATCH(VALUE(LEFT(B1273,(FIND("-",B1273,1)-1))),Reference!$B:$B,0)),INDEX(Reference!$C:$C,MATCH((LEFT(B1273,(FIND("-",B1273,1)-1))),Reference!$B:$B,0))),IFERROR(IF(FIND("-",B1273),"Asset Management",""),""))</f>
        <v>DBU/Power Systems Tech</v>
      </c>
      <c r="N1273" s="14" t="str">
        <f>_xlfn.IFNA(INDEX(Reference!$M:$N,MATCH($C1273,Reference!$M:$M,0),2),"Exclude")</f>
        <v>Nonlabor</v>
      </c>
      <c r="O1273" s="14" t="str">
        <f>VLOOKUP(X1273,'Department Detail'!$A$2:$F$5229,5,FALSE)</f>
        <v>Business Services - Business Support &amp; IT</v>
      </c>
      <c r="R1273" s="76"/>
      <c r="X1273" s="14">
        <v>7526</v>
      </c>
    </row>
    <row r="1274" spans="1:24" s="14" customFormat="1" ht="15" thickBot="1" x14ac:dyDescent="0.35">
      <c r="A1274" s="13"/>
      <c r="B1274" s="57" t="s">
        <v>676</v>
      </c>
      <c r="C1274" s="57" t="s">
        <v>191</v>
      </c>
      <c r="D1274" s="56">
        <v>118.08</v>
      </c>
      <c r="E1274" s="56"/>
      <c r="F1274" s="14">
        <f>IF(AND(LEFT($C1274,4)&lt;&gt;"8310")*OR(_xlfn.IFNA(MATCH(LEFT($B1274,8),Reference!$E:$E,0),0),(_xlfn.IFNA(MATCH(MID($B1274,5,4),Reference!$E:$E,0),0))),$D1274,)</f>
        <v>0</v>
      </c>
      <c r="G1274" s="14">
        <f t="shared" si="110"/>
        <v>0</v>
      </c>
      <c r="H1274" s="14">
        <f t="shared" si="111"/>
        <v>0</v>
      </c>
      <c r="I1274" s="14">
        <f>IF(AND(F1274=0,G1274=0,H1274=0,_xlfn.IFNA(MATCH(LEFT($B1274,8),Reference!$G:$G,0),0)),0,
IF(AND(F1274=0,G1274=0,H1274=0,_xlfn.IFNA(MATCH(LEFT($B1274,8),Reference!$H:$H,0),0)),$D1274,
IF(AND(F1274=0,G1274=0,H1274=0,_xlfn.IFNA(MATCH(LEFT($C1274,4),Reference!$H:$H,0),0)),$D1274,
IF((AND(F1274=0,G1274=0,H1274=0,(_xlfn.IFNA(MATCH(LEFT($B1274,4),Reference!$H:$H,0),0)))),$D1274,
IF(AND(F1274=0,G1274=0,H1274=0,_xlfn.IFNA(MATCH(MID($B1274,5,4),Reference!$H:$H,0),0),LEFT($C1274,4)&lt;&gt;"8865"),$D1274,0)))))</f>
        <v>0</v>
      </c>
      <c r="J1274" s="14">
        <f t="shared" si="112"/>
        <v>118.08</v>
      </c>
      <c r="K1274" s="14">
        <f t="shared" si="113"/>
        <v>118.08</v>
      </c>
      <c r="L1274" s="14">
        <f t="shared" si="114"/>
        <v>0</v>
      </c>
      <c r="M1274" s="14" t="str">
        <f>IFERROR(IFERROR(INDEX(Reference!$C:$C,MATCH(VALUE(LEFT(B1274,(FIND("-",B1274,1)-1))),Reference!$B:$B,0)),INDEX(Reference!$C:$C,MATCH((LEFT(B1274,(FIND("-",B1274,1)-1))),Reference!$B:$B,0))),IFERROR(IF(FIND("-",B1274),"Asset Management",""),""))</f>
        <v>DBU/Power Systems Tech</v>
      </c>
      <c r="N1274" s="14" t="str">
        <f>_xlfn.IFNA(INDEX(Reference!$M:$N,MATCH($C1274,Reference!$M:$M,0),2),"Exclude")</f>
        <v>Union Labor</v>
      </c>
      <c r="O1274" s="14" t="str">
        <f>VLOOKUP(X1274,'Department Detail'!$A$2:$F$5229,5,FALSE)</f>
        <v>Business Services - Business Support &amp; IT</v>
      </c>
      <c r="R1274" s="76"/>
      <c r="X1274" s="14">
        <v>7526</v>
      </c>
    </row>
    <row r="1275" spans="1:24" s="14" customFormat="1" ht="15" thickBot="1" x14ac:dyDescent="0.35">
      <c r="A1275" s="13"/>
      <c r="B1275" s="57" t="s">
        <v>677</v>
      </c>
      <c r="C1275" s="57" t="s">
        <v>208</v>
      </c>
      <c r="D1275" s="56">
        <v>3660.8559999999998</v>
      </c>
      <c r="E1275" s="56"/>
      <c r="F1275" s="14">
        <f>IF(AND(LEFT($C1275,4)&lt;&gt;"8310")*OR(_xlfn.IFNA(MATCH(LEFT($B1275,8),Reference!$E:$E,0),0),(_xlfn.IFNA(MATCH(MID($B1275,5,4),Reference!$E:$E,0),0))),$D1275,)</f>
        <v>0</v>
      </c>
      <c r="G1275" s="14">
        <f t="shared" si="110"/>
        <v>0</v>
      </c>
      <c r="H1275" s="14">
        <f t="shared" si="111"/>
        <v>0</v>
      </c>
      <c r="I1275" s="14">
        <f>IF(AND(F1275=0,G1275=0,H1275=0,_xlfn.IFNA(MATCH(LEFT($B1275,8),Reference!$G:$G,0),0)),0,
IF(AND(F1275=0,G1275=0,H1275=0,_xlfn.IFNA(MATCH(LEFT($B1275,8),Reference!$H:$H,0),0)),$D1275,
IF(AND(F1275=0,G1275=0,H1275=0,_xlfn.IFNA(MATCH(LEFT($C1275,4),Reference!$H:$H,0),0)),$D1275,
IF((AND(F1275=0,G1275=0,H1275=0,(_xlfn.IFNA(MATCH(LEFT($B1275,4),Reference!$H:$H,0),0)))),$D1275,
IF(AND(F1275=0,G1275=0,H1275=0,_xlfn.IFNA(MATCH(MID($B1275,5,4),Reference!$H:$H,0),0),LEFT($C1275,4)&lt;&gt;"8865"),$D1275,0)))))</f>
        <v>0</v>
      </c>
      <c r="J1275" s="14">
        <f t="shared" si="112"/>
        <v>3660.8559999999998</v>
      </c>
      <c r="K1275" s="14">
        <f t="shared" si="113"/>
        <v>3660.8559999999998</v>
      </c>
      <c r="L1275" s="14">
        <f t="shared" si="114"/>
        <v>0</v>
      </c>
      <c r="M1275" s="14" t="str">
        <f>IFERROR(IFERROR(INDEX(Reference!$C:$C,MATCH(VALUE(LEFT(B1275,(FIND("-",B1275,1)-1))),Reference!$B:$B,0)),INDEX(Reference!$C:$C,MATCH((LEFT(B1275,(FIND("-",B1275,1)-1))),Reference!$B:$B,0))),IFERROR(IF(FIND("-",B1275),"Asset Management",""),""))</f>
        <v>DBU/Power Systems Tech</v>
      </c>
      <c r="N1275" s="14" t="str">
        <f>_xlfn.IFNA(INDEX(Reference!$M:$N,MATCH($C1275,Reference!$M:$M,0),2),"Exclude")</f>
        <v>Inventory</v>
      </c>
      <c r="O1275" s="14" t="str">
        <f>VLOOKUP(X1275,'Department Detail'!$A$2:$F$5229,5,FALSE)</f>
        <v>Business Services - Business Support &amp; IT</v>
      </c>
      <c r="R1275" s="76"/>
      <c r="X1275" s="14">
        <v>7526</v>
      </c>
    </row>
    <row r="1276" spans="1:24" s="14" customFormat="1" ht="15" thickBot="1" x14ac:dyDescent="0.35">
      <c r="A1276" s="13"/>
      <c r="B1276" s="57" t="s">
        <v>678</v>
      </c>
      <c r="C1276" s="57" t="s">
        <v>186</v>
      </c>
      <c r="D1276" s="56">
        <v>2911.8239999999996</v>
      </c>
      <c r="E1276" s="56"/>
      <c r="F1276" s="14">
        <f>IF(AND(LEFT($C1276,4)&lt;&gt;"8310")*OR(_xlfn.IFNA(MATCH(LEFT($B1276,8),Reference!$E:$E,0),0),(_xlfn.IFNA(MATCH(MID($B1276,5,4),Reference!$E:$E,0),0))),$D1276,)</f>
        <v>0</v>
      </c>
      <c r="G1276" s="14">
        <f t="shared" si="110"/>
        <v>0</v>
      </c>
      <c r="H1276" s="14">
        <f t="shared" si="111"/>
        <v>0</v>
      </c>
      <c r="I1276" s="14">
        <f>IF(AND(F1276=0,G1276=0,H1276=0,_xlfn.IFNA(MATCH(LEFT($B1276,8),Reference!$G:$G,0),0)),0,
IF(AND(F1276=0,G1276=0,H1276=0,_xlfn.IFNA(MATCH(LEFT($B1276,8),Reference!$H:$H,0),0)),$D1276,
IF(AND(F1276=0,G1276=0,H1276=0,_xlfn.IFNA(MATCH(LEFT($C1276,4),Reference!$H:$H,0),0)),$D1276,
IF((AND(F1276=0,G1276=0,H1276=0,(_xlfn.IFNA(MATCH(LEFT($B1276,4),Reference!$H:$H,0),0)))),$D1276,
IF(AND(F1276=0,G1276=0,H1276=0,_xlfn.IFNA(MATCH(MID($B1276,5,4),Reference!$H:$H,0),0),LEFT($C1276,4)&lt;&gt;"8865"),$D1276,0)))))</f>
        <v>0</v>
      </c>
      <c r="J1276" s="14">
        <f t="shared" si="112"/>
        <v>2911.8239999999996</v>
      </c>
      <c r="K1276" s="14">
        <f t="shared" si="113"/>
        <v>2911.8239999999996</v>
      </c>
      <c r="L1276" s="14">
        <f t="shared" si="114"/>
        <v>0</v>
      </c>
      <c r="M1276" s="14" t="str">
        <f>IFERROR(IFERROR(INDEX(Reference!$C:$C,MATCH(VALUE(LEFT(B1276,(FIND("-",B1276,1)-1))),Reference!$B:$B,0)),INDEX(Reference!$C:$C,MATCH((LEFT(B1276,(FIND("-",B1276,1)-1))),Reference!$B:$B,0))),IFERROR(IF(FIND("-",B1276),"Asset Management",""),""))</f>
        <v>DBU/Power Systems Tech</v>
      </c>
      <c r="N1276" s="14" t="str">
        <f>_xlfn.IFNA(INDEX(Reference!$M:$N,MATCH($C1276,Reference!$M:$M,0),2),"Exclude")</f>
        <v>Union Labor</v>
      </c>
      <c r="O1276" s="14" t="str">
        <f>VLOOKUP(X1276,'Department Detail'!$A$2:$F$5229,5,FALSE)</f>
        <v>Business Services - Business Support &amp; IT</v>
      </c>
      <c r="R1276" s="76"/>
      <c r="X1276" s="14">
        <v>7526</v>
      </c>
    </row>
    <row r="1277" spans="1:24" s="14" customFormat="1" ht="15" thickBot="1" x14ac:dyDescent="0.35">
      <c r="A1277" s="13"/>
      <c r="B1277" s="57" t="s">
        <v>678</v>
      </c>
      <c r="C1277" s="57" t="s">
        <v>208</v>
      </c>
      <c r="D1277" s="56">
        <v>2344.0640000000003</v>
      </c>
      <c r="E1277" s="56"/>
      <c r="F1277" s="14">
        <f>IF(AND(LEFT($C1277,4)&lt;&gt;"8310")*OR(_xlfn.IFNA(MATCH(LEFT($B1277,8),Reference!$E:$E,0),0),(_xlfn.IFNA(MATCH(MID($B1277,5,4),Reference!$E:$E,0),0))),$D1277,)</f>
        <v>0</v>
      </c>
      <c r="G1277" s="14">
        <f t="shared" si="110"/>
        <v>0</v>
      </c>
      <c r="H1277" s="14">
        <f t="shared" si="111"/>
        <v>0</v>
      </c>
      <c r="I1277" s="14">
        <f>IF(AND(F1277=0,G1277=0,H1277=0,_xlfn.IFNA(MATCH(LEFT($B1277,8),Reference!$G:$G,0),0)),0,
IF(AND(F1277=0,G1277=0,H1277=0,_xlfn.IFNA(MATCH(LEFT($B1277,8),Reference!$H:$H,0),0)),$D1277,
IF(AND(F1277=0,G1277=0,H1277=0,_xlfn.IFNA(MATCH(LEFT($C1277,4),Reference!$H:$H,0),0)),$D1277,
IF((AND(F1277=0,G1277=0,H1277=0,(_xlfn.IFNA(MATCH(LEFT($B1277,4),Reference!$H:$H,0),0)))),$D1277,
IF(AND(F1277=0,G1277=0,H1277=0,_xlfn.IFNA(MATCH(MID($B1277,5,4),Reference!$H:$H,0),0),LEFT($C1277,4)&lt;&gt;"8865"),$D1277,0)))))</f>
        <v>0</v>
      </c>
      <c r="J1277" s="14">
        <f t="shared" si="112"/>
        <v>2344.0640000000003</v>
      </c>
      <c r="K1277" s="14">
        <f t="shared" si="113"/>
        <v>2344.0640000000003</v>
      </c>
      <c r="L1277" s="14">
        <f t="shared" si="114"/>
        <v>0</v>
      </c>
      <c r="M1277" s="14" t="str">
        <f>IFERROR(IFERROR(INDEX(Reference!$C:$C,MATCH(VALUE(LEFT(B1277,(FIND("-",B1277,1)-1))),Reference!$B:$B,0)),INDEX(Reference!$C:$C,MATCH((LEFT(B1277,(FIND("-",B1277,1)-1))),Reference!$B:$B,0))),IFERROR(IF(FIND("-",B1277),"Asset Management",""),""))</f>
        <v>DBU/Power Systems Tech</v>
      </c>
      <c r="N1277" s="14" t="str">
        <f>_xlfn.IFNA(INDEX(Reference!$M:$N,MATCH($C1277,Reference!$M:$M,0),2),"Exclude")</f>
        <v>Inventory</v>
      </c>
      <c r="O1277" s="14" t="str">
        <f>VLOOKUP(X1277,'Department Detail'!$A$2:$F$5229,5,FALSE)</f>
        <v>Business Services - Business Support &amp; IT</v>
      </c>
      <c r="R1277" s="76"/>
      <c r="X1277" s="14">
        <v>7526</v>
      </c>
    </row>
    <row r="1278" spans="1:24" s="14" customFormat="1" ht="15" thickBot="1" x14ac:dyDescent="0.35">
      <c r="A1278" s="13"/>
      <c r="B1278" s="57" t="s">
        <v>678</v>
      </c>
      <c r="C1278" s="57" t="s">
        <v>191</v>
      </c>
      <c r="D1278" s="56">
        <v>1313.6000000000001</v>
      </c>
      <c r="E1278" s="56"/>
      <c r="F1278" s="14">
        <f>IF(AND(LEFT($C1278,4)&lt;&gt;"8310")*OR(_xlfn.IFNA(MATCH(LEFT($B1278,8),Reference!$E:$E,0),0),(_xlfn.IFNA(MATCH(MID($B1278,5,4),Reference!$E:$E,0),0))),$D1278,)</f>
        <v>0</v>
      </c>
      <c r="G1278" s="14">
        <f t="shared" si="110"/>
        <v>0</v>
      </c>
      <c r="H1278" s="14">
        <f t="shared" si="111"/>
        <v>0</v>
      </c>
      <c r="I1278" s="14">
        <f>IF(AND(F1278=0,G1278=0,H1278=0,_xlfn.IFNA(MATCH(LEFT($B1278,8),Reference!$G:$G,0),0)),0,
IF(AND(F1278=0,G1278=0,H1278=0,_xlfn.IFNA(MATCH(LEFT($B1278,8),Reference!$H:$H,0),0)),$D1278,
IF(AND(F1278=0,G1278=0,H1278=0,_xlfn.IFNA(MATCH(LEFT($C1278,4),Reference!$H:$H,0),0)),$D1278,
IF((AND(F1278=0,G1278=0,H1278=0,(_xlfn.IFNA(MATCH(LEFT($B1278,4),Reference!$H:$H,0),0)))),$D1278,
IF(AND(F1278=0,G1278=0,H1278=0,_xlfn.IFNA(MATCH(MID($B1278,5,4),Reference!$H:$H,0),0),LEFT($C1278,4)&lt;&gt;"8865"),$D1278,0)))))</f>
        <v>0</v>
      </c>
      <c r="J1278" s="14">
        <f t="shared" si="112"/>
        <v>1313.6000000000001</v>
      </c>
      <c r="K1278" s="14">
        <f t="shared" si="113"/>
        <v>1313.6000000000001</v>
      </c>
      <c r="L1278" s="14">
        <f t="shared" si="114"/>
        <v>0</v>
      </c>
      <c r="M1278" s="14" t="str">
        <f>IFERROR(IFERROR(INDEX(Reference!$C:$C,MATCH(VALUE(LEFT(B1278,(FIND("-",B1278,1)-1))),Reference!$B:$B,0)),INDEX(Reference!$C:$C,MATCH((LEFT(B1278,(FIND("-",B1278,1)-1))),Reference!$B:$B,0))),IFERROR(IF(FIND("-",B1278),"Asset Management",""),""))</f>
        <v>DBU/Power Systems Tech</v>
      </c>
      <c r="N1278" s="14" t="str">
        <f>_xlfn.IFNA(INDEX(Reference!$M:$N,MATCH($C1278,Reference!$M:$M,0),2),"Exclude")</f>
        <v>Union Labor</v>
      </c>
      <c r="O1278" s="14" t="str">
        <f>VLOOKUP(X1278,'Department Detail'!$A$2:$F$5229,5,FALSE)</f>
        <v>Business Services - Business Support &amp; IT</v>
      </c>
      <c r="R1278" s="76"/>
      <c r="X1278" s="14">
        <v>7526</v>
      </c>
    </row>
    <row r="1279" spans="1:24" s="14" customFormat="1" ht="15" thickBot="1" x14ac:dyDescent="0.35">
      <c r="A1279" s="13"/>
      <c r="B1279" s="57" t="s">
        <v>679</v>
      </c>
      <c r="C1279" s="57" t="s">
        <v>190</v>
      </c>
      <c r="D1279" s="56">
        <v>180</v>
      </c>
      <c r="E1279" s="56"/>
      <c r="F1279" s="14">
        <f>IF(AND(LEFT($C1279,4)&lt;&gt;"8310")*OR(_xlfn.IFNA(MATCH(LEFT($B1279,8),Reference!$E:$E,0),0),(_xlfn.IFNA(MATCH(MID($B1279,5,4),Reference!$E:$E,0),0))),$D1279,)</f>
        <v>0</v>
      </c>
      <c r="G1279" s="14">
        <f t="shared" ref="G1279:G1342" si="115">IF(AND(ISNUMBER(SEARCH("5024*",B1279)),(F1279=0)),D1279,)</f>
        <v>0</v>
      </c>
      <c r="H1279" s="14">
        <f t="shared" ref="H1279:H1342" si="116">IF(AND(ISNUMBER(SEARCH("5025*",B1279)),(F1279=0)),D1279,)</f>
        <v>0</v>
      </c>
      <c r="I1279" s="14">
        <f>IF(AND(F1279=0,G1279=0,H1279=0,_xlfn.IFNA(MATCH(LEFT($B1279,8),Reference!$G:$G,0),0)),0,
IF(AND(F1279=0,G1279=0,H1279=0,_xlfn.IFNA(MATCH(LEFT($B1279,8),Reference!$H:$H,0),0)),$D1279,
IF(AND(F1279=0,G1279=0,H1279=0,_xlfn.IFNA(MATCH(LEFT($C1279,4),Reference!$H:$H,0),0)),$D1279,
IF((AND(F1279=0,G1279=0,H1279=0,(_xlfn.IFNA(MATCH(LEFT($B1279,4),Reference!$H:$H,0),0)))),$D1279,
IF(AND(F1279=0,G1279=0,H1279=0,_xlfn.IFNA(MATCH(MID($B1279,5,4),Reference!$H:$H,0),0),LEFT($C1279,4)&lt;&gt;"8865"),$D1279,0)))))</f>
        <v>0</v>
      </c>
      <c r="J1279" s="14">
        <f t="shared" ref="J1279:J1342" si="117">IF(AND(F1279=0,G1279=0,H1279=0,I1279=0),D1279,)</f>
        <v>180</v>
      </c>
      <c r="K1279" s="14">
        <f t="shared" ref="K1279:K1342" si="118">SUM(F1279:J1279)</f>
        <v>180</v>
      </c>
      <c r="L1279" s="14">
        <f t="shared" ref="L1279:L1342" si="119">K1279-D1279</f>
        <v>0</v>
      </c>
      <c r="M1279" s="14" t="str">
        <f>IFERROR(IFERROR(INDEX(Reference!$C:$C,MATCH(VALUE(LEFT(B1279,(FIND("-",B1279,1)-1))),Reference!$B:$B,0)),INDEX(Reference!$C:$C,MATCH((LEFT(B1279,(FIND("-",B1279,1)-1))),Reference!$B:$B,0))),IFERROR(IF(FIND("-",B1279),"Asset Management",""),""))</f>
        <v>DBU/Power Systems Tech</v>
      </c>
      <c r="N1279" s="14" t="str">
        <f>_xlfn.IFNA(INDEX(Reference!$M:$N,MATCH($C1279,Reference!$M:$M,0),2),"Exclude")</f>
        <v>Nonlabor</v>
      </c>
      <c r="O1279" s="14" t="str">
        <f>VLOOKUP(X1279,'Department Detail'!$A$2:$F$5229,5,FALSE)</f>
        <v>Business Services - Business Support &amp; IT</v>
      </c>
      <c r="R1279" s="76"/>
      <c r="X1279" s="14">
        <v>7526</v>
      </c>
    </row>
    <row r="1280" spans="1:24" s="14" customFormat="1" ht="15" thickBot="1" x14ac:dyDescent="0.35">
      <c r="A1280" s="13"/>
      <c r="B1280" s="57" t="s">
        <v>679</v>
      </c>
      <c r="C1280" s="57" t="s">
        <v>185</v>
      </c>
      <c r="D1280" s="56">
        <v>1069.3999999999999</v>
      </c>
      <c r="E1280" s="56"/>
      <c r="F1280" s="14">
        <f>IF(AND(LEFT($C1280,4)&lt;&gt;"8310")*OR(_xlfn.IFNA(MATCH(LEFT($B1280,8),Reference!$E:$E,0),0),(_xlfn.IFNA(MATCH(MID($B1280,5,4),Reference!$E:$E,0),0))),$D1280,)</f>
        <v>0</v>
      </c>
      <c r="G1280" s="14">
        <f t="shared" si="115"/>
        <v>0</v>
      </c>
      <c r="H1280" s="14">
        <f t="shared" si="116"/>
        <v>0</v>
      </c>
      <c r="I1280" s="14">
        <f>IF(AND(F1280=0,G1280=0,H1280=0,_xlfn.IFNA(MATCH(LEFT($B1280,8),Reference!$G:$G,0),0)),0,
IF(AND(F1280=0,G1280=0,H1280=0,_xlfn.IFNA(MATCH(LEFT($B1280,8),Reference!$H:$H,0),0)),$D1280,
IF(AND(F1280=0,G1280=0,H1280=0,_xlfn.IFNA(MATCH(LEFT($C1280,4),Reference!$H:$H,0),0)),$D1280,
IF((AND(F1280=0,G1280=0,H1280=0,(_xlfn.IFNA(MATCH(LEFT($B1280,4),Reference!$H:$H,0),0)))),$D1280,
IF(AND(F1280=0,G1280=0,H1280=0,_xlfn.IFNA(MATCH(MID($B1280,5,4),Reference!$H:$H,0),0),LEFT($C1280,4)&lt;&gt;"8865"),$D1280,0)))))</f>
        <v>0</v>
      </c>
      <c r="J1280" s="14">
        <f t="shared" si="117"/>
        <v>1069.3999999999999</v>
      </c>
      <c r="K1280" s="14">
        <f t="shared" si="118"/>
        <v>1069.3999999999999</v>
      </c>
      <c r="L1280" s="14">
        <f t="shared" si="119"/>
        <v>0</v>
      </c>
      <c r="M1280" s="14" t="str">
        <f>IFERROR(IFERROR(INDEX(Reference!$C:$C,MATCH(VALUE(LEFT(B1280,(FIND("-",B1280,1)-1))),Reference!$B:$B,0)),INDEX(Reference!$C:$C,MATCH((LEFT(B1280,(FIND("-",B1280,1)-1))),Reference!$B:$B,0))),IFERROR(IF(FIND("-",B1280),"Asset Management",""),""))</f>
        <v>DBU/Power Systems Tech</v>
      </c>
      <c r="N1280" s="14" t="str">
        <f>_xlfn.IFNA(INDEX(Reference!$M:$N,MATCH($C1280,Reference!$M:$M,0),2),"Exclude")</f>
        <v>NonUnion Labor</v>
      </c>
      <c r="O1280" s="14" t="str">
        <f>VLOOKUP(X1280,'Department Detail'!$A$2:$F$5229,5,FALSE)</f>
        <v>Business Services - Business Support &amp; IT</v>
      </c>
      <c r="R1280" s="76"/>
      <c r="X1280" s="14">
        <v>7526</v>
      </c>
    </row>
    <row r="1281" spans="1:24" s="14" customFormat="1" ht="15" thickBot="1" x14ac:dyDescent="0.35">
      <c r="A1281" s="13"/>
      <c r="B1281" s="57" t="s">
        <v>679</v>
      </c>
      <c r="C1281" s="57" t="s">
        <v>186</v>
      </c>
      <c r="D1281" s="56">
        <v>9445.3919999999998</v>
      </c>
      <c r="E1281" s="56"/>
      <c r="F1281" s="14">
        <f>IF(AND(LEFT($C1281,4)&lt;&gt;"8310")*OR(_xlfn.IFNA(MATCH(LEFT($B1281,8),Reference!$E:$E,0),0),(_xlfn.IFNA(MATCH(MID($B1281,5,4),Reference!$E:$E,0),0))),$D1281,)</f>
        <v>0</v>
      </c>
      <c r="G1281" s="14">
        <f t="shared" si="115"/>
        <v>0</v>
      </c>
      <c r="H1281" s="14">
        <f t="shared" si="116"/>
        <v>0</v>
      </c>
      <c r="I1281" s="14">
        <f>IF(AND(F1281=0,G1281=0,H1281=0,_xlfn.IFNA(MATCH(LEFT($B1281,8),Reference!$G:$G,0),0)),0,
IF(AND(F1281=0,G1281=0,H1281=0,_xlfn.IFNA(MATCH(LEFT($B1281,8),Reference!$H:$H,0),0)),$D1281,
IF(AND(F1281=0,G1281=0,H1281=0,_xlfn.IFNA(MATCH(LEFT($C1281,4),Reference!$H:$H,0),0)),$D1281,
IF((AND(F1281=0,G1281=0,H1281=0,(_xlfn.IFNA(MATCH(LEFT($B1281,4),Reference!$H:$H,0),0)))),$D1281,
IF(AND(F1281=0,G1281=0,H1281=0,_xlfn.IFNA(MATCH(MID($B1281,5,4),Reference!$H:$H,0),0),LEFT($C1281,4)&lt;&gt;"8865"),$D1281,0)))))</f>
        <v>0</v>
      </c>
      <c r="J1281" s="14">
        <f t="shared" si="117"/>
        <v>9445.3919999999998</v>
      </c>
      <c r="K1281" s="14">
        <f t="shared" si="118"/>
        <v>9445.3919999999998</v>
      </c>
      <c r="L1281" s="14">
        <f t="shared" si="119"/>
        <v>0</v>
      </c>
      <c r="M1281" s="14" t="str">
        <f>IFERROR(IFERROR(INDEX(Reference!$C:$C,MATCH(VALUE(LEFT(B1281,(FIND("-",B1281,1)-1))),Reference!$B:$B,0)),INDEX(Reference!$C:$C,MATCH((LEFT(B1281,(FIND("-",B1281,1)-1))),Reference!$B:$B,0))),IFERROR(IF(FIND("-",B1281),"Asset Management",""),""))</f>
        <v>DBU/Power Systems Tech</v>
      </c>
      <c r="N1281" s="14" t="str">
        <f>_xlfn.IFNA(INDEX(Reference!$M:$N,MATCH($C1281,Reference!$M:$M,0),2),"Exclude")</f>
        <v>Union Labor</v>
      </c>
      <c r="O1281" s="14" t="str">
        <f>VLOOKUP(X1281,'Department Detail'!$A$2:$F$5229,5,FALSE)</f>
        <v>PST &amp; Field Support Services</v>
      </c>
      <c r="R1281" s="76"/>
      <c r="X1281" s="14">
        <v>4822</v>
      </c>
    </row>
    <row r="1282" spans="1:24" s="14" customFormat="1" ht="15" thickBot="1" x14ac:dyDescent="0.35">
      <c r="A1282" s="13"/>
      <c r="B1282" s="57" t="s">
        <v>679</v>
      </c>
      <c r="C1282" s="57" t="s">
        <v>197</v>
      </c>
      <c r="D1282" s="56">
        <v>50.111999999999995</v>
      </c>
      <c r="E1282" s="56"/>
      <c r="F1282" s="14">
        <f>IF(AND(LEFT($C1282,4)&lt;&gt;"8310")*OR(_xlfn.IFNA(MATCH(LEFT($B1282,8),Reference!$E:$E,0),0),(_xlfn.IFNA(MATCH(MID($B1282,5,4),Reference!$E:$E,0),0))),$D1282,)</f>
        <v>0</v>
      </c>
      <c r="G1282" s="14">
        <f t="shared" si="115"/>
        <v>0</v>
      </c>
      <c r="H1282" s="14">
        <f t="shared" si="116"/>
        <v>0</v>
      </c>
      <c r="I1282" s="14">
        <f>IF(AND(F1282=0,G1282=0,H1282=0,_xlfn.IFNA(MATCH(LEFT($B1282,8),Reference!$G:$G,0),0)),0,
IF(AND(F1282=0,G1282=0,H1282=0,_xlfn.IFNA(MATCH(LEFT($B1282,8),Reference!$H:$H,0),0)),$D1282,
IF(AND(F1282=0,G1282=0,H1282=0,_xlfn.IFNA(MATCH(LEFT($C1282,4),Reference!$H:$H,0),0)),$D1282,
IF((AND(F1282=0,G1282=0,H1282=0,(_xlfn.IFNA(MATCH(LEFT($B1282,4),Reference!$H:$H,0),0)))),$D1282,
IF(AND(F1282=0,G1282=0,H1282=0,_xlfn.IFNA(MATCH(MID($B1282,5,4),Reference!$H:$H,0),0),LEFT($C1282,4)&lt;&gt;"8865"),$D1282,0)))))</f>
        <v>0</v>
      </c>
      <c r="J1282" s="14">
        <f t="shared" si="117"/>
        <v>50.111999999999995</v>
      </c>
      <c r="K1282" s="14">
        <f t="shared" si="118"/>
        <v>50.111999999999995</v>
      </c>
      <c r="L1282" s="14">
        <f t="shared" si="119"/>
        <v>0</v>
      </c>
      <c r="M1282" s="14" t="str">
        <f>IFERROR(IFERROR(INDEX(Reference!$C:$C,MATCH(VALUE(LEFT(B1282,(FIND("-",B1282,1)-1))),Reference!$B:$B,0)),INDEX(Reference!$C:$C,MATCH((LEFT(B1282,(FIND("-",B1282,1)-1))),Reference!$B:$B,0))),IFERROR(IF(FIND("-",B1282),"Asset Management",""),""))</f>
        <v>DBU/Power Systems Tech</v>
      </c>
      <c r="N1282" s="14" t="str">
        <f>_xlfn.IFNA(INDEX(Reference!$M:$N,MATCH($C1282,Reference!$M:$M,0),2),"Exclude")</f>
        <v>Union Labor</v>
      </c>
      <c r="O1282" s="14" t="str">
        <f>VLOOKUP(X1282,'Department Detail'!$A$2:$F$5229,5,FALSE)</f>
        <v>PST &amp; Field Support Services</v>
      </c>
      <c r="R1282" s="76"/>
      <c r="X1282" s="14">
        <v>4822</v>
      </c>
    </row>
    <row r="1283" spans="1:24" s="14" customFormat="1" ht="15" thickBot="1" x14ac:dyDescent="0.35">
      <c r="A1283" s="13"/>
      <c r="B1283" s="57" t="s">
        <v>679</v>
      </c>
      <c r="C1283" s="57" t="s">
        <v>231</v>
      </c>
      <c r="D1283" s="56">
        <v>32.199999999999996</v>
      </c>
      <c r="E1283" s="56"/>
      <c r="F1283" s="14">
        <f>IF(AND(LEFT($C1283,4)&lt;&gt;"8310")*OR(_xlfn.IFNA(MATCH(LEFT($B1283,8),Reference!$E:$E,0),0),(_xlfn.IFNA(MATCH(MID($B1283,5,4),Reference!$E:$E,0),0))),$D1283,)</f>
        <v>0</v>
      </c>
      <c r="G1283" s="14">
        <f t="shared" si="115"/>
        <v>0</v>
      </c>
      <c r="H1283" s="14">
        <f t="shared" si="116"/>
        <v>0</v>
      </c>
      <c r="I1283" s="14">
        <f>IF(AND(F1283=0,G1283=0,H1283=0,_xlfn.IFNA(MATCH(LEFT($B1283,8),Reference!$G:$G,0),0)),0,
IF(AND(F1283=0,G1283=0,H1283=0,_xlfn.IFNA(MATCH(LEFT($B1283,8),Reference!$H:$H,0),0)),$D1283,
IF(AND(F1283=0,G1283=0,H1283=0,_xlfn.IFNA(MATCH(LEFT($C1283,4),Reference!$H:$H,0),0)),$D1283,
IF((AND(F1283=0,G1283=0,H1283=0,(_xlfn.IFNA(MATCH(LEFT($B1283,4),Reference!$H:$H,0),0)))),$D1283,
IF(AND(F1283=0,G1283=0,H1283=0,_xlfn.IFNA(MATCH(MID($B1283,5,4),Reference!$H:$H,0),0),LEFT($C1283,4)&lt;&gt;"8865"),$D1283,0)))))</f>
        <v>0</v>
      </c>
      <c r="J1283" s="14">
        <f t="shared" si="117"/>
        <v>32.199999999999996</v>
      </c>
      <c r="K1283" s="14">
        <f t="shared" si="118"/>
        <v>32.199999999999996</v>
      </c>
      <c r="L1283" s="14">
        <f t="shared" si="119"/>
        <v>0</v>
      </c>
      <c r="M1283" s="14" t="str">
        <f>IFERROR(IFERROR(INDEX(Reference!$C:$C,MATCH(VALUE(LEFT(B1283,(FIND("-",B1283,1)-1))),Reference!$B:$B,0)),INDEX(Reference!$C:$C,MATCH((LEFT(B1283,(FIND("-",B1283,1)-1))),Reference!$B:$B,0))),IFERROR(IF(FIND("-",B1283),"Asset Management",""),""))</f>
        <v>DBU/Power Systems Tech</v>
      </c>
      <c r="N1283" s="14" t="str">
        <f>_xlfn.IFNA(INDEX(Reference!$M:$N,MATCH($C1283,Reference!$M:$M,0),2),"Exclude")</f>
        <v>Nonlabor</v>
      </c>
      <c r="O1283" s="14" t="str">
        <f>VLOOKUP(X1283,'Department Detail'!$A$2:$F$5229,5,FALSE)</f>
        <v>PST &amp; Field Support Services</v>
      </c>
      <c r="R1283" s="76"/>
      <c r="X1283" s="14">
        <v>4822</v>
      </c>
    </row>
    <row r="1284" spans="1:24" s="14" customFormat="1" ht="15" thickBot="1" x14ac:dyDescent="0.35">
      <c r="A1284" s="13"/>
      <c r="B1284" s="57" t="s">
        <v>679</v>
      </c>
      <c r="C1284" s="57" t="s">
        <v>208</v>
      </c>
      <c r="D1284" s="56">
        <v>190.98400000000001</v>
      </c>
      <c r="E1284" s="56"/>
      <c r="F1284" s="14">
        <f>IF(AND(LEFT($C1284,4)&lt;&gt;"8310")*OR(_xlfn.IFNA(MATCH(LEFT($B1284,8),Reference!$E:$E,0),0),(_xlfn.IFNA(MATCH(MID($B1284,5,4),Reference!$E:$E,0),0))),$D1284,)</f>
        <v>0</v>
      </c>
      <c r="G1284" s="14">
        <f t="shared" si="115"/>
        <v>0</v>
      </c>
      <c r="H1284" s="14">
        <f t="shared" si="116"/>
        <v>0</v>
      </c>
      <c r="I1284" s="14">
        <f>IF(AND(F1284=0,G1284=0,H1284=0,_xlfn.IFNA(MATCH(LEFT($B1284,8),Reference!$G:$G,0),0)),0,
IF(AND(F1284=0,G1284=0,H1284=0,_xlfn.IFNA(MATCH(LEFT($B1284,8),Reference!$H:$H,0),0)),$D1284,
IF(AND(F1284=0,G1284=0,H1284=0,_xlfn.IFNA(MATCH(LEFT($C1284,4),Reference!$H:$H,0),0)),$D1284,
IF((AND(F1284=0,G1284=0,H1284=0,(_xlfn.IFNA(MATCH(LEFT($B1284,4),Reference!$H:$H,0),0)))),$D1284,
IF(AND(F1284=0,G1284=0,H1284=0,_xlfn.IFNA(MATCH(MID($B1284,5,4),Reference!$H:$H,0),0),LEFT($C1284,4)&lt;&gt;"8865"),$D1284,0)))))</f>
        <v>0</v>
      </c>
      <c r="J1284" s="14">
        <f t="shared" si="117"/>
        <v>190.98400000000001</v>
      </c>
      <c r="K1284" s="14">
        <f t="shared" si="118"/>
        <v>190.98400000000001</v>
      </c>
      <c r="L1284" s="14">
        <f t="shared" si="119"/>
        <v>0</v>
      </c>
      <c r="M1284" s="14" t="str">
        <f>IFERROR(IFERROR(INDEX(Reference!$C:$C,MATCH(VALUE(LEFT(B1284,(FIND("-",B1284,1)-1))),Reference!$B:$B,0)),INDEX(Reference!$C:$C,MATCH((LEFT(B1284,(FIND("-",B1284,1)-1))),Reference!$B:$B,0))),IFERROR(IF(FIND("-",B1284),"Asset Management",""),""))</f>
        <v>DBU/Power Systems Tech</v>
      </c>
      <c r="N1284" s="14" t="str">
        <f>_xlfn.IFNA(INDEX(Reference!$M:$N,MATCH($C1284,Reference!$M:$M,0),2),"Exclude")</f>
        <v>Inventory</v>
      </c>
      <c r="O1284" s="14" t="str">
        <f>VLOOKUP(X1284,'Department Detail'!$A$2:$F$5229,5,FALSE)</f>
        <v>PST &amp; Field Support Services</v>
      </c>
      <c r="R1284" s="76"/>
      <c r="X1284" s="14">
        <v>4822</v>
      </c>
    </row>
    <row r="1285" spans="1:24" s="14" customFormat="1" ht="15" thickBot="1" x14ac:dyDescent="0.35">
      <c r="A1285" s="13"/>
      <c r="B1285" s="57" t="s">
        <v>679</v>
      </c>
      <c r="C1285" s="57" t="s">
        <v>182</v>
      </c>
      <c r="D1285" s="56">
        <v>3814.3999999999996</v>
      </c>
      <c r="E1285" s="56"/>
      <c r="F1285" s="14">
        <f>IF(AND(LEFT($C1285,4)&lt;&gt;"8310")*OR(_xlfn.IFNA(MATCH(LEFT($B1285,8),Reference!$E:$E,0),0),(_xlfn.IFNA(MATCH(MID($B1285,5,4),Reference!$E:$E,0),0))),$D1285,)</f>
        <v>0</v>
      </c>
      <c r="G1285" s="14">
        <f t="shared" si="115"/>
        <v>0</v>
      </c>
      <c r="H1285" s="14">
        <f t="shared" si="116"/>
        <v>0</v>
      </c>
      <c r="I1285" s="14">
        <f>IF(AND(F1285=0,G1285=0,H1285=0,_xlfn.IFNA(MATCH(LEFT($B1285,8),Reference!$G:$G,0),0)),0,
IF(AND(F1285=0,G1285=0,H1285=0,_xlfn.IFNA(MATCH(LEFT($B1285,8),Reference!$H:$H,0),0)),$D1285,
IF(AND(F1285=0,G1285=0,H1285=0,_xlfn.IFNA(MATCH(LEFT($C1285,4),Reference!$H:$H,0),0)),$D1285,
IF((AND(F1285=0,G1285=0,H1285=0,(_xlfn.IFNA(MATCH(LEFT($B1285,4),Reference!$H:$H,0),0)))),$D1285,
IF(AND(F1285=0,G1285=0,H1285=0,_xlfn.IFNA(MATCH(MID($B1285,5,4),Reference!$H:$H,0),0),LEFT($C1285,4)&lt;&gt;"8865"),$D1285,0)))))</f>
        <v>0</v>
      </c>
      <c r="J1285" s="14">
        <f t="shared" si="117"/>
        <v>3814.3999999999996</v>
      </c>
      <c r="K1285" s="14">
        <f t="shared" si="118"/>
        <v>3814.3999999999996</v>
      </c>
      <c r="L1285" s="14">
        <f t="shared" si="119"/>
        <v>0</v>
      </c>
      <c r="M1285" s="14" t="str">
        <f>IFERROR(IFERROR(INDEX(Reference!$C:$C,MATCH(VALUE(LEFT(B1285,(FIND("-",B1285,1)-1))),Reference!$B:$B,0)),INDEX(Reference!$C:$C,MATCH((LEFT(B1285,(FIND("-",B1285,1)-1))),Reference!$B:$B,0))),IFERROR(IF(FIND("-",B1285),"Asset Management",""),""))</f>
        <v>DBU/Power Systems Tech</v>
      </c>
      <c r="N1285" s="14" t="str">
        <f>_xlfn.IFNA(INDEX(Reference!$M:$N,MATCH($C1285,Reference!$M:$M,0),2),"Exclude")</f>
        <v>Nonlabor</v>
      </c>
      <c r="O1285" s="14" t="str">
        <f>VLOOKUP(X1285,'Department Detail'!$A$2:$F$5229,5,FALSE)</f>
        <v>PST &amp; Field Support Services</v>
      </c>
      <c r="R1285" s="76"/>
      <c r="X1285" s="14">
        <v>4822</v>
      </c>
    </row>
    <row r="1286" spans="1:24" s="14" customFormat="1" ht="15" thickBot="1" x14ac:dyDescent="0.35">
      <c r="A1286" s="13"/>
      <c r="B1286" s="57" t="s">
        <v>679</v>
      </c>
      <c r="C1286" s="57" t="s">
        <v>191</v>
      </c>
      <c r="D1286" s="56">
        <v>2901.52</v>
      </c>
      <c r="E1286" s="56"/>
      <c r="F1286" s="14">
        <f>IF(AND(LEFT($C1286,4)&lt;&gt;"8310")*OR(_xlfn.IFNA(MATCH(LEFT($B1286,8),Reference!$E:$E,0),0),(_xlfn.IFNA(MATCH(MID($B1286,5,4),Reference!$E:$E,0),0))),$D1286,)</f>
        <v>0</v>
      </c>
      <c r="G1286" s="14">
        <f t="shared" si="115"/>
        <v>0</v>
      </c>
      <c r="H1286" s="14">
        <f t="shared" si="116"/>
        <v>0</v>
      </c>
      <c r="I1286" s="14">
        <f>IF(AND(F1286=0,G1286=0,H1286=0,_xlfn.IFNA(MATCH(LEFT($B1286,8),Reference!$G:$G,0),0)),0,
IF(AND(F1286=0,G1286=0,H1286=0,_xlfn.IFNA(MATCH(LEFT($B1286,8),Reference!$H:$H,0),0)),$D1286,
IF(AND(F1286=0,G1286=0,H1286=0,_xlfn.IFNA(MATCH(LEFT($C1286,4),Reference!$H:$H,0),0)),$D1286,
IF((AND(F1286=0,G1286=0,H1286=0,(_xlfn.IFNA(MATCH(LEFT($B1286,4),Reference!$H:$H,0),0)))),$D1286,
IF(AND(F1286=0,G1286=0,H1286=0,_xlfn.IFNA(MATCH(MID($B1286,5,4),Reference!$H:$H,0),0),LEFT($C1286,4)&lt;&gt;"8865"),$D1286,0)))))</f>
        <v>0</v>
      </c>
      <c r="J1286" s="14">
        <f t="shared" si="117"/>
        <v>2901.52</v>
      </c>
      <c r="K1286" s="14">
        <f t="shared" si="118"/>
        <v>2901.52</v>
      </c>
      <c r="L1286" s="14">
        <f t="shared" si="119"/>
        <v>0</v>
      </c>
      <c r="M1286" s="14" t="str">
        <f>IFERROR(IFERROR(INDEX(Reference!$C:$C,MATCH(VALUE(LEFT(B1286,(FIND("-",B1286,1)-1))),Reference!$B:$B,0)),INDEX(Reference!$C:$C,MATCH((LEFT(B1286,(FIND("-",B1286,1)-1))),Reference!$B:$B,0))),IFERROR(IF(FIND("-",B1286),"Asset Management",""),""))</f>
        <v>DBU/Power Systems Tech</v>
      </c>
      <c r="N1286" s="14" t="str">
        <f>_xlfn.IFNA(INDEX(Reference!$M:$N,MATCH($C1286,Reference!$M:$M,0),2),"Exclude")</f>
        <v>Union Labor</v>
      </c>
      <c r="O1286" s="14" t="str">
        <f>VLOOKUP(X1286,'Department Detail'!$A$2:$F$5229,5,FALSE)</f>
        <v>PST &amp; Field Support Services</v>
      </c>
      <c r="R1286" s="76"/>
      <c r="X1286" s="14">
        <v>4822</v>
      </c>
    </row>
    <row r="1287" spans="1:24" s="14" customFormat="1" ht="15" thickBot="1" x14ac:dyDescent="0.35">
      <c r="A1287" s="13"/>
      <c r="B1287" s="57" t="s">
        <v>680</v>
      </c>
      <c r="C1287" s="57" t="s">
        <v>208</v>
      </c>
      <c r="D1287" s="56">
        <v>864.29599999999982</v>
      </c>
      <c r="E1287" s="56"/>
      <c r="F1287" s="14">
        <f>IF(AND(LEFT($C1287,4)&lt;&gt;"8310")*OR(_xlfn.IFNA(MATCH(LEFT($B1287,8),Reference!$E:$E,0),0),(_xlfn.IFNA(MATCH(MID($B1287,5,4),Reference!$E:$E,0),0))),$D1287,)</f>
        <v>0</v>
      </c>
      <c r="G1287" s="14">
        <f t="shared" si="115"/>
        <v>0</v>
      </c>
      <c r="H1287" s="14">
        <f t="shared" si="116"/>
        <v>0</v>
      </c>
      <c r="I1287" s="14">
        <f>IF(AND(F1287=0,G1287=0,H1287=0,_xlfn.IFNA(MATCH(LEFT($B1287,8),Reference!$G:$G,0),0)),0,
IF(AND(F1287=0,G1287=0,H1287=0,_xlfn.IFNA(MATCH(LEFT($B1287,8),Reference!$H:$H,0),0)),$D1287,
IF(AND(F1287=0,G1287=0,H1287=0,_xlfn.IFNA(MATCH(LEFT($C1287,4),Reference!$H:$H,0),0)),$D1287,
IF((AND(F1287=0,G1287=0,H1287=0,(_xlfn.IFNA(MATCH(LEFT($B1287,4),Reference!$H:$H,0),0)))),$D1287,
IF(AND(F1287=0,G1287=0,H1287=0,_xlfn.IFNA(MATCH(MID($B1287,5,4),Reference!$H:$H,0),0),LEFT($C1287,4)&lt;&gt;"8865"),$D1287,0)))))</f>
        <v>0</v>
      </c>
      <c r="J1287" s="14">
        <f t="shared" si="117"/>
        <v>864.29599999999982</v>
      </c>
      <c r="K1287" s="14">
        <f t="shared" si="118"/>
        <v>864.29599999999982</v>
      </c>
      <c r="L1287" s="14">
        <f t="shared" si="119"/>
        <v>0</v>
      </c>
      <c r="M1287" s="14" t="str">
        <f>IFERROR(IFERROR(INDEX(Reference!$C:$C,MATCH(VALUE(LEFT(B1287,(FIND("-",B1287,1)-1))),Reference!$B:$B,0)),INDEX(Reference!$C:$C,MATCH((LEFT(B1287,(FIND("-",B1287,1)-1))),Reference!$B:$B,0))),IFERROR(IF(FIND("-",B1287),"Asset Management",""),""))</f>
        <v>DBU/Power Systems Tech</v>
      </c>
      <c r="N1287" s="14" t="str">
        <f>_xlfn.IFNA(INDEX(Reference!$M:$N,MATCH($C1287,Reference!$M:$M,0),2),"Exclude")</f>
        <v>Inventory</v>
      </c>
      <c r="O1287" s="14" t="str">
        <f>VLOOKUP(X1287,'Department Detail'!$A$2:$F$5229,5,FALSE)</f>
        <v>PST &amp; Field Support Services</v>
      </c>
      <c r="R1287" s="76"/>
      <c r="X1287" s="14">
        <v>4822</v>
      </c>
    </row>
    <row r="1288" spans="1:24" s="14" customFormat="1" ht="15" thickBot="1" x14ac:dyDescent="0.35">
      <c r="A1288" s="13"/>
      <c r="B1288" s="57" t="s">
        <v>681</v>
      </c>
      <c r="C1288" s="57" t="s">
        <v>190</v>
      </c>
      <c r="D1288" s="56">
        <v>22379.567999999999</v>
      </c>
      <c r="E1288" s="56"/>
      <c r="F1288" s="14">
        <f>IF(AND(LEFT($C1288,4)&lt;&gt;"8310")*OR(_xlfn.IFNA(MATCH(LEFT($B1288,8),Reference!$E:$E,0),0),(_xlfn.IFNA(MATCH(MID($B1288,5,4),Reference!$E:$E,0),0))),$D1288,)</f>
        <v>0</v>
      </c>
      <c r="G1288" s="14">
        <f t="shared" si="115"/>
        <v>0</v>
      </c>
      <c r="H1288" s="14">
        <f t="shared" si="116"/>
        <v>0</v>
      </c>
      <c r="I1288" s="14">
        <f>IF(AND(F1288=0,G1288=0,H1288=0,_xlfn.IFNA(MATCH(LEFT($B1288,8),Reference!$G:$G,0),0)),0,
IF(AND(F1288=0,G1288=0,H1288=0,_xlfn.IFNA(MATCH(LEFT($B1288,8),Reference!$H:$H,0),0)),$D1288,
IF(AND(F1288=0,G1288=0,H1288=0,_xlfn.IFNA(MATCH(LEFT($C1288,4),Reference!$H:$H,0),0)),$D1288,
IF((AND(F1288=0,G1288=0,H1288=0,(_xlfn.IFNA(MATCH(LEFT($B1288,4),Reference!$H:$H,0),0)))),$D1288,
IF(AND(F1288=0,G1288=0,H1288=0,_xlfn.IFNA(MATCH(MID($B1288,5,4),Reference!$H:$H,0),0),LEFT($C1288,4)&lt;&gt;"8865"),$D1288,0)))))</f>
        <v>0</v>
      </c>
      <c r="J1288" s="14">
        <f t="shared" si="117"/>
        <v>22379.567999999999</v>
      </c>
      <c r="K1288" s="14">
        <f t="shared" si="118"/>
        <v>22379.567999999999</v>
      </c>
      <c r="L1288" s="14">
        <f t="shared" si="119"/>
        <v>0</v>
      </c>
      <c r="M1288" s="14" t="str">
        <f>IFERROR(IFERROR(INDEX(Reference!$C:$C,MATCH(VALUE(LEFT(B1288,(FIND("-",B1288,1)-1))),Reference!$B:$B,0)),INDEX(Reference!$C:$C,MATCH((LEFT(B1288,(FIND("-",B1288,1)-1))),Reference!$B:$B,0))),IFERROR(IF(FIND("-",B1288),"Asset Management",""),""))</f>
        <v>DBU/Power Systems Tech</v>
      </c>
      <c r="N1288" s="14" t="str">
        <f>_xlfn.IFNA(INDEX(Reference!$M:$N,MATCH($C1288,Reference!$M:$M,0),2),"Exclude")</f>
        <v>Nonlabor</v>
      </c>
      <c r="O1288" s="14" t="str">
        <f>VLOOKUP(X1288,'Department Detail'!$A$2:$F$5229,5,FALSE)</f>
        <v>PST &amp; Field Support Services</v>
      </c>
      <c r="R1288" s="76"/>
      <c r="X1288" s="14">
        <v>4822</v>
      </c>
    </row>
    <row r="1289" spans="1:24" s="14" customFormat="1" ht="15" thickBot="1" x14ac:dyDescent="0.35">
      <c r="A1289" s="13"/>
      <c r="B1289" s="57" t="s">
        <v>681</v>
      </c>
      <c r="C1289" s="57" t="s">
        <v>186</v>
      </c>
      <c r="D1289" s="56">
        <v>13093.934000000001</v>
      </c>
      <c r="E1289" s="56"/>
      <c r="F1289" s="14">
        <f>IF(AND(LEFT($C1289,4)&lt;&gt;"8310")*OR(_xlfn.IFNA(MATCH(LEFT($B1289,8),Reference!$E:$E,0),0),(_xlfn.IFNA(MATCH(MID($B1289,5,4),Reference!$E:$E,0),0))),$D1289,)</f>
        <v>0</v>
      </c>
      <c r="G1289" s="14">
        <f t="shared" si="115"/>
        <v>0</v>
      </c>
      <c r="H1289" s="14">
        <f t="shared" si="116"/>
        <v>0</v>
      </c>
      <c r="I1289" s="14">
        <f>IF(AND(F1289=0,G1289=0,H1289=0,_xlfn.IFNA(MATCH(LEFT($B1289,8),Reference!$G:$G,0),0)),0,
IF(AND(F1289=0,G1289=0,H1289=0,_xlfn.IFNA(MATCH(LEFT($B1289,8),Reference!$H:$H,0),0)),$D1289,
IF(AND(F1289=0,G1289=0,H1289=0,_xlfn.IFNA(MATCH(LEFT($C1289,4),Reference!$H:$H,0),0)),$D1289,
IF((AND(F1289=0,G1289=0,H1289=0,(_xlfn.IFNA(MATCH(LEFT($B1289,4),Reference!$H:$H,0),0)))),$D1289,
IF(AND(F1289=0,G1289=0,H1289=0,_xlfn.IFNA(MATCH(MID($B1289,5,4),Reference!$H:$H,0),0),LEFT($C1289,4)&lt;&gt;"8865"),$D1289,0)))))</f>
        <v>0</v>
      </c>
      <c r="J1289" s="14">
        <f t="shared" si="117"/>
        <v>13093.934000000001</v>
      </c>
      <c r="K1289" s="14">
        <f t="shared" si="118"/>
        <v>13093.934000000001</v>
      </c>
      <c r="L1289" s="14">
        <f t="shared" si="119"/>
        <v>0</v>
      </c>
      <c r="M1289" s="14" t="str">
        <f>IFERROR(IFERROR(INDEX(Reference!$C:$C,MATCH(VALUE(LEFT(B1289,(FIND("-",B1289,1)-1))),Reference!$B:$B,0)),INDEX(Reference!$C:$C,MATCH((LEFT(B1289,(FIND("-",B1289,1)-1))),Reference!$B:$B,0))),IFERROR(IF(FIND("-",B1289),"Asset Management",""),""))</f>
        <v>DBU/Power Systems Tech</v>
      </c>
      <c r="N1289" s="14" t="str">
        <f>_xlfn.IFNA(INDEX(Reference!$M:$N,MATCH($C1289,Reference!$M:$M,0),2),"Exclude")</f>
        <v>Union Labor</v>
      </c>
      <c r="O1289" s="14" t="str">
        <f>VLOOKUP(X1289,'Department Detail'!$A$2:$F$5229,5,FALSE)</f>
        <v>PST &amp; Field Support Services</v>
      </c>
      <c r="R1289" s="76"/>
      <c r="X1289" s="14">
        <v>4822</v>
      </c>
    </row>
    <row r="1290" spans="1:24" s="14" customFormat="1" ht="15" thickBot="1" x14ac:dyDescent="0.35">
      <c r="A1290" s="13"/>
      <c r="B1290" s="57" t="s">
        <v>681</v>
      </c>
      <c r="C1290" s="57" t="s">
        <v>231</v>
      </c>
      <c r="D1290" s="56">
        <v>48.2</v>
      </c>
      <c r="E1290" s="56"/>
      <c r="F1290" s="14">
        <f>IF(AND(LEFT($C1290,4)&lt;&gt;"8310")*OR(_xlfn.IFNA(MATCH(LEFT($B1290,8),Reference!$E:$E,0),0),(_xlfn.IFNA(MATCH(MID($B1290,5,4),Reference!$E:$E,0),0))),$D1290,)</f>
        <v>0</v>
      </c>
      <c r="G1290" s="14">
        <f t="shared" si="115"/>
        <v>0</v>
      </c>
      <c r="H1290" s="14">
        <f t="shared" si="116"/>
        <v>0</v>
      </c>
      <c r="I1290" s="14">
        <f>IF(AND(F1290=0,G1290=0,H1290=0,_xlfn.IFNA(MATCH(LEFT($B1290,8),Reference!$G:$G,0),0)),0,
IF(AND(F1290=0,G1290=0,H1290=0,_xlfn.IFNA(MATCH(LEFT($B1290,8),Reference!$H:$H,0),0)),$D1290,
IF(AND(F1290=0,G1290=0,H1290=0,_xlfn.IFNA(MATCH(LEFT($C1290,4),Reference!$H:$H,0),0)),$D1290,
IF((AND(F1290=0,G1290=0,H1290=0,(_xlfn.IFNA(MATCH(LEFT($B1290,4),Reference!$H:$H,0),0)))),$D1290,
IF(AND(F1290=0,G1290=0,H1290=0,_xlfn.IFNA(MATCH(MID($B1290,5,4),Reference!$H:$H,0),0),LEFT($C1290,4)&lt;&gt;"8865"),$D1290,0)))))</f>
        <v>0</v>
      </c>
      <c r="J1290" s="14">
        <f t="shared" si="117"/>
        <v>48.2</v>
      </c>
      <c r="K1290" s="14">
        <f t="shared" si="118"/>
        <v>48.2</v>
      </c>
      <c r="L1290" s="14">
        <f t="shared" si="119"/>
        <v>0</v>
      </c>
      <c r="M1290" s="14" t="str">
        <f>IFERROR(IFERROR(INDEX(Reference!$C:$C,MATCH(VALUE(LEFT(B1290,(FIND("-",B1290,1)-1))),Reference!$B:$B,0)),INDEX(Reference!$C:$C,MATCH((LEFT(B1290,(FIND("-",B1290,1)-1))),Reference!$B:$B,0))),IFERROR(IF(FIND("-",B1290),"Asset Management",""),""))</f>
        <v>DBU/Power Systems Tech</v>
      </c>
      <c r="N1290" s="14" t="str">
        <f>_xlfn.IFNA(INDEX(Reference!$M:$N,MATCH($C1290,Reference!$M:$M,0),2),"Exclude")</f>
        <v>Nonlabor</v>
      </c>
      <c r="O1290" s="14" t="str">
        <f>VLOOKUP(X1290,'Department Detail'!$A$2:$F$5229,5,FALSE)</f>
        <v>PST &amp; Field Support Services</v>
      </c>
      <c r="R1290" s="76"/>
      <c r="X1290" s="14">
        <v>4822</v>
      </c>
    </row>
    <row r="1291" spans="1:24" s="14" customFormat="1" ht="15" thickBot="1" x14ac:dyDescent="0.35">
      <c r="A1291" s="13"/>
      <c r="B1291" s="57" t="s">
        <v>681</v>
      </c>
      <c r="C1291" s="57" t="s">
        <v>182</v>
      </c>
      <c r="D1291" s="56">
        <v>5405.8719999999994</v>
      </c>
      <c r="E1291" s="56"/>
      <c r="F1291" s="14">
        <f>IF(AND(LEFT($C1291,4)&lt;&gt;"8310")*OR(_xlfn.IFNA(MATCH(LEFT($B1291,8),Reference!$E:$E,0),0),(_xlfn.IFNA(MATCH(MID($B1291,5,4),Reference!$E:$E,0),0))),$D1291,)</f>
        <v>0</v>
      </c>
      <c r="G1291" s="14">
        <f t="shared" si="115"/>
        <v>0</v>
      </c>
      <c r="H1291" s="14">
        <f t="shared" si="116"/>
        <v>0</v>
      </c>
      <c r="I1291" s="14">
        <f>IF(AND(F1291=0,G1291=0,H1291=0,_xlfn.IFNA(MATCH(LEFT($B1291,8),Reference!$G:$G,0),0)),0,
IF(AND(F1291=0,G1291=0,H1291=0,_xlfn.IFNA(MATCH(LEFT($B1291,8),Reference!$H:$H,0),0)),$D1291,
IF(AND(F1291=0,G1291=0,H1291=0,_xlfn.IFNA(MATCH(LEFT($C1291,4),Reference!$H:$H,0),0)),$D1291,
IF((AND(F1291=0,G1291=0,H1291=0,(_xlfn.IFNA(MATCH(LEFT($B1291,4),Reference!$H:$H,0),0)))),$D1291,
IF(AND(F1291=0,G1291=0,H1291=0,_xlfn.IFNA(MATCH(MID($B1291,5,4),Reference!$H:$H,0),0),LEFT($C1291,4)&lt;&gt;"8865"),$D1291,0)))))</f>
        <v>0</v>
      </c>
      <c r="J1291" s="14">
        <f t="shared" si="117"/>
        <v>5405.8719999999994</v>
      </c>
      <c r="K1291" s="14">
        <f t="shared" si="118"/>
        <v>5405.8719999999994</v>
      </c>
      <c r="L1291" s="14">
        <f t="shared" si="119"/>
        <v>0</v>
      </c>
      <c r="M1291" s="14" t="str">
        <f>IFERROR(IFERROR(INDEX(Reference!$C:$C,MATCH(VALUE(LEFT(B1291,(FIND("-",B1291,1)-1))),Reference!$B:$B,0)),INDEX(Reference!$C:$C,MATCH((LEFT(B1291,(FIND("-",B1291,1)-1))),Reference!$B:$B,0))),IFERROR(IF(FIND("-",B1291),"Asset Management",""),""))</f>
        <v>DBU/Power Systems Tech</v>
      </c>
      <c r="N1291" s="14" t="str">
        <f>_xlfn.IFNA(INDEX(Reference!$M:$N,MATCH($C1291,Reference!$M:$M,0),2),"Exclude")</f>
        <v>Nonlabor</v>
      </c>
      <c r="O1291" s="14" t="str">
        <f>VLOOKUP(X1291,'Department Detail'!$A$2:$F$5229,5,FALSE)</f>
        <v>PST &amp; Field Support Services</v>
      </c>
      <c r="R1291" s="76"/>
      <c r="X1291" s="14">
        <v>4822</v>
      </c>
    </row>
    <row r="1292" spans="1:24" s="14" customFormat="1" ht="15" thickBot="1" x14ac:dyDescent="0.35">
      <c r="A1292" s="13"/>
      <c r="B1292" s="57" t="s">
        <v>681</v>
      </c>
      <c r="C1292" s="57" t="s">
        <v>233</v>
      </c>
      <c r="D1292" s="56">
        <v>36.872</v>
      </c>
      <c r="E1292" s="56"/>
      <c r="F1292" s="14">
        <f>IF(AND(LEFT($C1292,4)&lt;&gt;"8310")*OR(_xlfn.IFNA(MATCH(LEFT($B1292,8),Reference!$E:$E,0),0),(_xlfn.IFNA(MATCH(MID($B1292,5,4),Reference!$E:$E,0),0))),$D1292,)</f>
        <v>0</v>
      </c>
      <c r="G1292" s="14">
        <f t="shared" si="115"/>
        <v>0</v>
      </c>
      <c r="H1292" s="14">
        <f t="shared" si="116"/>
        <v>0</v>
      </c>
      <c r="I1292" s="14">
        <f>IF(AND(F1292=0,G1292=0,H1292=0,_xlfn.IFNA(MATCH(LEFT($B1292,8),Reference!$G:$G,0),0)),0,
IF(AND(F1292=0,G1292=0,H1292=0,_xlfn.IFNA(MATCH(LEFT($B1292,8),Reference!$H:$H,0),0)),$D1292,
IF(AND(F1292=0,G1292=0,H1292=0,_xlfn.IFNA(MATCH(LEFT($C1292,4),Reference!$H:$H,0),0)),$D1292,
IF((AND(F1292=0,G1292=0,H1292=0,(_xlfn.IFNA(MATCH(LEFT($B1292,4),Reference!$H:$H,0),0)))),$D1292,
IF(AND(F1292=0,G1292=0,H1292=0,_xlfn.IFNA(MATCH(MID($B1292,5,4),Reference!$H:$H,0),0),LEFT($C1292,4)&lt;&gt;"8865"),$D1292,0)))))</f>
        <v>0</v>
      </c>
      <c r="J1292" s="14">
        <f t="shared" si="117"/>
        <v>36.872</v>
      </c>
      <c r="K1292" s="14">
        <f t="shared" si="118"/>
        <v>36.872</v>
      </c>
      <c r="L1292" s="14">
        <f t="shared" si="119"/>
        <v>0</v>
      </c>
      <c r="M1292" s="14" t="str">
        <f>IFERROR(IFERROR(INDEX(Reference!$C:$C,MATCH(VALUE(LEFT(B1292,(FIND("-",B1292,1)-1))),Reference!$B:$B,0)),INDEX(Reference!$C:$C,MATCH((LEFT(B1292,(FIND("-",B1292,1)-1))),Reference!$B:$B,0))),IFERROR(IF(FIND("-",B1292),"Asset Management",""),""))</f>
        <v>DBU/Power Systems Tech</v>
      </c>
      <c r="N1292" s="14" t="str">
        <f>_xlfn.IFNA(INDEX(Reference!$M:$N,MATCH($C1292,Reference!$M:$M,0),2),"Exclude")</f>
        <v>Nonlabor</v>
      </c>
      <c r="O1292" s="14" t="str">
        <f>VLOOKUP(X1292,'Department Detail'!$A$2:$F$5229,5,FALSE)</f>
        <v>PST &amp; Field Support Services</v>
      </c>
      <c r="R1292" s="76"/>
      <c r="X1292" s="14">
        <v>4822</v>
      </c>
    </row>
    <row r="1293" spans="1:24" s="14" customFormat="1" ht="15" thickBot="1" x14ac:dyDescent="0.35">
      <c r="A1293" s="13"/>
      <c r="B1293" s="57" t="s">
        <v>681</v>
      </c>
      <c r="C1293" s="57" t="s">
        <v>211</v>
      </c>
      <c r="D1293" s="56">
        <v>-506.2</v>
      </c>
      <c r="E1293" s="56"/>
      <c r="F1293" s="14">
        <f>IF(AND(LEFT($C1293,4)&lt;&gt;"8310")*OR(_xlfn.IFNA(MATCH(LEFT($B1293,8),Reference!$E:$E,0),0),(_xlfn.IFNA(MATCH(MID($B1293,5,4),Reference!$E:$E,0),0))),$D1293,)</f>
        <v>0</v>
      </c>
      <c r="G1293" s="14">
        <f t="shared" si="115"/>
        <v>0</v>
      </c>
      <c r="H1293" s="14">
        <f t="shared" si="116"/>
        <v>0</v>
      </c>
      <c r="I1293" s="14">
        <f>IF(AND(F1293=0,G1293=0,H1293=0,_xlfn.IFNA(MATCH(LEFT($B1293,8),Reference!$G:$G,0),0)),0,
IF(AND(F1293=0,G1293=0,H1293=0,_xlfn.IFNA(MATCH(LEFT($B1293,8),Reference!$H:$H,0),0)),$D1293,
IF(AND(F1293=0,G1293=0,H1293=0,_xlfn.IFNA(MATCH(LEFT($C1293,4),Reference!$H:$H,0),0)),$D1293,
IF((AND(F1293=0,G1293=0,H1293=0,(_xlfn.IFNA(MATCH(LEFT($B1293,4),Reference!$H:$H,0),0)))),$D1293,
IF(AND(F1293=0,G1293=0,H1293=0,_xlfn.IFNA(MATCH(MID($B1293,5,4),Reference!$H:$H,0),0),LEFT($C1293,4)&lt;&gt;"8865"),$D1293,0)))))</f>
        <v>0</v>
      </c>
      <c r="J1293" s="14">
        <f t="shared" si="117"/>
        <v>-506.2</v>
      </c>
      <c r="K1293" s="14">
        <f t="shared" si="118"/>
        <v>-506.2</v>
      </c>
      <c r="L1293" s="14">
        <f t="shared" si="119"/>
        <v>0</v>
      </c>
      <c r="M1293" s="14" t="str">
        <f>IFERROR(IFERROR(INDEX(Reference!$C:$C,MATCH(VALUE(LEFT(B1293,(FIND("-",B1293,1)-1))),Reference!$B:$B,0)),INDEX(Reference!$C:$C,MATCH((LEFT(B1293,(FIND("-",B1293,1)-1))),Reference!$B:$B,0))),IFERROR(IF(FIND("-",B1293),"Asset Management",""),""))</f>
        <v>DBU/Power Systems Tech</v>
      </c>
      <c r="N1293" s="14" t="str">
        <f>_xlfn.IFNA(INDEX(Reference!$M:$N,MATCH($C1293,Reference!$M:$M,0),2),"Exclude")</f>
        <v>Inventory</v>
      </c>
      <c r="O1293" s="14" t="str">
        <f>VLOOKUP(X1293,'Department Detail'!$A$2:$F$5229,5,FALSE)</f>
        <v>PST &amp; Field Support Services</v>
      </c>
      <c r="R1293" s="76"/>
      <c r="X1293" s="14">
        <v>4822</v>
      </c>
    </row>
    <row r="1294" spans="1:24" s="14" customFormat="1" ht="15" thickBot="1" x14ac:dyDescent="0.35">
      <c r="A1294" s="13"/>
      <c r="B1294" s="57" t="s">
        <v>681</v>
      </c>
      <c r="C1294" s="57" t="s">
        <v>191</v>
      </c>
      <c r="D1294" s="56">
        <v>6257.2920000000004</v>
      </c>
      <c r="E1294" s="56"/>
      <c r="F1294" s="14">
        <f>IF(AND(LEFT($C1294,4)&lt;&gt;"8310")*OR(_xlfn.IFNA(MATCH(LEFT($B1294,8),Reference!$E:$E,0),0),(_xlfn.IFNA(MATCH(MID($B1294,5,4),Reference!$E:$E,0),0))),$D1294,)</f>
        <v>0</v>
      </c>
      <c r="G1294" s="14">
        <f t="shared" si="115"/>
        <v>0</v>
      </c>
      <c r="H1294" s="14">
        <f t="shared" si="116"/>
        <v>0</v>
      </c>
      <c r="I1294" s="14">
        <f>IF(AND(F1294=0,G1294=0,H1294=0,_xlfn.IFNA(MATCH(LEFT($B1294,8),Reference!$G:$G,0),0)),0,
IF(AND(F1294=0,G1294=0,H1294=0,_xlfn.IFNA(MATCH(LEFT($B1294,8),Reference!$H:$H,0),0)),$D1294,
IF(AND(F1294=0,G1294=0,H1294=0,_xlfn.IFNA(MATCH(LEFT($C1294,4),Reference!$H:$H,0),0)),$D1294,
IF((AND(F1294=0,G1294=0,H1294=0,(_xlfn.IFNA(MATCH(LEFT($B1294,4),Reference!$H:$H,0),0)))),$D1294,
IF(AND(F1294=0,G1294=0,H1294=0,_xlfn.IFNA(MATCH(MID($B1294,5,4),Reference!$H:$H,0),0),LEFT($C1294,4)&lt;&gt;"8865"),$D1294,0)))))</f>
        <v>0</v>
      </c>
      <c r="J1294" s="14">
        <f t="shared" si="117"/>
        <v>6257.2920000000004</v>
      </c>
      <c r="K1294" s="14">
        <f t="shared" si="118"/>
        <v>6257.2920000000004</v>
      </c>
      <c r="L1294" s="14">
        <f t="shared" si="119"/>
        <v>0</v>
      </c>
      <c r="M1294" s="14" t="str">
        <f>IFERROR(IFERROR(INDEX(Reference!$C:$C,MATCH(VALUE(LEFT(B1294,(FIND("-",B1294,1)-1))),Reference!$B:$B,0)),INDEX(Reference!$C:$C,MATCH((LEFT(B1294,(FIND("-",B1294,1)-1))),Reference!$B:$B,0))),IFERROR(IF(FIND("-",B1294),"Asset Management",""),""))</f>
        <v>DBU/Power Systems Tech</v>
      </c>
      <c r="N1294" s="14" t="str">
        <f>_xlfn.IFNA(INDEX(Reference!$M:$N,MATCH($C1294,Reference!$M:$M,0),2),"Exclude")</f>
        <v>Union Labor</v>
      </c>
      <c r="O1294" s="14" t="str">
        <f>VLOOKUP(X1294,'Department Detail'!$A$2:$F$5229,5,FALSE)</f>
        <v>PST &amp; Field Support Services</v>
      </c>
      <c r="R1294" s="76"/>
      <c r="X1294" s="14">
        <v>4822</v>
      </c>
    </row>
    <row r="1295" spans="1:24" s="14" customFormat="1" ht="15" thickBot="1" x14ac:dyDescent="0.35">
      <c r="A1295" s="13"/>
      <c r="B1295" s="57" t="s">
        <v>682</v>
      </c>
      <c r="C1295" s="57" t="s">
        <v>208</v>
      </c>
      <c r="D1295" s="56">
        <v>26.735999999999997</v>
      </c>
      <c r="E1295" s="56"/>
      <c r="F1295" s="14">
        <f>IF(AND(LEFT($C1295,4)&lt;&gt;"8310")*OR(_xlfn.IFNA(MATCH(LEFT($B1295,8),Reference!$E:$E,0),0),(_xlfn.IFNA(MATCH(MID($B1295,5,4),Reference!$E:$E,0),0))),$D1295,)</f>
        <v>0</v>
      </c>
      <c r="G1295" s="14">
        <f t="shared" si="115"/>
        <v>0</v>
      </c>
      <c r="H1295" s="14">
        <f t="shared" si="116"/>
        <v>0</v>
      </c>
      <c r="I1295" s="14">
        <f>IF(AND(F1295=0,G1295=0,H1295=0,_xlfn.IFNA(MATCH(LEFT($B1295,8),Reference!$G:$G,0),0)),0,
IF(AND(F1295=0,G1295=0,H1295=0,_xlfn.IFNA(MATCH(LEFT($B1295,8),Reference!$H:$H,0),0)),$D1295,
IF(AND(F1295=0,G1295=0,H1295=0,_xlfn.IFNA(MATCH(LEFT($C1295,4),Reference!$H:$H,0),0)),$D1295,
IF((AND(F1295=0,G1295=0,H1295=0,(_xlfn.IFNA(MATCH(LEFT($B1295,4),Reference!$H:$H,0),0)))),$D1295,
IF(AND(F1295=0,G1295=0,H1295=0,_xlfn.IFNA(MATCH(MID($B1295,5,4),Reference!$H:$H,0),0),LEFT($C1295,4)&lt;&gt;"8865"),$D1295,0)))))</f>
        <v>0</v>
      </c>
      <c r="J1295" s="14">
        <f t="shared" si="117"/>
        <v>26.735999999999997</v>
      </c>
      <c r="K1295" s="14">
        <f t="shared" si="118"/>
        <v>26.735999999999997</v>
      </c>
      <c r="L1295" s="14">
        <f t="shared" si="119"/>
        <v>0</v>
      </c>
      <c r="M1295" s="14" t="str">
        <f>IFERROR(IFERROR(INDEX(Reference!$C:$C,MATCH(VALUE(LEFT(B1295,(FIND("-",B1295,1)-1))),Reference!$B:$B,0)),INDEX(Reference!$C:$C,MATCH((LEFT(B1295,(FIND("-",B1295,1)-1))),Reference!$B:$B,0))),IFERROR(IF(FIND("-",B1295),"Asset Management",""),""))</f>
        <v>DBU/Power Systems Tech</v>
      </c>
      <c r="N1295" s="14" t="str">
        <f>_xlfn.IFNA(INDEX(Reference!$M:$N,MATCH($C1295,Reference!$M:$M,0),2),"Exclude")</f>
        <v>Inventory</v>
      </c>
      <c r="O1295" s="14" t="str">
        <f>VLOOKUP(X1295,'Department Detail'!$A$2:$F$5229,5,FALSE)</f>
        <v>PST &amp; Field Support Services</v>
      </c>
      <c r="R1295" s="76"/>
      <c r="X1295" s="14">
        <v>4822</v>
      </c>
    </row>
    <row r="1296" spans="1:24" s="14" customFormat="1" ht="15" thickBot="1" x14ac:dyDescent="0.35">
      <c r="A1296" s="13"/>
      <c r="B1296" s="57" t="s">
        <v>682</v>
      </c>
      <c r="C1296" s="57" t="s">
        <v>182</v>
      </c>
      <c r="D1296" s="56">
        <v>1310.5283960258812</v>
      </c>
      <c r="E1296" s="56"/>
      <c r="F1296" s="14">
        <f>IF(AND(LEFT($C1296,4)&lt;&gt;"8310")*OR(_xlfn.IFNA(MATCH(LEFT($B1296,8),Reference!$E:$E,0),0),(_xlfn.IFNA(MATCH(MID($B1296,5,4),Reference!$E:$E,0),0))),$D1296,)</f>
        <v>0</v>
      </c>
      <c r="G1296" s="14">
        <f t="shared" si="115"/>
        <v>0</v>
      </c>
      <c r="H1296" s="14">
        <f t="shared" si="116"/>
        <v>0</v>
      </c>
      <c r="I1296" s="14">
        <f>IF(AND(F1296=0,G1296=0,H1296=0,_xlfn.IFNA(MATCH(LEFT($B1296,8),Reference!$G:$G,0),0)),0,
IF(AND(F1296=0,G1296=0,H1296=0,_xlfn.IFNA(MATCH(LEFT($B1296,8),Reference!$H:$H,0),0)),$D1296,
IF(AND(F1296=0,G1296=0,H1296=0,_xlfn.IFNA(MATCH(LEFT($C1296,4),Reference!$H:$H,0),0)),$D1296,
IF((AND(F1296=0,G1296=0,H1296=0,(_xlfn.IFNA(MATCH(LEFT($B1296,4),Reference!$H:$H,0),0)))),$D1296,
IF(AND(F1296=0,G1296=0,H1296=0,_xlfn.IFNA(MATCH(MID($B1296,5,4),Reference!$H:$H,0),0),LEFT($C1296,4)&lt;&gt;"8865"),$D1296,0)))))</f>
        <v>0</v>
      </c>
      <c r="J1296" s="14">
        <f t="shared" si="117"/>
        <v>1310.5283960258812</v>
      </c>
      <c r="K1296" s="14">
        <f t="shared" si="118"/>
        <v>1310.5283960258812</v>
      </c>
      <c r="L1296" s="14">
        <f t="shared" si="119"/>
        <v>0</v>
      </c>
      <c r="M1296" s="14" t="str">
        <f>IFERROR(IFERROR(INDEX(Reference!$C:$C,MATCH(VALUE(LEFT(B1296,(FIND("-",B1296,1)-1))),Reference!$B:$B,0)),INDEX(Reference!$C:$C,MATCH((LEFT(B1296,(FIND("-",B1296,1)-1))),Reference!$B:$B,0))),IFERROR(IF(FIND("-",B1296),"Asset Management",""),""))</f>
        <v>DBU/Power Systems Tech</v>
      </c>
      <c r="N1296" s="14" t="str">
        <f>_xlfn.IFNA(INDEX(Reference!$M:$N,MATCH($C1296,Reference!$M:$M,0),2),"Exclude")</f>
        <v>Nonlabor</v>
      </c>
      <c r="O1296" s="14" t="str">
        <f>VLOOKUP(X1296,'Department Detail'!$A$2:$F$5229,5,FALSE)</f>
        <v>PST &amp; Field Support Services</v>
      </c>
      <c r="R1296" s="76"/>
      <c r="X1296" s="14">
        <v>4822</v>
      </c>
    </row>
    <row r="1297" spans="1:24" s="14" customFormat="1" ht="15" thickBot="1" x14ac:dyDescent="0.35">
      <c r="A1297" s="13"/>
      <c r="B1297" s="57" t="s">
        <v>683</v>
      </c>
      <c r="C1297" s="57" t="s">
        <v>190</v>
      </c>
      <c r="D1297" s="56">
        <v>25372.904000000002</v>
      </c>
      <c r="E1297" s="56"/>
      <c r="F1297" s="14">
        <f>IF(AND(LEFT($C1297,4)&lt;&gt;"8310")*OR(_xlfn.IFNA(MATCH(LEFT($B1297,8),Reference!$E:$E,0),0),(_xlfn.IFNA(MATCH(MID($B1297,5,4),Reference!$E:$E,0),0))),$D1297,)</f>
        <v>0</v>
      </c>
      <c r="G1297" s="14">
        <f t="shared" si="115"/>
        <v>0</v>
      </c>
      <c r="H1297" s="14">
        <f t="shared" si="116"/>
        <v>0</v>
      </c>
      <c r="I1297" s="14">
        <f>IF(AND(F1297=0,G1297=0,H1297=0,_xlfn.IFNA(MATCH(LEFT($B1297,8),Reference!$G:$G,0),0)),0,
IF(AND(F1297=0,G1297=0,H1297=0,_xlfn.IFNA(MATCH(LEFT($B1297,8),Reference!$H:$H,0),0)),$D1297,
IF(AND(F1297=0,G1297=0,H1297=0,_xlfn.IFNA(MATCH(LEFT($C1297,4),Reference!$H:$H,0),0)),$D1297,
IF((AND(F1297=0,G1297=0,H1297=0,(_xlfn.IFNA(MATCH(LEFT($B1297,4),Reference!$H:$H,0),0)))),$D1297,
IF(AND(F1297=0,G1297=0,H1297=0,_xlfn.IFNA(MATCH(MID($B1297,5,4),Reference!$H:$H,0),0),LEFT($C1297,4)&lt;&gt;"8865"),$D1297,0)))))</f>
        <v>0</v>
      </c>
      <c r="J1297" s="14">
        <f t="shared" si="117"/>
        <v>25372.904000000002</v>
      </c>
      <c r="K1297" s="14">
        <f t="shared" si="118"/>
        <v>25372.904000000002</v>
      </c>
      <c r="L1297" s="14">
        <f t="shared" si="119"/>
        <v>0</v>
      </c>
      <c r="M1297" s="14" t="str">
        <f>IFERROR(IFERROR(INDEX(Reference!$C:$C,MATCH(VALUE(LEFT(B1297,(FIND("-",B1297,1)-1))),Reference!$B:$B,0)),INDEX(Reference!$C:$C,MATCH((LEFT(B1297,(FIND("-",B1297,1)-1))),Reference!$B:$B,0))),IFERROR(IF(FIND("-",B1297),"Asset Management",""),""))</f>
        <v>DBU/Power Systems Tech</v>
      </c>
      <c r="N1297" s="14" t="str">
        <f>_xlfn.IFNA(INDEX(Reference!$M:$N,MATCH($C1297,Reference!$M:$M,0),2),"Exclude")</f>
        <v>Nonlabor</v>
      </c>
      <c r="O1297" s="14" t="str">
        <f>VLOOKUP(X1297,'Department Detail'!$A$2:$F$5229,5,FALSE)</f>
        <v>PST &amp; Field Support Services</v>
      </c>
      <c r="R1297" s="76"/>
      <c r="X1297" s="14">
        <v>4822</v>
      </c>
    </row>
    <row r="1298" spans="1:24" s="14" customFormat="1" ht="15" thickBot="1" x14ac:dyDescent="0.35">
      <c r="A1298" s="13"/>
      <c r="B1298" s="57" t="s">
        <v>683</v>
      </c>
      <c r="C1298" s="57" t="s">
        <v>186</v>
      </c>
      <c r="D1298" s="56">
        <v>14857.228000000001</v>
      </c>
      <c r="E1298" s="56"/>
      <c r="F1298" s="14">
        <f>IF(AND(LEFT($C1298,4)&lt;&gt;"8310")*OR(_xlfn.IFNA(MATCH(LEFT($B1298,8),Reference!$E:$E,0),0),(_xlfn.IFNA(MATCH(MID($B1298,5,4),Reference!$E:$E,0),0))),$D1298,)</f>
        <v>0</v>
      </c>
      <c r="G1298" s="14">
        <f t="shared" si="115"/>
        <v>0</v>
      </c>
      <c r="H1298" s="14">
        <f t="shared" si="116"/>
        <v>0</v>
      </c>
      <c r="I1298" s="14">
        <f>IF(AND(F1298=0,G1298=0,H1298=0,_xlfn.IFNA(MATCH(LEFT($B1298,8),Reference!$G:$G,0),0)),0,
IF(AND(F1298=0,G1298=0,H1298=0,_xlfn.IFNA(MATCH(LEFT($B1298,8),Reference!$H:$H,0),0)),$D1298,
IF(AND(F1298=0,G1298=0,H1298=0,_xlfn.IFNA(MATCH(LEFT($C1298,4),Reference!$H:$H,0),0)),$D1298,
IF((AND(F1298=0,G1298=0,H1298=0,(_xlfn.IFNA(MATCH(LEFT($B1298,4),Reference!$H:$H,0),0)))),$D1298,
IF(AND(F1298=0,G1298=0,H1298=0,_xlfn.IFNA(MATCH(MID($B1298,5,4),Reference!$H:$H,0),0),LEFT($C1298,4)&lt;&gt;"8865"),$D1298,0)))))</f>
        <v>0</v>
      </c>
      <c r="J1298" s="14">
        <f t="shared" si="117"/>
        <v>14857.228000000001</v>
      </c>
      <c r="K1298" s="14">
        <f t="shared" si="118"/>
        <v>14857.228000000001</v>
      </c>
      <c r="L1298" s="14">
        <f t="shared" si="119"/>
        <v>0</v>
      </c>
      <c r="M1298" s="14" t="str">
        <f>IFERROR(IFERROR(INDEX(Reference!$C:$C,MATCH(VALUE(LEFT(B1298,(FIND("-",B1298,1)-1))),Reference!$B:$B,0)),INDEX(Reference!$C:$C,MATCH((LEFT(B1298,(FIND("-",B1298,1)-1))),Reference!$B:$B,0))),IFERROR(IF(FIND("-",B1298),"Asset Management",""),""))</f>
        <v>DBU/Power Systems Tech</v>
      </c>
      <c r="N1298" s="14" t="str">
        <f>_xlfn.IFNA(INDEX(Reference!$M:$N,MATCH($C1298,Reference!$M:$M,0),2),"Exclude")</f>
        <v>Union Labor</v>
      </c>
      <c r="O1298" s="14" t="str">
        <f>VLOOKUP(X1298,'Department Detail'!$A$2:$F$5229,5,FALSE)</f>
        <v>PST &amp; Field Support Services</v>
      </c>
      <c r="R1298" s="76"/>
      <c r="X1298" s="14">
        <v>4822</v>
      </c>
    </row>
    <row r="1299" spans="1:24" s="14" customFormat="1" ht="15" thickBot="1" x14ac:dyDescent="0.35">
      <c r="A1299" s="13"/>
      <c r="B1299" s="57" t="s">
        <v>683</v>
      </c>
      <c r="C1299" s="57" t="s">
        <v>231</v>
      </c>
      <c r="D1299" s="56">
        <v>24.2</v>
      </c>
      <c r="E1299" s="56"/>
      <c r="F1299" s="14">
        <f>IF(AND(LEFT($C1299,4)&lt;&gt;"8310")*OR(_xlfn.IFNA(MATCH(LEFT($B1299,8),Reference!$E:$E,0),0),(_xlfn.IFNA(MATCH(MID($B1299,5,4),Reference!$E:$E,0),0))),$D1299,)</f>
        <v>0</v>
      </c>
      <c r="G1299" s="14">
        <f t="shared" si="115"/>
        <v>0</v>
      </c>
      <c r="H1299" s="14">
        <f t="shared" si="116"/>
        <v>0</v>
      </c>
      <c r="I1299" s="14">
        <f>IF(AND(F1299=0,G1299=0,H1299=0,_xlfn.IFNA(MATCH(LEFT($B1299,8),Reference!$G:$G,0),0)),0,
IF(AND(F1299=0,G1299=0,H1299=0,_xlfn.IFNA(MATCH(LEFT($B1299,8),Reference!$H:$H,0),0)),$D1299,
IF(AND(F1299=0,G1299=0,H1299=0,_xlfn.IFNA(MATCH(LEFT($C1299,4),Reference!$H:$H,0),0)),$D1299,
IF((AND(F1299=0,G1299=0,H1299=0,(_xlfn.IFNA(MATCH(LEFT($B1299,4),Reference!$H:$H,0),0)))),$D1299,
IF(AND(F1299=0,G1299=0,H1299=0,_xlfn.IFNA(MATCH(MID($B1299,5,4),Reference!$H:$H,0),0),LEFT($C1299,4)&lt;&gt;"8865"),$D1299,0)))))</f>
        <v>0</v>
      </c>
      <c r="J1299" s="14">
        <f t="shared" si="117"/>
        <v>24.2</v>
      </c>
      <c r="K1299" s="14">
        <f t="shared" si="118"/>
        <v>24.2</v>
      </c>
      <c r="L1299" s="14">
        <f t="shared" si="119"/>
        <v>0</v>
      </c>
      <c r="M1299" s="14" t="str">
        <f>IFERROR(IFERROR(INDEX(Reference!$C:$C,MATCH(VALUE(LEFT(B1299,(FIND("-",B1299,1)-1))),Reference!$B:$B,0)),INDEX(Reference!$C:$C,MATCH((LEFT(B1299,(FIND("-",B1299,1)-1))),Reference!$B:$B,0))),IFERROR(IF(FIND("-",B1299),"Asset Management",""),""))</f>
        <v>DBU/Power Systems Tech</v>
      </c>
      <c r="N1299" s="14" t="str">
        <f>_xlfn.IFNA(INDEX(Reference!$M:$N,MATCH($C1299,Reference!$M:$M,0),2),"Exclude")</f>
        <v>Nonlabor</v>
      </c>
      <c r="O1299" s="14" t="str">
        <f>VLOOKUP(X1299,'Department Detail'!$A$2:$F$5229,5,FALSE)</f>
        <v>PST &amp; Field Support Services</v>
      </c>
      <c r="R1299" s="76"/>
      <c r="X1299" s="14">
        <v>4822</v>
      </c>
    </row>
    <row r="1300" spans="1:24" s="14" customFormat="1" ht="15" thickBot="1" x14ac:dyDescent="0.35">
      <c r="A1300" s="13"/>
      <c r="B1300" s="57" t="s">
        <v>683</v>
      </c>
      <c r="C1300" s="57" t="s">
        <v>208</v>
      </c>
      <c r="D1300" s="56">
        <v>2226.4279999999999</v>
      </c>
      <c r="E1300" s="56"/>
      <c r="F1300" s="14">
        <f>IF(AND(LEFT($C1300,4)&lt;&gt;"8310")*OR(_xlfn.IFNA(MATCH(LEFT($B1300,8),Reference!$E:$E,0),0),(_xlfn.IFNA(MATCH(MID($B1300,5,4),Reference!$E:$E,0),0))),$D1300,)</f>
        <v>0</v>
      </c>
      <c r="G1300" s="14">
        <f t="shared" si="115"/>
        <v>0</v>
      </c>
      <c r="H1300" s="14">
        <f t="shared" si="116"/>
        <v>0</v>
      </c>
      <c r="I1300" s="14">
        <f>IF(AND(F1300=0,G1300=0,H1300=0,_xlfn.IFNA(MATCH(LEFT($B1300,8),Reference!$G:$G,0),0)),0,
IF(AND(F1300=0,G1300=0,H1300=0,_xlfn.IFNA(MATCH(LEFT($B1300,8),Reference!$H:$H,0),0)),$D1300,
IF(AND(F1300=0,G1300=0,H1300=0,_xlfn.IFNA(MATCH(LEFT($C1300,4),Reference!$H:$H,0),0)),$D1300,
IF((AND(F1300=0,G1300=0,H1300=0,(_xlfn.IFNA(MATCH(LEFT($B1300,4),Reference!$H:$H,0),0)))),$D1300,
IF(AND(F1300=0,G1300=0,H1300=0,_xlfn.IFNA(MATCH(MID($B1300,5,4),Reference!$H:$H,0),0),LEFT($C1300,4)&lt;&gt;"8865"),$D1300,0)))))</f>
        <v>0</v>
      </c>
      <c r="J1300" s="14">
        <f t="shared" si="117"/>
        <v>2226.4279999999999</v>
      </c>
      <c r="K1300" s="14">
        <f t="shared" si="118"/>
        <v>2226.4279999999999</v>
      </c>
      <c r="L1300" s="14">
        <f t="shared" si="119"/>
        <v>0</v>
      </c>
      <c r="M1300" s="14" t="str">
        <f>IFERROR(IFERROR(INDEX(Reference!$C:$C,MATCH(VALUE(LEFT(B1300,(FIND("-",B1300,1)-1))),Reference!$B:$B,0)),INDEX(Reference!$C:$C,MATCH((LEFT(B1300,(FIND("-",B1300,1)-1))),Reference!$B:$B,0))),IFERROR(IF(FIND("-",B1300),"Asset Management",""),""))</f>
        <v>DBU/Power Systems Tech</v>
      </c>
      <c r="N1300" s="14" t="str">
        <f>_xlfn.IFNA(INDEX(Reference!$M:$N,MATCH($C1300,Reference!$M:$M,0),2),"Exclude")</f>
        <v>Inventory</v>
      </c>
      <c r="O1300" s="14" t="str">
        <f>VLOOKUP(X1300,'Department Detail'!$A$2:$F$5229,5,FALSE)</f>
        <v>PST &amp; Field Support Services</v>
      </c>
      <c r="R1300" s="76"/>
      <c r="X1300" s="14">
        <v>4822</v>
      </c>
    </row>
    <row r="1301" spans="1:24" s="14" customFormat="1" ht="15" thickBot="1" x14ac:dyDescent="0.35">
      <c r="A1301" s="13"/>
      <c r="B1301" s="57" t="s">
        <v>683</v>
      </c>
      <c r="C1301" s="57" t="s">
        <v>182</v>
      </c>
      <c r="D1301" s="56">
        <v>3898.8440000000001</v>
      </c>
      <c r="E1301" s="56"/>
      <c r="F1301" s="14">
        <f>IF(AND(LEFT($C1301,4)&lt;&gt;"8310")*OR(_xlfn.IFNA(MATCH(LEFT($B1301,8),Reference!$E:$E,0),0),(_xlfn.IFNA(MATCH(MID($B1301,5,4),Reference!$E:$E,0),0))),$D1301,)</f>
        <v>0</v>
      </c>
      <c r="G1301" s="14">
        <f t="shared" si="115"/>
        <v>0</v>
      </c>
      <c r="H1301" s="14">
        <f t="shared" si="116"/>
        <v>0</v>
      </c>
      <c r="I1301" s="14">
        <f>IF(AND(F1301=0,G1301=0,H1301=0,_xlfn.IFNA(MATCH(LEFT($B1301,8),Reference!$G:$G,0),0)),0,
IF(AND(F1301=0,G1301=0,H1301=0,_xlfn.IFNA(MATCH(LEFT($B1301,8),Reference!$H:$H,0),0)),$D1301,
IF(AND(F1301=0,G1301=0,H1301=0,_xlfn.IFNA(MATCH(LEFT($C1301,4),Reference!$H:$H,0),0)),$D1301,
IF((AND(F1301=0,G1301=0,H1301=0,(_xlfn.IFNA(MATCH(LEFT($B1301,4),Reference!$H:$H,0),0)))),$D1301,
IF(AND(F1301=0,G1301=0,H1301=0,_xlfn.IFNA(MATCH(MID($B1301,5,4),Reference!$H:$H,0),0),LEFT($C1301,4)&lt;&gt;"8865"),$D1301,0)))))</f>
        <v>0</v>
      </c>
      <c r="J1301" s="14">
        <f t="shared" si="117"/>
        <v>3898.8440000000001</v>
      </c>
      <c r="K1301" s="14">
        <f t="shared" si="118"/>
        <v>3898.8440000000001</v>
      </c>
      <c r="L1301" s="14">
        <f t="shared" si="119"/>
        <v>0</v>
      </c>
      <c r="M1301" s="14" t="str">
        <f>IFERROR(IFERROR(INDEX(Reference!$C:$C,MATCH(VALUE(LEFT(B1301,(FIND("-",B1301,1)-1))),Reference!$B:$B,0)),INDEX(Reference!$C:$C,MATCH((LEFT(B1301,(FIND("-",B1301,1)-1))),Reference!$B:$B,0))),IFERROR(IF(FIND("-",B1301),"Asset Management",""),""))</f>
        <v>DBU/Power Systems Tech</v>
      </c>
      <c r="N1301" s="14" t="str">
        <f>_xlfn.IFNA(INDEX(Reference!$M:$N,MATCH($C1301,Reference!$M:$M,0),2),"Exclude")</f>
        <v>Nonlabor</v>
      </c>
      <c r="O1301" s="14" t="str">
        <f>VLOOKUP(X1301,'Department Detail'!$A$2:$F$5229,5,FALSE)</f>
        <v>PST &amp; Field Support Services</v>
      </c>
      <c r="R1301" s="76"/>
      <c r="X1301" s="14">
        <v>4822</v>
      </c>
    </row>
    <row r="1302" spans="1:24" s="14" customFormat="1" ht="15" thickBot="1" x14ac:dyDescent="0.35">
      <c r="A1302" s="13"/>
      <c r="B1302" s="57" t="s">
        <v>683</v>
      </c>
      <c r="C1302" s="57" t="s">
        <v>211</v>
      </c>
      <c r="D1302" s="56">
        <v>-3154.6480000000001</v>
      </c>
      <c r="E1302" s="56"/>
      <c r="F1302" s="14">
        <f>IF(AND(LEFT($C1302,4)&lt;&gt;"8310")*OR(_xlfn.IFNA(MATCH(LEFT($B1302,8),Reference!$E:$E,0),0),(_xlfn.IFNA(MATCH(MID($B1302,5,4),Reference!$E:$E,0),0))),$D1302,)</f>
        <v>0</v>
      </c>
      <c r="G1302" s="14">
        <f t="shared" si="115"/>
        <v>0</v>
      </c>
      <c r="H1302" s="14">
        <f t="shared" si="116"/>
        <v>0</v>
      </c>
      <c r="I1302" s="14">
        <f>IF(AND(F1302=0,G1302=0,H1302=0,_xlfn.IFNA(MATCH(LEFT($B1302,8),Reference!$G:$G,0),0)),0,
IF(AND(F1302=0,G1302=0,H1302=0,_xlfn.IFNA(MATCH(LEFT($B1302,8),Reference!$H:$H,0),0)),$D1302,
IF(AND(F1302=0,G1302=0,H1302=0,_xlfn.IFNA(MATCH(LEFT($C1302,4),Reference!$H:$H,0),0)),$D1302,
IF((AND(F1302=0,G1302=0,H1302=0,(_xlfn.IFNA(MATCH(LEFT($B1302,4),Reference!$H:$H,0),0)))),$D1302,
IF(AND(F1302=0,G1302=0,H1302=0,_xlfn.IFNA(MATCH(MID($B1302,5,4),Reference!$H:$H,0),0),LEFT($C1302,4)&lt;&gt;"8865"),$D1302,0)))))</f>
        <v>0</v>
      </c>
      <c r="J1302" s="14">
        <f t="shared" si="117"/>
        <v>-3154.6480000000001</v>
      </c>
      <c r="K1302" s="14">
        <f t="shared" si="118"/>
        <v>-3154.6480000000001</v>
      </c>
      <c r="L1302" s="14">
        <f t="shared" si="119"/>
        <v>0</v>
      </c>
      <c r="M1302" s="14" t="str">
        <f>IFERROR(IFERROR(INDEX(Reference!$C:$C,MATCH(VALUE(LEFT(B1302,(FIND("-",B1302,1)-1))),Reference!$B:$B,0)),INDEX(Reference!$C:$C,MATCH((LEFT(B1302,(FIND("-",B1302,1)-1))),Reference!$B:$B,0))),IFERROR(IF(FIND("-",B1302),"Asset Management",""),""))</f>
        <v>DBU/Power Systems Tech</v>
      </c>
      <c r="N1302" s="14" t="str">
        <f>_xlfn.IFNA(INDEX(Reference!$M:$N,MATCH($C1302,Reference!$M:$M,0),2),"Exclude")</f>
        <v>Inventory</v>
      </c>
      <c r="O1302" s="14" t="str">
        <f>VLOOKUP(X1302,'Department Detail'!$A$2:$F$5229,5,FALSE)</f>
        <v>PST &amp; Field Support Services</v>
      </c>
      <c r="R1302" s="76"/>
      <c r="X1302" s="14">
        <v>4822</v>
      </c>
    </row>
    <row r="1303" spans="1:24" s="14" customFormat="1" ht="15" thickBot="1" x14ac:dyDescent="0.35">
      <c r="A1303" s="13"/>
      <c r="B1303" s="57" t="s">
        <v>683</v>
      </c>
      <c r="C1303" s="57" t="s">
        <v>191</v>
      </c>
      <c r="D1303" s="56">
        <v>5976.88</v>
      </c>
      <c r="E1303" s="56"/>
      <c r="F1303" s="14">
        <f>IF(AND(LEFT($C1303,4)&lt;&gt;"8310")*OR(_xlfn.IFNA(MATCH(LEFT($B1303,8),Reference!$E:$E,0),0),(_xlfn.IFNA(MATCH(MID($B1303,5,4),Reference!$E:$E,0),0))),$D1303,)</f>
        <v>0</v>
      </c>
      <c r="G1303" s="14">
        <f t="shared" si="115"/>
        <v>0</v>
      </c>
      <c r="H1303" s="14">
        <f t="shared" si="116"/>
        <v>0</v>
      </c>
      <c r="I1303" s="14">
        <f>IF(AND(F1303=0,G1303=0,H1303=0,_xlfn.IFNA(MATCH(LEFT($B1303,8),Reference!$G:$G,0),0)),0,
IF(AND(F1303=0,G1303=0,H1303=0,_xlfn.IFNA(MATCH(LEFT($B1303,8),Reference!$H:$H,0),0)),$D1303,
IF(AND(F1303=0,G1303=0,H1303=0,_xlfn.IFNA(MATCH(LEFT($C1303,4),Reference!$H:$H,0),0)),$D1303,
IF((AND(F1303=0,G1303=0,H1303=0,(_xlfn.IFNA(MATCH(LEFT($B1303,4),Reference!$H:$H,0),0)))),$D1303,
IF(AND(F1303=0,G1303=0,H1303=0,_xlfn.IFNA(MATCH(MID($B1303,5,4),Reference!$H:$H,0),0),LEFT($C1303,4)&lt;&gt;"8865"),$D1303,0)))))</f>
        <v>0</v>
      </c>
      <c r="J1303" s="14">
        <f t="shared" si="117"/>
        <v>5976.88</v>
      </c>
      <c r="K1303" s="14">
        <f t="shared" si="118"/>
        <v>5976.88</v>
      </c>
      <c r="L1303" s="14">
        <f t="shared" si="119"/>
        <v>0</v>
      </c>
      <c r="M1303" s="14" t="str">
        <f>IFERROR(IFERROR(INDEX(Reference!$C:$C,MATCH(VALUE(LEFT(B1303,(FIND("-",B1303,1)-1))),Reference!$B:$B,0)),INDEX(Reference!$C:$C,MATCH((LEFT(B1303,(FIND("-",B1303,1)-1))),Reference!$B:$B,0))),IFERROR(IF(FIND("-",B1303),"Asset Management",""),""))</f>
        <v>DBU/Power Systems Tech</v>
      </c>
      <c r="N1303" s="14" t="str">
        <f>_xlfn.IFNA(INDEX(Reference!$M:$N,MATCH($C1303,Reference!$M:$M,0),2),"Exclude")</f>
        <v>Union Labor</v>
      </c>
      <c r="O1303" s="14" t="str">
        <f>VLOOKUP(X1303,'Department Detail'!$A$2:$F$5229,5,FALSE)</f>
        <v>PST &amp; Field Support Services</v>
      </c>
      <c r="R1303" s="76"/>
      <c r="X1303" s="14">
        <v>4822</v>
      </c>
    </row>
    <row r="1304" spans="1:24" s="14" customFormat="1" ht="15" thickBot="1" x14ac:dyDescent="0.35">
      <c r="A1304" s="13"/>
      <c r="B1304" s="57" t="s">
        <v>684</v>
      </c>
      <c r="C1304" s="57" t="s">
        <v>208</v>
      </c>
      <c r="D1304" s="56">
        <v>93.215999999999994</v>
      </c>
      <c r="E1304" s="56"/>
      <c r="F1304" s="14">
        <f>IF(AND(LEFT($C1304,4)&lt;&gt;"8310")*OR(_xlfn.IFNA(MATCH(LEFT($B1304,8),Reference!$E:$E,0),0),(_xlfn.IFNA(MATCH(MID($B1304,5,4),Reference!$E:$E,0),0))),$D1304,)</f>
        <v>0</v>
      </c>
      <c r="G1304" s="14">
        <f t="shared" si="115"/>
        <v>0</v>
      </c>
      <c r="H1304" s="14">
        <f t="shared" si="116"/>
        <v>0</v>
      </c>
      <c r="I1304" s="14">
        <f>IF(AND(F1304=0,G1304=0,H1304=0,_xlfn.IFNA(MATCH(LEFT($B1304,8),Reference!$G:$G,0),0)),0,
IF(AND(F1304=0,G1304=0,H1304=0,_xlfn.IFNA(MATCH(LEFT($B1304,8),Reference!$H:$H,0),0)),$D1304,
IF(AND(F1304=0,G1304=0,H1304=0,_xlfn.IFNA(MATCH(LEFT($C1304,4),Reference!$H:$H,0),0)),$D1304,
IF((AND(F1304=0,G1304=0,H1304=0,(_xlfn.IFNA(MATCH(LEFT($B1304,4),Reference!$H:$H,0),0)))),$D1304,
IF(AND(F1304=0,G1304=0,H1304=0,_xlfn.IFNA(MATCH(MID($B1304,5,4),Reference!$H:$H,0),0),LEFT($C1304,4)&lt;&gt;"8865"),$D1304,0)))))</f>
        <v>0</v>
      </c>
      <c r="J1304" s="14">
        <f t="shared" si="117"/>
        <v>93.215999999999994</v>
      </c>
      <c r="K1304" s="14">
        <f t="shared" si="118"/>
        <v>93.215999999999994</v>
      </c>
      <c r="L1304" s="14">
        <f t="shared" si="119"/>
        <v>0</v>
      </c>
      <c r="M1304" s="14" t="str">
        <f>IFERROR(IFERROR(INDEX(Reference!$C:$C,MATCH(VALUE(LEFT(B1304,(FIND("-",B1304,1)-1))),Reference!$B:$B,0)),INDEX(Reference!$C:$C,MATCH((LEFT(B1304,(FIND("-",B1304,1)-1))),Reference!$B:$B,0))),IFERROR(IF(FIND("-",B1304),"Asset Management",""),""))</f>
        <v>DBU/Power Systems Tech</v>
      </c>
      <c r="N1304" s="14" t="str">
        <f>_xlfn.IFNA(INDEX(Reference!$M:$N,MATCH($C1304,Reference!$M:$M,0),2),"Exclude")</f>
        <v>Inventory</v>
      </c>
      <c r="O1304" s="14" t="str">
        <f>VLOOKUP(X1304,'Department Detail'!$A$2:$F$5229,5,FALSE)</f>
        <v>PST &amp; Field Support Services</v>
      </c>
      <c r="R1304" s="76"/>
      <c r="X1304" s="14">
        <v>4822</v>
      </c>
    </row>
    <row r="1305" spans="1:24" s="14" customFormat="1" ht="15" thickBot="1" x14ac:dyDescent="0.35">
      <c r="A1305" s="13"/>
      <c r="B1305" s="57" t="s">
        <v>685</v>
      </c>
      <c r="C1305" s="57" t="s">
        <v>186</v>
      </c>
      <c r="D1305" s="56">
        <v>3109.6480000000001</v>
      </c>
      <c r="E1305" s="56"/>
      <c r="F1305" s="14">
        <f>IF(AND(LEFT($C1305,4)&lt;&gt;"8310")*OR(_xlfn.IFNA(MATCH(LEFT($B1305,8),Reference!$E:$E,0),0),(_xlfn.IFNA(MATCH(MID($B1305,5,4),Reference!$E:$E,0),0))),$D1305,)</f>
        <v>0</v>
      </c>
      <c r="G1305" s="14">
        <f t="shared" si="115"/>
        <v>0</v>
      </c>
      <c r="H1305" s="14">
        <f t="shared" si="116"/>
        <v>0</v>
      </c>
      <c r="I1305" s="14">
        <f>IF(AND(F1305=0,G1305=0,H1305=0,_xlfn.IFNA(MATCH(LEFT($B1305,8),Reference!$G:$G,0),0)),0,
IF(AND(F1305=0,G1305=0,H1305=0,_xlfn.IFNA(MATCH(LEFT($B1305,8),Reference!$H:$H,0),0)),$D1305,
IF(AND(F1305=0,G1305=0,H1305=0,_xlfn.IFNA(MATCH(LEFT($C1305,4),Reference!$H:$H,0),0)),$D1305,
IF((AND(F1305=0,G1305=0,H1305=0,(_xlfn.IFNA(MATCH(LEFT($B1305,4),Reference!$H:$H,0),0)))),$D1305,
IF(AND(F1305=0,G1305=0,H1305=0,_xlfn.IFNA(MATCH(MID($B1305,5,4),Reference!$H:$H,0),0),LEFT($C1305,4)&lt;&gt;"8865"),$D1305,0)))))</f>
        <v>0</v>
      </c>
      <c r="J1305" s="14">
        <f t="shared" si="117"/>
        <v>3109.6480000000001</v>
      </c>
      <c r="K1305" s="14">
        <f t="shared" si="118"/>
        <v>3109.6480000000001</v>
      </c>
      <c r="L1305" s="14">
        <f t="shared" si="119"/>
        <v>0</v>
      </c>
      <c r="M1305" s="14" t="str">
        <f>IFERROR(IFERROR(INDEX(Reference!$C:$C,MATCH(VALUE(LEFT(B1305,(FIND("-",B1305,1)-1))),Reference!$B:$B,0)),INDEX(Reference!$C:$C,MATCH((LEFT(B1305,(FIND("-",B1305,1)-1))),Reference!$B:$B,0))),IFERROR(IF(FIND("-",B1305),"Asset Management",""),""))</f>
        <v>DBU/Power Systems Tech</v>
      </c>
      <c r="N1305" s="14" t="str">
        <f>_xlfn.IFNA(INDEX(Reference!$M:$N,MATCH($C1305,Reference!$M:$M,0),2),"Exclude")</f>
        <v>Union Labor</v>
      </c>
      <c r="O1305" s="14" t="str">
        <f>VLOOKUP(X1305,'Department Detail'!$A$2:$F$5229,5,FALSE)</f>
        <v>PST &amp; Field Support Services</v>
      </c>
      <c r="R1305" s="76"/>
      <c r="X1305" s="14">
        <v>4822</v>
      </c>
    </row>
    <row r="1306" spans="1:24" s="14" customFormat="1" ht="15" thickBot="1" x14ac:dyDescent="0.35">
      <c r="A1306" s="13"/>
      <c r="B1306" s="57" t="s">
        <v>685</v>
      </c>
      <c r="C1306" s="57" t="s">
        <v>182</v>
      </c>
      <c r="D1306" s="56">
        <v>90.68</v>
      </c>
      <c r="E1306" s="56"/>
      <c r="F1306" s="14">
        <f>IF(AND(LEFT($C1306,4)&lt;&gt;"8310")*OR(_xlfn.IFNA(MATCH(LEFT($B1306,8),Reference!$E:$E,0),0),(_xlfn.IFNA(MATCH(MID($B1306,5,4),Reference!$E:$E,0),0))),$D1306,)</f>
        <v>0</v>
      </c>
      <c r="G1306" s="14">
        <f t="shared" si="115"/>
        <v>0</v>
      </c>
      <c r="H1306" s="14">
        <f t="shared" si="116"/>
        <v>0</v>
      </c>
      <c r="I1306" s="14">
        <f>IF(AND(F1306=0,G1306=0,H1306=0,_xlfn.IFNA(MATCH(LEFT($B1306,8),Reference!$G:$G,0),0)),0,
IF(AND(F1306=0,G1306=0,H1306=0,_xlfn.IFNA(MATCH(LEFT($B1306,8),Reference!$H:$H,0),0)),$D1306,
IF(AND(F1306=0,G1306=0,H1306=0,_xlfn.IFNA(MATCH(LEFT($C1306,4),Reference!$H:$H,0),0)),$D1306,
IF((AND(F1306=0,G1306=0,H1306=0,(_xlfn.IFNA(MATCH(LEFT($B1306,4),Reference!$H:$H,0),0)))),$D1306,
IF(AND(F1306=0,G1306=0,H1306=0,_xlfn.IFNA(MATCH(MID($B1306,5,4),Reference!$H:$H,0),0),LEFT($C1306,4)&lt;&gt;"8865"),$D1306,0)))))</f>
        <v>0</v>
      </c>
      <c r="J1306" s="14">
        <f t="shared" si="117"/>
        <v>90.68</v>
      </c>
      <c r="K1306" s="14">
        <f t="shared" si="118"/>
        <v>90.68</v>
      </c>
      <c r="L1306" s="14">
        <f t="shared" si="119"/>
        <v>0</v>
      </c>
      <c r="M1306" s="14" t="str">
        <f>IFERROR(IFERROR(INDEX(Reference!$C:$C,MATCH(VALUE(LEFT(B1306,(FIND("-",B1306,1)-1))),Reference!$B:$B,0)),INDEX(Reference!$C:$C,MATCH((LEFT(B1306,(FIND("-",B1306,1)-1))),Reference!$B:$B,0))),IFERROR(IF(FIND("-",B1306),"Asset Management",""),""))</f>
        <v>DBU/Power Systems Tech</v>
      </c>
      <c r="N1306" s="14" t="str">
        <f>_xlfn.IFNA(INDEX(Reference!$M:$N,MATCH($C1306,Reference!$M:$M,0),2),"Exclude")</f>
        <v>Nonlabor</v>
      </c>
      <c r="O1306" s="14" t="str">
        <f>VLOOKUP(X1306,'Department Detail'!$A$2:$F$5229,5,FALSE)</f>
        <v>PST &amp; Field Support Services</v>
      </c>
      <c r="R1306" s="76"/>
      <c r="X1306" s="14">
        <v>4822</v>
      </c>
    </row>
    <row r="1307" spans="1:24" s="14" customFormat="1" ht="15" thickBot="1" x14ac:dyDescent="0.35">
      <c r="A1307" s="13"/>
      <c r="B1307" s="57" t="s">
        <v>685</v>
      </c>
      <c r="C1307" s="57" t="s">
        <v>191</v>
      </c>
      <c r="D1307" s="56">
        <v>816.25599999999997</v>
      </c>
      <c r="E1307" s="56"/>
      <c r="F1307" s="14">
        <f>IF(AND(LEFT($C1307,4)&lt;&gt;"8310")*OR(_xlfn.IFNA(MATCH(LEFT($B1307,8),Reference!$E:$E,0),0),(_xlfn.IFNA(MATCH(MID($B1307,5,4),Reference!$E:$E,0),0))),$D1307,)</f>
        <v>0</v>
      </c>
      <c r="G1307" s="14">
        <f t="shared" si="115"/>
        <v>0</v>
      </c>
      <c r="H1307" s="14">
        <f t="shared" si="116"/>
        <v>0</v>
      </c>
      <c r="I1307" s="14">
        <f>IF(AND(F1307=0,G1307=0,H1307=0,_xlfn.IFNA(MATCH(LEFT($B1307,8),Reference!$G:$G,0),0)),0,
IF(AND(F1307=0,G1307=0,H1307=0,_xlfn.IFNA(MATCH(LEFT($B1307,8),Reference!$H:$H,0),0)),$D1307,
IF(AND(F1307=0,G1307=0,H1307=0,_xlfn.IFNA(MATCH(LEFT($C1307,4),Reference!$H:$H,0),0)),$D1307,
IF((AND(F1307=0,G1307=0,H1307=0,(_xlfn.IFNA(MATCH(LEFT($B1307,4),Reference!$H:$H,0),0)))),$D1307,
IF(AND(F1307=0,G1307=0,H1307=0,_xlfn.IFNA(MATCH(MID($B1307,5,4),Reference!$H:$H,0),0),LEFT($C1307,4)&lt;&gt;"8865"),$D1307,0)))))</f>
        <v>0</v>
      </c>
      <c r="J1307" s="14">
        <f t="shared" si="117"/>
        <v>816.25599999999997</v>
      </c>
      <c r="K1307" s="14">
        <f t="shared" si="118"/>
        <v>816.25599999999997</v>
      </c>
      <c r="L1307" s="14">
        <f t="shared" si="119"/>
        <v>0</v>
      </c>
      <c r="M1307" s="14" t="str">
        <f>IFERROR(IFERROR(INDEX(Reference!$C:$C,MATCH(VALUE(LEFT(B1307,(FIND("-",B1307,1)-1))),Reference!$B:$B,0)),INDEX(Reference!$C:$C,MATCH((LEFT(B1307,(FIND("-",B1307,1)-1))),Reference!$B:$B,0))),IFERROR(IF(FIND("-",B1307),"Asset Management",""),""))</f>
        <v>DBU/Power Systems Tech</v>
      </c>
      <c r="N1307" s="14" t="str">
        <f>_xlfn.IFNA(INDEX(Reference!$M:$N,MATCH($C1307,Reference!$M:$M,0),2),"Exclude")</f>
        <v>Union Labor</v>
      </c>
      <c r="O1307" s="14" t="str">
        <f>VLOOKUP(X1307,'Department Detail'!$A$2:$F$5229,5,FALSE)</f>
        <v>PST &amp; Field Support Services</v>
      </c>
      <c r="R1307" s="76"/>
      <c r="X1307" s="14">
        <v>4822</v>
      </c>
    </row>
    <row r="1308" spans="1:24" s="14" customFormat="1" ht="15" thickBot="1" x14ac:dyDescent="0.35">
      <c r="A1308" s="13"/>
      <c r="B1308" s="57" t="s">
        <v>686</v>
      </c>
      <c r="C1308" s="57" t="s">
        <v>182</v>
      </c>
      <c r="D1308" s="56">
        <v>72.8</v>
      </c>
      <c r="E1308" s="56"/>
      <c r="F1308" s="14">
        <f>IF(AND(LEFT($C1308,4)&lt;&gt;"8310")*OR(_xlfn.IFNA(MATCH(LEFT($B1308,8),Reference!$E:$E,0),0),(_xlfn.IFNA(MATCH(MID($B1308,5,4),Reference!$E:$E,0),0))),$D1308,)</f>
        <v>0</v>
      </c>
      <c r="G1308" s="14">
        <f t="shared" si="115"/>
        <v>0</v>
      </c>
      <c r="H1308" s="14">
        <f t="shared" si="116"/>
        <v>0</v>
      </c>
      <c r="I1308" s="14">
        <f>IF(AND(F1308=0,G1308=0,H1308=0,_xlfn.IFNA(MATCH(LEFT($B1308,8),Reference!$G:$G,0),0)),0,
IF(AND(F1308=0,G1308=0,H1308=0,_xlfn.IFNA(MATCH(LEFT($B1308,8),Reference!$H:$H,0),0)),$D1308,
IF(AND(F1308=0,G1308=0,H1308=0,_xlfn.IFNA(MATCH(LEFT($C1308,4),Reference!$H:$H,0),0)),$D1308,
IF((AND(F1308=0,G1308=0,H1308=0,(_xlfn.IFNA(MATCH(LEFT($B1308,4),Reference!$H:$H,0),0)))),$D1308,
IF(AND(F1308=0,G1308=0,H1308=0,_xlfn.IFNA(MATCH(MID($B1308,5,4),Reference!$H:$H,0),0),LEFT($C1308,4)&lt;&gt;"8865"),$D1308,0)))))</f>
        <v>0</v>
      </c>
      <c r="J1308" s="14">
        <f t="shared" si="117"/>
        <v>72.8</v>
      </c>
      <c r="K1308" s="14">
        <f t="shared" si="118"/>
        <v>72.8</v>
      </c>
      <c r="L1308" s="14">
        <f t="shared" si="119"/>
        <v>0</v>
      </c>
      <c r="M1308" s="14" t="str">
        <f>IFERROR(IFERROR(INDEX(Reference!$C:$C,MATCH(VALUE(LEFT(B1308,(FIND("-",B1308,1)-1))),Reference!$B:$B,0)),INDEX(Reference!$C:$C,MATCH((LEFT(B1308,(FIND("-",B1308,1)-1))),Reference!$B:$B,0))),IFERROR(IF(FIND("-",B1308),"Asset Management",""),""))</f>
        <v>DBU/Power Systems Tech</v>
      </c>
      <c r="N1308" s="14" t="str">
        <f>_xlfn.IFNA(INDEX(Reference!$M:$N,MATCH($C1308,Reference!$M:$M,0),2),"Exclude")</f>
        <v>Nonlabor</v>
      </c>
      <c r="O1308" s="14" t="str">
        <f>VLOOKUP(X1308,'Department Detail'!$A$2:$F$5229,5,FALSE)</f>
        <v>PST &amp; Field Support Services</v>
      </c>
      <c r="R1308" s="76"/>
      <c r="X1308" s="14">
        <v>4822</v>
      </c>
    </row>
    <row r="1309" spans="1:24" s="14" customFormat="1" ht="15" thickBot="1" x14ac:dyDescent="0.35">
      <c r="A1309" s="13"/>
      <c r="B1309" s="57" t="s">
        <v>687</v>
      </c>
      <c r="C1309" s="57" t="s">
        <v>186</v>
      </c>
      <c r="D1309" s="56">
        <v>951.4319999999999</v>
      </c>
      <c r="E1309" s="56"/>
      <c r="F1309" s="14">
        <f>IF(AND(LEFT($C1309,4)&lt;&gt;"8310")*OR(_xlfn.IFNA(MATCH(LEFT($B1309,8),Reference!$E:$E,0),0),(_xlfn.IFNA(MATCH(MID($B1309,5,4),Reference!$E:$E,0),0))),$D1309,)</f>
        <v>0</v>
      </c>
      <c r="G1309" s="14">
        <f t="shared" si="115"/>
        <v>0</v>
      </c>
      <c r="H1309" s="14">
        <f t="shared" si="116"/>
        <v>0</v>
      </c>
      <c r="I1309" s="14">
        <f>IF(AND(F1309=0,G1309=0,H1309=0,_xlfn.IFNA(MATCH(LEFT($B1309,8),Reference!$G:$G,0),0)),0,
IF(AND(F1309=0,G1309=0,H1309=0,_xlfn.IFNA(MATCH(LEFT($B1309,8),Reference!$H:$H,0),0)),$D1309,
IF(AND(F1309=0,G1309=0,H1309=0,_xlfn.IFNA(MATCH(LEFT($C1309,4),Reference!$H:$H,0),0)),$D1309,
IF((AND(F1309=0,G1309=0,H1309=0,(_xlfn.IFNA(MATCH(LEFT($B1309,4),Reference!$H:$H,0),0)))),$D1309,
IF(AND(F1309=0,G1309=0,H1309=0,_xlfn.IFNA(MATCH(MID($B1309,5,4),Reference!$H:$H,0),0),LEFT($C1309,4)&lt;&gt;"8865"),$D1309,0)))))</f>
        <v>0</v>
      </c>
      <c r="J1309" s="14">
        <f t="shared" si="117"/>
        <v>951.4319999999999</v>
      </c>
      <c r="K1309" s="14">
        <f t="shared" si="118"/>
        <v>951.4319999999999</v>
      </c>
      <c r="L1309" s="14">
        <f t="shared" si="119"/>
        <v>0</v>
      </c>
      <c r="M1309" s="14" t="str">
        <f>IFERROR(IFERROR(INDEX(Reference!$C:$C,MATCH(VALUE(LEFT(B1309,(FIND("-",B1309,1)-1))),Reference!$B:$B,0)),INDEX(Reference!$C:$C,MATCH((LEFT(B1309,(FIND("-",B1309,1)-1))),Reference!$B:$B,0))),IFERROR(IF(FIND("-",B1309),"Asset Management",""),""))</f>
        <v>DBU/Power Systems Tech</v>
      </c>
      <c r="N1309" s="14" t="str">
        <f>_xlfn.IFNA(INDEX(Reference!$M:$N,MATCH($C1309,Reference!$M:$M,0),2),"Exclude")</f>
        <v>Union Labor</v>
      </c>
      <c r="O1309" s="14" t="str">
        <f>VLOOKUP(X1309,'Department Detail'!$A$2:$F$5229,5,FALSE)</f>
        <v>PST &amp; Field Support Services</v>
      </c>
      <c r="R1309" s="76"/>
      <c r="X1309" s="14">
        <v>4822</v>
      </c>
    </row>
    <row r="1310" spans="1:24" s="14" customFormat="1" ht="15" thickBot="1" x14ac:dyDescent="0.35">
      <c r="A1310" s="13"/>
      <c r="B1310" s="57" t="s">
        <v>687</v>
      </c>
      <c r="C1310" s="57" t="s">
        <v>191</v>
      </c>
      <c r="D1310" s="56">
        <v>225.71999999999997</v>
      </c>
      <c r="E1310" s="56"/>
      <c r="F1310" s="14">
        <f>IF(AND(LEFT($C1310,4)&lt;&gt;"8310")*OR(_xlfn.IFNA(MATCH(LEFT($B1310,8),Reference!$E:$E,0),0),(_xlfn.IFNA(MATCH(MID($B1310,5,4),Reference!$E:$E,0),0))),$D1310,)</f>
        <v>0</v>
      </c>
      <c r="G1310" s="14">
        <f t="shared" si="115"/>
        <v>0</v>
      </c>
      <c r="H1310" s="14">
        <f t="shared" si="116"/>
        <v>0</v>
      </c>
      <c r="I1310" s="14">
        <f>IF(AND(F1310=0,G1310=0,H1310=0,_xlfn.IFNA(MATCH(LEFT($B1310,8),Reference!$G:$G,0),0)),0,
IF(AND(F1310=0,G1310=0,H1310=0,_xlfn.IFNA(MATCH(LEFT($B1310,8),Reference!$H:$H,0),0)),$D1310,
IF(AND(F1310=0,G1310=0,H1310=0,_xlfn.IFNA(MATCH(LEFT($C1310,4),Reference!$H:$H,0),0)),$D1310,
IF((AND(F1310=0,G1310=0,H1310=0,(_xlfn.IFNA(MATCH(LEFT($B1310,4),Reference!$H:$H,0),0)))),$D1310,
IF(AND(F1310=0,G1310=0,H1310=0,_xlfn.IFNA(MATCH(MID($B1310,5,4),Reference!$H:$H,0),0),LEFT($C1310,4)&lt;&gt;"8865"),$D1310,0)))))</f>
        <v>0</v>
      </c>
      <c r="J1310" s="14">
        <f t="shared" si="117"/>
        <v>225.71999999999997</v>
      </c>
      <c r="K1310" s="14">
        <f t="shared" si="118"/>
        <v>225.71999999999997</v>
      </c>
      <c r="L1310" s="14">
        <f t="shared" si="119"/>
        <v>0</v>
      </c>
      <c r="M1310" s="14" t="str">
        <f>IFERROR(IFERROR(INDEX(Reference!$C:$C,MATCH(VALUE(LEFT(B1310,(FIND("-",B1310,1)-1))),Reference!$B:$B,0)),INDEX(Reference!$C:$C,MATCH((LEFT(B1310,(FIND("-",B1310,1)-1))),Reference!$B:$B,0))),IFERROR(IF(FIND("-",B1310),"Asset Management",""),""))</f>
        <v>DBU/Power Systems Tech</v>
      </c>
      <c r="N1310" s="14" t="str">
        <f>_xlfn.IFNA(INDEX(Reference!$M:$N,MATCH($C1310,Reference!$M:$M,0),2),"Exclude")</f>
        <v>Union Labor</v>
      </c>
      <c r="O1310" s="14" t="str">
        <f>VLOOKUP(X1310,'Department Detail'!$A$2:$F$5229,5,FALSE)</f>
        <v>PST &amp; Field Support Services</v>
      </c>
      <c r="R1310" s="76"/>
      <c r="X1310" s="14">
        <v>4822</v>
      </c>
    </row>
    <row r="1311" spans="1:24" s="14" customFormat="1" ht="15" thickBot="1" x14ac:dyDescent="0.35">
      <c r="A1311" s="13"/>
      <c r="B1311" s="57" t="s">
        <v>688</v>
      </c>
      <c r="C1311" s="57" t="s">
        <v>190</v>
      </c>
      <c r="D1311" s="56">
        <v>369.86399999999998</v>
      </c>
      <c r="E1311" s="56"/>
      <c r="F1311" s="14">
        <f>IF(AND(LEFT($C1311,4)&lt;&gt;"8310")*OR(_xlfn.IFNA(MATCH(LEFT($B1311,8),Reference!$E:$E,0),0),(_xlfn.IFNA(MATCH(MID($B1311,5,4),Reference!$E:$E,0),0))),$D1311,)</f>
        <v>0</v>
      </c>
      <c r="G1311" s="14">
        <f t="shared" si="115"/>
        <v>0</v>
      </c>
      <c r="H1311" s="14">
        <f t="shared" si="116"/>
        <v>0</v>
      </c>
      <c r="I1311" s="14">
        <f>IF(AND(F1311=0,G1311=0,H1311=0,_xlfn.IFNA(MATCH(LEFT($B1311,8),Reference!$G:$G,0),0)),0,
IF(AND(F1311=0,G1311=0,H1311=0,_xlfn.IFNA(MATCH(LEFT($B1311,8),Reference!$H:$H,0),0)),$D1311,
IF(AND(F1311=0,G1311=0,H1311=0,_xlfn.IFNA(MATCH(LEFT($C1311,4),Reference!$H:$H,0),0)),$D1311,
IF((AND(F1311=0,G1311=0,H1311=0,(_xlfn.IFNA(MATCH(LEFT($B1311,4),Reference!$H:$H,0),0)))),$D1311,
IF(AND(F1311=0,G1311=0,H1311=0,_xlfn.IFNA(MATCH(MID($B1311,5,4),Reference!$H:$H,0),0),LEFT($C1311,4)&lt;&gt;"8865"),$D1311,0)))))</f>
        <v>0</v>
      </c>
      <c r="J1311" s="14">
        <f t="shared" si="117"/>
        <v>369.86399999999998</v>
      </c>
      <c r="K1311" s="14">
        <f t="shared" si="118"/>
        <v>369.86399999999998</v>
      </c>
      <c r="L1311" s="14">
        <f t="shared" si="119"/>
        <v>0</v>
      </c>
      <c r="M1311" s="14" t="str">
        <f>IFERROR(IFERROR(INDEX(Reference!$C:$C,MATCH(VALUE(LEFT(B1311,(FIND("-",B1311,1)-1))),Reference!$B:$B,0)),INDEX(Reference!$C:$C,MATCH((LEFT(B1311,(FIND("-",B1311,1)-1))),Reference!$B:$B,0))),IFERROR(IF(FIND("-",B1311),"Asset Management",""),""))</f>
        <v>DBU/Power Systems Tech</v>
      </c>
      <c r="N1311" s="14" t="str">
        <f>_xlfn.IFNA(INDEX(Reference!$M:$N,MATCH($C1311,Reference!$M:$M,0),2),"Exclude")</f>
        <v>Nonlabor</v>
      </c>
      <c r="O1311" s="14" t="str">
        <f>VLOOKUP(X1311,'Department Detail'!$A$2:$F$5229,5,FALSE)</f>
        <v>PST &amp; Field Support Services</v>
      </c>
      <c r="R1311" s="76"/>
      <c r="X1311" s="14">
        <v>4822</v>
      </c>
    </row>
    <row r="1312" spans="1:24" s="14" customFormat="1" ht="15" thickBot="1" x14ac:dyDescent="0.35">
      <c r="A1312" s="13"/>
      <c r="B1312" s="57" t="s">
        <v>688</v>
      </c>
      <c r="C1312" s="57" t="s">
        <v>185</v>
      </c>
      <c r="D1312" s="56">
        <v>22.687999999999882</v>
      </c>
      <c r="E1312" s="56"/>
      <c r="F1312" s="14">
        <f>IF(AND(LEFT($C1312,4)&lt;&gt;"8310")*OR(_xlfn.IFNA(MATCH(LEFT($B1312,8),Reference!$E:$E,0),0),(_xlfn.IFNA(MATCH(MID($B1312,5,4),Reference!$E:$E,0),0))),$D1312,)</f>
        <v>0</v>
      </c>
      <c r="G1312" s="14">
        <f t="shared" si="115"/>
        <v>0</v>
      </c>
      <c r="H1312" s="14">
        <f t="shared" si="116"/>
        <v>0</v>
      </c>
      <c r="I1312" s="14">
        <f>IF(AND(F1312=0,G1312=0,H1312=0,_xlfn.IFNA(MATCH(LEFT($B1312,8),Reference!$G:$G,0),0)),0,
IF(AND(F1312=0,G1312=0,H1312=0,_xlfn.IFNA(MATCH(LEFT($B1312,8),Reference!$H:$H,0),0)),$D1312,
IF(AND(F1312=0,G1312=0,H1312=0,_xlfn.IFNA(MATCH(LEFT($C1312,4),Reference!$H:$H,0),0)),$D1312,
IF((AND(F1312=0,G1312=0,H1312=0,(_xlfn.IFNA(MATCH(LEFT($B1312,4),Reference!$H:$H,0),0)))),$D1312,
IF(AND(F1312=0,G1312=0,H1312=0,_xlfn.IFNA(MATCH(MID($B1312,5,4),Reference!$H:$H,0),0),LEFT($C1312,4)&lt;&gt;"8865"),$D1312,0)))))</f>
        <v>0</v>
      </c>
      <c r="J1312" s="14">
        <f t="shared" si="117"/>
        <v>22.687999999999882</v>
      </c>
      <c r="K1312" s="14">
        <f t="shared" si="118"/>
        <v>22.687999999999882</v>
      </c>
      <c r="L1312" s="14">
        <f t="shared" si="119"/>
        <v>0</v>
      </c>
      <c r="M1312" s="14" t="str">
        <f>IFERROR(IFERROR(INDEX(Reference!$C:$C,MATCH(VALUE(LEFT(B1312,(FIND("-",B1312,1)-1))),Reference!$B:$B,0)),INDEX(Reference!$C:$C,MATCH((LEFT(B1312,(FIND("-",B1312,1)-1))),Reference!$B:$B,0))),IFERROR(IF(FIND("-",B1312),"Asset Management",""),""))</f>
        <v>DBU/Power Systems Tech</v>
      </c>
      <c r="N1312" s="14" t="str">
        <f>_xlfn.IFNA(INDEX(Reference!$M:$N,MATCH($C1312,Reference!$M:$M,0),2),"Exclude")</f>
        <v>NonUnion Labor</v>
      </c>
      <c r="O1312" s="14" t="str">
        <f>VLOOKUP(X1312,'Department Detail'!$A$2:$F$5229,5,FALSE)</f>
        <v>PST &amp; Field Support Services</v>
      </c>
      <c r="R1312" s="76"/>
      <c r="X1312" s="14">
        <v>4822</v>
      </c>
    </row>
    <row r="1313" spans="1:24" s="14" customFormat="1" ht="15" thickBot="1" x14ac:dyDescent="0.35">
      <c r="A1313" s="13"/>
      <c r="B1313" s="57" t="s">
        <v>688</v>
      </c>
      <c r="C1313" s="57" t="s">
        <v>186</v>
      </c>
      <c r="D1313" s="56">
        <v>10352.810000000001</v>
      </c>
      <c r="E1313" s="56"/>
      <c r="F1313" s="14">
        <f>IF(AND(LEFT($C1313,4)&lt;&gt;"8310")*OR(_xlfn.IFNA(MATCH(LEFT($B1313,8),Reference!$E:$E,0),0),(_xlfn.IFNA(MATCH(MID($B1313,5,4),Reference!$E:$E,0),0))),$D1313,)</f>
        <v>0</v>
      </c>
      <c r="G1313" s="14">
        <f t="shared" si="115"/>
        <v>0</v>
      </c>
      <c r="H1313" s="14">
        <f t="shared" si="116"/>
        <v>0</v>
      </c>
      <c r="I1313" s="14">
        <f>IF(AND(F1313=0,G1313=0,H1313=0,_xlfn.IFNA(MATCH(LEFT($B1313,8),Reference!$G:$G,0),0)),0,
IF(AND(F1313=0,G1313=0,H1313=0,_xlfn.IFNA(MATCH(LEFT($B1313,8),Reference!$H:$H,0),0)),$D1313,
IF(AND(F1313=0,G1313=0,H1313=0,_xlfn.IFNA(MATCH(LEFT($C1313,4),Reference!$H:$H,0),0)),$D1313,
IF((AND(F1313=0,G1313=0,H1313=0,(_xlfn.IFNA(MATCH(LEFT($B1313,4),Reference!$H:$H,0),0)))),$D1313,
IF(AND(F1313=0,G1313=0,H1313=0,_xlfn.IFNA(MATCH(MID($B1313,5,4),Reference!$H:$H,0),0),LEFT($C1313,4)&lt;&gt;"8865"),$D1313,0)))))</f>
        <v>0</v>
      </c>
      <c r="J1313" s="14">
        <f t="shared" si="117"/>
        <v>10352.810000000001</v>
      </c>
      <c r="K1313" s="14">
        <f t="shared" si="118"/>
        <v>10352.810000000001</v>
      </c>
      <c r="L1313" s="14">
        <f t="shared" si="119"/>
        <v>0</v>
      </c>
      <c r="M1313" s="14" t="str">
        <f>IFERROR(IFERROR(INDEX(Reference!$C:$C,MATCH(VALUE(LEFT(B1313,(FIND("-",B1313,1)-1))),Reference!$B:$B,0)),INDEX(Reference!$C:$C,MATCH((LEFT(B1313,(FIND("-",B1313,1)-1))),Reference!$B:$B,0))),IFERROR(IF(FIND("-",B1313),"Asset Management",""),""))</f>
        <v>DBU/Power Systems Tech</v>
      </c>
      <c r="N1313" s="14" t="str">
        <f>_xlfn.IFNA(INDEX(Reference!$M:$N,MATCH($C1313,Reference!$M:$M,0),2),"Exclude")</f>
        <v>Union Labor</v>
      </c>
      <c r="O1313" s="14" t="str">
        <f>VLOOKUP(X1313,'Department Detail'!$A$2:$F$5229,5,FALSE)</f>
        <v>PST &amp; Field Support Services</v>
      </c>
      <c r="R1313" s="76"/>
      <c r="X1313" s="14">
        <v>4822</v>
      </c>
    </row>
    <row r="1314" spans="1:24" s="14" customFormat="1" ht="15" thickBot="1" x14ac:dyDescent="0.35">
      <c r="A1314" s="13"/>
      <c r="B1314" s="57" t="s">
        <v>688</v>
      </c>
      <c r="C1314" s="57" t="s">
        <v>197</v>
      </c>
      <c r="D1314" s="56">
        <v>141</v>
      </c>
      <c r="E1314" s="56"/>
      <c r="F1314" s="14">
        <f>IF(AND(LEFT($C1314,4)&lt;&gt;"8310")*OR(_xlfn.IFNA(MATCH(LEFT($B1314,8),Reference!$E:$E,0),0),(_xlfn.IFNA(MATCH(MID($B1314,5,4),Reference!$E:$E,0),0))),$D1314,)</f>
        <v>0</v>
      </c>
      <c r="G1314" s="14">
        <f t="shared" si="115"/>
        <v>0</v>
      </c>
      <c r="H1314" s="14">
        <f t="shared" si="116"/>
        <v>0</v>
      </c>
      <c r="I1314" s="14">
        <f>IF(AND(F1314=0,G1314=0,H1314=0,_xlfn.IFNA(MATCH(LEFT($B1314,8),Reference!$G:$G,0),0)),0,
IF(AND(F1314=0,G1314=0,H1314=0,_xlfn.IFNA(MATCH(LEFT($B1314,8),Reference!$H:$H,0),0)),$D1314,
IF(AND(F1314=0,G1314=0,H1314=0,_xlfn.IFNA(MATCH(LEFT($C1314,4),Reference!$H:$H,0),0)),$D1314,
IF((AND(F1314=0,G1314=0,H1314=0,(_xlfn.IFNA(MATCH(LEFT($B1314,4),Reference!$H:$H,0),0)))),$D1314,
IF(AND(F1314=0,G1314=0,H1314=0,_xlfn.IFNA(MATCH(MID($B1314,5,4),Reference!$H:$H,0),0),LEFT($C1314,4)&lt;&gt;"8865"),$D1314,0)))))</f>
        <v>0</v>
      </c>
      <c r="J1314" s="14">
        <f t="shared" si="117"/>
        <v>141</v>
      </c>
      <c r="K1314" s="14">
        <f t="shared" si="118"/>
        <v>141</v>
      </c>
      <c r="L1314" s="14">
        <f t="shared" si="119"/>
        <v>0</v>
      </c>
      <c r="M1314" s="14" t="str">
        <f>IFERROR(IFERROR(INDEX(Reference!$C:$C,MATCH(VALUE(LEFT(B1314,(FIND("-",B1314,1)-1))),Reference!$B:$B,0)),INDEX(Reference!$C:$C,MATCH((LEFT(B1314,(FIND("-",B1314,1)-1))),Reference!$B:$B,0))),IFERROR(IF(FIND("-",B1314),"Asset Management",""),""))</f>
        <v>DBU/Power Systems Tech</v>
      </c>
      <c r="N1314" s="14" t="str">
        <f>_xlfn.IFNA(INDEX(Reference!$M:$N,MATCH($C1314,Reference!$M:$M,0),2),"Exclude")</f>
        <v>Union Labor</v>
      </c>
      <c r="O1314" s="14" t="str">
        <f>VLOOKUP(X1314,'Department Detail'!$A$2:$F$5229,5,FALSE)</f>
        <v>PST &amp; Field Support Services</v>
      </c>
      <c r="R1314" s="76"/>
      <c r="X1314" s="14">
        <v>4822</v>
      </c>
    </row>
    <row r="1315" spans="1:24" s="14" customFormat="1" ht="15" thickBot="1" x14ac:dyDescent="0.35">
      <c r="A1315" s="13"/>
      <c r="B1315" s="57" t="s">
        <v>688</v>
      </c>
      <c r="C1315" s="57" t="s">
        <v>208</v>
      </c>
      <c r="D1315" s="56">
        <v>1098.4459999999999</v>
      </c>
      <c r="E1315" s="56"/>
      <c r="F1315" s="14">
        <f>IF(AND(LEFT($C1315,4)&lt;&gt;"8310")*OR(_xlfn.IFNA(MATCH(LEFT($B1315,8),Reference!$E:$E,0),0),(_xlfn.IFNA(MATCH(MID($B1315,5,4),Reference!$E:$E,0),0))),$D1315,)</f>
        <v>0</v>
      </c>
      <c r="G1315" s="14">
        <f t="shared" si="115"/>
        <v>0</v>
      </c>
      <c r="H1315" s="14">
        <f t="shared" si="116"/>
        <v>0</v>
      </c>
      <c r="I1315" s="14">
        <f>IF(AND(F1315=0,G1315=0,H1315=0,_xlfn.IFNA(MATCH(LEFT($B1315,8),Reference!$G:$G,0),0)),0,
IF(AND(F1315=0,G1315=0,H1315=0,_xlfn.IFNA(MATCH(LEFT($B1315,8),Reference!$H:$H,0),0)),$D1315,
IF(AND(F1315=0,G1315=0,H1315=0,_xlfn.IFNA(MATCH(LEFT($C1315,4),Reference!$H:$H,0),0)),$D1315,
IF((AND(F1315=0,G1315=0,H1315=0,(_xlfn.IFNA(MATCH(LEFT($B1315,4),Reference!$H:$H,0),0)))),$D1315,
IF(AND(F1315=0,G1315=0,H1315=0,_xlfn.IFNA(MATCH(MID($B1315,5,4),Reference!$H:$H,0),0),LEFT($C1315,4)&lt;&gt;"8865"),$D1315,0)))))</f>
        <v>0</v>
      </c>
      <c r="J1315" s="14">
        <f t="shared" si="117"/>
        <v>1098.4459999999999</v>
      </c>
      <c r="K1315" s="14">
        <f t="shared" si="118"/>
        <v>1098.4459999999999</v>
      </c>
      <c r="L1315" s="14">
        <f t="shared" si="119"/>
        <v>0</v>
      </c>
      <c r="M1315" s="14" t="str">
        <f>IFERROR(IFERROR(INDEX(Reference!$C:$C,MATCH(VALUE(LEFT(B1315,(FIND("-",B1315,1)-1))),Reference!$B:$B,0)),INDEX(Reference!$C:$C,MATCH((LEFT(B1315,(FIND("-",B1315,1)-1))),Reference!$B:$B,0))),IFERROR(IF(FIND("-",B1315),"Asset Management",""),""))</f>
        <v>DBU/Power Systems Tech</v>
      </c>
      <c r="N1315" s="14" t="str">
        <f>_xlfn.IFNA(INDEX(Reference!$M:$N,MATCH($C1315,Reference!$M:$M,0),2),"Exclude")</f>
        <v>Inventory</v>
      </c>
      <c r="O1315" s="14" t="str">
        <f>VLOOKUP(X1315,'Department Detail'!$A$2:$F$5229,5,FALSE)</f>
        <v>PST &amp; Field Support Services</v>
      </c>
      <c r="R1315" s="76"/>
      <c r="X1315" s="14">
        <v>4822</v>
      </c>
    </row>
    <row r="1316" spans="1:24" s="14" customFormat="1" ht="15" thickBot="1" x14ac:dyDescent="0.35">
      <c r="A1316" s="13"/>
      <c r="B1316" s="57" t="s">
        <v>688</v>
      </c>
      <c r="C1316" s="57" t="s">
        <v>182</v>
      </c>
      <c r="D1316" s="56">
        <v>552.28800000000001</v>
      </c>
      <c r="E1316" s="56"/>
      <c r="F1316" s="14">
        <f>IF(AND(LEFT($C1316,4)&lt;&gt;"8310")*OR(_xlfn.IFNA(MATCH(LEFT($B1316,8),Reference!$E:$E,0),0),(_xlfn.IFNA(MATCH(MID($B1316,5,4),Reference!$E:$E,0),0))),$D1316,)</f>
        <v>0</v>
      </c>
      <c r="G1316" s="14">
        <f t="shared" si="115"/>
        <v>0</v>
      </c>
      <c r="H1316" s="14">
        <f t="shared" si="116"/>
        <v>0</v>
      </c>
      <c r="I1316" s="14">
        <f>IF(AND(F1316=0,G1316=0,H1316=0,_xlfn.IFNA(MATCH(LEFT($B1316,8),Reference!$G:$G,0),0)),0,
IF(AND(F1316=0,G1316=0,H1316=0,_xlfn.IFNA(MATCH(LEFT($B1316,8),Reference!$H:$H,0),0)),$D1316,
IF(AND(F1316=0,G1316=0,H1316=0,_xlfn.IFNA(MATCH(LEFT($C1316,4),Reference!$H:$H,0),0)),$D1316,
IF((AND(F1316=0,G1316=0,H1316=0,(_xlfn.IFNA(MATCH(LEFT($B1316,4),Reference!$H:$H,0),0)))),$D1316,
IF(AND(F1316=0,G1316=0,H1316=0,_xlfn.IFNA(MATCH(MID($B1316,5,4),Reference!$H:$H,0),0),LEFT($C1316,4)&lt;&gt;"8865"),$D1316,0)))))</f>
        <v>0</v>
      </c>
      <c r="J1316" s="14">
        <f t="shared" si="117"/>
        <v>552.28800000000001</v>
      </c>
      <c r="K1316" s="14">
        <f t="shared" si="118"/>
        <v>552.28800000000001</v>
      </c>
      <c r="L1316" s="14">
        <f t="shared" si="119"/>
        <v>0</v>
      </c>
      <c r="M1316" s="14" t="str">
        <f>IFERROR(IFERROR(INDEX(Reference!$C:$C,MATCH(VALUE(LEFT(B1316,(FIND("-",B1316,1)-1))),Reference!$B:$B,0)),INDEX(Reference!$C:$C,MATCH((LEFT(B1316,(FIND("-",B1316,1)-1))),Reference!$B:$B,0))),IFERROR(IF(FIND("-",B1316),"Asset Management",""),""))</f>
        <v>DBU/Power Systems Tech</v>
      </c>
      <c r="N1316" s="14" t="str">
        <f>_xlfn.IFNA(INDEX(Reference!$M:$N,MATCH($C1316,Reference!$M:$M,0),2),"Exclude")</f>
        <v>Nonlabor</v>
      </c>
      <c r="O1316" s="14" t="str">
        <f>VLOOKUP(X1316,'Department Detail'!$A$2:$F$5229,5,FALSE)</f>
        <v>PST &amp; Field Support Services</v>
      </c>
      <c r="R1316" s="76"/>
      <c r="X1316" s="14">
        <v>4822</v>
      </c>
    </row>
    <row r="1317" spans="1:24" s="14" customFormat="1" ht="15" thickBot="1" x14ac:dyDescent="0.35">
      <c r="A1317" s="13"/>
      <c r="B1317" s="57" t="s">
        <v>688</v>
      </c>
      <c r="C1317" s="57" t="s">
        <v>234</v>
      </c>
      <c r="D1317" s="56">
        <v>29.135999999999999</v>
      </c>
      <c r="E1317" s="56"/>
      <c r="F1317" s="14">
        <f>IF(AND(LEFT($C1317,4)&lt;&gt;"8310")*OR(_xlfn.IFNA(MATCH(LEFT($B1317,8),Reference!$E:$E,0),0),(_xlfn.IFNA(MATCH(MID($B1317,5,4),Reference!$E:$E,0),0))),$D1317,)</f>
        <v>0</v>
      </c>
      <c r="G1317" s="14">
        <f t="shared" si="115"/>
        <v>0</v>
      </c>
      <c r="H1317" s="14">
        <f t="shared" si="116"/>
        <v>0</v>
      </c>
      <c r="I1317" s="14">
        <f>IF(AND(F1317=0,G1317=0,H1317=0,_xlfn.IFNA(MATCH(LEFT($B1317,8),Reference!$G:$G,0),0)),0,
IF(AND(F1317=0,G1317=0,H1317=0,_xlfn.IFNA(MATCH(LEFT($B1317,8),Reference!$H:$H,0),0)),$D1317,
IF(AND(F1317=0,G1317=0,H1317=0,_xlfn.IFNA(MATCH(LEFT($C1317,4),Reference!$H:$H,0),0)),$D1317,
IF((AND(F1317=0,G1317=0,H1317=0,(_xlfn.IFNA(MATCH(LEFT($B1317,4),Reference!$H:$H,0),0)))),$D1317,
IF(AND(F1317=0,G1317=0,H1317=0,_xlfn.IFNA(MATCH(MID($B1317,5,4),Reference!$H:$H,0),0),LEFT($C1317,4)&lt;&gt;"8865"),$D1317,0)))))</f>
        <v>0</v>
      </c>
      <c r="J1317" s="14">
        <f t="shared" si="117"/>
        <v>29.135999999999999</v>
      </c>
      <c r="K1317" s="14">
        <f t="shared" si="118"/>
        <v>29.135999999999999</v>
      </c>
      <c r="L1317" s="14">
        <f t="shared" si="119"/>
        <v>0</v>
      </c>
      <c r="M1317" s="14" t="str">
        <f>IFERROR(IFERROR(INDEX(Reference!$C:$C,MATCH(VALUE(LEFT(B1317,(FIND("-",B1317,1)-1))),Reference!$B:$B,0)),INDEX(Reference!$C:$C,MATCH((LEFT(B1317,(FIND("-",B1317,1)-1))),Reference!$B:$B,0))),IFERROR(IF(FIND("-",B1317),"Asset Management",""),""))</f>
        <v>DBU/Power Systems Tech</v>
      </c>
      <c r="N1317" s="14" t="str">
        <f>_xlfn.IFNA(INDEX(Reference!$M:$N,MATCH($C1317,Reference!$M:$M,0),2),"Exclude")</f>
        <v>Nonlabor</v>
      </c>
      <c r="O1317" s="14" t="str">
        <f>VLOOKUP(X1317,'Department Detail'!$A$2:$F$5229,5,FALSE)</f>
        <v>PST &amp; Field Support Services</v>
      </c>
      <c r="R1317" s="76"/>
      <c r="X1317" s="14">
        <v>4822</v>
      </c>
    </row>
    <row r="1318" spans="1:24" s="14" customFormat="1" ht="15" thickBot="1" x14ac:dyDescent="0.35">
      <c r="A1318" s="13"/>
      <c r="B1318" s="57" t="s">
        <v>688</v>
      </c>
      <c r="C1318" s="57" t="s">
        <v>191</v>
      </c>
      <c r="D1318" s="56">
        <v>2914.808</v>
      </c>
      <c r="E1318" s="56"/>
      <c r="F1318" s="14">
        <f>IF(AND(LEFT($C1318,4)&lt;&gt;"8310")*OR(_xlfn.IFNA(MATCH(LEFT($B1318,8),Reference!$E:$E,0),0),(_xlfn.IFNA(MATCH(MID($B1318,5,4),Reference!$E:$E,0),0))),$D1318,)</f>
        <v>0</v>
      </c>
      <c r="G1318" s="14">
        <f t="shared" si="115"/>
        <v>0</v>
      </c>
      <c r="H1318" s="14">
        <f t="shared" si="116"/>
        <v>0</v>
      </c>
      <c r="I1318" s="14">
        <f>IF(AND(F1318=0,G1318=0,H1318=0,_xlfn.IFNA(MATCH(LEFT($B1318,8),Reference!$G:$G,0),0)),0,
IF(AND(F1318=0,G1318=0,H1318=0,_xlfn.IFNA(MATCH(LEFT($B1318,8),Reference!$H:$H,0),0)),$D1318,
IF(AND(F1318=0,G1318=0,H1318=0,_xlfn.IFNA(MATCH(LEFT($C1318,4),Reference!$H:$H,0),0)),$D1318,
IF((AND(F1318=0,G1318=0,H1318=0,(_xlfn.IFNA(MATCH(LEFT($B1318,4),Reference!$H:$H,0),0)))),$D1318,
IF(AND(F1318=0,G1318=0,H1318=0,_xlfn.IFNA(MATCH(MID($B1318,5,4),Reference!$H:$H,0),0),LEFT($C1318,4)&lt;&gt;"8865"),$D1318,0)))))</f>
        <v>0</v>
      </c>
      <c r="J1318" s="14">
        <f t="shared" si="117"/>
        <v>2914.808</v>
      </c>
      <c r="K1318" s="14">
        <f t="shared" si="118"/>
        <v>2914.808</v>
      </c>
      <c r="L1318" s="14">
        <f t="shared" si="119"/>
        <v>0</v>
      </c>
      <c r="M1318" s="14" t="str">
        <f>IFERROR(IFERROR(INDEX(Reference!$C:$C,MATCH(VALUE(LEFT(B1318,(FIND("-",B1318,1)-1))),Reference!$B:$B,0)),INDEX(Reference!$C:$C,MATCH((LEFT(B1318,(FIND("-",B1318,1)-1))),Reference!$B:$B,0))),IFERROR(IF(FIND("-",B1318),"Asset Management",""),""))</f>
        <v>DBU/Power Systems Tech</v>
      </c>
      <c r="N1318" s="14" t="str">
        <f>_xlfn.IFNA(INDEX(Reference!$M:$N,MATCH($C1318,Reference!$M:$M,0),2),"Exclude")</f>
        <v>Union Labor</v>
      </c>
      <c r="O1318" s="14" t="str">
        <f>VLOOKUP(X1318,'Department Detail'!$A$2:$F$5229,5,FALSE)</f>
        <v>PST &amp; Field Support Services</v>
      </c>
      <c r="R1318" s="76"/>
      <c r="X1318" s="14">
        <v>4822</v>
      </c>
    </row>
    <row r="1319" spans="1:24" s="14" customFormat="1" ht="15" thickBot="1" x14ac:dyDescent="0.35">
      <c r="A1319" s="13"/>
      <c r="B1319" s="57" t="s">
        <v>689</v>
      </c>
      <c r="C1319" s="57" t="s">
        <v>186</v>
      </c>
      <c r="D1319" s="56">
        <v>1419.8</v>
      </c>
      <c r="E1319" s="56"/>
      <c r="F1319" s="14">
        <f>IF(AND(LEFT($C1319,4)&lt;&gt;"8310")*OR(_xlfn.IFNA(MATCH(LEFT($B1319,8),Reference!$E:$E,0),0),(_xlfn.IFNA(MATCH(MID($B1319,5,4),Reference!$E:$E,0),0))),$D1319,)</f>
        <v>0</v>
      </c>
      <c r="G1319" s="14">
        <f t="shared" si="115"/>
        <v>0</v>
      </c>
      <c r="H1319" s="14">
        <f t="shared" si="116"/>
        <v>0</v>
      </c>
      <c r="I1319" s="14">
        <f>IF(AND(F1319=0,G1319=0,H1319=0,_xlfn.IFNA(MATCH(LEFT($B1319,8),Reference!$G:$G,0),0)),0,
IF(AND(F1319=0,G1319=0,H1319=0,_xlfn.IFNA(MATCH(LEFT($B1319,8),Reference!$H:$H,0),0)),$D1319,
IF(AND(F1319=0,G1319=0,H1319=0,_xlfn.IFNA(MATCH(LEFT($C1319,4),Reference!$H:$H,0),0)),$D1319,
IF((AND(F1319=0,G1319=0,H1319=0,(_xlfn.IFNA(MATCH(LEFT($B1319,4),Reference!$H:$H,0),0)))),$D1319,
IF(AND(F1319=0,G1319=0,H1319=0,_xlfn.IFNA(MATCH(MID($B1319,5,4),Reference!$H:$H,0),0),LEFT($C1319,4)&lt;&gt;"8865"),$D1319,0)))))</f>
        <v>0</v>
      </c>
      <c r="J1319" s="14">
        <f t="shared" si="117"/>
        <v>1419.8</v>
      </c>
      <c r="K1319" s="14">
        <f t="shared" si="118"/>
        <v>1419.8</v>
      </c>
      <c r="L1319" s="14">
        <f t="shared" si="119"/>
        <v>0</v>
      </c>
      <c r="M1319" s="14" t="str">
        <f>IFERROR(IFERROR(INDEX(Reference!$C:$C,MATCH(VALUE(LEFT(B1319,(FIND("-",B1319,1)-1))),Reference!$B:$B,0)),INDEX(Reference!$C:$C,MATCH((LEFT(B1319,(FIND("-",B1319,1)-1))),Reference!$B:$B,0))),IFERROR(IF(FIND("-",B1319),"Asset Management",""),""))</f>
        <v>DBU/Power Systems Tech</v>
      </c>
      <c r="N1319" s="14" t="str">
        <f>_xlfn.IFNA(INDEX(Reference!$M:$N,MATCH($C1319,Reference!$M:$M,0),2),"Exclude")</f>
        <v>Union Labor</v>
      </c>
      <c r="O1319" s="14" t="str">
        <f>VLOOKUP(X1319,'Department Detail'!$A$2:$F$5229,5,FALSE)</f>
        <v>PST &amp; Field Support Services</v>
      </c>
      <c r="R1319" s="76"/>
      <c r="X1319" s="14">
        <v>4822</v>
      </c>
    </row>
    <row r="1320" spans="1:24" s="14" customFormat="1" ht="15" thickBot="1" x14ac:dyDescent="0.35">
      <c r="A1320" s="13"/>
      <c r="B1320" s="57" t="s">
        <v>689</v>
      </c>
      <c r="C1320" s="57" t="s">
        <v>191</v>
      </c>
      <c r="D1320" s="56">
        <v>357.56</v>
      </c>
      <c r="E1320" s="56"/>
      <c r="F1320" s="14">
        <f>IF(AND(LEFT($C1320,4)&lt;&gt;"8310")*OR(_xlfn.IFNA(MATCH(LEFT($B1320,8),Reference!$E:$E,0),0),(_xlfn.IFNA(MATCH(MID($B1320,5,4),Reference!$E:$E,0),0))),$D1320,)</f>
        <v>0</v>
      </c>
      <c r="G1320" s="14">
        <f t="shared" si="115"/>
        <v>0</v>
      </c>
      <c r="H1320" s="14">
        <f t="shared" si="116"/>
        <v>0</v>
      </c>
      <c r="I1320" s="14">
        <f>IF(AND(F1320=0,G1320=0,H1320=0,_xlfn.IFNA(MATCH(LEFT($B1320,8),Reference!$G:$G,0),0)),0,
IF(AND(F1320=0,G1320=0,H1320=0,_xlfn.IFNA(MATCH(LEFT($B1320,8),Reference!$H:$H,0),0)),$D1320,
IF(AND(F1320=0,G1320=0,H1320=0,_xlfn.IFNA(MATCH(LEFT($C1320,4),Reference!$H:$H,0),0)),$D1320,
IF((AND(F1320=0,G1320=0,H1320=0,(_xlfn.IFNA(MATCH(LEFT($B1320,4),Reference!$H:$H,0),0)))),$D1320,
IF(AND(F1320=0,G1320=0,H1320=0,_xlfn.IFNA(MATCH(MID($B1320,5,4),Reference!$H:$H,0),0),LEFT($C1320,4)&lt;&gt;"8865"),$D1320,0)))))</f>
        <v>0</v>
      </c>
      <c r="J1320" s="14">
        <f t="shared" si="117"/>
        <v>357.56</v>
      </c>
      <c r="K1320" s="14">
        <f t="shared" si="118"/>
        <v>357.56</v>
      </c>
      <c r="L1320" s="14">
        <f t="shared" si="119"/>
        <v>0</v>
      </c>
      <c r="M1320" s="14" t="str">
        <f>IFERROR(IFERROR(INDEX(Reference!$C:$C,MATCH(VALUE(LEFT(B1320,(FIND("-",B1320,1)-1))),Reference!$B:$B,0)),INDEX(Reference!$C:$C,MATCH((LEFT(B1320,(FIND("-",B1320,1)-1))),Reference!$B:$B,0))),IFERROR(IF(FIND("-",B1320),"Asset Management",""),""))</f>
        <v>DBU/Power Systems Tech</v>
      </c>
      <c r="N1320" s="14" t="str">
        <f>_xlfn.IFNA(INDEX(Reference!$M:$N,MATCH($C1320,Reference!$M:$M,0),2),"Exclude")</f>
        <v>Union Labor</v>
      </c>
      <c r="O1320" s="14" t="str">
        <f>VLOOKUP(X1320,'Department Detail'!$A$2:$F$5229,5,FALSE)</f>
        <v>PST &amp; Field Support Services</v>
      </c>
      <c r="R1320" s="76"/>
      <c r="X1320" s="14">
        <v>4822</v>
      </c>
    </row>
    <row r="1321" spans="1:24" s="14" customFormat="1" ht="15" thickBot="1" x14ac:dyDescent="0.35">
      <c r="A1321" s="13"/>
      <c r="B1321" s="57" t="s">
        <v>690</v>
      </c>
      <c r="C1321" s="57" t="s">
        <v>186</v>
      </c>
      <c r="D1321" s="56">
        <v>2104.92</v>
      </c>
      <c r="E1321" s="56"/>
      <c r="F1321" s="14">
        <f>IF(AND(LEFT($C1321,4)&lt;&gt;"8310")*OR(_xlfn.IFNA(MATCH(LEFT($B1321,8),Reference!$E:$E,0),0),(_xlfn.IFNA(MATCH(MID($B1321,5,4),Reference!$E:$E,0),0))),$D1321,)</f>
        <v>0</v>
      </c>
      <c r="G1321" s="14">
        <f t="shared" si="115"/>
        <v>0</v>
      </c>
      <c r="H1321" s="14">
        <f t="shared" si="116"/>
        <v>0</v>
      </c>
      <c r="I1321" s="14">
        <f>IF(AND(F1321=0,G1321=0,H1321=0,_xlfn.IFNA(MATCH(LEFT($B1321,8),Reference!$G:$G,0),0)),0,
IF(AND(F1321=0,G1321=0,H1321=0,_xlfn.IFNA(MATCH(LEFT($B1321,8),Reference!$H:$H,0),0)),$D1321,
IF(AND(F1321=0,G1321=0,H1321=0,_xlfn.IFNA(MATCH(LEFT($C1321,4),Reference!$H:$H,0),0)),$D1321,
IF((AND(F1321=0,G1321=0,H1321=0,(_xlfn.IFNA(MATCH(LEFT($B1321,4),Reference!$H:$H,0),0)))),$D1321,
IF(AND(F1321=0,G1321=0,H1321=0,_xlfn.IFNA(MATCH(MID($B1321,5,4),Reference!$H:$H,0),0),LEFT($C1321,4)&lt;&gt;"8865"),$D1321,0)))))</f>
        <v>0</v>
      </c>
      <c r="J1321" s="14">
        <f t="shared" si="117"/>
        <v>2104.92</v>
      </c>
      <c r="K1321" s="14">
        <f t="shared" si="118"/>
        <v>2104.92</v>
      </c>
      <c r="L1321" s="14">
        <f t="shared" si="119"/>
        <v>0</v>
      </c>
      <c r="M1321" s="14" t="str">
        <f>IFERROR(IFERROR(INDEX(Reference!$C:$C,MATCH(VALUE(LEFT(B1321,(FIND("-",B1321,1)-1))),Reference!$B:$B,0)),INDEX(Reference!$C:$C,MATCH((LEFT(B1321,(FIND("-",B1321,1)-1))),Reference!$B:$B,0))),IFERROR(IF(FIND("-",B1321),"Asset Management",""),""))</f>
        <v>DBU/Power Systems Tech</v>
      </c>
      <c r="N1321" s="14" t="str">
        <f>_xlfn.IFNA(INDEX(Reference!$M:$N,MATCH($C1321,Reference!$M:$M,0),2),"Exclude")</f>
        <v>Union Labor</v>
      </c>
      <c r="O1321" s="14" t="str">
        <f>VLOOKUP(X1321,'Department Detail'!$A$2:$F$5229,5,FALSE)</f>
        <v>PST &amp; Field Support Services</v>
      </c>
      <c r="R1321" s="76"/>
      <c r="X1321" s="14">
        <v>4822</v>
      </c>
    </row>
    <row r="1322" spans="1:24" s="14" customFormat="1" ht="15" thickBot="1" x14ac:dyDescent="0.35">
      <c r="A1322" s="13"/>
      <c r="B1322" s="57" t="s">
        <v>690</v>
      </c>
      <c r="C1322" s="57" t="s">
        <v>182</v>
      </c>
      <c r="D1322" s="56">
        <v>188.56000000000003</v>
      </c>
      <c r="E1322" s="56"/>
      <c r="F1322" s="14">
        <f>IF(AND(LEFT($C1322,4)&lt;&gt;"8310")*OR(_xlfn.IFNA(MATCH(LEFT($B1322,8),Reference!$E:$E,0),0),(_xlfn.IFNA(MATCH(MID($B1322,5,4),Reference!$E:$E,0),0))),$D1322,)</f>
        <v>0</v>
      </c>
      <c r="G1322" s="14">
        <f t="shared" si="115"/>
        <v>0</v>
      </c>
      <c r="H1322" s="14">
        <f t="shared" si="116"/>
        <v>0</v>
      </c>
      <c r="I1322" s="14">
        <f>IF(AND(F1322=0,G1322=0,H1322=0,_xlfn.IFNA(MATCH(LEFT($B1322,8),Reference!$G:$G,0),0)),0,
IF(AND(F1322=0,G1322=0,H1322=0,_xlfn.IFNA(MATCH(LEFT($B1322,8),Reference!$H:$H,0),0)),$D1322,
IF(AND(F1322=0,G1322=0,H1322=0,_xlfn.IFNA(MATCH(LEFT($C1322,4),Reference!$H:$H,0),0)),$D1322,
IF((AND(F1322=0,G1322=0,H1322=0,(_xlfn.IFNA(MATCH(LEFT($B1322,4),Reference!$H:$H,0),0)))),$D1322,
IF(AND(F1322=0,G1322=0,H1322=0,_xlfn.IFNA(MATCH(MID($B1322,5,4),Reference!$H:$H,0),0),LEFT($C1322,4)&lt;&gt;"8865"),$D1322,0)))))</f>
        <v>0</v>
      </c>
      <c r="J1322" s="14">
        <f t="shared" si="117"/>
        <v>188.56000000000003</v>
      </c>
      <c r="K1322" s="14">
        <f t="shared" si="118"/>
        <v>188.56000000000003</v>
      </c>
      <c r="L1322" s="14">
        <f t="shared" si="119"/>
        <v>0</v>
      </c>
      <c r="M1322" s="14" t="str">
        <f>IFERROR(IFERROR(INDEX(Reference!$C:$C,MATCH(VALUE(LEFT(B1322,(FIND("-",B1322,1)-1))),Reference!$B:$B,0)),INDEX(Reference!$C:$C,MATCH((LEFT(B1322,(FIND("-",B1322,1)-1))),Reference!$B:$B,0))),IFERROR(IF(FIND("-",B1322),"Asset Management",""),""))</f>
        <v>DBU/Power Systems Tech</v>
      </c>
      <c r="N1322" s="14" t="str">
        <f>_xlfn.IFNA(INDEX(Reference!$M:$N,MATCH($C1322,Reference!$M:$M,0),2),"Exclude")</f>
        <v>Nonlabor</v>
      </c>
      <c r="O1322" s="14" t="str">
        <f>VLOOKUP(X1322,'Department Detail'!$A$2:$F$5229,5,FALSE)</f>
        <v>PST &amp; Field Support Services</v>
      </c>
      <c r="R1322" s="76"/>
      <c r="X1322" s="14">
        <v>4822</v>
      </c>
    </row>
    <row r="1323" spans="1:24" s="14" customFormat="1" ht="15" thickBot="1" x14ac:dyDescent="0.35">
      <c r="A1323" s="13"/>
      <c r="B1323" s="57" t="s">
        <v>690</v>
      </c>
      <c r="C1323" s="57" t="s">
        <v>191</v>
      </c>
      <c r="D1323" s="56">
        <v>913.38400000000001</v>
      </c>
      <c r="E1323" s="56"/>
      <c r="F1323" s="14">
        <f>IF(AND(LEFT($C1323,4)&lt;&gt;"8310")*OR(_xlfn.IFNA(MATCH(LEFT($B1323,8),Reference!$E:$E,0),0),(_xlfn.IFNA(MATCH(MID($B1323,5,4),Reference!$E:$E,0),0))),$D1323,)</f>
        <v>0</v>
      </c>
      <c r="G1323" s="14">
        <f t="shared" si="115"/>
        <v>0</v>
      </c>
      <c r="H1323" s="14">
        <f t="shared" si="116"/>
        <v>0</v>
      </c>
      <c r="I1323" s="14">
        <f>IF(AND(F1323=0,G1323=0,H1323=0,_xlfn.IFNA(MATCH(LEFT($B1323,8),Reference!$G:$G,0),0)),0,
IF(AND(F1323=0,G1323=0,H1323=0,_xlfn.IFNA(MATCH(LEFT($B1323,8),Reference!$H:$H,0),0)),$D1323,
IF(AND(F1323=0,G1323=0,H1323=0,_xlfn.IFNA(MATCH(LEFT($C1323,4),Reference!$H:$H,0),0)),$D1323,
IF((AND(F1323=0,G1323=0,H1323=0,(_xlfn.IFNA(MATCH(LEFT($B1323,4),Reference!$H:$H,0),0)))),$D1323,
IF(AND(F1323=0,G1323=0,H1323=0,_xlfn.IFNA(MATCH(MID($B1323,5,4),Reference!$H:$H,0),0),LEFT($C1323,4)&lt;&gt;"8865"),$D1323,0)))))</f>
        <v>0</v>
      </c>
      <c r="J1323" s="14">
        <f t="shared" si="117"/>
        <v>913.38400000000001</v>
      </c>
      <c r="K1323" s="14">
        <f t="shared" si="118"/>
        <v>913.38400000000001</v>
      </c>
      <c r="L1323" s="14">
        <f t="shared" si="119"/>
        <v>0</v>
      </c>
      <c r="M1323" s="14" t="str">
        <f>IFERROR(IFERROR(INDEX(Reference!$C:$C,MATCH(VALUE(LEFT(B1323,(FIND("-",B1323,1)-1))),Reference!$B:$B,0)),INDEX(Reference!$C:$C,MATCH((LEFT(B1323,(FIND("-",B1323,1)-1))),Reference!$B:$B,0))),IFERROR(IF(FIND("-",B1323),"Asset Management",""),""))</f>
        <v>DBU/Power Systems Tech</v>
      </c>
      <c r="N1323" s="14" t="str">
        <f>_xlfn.IFNA(INDEX(Reference!$M:$N,MATCH($C1323,Reference!$M:$M,0),2),"Exclude")</f>
        <v>Union Labor</v>
      </c>
      <c r="O1323" s="14" t="str">
        <f>VLOOKUP(X1323,'Department Detail'!$A$2:$F$5229,5,FALSE)</f>
        <v>PST &amp; Field Support Services</v>
      </c>
      <c r="R1323" s="76"/>
      <c r="X1323" s="14">
        <v>4822</v>
      </c>
    </row>
    <row r="1324" spans="1:24" s="14" customFormat="1" ht="15" thickBot="1" x14ac:dyDescent="0.35">
      <c r="A1324" s="13"/>
      <c r="B1324" s="57" t="s">
        <v>691</v>
      </c>
      <c r="C1324" s="57" t="s">
        <v>186</v>
      </c>
      <c r="D1324" s="56">
        <v>293.76</v>
      </c>
      <c r="E1324" s="56"/>
      <c r="F1324" s="14">
        <f>IF(AND(LEFT($C1324,4)&lt;&gt;"8310")*OR(_xlfn.IFNA(MATCH(LEFT($B1324,8),Reference!$E:$E,0),0),(_xlfn.IFNA(MATCH(MID($B1324,5,4),Reference!$E:$E,0),0))),$D1324,)</f>
        <v>0</v>
      </c>
      <c r="G1324" s="14">
        <f t="shared" si="115"/>
        <v>0</v>
      </c>
      <c r="H1324" s="14">
        <f t="shared" si="116"/>
        <v>0</v>
      </c>
      <c r="I1324" s="14">
        <f>IF(AND(F1324=0,G1324=0,H1324=0,_xlfn.IFNA(MATCH(LEFT($B1324,8),Reference!$G:$G,0),0)),0,
IF(AND(F1324=0,G1324=0,H1324=0,_xlfn.IFNA(MATCH(LEFT($B1324,8),Reference!$H:$H,0),0)),$D1324,
IF(AND(F1324=0,G1324=0,H1324=0,_xlfn.IFNA(MATCH(LEFT($C1324,4),Reference!$H:$H,0),0)),$D1324,
IF((AND(F1324=0,G1324=0,H1324=0,(_xlfn.IFNA(MATCH(LEFT($B1324,4),Reference!$H:$H,0),0)))),$D1324,
IF(AND(F1324=0,G1324=0,H1324=0,_xlfn.IFNA(MATCH(MID($B1324,5,4),Reference!$H:$H,0),0),LEFT($C1324,4)&lt;&gt;"8865"),$D1324,0)))))</f>
        <v>0</v>
      </c>
      <c r="J1324" s="14">
        <f t="shared" si="117"/>
        <v>293.76</v>
      </c>
      <c r="K1324" s="14">
        <f t="shared" si="118"/>
        <v>293.76</v>
      </c>
      <c r="L1324" s="14">
        <f t="shared" si="119"/>
        <v>0</v>
      </c>
      <c r="M1324" s="14" t="str">
        <f>IFERROR(IFERROR(INDEX(Reference!$C:$C,MATCH(VALUE(LEFT(B1324,(FIND("-",B1324,1)-1))),Reference!$B:$B,0)),INDEX(Reference!$C:$C,MATCH((LEFT(B1324,(FIND("-",B1324,1)-1))),Reference!$B:$B,0))),IFERROR(IF(FIND("-",B1324),"Asset Management",""),""))</f>
        <v>DBU/Power Systems Tech</v>
      </c>
      <c r="N1324" s="14" t="str">
        <f>_xlfn.IFNA(INDEX(Reference!$M:$N,MATCH($C1324,Reference!$M:$M,0),2),"Exclude")</f>
        <v>Union Labor</v>
      </c>
      <c r="O1324" s="14" t="str">
        <f>VLOOKUP(X1324,'Department Detail'!$A$2:$F$5229,5,FALSE)</f>
        <v>PST &amp; Field Support Services</v>
      </c>
      <c r="R1324" s="76"/>
      <c r="X1324" s="14">
        <v>4822</v>
      </c>
    </row>
    <row r="1325" spans="1:24" s="14" customFormat="1" ht="15" thickBot="1" x14ac:dyDescent="0.35">
      <c r="A1325" s="13"/>
      <c r="B1325" s="57" t="s">
        <v>691</v>
      </c>
      <c r="C1325" s="57" t="s">
        <v>208</v>
      </c>
      <c r="D1325" s="56">
        <v>49.983999999999995</v>
      </c>
      <c r="E1325" s="56"/>
      <c r="F1325" s="14">
        <f>IF(AND(LEFT($C1325,4)&lt;&gt;"8310")*OR(_xlfn.IFNA(MATCH(LEFT($B1325,8),Reference!$E:$E,0),0),(_xlfn.IFNA(MATCH(MID($B1325,5,4),Reference!$E:$E,0),0))),$D1325,)</f>
        <v>0</v>
      </c>
      <c r="G1325" s="14">
        <f t="shared" si="115"/>
        <v>0</v>
      </c>
      <c r="H1325" s="14">
        <f t="shared" si="116"/>
        <v>0</v>
      </c>
      <c r="I1325" s="14">
        <f>IF(AND(F1325=0,G1325=0,H1325=0,_xlfn.IFNA(MATCH(LEFT($B1325,8),Reference!$G:$G,0),0)),0,
IF(AND(F1325=0,G1325=0,H1325=0,_xlfn.IFNA(MATCH(LEFT($B1325,8),Reference!$H:$H,0),0)),$D1325,
IF(AND(F1325=0,G1325=0,H1325=0,_xlfn.IFNA(MATCH(LEFT($C1325,4),Reference!$H:$H,0),0)),$D1325,
IF((AND(F1325=0,G1325=0,H1325=0,(_xlfn.IFNA(MATCH(LEFT($B1325,4),Reference!$H:$H,0),0)))),$D1325,
IF(AND(F1325=0,G1325=0,H1325=0,_xlfn.IFNA(MATCH(MID($B1325,5,4),Reference!$H:$H,0),0),LEFT($C1325,4)&lt;&gt;"8865"),$D1325,0)))))</f>
        <v>0</v>
      </c>
      <c r="J1325" s="14">
        <f t="shared" si="117"/>
        <v>49.983999999999995</v>
      </c>
      <c r="K1325" s="14">
        <f t="shared" si="118"/>
        <v>49.983999999999995</v>
      </c>
      <c r="L1325" s="14">
        <f t="shared" si="119"/>
        <v>0</v>
      </c>
      <c r="M1325" s="14" t="str">
        <f>IFERROR(IFERROR(INDEX(Reference!$C:$C,MATCH(VALUE(LEFT(B1325,(FIND("-",B1325,1)-1))),Reference!$B:$B,0)),INDEX(Reference!$C:$C,MATCH((LEFT(B1325,(FIND("-",B1325,1)-1))),Reference!$B:$B,0))),IFERROR(IF(FIND("-",B1325),"Asset Management",""),""))</f>
        <v>DBU/Power Systems Tech</v>
      </c>
      <c r="N1325" s="14" t="str">
        <f>_xlfn.IFNA(INDEX(Reference!$M:$N,MATCH($C1325,Reference!$M:$M,0),2),"Exclude")</f>
        <v>Inventory</v>
      </c>
      <c r="O1325" s="14" t="str">
        <f>VLOOKUP(X1325,'Department Detail'!$A$2:$F$5229,5,FALSE)</f>
        <v>PST &amp; Field Support Services</v>
      </c>
      <c r="R1325" s="76"/>
      <c r="X1325" s="14">
        <v>4822</v>
      </c>
    </row>
    <row r="1326" spans="1:24" s="14" customFormat="1" ht="15" thickBot="1" x14ac:dyDescent="0.35">
      <c r="A1326" s="13"/>
      <c r="B1326" s="57" t="s">
        <v>691</v>
      </c>
      <c r="C1326" s="57" t="s">
        <v>191</v>
      </c>
      <c r="D1326" s="56">
        <v>122.4</v>
      </c>
      <c r="E1326" s="56"/>
      <c r="F1326" s="14">
        <f>IF(AND(LEFT($C1326,4)&lt;&gt;"8310")*OR(_xlfn.IFNA(MATCH(LEFT($B1326,8),Reference!$E:$E,0),0),(_xlfn.IFNA(MATCH(MID($B1326,5,4),Reference!$E:$E,0),0))),$D1326,)</f>
        <v>0</v>
      </c>
      <c r="G1326" s="14">
        <f t="shared" si="115"/>
        <v>0</v>
      </c>
      <c r="H1326" s="14">
        <f t="shared" si="116"/>
        <v>0</v>
      </c>
      <c r="I1326" s="14">
        <f>IF(AND(F1326=0,G1326=0,H1326=0,_xlfn.IFNA(MATCH(LEFT($B1326,8),Reference!$G:$G,0),0)),0,
IF(AND(F1326=0,G1326=0,H1326=0,_xlfn.IFNA(MATCH(LEFT($B1326,8),Reference!$H:$H,0),0)),$D1326,
IF(AND(F1326=0,G1326=0,H1326=0,_xlfn.IFNA(MATCH(LEFT($C1326,4),Reference!$H:$H,0),0)),$D1326,
IF((AND(F1326=0,G1326=0,H1326=0,(_xlfn.IFNA(MATCH(LEFT($B1326,4),Reference!$H:$H,0),0)))),$D1326,
IF(AND(F1326=0,G1326=0,H1326=0,_xlfn.IFNA(MATCH(MID($B1326,5,4),Reference!$H:$H,0),0),LEFT($C1326,4)&lt;&gt;"8865"),$D1326,0)))))</f>
        <v>0</v>
      </c>
      <c r="J1326" s="14">
        <f t="shared" si="117"/>
        <v>122.4</v>
      </c>
      <c r="K1326" s="14">
        <f t="shared" si="118"/>
        <v>122.4</v>
      </c>
      <c r="L1326" s="14">
        <f t="shared" si="119"/>
        <v>0</v>
      </c>
      <c r="M1326" s="14" t="str">
        <f>IFERROR(IFERROR(INDEX(Reference!$C:$C,MATCH(VALUE(LEFT(B1326,(FIND("-",B1326,1)-1))),Reference!$B:$B,0)),INDEX(Reference!$C:$C,MATCH((LEFT(B1326,(FIND("-",B1326,1)-1))),Reference!$B:$B,0))),IFERROR(IF(FIND("-",B1326),"Asset Management",""),""))</f>
        <v>DBU/Power Systems Tech</v>
      </c>
      <c r="N1326" s="14" t="str">
        <f>_xlfn.IFNA(INDEX(Reference!$M:$N,MATCH($C1326,Reference!$M:$M,0),2),"Exclude")</f>
        <v>Union Labor</v>
      </c>
      <c r="O1326" s="14" t="str">
        <f>VLOOKUP(X1326,'Department Detail'!$A$2:$F$5229,5,FALSE)</f>
        <v>PST &amp; Field Support Services</v>
      </c>
      <c r="R1326" s="76"/>
      <c r="X1326" s="14">
        <v>4822</v>
      </c>
    </row>
    <row r="1327" spans="1:24" s="14" customFormat="1" ht="15" thickBot="1" x14ac:dyDescent="0.35">
      <c r="A1327" s="13"/>
      <c r="B1327" s="57" t="s">
        <v>692</v>
      </c>
      <c r="C1327" s="57" t="s">
        <v>190</v>
      </c>
      <c r="D1327" s="56">
        <v>360</v>
      </c>
      <c r="E1327" s="56"/>
      <c r="F1327" s="14">
        <f>IF(AND(LEFT($C1327,4)&lt;&gt;"8310")*OR(_xlfn.IFNA(MATCH(LEFT($B1327,8),Reference!$E:$E,0),0),(_xlfn.IFNA(MATCH(MID($B1327,5,4),Reference!$E:$E,0),0))),$D1327,)</f>
        <v>0</v>
      </c>
      <c r="G1327" s="14">
        <f t="shared" si="115"/>
        <v>0</v>
      </c>
      <c r="H1327" s="14">
        <f t="shared" si="116"/>
        <v>0</v>
      </c>
      <c r="I1327" s="14">
        <f>IF(AND(F1327=0,G1327=0,H1327=0,_xlfn.IFNA(MATCH(LEFT($B1327,8),Reference!$G:$G,0),0)),0,
IF(AND(F1327=0,G1327=0,H1327=0,_xlfn.IFNA(MATCH(LEFT($B1327,8),Reference!$H:$H,0),0)),$D1327,
IF(AND(F1327=0,G1327=0,H1327=0,_xlfn.IFNA(MATCH(LEFT($C1327,4),Reference!$H:$H,0),0)),$D1327,
IF((AND(F1327=0,G1327=0,H1327=0,(_xlfn.IFNA(MATCH(LEFT($B1327,4),Reference!$H:$H,0),0)))),$D1327,
IF(AND(F1327=0,G1327=0,H1327=0,_xlfn.IFNA(MATCH(MID($B1327,5,4),Reference!$H:$H,0),0),LEFT($C1327,4)&lt;&gt;"8865"),$D1327,0)))))</f>
        <v>0</v>
      </c>
      <c r="J1327" s="14">
        <f t="shared" si="117"/>
        <v>360</v>
      </c>
      <c r="K1327" s="14">
        <f t="shared" si="118"/>
        <v>360</v>
      </c>
      <c r="L1327" s="14">
        <f t="shared" si="119"/>
        <v>0</v>
      </c>
      <c r="M1327" s="14" t="str">
        <f>IFERROR(IFERROR(INDEX(Reference!$C:$C,MATCH(VALUE(LEFT(B1327,(FIND("-",B1327,1)-1))),Reference!$B:$B,0)),INDEX(Reference!$C:$C,MATCH((LEFT(B1327,(FIND("-",B1327,1)-1))),Reference!$B:$B,0))),IFERROR(IF(FIND("-",B1327),"Asset Management",""),""))</f>
        <v>DBU/Power Systems Tech</v>
      </c>
      <c r="N1327" s="14" t="str">
        <f>_xlfn.IFNA(INDEX(Reference!$M:$N,MATCH($C1327,Reference!$M:$M,0),2),"Exclude")</f>
        <v>Nonlabor</v>
      </c>
      <c r="O1327" s="14" t="str">
        <f>VLOOKUP(X1327,'Department Detail'!$A$2:$F$5229,5,FALSE)</f>
        <v>PST &amp; Field Support Services</v>
      </c>
      <c r="R1327" s="76"/>
      <c r="X1327" s="14">
        <v>4822</v>
      </c>
    </row>
    <row r="1328" spans="1:24" s="14" customFormat="1" ht="15" thickBot="1" x14ac:dyDescent="0.35">
      <c r="A1328" s="13"/>
      <c r="B1328" s="57" t="s">
        <v>692</v>
      </c>
      <c r="C1328" s="57" t="s">
        <v>186</v>
      </c>
      <c r="D1328" s="56">
        <v>20960.767999999996</v>
      </c>
      <c r="E1328" s="56"/>
      <c r="F1328" s="14">
        <f>IF(AND(LEFT($C1328,4)&lt;&gt;"8310")*OR(_xlfn.IFNA(MATCH(LEFT($B1328,8),Reference!$E:$E,0),0),(_xlfn.IFNA(MATCH(MID($B1328,5,4),Reference!$E:$E,0),0))),$D1328,)</f>
        <v>0</v>
      </c>
      <c r="G1328" s="14">
        <f t="shared" si="115"/>
        <v>0</v>
      </c>
      <c r="H1328" s="14">
        <f t="shared" si="116"/>
        <v>0</v>
      </c>
      <c r="I1328" s="14">
        <f>IF(AND(F1328=0,G1328=0,H1328=0,_xlfn.IFNA(MATCH(LEFT($B1328,8),Reference!$G:$G,0),0)),0,
IF(AND(F1328=0,G1328=0,H1328=0,_xlfn.IFNA(MATCH(LEFT($B1328,8),Reference!$H:$H,0),0)),$D1328,
IF(AND(F1328=0,G1328=0,H1328=0,_xlfn.IFNA(MATCH(LEFT($C1328,4),Reference!$H:$H,0),0)),$D1328,
IF((AND(F1328=0,G1328=0,H1328=0,(_xlfn.IFNA(MATCH(LEFT($B1328,4),Reference!$H:$H,0),0)))),$D1328,
IF(AND(F1328=0,G1328=0,H1328=0,_xlfn.IFNA(MATCH(MID($B1328,5,4),Reference!$H:$H,0),0),LEFT($C1328,4)&lt;&gt;"8865"),$D1328,0)))))</f>
        <v>0</v>
      </c>
      <c r="J1328" s="14">
        <f t="shared" si="117"/>
        <v>20960.767999999996</v>
      </c>
      <c r="K1328" s="14">
        <f t="shared" si="118"/>
        <v>20960.767999999996</v>
      </c>
      <c r="L1328" s="14">
        <f t="shared" si="119"/>
        <v>0</v>
      </c>
      <c r="M1328" s="14" t="str">
        <f>IFERROR(IFERROR(INDEX(Reference!$C:$C,MATCH(VALUE(LEFT(B1328,(FIND("-",B1328,1)-1))),Reference!$B:$B,0)),INDEX(Reference!$C:$C,MATCH((LEFT(B1328,(FIND("-",B1328,1)-1))),Reference!$B:$B,0))),IFERROR(IF(FIND("-",B1328),"Asset Management",""),""))</f>
        <v>DBU/Power Systems Tech</v>
      </c>
      <c r="N1328" s="14" t="str">
        <f>_xlfn.IFNA(INDEX(Reference!$M:$N,MATCH($C1328,Reference!$M:$M,0),2),"Exclude")</f>
        <v>Union Labor</v>
      </c>
      <c r="O1328" s="14" t="str">
        <f>VLOOKUP(X1328,'Department Detail'!$A$2:$F$5229,5,FALSE)</f>
        <v>Business Services - Finance &amp; Rates</v>
      </c>
      <c r="R1328" s="76"/>
      <c r="X1328" s="14">
        <v>6448</v>
      </c>
    </row>
    <row r="1329" spans="1:24" s="14" customFormat="1" ht="15" thickBot="1" x14ac:dyDescent="0.35">
      <c r="A1329" s="13"/>
      <c r="B1329" s="57" t="s">
        <v>692</v>
      </c>
      <c r="C1329" s="57" t="s">
        <v>182</v>
      </c>
      <c r="D1329" s="56">
        <v>838.19999999999993</v>
      </c>
      <c r="E1329" s="56"/>
      <c r="F1329" s="14">
        <f>IF(AND(LEFT($C1329,4)&lt;&gt;"8310")*OR(_xlfn.IFNA(MATCH(LEFT($B1329,8),Reference!$E:$E,0),0),(_xlfn.IFNA(MATCH(MID($B1329,5,4),Reference!$E:$E,0),0))),$D1329,)</f>
        <v>0</v>
      </c>
      <c r="G1329" s="14">
        <f t="shared" si="115"/>
        <v>0</v>
      </c>
      <c r="H1329" s="14">
        <f t="shared" si="116"/>
        <v>0</v>
      </c>
      <c r="I1329" s="14">
        <f>IF(AND(F1329=0,G1329=0,H1329=0,_xlfn.IFNA(MATCH(LEFT($B1329,8),Reference!$G:$G,0),0)),0,
IF(AND(F1329=0,G1329=0,H1329=0,_xlfn.IFNA(MATCH(LEFT($B1329,8),Reference!$H:$H,0),0)),$D1329,
IF(AND(F1329=0,G1329=0,H1329=0,_xlfn.IFNA(MATCH(LEFT($C1329,4),Reference!$H:$H,0),0)),$D1329,
IF((AND(F1329=0,G1329=0,H1329=0,(_xlfn.IFNA(MATCH(LEFT($B1329,4),Reference!$H:$H,0),0)))),$D1329,
IF(AND(F1329=0,G1329=0,H1329=0,_xlfn.IFNA(MATCH(MID($B1329,5,4),Reference!$H:$H,0),0),LEFT($C1329,4)&lt;&gt;"8865"),$D1329,0)))))</f>
        <v>0</v>
      </c>
      <c r="J1329" s="14">
        <f t="shared" si="117"/>
        <v>838.19999999999993</v>
      </c>
      <c r="K1329" s="14">
        <f t="shared" si="118"/>
        <v>838.19999999999993</v>
      </c>
      <c r="L1329" s="14">
        <f t="shared" si="119"/>
        <v>0</v>
      </c>
      <c r="M1329" s="14" t="str">
        <f>IFERROR(IFERROR(INDEX(Reference!$C:$C,MATCH(VALUE(LEFT(B1329,(FIND("-",B1329,1)-1))),Reference!$B:$B,0)),INDEX(Reference!$C:$C,MATCH((LEFT(B1329,(FIND("-",B1329,1)-1))),Reference!$B:$B,0))),IFERROR(IF(FIND("-",B1329),"Asset Management",""),""))</f>
        <v>DBU/Power Systems Tech</v>
      </c>
      <c r="N1329" s="14" t="str">
        <f>_xlfn.IFNA(INDEX(Reference!$M:$N,MATCH($C1329,Reference!$M:$M,0),2),"Exclude")</f>
        <v>Nonlabor</v>
      </c>
      <c r="O1329" s="14" t="str">
        <f>VLOOKUP(X1329,'Department Detail'!$A$2:$F$5229,5,FALSE)</f>
        <v>Business Services - Finance &amp; Rates</v>
      </c>
      <c r="R1329" s="76"/>
      <c r="X1329" s="14">
        <v>6448</v>
      </c>
    </row>
    <row r="1330" spans="1:24" s="14" customFormat="1" ht="15" thickBot="1" x14ac:dyDescent="0.35">
      <c r="A1330" s="13"/>
      <c r="B1330" s="57" t="s">
        <v>692</v>
      </c>
      <c r="C1330" s="57" t="s">
        <v>191</v>
      </c>
      <c r="D1330" s="56">
        <v>5421.93</v>
      </c>
      <c r="E1330" s="56"/>
      <c r="F1330" s="14">
        <f>IF(AND(LEFT($C1330,4)&lt;&gt;"8310")*OR(_xlfn.IFNA(MATCH(LEFT($B1330,8),Reference!$E:$E,0),0),(_xlfn.IFNA(MATCH(MID($B1330,5,4),Reference!$E:$E,0),0))),$D1330,)</f>
        <v>0</v>
      </c>
      <c r="G1330" s="14">
        <f t="shared" si="115"/>
        <v>0</v>
      </c>
      <c r="H1330" s="14">
        <f t="shared" si="116"/>
        <v>0</v>
      </c>
      <c r="I1330" s="14">
        <f>IF(AND(F1330=0,G1330=0,H1330=0,_xlfn.IFNA(MATCH(LEFT($B1330,8),Reference!$G:$G,0),0)),0,
IF(AND(F1330=0,G1330=0,H1330=0,_xlfn.IFNA(MATCH(LEFT($B1330,8),Reference!$H:$H,0),0)),$D1330,
IF(AND(F1330=0,G1330=0,H1330=0,_xlfn.IFNA(MATCH(LEFT($C1330,4),Reference!$H:$H,0),0)),$D1330,
IF((AND(F1330=0,G1330=0,H1330=0,(_xlfn.IFNA(MATCH(LEFT($B1330,4),Reference!$H:$H,0),0)))),$D1330,
IF(AND(F1330=0,G1330=0,H1330=0,_xlfn.IFNA(MATCH(MID($B1330,5,4),Reference!$H:$H,0),0),LEFT($C1330,4)&lt;&gt;"8865"),$D1330,0)))))</f>
        <v>0</v>
      </c>
      <c r="J1330" s="14">
        <f t="shared" si="117"/>
        <v>5421.93</v>
      </c>
      <c r="K1330" s="14">
        <f t="shared" si="118"/>
        <v>5421.93</v>
      </c>
      <c r="L1330" s="14">
        <f t="shared" si="119"/>
        <v>0</v>
      </c>
      <c r="M1330" s="14" t="str">
        <f>IFERROR(IFERROR(INDEX(Reference!$C:$C,MATCH(VALUE(LEFT(B1330,(FIND("-",B1330,1)-1))),Reference!$B:$B,0)),INDEX(Reference!$C:$C,MATCH((LEFT(B1330,(FIND("-",B1330,1)-1))),Reference!$B:$B,0))),IFERROR(IF(FIND("-",B1330),"Asset Management",""),""))</f>
        <v>DBU/Power Systems Tech</v>
      </c>
      <c r="N1330" s="14" t="str">
        <f>_xlfn.IFNA(INDEX(Reference!$M:$N,MATCH($C1330,Reference!$M:$M,0),2),"Exclude")</f>
        <v>Union Labor</v>
      </c>
      <c r="O1330" s="14" t="str">
        <f>VLOOKUP(X1330,'Department Detail'!$A$2:$F$5229,5,FALSE)</f>
        <v>Business Services - Finance &amp; Rates</v>
      </c>
      <c r="R1330" s="76"/>
      <c r="X1330" s="14">
        <v>6448</v>
      </c>
    </row>
    <row r="1331" spans="1:24" s="14" customFormat="1" ht="15" thickBot="1" x14ac:dyDescent="0.35">
      <c r="A1331" s="13"/>
      <c r="B1331" s="57" t="s">
        <v>693</v>
      </c>
      <c r="C1331" s="57" t="s">
        <v>190</v>
      </c>
      <c r="D1331" s="56">
        <v>1996.2080000000003</v>
      </c>
      <c r="E1331" s="56"/>
      <c r="F1331" s="14">
        <f>IF(AND(LEFT($C1331,4)&lt;&gt;"8310")*OR(_xlfn.IFNA(MATCH(LEFT($B1331,8),Reference!$E:$E,0),0),(_xlfn.IFNA(MATCH(MID($B1331,5,4),Reference!$E:$E,0),0))),$D1331,)</f>
        <v>0</v>
      </c>
      <c r="G1331" s="14">
        <f t="shared" si="115"/>
        <v>0</v>
      </c>
      <c r="H1331" s="14">
        <f t="shared" si="116"/>
        <v>0</v>
      </c>
      <c r="I1331" s="14">
        <f>IF(AND(F1331=0,G1331=0,H1331=0,_xlfn.IFNA(MATCH(LEFT($B1331,8),Reference!$G:$G,0),0)),0,
IF(AND(F1331=0,G1331=0,H1331=0,_xlfn.IFNA(MATCH(LEFT($B1331,8),Reference!$H:$H,0),0)),$D1331,
IF(AND(F1331=0,G1331=0,H1331=0,_xlfn.IFNA(MATCH(LEFT($C1331,4),Reference!$H:$H,0),0)),$D1331,
IF((AND(F1331=0,G1331=0,H1331=0,(_xlfn.IFNA(MATCH(LEFT($B1331,4),Reference!$H:$H,0),0)))),$D1331,
IF(AND(F1331=0,G1331=0,H1331=0,_xlfn.IFNA(MATCH(MID($B1331,5,4),Reference!$H:$H,0),0),LEFT($C1331,4)&lt;&gt;"8865"),$D1331,0)))))</f>
        <v>1996.2080000000003</v>
      </c>
      <c r="J1331" s="14">
        <f t="shared" si="117"/>
        <v>0</v>
      </c>
      <c r="K1331" s="14">
        <f t="shared" si="118"/>
        <v>1996.2080000000003</v>
      </c>
      <c r="L1331" s="14">
        <f t="shared" si="119"/>
        <v>0</v>
      </c>
      <c r="M1331" s="14" t="str">
        <f>IFERROR(IFERROR(INDEX(Reference!$C:$C,MATCH(VALUE(LEFT(B1331,(FIND("-",B1331,1)-1))),Reference!$B:$B,0)),INDEX(Reference!$C:$C,MATCH((LEFT(B1331,(FIND("-",B1331,1)-1))),Reference!$B:$B,0))),IFERROR(IF(FIND("-",B1331),"Asset Management",""),""))</f>
        <v>DBU/Power Systems Tech</v>
      </c>
      <c r="N1331" s="14" t="str">
        <f>_xlfn.IFNA(INDEX(Reference!$M:$N,MATCH($C1331,Reference!$M:$M,0),2),"Exclude")</f>
        <v>Nonlabor</v>
      </c>
      <c r="O1331" s="14" t="str">
        <f>VLOOKUP(X1331,'Department Detail'!$A$2:$F$5229,5,FALSE)</f>
        <v>Business Services - Finance &amp; Rates</v>
      </c>
      <c r="R1331" s="76"/>
      <c r="X1331" s="14">
        <v>6448</v>
      </c>
    </row>
    <row r="1332" spans="1:24" s="14" customFormat="1" ht="15" thickBot="1" x14ac:dyDescent="0.35">
      <c r="A1332" s="13"/>
      <c r="B1332" s="57" t="s">
        <v>693</v>
      </c>
      <c r="C1332" s="57" t="s">
        <v>185</v>
      </c>
      <c r="D1332" s="56">
        <v>29.400000000000002</v>
      </c>
      <c r="E1332" s="56"/>
      <c r="F1332" s="14">
        <f>IF(AND(LEFT($C1332,4)&lt;&gt;"8310")*OR(_xlfn.IFNA(MATCH(LEFT($B1332,8),Reference!$E:$E,0),0),(_xlfn.IFNA(MATCH(MID($B1332,5,4),Reference!$E:$E,0),0))),$D1332,)</f>
        <v>0</v>
      </c>
      <c r="G1332" s="14">
        <f t="shared" si="115"/>
        <v>0</v>
      </c>
      <c r="H1332" s="14">
        <f t="shared" si="116"/>
        <v>0</v>
      </c>
      <c r="I1332" s="14">
        <f>IF(AND(F1332=0,G1332=0,H1332=0,_xlfn.IFNA(MATCH(LEFT($B1332,8),Reference!$G:$G,0),0)),0,
IF(AND(F1332=0,G1332=0,H1332=0,_xlfn.IFNA(MATCH(LEFT($B1332,8),Reference!$H:$H,0),0)),$D1332,
IF(AND(F1332=0,G1332=0,H1332=0,_xlfn.IFNA(MATCH(LEFT($C1332,4),Reference!$H:$H,0),0)),$D1332,
IF((AND(F1332=0,G1332=0,H1332=0,(_xlfn.IFNA(MATCH(LEFT($B1332,4),Reference!$H:$H,0),0)))),$D1332,
IF(AND(F1332=0,G1332=0,H1332=0,_xlfn.IFNA(MATCH(MID($B1332,5,4),Reference!$H:$H,0),0),LEFT($C1332,4)&lt;&gt;"8865"),$D1332,0)))))</f>
        <v>29.400000000000002</v>
      </c>
      <c r="J1332" s="14">
        <f t="shared" si="117"/>
        <v>0</v>
      </c>
      <c r="K1332" s="14">
        <f t="shared" si="118"/>
        <v>29.400000000000002</v>
      </c>
      <c r="L1332" s="14">
        <f t="shared" si="119"/>
        <v>0</v>
      </c>
      <c r="M1332" s="14" t="str">
        <f>IFERROR(IFERROR(INDEX(Reference!$C:$C,MATCH(VALUE(LEFT(B1332,(FIND("-",B1332,1)-1))),Reference!$B:$B,0)),INDEX(Reference!$C:$C,MATCH((LEFT(B1332,(FIND("-",B1332,1)-1))),Reference!$B:$B,0))),IFERROR(IF(FIND("-",B1332),"Asset Management",""),""))</f>
        <v>DBU/Power Systems Tech</v>
      </c>
      <c r="N1332" s="14" t="str">
        <f>_xlfn.IFNA(INDEX(Reference!$M:$N,MATCH($C1332,Reference!$M:$M,0),2),"Exclude")</f>
        <v>NonUnion Labor</v>
      </c>
      <c r="O1332" s="14" t="str">
        <f>VLOOKUP(X1332,'Department Detail'!$A$2:$F$5229,5,FALSE)</f>
        <v>Business Services - Finance &amp; Rates</v>
      </c>
      <c r="R1332" s="76"/>
      <c r="X1332" s="14">
        <v>6448</v>
      </c>
    </row>
    <row r="1333" spans="1:24" s="14" customFormat="1" ht="15" thickBot="1" x14ac:dyDescent="0.35">
      <c r="A1333" s="13"/>
      <c r="B1333" s="57" t="s">
        <v>693</v>
      </c>
      <c r="C1333" s="57" t="s">
        <v>186</v>
      </c>
      <c r="D1333" s="56">
        <v>14975.468000000001</v>
      </c>
      <c r="E1333" s="56"/>
      <c r="F1333" s="14">
        <f>IF(AND(LEFT($C1333,4)&lt;&gt;"8310")*OR(_xlfn.IFNA(MATCH(LEFT($B1333,8),Reference!$E:$E,0),0),(_xlfn.IFNA(MATCH(MID($B1333,5,4),Reference!$E:$E,0),0))),$D1333,)</f>
        <v>0</v>
      </c>
      <c r="G1333" s="14">
        <f t="shared" si="115"/>
        <v>0</v>
      </c>
      <c r="H1333" s="14">
        <f t="shared" si="116"/>
        <v>0</v>
      </c>
      <c r="I1333" s="14">
        <f>IF(AND(F1333=0,G1333=0,H1333=0,_xlfn.IFNA(MATCH(LEFT($B1333,8),Reference!$G:$G,0),0)),0,
IF(AND(F1333=0,G1333=0,H1333=0,_xlfn.IFNA(MATCH(LEFT($B1333,8),Reference!$H:$H,0),0)),$D1333,
IF(AND(F1333=0,G1333=0,H1333=0,_xlfn.IFNA(MATCH(LEFT($C1333,4),Reference!$H:$H,0),0)),$D1333,
IF((AND(F1333=0,G1333=0,H1333=0,(_xlfn.IFNA(MATCH(LEFT($B1333,4),Reference!$H:$H,0),0)))),$D1333,
IF(AND(F1333=0,G1333=0,H1333=0,_xlfn.IFNA(MATCH(MID($B1333,5,4),Reference!$H:$H,0),0),LEFT($C1333,4)&lt;&gt;"8865"),$D1333,0)))))</f>
        <v>14975.468000000001</v>
      </c>
      <c r="J1333" s="14">
        <f t="shared" si="117"/>
        <v>0</v>
      </c>
      <c r="K1333" s="14">
        <f t="shared" si="118"/>
        <v>14975.468000000001</v>
      </c>
      <c r="L1333" s="14">
        <f t="shared" si="119"/>
        <v>0</v>
      </c>
      <c r="M1333" s="14" t="str">
        <f>IFERROR(IFERROR(INDEX(Reference!$C:$C,MATCH(VALUE(LEFT(B1333,(FIND("-",B1333,1)-1))),Reference!$B:$B,0)),INDEX(Reference!$C:$C,MATCH((LEFT(B1333,(FIND("-",B1333,1)-1))),Reference!$B:$B,0))),IFERROR(IF(FIND("-",B1333),"Asset Management",""),""))</f>
        <v>DBU/Power Systems Tech</v>
      </c>
      <c r="N1333" s="14" t="str">
        <f>_xlfn.IFNA(INDEX(Reference!$M:$N,MATCH($C1333,Reference!$M:$M,0),2),"Exclude")</f>
        <v>Union Labor</v>
      </c>
      <c r="O1333" s="14" t="str">
        <f>VLOOKUP(X1333,'Department Detail'!$A$2:$F$5229,5,FALSE)</f>
        <v>Business Services - Finance &amp; Rates</v>
      </c>
      <c r="R1333" s="76"/>
      <c r="X1333" s="14">
        <v>6448</v>
      </c>
    </row>
    <row r="1334" spans="1:24" s="14" customFormat="1" ht="15" thickBot="1" x14ac:dyDescent="0.35">
      <c r="A1334" s="13"/>
      <c r="B1334" s="57" t="s">
        <v>693</v>
      </c>
      <c r="C1334" s="57" t="s">
        <v>197</v>
      </c>
      <c r="D1334" s="56">
        <v>712.19999999999993</v>
      </c>
      <c r="E1334" s="56"/>
      <c r="F1334" s="14">
        <f>IF(AND(LEFT($C1334,4)&lt;&gt;"8310")*OR(_xlfn.IFNA(MATCH(LEFT($B1334,8),Reference!$E:$E,0),0),(_xlfn.IFNA(MATCH(MID($B1334,5,4),Reference!$E:$E,0),0))),$D1334,)</f>
        <v>0</v>
      </c>
      <c r="G1334" s="14">
        <f t="shared" si="115"/>
        <v>0</v>
      </c>
      <c r="H1334" s="14">
        <f t="shared" si="116"/>
        <v>0</v>
      </c>
      <c r="I1334" s="14">
        <f>IF(AND(F1334=0,G1334=0,H1334=0,_xlfn.IFNA(MATCH(LEFT($B1334,8),Reference!$G:$G,0),0)),0,
IF(AND(F1334=0,G1334=0,H1334=0,_xlfn.IFNA(MATCH(LEFT($B1334,8),Reference!$H:$H,0),0)),$D1334,
IF(AND(F1334=0,G1334=0,H1334=0,_xlfn.IFNA(MATCH(LEFT($C1334,4),Reference!$H:$H,0),0)),$D1334,
IF((AND(F1334=0,G1334=0,H1334=0,(_xlfn.IFNA(MATCH(LEFT($B1334,4),Reference!$H:$H,0),0)))),$D1334,
IF(AND(F1334=0,G1334=0,H1334=0,_xlfn.IFNA(MATCH(MID($B1334,5,4),Reference!$H:$H,0),0),LEFT($C1334,4)&lt;&gt;"8865"),$D1334,0)))))</f>
        <v>712.19999999999993</v>
      </c>
      <c r="J1334" s="14">
        <f t="shared" si="117"/>
        <v>0</v>
      </c>
      <c r="K1334" s="14">
        <f t="shared" si="118"/>
        <v>712.19999999999993</v>
      </c>
      <c r="L1334" s="14">
        <f t="shared" si="119"/>
        <v>0</v>
      </c>
      <c r="M1334" s="14" t="str">
        <f>IFERROR(IFERROR(INDEX(Reference!$C:$C,MATCH(VALUE(LEFT(B1334,(FIND("-",B1334,1)-1))),Reference!$B:$B,0)),INDEX(Reference!$C:$C,MATCH((LEFT(B1334,(FIND("-",B1334,1)-1))),Reference!$B:$B,0))),IFERROR(IF(FIND("-",B1334),"Asset Management",""),""))</f>
        <v>DBU/Power Systems Tech</v>
      </c>
      <c r="N1334" s="14" t="str">
        <f>_xlfn.IFNA(INDEX(Reference!$M:$N,MATCH($C1334,Reference!$M:$M,0),2),"Exclude")</f>
        <v>Union Labor</v>
      </c>
      <c r="O1334" s="14" t="str">
        <f>VLOOKUP(X1334,'Department Detail'!$A$2:$F$5229,5,FALSE)</f>
        <v>Business Services - Finance &amp; Rates</v>
      </c>
      <c r="R1334" s="76"/>
      <c r="X1334" s="14">
        <v>6448</v>
      </c>
    </row>
    <row r="1335" spans="1:24" s="14" customFormat="1" ht="15" thickBot="1" x14ac:dyDescent="0.35">
      <c r="A1335" s="13"/>
      <c r="B1335" s="57" t="s">
        <v>693</v>
      </c>
      <c r="C1335" s="57" t="s">
        <v>202</v>
      </c>
      <c r="D1335" s="56">
        <v>130.80000000000001</v>
      </c>
      <c r="E1335" s="56"/>
      <c r="F1335" s="14">
        <f>IF(AND(LEFT($C1335,4)&lt;&gt;"8310")*OR(_xlfn.IFNA(MATCH(LEFT($B1335,8),Reference!$E:$E,0),0),(_xlfn.IFNA(MATCH(MID($B1335,5,4),Reference!$E:$E,0),0))),$D1335,)</f>
        <v>0</v>
      </c>
      <c r="G1335" s="14">
        <f t="shared" si="115"/>
        <v>0</v>
      </c>
      <c r="H1335" s="14">
        <f t="shared" si="116"/>
        <v>0</v>
      </c>
      <c r="I1335" s="14">
        <f>IF(AND(F1335=0,G1335=0,H1335=0,_xlfn.IFNA(MATCH(LEFT($B1335,8),Reference!$G:$G,0),0)),0,
IF(AND(F1335=0,G1335=0,H1335=0,_xlfn.IFNA(MATCH(LEFT($B1335,8),Reference!$H:$H,0),0)),$D1335,
IF(AND(F1335=0,G1335=0,H1335=0,_xlfn.IFNA(MATCH(LEFT($C1335,4),Reference!$H:$H,0),0)),$D1335,
IF((AND(F1335=0,G1335=0,H1335=0,(_xlfn.IFNA(MATCH(LEFT($B1335,4),Reference!$H:$H,0),0)))),$D1335,
IF(AND(F1335=0,G1335=0,H1335=0,_xlfn.IFNA(MATCH(MID($B1335,5,4),Reference!$H:$H,0),0),LEFT($C1335,4)&lt;&gt;"8865"),$D1335,0)))))</f>
        <v>130.80000000000001</v>
      </c>
      <c r="J1335" s="14">
        <f t="shared" si="117"/>
        <v>0</v>
      </c>
      <c r="K1335" s="14">
        <f t="shared" si="118"/>
        <v>130.80000000000001</v>
      </c>
      <c r="L1335" s="14">
        <f t="shared" si="119"/>
        <v>0</v>
      </c>
      <c r="M1335" s="14" t="str">
        <f>IFERROR(IFERROR(INDEX(Reference!$C:$C,MATCH(VALUE(LEFT(B1335,(FIND("-",B1335,1)-1))),Reference!$B:$B,0)),INDEX(Reference!$C:$C,MATCH((LEFT(B1335,(FIND("-",B1335,1)-1))),Reference!$B:$B,0))),IFERROR(IF(FIND("-",B1335),"Asset Management",""),""))</f>
        <v>DBU/Power Systems Tech</v>
      </c>
      <c r="N1335" s="14" t="str">
        <f>_xlfn.IFNA(INDEX(Reference!$M:$N,MATCH($C1335,Reference!$M:$M,0),2),"Exclude")</f>
        <v>Nonlabor</v>
      </c>
      <c r="O1335" s="14" t="str">
        <f>VLOOKUP(X1335,'Department Detail'!$A$2:$F$5229,5,FALSE)</f>
        <v>Business Services - Finance &amp; Rates</v>
      </c>
      <c r="R1335" s="76"/>
      <c r="X1335" s="14">
        <v>6448</v>
      </c>
    </row>
    <row r="1336" spans="1:24" s="14" customFormat="1" ht="15" thickBot="1" x14ac:dyDescent="0.35">
      <c r="A1336" s="13"/>
      <c r="B1336" s="57" t="s">
        <v>693</v>
      </c>
      <c r="C1336" s="57" t="s">
        <v>206</v>
      </c>
      <c r="D1336" s="56">
        <v>22.791999999999998</v>
      </c>
      <c r="E1336" s="56"/>
      <c r="F1336" s="14">
        <f>IF(AND(LEFT($C1336,4)&lt;&gt;"8310")*OR(_xlfn.IFNA(MATCH(LEFT($B1336,8),Reference!$E:$E,0),0),(_xlfn.IFNA(MATCH(MID($B1336,5,4),Reference!$E:$E,0),0))),$D1336,)</f>
        <v>0</v>
      </c>
      <c r="G1336" s="14">
        <f t="shared" si="115"/>
        <v>0</v>
      </c>
      <c r="H1336" s="14">
        <f t="shared" si="116"/>
        <v>0</v>
      </c>
      <c r="I1336" s="14">
        <f>IF(AND(F1336=0,G1336=0,H1336=0,_xlfn.IFNA(MATCH(LEFT($B1336,8),Reference!$G:$G,0),0)),0,
IF(AND(F1336=0,G1336=0,H1336=0,_xlfn.IFNA(MATCH(LEFT($B1336,8),Reference!$H:$H,0),0)),$D1336,
IF(AND(F1336=0,G1336=0,H1336=0,_xlfn.IFNA(MATCH(LEFT($C1336,4),Reference!$H:$H,0),0)),$D1336,
IF((AND(F1336=0,G1336=0,H1336=0,(_xlfn.IFNA(MATCH(LEFT($B1336,4),Reference!$H:$H,0),0)))),$D1336,
IF(AND(F1336=0,G1336=0,H1336=0,_xlfn.IFNA(MATCH(MID($B1336,5,4),Reference!$H:$H,0),0),LEFT($C1336,4)&lt;&gt;"8865"),$D1336,0)))))</f>
        <v>22.791999999999998</v>
      </c>
      <c r="J1336" s="14">
        <f t="shared" si="117"/>
        <v>0</v>
      </c>
      <c r="K1336" s="14">
        <f t="shared" si="118"/>
        <v>22.791999999999998</v>
      </c>
      <c r="L1336" s="14">
        <f t="shared" si="119"/>
        <v>0</v>
      </c>
      <c r="M1336" s="14" t="str">
        <f>IFERROR(IFERROR(INDEX(Reference!$C:$C,MATCH(VALUE(LEFT(B1336,(FIND("-",B1336,1)-1))),Reference!$B:$B,0)),INDEX(Reference!$C:$C,MATCH((LEFT(B1336,(FIND("-",B1336,1)-1))),Reference!$B:$B,0))),IFERROR(IF(FIND("-",B1336),"Asset Management",""),""))</f>
        <v>DBU/Power Systems Tech</v>
      </c>
      <c r="N1336" s="14" t="str">
        <f>_xlfn.IFNA(INDEX(Reference!$M:$N,MATCH($C1336,Reference!$M:$M,0),2),"Exclude")</f>
        <v>Nonlabor</v>
      </c>
      <c r="O1336" s="14" t="str">
        <f>VLOOKUP(X1336,'Department Detail'!$A$2:$F$5229,5,FALSE)</f>
        <v>Business Services - Finance &amp; Rates</v>
      </c>
      <c r="R1336" s="76"/>
      <c r="X1336" s="14">
        <v>6448</v>
      </c>
    </row>
    <row r="1337" spans="1:24" s="14" customFormat="1" ht="15" thickBot="1" x14ac:dyDescent="0.35">
      <c r="A1337" s="13"/>
      <c r="B1337" s="57" t="s">
        <v>693</v>
      </c>
      <c r="C1337" s="57" t="s">
        <v>231</v>
      </c>
      <c r="D1337" s="56">
        <v>266.2</v>
      </c>
      <c r="E1337" s="56"/>
      <c r="F1337" s="14">
        <f>IF(AND(LEFT($C1337,4)&lt;&gt;"8310")*OR(_xlfn.IFNA(MATCH(LEFT($B1337,8),Reference!$E:$E,0),0),(_xlfn.IFNA(MATCH(MID($B1337,5,4),Reference!$E:$E,0),0))),$D1337,)</f>
        <v>0</v>
      </c>
      <c r="G1337" s="14">
        <f t="shared" si="115"/>
        <v>0</v>
      </c>
      <c r="H1337" s="14">
        <f t="shared" si="116"/>
        <v>0</v>
      </c>
      <c r="I1337" s="14">
        <f>IF(AND(F1337=0,G1337=0,H1337=0,_xlfn.IFNA(MATCH(LEFT($B1337,8),Reference!$G:$G,0),0)),0,
IF(AND(F1337=0,G1337=0,H1337=0,_xlfn.IFNA(MATCH(LEFT($B1337,8),Reference!$H:$H,0),0)),$D1337,
IF(AND(F1337=0,G1337=0,H1337=0,_xlfn.IFNA(MATCH(LEFT($C1337,4),Reference!$H:$H,0),0)),$D1337,
IF((AND(F1337=0,G1337=0,H1337=0,(_xlfn.IFNA(MATCH(LEFT($B1337,4),Reference!$H:$H,0),0)))),$D1337,
IF(AND(F1337=0,G1337=0,H1337=0,_xlfn.IFNA(MATCH(MID($B1337,5,4),Reference!$H:$H,0),0),LEFT($C1337,4)&lt;&gt;"8865"),$D1337,0)))))</f>
        <v>266.2</v>
      </c>
      <c r="J1337" s="14">
        <f t="shared" si="117"/>
        <v>0</v>
      </c>
      <c r="K1337" s="14">
        <f t="shared" si="118"/>
        <v>266.2</v>
      </c>
      <c r="L1337" s="14">
        <f t="shared" si="119"/>
        <v>0</v>
      </c>
      <c r="M1337" s="14" t="str">
        <f>IFERROR(IFERROR(INDEX(Reference!$C:$C,MATCH(VALUE(LEFT(B1337,(FIND("-",B1337,1)-1))),Reference!$B:$B,0)),INDEX(Reference!$C:$C,MATCH((LEFT(B1337,(FIND("-",B1337,1)-1))),Reference!$B:$B,0))),IFERROR(IF(FIND("-",B1337),"Asset Management",""),""))</f>
        <v>DBU/Power Systems Tech</v>
      </c>
      <c r="N1337" s="14" t="str">
        <f>_xlfn.IFNA(INDEX(Reference!$M:$N,MATCH($C1337,Reference!$M:$M,0),2),"Exclude")</f>
        <v>Nonlabor</v>
      </c>
      <c r="O1337" s="14" t="str">
        <f>VLOOKUP(X1337,'Department Detail'!$A$2:$F$5229,5,FALSE)</f>
        <v>Business Services - Finance &amp; Rates</v>
      </c>
      <c r="R1337" s="76"/>
      <c r="X1337" s="14">
        <v>6448</v>
      </c>
    </row>
    <row r="1338" spans="1:24" s="14" customFormat="1" ht="15" thickBot="1" x14ac:dyDescent="0.35">
      <c r="A1338" s="13"/>
      <c r="B1338" s="57" t="s">
        <v>693</v>
      </c>
      <c r="C1338" s="57" t="s">
        <v>230</v>
      </c>
      <c r="D1338" s="56">
        <v>150</v>
      </c>
      <c r="E1338" s="56"/>
      <c r="F1338" s="14">
        <f>IF(AND(LEFT($C1338,4)&lt;&gt;"8310")*OR(_xlfn.IFNA(MATCH(LEFT($B1338,8),Reference!$E:$E,0),0),(_xlfn.IFNA(MATCH(MID($B1338,5,4),Reference!$E:$E,0),0))),$D1338,)</f>
        <v>0</v>
      </c>
      <c r="G1338" s="14">
        <f t="shared" si="115"/>
        <v>0</v>
      </c>
      <c r="H1338" s="14">
        <f t="shared" si="116"/>
        <v>0</v>
      </c>
      <c r="I1338" s="14">
        <f>IF(AND(F1338=0,G1338=0,H1338=0,_xlfn.IFNA(MATCH(LEFT($B1338,8),Reference!$G:$G,0),0)),0,
IF(AND(F1338=0,G1338=0,H1338=0,_xlfn.IFNA(MATCH(LEFT($B1338,8),Reference!$H:$H,0),0)),$D1338,
IF(AND(F1338=0,G1338=0,H1338=0,_xlfn.IFNA(MATCH(LEFT($C1338,4),Reference!$H:$H,0),0)),$D1338,
IF((AND(F1338=0,G1338=0,H1338=0,(_xlfn.IFNA(MATCH(LEFT($B1338,4),Reference!$H:$H,0),0)))),$D1338,
IF(AND(F1338=0,G1338=0,H1338=0,_xlfn.IFNA(MATCH(MID($B1338,5,4),Reference!$H:$H,0),0),LEFT($C1338,4)&lt;&gt;"8865"),$D1338,0)))))</f>
        <v>150</v>
      </c>
      <c r="J1338" s="14">
        <f t="shared" si="117"/>
        <v>0</v>
      </c>
      <c r="K1338" s="14">
        <f t="shared" si="118"/>
        <v>150</v>
      </c>
      <c r="L1338" s="14">
        <f t="shared" si="119"/>
        <v>0</v>
      </c>
      <c r="M1338" s="14" t="str">
        <f>IFERROR(IFERROR(INDEX(Reference!$C:$C,MATCH(VALUE(LEFT(B1338,(FIND("-",B1338,1)-1))),Reference!$B:$B,0)),INDEX(Reference!$C:$C,MATCH((LEFT(B1338,(FIND("-",B1338,1)-1))),Reference!$B:$B,0))),IFERROR(IF(FIND("-",B1338),"Asset Management",""),""))</f>
        <v>DBU/Power Systems Tech</v>
      </c>
      <c r="N1338" s="14" t="str">
        <f>_xlfn.IFNA(INDEX(Reference!$M:$N,MATCH($C1338,Reference!$M:$M,0),2),"Exclude")</f>
        <v>Nonlabor</v>
      </c>
      <c r="O1338" s="14" t="str">
        <f>VLOOKUP(X1338,'Department Detail'!$A$2:$F$5229,5,FALSE)</f>
        <v>Business Services - Finance &amp; Rates</v>
      </c>
      <c r="R1338" s="76"/>
      <c r="X1338" s="14">
        <v>6448</v>
      </c>
    </row>
    <row r="1339" spans="1:24" s="14" customFormat="1" ht="15" thickBot="1" x14ac:dyDescent="0.35">
      <c r="A1339" s="13"/>
      <c r="B1339" s="57" t="s">
        <v>693</v>
      </c>
      <c r="C1339" s="57" t="s">
        <v>182</v>
      </c>
      <c r="D1339" s="56">
        <v>596.6</v>
      </c>
      <c r="E1339" s="56"/>
      <c r="F1339" s="14">
        <f>IF(AND(LEFT($C1339,4)&lt;&gt;"8310")*OR(_xlfn.IFNA(MATCH(LEFT($B1339,8),Reference!$E:$E,0),0),(_xlfn.IFNA(MATCH(MID($B1339,5,4),Reference!$E:$E,0),0))),$D1339,)</f>
        <v>0</v>
      </c>
      <c r="G1339" s="14">
        <f t="shared" si="115"/>
        <v>0</v>
      </c>
      <c r="H1339" s="14">
        <f t="shared" si="116"/>
        <v>0</v>
      </c>
      <c r="I1339" s="14">
        <f>IF(AND(F1339=0,G1339=0,H1339=0,_xlfn.IFNA(MATCH(LEFT($B1339,8),Reference!$G:$G,0),0)),0,
IF(AND(F1339=0,G1339=0,H1339=0,_xlfn.IFNA(MATCH(LEFT($B1339,8),Reference!$H:$H,0),0)),$D1339,
IF(AND(F1339=0,G1339=0,H1339=0,_xlfn.IFNA(MATCH(LEFT($C1339,4),Reference!$H:$H,0),0)),$D1339,
IF((AND(F1339=0,G1339=0,H1339=0,(_xlfn.IFNA(MATCH(LEFT($B1339,4),Reference!$H:$H,0),0)))),$D1339,
IF(AND(F1339=0,G1339=0,H1339=0,_xlfn.IFNA(MATCH(MID($B1339,5,4),Reference!$H:$H,0),0),LEFT($C1339,4)&lt;&gt;"8865"),$D1339,0)))))</f>
        <v>596.6</v>
      </c>
      <c r="J1339" s="14">
        <f t="shared" si="117"/>
        <v>0</v>
      </c>
      <c r="K1339" s="14">
        <f t="shared" si="118"/>
        <v>596.6</v>
      </c>
      <c r="L1339" s="14">
        <f t="shared" si="119"/>
        <v>0</v>
      </c>
      <c r="M1339" s="14" t="str">
        <f>IFERROR(IFERROR(INDEX(Reference!$C:$C,MATCH(VALUE(LEFT(B1339,(FIND("-",B1339,1)-1))),Reference!$B:$B,0)),INDEX(Reference!$C:$C,MATCH((LEFT(B1339,(FIND("-",B1339,1)-1))),Reference!$B:$B,0))),IFERROR(IF(FIND("-",B1339),"Asset Management",""),""))</f>
        <v>DBU/Power Systems Tech</v>
      </c>
      <c r="N1339" s="14" t="str">
        <f>_xlfn.IFNA(INDEX(Reference!$M:$N,MATCH($C1339,Reference!$M:$M,0),2),"Exclude")</f>
        <v>Nonlabor</v>
      </c>
      <c r="O1339" s="14" t="str">
        <f>VLOOKUP(X1339,'Department Detail'!$A$2:$F$5229,5,FALSE)</f>
        <v>Business Services - Finance &amp; Rates</v>
      </c>
      <c r="R1339" s="76"/>
      <c r="X1339" s="14">
        <v>6448</v>
      </c>
    </row>
    <row r="1340" spans="1:24" s="14" customFormat="1" ht="15" thickBot="1" x14ac:dyDescent="0.35">
      <c r="A1340" s="13"/>
      <c r="B1340" s="57" t="s">
        <v>693</v>
      </c>
      <c r="C1340" s="57" t="s">
        <v>191</v>
      </c>
      <c r="D1340" s="56">
        <v>7076.1679999999997</v>
      </c>
      <c r="E1340" s="56"/>
      <c r="F1340" s="14">
        <f>IF(AND(LEFT($C1340,4)&lt;&gt;"8310")*OR(_xlfn.IFNA(MATCH(LEFT($B1340,8),Reference!$E:$E,0),0),(_xlfn.IFNA(MATCH(MID($B1340,5,4),Reference!$E:$E,0),0))),$D1340,)</f>
        <v>0</v>
      </c>
      <c r="G1340" s="14">
        <f t="shared" si="115"/>
        <v>0</v>
      </c>
      <c r="H1340" s="14">
        <f t="shared" si="116"/>
        <v>0</v>
      </c>
      <c r="I1340" s="14">
        <f>IF(AND(F1340=0,G1340=0,H1340=0,_xlfn.IFNA(MATCH(LEFT($B1340,8),Reference!$G:$G,0),0)),0,
IF(AND(F1340=0,G1340=0,H1340=0,_xlfn.IFNA(MATCH(LEFT($B1340,8),Reference!$H:$H,0),0)),$D1340,
IF(AND(F1340=0,G1340=0,H1340=0,_xlfn.IFNA(MATCH(LEFT($C1340,4),Reference!$H:$H,0),0)),$D1340,
IF((AND(F1340=0,G1340=0,H1340=0,(_xlfn.IFNA(MATCH(LEFT($B1340,4),Reference!$H:$H,0),0)))),$D1340,
IF(AND(F1340=0,G1340=0,H1340=0,_xlfn.IFNA(MATCH(MID($B1340,5,4),Reference!$H:$H,0),0),LEFT($C1340,4)&lt;&gt;"8865"),$D1340,0)))))</f>
        <v>7076.1679999999997</v>
      </c>
      <c r="J1340" s="14">
        <f t="shared" si="117"/>
        <v>0</v>
      </c>
      <c r="K1340" s="14">
        <f t="shared" si="118"/>
        <v>7076.1679999999997</v>
      </c>
      <c r="L1340" s="14">
        <f t="shared" si="119"/>
        <v>0</v>
      </c>
      <c r="M1340" s="14" t="str">
        <f>IFERROR(IFERROR(INDEX(Reference!$C:$C,MATCH(VALUE(LEFT(B1340,(FIND("-",B1340,1)-1))),Reference!$B:$B,0)),INDEX(Reference!$C:$C,MATCH((LEFT(B1340,(FIND("-",B1340,1)-1))),Reference!$B:$B,0))),IFERROR(IF(FIND("-",B1340),"Asset Management",""),""))</f>
        <v>DBU/Power Systems Tech</v>
      </c>
      <c r="N1340" s="14" t="str">
        <f>_xlfn.IFNA(INDEX(Reference!$M:$N,MATCH($C1340,Reference!$M:$M,0),2),"Exclude")</f>
        <v>Union Labor</v>
      </c>
      <c r="O1340" s="14" t="str">
        <f>VLOOKUP(X1340,'Department Detail'!$A$2:$F$5229,5,FALSE)</f>
        <v>Business Services - Finance &amp; Rates</v>
      </c>
      <c r="R1340" s="76"/>
      <c r="X1340" s="14">
        <v>6448</v>
      </c>
    </row>
    <row r="1341" spans="1:24" s="14" customFormat="1" ht="15" thickBot="1" x14ac:dyDescent="0.35">
      <c r="A1341" s="13"/>
      <c r="B1341" s="57" t="s">
        <v>694</v>
      </c>
      <c r="C1341" s="57" t="s">
        <v>190</v>
      </c>
      <c r="D1341" s="56">
        <v>34.479999999999997</v>
      </c>
      <c r="E1341" s="56"/>
      <c r="F1341" s="14">
        <f>IF(AND(LEFT($C1341,4)&lt;&gt;"8310")*OR(_xlfn.IFNA(MATCH(LEFT($B1341,8),Reference!$E:$E,0),0),(_xlfn.IFNA(MATCH(MID($B1341,5,4),Reference!$E:$E,0),0))),$D1341,)</f>
        <v>0</v>
      </c>
      <c r="G1341" s="14">
        <f t="shared" si="115"/>
        <v>0</v>
      </c>
      <c r="H1341" s="14">
        <f t="shared" si="116"/>
        <v>0</v>
      </c>
      <c r="I1341" s="14">
        <f>IF(AND(F1341=0,G1341=0,H1341=0,_xlfn.IFNA(MATCH(LEFT($B1341,8),Reference!$G:$G,0),0)),0,
IF(AND(F1341=0,G1341=0,H1341=0,_xlfn.IFNA(MATCH(LEFT($B1341,8),Reference!$H:$H,0),0)),$D1341,
IF(AND(F1341=0,G1341=0,H1341=0,_xlfn.IFNA(MATCH(LEFT($C1341,4),Reference!$H:$H,0),0)),$D1341,
IF((AND(F1341=0,G1341=0,H1341=0,(_xlfn.IFNA(MATCH(LEFT($B1341,4),Reference!$H:$H,0),0)))),$D1341,
IF(AND(F1341=0,G1341=0,H1341=0,_xlfn.IFNA(MATCH(MID($B1341,5,4),Reference!$H:$H,0),0),LEFT($C1341,4)&lt;&gt;"8865"),$D1341,0)))))</f>
        <v>0</v>
      </c>
      <c r="J1341" s="14">
        <f t="shared" si="117"/>
        <v>34.479999999999997</v>
      </c>
      <c r="K1341" s="14">
        <f t="shared" si="118"/>
        <v>34.479999999999997</v>
      </c>
      <c r="L1341" s="14">
        <f t="shared" si="119"/>
        <v>0</v>
      </c>
      <c r="M1341" s="14" t="str">
        <f>IFERROR(IFERROR(INDEX(Reference!$C:$C,MATCH(VALUE(LEFT(B1341,(FIND("-",B1341,1)-1))),Reference!$B:$B,0)),INDEX(Reference!$C:$C,MATCH((LEFT(B1341,(FIND("-",B1341,1)-1))),Reference!$B:$B,0))),IFERROR(IF(FIND("-",B1341),"Asset Management",""),""))</f>
        <v>DBU/Power Systems Tech</v>
      </c>
      <c r="N1341" s="14" t="str">
        <f>_xlfn.IFNA(INDEX(Reference!$M:$N,MATCH($C1341,Reference!$M:$M,0),2),"Exclude")</f>
        <v>Nonlabor</v>
      </c>
      <c r="O1341" s="14" t="str">
        <f>VLOOKUP(X1341,'Department Detail'!$A$2:$F$5229,5,FALSE)</f>
        <v>Business Services - Finance &amp; Rates</v>
      </c>
      <c r="R1341" s="76"/>
      <c r="X1341" s="14">
        <v>6448</v>
      </c>
    </row>
    <row r="1342" spans="1:24" s="14" customFormat="1" ht="15" thickBot="1" x14ac:dyDescent="0.35">
      <c r="A1342" s="13"/>
      <c r="B1342" s="57" t="s">
        <v>694</v>
      </c>
      <c r="C1342" s="57" t="s">
        <v>208</v>
      </c>
      <c r="D1342" s="56">
        <v>864.29599999999982</v>
      </c>
      <c r="E1342" s="56"/>
      <c r="F1342" s="14">
        <f>IF(AND(LEFT($C1342,4)&lt;&gt;"8310")*OR(_xlfn.IFNA(MATCH(LEFT($B1342,8),Reference!$E:$E,0),0),(_xlfn.IFNA(MATCH(MID($B1342,5,4),Reference!$E:$E,0),0))),$D1342,)</f>
        <v>0</v>
      </c>
      <c r="G1342" s="14">
        <f t="shared" si="115"/>
        <v>0</v>
      </c>
      <c r="H1342" s="14">
        <f t="shared" si="116"/>
        <v>0</v>
      </c>
      <c r="I1342" s="14">
        <f>IF(AND(F1342=0,G1342=0,H1342=0,_xlfn.IFNA(MATCH(LEFT($B1342,8),Reference!$G:$G,0),0)),0,
IF(AND(F1342=0,G1342=0,H1342=0,_xlfn.IFNA(MATCH(LEFT($B1342,8),Reference!$H:$H,0),0)),$D1342,
IF(AND(F1342=0,G1342=0,H1342=0,_xlfn.IFNA(MATCH(LEFT($C1342,4),Reference!$H:$H,0),0)),$D1342,
IF((AND(F1342=0,G1342=0,H1342=0,(_xlfn.IFNA(MATCH(LEFT($B1342,4),Reference!$H:$H,0),0)))),$D1342,
IF(AND(F1342=0,G1342=0,H1342=0,_xlfn.IFNA(MATCH(MID($B1342,5,4),Reference!$H:$H,0),0),LEFT($C1342,4)&lt;&gt;"8865"),$D1342,0)))))</f>
        <v>0</v>
      </c>
      <c r="J1342" s="14">
        <f t="shared" si="117"/>
        <v>864.29599999999982</v>
      </c>
      <c r="K1342" s="14">
        <f t="shared" si="118"/>
        <v>864.29599999999982</v>
      </c>
      <c r="L1342" s="14">
        <f t="shared" si="119"/>
        <v>0</v>
      </c>
      <c r="M1342" s="14" t="str">
        <f>IFERROR(IFERROR(INDEX(Reference!$C:$C,MATCH(VALUE(LEFT(B1342,(FIND("-",B1342,1)-1))),Reference!$B:$B,0)),INDEX(Reference!$C:$C,MATCH((LEFT(B1342,(FIND("-",B1342,1)-1))),Reference!$B:$B,0))),IFERROR(IF(FIND("-",B1342),"Asset Management",""),""))</f>
        <v>DBU/Power Systems Tech</v>
      </c>
      <c r="N1342" s="14" t="str">
        <f>_xlfn.IFNA(INDEX(Reference!$M:$N,MATCH($C1342,Reference!$M:$M,0),2),"Exclude")</f>
        <v>Inventory</v>
      </c>
      <c r="O1342" s="14" t="str">
        <f>VLOOKUP(X1342,'Department Detail'!$A$2:$F$5229,5,FALSE)</f>
        <v>Business Services - Finance &amp; Rates</v>
      </c>
      <c r="R1342" s="76"/>
      <c r="X1342" s="14">
        <v>8864</v>
      </c>
    </row>
    <row r="1343" spans="1:24" s="14" customFormat="1" ht="15" thickBot="1" x14ac:dyDescent="0.35">
      <c r="A1343" s="13"/>
      <c r="B1343" s="57" t="s">
        <v>695</v>
      </c>
      <c r="C1343" s="57" t="s">
        <v>186</v>
      </c>
      <c r="D1343" s="56">
        <v>1499.664</v>
      </c>
      <c r="E1343" s="56"/>
      <c r="F1343" s="14">
        <f>IF(AND(LEFT($C1343,4)&lt;&gt;"8310")*OR(_xlfn.IFNA(MATCH(LEFT($B1343,8),Reference!$E:$E,0),0),(_xlfn.IFNA(MATCH(MID($B1343,5,4),Reference!$E:$E,0),0))),$D1343,)</f>
        <v>0</v>
      </c>
      <c r="G1343" s="14">
        <f t="shared" ref="G1343:G1406" si="120">IF(AND(ISNUMBER(SEARCH("5024*",B1343)),(F1343=0)),D1343,)</f>
        <v>0</v>
      </c>
      <c r="H1343" s="14">
        <f t="shared" ref="H1343:H1406" si="121">IF(AND(ISNUMBER(SEARCH("5025*",B1343)),(F1343=0)),D1343,)</f>
        <v>0</v>
      </c>
      <c r="I1343" s="14">
        <f>IF(AND(F1343=0,G1343=0,H1343=0,_xlfn.IFNA(MATCH(LEFT($B1343,8),Reference!$G:$G,0),0)),0,
IF(AND(F1343=0,G1343=0,H1343=0,_xlfn.IFNA(MATCH(LEFT($B1343,8),Reference!$H:$H,0),0)),$D1343,
IF(AND(F1343=0,G1343=0,H1343=0,_xlfn.IFNA(MATCH(LEFT($C1343,4),Reference!$H:$H,0),0)),$D1343,
IF((AND(F1343=0,G1343=0,H1343=0,(_xlfn.IFNA(MATCH(LEFT($B1343,4),Reference!$H:$H,0),0)))),$D1343,
IF(AND(F1343=0,G1343=0,H1343=0,_xlfn.IFNA(MATCH(MID($B1343,5,4),Reference!$H:$H,0),0),LEFT($C1343,4)&lt;&gt;"8865"),$D1343,0)))))</f>
        <v>0</v>
      </c>
      <c r="J1343" s="14">
        <f t="shared" ref="J1343:J1406" si="122">IF(AND(F1343=0,G1343=0,H1343=0,I1343=0),D1343,)</f>
        <v>1499.664</v>
      </c>
      <c r="K1343" s="14">
        <f t="shared" ref="K1343:K1406" si="123">SUM(F1343:J1343)</f>
        <v>1499.664</v>
      </c>
      <c r="L1343" s="14">
        <f t="shared" ref="L1343:L1406" si="124">K1343-D1343</f>
        <v>0</v>
      </c>
      <c r="M1343" s="14" t="str">
        <f>IFERROR(IFERROR(INDEX(Reference!$C:$C,MATCH(VALUE(LEFT(B1343,(FIND("-",B1343,1)-1))),Reference!$B:$B,0)),INDEX(Reference!$C:$C,MATCH((LEFT(B1343,(FIND("-",B1343,1)-1))),Reference!$B:$B,0))),IFERROR(IF(FIND("-",B1343),"Asset Management",""),""))</f>
        <v>DBU/Power Systems Tech</v>
      </c>
      <c r="N1343" s="14" t="str">
        <f>_xlfn.IFNA(INDEX(Reference!$M:$N,MATCH($C1343,Reference!$M:$M,0),2),"Exclude")</f>
        <v>Union Labor</v>
      </c>
      <c r="O1343" s="14" t="str">
        <f>VLOOKUP(X1343,'Department Detail'!$A$2:$F$5229,5,FALSE)</f>
        <v>Business Services - Finance &amp; Rates</v>
      </c>
      <c r="R1343" s="76"/>
      <c r="X1343" s="14">
        <v>8864</v>
      </c>
    </row>
    <row r="1344" spans="1:24" s="14" customFormat="1" ht="15" thickBot="1" x14ac:dyDescent="0.35">
      <c r="A1344" s="13"/>
      <c r="B1344" s="57" t="s">
        <v>695</v>
      </c>
      <c r="C1344" s="57" t="s">
        <v>208</v>
      </c>
      <c r="D1344" s="56">
        <v>5846.496000000001</v>
      </c>
      <c r="E1344" s="56"/>
      <c r="F1344" s="14">
        <f>IF(AND(LEFT($C1344,4)&lt;&gt;"8310")*OR(_xlfn.IFNA(MATCH(LEFT($B1344,8),Reference!$E:$E,0),0),(_xlfn.IFNA(MATCH(MID($B1344,5,4),Reference!$E:$E,0),0))),$D1344,)</f>
        <v>0</v>
      </c>
      <c r="G1344" s="14">
        <f t="shared" si="120"/>
        <v>0</v>
      </c>
      <c r="H1344" s="14">
        <f t="shared" si="121"/>
        <v>0</v>
      </c>
      <c r="I1344" s="14">
        <f>IF(AND(F1344=0,G1344=0,H1344=0,_xlfn.IFNA(MATCH(LEFT($B1344,8),Reference!$G:$G,0),0)),0,
IF(AND(F1344=0,G1344=0,H1344=0,_xlfn.IFNA(MATCH(LEFT($B1344,8),Reference!$H:$H,0),0)),$D1344,
IF(AND(F1344=0,G1344=0,H1344=0,_xlfn.IFNA(MATCH(LEFT($C1344,4),Reference!$H:$H,0),0)),$D1344,
IF((AND(F1344=0,G1344=0,H1344=0,(_xlfn.IFNA(MATCH(LEFT($B1344,4),Reference!$H:$H,0),0)))),$D1344,
IF(AND(F1344=0,G1344=0,H1344=0,_xlfn.IFNA(MATCH(MID($B1344,5,4),Reference!$H:$H,0),0),LEFT($C1344,4)&lt;&gt;"8865"),$D1344,0)))))</f>
        <v>0</v>
      </c>
      <c r="J1344" s="14">
        <f t="shared" si="122"/>
        <v>5846.496000000001</v>
      </c>
      <c r="K1344" s="14">
        <f t="shared" si="123"/>
        <v>5846.496000000001</v>
      </c>
      <c r="L1344" s="14">
        <f t="shared" si="124"/>
        <v>0</v>
      </c>
      <c r="M1344" s="14" t="str">
        <f>IFERROR(IFERROR(INDEX(Reference!$C:$C,MATCH(VALUE(LEFT(B1344,(FIND("-",B1344,1)-1))),Reference!$B:$B,0)),INDEX(Reference!$C:$C,MATCH((LEFT(B1344,(FIND("-",B1344,1)-1))),Reference!$B:$B,0))),IFERROR(IF(FIND("-",B1344),"Asset Management",""),""))</f>
        <v>DBU/Power Systems Tech</v>
      </c>
      <c r="N1344" s="14" t="str">
        <f>_xlfn.IFNA(INDEX(Reference!$M:$N,MATCH($C1344,Reference!$M:$M,0),2),"Exclude")</f>
        <v>Inventory</v>
      </c>
      <c r="O1344" s="14" t="str">
        <f>VLOOKUP(X1344,'Department Detail'!$A$2:$F$5229,5,FALSE)</f>
        <v>Business Services - Finance &amp; Rates</v>
      </c>
      <c r="R1344" s="76"/>
      <c r="X1344" s="14">
        <v>8864</v>
      </c>
    </row>
    <row r="1345" spans="1:24" s="14" customFormat="1" ht="15" thickBot="1" x14ac:dyDescent="0.35">
      <c r="A1345" s="13"/>
      <c r="B1345" s="57" t="s">
        <v>695</v>
      </c>
      <c r="C1345" s="57" t="s">
        <v>182</v>
      </c>
      <c r="D1345" s="56">
        <v>108</v>
      </c>
      <c r="E1345" s="56"/>
      <c r="F1345" s="14">
        <f>IF(AND(LEFT($C1345,4)&lt;&gt;"8310")*OR(_xlfn.IFNA(MATCH(LEFT($B1345,8),Reference!$E:$E,0),0),(_xlfn.IFNA(MATCH(MID($B1345,5,4),Reference!$E:$E,0),0))),$D1345,)</f>
        <v>0</v>
      </c>
      <c r="G1345" s="14">
        <f t="shared" si="120"/>
        <v>0</v>
      </c>
      <c r="H1345" s="14">
        <f t="shared" si="121"/>
        <v>0</v>
      </c>
      <c r="I1345" s="14">
        <f>IF(AND(F1345=0,G1345=0,H1345=0,_xlfn.IFNA(MATCH(LEFT($B1345,8),Reference!$G:$G,0),0)),0,
IF(AND(F1345=0,G1345=0,H1345=0,_xlfn.IFNA(MATCH(LEFT($B1345,8),Reference!$H:$H,0),0)),$D1345,
IF(AND(F1345=0,G1345=0,H1345=0,_xlfn.IFNA(MATCH(LEFT($C1345,4),Reference!$H:$H,0),0)),$D1345,
IF((AND(F1345=0,G1345=0,H1345=0,(_xlfn.IFNA(MATCH(LEFT($B1345,4),Reference!$H:$H,0),0)))),$D1345,
IF(AND(F1345=0,G1345=0,H1345=0,_xlfn.IFNA(MATCH(MID($B1345,5,4),Reference!$H:$H,0),0),LEFT($C1345,4)&lt;&gt;"8865"),$D1345,0)))))</f>
        <v>0</v>
      </c>
      <c r="J1345" s="14">
        <f t="shared" si="122"/>
        <v>108</v>
      </c>
      <c r="K1345" s="14">
        <f t="shared" si="123"/>
        <v>108</v>
      </c>
      <c r="L1345" s="14">
        <f t="shared" si="124"/>
        <v>0</v>
      </c>
      <c r="M1345" s="14" t="str">
        <f>IFERROR(IFERROR(INDEX(Reference!$C:$C,MATCH(VALUE(LEFT(B1345,(FIND("-",B1345,1)-1))),Reference!$B:$B,0)),INDEX(Reference!$C:$C,MATCH((LEFT(B1345,(FIND("-",B1345,1)-1))),Reference!$B:$B,0))),IFERROR(IF(FIND("-",B1345),"Asset Management",""),""))</f>
        <v>DBU/Power Systems Tech</v>
      </c>
      <c r="N1345" s="14" t="str">
        <f>_xlfn.IFNA(INDEX(Reference!$M:$N,MATCH($C1345,Reference!$M:$M,0),2),"Exclude")</f>
        <v>Nonlabor</v>
      </c>
      <c r="O1345" s="14" t="str">
        <f>VLOOKUP(X1345,'Department Detail'!$A$2:$F$5229,5,FALSE)</f>
        <v>Business Services - Finance &amp; Rates</v>
      </c>
      <c r="R1345" s="76"/>
      <c r="X1345" s="14">
        <v>8864</v>
      </c>
    </row>
    <row r="1346" spans="1:24" s="14" customFormat="1" ht="15" thickBot="1" x14ac:dyDescent="0.35">
      <c r="A1346" s="13"/>
      <c r="B1346" s="57" t="s">
        <v>695</v>
      </c>
      <c r="C1346" s="57" t="s">
        <v>191</v>
      </c>
      <c r="D1346" s="56">
        <v>366.88799999999998</v>
      </c>
      <c r="E1346" s="56"/>
      <c r="F1346" s="14">
        <f>IF(AND(LEFT($C1346,4)&lt;&gt;"8310")*OR(_xlfn.IFNA(MATCH(LEFT($B1346,8),Reference!$E:$E,0),0),(_xlfn.IFNA(MATCH(MID($B1346,5,4),Reference!$E:$E,0),0))),$D1346,)</f>
        <v>0</v>
      </c>
      <c r="G1346" s="14">
        <f t="shared" si="120"/>
        <v>0</v>
      </c>
      <c r="H1346" s="14">
        <f t="shared" si="121"/>
        <v>0</v>
      </c>
      <c r="I1346" s="14">
        <f>IF(AND(F1346=0,G1346=0,H1346=0,_xlfn.IFNA(MATCH(LEFT($B1346,8),Reference!$G:$G,0),0)),0,
IF(AND(F1346=0,G1346=0,H1346=0,_xlfn.IFNA(MATCH(LEFT($B1346,8),Reference!$H:$H,0),0)),$D1346,
IF(AND(F1346=0,G1346=0,H1346=0,_xlfn.IFNA(MATCH(LEFT($C1346,4),Reference!$H:$H,0),0)),$D1346,
IF((AND(F1346=0,G1346=0,H1346=0,(_xlfn.IFNA(MATCH(LEFT($B1346,4),Reference!$H:$H,0),0)))),$D1346,
IF(AND(F1346=0,G1346=0,H1346=0,_xlfn.IFNA(MATCH(MID($B1346,5,4),Reference!$H:$H,0),0),LEFT($C1346,4)&lt;&gt;"8865"),$D1346,0)))))</f>
        <v>0</v>
      </c>
      <c r="J1346" s="14">
        <f t="shared" si="122"/>
        <v>366.88799999999998</v>
      </c>
      <c r="K1346" s="14">
        <f t="shared" si="123"/>
        <v>366.88799999999998</v>
      </c>
      <c r="L1346" s="14">
        <f t="shared" si="124"/>
        <v>0</v>
      </c>
      <c r="M1346" s="14" t="str">
        <f>IFERROR(IFERROR(INDEX(Reference!$C:$C,MATCH(VALUE(LEFT(B1346,(FIND("-",B1346,1)-1))),Reference!$B:$B,0)),INDEX(Reference!$C:$C,MATCH((LEFT(B1346,(FIND("-",B1346,1)-1))),Reference!$B:$B,0))),IFERROR(IF(FIND("-",B1346),"Asset Management",""),""))</f>
        <v>DBU/Power Systems Tech</v>
      </c>
      <c r="N1346" s="14" t="str">
        <f>_xlfn.IFNA(INDEX(Reference!$M:$N,MATCH($C1346,Reference!$M:$M,0),2),"Exclude")</f>
        <v>Union Labor</v>
      </c>
      <c r="O1346" s="14" t="str">
        <f>VLOOKUP(X1346,'Department Detail'!$A$2:$F$5229,5,FALSE)</f>
        <v>Business Services - Finance &amp; Rates</v>
      </c>
      <c r="R1346" s="76"/>
      <c r="X1346" s="14">
        <v>8864</v>
      </c>
    </row>
    <row r="1347" spans="1:24" s="14" customFormat="1" ht="15" thickBot="1" x14ac:dyDescent="0.35">
      <c r="A1347" s="13"/>
      <c r="B1347" s="57" t="s">
        <v>696</v>
      </c>
      <c r="C1347" s="57" t="s">
        <v>190</v>
      </c>
      <c r="D1347" s="56">
        <v>112.20000000000002</v>
      </c>
      <c r="E1347" s="56"/>
      <c r="F1347" s="14">
        <f>IF(AND(LEFT($C1347,4)&lt;&gt;"8310")*OR(_xlfn.IFNA(MATCH(LEFT($B1347,8),Reference!$E:$E,0),0),(_xlfn.IFNA(MATCH(MID($B1347,5,4),Reference!$E:$E,0),0))),$D1347,)</f>
        <v>0</v>
      </c>
      <c r="G1347" s="14">
        <f t="shared" si="120"/>
        <v>0</v>
      </c>
      <c r="H1347" s="14">
        <f t="shared" si="121"/>
        <v>0</v>
      </c>
      <c r="I1347" s="14">
        <f>IF(AND(F1347=0,G1347=0,H1347=0,_xlfn.IFNA(MATCH(LEFT($B1347,8),Reference!$G:$G,0),0)),0,
IF(AND(F1347=0,G1347=0,H1347=0,_xlfn.IFNA(MATCH(LEFT($B1347,8),Reference!$H:$H,0),0)),$D1347,
IF(AND(F1347=0,G1347=0,H1347=0,_xlfn.IFNA(MATCH(LEFT($C1347,4),Reference!$H:$H,0),0)),$D1347,
IF((AND(F1347=0,G1347=0,H1347=0,(_xlfn.IFNA(MATCH(LEFT($B1347,4),Reference!$H:$H,0),0)))),$D1347,
IF(AND(F1347=0,G1347=0,H1347=0,_xlfn.IFNA(MATCH(MID($B1347,5,4),Reference!$H:$H,0),0),LEFT($C1347,4)&lt;&gt;"8865"),$D1347,0)))))</f>
        <v>0</v>
      </c>
      <c r="J1347" s="14">
        <f t="shared" si="122"/>
        <v>112.20000000000002</v>
      </c>
      <c r="K1347" s="14">
        <f t="shared" si="123"/>
        <v>112.20000000000002</v>
      </c>
      <c r="L1347" s="14">
        <f t="shared" si="124"/>
        <v>0</v>
      </c>
      <c r="M1347" s="14" t="str">
        <f>IFERROR(IFERROR(INDEX(Reference!$C:$C,MATCH(VALUE(LEFT(B1347,(FIND("-",B1347,1)-1))),Reference!$B:$B,0)),INDEX(Reference!$C:$C,MATCH((LEFT(B1347,(FIND("-",B1347,1)-1))),Reference!$B:$B,0))),IFERROR(IF(FIND("-",B1347),"Asset Management",""),""))</f>
        <v>DBU/Power Systems Tech</v>
      </c>
      <c r="N1347" s="14" t="str">
        <f>_xlfn.IFNA(INDEX(Reference!$M:$N,MATCH($C1347,Reference!$M:$M,0),2),"Exclude")</f>
        <v>Nonlabor</v>
      </c>
      <c r="O1347" s="14" t="str">
        <f>VLOOKUP(X1347,'Department Detail'!$A$2:$F$5229,5,FALSE)</f>
        <v>Business Services - Finance &amp; Rates</v>
      </c>
      <c r="R1347" s="76"/>
      <c r="X1347" s="14">
        <v>8864</v>
      </c>
    </row>
    <row r="1348" spans="1:24" s="14" customFormat="1" ht="15" thickBot="1" x14ac:dyDescent="0.35">
      <c r="A1348" s="13"/>
      <c r="B1348" s="57" t="s">
        <v>696</v>
      </c>
      <c r="C1348" s="57" t="s">
        <v>186</v>
      </c>
      <c r="D1348" s="56">
        <v>113.83199999999999</v>
      </c>
      <c r="E1348" s="56"/>
      <c r="F1348" s="14">
        <f>IF(AND(LEFT($C1348,4)&lt;&gt;"8310")*OR(_xlfn.IFNA(MATCH(LEFT($B1348,8),Reference!$E:$E,0),0),(_xlfn.IFNA(MATCH(MID($B1348,5,4),Reference!$E:$E,0),0))),$D1348,)</f>
        <v>0</v>
      </c>
      <c r="G1348" s="14">
        <f t="shared" si="120"/>
        <v>0</v>
      </c>
      <c r="H1348" s="14">
        <f t="shared" si="121"/>
        <v>0</v>
      </c>
      <c r="I1348" s="14">
        <f>IF(AND(F1348=0,G1348=0,H1348=0,_xlfn.IFNA(MATCH(LEFT($B1348,8),Reference!$G:$G,0),0)),0,
IF(AND(F1348=0,G1348=0,H1348=0,_xlfn.IFNA(MATCH(LEFT($B1348,8),Reference!$H:$H,0),0)),$D1348,
IF(AND(F1348=0,G1348=0,H1348=0,_xlfn.IFNA(MATCH(LEFT($C1348,4),Reference!$H:$H,0),0)),$D1348,
IF((AND(F1348=0,G1348=0,H1348=0,(_xlfn.IFNA(MATCH(LEFT($B1348,4),Reference!$H:$H,0),0)))),$D1348,
IF(AND(F1348=0,G1348=0,H1348=0,_xlfn.IFNA(MATCH(MID($B1348,5,4),Reference!$H:$H,0),0),LEFT($C1348,4)&lt;&gt;"8865"),$D1348,0)))))</f>
        <v>0</v>
      </c>
      <c r="J1348" s="14">
        <f t="shared" si="122"/>
        <v>113.83199999999999</v>
      </c>
      <c r="K1348" s="14">
        <f t="shared" si="123"/>
        <v>113.83199999999999</v>
      </c>
      <c r="L1348" s="14">
        <f t="shared" si="124"/>
        <v>0</v>
      </c>
      <c r="M1348" s="14" t="str">
        <f>IFERROR(IFERROR(INDEX(Reference!$C:$C,MATCH(VALUE(LEFT(B1348,(FIND("-",B1348,1)-1))),Reference!$B:$B,0)),INDEX(Reference!$C:$C,MATCH((LEFT(B1348,(FIND("-",B1348,1)-1))),Reference!$B:$B,0))),IFERROR(IF(FIND("-",B1348),"Asset Management",""),""))</f>
        <v>DBU/Power Systems Tech</v>
      </c>
      <c r="N1348" s="14" t="str">
        <f>_xlfn.IFNA(INDEX(Reference!$M:$N,MATCH($C1348,Reference!$M:$M,0),2),"Exclude")</f>
        <v>Union Labor</v>
      </c>
      <c r="O1348" s="14" t="str">
        <f>VLOOKUP(X1348,'Department Detail'!$A$2:$F$5229,5,FALSE)</f>
        <v>Business Services - Finance &amp; Rates</v>
      </c>
      <c r="R1348" s="76"/>
      <c r="X1348" s="14">
        <v>8864</v>
      </c>
    </row>
    <row r="1349" spans="1:24" s="14" customFormat="1" ht="15" thickBot="1" x14ac:dyDescent="0.35">
      <c r="A1349" s="13"/>
      <c r="B1349" s="57" t="s">
        <v>696</v>
      </c>
      <c r="C1349" s="57" t="s">
        <v>182</v>
      </c>
      <c r="D1349" s="56">
        <v>258.39999999999998</v>
      </c>
      <c r="E1349" s="56"/>
      <c r="F1349" s="14">
        <f>IF(AND(LEFT($C1349,4)&lt;&gt;"8310")*OR(_xlfn.IFNA(MATCH(LEFT($B1349,8),Reference!$E:$E,0),0),(_xlfn.IFNA(MATCH(MID($B1349,5,4),Reference!$E:$E,0),0))),$D1349,)</f>
        <v>0</v>
      </c>
      <c r="G1349" s="14">
        <f t="shared" si="120"/>
        <v>0</v>
      </c>
      <c r="H1349" s="14">
        <f t="shared" si="121"/>
        <v>0</v>
      </c>
      <c r="I1349" s="14">
        <f>IF(AND(F1349=0,G1349=0,H1349=0,_xlfn.IFNA(MATCH(LEFT($B1349,8),Reference!$G:$G,0),0)),0,
IF(AND(F1349=0,G1349=0,H1349=0,_xlfn.IFNA(MATCH(LEFT($B1349,8),Reference!$H:$H,0),0)),$D1349,
IF(AND(F1349=0,G1349=0,H1349=0,_xlfn.IFNA(MATCH(LEFT($C1349,4),Reference!$H:$H,0),0)),$D1349,
IF((AND(F1349=0,G1349=0,H1349=0,(_xlfn.IFNA(MATCH(LEFT($B1349,4),Reference!$H:$H,0),0)))),$D1349,
IF(AND(F1349=0,G1349=0,H1349=0,_xlfn.IFNA(MATCH(MID($B1349,5,4),Reference!$H:$H,0),0),LEFT($C1349,4)&lt;&gt;"8865"),$D1349,0)))))</f>
        <v>0</v>
      </c>
      <c r="J1349" s="14">
        <f t="shared" si="122"/>
        <v>258.39999999999998</v>
      </c>
      <c r="K1349" s="14">
        <f t="shared" si="123"/>
        <v>258.39999999999998</v>
      </c>
      <c r="L1349" s="14">
        <f t="shared" si="124"/>
        <v>0</v>
      </c>
      <c r="M1349" s="14" t="str">
        <f>IFERROR(IFERROR(INDEX(Reference!$C:$C,MATCH(VALUE(LEFT(B1349,(FIND("-",B1349,1)-1))),Reference!$B:$B,0)),INDEX(Reference!$C:$C,MATCH((LEFT(B1349,(FIND("-",B1349,1)-1))),Reference!$B:$B,0))),IFERROR(IF(FIND("-",B1349),"Asset Management",""),""))</f>
        <v>DBU/Power Systems Tech</v>
      </c>
      <c r="N1349" s="14" t="str">
        <f>_xlfn.IFNA(INDEX(Reference!$M:$N,MATCH($C1349,Reference!$M:$M,0),2),"Exclude")</f>
        <v>Nonlabor</v>
      </c>
      <c r="O1349" s="14" t="str">
        <f>VLOOKUP(X1349,'Department Detail'!$A$2:$F$5229,5,FALSE)</f>
        <v>Business Services - Finance &amp; Rates</v>
      </c>
      <c r="R1349" s="76"/>
      <c r="X1349" s="14">
        <v>8864</v>
      </c>
    </row>
    <row r="1350" spans="1:24" s="14" customFormat="1" ht="15" thickBot="1" x14ac:dyDescent="0.35">
      <c r="A1350" s="13"/>
      <c r="B1350" s="57" t="s">
        <v>696</v>
      </c>
      <c r="C1350" s="57" t="s">
        <v>191</v>
      </c>
      <c r="D1350" s="56">
        <v>123.60000000000001</v>
      </c>
      <c r="E1350" s="56"/>
      <c r="F1350" s="14">
        <f>IF(AND(LEFT($C1350,4)&lt;&gt;"8310")*OR(_xlfn.IFNA(MATCH(LEFT($B1350,8),Reference!$E:$E,0),0),(_xlfn.IFNA(MATCH(MID($B1350,5,4),Reference!$E:$E,0),0))),$D1350,)</f>
        <v>0</v>
      </c>
      <c r="G1350" s="14">
        <f t="shared" si="120"/>
        <v>0</v>
      </c>
      <c r="H1350" s="14">
        <f t="shared" si="121"/>
        <v>0</v>
      </c>
      <c r="I1350" s="14">
        <f>IF(AND(F1350=0,G1350=0,H1350=0,_xlfn.IFNA(MATCH(LEFT($B1350,8),Reference!$G:$G,0),0)),0,
IF(AND(F1350=0,G1350=0,H1350=0,_xlfn.IFNA(MATCH(LEFT($B1350,8),Reference!$H:$H,0),0)),$D1350,
IF(AND(F1350=0,G1350=0,H1350=0,_xlfn.IFNA(MATCH(LEFT($C1350,4),Reference!$H:$H,0),0)),$D1350,
IF((AND(F1350=0,G1350=0,H1350=0,(_xlfn.IFNA(MATCH(LEFT($B1350,4),Reference!$H:$H,0),0)))),$D1350,
IF(AND(F1350=0,G1350=0,H1350=0,_xlfn.IFNA(MATCH(MID($B1350,5,4),Reference!$H:$H,0),0),LEFT($C1350,4)&lt;&gt;"8865"),$D1350,0)))))</f>
        <v>0</v>
      </c>
      <c r="J1350" s="14">
        <f t="shared" si="122"/>
        <v>123.60000000000001</v>
      </c>
      <c r="K1350" s="14">
        <f t="shared" si="123"/>
        <v>123.60000000000001</v>
      </c>
      <c r="L1350" s="14">
        <f t="shared" si="124"/>
        <v>0</v>
      </c>
      <c r="M1350" s="14" t="str">
        <f>IFERROR(IFERROR(INDEX(Reference!$C:$C,MATCH(VALUE(LEFT(B1350,(FIND("-",B1350,1)-1))),Reference!$B:$B,0)),INDEX(Reference!$C:$C,MATCH((LEFT(B1350,(FIND("-",B1350,1)-1))),Reference!$B:$B,0))),IFERROR(IF(FIND("-",B1350),"Asset Management",""),""))</f>
        <v>DBU/Power Systems Tech</v>
      </c>
      <c r="N1350" s="14" t="str">
        <f>_xlfn.IFNA(INDEX(Reference!$M:$N,MATCH($C1350,Reference!$M:$M,0),2),"Exclude")</f>
        <v>Union Labor</v>
      </c>
      <c r="O1350" s="14" t="str">
        <f>VLOOKUP(X1350,'Department Detail'!$A$2:$F$5229,5,FALSE)</f>
        <v>Business Services - Finance &amp; Rates</v>
      </c>
      <c r="R1350" s="76"/>
      <c r="X1350" s="14">
        <v>8864</v>
      </c>
    </row>
    <row r="1351" spans="1:24" s="14" customFormat="1" ht="15" thickBot="1" x14ac:dyDescent="0.35">
      <c r="A1351" s="13"/>
      <c r="B1351" s="57" t="s">
        <v>697</v>
      </c>
      <c r="C1351" s="57" t="s">
        <v>190</v>
      </c>
      <c r="D1351" s="56">
        <v>2327.4</v>
      </c>
      <c r="E1351" s="56"/>
      <c r="F1351" s="14">
        <f>IF(AND(LEFT($C1351,4)&lt;&gt;"8310")*OR(_xlfn.IFNA(MATCH(LEFT($B1351,8),Reference!$E:$E,0),0),(_xlfn.IFNA(MATCH(MID($B1351,5,4),Reference!$E:$E,0),0))),$D1351,)</f>
        <v>0</v>
      </c>
      <c r="G1351" s="14">
        <f t="shared" si="120"/>
        <v>0</v>
      </c>
      <c r="H1351" s="14">
        <f t="shared" si="121"/>
        <v>0</v>
      </c>
      <c r="I1351" s="14">
        <f>IF(AND(F1351=0,G1351=0,H1351=0,_xlfn.IFNA(MATCH(LEFT($B1351,8),Reference!$G:$G,0),0)),0,
IF(AND(F1351=0,G1351=0,H1351=0,_xlfn.IFNA(MATCH(LEFT($B1351,8),Reference!$H:$H,0),0)),$D1351,
IF(AND(F1351=0,G1351=0,H1351=0,_xlfn.IFNA(MATCH(LEFT($C1351,4),Reference!$H:$H,0),0)),$D1351,
IF((AND(F1351=0,G1351=0,H1351=0,(_xlfn.IFNA(MATCH(LEFT($B1351,4),Reference!$H:$H,0),0)))),$D1351,
IF(AND(F1351=0,G1351=0,H1351=0,_xlfn.IFNA(MATCH(MID($B1351,5,4),Reference!$H:$H,0),0),LEFT($C1351,4)&lt;&gt;"8865"),$D1351,0)))))</f>
        <v>0</v>
      </c>
      <c r="J1351" s="14">
        <f t="shared" si="122"/>
        <v>2327.4</v>
      </c>
      <c r="K1351" s="14">
        <f t="shared" si="123"/>
        <v>2327.4</v>
      </c>
      <c r="L1351" s="14">
        <f t="shared" si="124"/>
        <v>0</v>
      </c>
      <c r="M1351" s="14" t="str">
        <f>IFERROR(IFERROR(INDEX(Reference!$C:$C,MATCH(VALUE(LEFT(B1351,(FIND("-",B1351,1)-1))),Reference!$B:$B,0)),INDEX(Reference!$C:$C,MATCH((LEFT(B1351,(FIND("-",B1351,1)-1))),Reference!$B:$B,0))),IFERROR(IF(FIND("-",B1351),"Asset Management",""),""))</f>
        <v>DBU/Power Systems Tech</v>
      </c>
      <c r="N1351" s="14" t="str">
        <f>_xlfn.IFNA(INDEX(Reference!$M:$N,MATCH($C1351,Reference!$M:$M,0),2),"Exclude")</f>
        <v>Nonlabor</v>
      </c>
      <c r="O1351" s="14" t="str">
        <f>VLOOKUP(X1351,'Department Detail'!$A$2:$F$5229,5,FALSE)</f>
        <v>Business Services - Finance &amp; Rates</v>
      </c>
      <c r="R1351" s="76"/>
      <c r="X1351" s="14">
        <v>8864</v>
      </c>
    </row>
    <row r="1352" spans="1:24" s="14" customFormat="1" ht="15" thickBot="1" x14ac:dyDescent="0.35">
      <c r="A1352" s="13"/>
      <c r="B1352" s="57" t="s">
        <v>697</v>
      </c>
      <c r="C1352" s="57" t="s">
        <v>185</v>
      </c>
      <c r="D1352" s="56">
        <v>162.56</v>
      </c>
      <c r="E1352" s="56"/>
      <c r="F1352" s="14">
        <f>IF(AND(LEFT($C1352,4)&lt;&gt;"8310")*OR(_xlfn.IFNA(MATCH(LEFT($B1352,8),Reference!$E:$E,0),0),(_xlfn.IFNA(MATCH(MID($B1352,5,4),Reference!$E:$E,0),0))),$D1352,)</f>
        <v>0</v>
      </c>
      <c r="G1352" s="14">
        <f t="shared" si="120"/>
        <v>0</v>
      </c>
      <c r="H1352" s="14">
        <f t="shared" si="121"/>
        <v>0</v>
      </c>
      <c r="I1352" s="14">
        <f>IF(AND(F1352=0,G1352=0,H1352=0,_xlfn.IFNA(MATCH(LEFT($B1352,8),Reference!$G:$G,0),0)),0,
IF(AND(F1352=0,G1352=0,H1352=0,_xlfn.IFNA(MATCH(LEFT($B1352,8),Reference!$H:$H,0),0)),$D1352,
IF(AND(F1352=0,G1352=0,H1352=0,_xlfn.IFNA(MATCH(LEFT($C1352,4),Reference!$H:$H,0),0)),$D1352,
IF((AND(F1352=0,G1352=0,H1352=0,(_xlfn.IFNA(MATCH(LEFT($B1352,4),Reference!$H:$H,0),0)))),$D1352,
IF(AND(F1352=0,G1352=0,H1352=0,_xlfn.IFNA(MATCH(MID($B1352,5,4),Reference!$H:$H,0),0),LEFT($C1352,4)&lt;&gt;"8865"),$D1352,0)))))</f>
        <v>0</v>
      </c>
      <c r="J1352" s="14">
        <f t="shared" si="122"/>
        <v>162.56</v>
      </c>
      <c r="K1352" s="14">
        <f t="shared" si="123"/>
        <v>162.56</v>
      </c>
      <c r="L1352" s="14">
        <f t="shared" si="124"/>
        <v>0</v>
      </c>
      <c r="M1352" s="14" t="str">
        <f>IFERROR(IFERROR(INDEX(Reference!$C:$C,MATCH(VALUE(LEFT(B1352,(FIND("-",B1352,1)-1))),Reference!$B:$B,0)),INDEX(Reference!$C:$C,MATCH((LEFT(B1352,(FIND("-",B1352,1)-1))),Reference!$B:$B,0))),IFERROR(IF(FIND("-",B1352),"Asset Management",""),""))</f>
        <v>DBU/Power Systems Tech</v>
      </c>
      <c r="N1352" s="14" t="str">
        <f>_xlfn.IFNA(INDEX(Reference!$M:$N,MATCH($C1352,Reference!$M:$M,0),2),"Exclude")</f>
        <v>NonUnion Labor</v>
      </c>
      <c r="O1352" s="14" t="str">
        <f>VLOOKUP(X1352,'Department Detail'!$A$2:$F$5229,5,FALSE)</f>
        <v>Business Services - Finance &amp; Rates</v>
      </c>
      <c r="R1352" s="76"/>
      <c r="X1352" s="14">
        <v>8864</v>
      </c>
    </row>
    <row r="1353" spans="1:24" s="14" customFormat="1" ht="15" thickBot="1" x14ac:dyDescent="0.35">
      <c r="A1353" s="13"/>
      <c r="B1353" s="57" t="s">
        <v>697</v>
      </c>
      <c r="C1353" s="57" t="s">
        <v>186</v>
      </c>
      <c r="D1353" s="56">
        <v>2607.8500000000004</v>
      </c>
      <c r="E1353" s="56"/>
      <c r="F1353" s="14">
        <f>IF(AND(LEFT($C1353,4)&lt;&gt;"8310")*OR(_xlfn.IFNA(MATCH(LEFT($B1353,8),Reference!$E:$E,0),0),(_xlfn.IFNA(MATCH(MID($B1353,5,4),Reference!$E:$E,0),0))),$D1353,)</f>
        <v>0</v>
      </c>
      <c r="G1353" s="14">
        <f t="shared" si="120"/>
        <v>0</v>
      </c>
      <c r="H1353" s="14">
        <f t="shared" si="121"/>
        <v>0</v>
      </c>
      <c r="I1353" s="14">
        <f>IF(AND(F1353=0,G1353=0,H1353=0,_xlfn.IFNA(MATCH(LEFT($B1353,8),Reference!$G:$G,0),0)),0,
IF(AND(F1353=0,G1353=0,H1353=0,_xlfn.IFNA(MATCH(LEFT($B1353,8),Reference!$H:$H,0),0)),$D1353,
IF(AND(F1353=0,G1353=0,H1353=0,_xlfn.IFNA(MATCH(LEFT($C1353,4),Reference!$H:$H,0),0)),$D1353,
IF((AND(F1353=0,G1353=0,H1353=0,(_xlfn.IFNA(MATCH(LEFT($B1353,4),Reference!$H:$H,0),0)))),$D1353,
IF(AND(F1353=0,G1353=0,H1353=0,_xlfn.IFNA(MATCH(MID($B1353,5,4),Reference!$H:$H,0),0),LEFT($C1353,4)&lt;&gt;"8865"),$D1353,0)))))</f>
        <v>0</v>
      </c>
      <c r="J1353" s="14">
        <f t="shared" si="122"/>
        <v>2607.8500000000004</v>
      </c>
      <c r="K1353" s="14">
        <f t="shared" si="123"/>
        <v>2607.8500000000004</v>
      </c>
      <c r="L1353" s="14">
        <f t="shared" si="124"/>
        <v>0</v>
      </c>
      <c r="M1353" s="14" t="str">
        <f>IFERROR(IFERROR(INDEX(Reference!$C:$C,MATCH(VALUE(LEFT(B1353,(FIND("-",B1353,1)-1))),Reference!$B:$B,0)),INDEX(Reference!$C:$C,MATCH((LEFT(B1353,(FIND("-",B1353,1)-1))),Reference!$B:$B,0))),IFERROR(IF(FIND("-",B1353),"Asset Management",""),""))</f>
        <v>DBU/Power Systems Tech</v>
      </c>
      <c r="N1353" s="14" t="str">
        <f>_xlfn.IFNA(INDEX(Reference!$M:$N,MATCH($C1353,Reference!$M:$M,0),2),"Exclude")</f>
        <v>Union Labor</v>
      </c>
      <c r="O1353" s="14" t="str">
        <f>VLOOKUP(X1353,'Department Detail'!$A$2:$F$5229,5,FALSE)</f>
        <v>Business Services - Finance &amp; Rates</v>
      </c>
      <c r="R1353" s="76"/>
      <c r="X1353" s="14">
        <v>8864</v>
      </c>
    </row>
    <row r="1354" spans="1:24" s="14" customFormat="1" ht="15" thickBot="1" x14ac:dyDescent="0.35">
      <c r="A1354" s="13"/>
      <c r="B1354" s="57" t="s">
        <v>697</v>
      </c>
      <c r="C1354" s="57" t="s">
        <v>182</v>
      </c>
      <c r="D1354" s="56">
        <v>1068.5999999999999</v>
      </c>
      <c r="E1354" s="56"/>
      <c r="F1354" s="14">
        <f>IF(AND(LEFT($C1354,4)&lt;&gt;"8310")*OR(_xlfn.IFNA(MATCH(LEFT($B1354,8),Reference!$E:$E,0),0),(_xlfn.IFNA(MATCH(MID($B1354,5,4),Reference!$E:$E,0),0))),$D1354,)</f>
        <v>0</v>
      </c>
      <c r="G1354" s="14">
        <f t="shared" si="120"/>
        <v>0</v>
      </c>
      <c r="H1354" s="14">
        <f t="shared" si="121"/>
        <v>0</v>
      </c>
      <c r="I1354" s="14">
        <f>IF(AND(F1354=0,G1354=0,H1354=0,_xlfn.IFNA(MATCH(LEFT($B1354,8),Reference!$G:$G,0),0)),0,
IF(AND(F1354=0,G1354=0,H1354=0,_xlfn.IFNA(MATCH(LEFT($B1354,8),Reference!$H:$H,0),0)),$D1354,
IF(AND(F1354=0,G1354=0,H1354=0,_xlfn.IFNA(MATCH(LEFT($C1354,4),Reference!$H:$H,0),0)),$D1354,
IF((AND(F1354=0,G1354=0,H1354=0,(_xlfn.IFNA(MATCH(LEFT($B1354,4),Reference!$H:$H,0),0)))),$D1354,
IF(AND(F1354=0,G1354=0,H1354=0,_xlfn.IFNA(MATCH(MID($B1354,5,4),Reference!$H:$H,0),0),LEFT($C1354,4)&lt;&gt;"8865"),$D1354,0)))))</f>
        <v>0</v>
      </c>
      <c r="J1354" s="14">
        <f t="shared" si="122"/>
        <v>1068.5999999999999</v>
      </c>
      <c r="K1354" s="14">
        <f t="shared" si="123"/>
        <v>1068.5999999999999</v>
      </c>
      <c r="L1354" s="14">
        <f t="shared" si="124"/>
        <v>0</v>
      </c>
      <c r="M1354" s="14" t="str">
        <f>IFERROR(IFERROR(INDEX(Reference!$C:$C,MATCH(VALUE(LEFT(B1354,(FIND("-",B1354,1)-1))),Reference!$B:$B,0)),INDEX(Reference!$C:$C,MATCH((LEFT(B1354,(FIND("-",B1354,1)-1))),Reference!$B:$B,0))),IFERROR(IF(FIND("-",B1354),"Asset Management",""),""))</f>
        <v>DBU/Power Systems Tech</v>
      </c>
      <c r="N1354" s="14" t="str">
        <f>_xlfn.IFNA(INDEX(Reference!$M:$N,MATCH($C1354,Reference!$M:$M,0),2),"Exclude")</f>
        <v>Nonlabor</v>
      </c>
      <c r="O1354" s="14" t="str">
        <f>VLOOKUP(X1354,'Department Detail'!$A$2:$F$5229,5,FALSE)</f>
        <v>Business Services - Finance &amp; Rates</v>
      </c>
      <c r="R1354" s="76"/>
      <c r="X1354" s="14">
        <v>8864</v>
      </c>
    </row>
    <row r="1355" spans="1:24" s="14" customFormat="1" ht="15" thickBot="1" x14ac:dyDescent="0.35">
      <c r="A1355" s="13"/>
      <c r="B1355" s="57" t="s">
        <v>697</v>
      </c>
      <c r="C1355" s="57" t="s">
        <v>234</v>
      </c>
      <c r="D1355" s="56">
        <v>428.83199999999999</v>
      </c>
      <c r="E1355" s="56"/>
      <c r="F1355" s="14">
        <f>IF(AND(LEFT($C1355,4)&lt;&gt;"8310")*OR(_xlfn.IFNA(MATCH(LEFT($B1355,8),Reference!$E:$E,0),0),(_xlfn.IFNA(MATCH(MID($B1355,5,4),Reference!$E:$E,0),0))),$D1355,)</f>
        <v>0</v>
      </c>
      <c r="G1355" s="14">
        <f t="shared" si="120"/>
        <v>0</v>
      </c>
      <c r="H1355" s="14">
        <f t="shared" si="121"/>
        <v>0</v>
      </c>
      <c r="I1355" s="14">
        <f>IF(AND(F1355=0,G1355=0,H1355=0,_xlfn.IFNA(MATCH(LEFT($B1355,8),Reference!$G:$G,0),0)),0,
IF(AND(F1355=0,G1355=0,H1355=0,_xlfn.IFNA(MATCH(LEFT($B1355,8),Reference!$H:$H,0),0)),$D1355,
IF(AND(F1355=0,G1355=0,H1355=0,_xlfn.IFNA(MATCH(LEFT($C1355,4),Reference!$H:$H,0),0)),$D1355,
IF((AND(F1355=0,G1355=0,H1355=0,(_xlfn.IFNA(MATCH(LEFT($B1355,4),Reference!$H:$H,0),0)))),$D1355,
IF(AND(F1355=0,G1355=0,H1355=0,_xlfn.IFNA(MATCH(MID($B1355,5,4),Reference!$H:$H,0),0),LEFT($C1355,4)&lt;&gt;"8865"),$D1355,0)))))</f>
        <v>0</v>
      </c>
      <c r="J1355" s="14">
        <f t="shared" si="122"/>
        <v>428.83199999999999</v>
      </c>
      <c r="K1355" s="14">
        <f t="shared" si="123"/>
        <v>428.83199999999999</v>
      </c>
      <c r="L1355" s="14">
        <f t="shared" si="124"/>
        <v>0</v>
      </c>
      <c r="M1355" s="14" t="str">
        <f>IFERROR(IFERROR(INDEX(Reference!$C:$C,MATCH(VALUE(LEFT(B1355,(FIND("-",B1355,1)-1))),Reference!$B:$B,0)),INDEX(Reference!$C:$C,MATCH((LEFT(B1355,(FIND("-",B1355,1)-1))),Reference!$B:$B,0))),IFERROR(IF(FIND("-",B1355),"Asset Management",""),""))</f>
        <v>DBU/Power Systems Tech</v>
      </c>
      <c r="N1355" s="14" t="str">
        <f>_xlfn.IFNA(INDEX(Reference!$M:$N,MATCH($C1355,Reference!$M:$M,0),2),"Exclude")</f>
        <v>Nonlabor</v>
      </c>
      <c r="O1355" s="14" t="str">
        <f>VLOOKUP(X1355,'Department Detail'!$A$2:$F$5229,5,FALSE)</f>
        <v>Business Services - Finance &amp; Rates</v>
      </c>
      <c r="R1355" s="76"/>
      <c r="X1355" s="14">
        <v>8864</v>
      </c>
    </row>
    <row r="1356" spans="1:24" s="14" customFormat="1" ht="15" thickBot="1" x14ac:dyDescent="0.35">
      <c r="A1356" s="13"/>
      <c r="B1356" s="57" t="s">
        <v>697</v>
      </c>
      <c r="C1356" s="57" t="s">
        <v>191</v>
      </c>
      <c r="D1356" s="56">
        <v>453.65600000000001</v>
      </c>
      <c r="E1356" s="56"/>
      <c r="F1356" s="14">
        <f>IF(AND(LEFT($C1356,4)&lt;&gt;"8310")*OR(_xlfn.IFNA(MATCH(LEFT($B1356,8),Reference!$E:$E,0),0),(_xlfn.IFNA(MATCH(MID($B1356,5,4),Reference!$E:$E,0),0))),$D1356,)</f>
        <v>0</v>
      </c>
      <c r="G1356" s="14">
        <f t="shared" si="120"/>
        <v>0</v>
      </c>
      <c r="H1356" s="14">
        <f t="shared" si="121"/>
        <v>0</v>
      </c>
      <c r="I1356" s="14">
        <f>IF(AND(F1356=0,G1356=0,H1356=0,_xlfn.IFNA(MATCH(LEFT($B1356,8),Reference!$G:$G,0),0)),0,
IF(AND(F1356=0,G1356=0,H1356=0,_xlfn.IFNA(MATCH(LEFT($B1356,8),Reference!$H:$H,0),0)),$D1356,
IF(AND(F1356=0,G1356=0,H1356=0,_xlfn.IFNA(MATCH(LEFT($C1356,4),Reference!$H:$H,0),0)),$D1356,
IF((AND(F1356=0,G1356=0,H1356=0,(_xlfn.IFNA(MATCH(LEFT($B1356,4),Reference!$H:$H,0),0)))),$D1356,
IF(AND(F1356=0,G1356=0,H1356=0,_xlfn.IFNA(MATCH(MID($B1356,5,4),Reference!$H:$H,0),0),LEFT($C1356,4)&lt;&gt;"8865"),$D1356,0)))))</f>
        <v>0</v>
      </c>
      <c r="J1356" s="14">
        <f t="shared" si="122"/>
        <v>453.65600000000001</v>
      </c>
      <c r="K1356" s="14">
        <f t="shared" si="123"/>
        <v>453.65600000000001</v>
      </c>
      <c r="L1356" s="14">
        <f t="shared" si="124"/>
        <v>0</v>
      </c>
      <c r="M1356" s="14" t="str">
        <f>IFERROR(IFERROR(INDEX(Reference!$C:$C,MATCH(VALUE(LEFT(B1356,(FIND("-",B1356,1)-1))),Reference!$B:$B,0)),INDEX(Reference!$C:$C,MATCH((LEFT(B1356,(FIND("-",B1356,1)-1))),Reference!$B:$B,0))),IFERROR(IF(FIND("-",B1356),"Asset Management",""),""))</f>
        <v>DBU/Power Systems Tech</v>
      </c>
      <c r="N1356" s="14" t="str">
        <f>_xlfn.IFNA(INDEX(Reference!$M:$N,MATCH($C1356,Reference!$M:$M,0),2),"Exclude")</f>
        <v>Union Labor</v>
      </c>
      <c r="O1356" s="14" t="str">
        <f>VLOOKUP(X1356,'Department Detail'!$A$2:$F$5229,5,FALSE)</f>
        <v>Business Services - Finance &amp; Rates</v>
      </c>
      <c r="R1356" s="76"/>
      <c r="X1356" s="14">
        <v>8864</v>
      </c>
    </row>
    <row r="1357" spans="1:24" s="14" customFormat="1" ht="15" thickBot="1" x14ac:dyDescent="0.35">
      <c r="A1357" s="13"/>
      <c r="B1357" s="57" t="s">
        <v>698</v>
      </c>
      <c r="C1357" s="57" t="s">
        <v>186</v>
      </c>
      <c r="D1357" s="56">
        <v>662.54</v>
      </c>
      <c r="E1357" s="56"/>
      <c r="F1357" s="14">
        <f>IF(AND(LEFT($C1357,4)&lt;&gt;"8310")*OR(_xlfn.IFNA(MATCH(LEFT($B1357,8),Reference!$E:$E,0),0),(_xlfn.IFNA(MATCH(MID($B1357,5,4),Reference!$E:$E,0),0))),$D1357,)</f>
        <v>0</v>
      </c>
      <c r="G1357" s="14">
        <f t="shared" si="120"/>
        <v>0</v>
      </c>
      <c r="H1357" s="14">
        <f t="shared" si="121"/>
        <v>0</v>
      </c>
      <c r="I1357" s="14">
        <f>IF(AND(F1357=0,G1357=0,H1357=0,_xlfn.IFNA(MATCH(LEFT($B1357,8),Reference!$G:$G,0),0)),0,
IF(AND(F1357=0,G1357=0,H1357=0,_xlfn.IFNA(MATCH(LEFT($B1357,8),Reference!$H:$H,0),0)),$D1357,
IF(AND(F1357=0,G1357=0,H1357=0,_xlfn.IFNA(MATCH(LEFT($C1357,4),Reference!$H:$H,0),0)),$D1357,
IF((AND(F1357=0,G1357=0,H1357=0,(_xlfn.IFNA(MATCH(LEFT($B1357,4),Reference!$H:$H,0),0)))),$D1357,
IF(AND(F1357=0,G1357=0,H1357=0,_xlfn.IFNA(MATCH(MID($B1357,5,4),Reference!$H:$H,0),0),LEFT($C1357,4)&lt;&gt;"8865"),$D1357,0)))))</f>
        <v>662.54</v>
      </c>
      <c r="J1357" s="14">
        <f t="shared" si="122"/>
        <v>0</v>
      </c>
      <c r="K1357" s="14">
        <f t="shared" si="123"/>
        <v>662.54</v>
      </c>
      <c r="L1357" s="14">
        <f t="shared" si="124"/>
        <v>0</v>
      </c>
      <c r="M1357" s="14" t="str">
        <f>IFERROR(IFERROR(INDEX(Reference!$C:$C,MATCH(VALUE(LEFT(B1357,(FIND("-",B1357,1)-1))),Reference!$B:$B,0)),INDEX(Reference!$C:$C,MATCH((LEFT(B1357,(FIND("-",B1357,1)-1))),Reference!$B:$B,0))),IFERROR(IF(FIND("-",B1357),"Asset Management",""),""))</f>
        <v>DBU/Power Systems Tech</v>
      </c>
      <c r="N1357" s="14" t="str">
        <f>_xlfn.IFNA(INDEX(Reference!$M:$N,MATCH($C1357,Reference!$M:$M,0),2),"Exclude")</f>
        <v>Union Labor</v>
      </c>
      <c r="O1357" s="14" t="str">
        <f>VLOOKUP(X1357,'Department Detail'!$A$2:$F$5229,5,FALSE)</f>
        <v>Business Services - Finance &amp; Rates</v>
      </c>
      <c r="R1357" s="76"/>
      <c r="X1357" s="14">
        <v>9042</v>
      </c>
    </row>
    <row r="1358" spans="1:24" s="14" customFormat="1" ht="15" thickBot="1" x14ac:dyDescent="0.35">
      <c r="A1358" s="13"/>
      <c r="B1358" s="57" t="s">
        <v>698</v>
      </c>
      <c r="C1358" s="57" t="s">
        <v>182</v>
      </c>
      <c r="D1358" s="56">
        <v>59.660000000000004</v>
      </c>
      <c r="E1358" s="56"/>
      <c r="F1358" s="14">
        <f>IF(AND(LEFT($C1358,4)&lt;&gt;"8310")*OR(_xlfn.IFNA(MATCH(LEFT($B1358,8),Reference!$E:$E,0),0),(_xlfn.IFNA(MATCH(MID($B1358,5,4),Reference!$E:$E,0),0))),$D1358,)</f>
        <v>0</v>
      </c>
      <c r="G1358" s="14">
        <f t="shared" si="120"/>
        <v>0</v>
      </c>
      <c r="H1358" s="14">
        <f t="shared" si="121"/>
        <v>0</v>
      </c>
      <c r="I1358" s="14">
        <f>IF(AND(F1358=0,G1358=0,H1358=0,_xlfn.IFNA(MATCH(LEFT($B1358,8),Reference!$G:$G,0),0)),0,
IF(AND(F1358=0,G1358=0,H1358=0,_xlfn.IFNA(MATCH(LEFT($B1358,8),Reference!$H:$H,0),0)),$D1358,
IF(AND(F1358=0,G1358=0,H1358=0,_xlfn.IFNA(MATCH(LEFT($C1358,4),Reference!$H:$H,0),0)),$D1358,
IF((AND(F1358=0,G1358=0,H1358=0,(_xlfn.IFNA(MATCH(LEFT($B1358,4),Reference!$H:$H,0),0)))),$D1358,
IF(AND(F1358=0,G1358=0,H1358=0,_xlfn.IFNA(MATCH(MID($B1358,5,4),Reference!$H:$H,0),0),LEFT($C1358,4)&lt;&gt;"8865"),$D1358,0)))))</f>
        <v>59.660000000000004</v>
      </c>
      <c r="J1358" s="14">
        <f t="shared" si="122"/>
        <v>0</v>
      </c>
      <c r="K1358" s="14">
        <f t="shared" si="123"/>
        <v>59.660000000000004</v>
      </c>
      <c r="L1358" s="14">
        <f t="shared" si="124"/>
        <v>0</v>
      </c>
      <c r="M1358" s="14" t="str">
        <f>IFERROR(IFERROR(INDEX(Reference!$C:$C,MATCH(VALUE(LEFT(B1358,(FIND("-",B1358,1)-1))),Reference!$B:$B,0)),INDEX(Reference!$C:$C,MATCH((LEFT(B1358,(FIND("-",B1358,1)-1))),Reference!$B:$B,0))),IFERROR(IF(FIND("-",B1358),"Asset Management",""),""))</f>
        <v>DBU/Power Systems Tech</v>
      </c>
      <c r="N1358" s="14" t="str">
        <f>_xlfn.IFNA(INDEX(Reference!$M:$N,MATCH($C1358,Reference!$M:$M,0),2),"Exclude")</f>
        <v>Nonlabor</v>
      </c>
      <c r="O1358" s="14" t="str">
        <f>VLOOKUP(X1358,'Department Detail'!$A$2:$F$5229,5,FALSE)</f>
        <v>Business Services - Finance &amp; Rates</v>
      </c>
      <c r="R1358" s="76"/>
      <c r="X1358" s="14">
        <v>9042</v>
      </c>
    </row>
    <row r="1359" spans="1:24" s="14" customFormat="1" ht="15" thickBot="1" x14ac:dyDescent="0.35">
      <c r="A1359" s="13"/>
      <c r="B1359" s="57" t="s">
        <v>698</v>
      </c>
      <c r="C1359" s="57" t="s">
        <v>191</v>
      </c>
      <c r="D1359" s="56">
        <v>148.4</v>
      </c>
      <c r="E1359" s="56"/>
      <c r="F1359" s="14">
        <f>IF(AND(LEFT($C1359,4)&lt;&gt;"8310")*OR(_xlfn.IFNA(MATCH(LEFT($B1359,8),Reference!$E:$E,0),0),(_xlfn.IFNA(MATCH(MID($B1359,5,4),Reference!$E:$E,0),0))),$D1359,)</f>
        <v>0</v>
      </c>
      <c r="G1359" s="14">
        <f t="shared" si="120"/>
        <v>0</v>
      </c>
      <c r="H1359" s="14">
        <f t="shared" si="121"/>
        <v>0</v>
      </c>
      <c r="I1359" s="14">
        <f>IF(AND(F1359=0,G1359=0,H1359=0,_xlfn.IFNA(MATCH(LEFT($B1359,8),Reference!$G:$G,0),0)),0,
IF(AND(F1359=0,G1359=0,H1359=0,_xlfn.IFNA(MATCH(LEFT($B1359,8),Reference!$H:$H,0),0)),$D1359,
IF(AND(F1359=0,G1359=0,H1359=0,_xlfn.IFNA(MATCH(LEFT($C1359,4),Reference!$H:$H,0),0)),$D1359,
IF((AND(F1359=0,G1359=0,H1359=0,(_xlfn.IFNA(MATCH(LEFT($B1359,4),Reference!$H:$H,0),0)))),$D1359,
IF(AND(F1359=0,G1359=0,H1359=0,_xlfn.IFNA(MATCH(MID($B1359,5,4),Reference!$H:$H,0),0),LEFT($C1359,4)&lt;&gt;"8865"),$D1359,0)))))</f>
        <v>148.4</v>
      </c>
      <c r="J1359" s="14">
        <f t="shared" si="122"/>
        <v>0</v>
      </c>
      <c r="K1359" s="14">
        <f t="shared" si="123"/>
        <v>148.4</v>
      </c>
      <c r="L1359" s="14">
        <f t="shared" si="124"/>
        <v>0</v>
      </c>
      <c r="M1359" s="14" t="str">
        <f>IFERROR(IFERROR(INDEX(Reference!$C:$C,MATCH(VALUE(LEFT(B1359,(FIND("-",B1359,1)-1))),Reference!$B:$B,0)),INDEX(Reference!$C:$C,MATCH((LEFT(B1359,(FIND("-",B1359,1)-1))),Reference!$B:$B,0))),IFERROR(IF(FIND("-",B1359),"Asset Management",""),""))</f>
        <v>DBU/Power Systems Tech</v>
      </c>
      <c r="N1359" s="14" t="str">
        <f>_xlfn.IFNA(INDEX(Reference!$M:$N,MATCH($C1359,Reference!$M:$M,0),2),"Exclude")</f>
        <v>Union Labor</v>
      </c>
      <c r="O1359" s="14" t="str">
        <f>VLOOKUP(X1359,'Department Detail'!$A$2:$F$5229,5,FALSE)</f>
        <v>Business Services - Finance &amp; Rates</v>
      </c>
      <c r="R1359" s="76"/>
      <c r="X1359" s="14">
        <v>9042</v>
      </c>
    </row>
    <row r="1360" spans="1:24" s="14" customFormat="1" ht="15" thickBot="1" x14ac:dyDescent="0.35">
      <c r="A1360" s="13"/>
      <c r="B1360" s="57" t="s">
        <v>699</v>
      </c>
      <c r="C1360" s="57" t="s">
        <v>186</v>
      </c>
      <c r="D1360" s="56">
        <v>902.4</v>
      </c>
      <c r="E1360" s="56"/>
      <c r="F1360" s="14">
        <f>IF(AND(LEFT($C1360,4)&lt;&gt;"8310")*OR(_xlfn.IFNA(MATCH(LEFT($B1360,8),Reference!$E:$E,0),0),(_xlfn.IFNA(MATCH(MID($B1360,5,4),Reference!$E:$E,0),0))),$D1360,)</f>
        <v>0</v>
      </c>
      <c r="G1360" s="14">
        <f t="shared" si="120"/>
        <v>0</v>
      </c>
      <c r="H1360" s="14">
        <f t="shared" si="121"/>
        <v>0</v>
      </c>
      <c r="I1360" s="14">
        <f>IF(AND(F1360=0,G1360=0,H1360=0,_xlfn.IFNA(MATCH(LEFT($B1360,8),Reference!$G:$G,0),0)),0,
IF(AND(F1360=0,G1360=0,H1360=0,_xlfn.IFNA(MATCH(LEFT($B1360,8),Reference!$H:$H,0),0)),$D1360,
IF(AND(F1360=0,G1360=0,H1360=0,_xlfn.IFNA(MATCH(LEFT($C1360,4),Reference!$H:$H,0),0)),$D1360,
IF((AND(F1360=0,G1360=0,H1360=0,(_xlfn.IFNA(MATCH(LEFT($B1360,4),Reference!$H:$H,0),0)))),$D1360,
IF(AND(F1360=0,G1360=0,H1360=0,_xlfn.IFNA(MATCH(MID($B1360,5,4),Reference!$H:$H,0),0),LEFT($C1360,4)&lt;&gt;"8865"),$D1360,0)))))</f>
        <v>0</v>
      </c>
      <c r="J1360" s="14">
        <f t="shared" si="122"/>
        <v>902.4</v>
      </c>
      <c r="K1360" s="14">
        <f t="shared" si="123"/>
        <v>902.4</v>
      </c>
      <c r="L1360" s="14">
        <f t="shared" si="124"/>
        <v>0</v>
      </c>
      <c r="M1360" s="14" t="str">
        <f>IFERROR(IFERROR(INDEX(Reference!$C:$C,MATCH(VALUE(LEFT(B1360,(FIND("-",B1360,1)-1))),Reference!$B:$B,0)),INDEX(Reference!$C:$C,MATCH((LEFT(B1360,(FIND("-",B1360,1)-1))),Reference!$B:$B,0))),IFERROR(IF(FIND("-",B1360),"Asset Management",""),""))</f>
        <v>DBU/Power Systems Tech</v>
      </c>
      <c r="N1360" s="14" t="str">
        <f>_xlfn.IFNA(INDEX(Reference!$M:$N,MATCH($C1360,Reference!$M:$M,0),2),"Exclude")</f>
        <v>Union Labor</v>
      </c>
      <c r="O1360" s="14" t="str">
        <f>VLOOKUP(X1360,'Department Detail'!$A$2:$F$5229,5,FALSE)</f>
        <v>Business Services - Finance &amp; Rates</v>
      </c>
      <c r="R1360" s="76"/>
      <c r="X1360" s="14">
        <v>9042</v>
      </c>
    </row>
    <row r="1361" spans="1:24" s="14" customFormat="1" ht="15" thickBot="1" x14ac:dyDescent="0.35">
      <c r="A1361" s="13"/>
      <c r="B1361" s="57" t="s">
        <v>699</v>
      </c>
      <c r="C1361" s="57" t="s">
        <v>197</v>
      </c>
      <c r="D1361" s="56">
        <v>190.184</v>
      </c>
      <c r="E1361" s="56"/>
      <c r="F1361" s="14">
        <f>IF(AND(LEFT($C1361,4)&lt;&gt;"8310")*OR(_xlfn.IFNA(MATCH(LEFT($B1361,8),Reference!$E:$E,0),0),(_xlfn.IFNA(MATCH(MID($B1361,5,4),Reference!$E:$E,0),0))),$D1361,)</f>
        <v>0</v>
      </c>
      <c r="G1361" s="14">
        <f t="shared" si="120"/>
        <v>0</v>
      </c>
      <c r="H1361" s="14">
        <f t="shared" si="121"/>
        <v>0</v>
      </c>
      <c r="I1361" s="14">
        <f>IF(AND(F1361=0,G1361=0,H1361=0,_xlfn.IFNA(MATCH(LEFT($B1361,8),Reference!$G:$G,0),0)),0,
IF(AND(F1361=0,G1361=0,H1361=0,_xlfn.IFNA(MATCH(LEFT($B1361,8),Reference!$H:$H,0),0)),$D1361,
IF(AND(F1361=0,G1361=0,H1361=0,_xlfn.IFNA(MATCH(LEFT($C1361,4),Reference!$H:$H,0),0)),$D1361,
IF((AND(F1361=0,G1361=0,H1361=0,(_xlfn.IFNA(MATCH(LEFT($B1361,4),Reference!$H:$H,0),0)))),$D1361,
IF(AND(F1361=0,G1361=0,H1361=0,_xlfn.IFNA(MATCH(MID($B1361,5,4),Reference!$H:$H,0),0),LEFT($C1361,4)&lt;&gt;"8865"),$D1361,0)))))</f>
        <v>0</v>
      </c>
      <c r="J1361" s="14">
        <f t="shared" si="122"/>
        <v>190.184</v>
      </c>
      <c r="K1361" s="14">
        <f t="shared" si="123"/>
        <v>190.184</v>
      </c>
      <c r="L1361" s="14">
        <f t="shared" si="124"/>
        <v>0</v>
      </c>
      <c r="M1361" s="14" t="str">
        <f>IFERROR(IFERROR(INDEX(Reference!$C:$C,MATCH(VALUE(LEFT(B1361,(FIND("-",B1361,1)-1))),Reference!$B:$B,0)),INDEX(Reference!$C:$C,MATCH((LEFT(B1361,(FIND("-",B1361,1)-1))),Reference!$B:$B,0))),IFERROR(IF(FIND("-",B1361),"Asset Management",""),""))</f>
        <v>DBU/Power Systems Tech</v>
      </c>
      <c r="N1361" s="14" t="str">
        <f>_xlfn.IFNA(INDEX(Reference!$M:$N,MATCH($C1361,Reference!$M:$M,0),2),"Exclude")</f>
        <v>Union Labor</v>
      </c>
      <c r="O1361" s="14" t="str">
        <f>VLOOKUP(X1361,'Department Detail'!$A$2:$F$5229,5,FALSE)</f>
        <v>Business Services - Finance &amp; Rates</v>
      </c>
      <c r="R1361" s="76"/>
      <c r="X1361" s="14">
        <v>9042</v>
      </c>
    </row>
    <row r="1362" spans="1:24" s="14" customFormat="1" ht="15" thickBot="1" x14ac:dyDescent="0.35">
      <c r="A1362" s="13"/>
      <c r="B1362" s="57" t="s">
        <v>699</v>
      </c>
      <c r="C1362" s="57" t="s">
        <v>208</v>
      </c>
      <c r="D1362" s="56">
        <v>65.44</v>
      </c>
      <c r="E1362" s="56"/>
      <c r="F1362" s="14">
        <f>IF(AND(LEFT($C1362,4)&lt;&gt;"8310")*OR(_xlfn.IFNA(MATCH(LEFT($B1362,8),Reference!$E:$E,0),0),(_xlfn.IFNA(MATCH(MID($B1362,5,4),Reference!$E:$E,0),0))),$D1362,)</f>
        <v>0</v>
      </c>
      <c r="G1362" s="14">
        <f t="shared" si="120"/>
        <v>0</v>
      </c>
      <c r="H1362" s="14">
        <f t="shared" si="121"/>
        <v>0</v>
      </c>
      <c r="I1362" s="14">
        <f>IF(AND(F1362=0,G1362=0,H1362=0,_xlfn.IFNA(MATCH(LEFT($B1362,8),Reference!$G:$G,0),0)),0,
IF(AND(F1362=0,G1362=0,H1362=0,_xlfn.IFNA(MATCH(LEFT($B1362,8),Reference!$H:$H,0),0)),$D1362,
IF(AND(F1362=0,G1362=0,H1362=0,_xlfn.IFNA(MATCH(LEFT($C1362,4),Reference!$H:$H,0),0)),$D1362,
IF((AND(F1362=0,G1362=0,H1362=0,(_xlfn.IFNA(MATCH(LEFT($B1362,4),Reference!$H:$H,0),0)))),$D1362,
IF(AND(F1362=0,G1362=0,H1362=0,_xlfn.IFNA(MATCH(MID($B1362,5,4),Reference!$H:$H,0),0),LEFT($C1362,4)&lt;&gt;"8865"),$D1362,0)))))</f>
        <v>0</v>
      </c>
      <c r="J1362" s="14">
        <f t="shared" si="122"/>
        <v>65.44</v>
      </c>
      <c r="K1362" s="14">
        <f t="shared" si="123"/>
        <v>65.44</v>
      </c>
      <c r="L1362" s="14">
        <f t="shared" si="124"/>
        <v>0</v>
      </c>
      <c r="M1362" s="14" t="str">
        <f>IFERROR(IFERROR(INDEX(Reference!$C:$C,MATCH(VALUE(LEFT(B1362,(FIND("-",B1362,1)-1))),Reference!$B:$B,0)),INDEX(Reference!$C:$C,MATCH((LEFT(B1362,(FIND("-",B1362,1)-1))),Reference!$B:$B,0))),IFERROR(IF(FIND("-",B1362),"Asset Management",""),""))</f>
        <v>DBU/Power Systems Tech</v>
      </c>
      <c r="N1362" s="14" t="str">
        <f>_xlfn.IFNA(INDEX(Reference!$M:$N,MATCH($C1362,Reference!$M:$M,0),2),"Exclude")</f>
        <v>Inventory</v>
      </c>
      <c r="O1362" s="14" t="str">
        <f>VLOOKUP(X1362,'Department Detail'!$A$2:$F$5229,5,FALSE)</f>
        <v>Business Services - Finance &amp; Rates</v>
      </c>
      <c r="R1362" s="76"/>
      <c r="X1362" s="14">
        <v>9042</v>
      </c>
    </row>
    <row r="1363" spans="1:24" s="14" customFormat="1" ht="15" thickBot="1" x14ac:dyDescent="0.35">
      <c r="A1363" s="13"/>
      <c r="B1363" s="57" t="s">
        <v>699</v>
      </c>
      <c r="C1363" s="57" t="s">
        <v>211</v>
      </c>
      <c r="D1363" s="56">
        <v>-55.896000000000008</v>
      </c>
      <c r="E1363" s="56"/>
      <c r="F1363" s="14">
        <f>IF(AND(LEFT($C1363,4)&lt;&gt;"8310")*OR(_xlfn.IFNA(MATCH(LEFT($B1363,8),Reference!$E:$E,0),0),(_xlfn.IFNA(MATCH(MID($B1363,5,4),Reference!$E:$E,0),0))),$D1363,)</f>
        <v>0</v>
      </c>
      <c r="G1363" s="14">
        <f t="shared" si="120"/>
        <v>0</v>
      </c>
      <c r="H1363" s="14">
        <f t="shared" si="121"/>
        <v>0</v>
      </c>
      <c r="I1363" s="14">
        <f>IF(AND(F1363=0,G1363=0,H1363=0,_xlfn.IFNA(MATCH(LEFT($B1363,8),Reference!$G:$G,0),0)),0,
IF(AND(F1363=0,G1363=0,H1363=0,_xlfn.IFNA(MATCH(LEFT($B1363,8),Reference!$H:$H,0),0)),$D1363,
IF(AND(F1363=0,G1363=0,H1363=0,_xlfn.IFNA(MATCH(LEFT($C1363,4),Reference!$H:$H,0),0)),$D1363,
IF((AND(F1363=0,G1363=0,H1363=0,(_xlfn.IFNA(MATCH(LEFT($B1363,4),Reference!$H:$H,0),0)))),$D1363,
IF(AND(F1363=0,G1363=0,H1363=0,_xlfn.IFNA(MATCH(MID($B1363,5,4),Reference!$H:$H,0),0),LEFT($C1363,4)&lt;&gt;"8865"),$D1363,0)))))</f>
        <v>0</v>
      </c>
      <c r="J1363" s="14">
        <f t="shared" si="122"/>
        <v>-55.896000000000008</v>
      </c>
      <c r="K1363" s="14">
        <f t="shared" si="123"/>
        <v>-55.896000000000008</v>
      </c>
      <c r="L1363" s="14">
        <f t="shared" si="124"/>
        <v>0</v>
      </c>
      <c r="M1363" s="14" t="str">
        <f>IFERROR(IFERROR(INDEX(Reference!$C:$C,MATCH(VALUE(LEFT(B1363,(FIND("-",B1363,1)-1))),Reference!$B:$B,0)),INDEX(Reference!$C:$C,MATCH((LEFT(B1363,(FIND("-",B1363,1)-1))),Reference!$B:$B,0))),IFERROR(IF(FIND("-",B1363),"Asset Management",""),""))</f>
        <v>DBU/Power Systems Tech</v>
      </c>
      <c r="N1363" s="14" t="str">
        <f>_xlfn.IFNA(INDEX(Reference!$M:$N,MATCH($C1363,Reference!$M:$M,0),2),"Exclude")</f>
        <v>Inventory</v>
      </c>
      <c r="O1363" s="14" t="str">
        <f>VLOOKUP(X1363,'Department Detail'!$A$2:$F$5229,5,FALSE)</f>
        <v>Business Services - Finance &amp; Rates</v>
      </c>
      <c r="R1363" s="76"/>
      <c r="X1363" s="14">
        <v>9042</v>
      </c>
    </row>
    <row r="1364" spans="1:24" s="14" customFormat="1" ht="15" thickBot="1" x14ac:dyDescent="0.35">
      <c r="A1364" s="13"/>
      <c r="B1364" s="57" t="s">
        <v>699</v>
      </c>
      <c r="C1364" s="57" t="s">
        <v>260</v>
      </c>
      <c r="D1364" s="56">
        <v>-1372.6</v>
      </c>
      <c r="E1364" s="56"/>
      <c r="F1364" s="14">
        <f>IF(AND(LEFT($C1364,4)&lt;&gt;"8310")*OR(_xlfn.IFNA(MATCH(LEFT($B1364,8),Reference!$E:$E,0),0),(_xlfn.IFNA(MATCH(MID($B1364,5,4),Reference!$E:$E,0),0))),$D1364,)</f>
        <v>0</v>
      </c>
      <c r="G1364" s="14">
        <f t="shared" si="120"/>
        <v>0</v>
      </c>
      <c r="H1364" s="14">
        <f t="shared" si="121"/>
        <v>0</v>
      </c>
      <c r="I1364" s="14">
        <f>IF(AND(F1364=0,G1364=0,H1364=0,_xlfn.IFNA(MATCH(LEFT($B1364,8),Reference!$G:$G,0),0)),0,
IF(AND(F1364=0,G1364=0,H1364=0,_xlfn.IFNA(MATCH(LEFT($B1364,8),Reference!$H:$H,0),0)),$D1364,
IF(AND(F1364=0,G1364=0,H1364=0,_xlfn.IFNA(MATCH(LEFT($C1364,4),Reference!$H:$H,0),0)),$D1364,
IF((AND(F1364=0,G1364=0,H1364=0,(_xlfn.IFNA(MATCH(LEFT($B1364,4),Reference!$H:$H,0),0)))),$D1364,
IF(AND(F1364=0,G1364=0,H1364=0,_xlfn.IFNA(MATCH(MID($B1364,5,4),Reference!$H:$H,0),0),LEFT($C1364,4)&lt;&gt;"8865"),$D1364,0)))))</f>
        <v>0</v>
      </c>
      <c r="J1364" s="14">
        <f t="shared" si="122"/>
        <v>-1372.6</v>
      </c>
      <c r="K1364" s="14">
        <f t="shared" si="123"/>
        <v>-1372.6</v>
      </c>
      <c r="L1364" s="14">
        <f t="shared" si="124"/>
        <v>0</v>
      </c>
      <c r="M1364" s="14" t="str">
        <f>IFERROR(IFERROR(INDEX(Reference!$C:$C,MATCH(VALUE(LEFT(B1364,(FIND("-",B1364,1)-1))),Reference!$B:$B,0)),INDEX(Reference!$C:$C,MATCH((LEFT(B1364,(FIND("-",B1364,1)-1))),Reference!$B:$B,0))),IFERROR(IF(FIND("-",B1364),"Asset Management",""),""))</f>
        <v>DBU/Power Systems Tech</v>
      </c>
      <c r="N1364" s="14" t="str">
        <f>_xlfn.IFNA(INDEX(Reference!$M:$N,MATCH($C1364,Reference!$M:$M,0),2),"Exclude")</f>
        <v>Project Proceeds</v>
      </c>
      <c r="O1364" s="14" t="str">
        <f>VLOOKUP(X1364,'Department Detail'!$A$2:$F$5229,5,FALSE)</f>
        <v>Business Services - Finance &amp; Rates</v>
      </c>
      <c r="R1364" s="76"/>
      <c r="X1364" s="14">
        <v>9042</v>
      </c>
    </row>
    <row r="1365" spans="1:24" s="14" customFormat="1" ht="15" thickBot="1" x14ac:dyDescent="0.35">
      <c r="A1365" s="13"/>
      <c r="B1365" s="57" t="s">
        <v>699</v>
      </c>
      <c r="C1365" s="57" t="s">
        <v>191</v>
      </c>
      <c r="D1365" s="56">
        <v>513.12</v>
      </c>
      <c r="E1365" s="56"/>
      <c r="F1365" s="14">
        <f>IF(AND(LEFT($C1365,4)&lt;&gt;"8310")*OR(_xlfn.IFNA(MATCH(LEFT($B1365,8),Reference!$E:$E,0),0),(_xlfn.IFNA(MATCH(MID($B1365,5,4),Reference!$E:$E,0),0))),$D1365,)</f>
        <v>0</v>
      </c>
      <c r="G1365" s="14">
        <f t="shared" si="120"/>
        <v>0</v>
      </c>
      <c r="H1365" s="14">
        <f t="shared" si="121"/>
        <v>0</v>
      </c>
      <c r="I1365" s="14">
        <f>IF(AND(F1365=0,G1365=0,H1365=0,_xlfn.IFNA(MATCH(LEFT($B1365,8),Reference!$G:$G,0),0)),0,
IF(AND(F1365=0,G1365=0,H1365=0,_xlfn.IFNA(MATCH(LEFT($B1365,8),Reference!$H:$H,0),0)),$D1365,
IF(AND(F1365=0,G1365=0,H1365=0,_xlfn.IFNA(MATCH(LEFT($C1365,4),Reference!$H:$H,0),0)),$D1365,
IF((AND(F1365=0,G1365=0,H1365=0,(_xlfn.IFNA(MATCH(LEFT($B1365,4),Reference!$H:$H,0),0)))),$D1365,
IF(AND(F1365=0,G1365=0,H1365=0,_xlfn.IFNA(MATCH(MID($B1365,5,4),Reference!$H:$H,0),0),LEFT($C1365,4)&lt;&gt;"8865"),$D1365,0)))))</f>
        <v>0</v>
      </c>
      <c r="J1365" s="14">
        <f t="shared" si="122"/>
        <v>513.12</v>
      </c>
      <c r="K1365" s="14">
        <f t="shared" si="123"/>
        <v>513.12</v>
      </c>
      <c r="L1365" s="14">
        <f t="shared" si="124"/>
        <v>0</v>
      </c>
      <c r="M1365" s="14" t="str">
        <f>IFERROR(IFERROR(INDEX(Reference!$C:$C,MATCH(VALUE(LEFT(B1365,(FIND("-",B1365,1)-1))),Reference!$B:$B,0)),INDEX(Reference!$C:$C,MATCH((LEFT(B1365,(FIND("-",B1365,1)-1))),Reference!$B:$B,0))),IFERROR(IF(FIND("-",B1365),"Asset Management",""),""))</f>
        <v>DBU/Power Systems Tech</v>
      </c>
      <c r="N1365" s="14" t="str">
        <f>_xlfn.IFNA(INDEX(Reference!$M:$N,MATCH($C1365,Reference!$M:$M,0),2),"Exclude")</f>
        <v>Union Labor</v>
      </c>
      <c r="O1365" s="14" t="str">
        <f>VLOOKUP(X1365,'Department Detail'!$A$2:$F$5229,5,FALSE)</f>
        <v>Business Services - Finance &amp; Rates</v>
      </c>
      <c r="R1365" s="76"/>
      <c r="X1365" s="14">
        <v>9042</v>
      </c>
    </row>
    <row r="1366" spans="1:24" s="14" customFormat="1" ht="15" thickBot="1" x14ac:dyDescent="0.35">
      <c r="A1366" s="13"/>
      <c r="B1366" s="57" t="s">
        <v>700</v>
      </c>
      <c r="C1366" s="57" t="s">
        <v>186</v>
      </c>
      <c r="D1366" s="56">
        <v>824.55800000000011</v>
      </c>
      <c r="E1366" s="56"/>
      <c r="F1366" s="14">
        <f>IF(AND(LEFT($C1366,4)&lt;&gt;"8310")*OR(_xlfn.IFNA(MATCH(LEFT($B1366,8),Reference!$E:$E,0),0),(_xlfn.IFNA(MATCH(MID($B1366,5,4),Reference!$E:$E,0),0))),$D1366,)</f>
        <v>0</v>
      </c>
      <c r="G1366" s="14">
        <f t="shared" si="120"/>
        <v>0</v>
      </c>
      <c r="H1366" s="14">
        <f t="shared" si="121"/>
        <v>0</v>
      </c>
      <c r="I1366" s="14">
        <f>IF(AND(F1366=0,G1366=0,H1366=0,_xlfn.IFNA(MATCH(LEFT($B1366,8),Reference!$G:$G,0),0)),0,
IF(AND(F1366=0,G1366=0,H1366=0,_xlfn.IFNA(MATCH(LEFT($B1366,8),Reference!$H:$H,0),0)),$D1366,
IF(AND(F1366=0,G1366=0,H1366=0,_xlfn.IFNA(MATCH(LEFT($C1366,4),Reference!$H:$H,0),0)),$D1366,
IF((AND(F1366=0,G1366=0,H1366=0,(_xlfn.IFNA(MATCH(LEFT($B1366,4),Reference!$H:$H,0),0)))),$D1366,
IF(AND(F1366=0,G1366=0,H1366=0,_xlfn.IFNA(MATCH(MID($B1366,5,4),Reference!$H:$H,0),0),LEFT($C1366,4)&lt;&gt;"8865"),$D1366,0)))))</f>
        <v>0</v>
      </c>
      <c r="J1366" s="14">
        <f t="shared" si="122"/>
        <v>824.55800000000011</v>
      </c>
      <c r="K1366" s="14">
        <f t="shared" si="123"/>
        <v>824.55800000000011</v>
      </c>
      <c r="L1366" s="14">
        <f t="shared" si="124"/>
        <v>0</v>
      </c>
      <c r="M1366" s="14" t="str">
        <f>IFERROR(IFERROR(INDEX(Reference!$C:$C,MATCH(VALUE(LEFT(B1366,(FIND("-",B1366,1)-1))),Reference!$B:$B,0)),INDEX(Reference!$C:$C,MATCH((LEFT(B1366,(FIND("-",B1366,1)-1))),Reference!$B:$B,0))),IFERROR(IF(FIND("-",B1366),"Asset Management",""),""))</f>
        <v>DBU/Power Systems Tech</v>
      </c>
      <c r="N1366" s="14" t="str">
        <f>_xlfn.IFNA(INDEX(Reference!$M:$N,MATCH($C1366,Reference!$M:$M,0),2),"Exclude")</f>
        <v>Union Labor</v>
      </c>
      <c r="O1366" s="14" t="str">
        <f>VLOOKUP(X1366,'Department Detail'!$A$2:$F$5229,5,FALSE)</f>
        <v>Business Services - Finance &amp; Rates</v>
      </c>
      <c r="R1366" s="76"/>
      <c r="X1366" s="14">
        <v>9042</v>
      </c>
    </row>
    <row r="1367" spans="1:24" s="14" customFormat="1" ht="15" thickBot="1" x14ac:dyDescent="0.35">
      <c r="A1367" s="13"/>
      <c r="B1367" s="57" t="s">
        <v>700</v>
      </c>
      <c r="C1367" s="57" t="s">
        <v>182</v>
      </c>
      <c r="D1367" s="56">
        <v>420.4</v>
      </c>
      <c r="E1367" s="56"/>
      <c r="F1367" s="14">
        <f>IF(AND(LEFT($C1367,4)&lt;&gt;"8310")*OR(_xlfn.IFNA(MATCH(LEFT($B1367,8),Reference!$E:$E,0),0),(_xlfn.IFNA(MATCH(MID($B1367,5,4),Reference!$E:$E,0),0))),$D1367,)</f>
        <v>0</v>
      </c>
      <c r="G1367" s="14">
        <f t="shared" si="120"/>
        <v>0</v>
      </c>
      <c r="H1367" s="14">
        <f t="shared" si="121"/>
        <v>0</v>
      </c>
      <c r="I1367" s="14">
        <f>IF(AND(F1367=0,G1367=0,H1367=0,_xlfn.IFNA(MATCH(LEFT($B1367,8),Reference!$G:$G,0),0)),0,
IF(AND(F1367=0,G1367=0,H1367=0,_xlfn.IFNA(MATCH(LEFT($B1367,8),Reference!$H:$H,0),0)),$D1367,
IF(AND(F1367=0,G1367=0,H1367=0,_xlfn.IFNA(MATCH(LEFT($C1367,4),Reference!$H:$H,0),0)),$D1367,
IF((AND(F1367=0,G1367=0,H1367=0,(_xlfn.IFNA(MATCH(LEFT($B1367,4),Reference!$H:$H,0),0)))),$D1367,
IF(AND(F1367=0,G1367=0,H1367=0,_xlfn.IFNA(MATCH(MID($B1367,5,4),Reference!$H:$H,0),0),LEFT($C1367,4)&lt;&gt;"8865"),$D1367,0)))))</f>
        <v>0</v>
      </c>
      <c r="J1367" s="14">
        <f t="shared" si="122"/>
        <v>420.4</v>
      </c>
      <c r="K1367" s="14">
        <f t="shared" si="123"/>
        <v>420.4</v>
      </c>
      <c r="L1367" s="14">
        <f t="shared" si="124"/>
        <v>0</v>
      </c>
      <c r="M1367" s="14" t="str">
        <f>IFERROR(IFERROR(INDEX(Reference!$C:$C,MATCH(VALUE(LEFT(B1367,(FIND("-",B1367,1)-1))),Reference!$B:$B,0)),INDEX(Reference!$C:$C,MATCH((LEFT(B1367,(FIND("-",B1367,1)-1))),Reference!$B:$B,0))),IFERROR(IF(FIND("-",B1367),"Asset Management",""),""))</f>
        <v>DBU/Power Systems Tech</v>
      </c>
      <c r="N1367" s="14" t="str">
        <f>_xlfn.IFNA(INDEX(Reference!$M:$N,MATCH($C1367,Reference!$M:$M,0),2),"Exclude")</f>
        <v>Nonlabor</v>
      </c>
      <c r="O1367" s="14" t="str">
        <f>VLOOKUP(X1367,'Department Detail'!$A$2:$F$5229,5,FALSE)</f>
        <v>Business Services - Finance &amp; Rates</v>
      </c>
      <c r="R1367" s="76"/>
      <c r="X1367" s="14">
        <v>9042</v>
      </c>
    </row>
    <row r="1368" spans="1:24" s="14" customFormat="1" ht="15" thickBot="1" x14ac:dyDescent="0.35">
      <c r="A1368" s="13"/>
      <c r="B1368" s="57" t="s">
        <v>700</v>
      </c>
      <c r="C1368" s="57" t="s">
        <v>191</v>
      </c>
      <c r="D1368" s="56">
        <v>312.26</v>
      </c>
      <c r="E1368" s="56"/>
      <c r="F1368" s="14">
        <f>IF(AND(LEFT($C1368,4)&lt;&gt;"8310")*OR(_xlfn.IFNA(MATCH(LEFT($B1368,8),Reference!$E:$E,0),0),(_xlfn.IFNA(MATCH(MID($B1368,5,4),Reference!$E:$E,0),0))),$D1368,)</f>
        <v>0</v>
      </c>
      <c r="G1368" s="14">
        <f t="shared" si="120"/>
        <v>0</v>
      </c>
      <c r="H1368" s="14">
        <f t="shared" si="121"/>
        <v>0</v>
      </c>
      <c r="I1368" s="14">
        <f>IF(AND(F1368=0,G1368=0,H1368=0,_xlfn.IFNA(MATCH(LEFT($B1368,8),Reference!$G:$G,0),0)),0,
IF(AND(F1368=0,G1368=0,H1368=0,_xlfn.IFNA(MATCH(LEFT($B1368,8),Reference!$H:$H,0),0)),$D1368,
IF(AND(F1368=0,G1368=0,H1368=0,_xlfn.IFNA(MATCH(LEFT($C1368,4),Reference!$H:$H,0),0)),$D1368,
IF((AND(F1368=0,G1368=0,H1368=0,(_xlfn.IFNA(MATCH(LEFT($B1368,4),Reference!$H:$H,0),0)))),$D1368,
IF(AND(F1368=0,G1368=0,H1368=0,_xlfn.IFNA(MATCH(MID($B1368,5,4),Reference!$H:$H,0),0),LEFT($C1368,4)&lt;&gt;"8865"),$D1368,0)))))</f>
        <v>0</v>
      </c>
      <c r="J1368" s="14">
        <f t="shared" si="122"/>
        <v>312.26</v>
      </c>
      <c r="K1368" s="14">
        <f t="shared" si="123"/>
        <v>312.26</v>
      </c>
      <c r="L1368" s="14">
        <f t="shared" si="124"/>
        <v>0</v>
      </c>
      <c r="M1368" s="14" t="str">
        <f>IFERROR(IFERROR(INDEX(Reference!$C:$C,MATCH(VALUE(LEFT(B1368,(FIND("-",B1368,1)-1))),Reference!$B:$B,0)),INDEX(Reference!$C:$C,MATCH((LEFT(B1368,(FIND("-",B1368,1)-1))),Reference!$B:$B,0))),IFERROR(IF(FIND("-",B1368),"Asset Management",""),""))</f>
        <v>DBU/Power Systems Tech</v>
      </c>
      <c r="N1368" s="14" t="str">
        <f>_xlfn.IFNA(INDEX(Reference!$M:$N,MATCH($C1368,Reference!$M:$M,0),2),"Exclude")</f>
        <v>Union Labor</v>
      </c>
      <c r="O1368" s="14" t="str">
        <f>VLOOKUP(X1368,'Department Detail'!$A$2:$F$5229,5,FALSE)</f>
        <v>Business Services - Finance &amp; Rates</v>
      </c>
      <c r="R1368" s="76"/>
      <c r="X1368" s="14">
        <v>9042</v>
      </c>
    </row>
    <row r="1369" spans="1:24" s="14" customFormat="1" ht="15" thickBot="1" x14ac:dyDescent="0.35">
      <c r="A1369" s="13"/>
      <c r="B1369" s="57" t="s">
        <v>701</v>
      </c>
      <c r="C1369" s="57" t="s">
        <v>186</v>
      </c>
      <c r="D1369" s="56">
        <v>2684.5600000000004</v>
      </c>
      <c r="E1369" s="56"/>
      <c r="F1369" s="14">
        <f>IF(AND(LEFT($C1369,4)&lt;&gt;"8310")*OR(_xlfn.IFNA(MATCH(LEFT($B1369,8),Reference!$E:$E,0),0),(_xlfn.IFNA(MATCH(MID($B1369,5,4),Reference!$E:$E,0),0))),$D1369,)</f>
        <v>0</v>
      </c>
      <c r="G1369" s="14">
        <f t="shared" si="120"/>
        <v>0</v>
      </c>
      <c r="H1369" s="14">
        <f t="shared" si="121"/>
        <v>0</v>
      </c>
      <c r="I1369" s="14">
        <f>IF(AND(F1369=0,G1369=0,H1369=0,_xlfn.IFNA(MATCH(LEFT($B1369,8),Reference!$G:$G,0),0)),0,
IF(AND(F1369=0,G1369=0,H1369=0,_xlfn.IFNA(MATCH(LEFT($B1369,8),Reference!$H:$H,0),0)),$D1369,
IF(AND(F1369=0,G1369=0,H1369=0,_xlfn.IFNA(MATCH(LEFT($C1369,4),Reference!$H:$H,0),0)),$D1369,
IF((AND(F1369=0,G1369=0,H1369=0,(_xlfn.IFNA(MATCH(LEFT($B1369,4),Reference!$H:$H,0),0)))),$D1369,
IF(AND(F1369=0,G1369=0,H1369=0,_xlfn.IFNA(MATCH(MID($B1369,5,4),Reference!$H:$H,0),0),LEFT($C1369,4)&lt;&gt;"8865"),$D1369,0)))))</f>
        <v>0</v>
      </c>
      <c r="J1369" s="14">
        <f t="shared" si="122"/>
        <v>2684.5600000000004</v>
      </c>
      <c r="K1369" s="14">
        <f t="shared" si="123"/>
        <v>2684.5600000000004</v>
      </c>
      <c r="L1369" s="14">
        <f t="shared" si="124"/>
        <v>0</v>
      </c>
      <c r="M1369" s="14" t="str">
        <f>IFERROR(IFERROR(INDEX(Reference!$C:$C,MATCH(VALUE(LEFT(B1369,(FIND("-",B1369,1)-1))),Reference!$B:$B,0)),INDEX(Reference!$C:$C,MATCH((LEFT(B1369,(FIND("-",B1369,1)-1))),Reference!$B:$B,0))),IFERROR(IF(FIND("-",B1369),"Asset Management",""),""))</f>
        <v>DBU/Power Systems Tech</v>
      </c>
      <c r="N1369" s="14" t="str">
        <f>_xlfn.IFNA(INDEX(Reference!$M:$N,MATCH($C1369,Reference!$M:$M,0),2),"Exclude")</f>
        <v>Union Labor</v>
      </c>
      <c r="O1369" s="14" t="str">
        <f>VLOOKUP(X1369,'Department Detail'!$A$2:$F$5229,5,FALSE)</f>
        <v>Business Services - Finance &amp; Rates</v>
      </c>
      <c r="R1369" s="76"/>
      <c r="X1369" s="14">
        <v>9042</v>
      </c>
    </row>
    <row r="1370" spans="1:24" s="14" customFormat="1" ht="15" thickBot="1" x14ac:dyDescent="0.35">
      <c r="A1370" s="13"/>
      <c r="B1370" s="57" t="s">
        <v>701</v>
      </c>
      <c r="C1370" s="57" t="s">
        <v>191</v>
      </c>
      <c r="D1370" s="56">
        <v>921.65</v>
      </c>
      <c r="E1370" s="56"/>
      <c r="F1370" s="14">
        <f>IF(AND(LEFT($C1370,4)&lt;&gt;"8310")*OR(_xlfn.IFNA(MATCH(LEFT($B1370,8),Reference!$E:$E,0),0),(_xlfn.IFNA(MATCH(MID($B1370,5,4),Reference!$E:$E,0),0))),$D1370,)</f>
        <v>0</v>
      </c>
      <c r="G1370" s="14">
        <f t="shared" si="120"/>
        <v>0</v>
      </c>
      <c r="H1370" s="14">
        <f t="shared" si="121"/>
        <v>0</v>
      </c>
      <c r="I1370" s="14">
        <f>IF(AND(F1370=0,G1370=0,H1370=0,_xlfn.IFNA(MATCH(LEFT($B1370,8),Reference!$G:$G,0),0)),0,
IF(AND(F1370=0,G1370=0,H1370=0,_xlfn.IFNA(MATCH(LEFT($B1370,8),Reference!$H:$H,0),0)),$D1370,
IF(AND(F1370=0,G1370=0,H1370=0,_xlfn.IFNA(MATCH(LEFT($C1370,4),Reference!$H:$H,0),0)),$D1370,
IF((AND(F1370=0,G1370=0,H1370=0,(_xlfn.IFNA(MATCH(LEFT($B1370,4),Reference!$H:$H,0),0)))),$D1370,
IF(AND(F1370=0,G1370=0,H1370=0,_xlfn.IFNA(MATCH(MID($B1370,5,4),Reference!$H:$H,0),0),LEFT($C1370,4)&lt;&gt;"8865"),$D1370,0)))))</f>
        <v>0</v>
      </c>
      <c r="J1370" s="14">
        <f t="shared" si="122"/>
        <v>921.65</v>
      </c>
      <c r="K1370" s="14">
        <f t="shared" si="123"/>
        <v>921.65</v>
      </c>
      <c r="L1370" s="14">
        <f t="shared" si="124"/>
        <v>0</v>
      </c>
      <c r="M1370" s="14" t="str">
        <f>IFERROR(IFERROR(INDEX(Reference!$C:$C,MATCH(VALUE(LEFT(B1370,(FIND("-",B1370,1)-1))),Reference!$B:$B,0)),INDEX(Reference!$C:$C,MATCH((LEFT(B1370,(FIND("-",B1370,1)-1))),Reference!$B:$B,0))),IFERROR(IF(FIND("-",B1370),"Asset Management",""),""))</f>
        <v>DBU/Power Systems Tech</v>
      </c>
      <c r="N1370" s="14" t="str">
        <f>_xlfn.IFNA(INDEX(Reference!$M:$N,MATCH($C1370,Reference!$M:$M,0),2),"Exclude")</f>
        <v>Union Labor</v>
      </c>
      <c r="O1370" s="14" t="str">
        <f>VLOOKUP(X1370,'Department Detail'!$A$2:$F$5229,5,FALSE)</f>
        <v>Business Services - Finance &amp; Rates</v>
      </c>
      <c r="R1370" s="76"/>
      <c r="X1370" s="14">
        <v>9042</v>
      </c>
    </row>
    <row r="1371" spans="1:24" s="14" customFormat="1" ht="15" thickBot="1" x14ac:dyDescent="0.35">
      <c r="A1371" s="13"/>
      <c r="B1371" s="57" t="s">
        <v>702</v>
      </c>
      <c r="C1371" s="57" t="s">
        <v>190</v>
      </c>
      <c r="D1371" s="56">
        <v>96.960000000000008</v>
      </c>
      <c r="E1371" s="56"/>
      <c r="F1371" s="14">
        <f>IF(AND(LEFT($C1371,4)&lt;&gt;"8310")*OR(_xlfn.IFNA(MATCH(LEFT($B1371,8),Reference!$E:$E,0),0),(_xlfn.IFNA(MATCH(MID($B1371,5,4),Reference!$E:$E,0),0))),$D1371,)</f>
        <v>0</v>
      </c>
      <c r="G1371" s="14">
        <f t="shared" si="120"/>
        <v>0</v>
      </c>
      <c r="H1371" s="14">
        <f t="shared" si="121"/>
        <v>0</v>
      </c>
      <c r="I1371" s="14">
        <f>IF(AND(F1371=0,G1371=0,H1371=0,_xlfn.IFNA(MATCH(LEFT($B1371,8),Reference!$G:$G,0),0)),0,
IF(AND(F1371=0,G1371=0,H1371=0,_xlfn.IFNA(MATCH(LEFT($B1371,8),Reference!$H:$H,0),0)),$D1371,
IF(AND(F1371=0,G1371=0,H1371=0,_xlfn.IFNA(MATCH(LEFT($C1371,4),Reference!$H:$H,0),0)),$D1371,
IF((AND(F1371=0,G1371=0,H1371=0,(_xlfn.IFNA(MATCH(LEFT($B1371,4),Reference!$H:$H,0),0)))),$D1371,
IF(AND(F1371=0,G1371=0,H1371=0,_xlfn.IFNA(MATCH(MID($B1371,5,4),Reference!$H:$H,0),0),LEFT($C1371,4)&lt;&gt;"8865"),$D1371,0)))))</f>
        <v>0</v>
      </c>
      <c r="J1371" s="14">
        <f t="shared" si="122"/>
        <v>96.960000000000008</v>
      </c>
      <c r="K1371" s="14">
        <f t="shared" si="123"/>
        <v>96.960000000000008</v>
      </c>
      <c r="L1371" s="14">
        <f t="shared" si="124"/>
        <v>0</v>
      </c>
      <c r="M1371" s="14" t="str">
        <f>IFERROR(IFERROR(INDEX(Reference!$C:$C,MATCH(VALUE(LEFT(B1371,(FIND("-",B1371,1)-1))),Reference!$B:$B,0)),INDEX(Reference!$C:$C,MATCH((LEFT(B1371,(FIND("-",B1371,1)-1))),Reference!$B:$B,0))),IFERROR(IF(FIND("-",B1371),"Asset Management",""),""))</f>
        <v>DBU/Power Systems Tech</v>
      </c>
      <c r="N1371" s="14" t="str">
        <f>_xlfn.IFNA(INDEX(Reference!$M:$N,MATCH($C1371,Reference!$M:$M,0),2),"Exclude")</f>
        <v>Nonlabor</v>
      </c>
      <c r="O1371" s="14" t="str">
        <f>VLOOKUP(X1371,'Department Detail'!$A$2:$F$5229,5,FALSE)</f>
        <v>Business Services - Finance &amp; Rates</v>
      </c>
      <c r="R1371" s="76"/>
      <c r="X1371" s="14">
        <v>9042</v>
      </c>
    </row>
    <row r="1372" spans="1:24" s="14" customFormat="1" ht="15" thickBot="1" x14ac:dyDescent="0.35">
      <c r="A1372" s="13"/>
      <c r="B1372" s="57" t="s">
        <v>702</v>
      </c>
      <c r="C1372" s="57" t="s">
        <v>186</v>
      </c>
      <c r="D1372" s="56">
        <v>11689.772000000001</v>
      </c>
      <c r="E1372" s="56"/>
      <c r="F1372" s="14">
        <f>IF(AND(LEFT($C1372,4)&lt;&gt;"8310")*OR(_xlfn.IFNA(MATCH(LEFT($B1372,8),Reference!$E:$E,0),0),(_xlfn.IFNA(MATCH(MID($B1372,5,4),Reference!$E:$E,0),0))),$D1372,)</f>
        <v>0</v>
      </c>
      <c r="G1372" s="14">
        <f t="shared" si="120"/>
        <v>0</v>
      </c>
      <c r="H1372" s="14">
        <f t="shared" si="121"/>
        <v>0</v>
      </c>
      <c r="I1372" s="14">
        <f>IF(AND(F1372=0,G1372=0,H1372=0,_xlfn.IFNA(MATCH(LEFT($B1372,8),Reference!$G:$G,0),0)),0,
IF(AND(F1372=0,G1372=0,H1372=0,_xlfn.IFNA(MATCH(LEFT($B1372,8),Reference!$H:$H,0),0)),$D1372,
IF(AND(F1372=0,G1372=0,H1372=0,_xlfn.IFNA(MATCH(LEFT($C1372,4),Reference!$H:$H,0),0)),$D1372,
IF((AND(F1372=0,G1372=0,H1372=0,(_xlfn.IFNA(MATCH(LEFT($B1372,4),Reference!$H:$H,0),0)))),$D1372,
IF(AND(F1372=0,G1372=0,H1372=0,_xlfn.IFNA(MATCH(MID($B1372,5,4),Reference!$H:$H,0),0),LEFT($C1372,4)&lt;&gt;"8865"),$D1372,0)))))</f>
        <v>0</v>
      </c>
      <c r="J1372" s="14">
        <f t="shared" si="122"/>
        <v>11689.772000000001</v>
      </c>
      <c r="K1372" s="14">
        <f t="shared" si="123"/>
        <v>11689.772000000001</v>
      </c>
      <c r="L1372" s="14">
        <f t="shared" si="124"/>
        <v>0</v>
      </c>
      <c r="M1372" s="14" t="str">
        <f>IFERROR(IFERROR(INDEX(Reference!$C:$C,MATCH(VALUE(LEFT(B1372,(FIND("-",B1372,1)-1))),Reference!$B:$B,0)),INDEX(Reference!$C:$C,MATCH((LEFT(B1372,(FIND("-",B1372,1)-1))),Reference!$B:$B,0))),IFERROR(IF(FIND("-",B1372),"Asset Management",""),""))</f>
        <v>DBU/Power Systems Tech</v>
      </c>
      <c r="N1372" s="14" t="str">
        <f>_xlfn.IFNA(INDEX(Reference!$M:$N,MATCH($C1372,Reference!$M:$M,0),2),"Exclude")</f>
        <v>Union Labor</v>
      </c>
      <c r="O1372" s="14" t="str">
        <f>VLOOKUP(X1372,'Department Detail'!$A$2:$F$5229,5,FALSE)</f>
        <v>Business Services - Finance &amp; Rates</v>
      </c>
      <c r="R1372" s="76"/>
      <c r="X1372" s="14">
        <v>9042</v>
      </c>
    </row>
    <row r="1373" spans="1:24" s="14" customFormat="1" ht="15" thickBot="1" x14ac:dyDescent="0.35">
      <c r="A1373" s="13"/>
      <c r="B1373" s="57" t="s">
        <v>702</v>
      </c>
      <c r="C1373" s="57" t="s">
        <v>231</v>
      </c>
      <c r="D1373" s="56">
        <v>48.2</v>
      </c>
      <c r="E1373" s="56"/>
      <c r="F1373" s="14">
        <f>IF(AND(LEFT($C1373,4)&lt;&gt;"8310")*OR(_xlfn.IFNA(MATCH(LEFT($B1373,8),Reference!$E:$E,0),0),(_xlfn.IFNA(MATCH(MID($B1373,5,4),Reference!$E:$E,0),0))),$D1373,)</f>
        <v>0</v>
      </c>
      <c r="G1373" s="14">
        <f t="shared" si="120"/>
        <v>0</v>
      </c>
      <c r="H1373" s="14">
        <f t="shared" si="121"/>
        <v>0</v>
      </c>
      <c r="I1373" s="14">
        <f>IF(AND(F1373=0,G1373=0,H1373=0,_xlfn.IFNA(MATCH(LEFT($B1373,8),Reference!$G:$G,0),0)),0,
IF(AND(F1373=0,G1373=0,H1373=0,_xlfn.IFNA(MATCH(LEFT($B1373,8),Reference!$H:$H,0),0)),$D1373,
IF(AND(F1373=0,G1373=0,H1373=0,_xlfn.IFNA(MATCH(LEFT($C1373,4),Reference!$H:$H,0),0)),$D1373,
IF((AND(F1373=0,G1373=0,H1373=0,(_xlfn.IFNA(MATCH(LEFT($B1373,4),Reference!$H:$H,0),0)))),$D1373,
IF(AND(F1373=0,G1373=0,H1373=0,_xlfn.IFNA(MATCH(MID($B1373,5,4),Reference!$H:$H,0),0),LEFT($C1373,4)&lt;&gt;"8865"),$D1373,0)))))</f>
        <v>0</v>
      </c>
      <c r="J1373" s="14">
        <f t="shared" si="122"/>
        <v>48.2</v>
      </c>
      <c r="K1373" s="14">
        <f t="shared" si="123"/>
        <v>48.2</v>
      </c>
      <c r="L1373" s="14">
        <f t="shared" si="124"/>
        <v>0</v>
      </c>
      <c r="M1373" s="14" t="str">
        <f>IFERROR(IFERROR(INDEX(Reference!$C:$C,MATCH(VALUE(LEFT(B1373,(FIND("-",B1373,1)-1))),Reference!$B:$B,0)),INDEX(Reference!$C:$C,MATCH((LEFT(B1373,(FIND("-",B1373,1)-1))),Reference!$B:$B,0))),IFERROR(IF(FIND("-",B1373),"Asset Management",""),""))</f>
        <v>DBU/Power Systems Tech</v>
      </c>
      <c r="N1373" s="14" t="str">
        <f>_xlfn.IFNA(INDEX(Reference!$M:$N,MATCH($C1373,Reference!$M:$M,0),2),"Exclude")</f>
        <v>Nonlabor</v>
      </c>
      <c r="O1373" s="14" t="str">
        <f>VLOOKUP(X1373,'Department Detail'!$A$2:$F$5229,5,FALSE)</f>
        <v>Business Services - Finance &amp; Rates</v>
      </c>
      <c r="R1373" s="76"/>
      <c r="X1373" s="14">
        <v>9042</v>
      </c>
    </row>
    <row r="1374" spans="1:24" s="14" customFormat="1" ht="15" thickBot="1" x14ac:dyDescent="0.35">
      <c r="A1374" s="13"/>
      <c r="B1374" s="57" t="s">
        <v>702</v>
      </c>
      <c r="C1374" s="57" t="s">
        <v>182</v>
      </c>
      <c r="D1374" s="56">
        <v>2728.7839999999997</v>
      </c>
      <c r="E1374" s="56"/>
      <c r="F1374" s="14">
        <f>IF(AND(LEFT($C1374,4)&lt;&gt;"8310")*OR(_xlfn.IFNA(MATCH(LEFT($B1374,8),Reference!$E:$E,0),0),(_xlfn.IFNA(MATCH(MID($B1374,5,4),Reference!$E:$E,0),0))),$D1374,)</f>
        <v>0</v>
      </c>
      <c r="G1374" s="14">
        <f t="shared" si="120"/>
        <v>0</v>
      </c>
      <c r="H1374" s="14">
        <f t="shared" si="121"/>
        <v>0</v>
      </c>
      <c r="I1374" s="14">
        <f>IF(AND(F1374=0,G1374=0,H1374=0,_xlfn.IFNA(MATCH(LEFT($B1374,8),Reference!$G:$G,0),0)),0,
IF(AND(F1374=0,G1374=0,H1374=0,_xlfn.IFNA(MATCH(LEFT($B1374,8),Reference!$H:$H,0),0)),$D1374,
IF(AND(F1374=0,G1374=0,H1374=0,_xlfn.IFNA(MATCH(LEFT($C1374,4),Reference!$H:$H,0),0)),$D1374,
IF((AND(F1374=0,G1374=0,H1374=0,(_xlfn.IFNA(MATCH(LEFT($B1374,4),Reference!$H:$H,0),0)))),$D1374,
IF(AND(F1374=0,G1374=0,H1374=0,_xlfn.IFNA(MATCH(MID($B1374,5,4),Reference!$H:$H,0),0),LEFT($C1374,4)&lt;&gt;"8865"),$D1374,0)))))</f>
        <v>0</v>
      </c>
      <c r="J1374" s="14">
        <f t="shared" si="122"/>
        <v>2728.7839999999997</v>
      </c>
      <c r="K1374" s="14">
        <f t="shared" si="123"/>
        <v>2728.7839999999997</v>
      </c>
      <c r="L1374" s="14">
        <f t="shared" si="124"/>
        <v>0</v>
      </c>
      <c r="M1374" s="14" t="str">
        <f>IFERROR(IFERROR(INDEX(Reference!$C:$C,MATCH(VALUE(LEFT(B1374,(FIND("-",B1374,1)-1))),Reference!$B:$B,0)),INDEX(Reference!$C:$C,MATCH((LEFT(B1374,(FIND("-",B1374,1)-1))),Reference!$B:$B,0))),IFERROR(IF(FIND("-",B1374),"Asset Management",""),""))</f>
        <v>DBU/Power Systems Tech</v>
      </c>
      <c r="N1374" s="14" t="str">
        <f>_xlfn.IFNA(INDEX(Reference!$M:$N,MATCH($C1374,Reference!$M:$M,0),2),"Exclude")</f>
        <v>Nonlabor</v>
      </c>
      <c r="O1374" s="14" t="str">
        <f>VLOOKUP(X1374,'Department Detail'!$A$2:$F$5229,5,FALSE)</f>
        <v>Business Services - Finance &amp; Rates</v>
      </c>
      <c r="R1374" s="76"/>
      <c r="X1374" s="14">
        <v>9042</v>
      </c>
    </row>
    <row r="1375" spans="1:24" s="14" customFormat="1" ht="15" thickBot="1" x14ac:dyDescent="0.35">
      <c r="A1375" s="13"/>
      <c r="B1375" s="57" t="s">
        <v>702</v>
      </c>
      <c r="C1375" s="57" t="s">
        <v>191</v>
      </c>
      <c r="D1375" s="56">
        <v>3962.0059999999999</v>
      </c>
      <c r="E1375" s="56"/>
      <c r="F1375" s="14">
        <f>IF(AND(LEFT($C1375,4)&lt;&gt;"8310")*OR(_xlfn.IFNA(MATCH(LEFT($B1375,8),Reference!$E:$E,0),0),(_xlfn.IFNA(MATCH(MID($B1375,5,4),Reference!$E:$E,0),0))),$D1375,)</f>
        <v>0</v>
      </c>
      <c r="G1375" s="14">
        <f t="shared" si="120"/>
        <v>0</v>
      </c>
      <c r="H1375" s="14">
        <f t="shared" si="121"/>
        <v>0</v>
      </c>
      <c r="I1375" s="14">
        <f>IF(AND(F1375=0,G1375=0,H1375=0,_xlfn.IFNA(MATCH(LEFT($B1375,8),Reference!$G:$G,0),0)),0,
IF(AND(F1375=0,G1375=0,H1375=0,_xlfn.IFNA(MATCH(LEFT($B1375,8),Reference!$H:$H,0),0)),$D1375,
IF(AND(F1375=0,G1375=0,H1375=0,_xlfn.IFNA(MATCH(LEFT($C1375,4),Reference!$H:$H,0),0)),$D1375,
IF((AND(F1375=0,G1375=0,H1375=0,(_xlfn.IFNA(MATCH(LEFT($B1375,4),Reference!$H:$H,0),0)))),$D1375,
IF(AND(F1375=0,G1375=0,H1375=0,_xlfn.IFNA(MATCH(MID($B1375,5,4),Reference!$H:$H,0),0),LEFT($C1375,4)&lt;&gt;"8865"),$D1375,0)))))</f>
        <v>0</v>
      </c>
      <c r="J1375" s="14">
        <f t="shared" si="122"/>
        <v>3962.0059999999999</v>
      </c>
      <c r="K1375" s="14">
        <f t="shared" si="123"/>
        <v>3962.0059999999999</v>
      </c>
      <c r="L1375" s="14">
        <f t="shared" si="124"/>
        <v>0</v>
      </c>
      <c r="M1375" s="14" t="str">
        <f>IFERROR(IFERROR(INDEX(Reference!$C:$C,MATCH(VALUE(LEFT(B1375,(FIND("-",B1375,1)-1))),Reference!$B:$B,0)),INDEX(Reference!$C:$C,MATCH((LEFT(B1375,(FIND("-",B1375,1)-1))),Reference!$B:$B,0))),IFERROR(IF(FIND("-",B1375),"Asset Management",""),""))</f>
        <v>DBU/Power Systems Tech</v>
      </c>
      <c r="N1375" s="14" t="str">
        <f>_xlfn.IFNA(INDEX(Reference!$M:$N,MATCH($C1375,Reference!$M:$M,0),2),"Exclude")</f>
        <v>Union Labor</v>
      </c>
      <c r="O1375" s="14" t="str">
        <f>VLOOKUP(X1375,'Department Detail'!$A$2:$F$5229,5,FALSE)</f>
        <v>Business Services - Finance &amp; Rates</v>
      </c>
      <c r="R1375" s="76"/>
      <c r="X1375" s="14">
        <v>9042</v>
      </c>
    </row>
    <row r="1376" spans="1:24" s="14" customFormat="1" ht="15" thickBot="1" x14ac:dyDescent="0.35">
      <c r="A1376" s="13"/>
      <c r="B1376" s="57" t="s">
        <v>703</v>
      </c>
      <c r="C1376" s="57" t="s">
        <v>186</v>
      </c>
      <c r="D1376" s="56">
        <v>996.28</v>
      </c>
      <c r="E1376" s="56"/>
      <c r="F1376" s="14">
        <f>IF(AND(LEFT($C1376,4)&lt;&gt;"8310")*OR(_xlfn.IFNA(MATCH(LEFT($B1376,8),Reference!$E:$E,0),0),(_xlfn.IFNA(MATCH(MID($B1376,5,4),Reference!$E:$E,0),0))),$D1376,)</f>
        <v>0</v>
      </c>
      <c r="G1376" s="14">
        <f t="shared" si="120"/>
        <v>0</v>
      </c>
      <c r="H1376" s="14">
        <f t="shared" si="121"/>
        <v>0</v>
      </c>
      <c r="I1376" s="14">
        <f>IF(AND(F1376=0,G1376=0,H1376=0,_xlfn.IFNA(MATCH(LEFT($B1376,8),Reference!$G:$G,0),0)),0,
IF(AND(F1376=0,G1376=0,H1376=0,_xlfn.IFNA(MATCH(LEFT($B1376,8),Reference!$H:$H,0),0)),$D1376,
IF(AND(F1376=0,G1376=0,H1376=0,_xlfn.IFNA(MATCH(LEFT($C1376,4),Reference!$H:$H,0),0)),$D1376,
IF((AND(F1376=0,G1376=0,H1376=0,(_xlfn.IFNA(MATCH(LEFT($B1376,4),Reference!$H:$H,0),0)))),$D1376,
IF(AND(F1376=0,G1376=0,H1376=0,_xlfn.IFNA(MATCH(MID($B1376,5,4),Reference!$H:$H,0),0),LEFT($C1376,4)&lt;&gt;"8865"),$D1376,0)))))</f>
        <v>0</v>
      </c>
      <c r="J1376" s="14">
        <f t="shared" si="122"/>
        <v>996.28</v>
      </c>
      <c r="K1376" s="14">
        <f t="shared" si="123"/>
        <v>996.28</v>
      </c>
      <c r="L1376" s="14">
        <f t="shared" si="124"/>
        <v>0</v>
      </c>
      <c r="M1376" s="14" t="str">
        <f>IFERROR(IFERROR(INDEX(Reference!$C:$C,MATCH(VALUE(LEFT(B1376,(FIND("-",B1376,1)-1))),Reference!$B:$B,0)),INDEX(Reference!$C:$C,MATCH((LEFT(B1376,(FIND("-",B1376,1)-1))),Reference!$B:$B,0))),IFERROR(IF(FIND("-",B1376),"Asset Management",""),""))</f>
        <v>DBU/Power Systems Tech</v>
      </c>
      <c r="N1376" s="14" t="str">
        <f>_xlfn.IFNA(INDEX(Reference!$M:$N,MATCH($C1376,Reference!$M:$M,0),2),"Exclude")</f>
        <v>Union Labor</v>
      </c>
      <c r="O1376" s="14" t="str">
        <f>VLOOKUP(X1376,'Department Detail'!$A$2:$F$5229,5,FALSE)</f>
        <v>Business Services - Finance &amp; Rates</v>
      </c>
      <c r="R1376" s="76"/>
      <c r="X1376" s="14">
        <v>9042</v>
      </c>
    </row>
    <row r="1377" spans="1:24" s="14" customFormat="1" ht="15" thickBot="1" x14ac:dyDescent="0.35">
      <c r="A1377" s="13"/>
      <c r="B1377" s="57" t="s">
        <v>703</v>
      </c>
      <c r="C1377" s="57" t="s">
        <v>182</v>
      </c>
      <c r="D1377" s="56">
        <v>322.60000000000002</v>
      </c>
      <c r="E1377" s="56"/>
      <c r="F1377" s="14">
        <f>IF(AND(LEFT($C1377,4)&lt;&gt;"8310")*OR(_xlfn.IFNA(MATCH(LEFT($B1377,8),Reference!$E:$E,0),0),(_xlfn.IFNA(MATCH(MID($B1377,5,4),Reference!$E:$E,0),0))),$D1377,)</f>
        <v>0</v>
      </c>
      <c r="G1377" s="14">
        <f t="shared" si="120"/>
        <v>0</v>
      </c>
      <c r="H1377" s="14">
        <f t="shared" si="121"/>
        <v>0</v>
      </c>
      <c r="I1377" s="14">
        <f>IF(AND(F1377=0,G1377=0,H1377=0,_xlfn.IFNA(MATCH(LEFT($B1377,8),Reference!$G:$G,0),0)),0,
IF(AND(F1377=0,G1377=0,H1377=0,_xlfn.IFNA(MATCH(LEFT($B1377,8),Reference!$H:$H,0),0)),$D1377,
IF(AND(F1377=0,G1377=0,H1377=0,_xlfn.IFNA(MATCH(LEFT($C1377,4),Reference!$H:$H,0),0)),$D1377,
IF((AND(F1377=0,G1377=0,H1377=0,(_xlfn.IFNA(MATCH(LEFT($B1377,4),Reference!$H:$H,0),0)))),$D1377,
IF(AND(F1377=0,G1377=0,H1377=0,_xlfn.IFNA(MATCH(MID($B1377,5,4),Reference!$H:$H,0),0),LEFT($C1377,4)&lt;&gt;"8865"),$D1377,0)))))</f>
        <v>0</v>
      </c>
      <c r="J1377" s="14">
        <f t="shared" si="122"/>
        <v>322.60000000000002</v>
      </c>
      <c r="K1377" s="14">
        <f t="shared" si="123"/>
        <v>322.60000000000002</v>
      </c>
      <c r="L1377" s="14">
        <f t="shared" si="124"/>
        <v>0</v>
      </c>
      <c r="M1377" s="14" t="str">
        <f>IFERROR(IFERROR(INDEX(Reference!$C:$C,MATCH(VALUE(LEFT(B1377,(FIND("-",B1377,1)-1))),Reference!$B:$B,0)),INDEX(Reference!$C:$C,MATCH((LEFT(B1377,(FIND("-",B1377,1)-1))),Reference!$B:$B,0))),IFERROR(IF(FIND("-",B1377),"Asset Management",""),""))</f>
        <v>DBU/Power Systems Tech</v>
      </c>
      <c r="N1377" s="14" t="str">
        <f>_xlfn.IFNA(INDEX(Reference!$M:$N,MATCH($C1377,Reference!$M:$M,0),2),"Exclude")</f>
        <v>Nonlabor</v>
      </c>
      <c r="O1377" s="14" t="str">
        <f>VLOOKUP(X1377,'Department Detail'!$A$2:$F$5229,5,FALSE)</f>
        <v>Business Services - Finance &amp; Rates</v>
      </c>
      <c r="R1377" s="76"/>
      <c r="X1377" s="14">
        <v>9042</v>
      </c>
    </row>
    <row r="1378" spans="1:24" s="14" customFormat="1" ht="15" thickBot="1" x14ac:dyDescent="0.35">
      <c r="A1378" s="13"/>
      <c r="B1378" s="57" t="s">
        <v>703</v>
      </c>
      <c r="C1378" s="57" t="s">
        <v>191</v>
      </c>
      <c r="D1378" s="56">
        <v>61.800000000000026</v>
      </c>
      <c r="E1378" s="56"/>
      <c r="F1378" s="14">
        <f>IF(AND(LEFT($C1378,4)&lt;&gt;"8310")*OR(_xlfn.IFNA(MATCH(LEFT($B1378,8),Reference!$E:$E,0),0),(_xlfn.IFNA(MATCH(MID($B1378,5,4),Reference!$E:$E,0),0))),$D1378,)</f>
        <v>0</v>
      </c>
      <c r="G1378" s="14">
        <f t="shared" si="120"/>
        <v>0</v>
      </c>
      <c r="H1378" s="14">
        <f t="shared" si="121"/>
        <v>0</v>
      </c>
      <c r="I1378" s="14">
        <f>IF(AND(F1378=0,G1378=0,H1378=0,_xlfn.IFNA(MATCH(LEFT($B1378,8),Reference!$G:$G,0),0)),0,
IF(AND(F1378=0,G1378=0,H1378=0,_xlfn.IFNA(MATCH(LEFT($B1378,8),Reference!$H:$H,0),0)),$D1378,
IF(AND(F1378=0,G1378=0,H1378=0,_xlfn.IFNA(MATCH(LEFT($C1378,4),Reference!$H:$H,0),0)),$D1378,
IF((AND(F1378=0,G1378=0,H1378=0,(_xlfn.IFNA(MATCH(LEFT($B1378,4),Reference!$H:$H,0),0)))),$D1378,
IF(AND(F1378=0,G1378=0,H1378=0,_xlfn.IFNA(MATCH(MID($B1378,5,4),Reference!$H:$H,0),0),LEFT($C1378,4)&lt;&gt;"8865"),$D1378,0)))))</f>
        <v>0</v>
      </c>
      <c r="J1378" s="14">
        <f t="shared" si="122"/>
        <v>61.800000000000026</v>
      </c>
      <c r="K1378" s="14">
        <f t="shared" si="123"/>
        <v>61.800000000000026</v>
      </c>
      <c r="L1378" s="14">
        <f t="shared" si="124"/>
        <v>0</v>
      </c>
      <c r="M1378" s="14" t="str">
        <f>IFERROR(IFERROR(INDEX(Reference!$C:$C,MATCH(VALUE(LEFT(B1378,(FIND("-",B1378,1)-1))),Reference!$B:$B,0)),INDEX(Reference!$C:$C,MATCH((LEFT(B1378,(FIND("-",B1378,1)-1))),Reference!$B:$B,0))),IFERROR(IF(FIND("-",B1378),"Asset Management",""),""))</f>
        <v>DBU/Power Systems Tech</v>
      </c>
      <c r="N1378" s="14" t="str">
        <f>_xlfn.IFNA(INDEX(Reference!$M:$N,MATCH($C1378,Reference!$M:$M,0),2),"Exclude")</f>
        <v>Union Labor</v>
      </c>
      <c r="O1378" s="14" t="str">
        <f>VLOOKUP(X1378,'Department Detail'!$A$2:$F$5229,5,FALSE)</f>
        <v>Business Services - Finance &amp; Rates</v>
      </c>
      <c r="R1378" s="76"/>
      <c r="X1378" s="14">
        <v>9042</v>
      </c>
    </row>
    <row r="1379" spans="1:24" s="14" customFormat="1" ht="15" thickBot="1" x14ac:dyDescent="0.35">
      <c r="A1379" s="13"/>
      <c r="B1379" s="57" t="s">
        <v>704</v>
      </c>
      <c r="C1379" s="57" t="s">
        <v>185</v>
      </c>
      <c r="D1379" s="56">
        <v>22.687999999999999</v>
      </c>
      <c r="E1379" s="56"/>
      <c r="F1379" s="14">
        <f>IF(AND(LEFT($C1379,4)&lt;&gt;"8310")*OR(_xlfn.IFNA(MATCH(LEFT($B1379,8),Reference!$E:$E,0),0),(_xlfn.IFNA(MATCH(MID($B1379,5,4),Reference!$E:$E,0),0))),$D1379,)</f>
        <v>0</v>
      </c>
      <c r="G1379" s="14">
        <f t="shared" si="120"/>
        <v>0</v>
      </c>
      <c r="H1379" s="14">
        <f t="shared" si="121"/>
        <v>0</v>
      </c>
      <c r="I1379" s="14">
        <f>IF(AND(F1379=0,G1379=0,H1379=0,_xlfn.IFNA(MATCH(LEFT($B1379,8),Reference!$G:$G,0),0)),0,
IF(AND(F1379=0,G1379=0,H1379=0,_xlfn.IFNA(MATCH(LEFT($B1379,8),Reference!$H:$H,0),0)),$D1379,
IF(AND(F1379=0,G1379=0,H1379=0,_xlfn.IFNA(MATCH(LEFT($C1379,4),Reference!$H:$H,0),0)),$D1379,
IF((AND(F1379=0,G1379=0,H1379=0,(_xlfn.IFNA(MATCH(LEFT($B1379,4),Reference!$H:$H,0),0)))),$D1379,
IF(AND(F1379=0,G1379=0,H1379=0,_xlfn.IFNA(MATCH(MID($B1379,5,4),Reference!$H:$H,0),0),LEFT($C1379,4)&lt;&gt;"8865"),$D1379,0)))))</f>
        <v>0</v>
      </c>
      <c r="J1379" s="14">
        <f t="shared" si="122"/>
        <v>22.687999999999999</v>
      </c>
      <c r="K1379" s="14">
        <f t="shared" si="123"/>
        <v>22.687999999999999</v>
      </c>
      <c r="L1379" s="14">
        <f t="shared" si="124"/>
        <v>0</v>
      </c>
      <c r="M1379" s="14" t="str">
        <f>IFERROR(IFERROR(INDEX(Reference!$C:$C,MATCH(VALUE(LEFT(B1379,(FIND("-",B1379,1)-1))),Reference!$B:$B,0)),INDEX(Reference!$C:$C,MATCH((LEFT(B1379,(FIND("-",B1379,1)-1))),Reference!$B:$B,0))),IFERROR(IF(FIND("-",B1379),"Asset Management",""),""))</f>
        <v>DBU/Power Systems Tech</v>
      </c>
      <c r="N1379" s="14" t="str">
        <f>_xlfn.IFNA(INDEX(Reference!$M:$N,MATCH($C1379,Reference!$M:$M,0),2),"Exclude")</f>
        <v>NonUnion Labor</v>
      </c>
      <c r="O1379" s="14" t="str">
        <f>VLOOKUP(X1379,'Department Detail'!$A$2:$F$5229,5,FALSE)</f>
        <v>Business Services - Finance &amp; Rates</v>
      </c>
      <c r="R1379" s="76"/>
      <c r="X1379" s="14">
        <v>9042</v>
      </c>
    </row>
    <row r="1380" spans="1:24" s="14" customFormat="1" ht="15" thickBot="1" x14ac:dyDescent="0.35">
      <c r="A1380" s="13"/>
      <c r="B1380" s="57" t="s">
        <v>704</v>
      </c>
      <c r="C1380" s="57" t="s">
        <v>186</v>
      </c>
      <c r="D1380" s="56">
        <v>2319.52</v>
      </c>
      <c r="E1380" s="56"/>
      <c r="F1380" s="14">
        <f>IF(AND(LEFT($C1380,4)&lt;&gt;"8310")*OR(_xlfn.IFNA(MATCH(LEFT($B1380,8),Reference!$E:$E,0),0),(_xlfn.IFNA(MATCH(MID($B1380,5,4),Reference!$E:$E,0),0))),$D1380,)</f>
        <v>0</v>
      </c>
      <c r="G1380" s="14">
        <f t="shared" si="120"/>
        <v>0</v>
      </c>
      <c r="H1380" s="14">
        <f t="shared" si="121"/>
        <v>0</v>
      </c>
      <c r="I1380" s="14">
        <f>IF(AND(F1380=0,G1380=0,H1380=0,_xlfn.IFNA(MATCH(LEFT($B1380,8),Reference!$G:$G,0),0)),0,
IF(AND(F1380=0,G1380=0,H1380=0,_xlfn.IFNA(MATCH(LEFT($B1380,8),Reference!$H:$H,0),0)),$D1380,
IF(AND(F1380=0,G1380=0,H1380=0,_xlfn.IFNA(MATCH(LEFT($C1380,4),Reference!$H:$H,0),0)),$D1380,
IF((AND(F1380=0,G1380=0,H1380=0,(_xlfn.IFNA(MATCH(LEFT($B1380,4),Reference!$H:$H,0),0)))),$D1380,
IF(AND(F1380=0,G1380=0,H1380=0,_xlfn.IFNA(MATCH(MID($B1380,5,4),Reference!$H:$H,0),0),LEFT($C1380,4)&lt;&gt;"8865"),$D1380,0)))))</f>
        <v>0</v>
      </c>
      <c r="J1380" s="14">
        <f t="shared" si="122"/>
        <v>2319.52</v>
      </c>
      <c r="K1380" s="14">
        <f t="shared" si="123"/>
        <v>2319.52</v>
      </c>
      <c r="L1380" s="14">
        <f t="shared" si="124"/>
        <v>0</v>
      </c>
      <c r="M1380" s="14" t="str">
        <f>IFERROR(IFERROR(INDEX(Reference!$C:$C,MATCH(VALUE(LEFT(B1380,(FIND("-",B1380,1)-1))),Reference!$B:$B,0)),INDEX(Reference!$C:$C,MATCH((LEFT(B1380,(FIND("-",B1380,1)-1))),Reference!$B:$B,0))),IFERROR(IF(FIND("-",B1380),"Asset Management",""),""))</f>
        <v>DBU/Power Systems Tech</v>
      </c>
      <c r="N1380" s="14" t="str">
        <f>_xlfn.IFNA(INDEX(Reference!$M:$N,MATCH($C1380,Reference!$M:$M,0),2),"Exclude")</f>
        <v>Union Labor</v>
      </c>
      <c r="O1380" s="14" t="str">
        <f>VLOOKUP(X1380,'Department Detail'!$A$2:$F$5229,5,FALSE)</f>
        <v>Business Services - Finance &amp; Rates</v>
      </c>
      <c r="R1380" s="76"/>
      <c r="X1380" s="14">
        <v>9042</v>
      </c>
    </row>
    <row r="1381" spans="1:24" s="14" customFormat="1" ht="15" thickBot="1" x14ac:dyDescent="0.35">
      <c r="A1381" s="13"/>
      <c r="B1381" s="57" t="s">
        <v>704</v>
      </c>
      <c r="C1381" s="57" t="s">
        <v>182</v>
      </c>
      <c r="D1381" s="56">
        <v>440.63</v>
      </c>
      <c r="E1381" s="56"/>
      <c r="F1381" s="14">
        <f>IF(AND(LEFT($C1381,4)&lt;&gt;"8310")*OR(_xlfn.IFNA(MATCH(LEFT($B1381,8),Reference!$E:$E,0),0),(_xlfn.IFNA(MATCH(MID($B1381,5,4),Reference!$E:$E,0),0))),$D1381,)</f>
        <v>0</v>
      </c>
      <c r="G1381" s="14">
        <f t="shared" si="120"/>
        <v>0</v>
      </c>
      <c r="H1381" s="14">
        <f t="shared" si="121"/>
        <v>0</v>
      </c>
      <c r="I1381" s="14">
        <f>IF(AND(F1381=0,G1381=0,H1381=0,_xlfn.IFNA(MATCH(LEFT($B1381,8),Reference!$G:$G,0),0)),0,
IF(AND(F1381=0,G1381=0,H1381=0,_xlfn.IFNA(MATCH(LEFT($B1381,8),Reference!$H:$H,0),0)),$D1381,
IF(AND(F1381=0,G1381=0,H1381=0,_xlfn.IFNA(MATCH(LEFT($C1381,4),Reference!$H:$H,0),0)),$D1381,
IF((AND(F1381=0,G1381=0,H1381=0,(_xlfn.IFNA(MATCH(LEFT($B1381,4),Reference!$H:$H,0),0)))),$D1381,
IF(AND(F1381=0,G1381=0,H1381=0,_xlfn.IFNA(MATCH(MID($B1381,5,4),Reference!$H:$H,0),0),LEFT($C1381,4)&lt;&gt;"8865"),$D1381,0)))))</f>
        <v>0</v>
      </c>
      <c r="J1381" s="14">
        <f t="shared" si="122"/>
        <v>440.63</v>
      </c>
      <c r="K1381" s="14">
        <f t="shared" si="123"/>
        <v>440.63</v>
      </c>
      <c r="L1381" s="14">
        <f t="shared" si="124"/>
        <v>0</v>
      </c>
      <c r="M1381" s="14" t="str">
        <f>IFERROR(IFERROR(INDEX(Reference!$C:$C,MATCH(VALUE(LEFT(B1381,(FIND("-",B1381,1)-1))),Reference!$B:$B,0)),INDEX(Reference!$C:$C,MATCH((LEFT(B1381,(FIND("-",B1381,1)-1))),Reference!$B:$B,0))),IFERROR(IF(FIND("-",B1381),"Asset Management",""),""))</f>
        <v>DBU/Power Systems Tech</v>
      </c>
      <c r="N1381" s="14" t="str">
        <f>_xlfn.IFNA(INDEX(Reference!$M:$N,MATCH($C1381,Reference!$M:$M,0),2),"Exclude")</f>
        <v>Nonlabor</v>
      </c>
      <c r="O1381" s="14" t="str">
        <f>VLOOKUP(X1381,'Department Detail'!$A$2:$F$5229,5,FALSE)</f>
        <v>Business Services - Finance &amp; Rates</v>
      </c>
      <c r="R1381" s="76"/>
      <c r="X1381" s="14">
        <v>9042</v>
      </c>
    </row>
    <row r="1382" spans="1:24" s="14" customFormat="1" ht="15" thickBot="1" x14ac:dyDescent="0.35">
      <c r="A1382" s="13"/>
      <c r="B1382" s="57" t="s">
        <v>704</v>
      </c>
      <c r="C1382" s="57" t="s">
        <v>191</v>
      </c>
      <c r="D1382" s="56">
        <v>933.76</v>
      </c>
      <c r="E1382" s="56"/>
      <c r="F1382" s="14">
        <f>IF(AND(LEFT($C1382,4)&lt;&gt;"8310")*OR(_xlfn.IFNA(MATCH(LEFT($B1382,8),Reference!$E:$E,0),0),(_xlfn.IFNA(MATCH(MID($B1382,5,4),Reference!$E:$E,0),0))),$D1382,)</f>
        <v>0</v>
      </c>
      <c r="G1382" s="14">
        <f t="shared" si="120"/>
        <v>0</v>
      </c>
      <c r="H1382" s="14">
        <f t="shared" si="121"/>
        <v>0</v>
      </c>
      <c r="I1382" s="14">
        <f>IF(AND(F1382=0,G1382=0,H1382=0,_xlfn.IFNA(MATCH(LEFT($B1382,8),Reference!$G:$G,0),0)),0,
IF(AND(F1382=0,G1382=0,H1382=0,_xlfn.IFNA(MATCH(LEFT($B1382,8),Reference!$H:$H,0),0)),$D1382,
IF(AND(F1382=0,G1382=0,H1382=0,_xlfn.IFNA(MATCH(LEFT($C1382,4),Reference!$H:$H,0),0)),$D1382,
IF((AND(F1382=0,G1382=0,H1382=0,(_xlfn.IFNA(MATCH(LEFT($B1382,4),Reference!$H:$H,0),0)))),$D1382,
IF(AND(F1382=0,G1382=0,H1382=0,_xlfn.IFNA(MATCH(MID($B1382,5,4),Reference!$H:$H,0),0),LEFT($C1382,4)&lt;&gt;"8865"),$D1382,0)))))</f>
        <v>0</v>
      </c>
      <c r="J1382" s="14">
        <f t="shared" si="122"/>
        <v>933.76</v>
      </c>
      <c r="K1382" s="14">
        <f t="shared" si="123"/>
        <v>933.76</v>
      </c>
      <c r="L1382" s="14">
        <f t="shared" si="124"/>
        <v>0</v>
      </c>
      <c r="M1382" s="14" t="str">
        <f>IFERROR(IFERROR(INDEX(Reference!$C:$C,MATCH(VALUE(LEFT(B1382,(FIND("-",B1382,1)-1))),Reference!$B:$B,0)),INDEX(Reference!$C:$C,MATCH((LEFT(B1382,(FIND("-",B1382,1)-1))),Reference!$B:$B,0))),IFERROR(IF(FIND("-",B1382),"Asset Management",""),""))</f>
        <v>DBU/Power Systems Tech</v>
      </c>
      <c r="N1382" s="14" t="str">
        <f>_xlfn.IFNA(INDEX(Reference!$M:$N,MATCH($C1382,Reference!$M:$M,0),2),"Exclude")</f>
        <v>Union Labor</v>
      </c>
      <c r="O1382" s="14" t="str">
        <f>VLOOKUP(X1382,'Department Detail'!$A$2:$F$5229,5,FALSE)</f>
        <v>Business Services - Finance &amp; Rates</v>
      </c>
      <c r="R1382" s="76"/>
      <c r="X1382" s="14">
        <v>9042</v>
      </c>
    </row>
    <row r="1383" spans="1:24" s="14" customFormat="1" ht="15" thickBot="1" x14ac:dyDescent="0.35">
      <c r="A1383" s="13"/>
      <c r="B1383" s="57" t="s">
        <v>705</v>
      </c>
      <c r="C1383" s="57" t="s">
        <v>186</v>
      </c>
      <c r="D1383" s="56">
        <v>1851.462</v>
      </c>
      <c r="E1383" s="56"/>
      <c r="F1383" s="14">
        <f>IF(AND(LEFT($C1383,4)&lt;&gt;"8310")*OR(_xlfn.IFNA(MATCH(LEFT($B1383,8),Reference!$E:$E,0),0),(_xlfn.IFNA(MATCH(MID($B1383,5,4),Reference!$E:$E,0),0))),$D1383,)</f>
        <v>0</v>
      </c>
      <c r="G1383" s="14">
        <f t="shared" si="120"/>
        <v>0</v>
      </c>
      <c r="H1383" s="14">
        <f t="shared" si="121"/>
        <v>0</v>
      </c>
      <c r="I1383" s="14">
        <f>IF(AND(F1383=0,G1383=0,H1383=0,_xlfn.IFNA(MATCH(LEFT($B1383,8),Reference!$G:$G,0),0)),0,
IF(AND(F1383=0,G1383=0,H1383=0,_xlfn.IFNA(MATCH(LEFT($B1383,8),Reference!$H:$H,0),0)),$D1383,
IF(AND(F1383=0,G1383=0,H1383=0,_xlfn.IFNA(MATCH(LEFT($C1383,4),Reference!$H:$H,0),0)),$D1383,
IF((AND(F1383=0,G1383=0,H1383=0,(_xlfn.IFNA(MATCH(LEFT($B1383,4),Reference!$H:$H,0),0)))),$D1383,
IF(AND(F1383=0,G1383=0,H1383=0,_xlfn.IFNA(MATCH(MID($B1383,5,4),Reference!$H:$H,0),0),LEFT($C1383,4)&lt;&gt;"8865"),$D1383,0)))))</f>
        <v>0</v>
      </c>
      <c r="J1383" s="14">
        <f t="shared" si="122"/>
        <v>1851.462</v>
      </c>
      <c r="K1383" s="14">
        <f t="shared" si="123"/>
        <v>1851.462</v>
      </c>
      <c r="L1383" s="14">
        <f t="shared" si="124"/>
        <v>0</v>
      </c>
      <c r="M1383" s="14" t="str">
        <f>IFERROR(IFERROR(INDEX(Reference!$C:$C,MATCH(VALUE(LEFT(B1383,(FIND("-",B1383,1)-1))),Reference!$B:$B,0)),INDEX(Reference!$C:$C,MATCH((LEFT(B1383,(FIND("-",B1383,1)-1))),Reference!$B:$B,0))),IFERROR(IF(FIND("-",B1383),"Asset Management",""),""))</f>
        <v>DBU/Power Systems Tech</v>
      </c>
      <c r="N1383" s="14" t="str">
        <f>_xlfn.IFNA(INDEX(Reference!$M:$N,MATCH($C1383,Reference!$M:$M,0),2),"Exclude")</f>
        <v>Union Labor</v>
      </c>
      <c r="O1383" s="14" t="str">
        <f>VLOOKUP(X1383,'Department Detail'!$A$2:$F$5229,5,FALSE)</f>
        <v>Business Services - Finance &amp; Rates</v>
      </c>
      <c r="R1383" s="76"/>
      <c r="X1383" s="14">
        <v>9042</v>
      </c>
    </row>
    <row r="1384" spans="1:24" s="14" customFormat="1" ht="15" thickBot="1" x14ac:dyDescent="0.35">
      <c r="A1384" s="13"/>
      <c r="B1384" s="57" t="s">
        <v>705</v>
      </c>
      <c r="C1384" s="57" t="s">
        <v>182</v>
      </c>
      <c r="D1384" s="56">
        <v>121.6</v>
      </c>
      <c r="E1384" s="56"/>
      <c r="F1384" s="14">
        <f>IF(AND(LEFT($C1384,4)&lt;&gt;"8310")*OR(_xlfn.IFNA(MATCH(LEFT($B1384,8),Reference!$E:$E,0),0),(_xlfn.IFNA(MATCH(MID($B1384,5,4),Reference!$E:$E,0),0))),$D1384,)</f>
        <v>0</v>
      </c>
      <c r="G1384" s="14">
        <f t="shared" si="120"/>
        <v>0</v>
      </c>
      <c r="H1384" s="14">
        <f t="shared" si="121"/>
        <v>0</v>
      </c>
      <c r="I1384" s="14">
        <f>IF(AND(F1384=0,G1384=0,H1384=0,_xlfn.IFNA(MATCH(LEFT($B1384,8),Reference!$G:$G,0),0)),0,
IF(AND(F1384=0,G1384=0,H1384=0,_xlfn.IFNA(MATCH(LEFT($B1384,8),Reference!$H:$H,0),0)),$D1384,
IF(AND(F1384=0,G1384=0,H1384=0,_xlfn.IFNA(MATCH(LEFT($C1384,4),Reference!$H:$H,0),0)),$D1384,
IF((AND(F1384=0,G1384=0,H1384=0,(_xlfn.IFNA(MATCH(LEFT($B1384,4),Reference!$H:$H,0),0)))),$D1384,
IF(AND(F1384=0,G1384=0,H1384=0,_xlfn.IFNA(MATCH(MID($B1384,5,4),Reference!$H:$H,0),0),LEFT($C1384,4)&lt;&gt;"8865"),$D1384,0)))))</f>
        <v>0</v>
      </c>
      <c r="J1384" s="14">
        <f t="shared" si="122"/>
        <v>121.6</v>
      </c>
      <c r="K1384" s="14">
        <f t="shared" si="123"/>
        <v>121.6</v>
      </c>
      <c r="L1384" s="14">
        <f t="shared" si="124"/>
        <v>0</v>
      </c>
      <c r="M1384" s="14" t="str">
        <f>IFERROR(IFERROR(INDEX(Reference!$C:$C,MATCH(VALUE(LEFT(B1384,(FIND("-",B1384,1)-1))),Reference!$B:$B,0)),INDEX(Reference!$C:$C,MATCH((LEFT(B1384,(FIND("-",B1384,1)-1))),Reference!$B:$B,0))),IFERROR(IF(FIND("-",B1384),"Asset Management",""),""))</f>
        <v>DBU/Power Systems Tech</v>
      </c>
      <c r="N1384" s="14" t="str">
        <f>_xlfn.IFNA(INDEX(Reference!$M:$N,MATCH($C1384,Reference!$M:$M,0),2),"Exclude")</f>
        <v>Nonlabor</v>
      </c>
      <c r="O1384" s="14" t="str">
        <f>VLOOKUP(X1384,'Department Detail'!$A$2:$F$5229,5,FALSE)</f>
        <v>Business Services - Finance &amp; Rates</v>
      </c>
      <c r="R1384" s="76"/>
      <c r="X1384" s="14">
        <v>9042</v>
      </c>
    </row>
    <row r="1385" spans="1:24" s="14" customFormat="1" ht="15" thickBot="1" x14ac:dyDescent="0.35">
      <c r="A1385" s="13"/>
      <c r="B1385" s="57" t="s">
        <v>705</v>
      </c>
      <c r="C1385" s="57" t="s">
        <v>191</v>
      </c>
      <c r="D1385" s="56">
        <v>1127.4540000000002</v>
      </c>
      <c r="E1385" s="56"/>
      <c r="F1385" s="14">
        <f>IF(AND(LEFT($C1385,4)&lt;&gt;"8310")*OR(_xlfn.IFNA(MATCH(LEFT($B1385,8),Reference!$E:$E,0),0),(_xlfn.IFNA(MATCH(MID($B1385,5,4),Reference!$E:$E,0),0))),$D1385,)</f>
        <v>0</v>
      </c>
      <c r="G1385" s="14">
        <f t="shared" si="120"/>
        <v>0</v>
      </c>
      <c r="H1385" s="14">
        <f t="shared" si="121"/>
        <v>0</v>
      </c>
      <c r="I1385" s="14">
        <f>IF(AND(F1385=0,G1385=0,H1385=0,_xlfn.IFNA(MATCH(LEFT($B1385,8),Reference!$G:$G,0),0)),0,
IF(AND(F1385=0,G1385=0,H1385=0,_xlfn.IFNA(MATCH(LEFT($B1385,8),Reference!$H:$H,0),0)),$D1385,
IF(AND(F1385=0,G1385=0,H1385=0,_xlfn.IFNA(MATCH(LEFT($C1385,4),Reference!$H:$H,0),0)),$D1385,
IF((AND(F1385=0,G1385=0,H1385=0,(_xlfn.IFNA(MATCH(LEFT($B1385,4),Reference!$H:$H,0),0)))),$D1385,
IF(AND(F1385=0,G1385=0,H1385=0,_xlfn.IFNA(MATCH(MID($B1385,5,4),Reference!$H:$H,0),0),LEFT($C1385,4)&lt;&gt;"8865"),$D1385,0)))))</f>
        <v>0</v>
      </c>
      <c r="J1385" s="14">
        <f t="shared" si="122"/>
        <v>1127.4540000000002</v>
      </c>
      <c r="K1385" s="14">
        <f t="shared" si="123"/>
        <v>1127.4540000000002</v>
      </c>
      <c r="L1385" s="14">
        <f t="shared" si="124"/>
        <v>0</v>
      </c>
      <c r="M1385" s="14" t="str">
        <f>IFERROR(IFERROR(INDEX(Reference!$C:$C,MATCH(VALUE(LEFT(B1385,(FIND("-",B1385,1)-1))),Reference!$B:$B,0)),INDEX(Reference!$C:$C,MATCH((LEFT(B1385,(FIND("-",B1385,1)-1))),Reference!$B:$B,0))),IFERROR(IF(FIND("-",B1385),"Asset Management",""),""))</f>
        <v>DBU/Power Systems Tech</v>
      </c>
      <c r="N1385" s="14" t="str">
        <f>_xlfn.IFNA(INDEX(Reference!$M:$N,MATCH($C1385,Reference!$M:$M,0),2),"Exclude")</f>
        <v>Union Labor</v>
      </c>
      <c r="O1385" s="14" t="str">
        <f>VLOOKUP(X1385,'Department Detail'!$A$2:$F$5229,5,FALSE)</f>
        <v>Business Services - Human Resources</v>
      </c>
      <c r="R1385" s="76"/>
      <c r="X1385" s="14">
        <v>5066</v>
      </c>
    </row>
    <row r="1386" spans="1:24" s="14" customFormat="1" ht="15" thickBot="1" x14ac:dyDescent="0.35">
      <c r="A1386" s="13"/>
      <c r="B1386" s="57" t="s">
        <v>706</v>
      </c>
      <c r="C1386" s="57" t="s">
        <v>186</v>
      </c>
      <c r="D1386" s="56">
        <v>643.55999999999995</v>
      </c>
      <c r="E1386" s="56"/>
      <c r="F1386" s="14">
        <f>IF(AND(LEFT($C1386,4)&lt;&gt;"8310")*OR(_xlfn.IFNA(MATCH(LEFT($B1386,8),Reference!$E:$E,0),0),(_xlfn.IFNA(MATCH(MID($B1386,5,4),Reference!$E:$E,0),0))),$D1386,)</f>
        <v>0</v>
      </c>
      <c r="G1386" s="14">
        <f t="shared" si="120"/>
        <v>0</v>
      </c>
      <c r="H1386" s="14">
        <f t="shared" si="121"/>
        <v>0</v>
      </c>
      <c r="I1386" s="14">
        <f>IF(AND(F1386=0,G1386=0,H1386=0,_xlfn.IFNA(MATCH(LEFT($B1386,8),Reference!$G:$G,0),0)),0,
IF(AND(F1386=0,G1386=0,H1386=0,_xlfn.IFNA(MATCH(LEFT($B1386,8),Reference!$H:$H,0),0)),$D1386,
IF(AND(F1386=0,G1386=0,H1386=0,_xlfn.IFNA(MATCH(LEFT($C1386,4),Reference!$H:$H,0),0)),$D1386,
IF((AND(F1386=0,G1386=0,H1386=0,(_xlfn.IFNA(MATCH(LEFT($B1386,4),Reference!$H:$H,0),0)))),$D1386,
IF(AND(F1386=0,G1386=0,H1386=0,_xlfn.IFNA(MATCH(MID($B1386,5,4),Reference!$H:$H,0),0),LEFT($C1386,4)&lt;&gt;"8865"),$D1386,0)))))</f>
        <v>0</v>
      </c>
      <c r="J1386" s="14">
        <f t="shared" si="122"/>
        <v>643.55999999999995</v>
      </c>
      <c r="K1386" s="14">
        <f t="shared" si="123"/>
        <v>643.55999999999995</v>
      </c>
      <c r="L1386" s="14">
        <f t="shared" si="124"/>
        <v>0</v>
      </c>
      <c r="M1386" s="14" t="str">
        <f>IFERROR(IFERROR(INDEX(Reference!$C:$C,MATCH(VALUE(LEFT(B1386,(FIND("-",B1386,1)-1))),Reference!$B:$B,0)),INDEX(Reference!$C:$C,MATCH((LEFT(B1386,(FIND("-",B1386,1)-1))),Reference!$B:$B,0))),IFERROR(IF(FIND("-",B1386),"Asset Management",""),""))</f>
        <v>DBU/Power Systems Tech</v>
      </c>
      <c r="N1386" s="14" t="str">
        <f>_xlfn.IFNA(INDEX(Reference!$M:$N,MATCH($C1386,Reference!$M:$M,0),2),"Exclude")</f>
        <v>Union Labor</v>
      </c>
      <c r="O1386" s="14" t="str">
        <f>VLOOKUP(X1386,'Department Detail'!$A$2:$F$5229,5,FALSE)</f>
        <v>Business Services - Human Resources</v>
      </c>
      <c r="R1386" s="76"/>
      <c r="X1386" s="14">
        <v>5066</v>
      </c>
    </row>
    <row r="1387" spans="1:24" s="14" customFormat="1" ht="15" thickBot="1" x14ac:dyDescent="0.35">
      <c r="A1387" s="13"/>
      <c r="B1387" s="57" t="s">
        <v>706</v>
      </c>
      <c r="C1387" s="57" t="s">
        <v>231</v>
      </c>
      <c r="D1387" s="56">
        <v>10</v>
      </c>
      <c r="E1387" s="56"/>
      <c r="F1387" s="14">
        <f>IF(AND(LEFT($C1387,4)&lt;&gt;"8310")*OR(_xlfn.IFNA(MATCH(LEFT($B1387,8),Reference!$E:$E,0),0),(_xlfn.IFNA(MATCH(MID($B1387,5,4),Reference!$E:$E,0),0))),$D1387,)</f>
        <v>0</v>
      </c>
      <c r="G1387" s="14">
        <f t="shared" si="120"/>
        <v>0</v>
      </c>
      <c r="H1387" s="14">
        <f t="shared" si="121"/>
        <v>0</v>
      </c>
      <c r="I1387" s="14">
        <f>IF(AND(F1387=0,G1387=0,H1387=0,_xlfn.IFNA(MATCH(LEFT($B1387,8),Reference!$G:$G,0),0)),0,
IF(AND(F1387=0,G1387=0,H1387=0,_xlfn.IFNA(MATCH(LEFT($B1387,8),Reference!$H:$H,0),0)),$D1387,
IF(AND(F1387=0,G1387=0,H1387=0,_xlfn.IFNA(MATCH(LEFT($C1387,4),Reference!$H:$H,0),0)),$D1387,
IF((AND(F1387=0,G1387=0,H1387=0,(_xlfn.IFNA(MATCH(LEFT($B1387,4),Reference!$H:$H,0),0)))),$D1387,
IF(AND(F1387=0,G1387=0,H1387=0,_xlfn.IFNA(MATCH(MID($B1387,5,4),Reference!$H:$H,0),0),LEFT($C1387,4)&lt;&gt;"8865"),$D1387,0)))))</f>
        <v>0</v>
      </c>
      <c r="J1387" s="14">
        <f t="shared" si="122"/>
        <v>10</v>
      </c>
      <c r="K1387" s="14">
        <f t="shared" si="123"/>
        <v>10</v>
      </c>
      <c r="L1387" s="14">
        <f t="shared" si="124"/>
        <v>0</v>
      </c>
      <c r="M1387" s="14" t="str">
        <f>IFERROR(IFERROR(INDEX(Reference!$C:$C,MATCH(VALUE(LEFT(B1387,(FIND("-",B1387,1)-1))),Reference!$B:$B,0)),INDEX(Reference!$C:$C,MATCH((LEFT(B1387,(FIND("-",B1387,1)-1))),Reference!$B:$B,0))),IFERROR(IF(FIND("-",B1387),"Asset Management",""),""))</f>
        <v>DBU/Power Systems Tech</v>
      </c>
      <c r="N1387" s="14" t="str">
        <f>_xlfn.IFNA(INDEX(Reference!$M:$N,MATCH($C1387,Reference!$M:$M,0),2),"Exclude")</f>
        <v>Nonlabor</v>
      </c>
      <c r="O1387" s="14" t="str">
        <f>VLOOKUP(X1387,'Department Detail'!$A$2:$F$5229,5,FALSE)</f>
        <v>Business Services - Human Resources</v>
      </c>
      <c r="R1387" s="76"/>
      <c r="X1387" s="14">
        <v>5066</v>
      </c>
    </row>
    <row r="1388" spans="1:24" s="14" customFormat="1" ht="15" thickBot="1" x14ac:dyDescent="0.35">
      <c r="A1388" s="13"/>
      <c r="B1388" s="57" t="s">
        <v>706</v>
      </c>
      <c r="C1388" s="57" t="s">
        <v>182</v>
      </c>
      <c r="D1388" s="56">
        <v>116.8</v>
      </c>
      <c r="E1388" s="56"/>
      <c r="F1388" s="14">
        <f>IF(AND(LEFT($C1388,4)&lt;&gt;"8310")*OR(_xlfn.IFNA(MATCH(LEFT($B1388,8),Reference!$E:$E,0),0),(_xlfn.IFNA(MATCH(MID($B1388,5,4),Reference!$E:$E,0),0))),$D1388,)</f>
        <v>0</v>
      </c>
      <c r="G1388" s="14">
        <f t="shared" si="120"/>
        <v>0</v>
      </c>
      <c r="H1388" s="14">
        <f t="shared" si="121"/>
        <v>0</v>
      </c>
      <c r="I1388" s="14">
        <f>IF(AND(F1388=0,G1388=0,H1388=0,_xlfn.IFNA(MATCH(LEFT($B1388,8),Reference!$G:$G,0),0)),0,
IF(AND(F1388=0,G1388=0,H1388=0,_xlfn.IFNA(MATCH(LEFT($B1388,8),Reference!$H:$H,0),0)),$D1388,
IF(AND(F1388=0,G1388=0,H1388=0,_xlfn.IFNA(MATCH(LEFT($C1388,4),Reference!$H:$H,0),0)),$D1388,
IF((AND(F1388=0,G1388=0,H1388=0,(_xlfn.IFNA(MATCH(LEFT($B1388,4),Reference!$H:$H,0),0)))),$D1388,
IF(AND(F1388=0,G1388=0,H1388=0,_xlfn.IFNA(MATCH(MID($B1388,5,4),Reference!$H:$H,0),0),LEFT($C1388,4)&lt;&gt;"8865"),$D1388,0)))))</f>
        <v>0</v>
      </c>
      <c r="J1388" s="14">
        <f t="shared" si="122"/>
        <v>116.8</v>
      </c>
      <c r="K1388" s="14">
        <f t="shared" si="123"/>
        <v>116.8</v>
      </c>
      <c r="L1388" s="14">
        <f t="shared" si="124"/>
        <v>0</v>
      </c>
      <c r="M1388" s="14" t="str">
        <f>IFERROR(IFERROR(INDEX(Reference!$C:$C,MATCH(VALUE(LEFT(B1388,(FIND("-",B1388,1)-1))),Reference!$B:$B,0)),INDEX(Reference!$C:$C,MATCH((LEFT(B1388,(FIND("-",B1388,1)-1))),Reference!$B:$B,0))),IFERROR(IF(FIND("-",B1388),"Asset Management",""),""))</f>
        <v>DBU/Power Systems Tech</v>
      </c>
      <c r="N1388" s="14" t="str">
        <f>_xlfn.IFNA(INDEX(Reference!$M:$N,MATCH($C1388,Reference!$M:$M,0),2),"Exclude")</f>
        <v>Nonlabor</v>
      </c>
      <c r="O1388" s="14" t="str">
        <f>VLOOKUP(X1388,'Department Detail'!$A$2:$F$5229,5,FALSE)</f>
        <v>Business Services - Human Resources</v>
      </c>
      <c r="R1388" s="76"/>
      <c r="X1388" s="14">
        <v>5066</v>
      </c>
    </row>
    <row r="1389" spans="1:24" s="14" customFormat="1" ht="15" thickBot="1" x14ac:dyDescent="0.35">
      <c r="A1389" s="13"/>
      <c r="B1389" s="57" t="s">
        <v>706</v>
      </c>
      <c r="C1389" s="57" t="s">
        <v>191</v>
      </c>
      <c r="D1389" s="56">
        <v>1420.6239999999998</v>
      </c>
      <c r="E1389" s="56"/>
      <c r="F1389" s="14">
        <f>IF(AND(LEFT($C1389,4)&lt;&gt;"8310")*OR(_xlfn.IFNA(MATCH(LEFT($B1389,8),Reference!$E:$E,0),0),(_xlfn.IFNA(MATCH(MID($B1389,5,4),Reference!$E:$E,0),0))),$D1389,)</f>
        <v>0</v>
      </c>
      <c r="G1389" s="14">
        <f t="shared" si="120"/>
        <v>0</v>
      </c>
      <c r="H1389" s="14">
        <f t="shared" si="121"/>
        <v>0</v>
      </c>
      <c r="I1389" s="14">
        <f>IF(AND(F1389=0,G1389=0,H1389=0,_xlfn.IFNA(MATCH(LEFT($B1389,8),Reference!$G:$G,0),0)),0,
IF(AND(F1389=0,G1389=0,H1389=0,_xlfn.IFNA(MATCH(LEFT($B1389,8),Reference!$H:$H,0),0)),$D1389,
IF(AND(F1389=0,G1389=0,H1389=0,_xlfn.IFNA(MATCH(LEFT($C1389,4),Reference!$H:$H,0),0)),$D1389,
IF((AND(F1389=0,G1389=0,H1389=0,(_xlfn.IFNA(MATCH(LEFT($B1389,4),Reference!$H:$H,0),0)))),$D1389,
IF(AND(F1389=0,G1389=0,H1389=0,_xlfn.IFNA(MATCH(MID($B1389,5,4),Reference!$H:$H,0),0),LEFT($C1389,4)&lt;&gt;"8865"),$D1389,0)))))</f>
        <v>0</v>
      </c>
      <c r="J1389" s="14">
        <f t="shared" si="122"/>
        <v>1420.6239999999998</v>
      </c>
      <c r="K1389" s="14">
        <f t="shared" si="123"/>
        <v>1420.6239999999998</v>
      </c>
      <c r="L1389" s="14">
        <f t="shared" si="124"/>
        <v>0</v>
      </c>
      <c r="M1389" s="14" t="str">
        <f>IFERROR(IFERROR(INDEX(Reference!$C:$C,MATCH(VALUE(LEFT(B1389,(FIND("-",B1389,1)-1))),Reference!$B:$B,0)),INDEX(Reference!$C:$C,MATCH((LEFT(B1389,(FIND("-",B1389,1)-1))),Reference!$B:$B,0))),IFERROR(IF(FIND("-",B1389),"Asset Management",""),""))</f>
        <v>DBU/Power Systems Tech</v>
      </c>
      <c r="N1389" s="14" t="str">
        <f>_xlfn.IFNA(INDEX(Reference!$M:$N,MATCH($C1389,Reference!$M:$M,0),2),"Exclude")</f>
        <v>Union Labor</v>
      </c>
      <c r="O1389" s="14" t="str">
        <f>VLOOKUP(X1389,'Department Detail'!$A$2:$F$5229,5,FALSE)</f>
        <v>Business Services - Human Resources</v>
      </c>
      <c r="R1389" s="76"/>
      <c r="X1389" s="14">
        <v>5066</v>
      </c>
    </row>
    <row r="1390" spans="1:24" s="14" customFormat="1" ht="15" thickBot="1" x14ac:dyDescent="0.35">
      <c r="A1390" s="13"/>
      <c r="B1390" s="57" t="s">
        <v>707</v>
      </c>
      <c r="C1390" s="57" t="s">
        <v>190</v>
      </c>
      <c r="D1390" s="56">
        <v>1850</v>
      </c>
      <c r="E1390" s="56"/>
      <c r="F1390" s="14">
        <f>IF(AND(LEFT($C1390,4)&lt;&gt;"8310")*OR(_xlfn.IFNA(MATCH(LEFT($B1390,8),Reference!$E:$E,0),0),(_xlfn.IFNA(MATCH(MID($B1390,5,4),Reference!$E:$E,0),0))),$D1390,)</f>
        <v>0</v>
      </c>
      <c r="G1390" s="14">
        <f t="shared" si="120"/>
        <v>0</v>
      </c>
      <c r="H1390" s="14">
        <f t="shared" si="121"/>
        <v>0</v>
      </c>
      <c r="I1390" s="14">
        <f>IF(AND(F1390=0,G1390=0,H1390=0,_xlfn.IFNA(MATCH(LEFT($B1390,8),Reference!$G:$G,0),0)),0,
IF(AND(F1390=0,G1390=0,H1390=0,_xlfn.IFNA(MATCH(LEFT($B1390,8),Reference!$H:$H,0),0)),$D1390,
IF(AND(F1390=0,G1390=0,H1390=0,_xlfn.IFNA(MATCH(LEFT($C1390,4),Reference!$H:$H,0),0)),$D1390,
IF((AND(F1390=0,G1390=0,H1390=0,(_xlfn.IFNA(MATCH(LEFT($B1390,4),Reference!$H:$H,0),0)))),$D1390,
IF(AND(F1390=0,G1390=0,H1390=0,_xlfn.IFNA(MATCH(MID($B1390,5,4),Reference!$H:$H,0),0),LEFT($C1390,4)&lt;&gt;"8865"),$D1390,0)))))</f>
        <v>0</v>
      </c>
      <c r="J1390" s="14">
        <f t="shared" si="122"/>
        <v>1850</v>
      </c>
      <c r="K1390" s="14">
        <f t="shared" si="123"/>
        <v>1850</v>
      </c>
      <c r="L1390" s="14">
        <f t="shared" si="124"/>
        <v>0</v>
      </c>
      <c r="M1390" s="14" t="str">
        <f>IFERROR(IFERROR(INDEX(Reference!$C:$C,MATCH(VALUE(LEFT(B1390,(FIND("-",B1390,1)-1))),Reference!$B:$B,0)),INDEX(Reference!$C:$C,MATCH((LEFT(B1390,(FIND("-",B1390,1)-1))),Reference!$B:$B,0))),IFERROR(IF(FIND("-",B1390),"Asset Management",""),""))</f>
        <v>DBU/Power Systems Tech</v>
      </c>
      <c r="N1390" s="14" t="str">
        <f>_xlfn.IFNA(INDEX(Reference!$M:$N,MATCH($C1390,Reference!$M:$M,0),2),"Exclude")</f>
        <v>Nonlabor</v>
      </c>
      <c r="O1390" s="14" t="str">
        <f>VLOOKUP(X1390,'Department Detail'!$A$2:$F$5229,5,FALSE)</f>
        <v>Business Services - Human Resources</v>
      </c>
      <c r="R1390" s="76"/>
      <c r="X1390" s="14">
        <v>5066</v>
      </c>
    </row>
    <row r="1391" spans="1:24" s="14" customFormat="1" ht="15" thickBot="1" x14ac:dyDescent="0.35">
      <c r="A1391" s="13"/>
      <c r="B1391" s="57" t="s">
        <v>708</v>
      </c>
      <c r="C1391" s="57" t="s">
        <v>186</v>
      </c>
      <c r="D1391" s="56">
        <v>3137.5820000000003</v>
      </c>
      <c r="E1391" s="56"/>
      <c r="F1391" s="14">
        <f>IF(AND(LEFT($C1391,4)&lt;&gt;"8310")*OR(_xlfn.IFNA(MATCH(LEFT($B1391,8),Reference!$E:$E,0),0),(_xlfn.IFNA(MATCH(MID($B1391,5,4),Reference!$E:$E,0),0))),$D1391,)</f>
        <v>0</v>
      </c>
      <c r="G1391" s="14">
        <f t="shared" si="120"/>
        <v>0</v>
      </c>
      <c r="H1391" s="14">
        <f t="shared" si="121"/>
        <v>0</v>
      </c>
      <c r="I1391" s="14">
        <f>IF(AND(F1391=0,G1391=0,H1391=0,_xlfn.IFNA(MATCH(LEFT($B1391,8),Reference!$G:$G,0),0)),0,
IF(AND(F1391=0,G1391=0,H1391=0,_xlfn.IFNA(MATCH(LEFT($B1391,8),Reference!$H:$H,0),0)),$D1391,
IF(AND(F1391=0,G1391=0,H1391=0,_xlfn.IFNA(MATCH(LEFT($C1391,4),Reference!$H:$H,0),0)),$D1391,
IF((AND(F1391=0,G1391=0,H1391=0,(_xlfn.IFNA(MATCH(LEFT($B1391,4),Reference!$H:$H,0),0)))),$D1391,
IF(AND(F1391=0,G1391=0,H1391=0,_xlfn.IFNA(MATCH(MID($B1391,5,4),Reference!$H:$H,0),0),LEFT($C1391,4)&lt;&gt;"8865"),$D1391,0)))))</f>
        <v>0</v>
      </c>
      <c r="J1391" s="14">
        <f t="shared" si="122"/>
        <v>3137.5820000000003</v>
      </c>
      <c r="K1391" s="14">
        <f t="shared" si="123"/>
        <v>3137.5820000000003</v>
      </c>
      <c r="L1391" s="14">
        <f t="shared" si="124"/>
        <v>0</v>
      </c>
      <c r="M1391" s="14" t="str">
        <f>IFERROR(IFERROR(INDEX(Reference!$C:$C,MATCH(VALUE(LEFT(B1391,(FIND("-",B1391,1)-1))),Reference!$B:$B,0)),INDEX(Reference!$C:$C,MATCH((LEFT(B1391,(FIND("-",B1391,1)-1))),Reference!$B:$B,0))),IFERROR(IF(FIND("-",B1391),"Asset Management",""),""))</f>
        <v>DBU/Power Systems Tech</v>
      </c>
      <c r="N1391" s="14" t="str">
        <f>_xlfn.IFNA(INDEX(Reference!$M:$N,MATCH($C1391,Reference!$M:$M,0),2),"Exclude")</f>
        <v>Union Labor</v>
      </c>
      <c r="O1391" s="14" t="str">
        <f>VLOOKUP(X1391,'Department Detail'!$A$2:$F$5229,5,FALSE)</f>
        <v>Business Services - Human Resources</v>
      </c>
      <c r="R1391" s="76"/>
      <c r="X1391" s="14">
        <v>5066</v>
      </c>
    </row>
    <row r="1392" spans="1:24" s="14" customFormat="1" ht="15" thickBot="1" x14ac:dyDescent="0.35">
      <c r="A1392" s="13"/>
      <c r="B1392" s="57" t="s">
        <v>708</v>
      </c>
      <c r="C1392" s="57" t="s">
        <v>191</v>
      </c>
      <c r="D1392" s="56">
        <v>894.6880000000001</v>
      </c>
      <c r="E1392" s="56"/>
      <c r="F1392" s="14">
        <f>IF(AND(LEFT($C1392,4)&lt;&gt;"8310")*OR(_xlfn.IFNA(MATCH(LEFT($B1392,8),Reference!$E:$E,0),0),(_xlfn.IFNA(MATCH(MID($B1392,5,4),Reference!$E:$E,0),0))),$D1392,)</f>
        <v>0</v>
      </c>
      <c r="G1392" s="14">
        <f t="shared" si="120"/>
        <v>0</v>
      </c>
      <c r="H1392" s="14">
        <f t="shared" si="121"/>
        <v>0</v>
      </c>
      <c r="I1392" s="14">
        <f>IF(AND(F1392=0,G1392=0,H1392=0,_xlfn.IFNA(MATCH(LEFT($B1392,8),Reference!$G:$G,0),0)),0,
IF(AND(F1392=0,G1392=0,H1392=0,_xlfn.IFNA(MATCH(LEFT($B1392,8),Reference!$H:$H,0),0)),$D1392,
IF(AND(F1392=0,G1392=0,H1392=0,_xlfn.IFNA(MATCH(LEFT($C1392,4),Reference!$H:$H,0),0)),$D1392,
IF((AND(F1392=0,G1392=0,H1392=0,(_xlfn.IFNA(MATCH(LEFT($B1392,4),Reference!$H:$H,0),0)))),$D1392,
IF(AND(F1392=0,G1392=0,H1392=0,_xlfn.IFNA(MATCH(MID($B1392,5,4),Reference!$H:$H,0),0),LEFT($C1392,4)&lt;&gt;"8865"),$D1392,0)))))</f>
        <v>0</v>
      </c>
      <c r="J1392" s="14">
        <f t="shared" si="122"/>
        <v>894.6880000000001</v>
      </c>
      <c r="K1392" s="14">
        <f t="shared" si="123"/>
        <v>894.6880000000001</v>
      </c>
      <c r="L1392" s="14">
        <f t="shared" si="124"/>
        <v>0</v>
      </c>
      <c r="M1392" s="14" t="str">
        <f>IFERROR(IFERROR(INDEX(Reference!$C:$C,MATCH(VALUE(LEFT(B1392,(FIND("-",B1392,1)-1))),Reference!$B:$B,0)),INDEX(Reference!$C:$C,MATCH((LEFT(B1392,(FIND("-",B1392,1)-1))),Reference!$B:$B,0))),IFERROR(IF(FIND("-",B1392),"Asset Management",""),""))</f>
        <v>DBU/Power Systems Tech</v>
      </c>
      <c r="N1392" s="14" t="str">
        <f>_xlfn.IFNA(INDEX(Reference!$M:$N,MATCH($C1392,Reference!$M:$M,0),2),"Exclude")</f>
        <v>Union Labor</v>
      </c>
      <c r="O1392" s="14" t="str">
        <f>VLOOKUP(X1392,'Department Detail'!$A$2:$F$5229,5,FALSE)</f>
        <v>Business Services - Human Resources</v>
      </c>
      <c r="R1392" s="76"/>
      <c r="X1392" s="14">
        <v>5066</v>
      </c>
    </row>
    <row r="1393" spans="1:24" s="14" customFormat="1" ht="15" thickBot="1" x14ac:dyDescent="0.35">
      <c r="A1393" s="13"/>
      <c r="B1393" s="57" t="s">
        <v>709</v>
      </c>
      <c r="C1393" s="57" t="s">
        <v>186</v>
      </c>
      <c r="D1393" s="56">
        <v>11142.414000000001</v>
      </c>
      <c r="E1393" s="56"/>
      <c r="F1393" s="14">
        <f>IF(AND(LEFT($C1393,4)&lt;&gt;"8310")*OR(_xlfn.IFNA(MATCH(LEFT($B1393,8),Reference!$E:$E,0),0),(_xlfn.IFNA(MATCH(MID($B1393,5,4),Reference!$E:$E,0),0))),$D1393,)</f>
        <v>0</v>
      </c>
      <c r="G1393" s="14">
        <f t="shared" si="120"/>
        <v>0</v>
      </c>
      <c r="H1393" s="14">
        <f t="shared" si="121"/>
        <v>0</v>
      </c>
      <c r="I1393" s="14">
        <f>IF(AND(F1393=0,G1393=0,H1393=0,_xlfn.IFNA(MATCH(LEFT($B1393,8),Reference!$G:$G,0),0)),0,
IF(AND(F1393=0,G1393=0,H1393=0,_xlfn.IFNA(MATCH(LEFT($B1393,8),Reference!$H:$H,0),0)),$D1393,
IF(AND(F1393=0,G1393=0,H1393=0,_xlfn.IFNA(MATCH(LEFT($C1393,4),Reference!$H:$H,0),0)),$D1393,
IF((AND(F1393=0,G1393=0,H1393=0,(_xlfn.IFNA(MATCH(LEFT($B1393,4),Reference!$H:$H,0),0)))),$D1393,
IF(AND(F1393=0,G1393=0,H1393=0,_xlfn.IFNA(MATCH(MID($B1393,5,4),Reference!$H:$H,0),0),LEFT($C1393,4)&lt;&gt;"8865"),$D1393,0)))))</f>
        <v>0</v>
      </c>
      <c r="J1393" s="14">
        <f t="shared" si="122"/>
        <v>11142.414000000001</v>
      </c>
      <c r="K1393" s="14">
        <f t="shared" si="123"/>
        <v>11142.414000000001</v>
      </c>
      <c r="L1393" s="14">
        <f t="shared" si="124"/>
        <v>0</v>
      </c>
      <c r="M1393" s="14" t="str">
        <f>IFERROR(IFERROR(INDEX(Reference!$C:$C,MATCH(VALUE(LEFT(B1393,(FIND("-",B1393,1)-1))),Reference!$B:$B,0)),INDEX(Reference!$C:$C,MATCH((LEFT(B1393,(FIND("-",B1393,1)-1))),Reference!$B:$B,0))),IFERROR(IF(FIND("-",B1393),"Asset Management",""),""))</f>
        <v>DBU/Power Systems Tech</v>
      </c>
      <c r="N1393" s="14" t="str">
        <f>_xlfn.IFNA(INDEX(Reference!$M:$N,MATCH($C1393,Reference!$M:$M,0),2),"Exclude")</f>
        <v>Union Labor</v>
      </c>
      <c r="O1393" s="14" t="str">
        <f>VLOOKUP(X1393,'Department Detail'!$A$2:$F$5229,5,FALSE)</f>
        <v>Business Services - Human Resources</v>
      </c>
      <c r="R1393" s="76"/>
      <c r="X1393" s="14">
        <v>5066</v>
      </c>
    </row>
    <row r="1394" spans="1:24" s="14" customFormat="1" ht="15" thickBot="1" x14ac:dyDescent="0.35">
      <c r="A1394" s="13"/>
      <c r="B1394" s="57" t="s">
        <v>709</v>
      </c>
      <c r="C1394" s="57" t="s">
        <v>191</v>
      </c>
      <c r="D1394" s="56">
        <v>1394.8600000000001</v>
      </c>
      <c r="E1394" s="56"/>
      <c r="F1394" s="14">
        <f>IF(AND(LEFT($C1394,4)&lt;&gt;"8310")*OR(_xlfn.IFNA(MATCH(LEFT($B1394,8),Reference!$E:$E,0),0),(_xlfn.IFNA(MATCH(MID($B1394,5,4),Reference!$E:$E,0),0))),$D1394,)</f>
        <v>0</v>
      </c>
      <c r="G1394" s="14">
        <f t="shared" si="120"/>
        <v>0</v>
      </c>
      <c r="H1394" s="14">
        <f t="shared" si="121"/>
        <v>0</v>
      </c>
      <c r="I1394" s="14">
        <f>IF(AND(F1394=0,G1394=0,H1394=0,_xlfn.IFNA(MATCH(LEFT($B1394,8),Reference!$G:$G,0),0)),0,
IF(AND(F1394=0,G1394=0,H1394=0,_xlfn.IFNA(MATCH(LEFT($B1394,8),Reference!$H:$H,0),0)),$D1394,
IF(AND(F1394=0,G1394=0,H1394=0,_xlfn.IFNA(MATCH(LEFT($C1394,4),Reference!$H:$H,0),0)),$D1394,
IF((AND(F1394=0,G1394=0,H1394=0,(_xlfn.IFNA(MATCH(LEFT($B1394,4),Reference!$H:$H,0),0)))),$D1394,
IF(AND(F1394=0,G1394=0,H1394=0,_xlfn.IFNA(MATCH(MID($B1394,5,4),Reference!$H:$H,0),0),LEFT($C1394,4)&lt;&gt;"8865"),$D1394,0)))))</f>
        <v>0</v>
      </c>
      <c r="J1394" s="14">
        <f t="shared" si="122"/>
        <v>1394.8600000000001</v>
      </c>
      <c r="K1394" s="14">
        <f t="shared" si="123"/>
        <v>1394.8600000000001</v>
      </c>
      <c r="L1394" s="14">
        <f t="shared" si="124"/>
        <v>0</v>
      </c>
      <c r="M1394" s="14" t="str">
        <f>IFERROR(IFERROR(INDEX(Reference!$C:$C,MATCH(VALUE(LEFT(B1394,(FIND("-",B1394,1)-1))),Reference!$B:$B,0)),INDEX(Reference!$C:$C,MATCH((LEFT(B1394,(FIND("-",B1394,1)-1))),Reference!$B:$B,0))),IFERROR(IF(FIND("-",B1394),"Asset Management",""),""))</f>
        <v>DBU/Power Systems Tech</v>
      </c>
      <c r="N1394" s="14" t="str">
        <f>_xlfn.IFNA(INDEX(Reference!$M:$N,MATCH($C1394,Reference!$M:$M,0),2),"Exclude")</f>
        <v>Union Labor</v>
      </c>
      <c r="O1394" s="14" t="str">
        <f>VLOOKUP(X1394,'Department Detail'!$A$2:$F$5229,5,FALSE)</f>
        <v>Business Services - Human Resources</v>
      </c>
      <c r="R1394" s="76"/>
      <c r="X1394" s="14">
        <v>5066</v>
      </c>
    </row>
    <row r="1395" spans="1:24" s="14" customFormat="1" ht="15" thickBot="1" x14ac:dyDescent="0.35">
      <c r="A1395" s="13"/>
      <c r="B1395" s="57" t="s">
        <v>710</v>
      </c>
      <c r="C1395" s="57" t="s">
        <v>190</v>
      </c>
      <c r="D1395" s="56">
        <v>1306.9100000000001</v>
      </c>
      <c r="E1395" s="56"/>
      <c r="F1395" s="14">
        <f>IF(AND(LEFT($C1395,4)&lt;&gt;"8310")*OR(_xlfn.IFNA(MATCH(LEFT($B1395,8),Reference!$E:$E,0),0),(_xlfn.IFNA(MATCH(MID($B1395,5,4),Reference!$E:$E,0),0))),$D1395,)</f>
        <v>0</v>
      </c>
      <c r="G1395" s="14">
        <f t="shared" si="120"/>
        <v>0</v>
      </c>
      <c r="H1395" s="14">
        <f t="shared" si="121"/>
        <v>0</v>
      </c>
      <c r="I1395" s="14">
        <f>IF(AND(F1395=0,G1395=0,H1395=0,_xlfn.IFNA(MATCH(LEFT($B1395,8),Reference!$G:$G,0),0)),0,
IF(AND(F1395=0,G1395=0,H1395=0,_xlfn.IFNA(MATCH(LEFT($B1395,8),Reference!$H:$H,0),0)),$D1395,
IF(AND(F1395=0,G1395=0,H1395=0,_xlfn.IFNA(MATCH(LEFT($C1395,4),Reference!$H:$H,0),0)),$D1395,
IF((AND(F1395=0,G1395=0,H1395=0,(_xlfn.IFNA(MATCH(LEFT($B1395,4),Reference!$H:$H,0),0)))),$D1395,
IF(AND(F1395=0,G1395=0,H1395=0,_xlfn.IFNA(MATCH(MID($B1395,5,4),Reference!$H:$H,0),0),LEFT($C1395,4)&lt;&gt;"8865"),$D1395,0)))))</f>
        <v>1306.9100000000001</v>
      </c>
      <c r="J1395" s="14">
        <f t="shared" si="122"/>
        <v>0</v>
      </c>
      <c r="K1395" s="14">
        <f t="shared" si="123"/>
        <v>1306.9100000000001</v>
      </c>
      <c r="L1395" s="14">
        <f t="shared" si="124"/>
        <v>0</v>
      </c>
      <c r="M1395" s="14" t="str">
        <f>IFERROR(IFERROR(INDEX(Reference!$C:$C,MATCH(VALUE(LEFT(B1395,(FIND("-",B1395,1)-1))),Reference!$B:$B,0)),INDEX(Reference!$C:$C,MATCH((LEFT(B1395,(FIND("-",B1395,1)-1))),Reference!$B:$B,0))),IFERROR(IF(FIND("-",B1395),"Asset Management",""),""))</f>
        <v>DBU/Power Systems Tech</v>
      </c>
      <c r="N1395" s="14" t="str">
        <f>_xlfn.IFNA(INDEX(Reference!$M:$N,MATCH($C1395,Reference!$M:$M,0),2),"Exclude")</f>
        <v>Nonlabor</v>
      </c>
      <c r="O1395" s="14" t="str">
        <f>VLOOKUP(X1395,'Department Detail'!$A$2:$F$5229,5,FALSE)</f>
        <v>Business Services - Human Resources</v>
      </c>
      <c r="R1395" s="76"/>
      <c r="X1395" s="14">
        <v>5066</v>
      </c>
    </row>
    <row r="1396" spans="1:24" s="14" customFormat="1" ht="15" thickBot="1" x14ac:dyDescent="0.35">
      <c r="A1396" s="13"/>
      <c r="B1396" s="57" t="s">
        <v>710</v>
      </c>
      <c r="C1396" s="57" t="s">
        <v>185</v>
      </c>
      <c r="D1396" s="56">
        <v>3886.7700000000004</v>
      </c>
      <c r="E1396" s="56"/>
      <c r="F1396" s="14">
        <f>IF(AND(LEFT($C1396,4)&lt;&gt;"8310")*OR(_xlfn.IFNA(MATCH(LEFT($B1396,8),Reference!$E:$E,0),0),(_xlfn.IFNA(MATCH(MID($B1396,5,4),Reference!$E:$E,0),0))),$D1396,)</f>
        <v>0</v>
      </c>
      <c r="G1396" s="14">
        <f t="shared" si="120"/>
        <v>0</v>
      </c>
      <c r="H1396" s="14">
        <f t="shared" si="121"/>
        <v>0</v>
      </c>
      <c r="I1396" s="14">
        <f>IF(AND(F1396=0,G1396=0,H1396=0,_xlfn.IFNA(MATCH(LEFT($B1396,8),Reference!$G:$G,0),0)),0,
IF(AND(F1396=0,G1396=0,H1396=0,_xlfn.IFNA(MATCH(LEFT($B1396,8),Reference!$H:$H,0),0)),$D1396,
IF(AND(F1396=0,G1396=0,H1396=0,_xlfn.IFNA(MATCH(LEFT($C1396,4),Reference!$H:$H,0),0)),$D1396,
IF((AND(F1396=0,G1396=0,H1396=0,(_xlfn.IFNA(MATCH(LEFT($B1396,4),Reference!$H:$H,0),0)))),$D1396,
IF(AND(F1396=0,G1396=0,H1396=0,_xlfn.IFNA(MATCH(MID($B1396,5,4),Reference!$H:$H,0),0),LEFT($C1396,4)&lt;&gt;"8865"),$D1396,0)))))</f>
        <v>3886.7700000000004</v>
      </c>
      <c r="J1396" s="14">
        <f t="shared" si="122"/>
        <v>0</v>
      </c>
      <c r="K1396" s="14">
        <f t="shared" si="123"/>
        <v>3886.7700000000004</v>
      </c>
      <c r="L1396" s="14">
        <f t="shared" si="124"/>
        <v>0</v>
      </c>
      <c r="M1396" s="14" t="str">
        <f>IFERROR(IFERROR(INDEX(Reference!$C:$C,MATCH(VALUE(LEFT(B1396,(FIND("-",B1396,1)-1))),Reference!$B:$B,0)),INDEX(Reference!$C:$C,MATCH((LEFT(B1396,(FIND("-",B1396,1)-1))),Reference!$B:$B,0))),IFERROR(IF(FIND("-",B1396),"Asset Management",""),""))</f>
        <v>DBU/Power Systems Tech</v>
      </c>
      <c r="N1396" s="14" t="str">
        <f>_xlfn.IFNA(INDEX(Reference!$M:$N,MATCH($C1396,Reference!$M:$M,0),2),"Exclude")</f>
        <v>NonUnion Labor</v>
      </c>
      <c r="O1396" s="14" t="str">
        <f>VLOOKUP(X1396,'Department Detail'!$A$2:$F$5229,5,FALSE)</f>
        <v>Business Services - Human Resources</v>
      </c>
      <c r="R1396" s="76"/>
      <c r="X1396" s="14">
        <v>5066</v>
      </c>
    </row>
    <row r="1397" spans="1:24" s="14" customFormat="1" ht="15" thickBot="1" x14ac:dyDescent="0.35">
      <c r="A1397" s="13"/>
      <c r="B1397" s="57" t="s">
        <v>710</v>
      </c>
      <c r="C1397" s="57" t="s">
        <v>186</v>
      </c>
      <c r="D1397" s="56">
        <v>13471.335999999999</v>
      </c>
      <c r="E1397" s="56"/>
      <c r="F1397" s="14">
        <f>IF(AND(LEFT($C1397,4)&lt;&gt;"8310")*OR(_xlfn.IFNA(MATCH(LEFT($B1397,8),Reference!$E:$E,0),0),(_xlfn.IFNA(MATCH(MID($B1397,5,4),Reference!$E:$E,0),0))),$D1397,)</f>
        <v>0</v>
      </c>
      <c r="G1397" s="14">
        <f t="shared" si="120"/>
        <v>0</v>
      </c>
      <c r="H1397" s="14">
        <f t="shared" si="121"/>
        <v>0</v>
      </c>
      <c r="I1397" s="14">
        <f>IF(AND(F1397=0,G1397=0,H1397=0,_xlfn.IFNA(MATCH(LEFT($B1397,8),Reference!$G:$G,0),0)),0,
IF(AND(F1397=0,G1397=0,H1397=0,_xlfn.IFNA(MATCH(LEFT($B1397,8),Reference!$H:$H,0),0)),$D1397,
IF(AND(F1397=0,G1397=0,H1397=0,_xlfn.IFNA(MATCH(LEFT($C1397,4),Reference!$H:$H,0),0)),$D1397,
IF((AND(F1397=0,G1397=0,H1397=0,(_xlfn.IFNA(MATCH(LEFT($B1397,4),Reference!$H:$H,0),0)))),$D1397,
IF(AND(F1397=0,G1397=0,H1397=0,_xlfn.IFNA(MATCH(MID($B1397,5,4),Reference!$H:$H,0),0),LEFT($C1397,4)&lt;&gt;"8865"),$D1397,0)))))</f>
        <v>13471.335999999999</v>
      </c>
      <c r="J1397" s="14">
        <f t="shared" si="122"/>
        <v>0</v>
      </c>
      <c r="K1397" s="14">
        <f t="shared" si="123"/>
        <v>13471.335999999999</v>
      </c>
      <c r="L1397" s="14">
        <f t="shared" si="124"/>
        <v>0</v>
      </c>
      <c r="M1397" s="14" t="str">
        <f>IFERROR(IFERROR(INDEX(Reference!$C:$C,MATCH(VALUE(LEFT(B1397,(FIND("-",B1397,1)-1))),Reference!$B:$B,0)),INDEX(Reference!$C:$C,MATCH((LEFT(B1397,(FIND("-",B1397,1)-1))),Reference!$B:$B,0))),IFERROR(IF(FIND("-",B1397),"Asset Management",""),""))</f>
        <v>DBU/Power Systems Tech</v>
      </c>
      <c r="N1397" s="14" t="str">
        <f>_xlfn.IFNA(INDEX(Reference!$M:$N,MATCH($C1397,Reference!$M:$M,0),2),"Exclude")</f>
        <v>Union Labor</v>
      </c>
      <c r="O1397" s="14" t="str">
        <f>VLOOKUP(X1397,'Department Detail'!$A$2:$F$5229,5,FALSE)</f>
        <v>Business Services - Human Resources</v>
      </c>
      <c r="R1397" s="76"/>
      <c r="X1397" s="14">
        <v>5066</v>
      </c>
    </row>
    <row r="1398" spans="1:24" s="14" customFormat="1" ht="15" thickBot="1" x14ac:dyDescent="0.35">
      <c r="A1398" s="13"/>
      <c r="B1398" s="57" t="s">
        <v>710</v>
      </c>
      <c r="C1398" s="57" t="s">
        <v>197</v>
      </c>
      <c r="D1398" s="56">
        <v>372.71</v>
      </c>
      <c r="E1398" s="56"/>
      <c r="F1398" s="14">
        <f>IF(AND(LEFT($C1398,4)&lt;&gt;"8310")*OR(_xlfn.IFNA(MATCH(LEFT($B1398,8),Reference!$E:$E,0),0),(_xlfn.IFNA(MATCH(MID($B1398,5,4),Reference!$E:$E,0),0))),$D1398,)</f>
        <v>0</v>
      </c>
      <c r="G1398" s="14">
        <f t="shared" si="120"/>
        <v>0</v>
      </c>
      <c r="H1398" s="14">
        <f t="shared" si="121"/>
        <v>0</v>
      </c>
      <c r="I1398" s="14">
        <f>IF(AND(F1398=0,G1398=0,H1398=0,_xlfn.IFNA(MATCH(LEFT($B1398,8),Reference!$G:$G,0),0)),0,
IF(AND(F1398=0,G1398=0,H1398=0,_xlfn.IFNA(MATCH(LEFT($B1398,8),Reference!$H:$H,0),0)),$D1398,
IF(AND(F1398=0,G1398=0,H1398=0,_xlfn.IFNA(MATCH(LEFT($C1398,4),Reference!$H:$H,0),0)),$D1398,
IF((AND(F1398=0,G1398=0,H1398=0,(_xlfn.IFNA(MATCH(LEFT($B1398,4),Reference!$H:$H,0),0)))),$D1398,
IF(AND(F1398=0,G1398=0,H1398=0,_xlfn.IFNA(MATCH(MID($B1398,5,4),Reference!$H:$H,0),0),LEFT($C1398,4)&lt;&gt;"8865"),$D1398,0)))))</f>
        <v>372.71</v>
      </c>
      <c r="J1398" s="14">
        <f t="shared" si="122"/>
        <v>0</v>
      </c>
      <c r="K1398" s="14">
        <f t="shared" si="123"/>
        <v>372.71</v>
      </c>
      <c r="L1398" s="14">
        <f t="shared" si="124"/>
        <v>0</v>
      </c>
      <c r="M1398" s="14" t="str">
        <f>IFERROR(IFERROR(INDEX(Reference!$C:$C,MATCH(VALUE(LEFT(B1398,(FIND("-",B1398,1)-1))),Reference!$B:$B,0)),INDEX(Reference!$C:$C,MATCH((LEFT(B1398,(FIND("-",B1398,1)-1))),Reference!$B:$B,0))),IFERROR(IF(FIND("-",B1398),"Asset Management",""),""))</f>
        <v>DBU/Power Systems Tech</v>
      </c>
      <c r="N1398" s="14" t="str">
        <f>_xlfn.IFNA(INDEX(Reference!$M:$N,MATCH($C1398,Reference!$M:$M,0),2),"Exclude")</f>
        <v>Union Labor</v>
      </c>
      <c r="O1398" s="14" t="str">
        <f>VLOOKUP(X1398,'Department Detail'!$A$2:$F$5229,5,FALSE)</f>
        <v>Business Services - Human Resources</v>
      </c>
      <c r="R1398" s="76"/>
      <c r="X1398" s="14">
        <v>5066</v>
      </c>
    </row>
    <row r="1399" spans="1:24" s="14" customFormat="1" ht="15" thickBot="1" x14ac:dyDescent="0.35">
      <c r="A1399" s="13"/>
      <c r="B1399" s="57" t="s">
        <v>710</v>
      </c>
      <c r="C1399" s="57" t="s">
        <v>206</v>
      </c>
      <c r="D1399" s="56">
        <v>101.098</v>
      </c>
      <c r="E1399" s="56"/>
      <c r="F1399" s="14">
        <f>IF(AND(LEFT($C1399,4)&lt;&gt;"8310")*OR(_xlfn.IFNA(MATCH(LEFT($B1399,8),Reference!$E:$E,0),0),(_xlfn.IFNA(MATCH(MID($B1399,5,4),Reference!$E:$E,0),0))),$D1399,)</f>
        <v>0</v>
      </c>
      <c r="G1399" s="14">
        <f t="shared" si="120"/>
        <v>0</v>
      </c>
      <c r="H1399" s="14">
        <f t="shared" si="121"/>
        <v>0</v>
      </c>
      <c r="I1399" s="14">
        <f>IF(AND(F1399=0,G1399=0,H1399=0,_xlfn.IFNA(MATCH(LEFT($B1399,8),Reference!$G:$G,0),0)),0,
IF(AND(F1399=0,G1399=0,H1399=0,_xlfn.IFNA(MATCH(LEFT($B1399,8),Reference!$H:$H,0),0)),$D1399,
IF(AND(F1399=0,G1399=0,H1399=0,_xlfn.IFNA(MATCH(LEFT($C1399,4),Reference!$H:$H,0),0)),$D1399,
IF((AND(F1399=0,G1399=0,H1399=0,(_xlfn.IFNA(MATCH(LEFT($B1399,4),Reference!$H:$H,0),0)))),$D1399,
IF(AND(F1399=0,G1399=0,H1399=0,_xlfn.IFNA(MATCH(MID($B1399,5,4),Reference!$H:$H,0),0),LEFT($C1399,4)&lt;&gt;"8865"),$D1399,0)))))</f>
        <v>101.098</v>
      </c>
      <c r="J1399" s="14">
        <f t="shared" si="122"/>
        <v>0</v>
      </c>
      <c r="K1399" s="14">
        <f t="shared" si="123"/>
        <v>101.098</v>
      </c>
      <c r="L1399" s="14">
        <f t="shared" si="124"/>
        <v>0</v>
      </c>
      <c r="M1399" s="14" t="str">
        <f>IFERROR(IFERROR(INDEX(Reference!$C:$C,MATCH(VALUE(LEFT(B1399,(FIND("-",B1399,1)-1))),Reference!$B:$B,0)),INDEX(Reference!$C:$C,MATCH((LEFT(B1399,(FIND("-",B1399,1)-1))),Reference!$B:$B,0))),IFERROR(IF(FIND("-",B1399),"Asset Management",""),""))</f>
        <v>DBU/Power Systems Tech</v>
      </c>
      <c r="N1399" s="14" t="str">
        <f>_xlfn.IFNA(INDEX(Reference!$M:$N,MATCH($C1399,Reference!$M:$M,0),2),"Exclude")</f>
        <v>Nonlabor</v>
      </c>
      <c r="O1399" s="14" t="str">
        <f>VLOOKUP(X1399,'Department Detail'!$A$2:$F$5229,5,FALSE)</f>
        <v>Business Services - Human Resources</v>
      </c>
      <c r="R1399" s="76"/>
      <c r="X1399" s="14">
        <v>5066</v>
      </c>
    </row>
    <row r="1400" spans="1:24" s="14" customFormat="1" ht="15" thickBot="1" x14ac:dyDescent="0.35">
      <c r="A1400" s="13"/>
      <c r="B1400" s="57" t="s">
        <v>710</v>
      </c>
      <c r="C1400" s="57" t="s">
        <v>231</v>
      </c>
      <c r="D1400" s="56">
        <v>156.19999999999999</v>
      </c>
      <c r="E1400" s="56"/>
      <c r="F1400" s="14">
        <f>IF(AND(LEFT($C1400,4)&lt;&gt;"8310")*OR(_xlfn.IFNA(MATCH(LEFT($B1400,8),Reference!$E:$E,0),0),(_xlfn.IFNA(MATCH(MID($B1400,5,4),Reference!$E:$E,0),0))),$D1400,)</f>
        <v>0</v>
      </c>
      <c r="G1400" s="14">
        <f t="shared" si="120"/>
        <v>0</v>
      </c>
      <c r="H1400" s="14">
        <f t="shared" si="121"/>
        <v>0</v>
      </c>
      <c r="I1400" s="14">
        <f>IF(AND(F1400=0,G1400=0,H1400=0,_xlfn.IFNA(MATCH(LEFT($B1400,8),Reference!$G:$G,0),0)),0,
IF(AND(F1400=0,G1400=0,H1400=0,_xlfn.IFNA(MATCH(LEFT($B1400,8),Reference!$H:$H,0),0)),$D1400,
IF(AND(F1400=0,G1400=0,H1400=0,_xlfn.IFNA(MATCH(LEFT($C1400,4),Reference!$H:$H,0),0)),$D1400,
IF((AND(F1400=0,G1400=0,H1400=0,(_xlfn.IFNA(MATCH(LEFT($B1400,4),Reference!$H:$H,0),0)))),$D1400,
IF(AND(F1400=0,G1400=0,H1400=0,_xlfn.IFNA(MATCH(MID($B1400,5,4),Reference!$H:$H,0),0),LEFT($C1400,4)&lt;&gt;"8865"),$D1400,0)))))</f>
        <v>156.19999999999999</v>
      </c>
      <c r="J1400" s="14">
        <f t="shared" si="122"/>
        <v>0</v>
      </c>
      <c r="K1400" s="14">
        <f t="shared" si="123"/>
        <v>156.19999999999999</v>
      </c>
      <c r="L1400" s="14">
        <f t="shared" si="124"/>
        <v>0</v>
      </c>
      <c r="M1400" s="14" t="str">
        <f>IFERROR(IFERROR(INDEX(Reference!$C:$C,MATCH(VALUE(LEFT(B1400,(FIND("-",B1400,1)-1))),Reference!$B:$B,0)),INDEX(Reference!$C:$C,MATCH((LEFT(B1400,(FIND("-",B1400,1)-1))),Reference!$B:$B,0))),IFERROR(IF(FIND("-",B1400),"Asset Management",""),""))</f>
        <v>DBU/Power Systems Tech</v>
      </c>
      <c r="N1400" s="14" t="str">
        <f>_xlfn.IFNA(INDEX(Reference!$M:$N,MATCH($C1400,Reference!$M:$M,0),2),"Exclude")</f>
        <v>Nonlabor</v>
      </c>
      <c r="O1400" s="14" t="str">
        <f>VLOOKUP(X1400,'Department Detail'!$A$2:$F$5229,5,FALSE)</f>
        <v>Business Services - Human Resources</v>
      </c>
      <c r="R1400" s="76"/>
      <c r="X1400" s="14">
        <v>5066</v>
      </c>
    </row>
    <row r="1401" spans="1:24" s="14" customFormat="1" ht="15" thickBot="1" x14ac:dyDescent="0.35">
      <c r="A1401" s="13"/>
      <c r="B1401" s="57" t="s">
        <v>710</v>
      </c>
      <c r="C1401" s="57" t="s">
        <v>182</v>
      </c>
      <c r="D1401" s="56">
        <v>101.6</v>
      </c>
      <c r="E1401" s="56"/>
      <c r="F1401" s="14">
        <f>IF(AND(LEFT($C1401,4)&lt;&gt;"8310")*OR(_xlfn.IFNA(MATCH(LEFT($B1401,8),Reference!$E:$E,0),0),(_xlfn.IFNA(MATCH(MID($B1401,5,4),Reference!$E:$E,0),0))),$D1401,)</f>
        <v>0</v>
      </c>
      <c r="G1401" s="14">
        <f t="shared" si="120"/>
        <v>0</v>
      </c>
      <c r="H1401" s="14">
        <f t="shared" si="121"/>
        <v>0</v>
      </c>
      <c r="I1401" s="14">
        <f>IF(AND(F1401=0,G1401=0,H1401=0,_xlfn.IFNA(MATCH(LEFT($B1401,8),Reference!$G:$G,0),0)),0,
IF(AND(F1401=0,G1401=0,H1401=0,_xlfn.IFNA(MATCH(LEFT($B1401,8),Reference!$H:$H,0),0)),$D1401,
IF(AND(F1401=0,G1401=0,H1401=0,_xlfn.IFNA(MATCH(LEFT($C1401,4),Reference!$H:$H,0),0)),$D1401,
IF((AND(F1401=0,G1401=0,H1401=0,(_xlfn.IFNA(MATCH(LEFT($B1401,4),Reference!$H:$H,0),0)))),$D1401,
IF(AND(F1401=0,G1401=0,H1401=0,_xlfn.IFNA(MATCH(MID($B1401,5,4),Reference!$H:$H,0),0),LEFT($C1401,4)&lt;&gt;"8865"),$D1401,0)))))</f>
        <v>101.6</v>
      </c>
      <c r="J1401" s="14">
        <f t="shared" si="122"/>
        <v>0</v>
      </c>
      <c r="K1401" s="14">
        <f t="shared" si="123"/>
        <v>101.6</v>
      </c>
      <c r="L1401" s="14">
        <f t="shared" si="124"/>
        <v>0</v>
      </c>
      <c r="M1401" s="14" t="str">
        <f>IFERROR(IFERROR(INDEX(Reference!$C:$C,MATCH(VALUE(LEFT(B1401,(FIND("-",B1401,1)-1))),Reference!$B:$B,0)),INDEX(Reference!$C:$C,MATCH((LEFT(B1401,(FIND("-",B1401,1)-1))),Reference!$B:$B,0))),IFERROR(IF(FIND("-",B1401),"Asset Management",""),""))</f>
        <v>DBU/Power Systems Tech</v>
      </c>
      <c r="N1401" s="14" t="str">
        <f>_xlfn.IFNA(INDEX(Reference!$M:$N,MATCH($C1401,Reference!$M:$M,0),2),"Exclude")</f>
        <v>Nonlabor</v>
      </c>
      <c r="O1401" s="14" t="str">
        <f>VLOOKUP(X1401,'Department Detail'!$A$2:$F$5229,5,FALSE)</f>
        <v>Business Services - Human Resources</v>
      </c>
      <c r="R1401" s="76"/>
      <c r="X1401" s="14">
        <v>5066</v>
      </c>
    </row>
    <row r="1402" spans="1:24" s="14" customFormat="1" ht="15" thickBot="1" x14ac:dyDescent="0.35">
      <c r="A1402" s="13"/>
      <c r="B1402" s="57" t="s">
        <v>710</v>
      </c>
      <c r="C1402" s="57" t="s">
        <v>191</v>
      </c>
      <c r="D1402" s="56">
        <v>9272.0560000000005</v>
      </c>
      <c r="E1402" s="56"/>
      <c r="F1402" s="14">
        <f>IF(AND(LEFT($C1402,4)&lt;&gt;"8310")*OR(_xlfn.IFNA(MATCH(LEFT($B1402,8),Reference!$E:$E,0),0),(_xlfn.IFNA(MATCH(MID($B1402,5,4),Reference!$E:$E,0),0))),$D1402,)</f>
        <v>0</v>
      </c>
      <c r="G1402" s="14">
        <f t="shared" si="120"/>
        <v>0</v>
      </c>
      <c r="H1402" s="14">
        <f t="shared" si="121"/>
        <v>0</v>
      </c>
      <c r="I1402" s="14">
        <f>IF(AND(F1402=0,G1402=0,H1402=0,_xlfn.IFNA(MATCH(LEFT($B1402,8),Reference!$G:$G,0),0)),0,
IF(AND(F1402=0,G1402=0,H1402=0,_xlfn.IFNA(MATCH(LEFT($B1402,8),Reference!$H:$H,0),0)),$D1402,
IF(AND(F1402=0,G1402=0,H1402=0,_xlfn.IFNA(MATCH(LEFT($C1402,4),Reference!$H:$H,0),0)),$D1402,
IF((AND(F1402=0,G1402=0,H1402=0,(_xlfn.IFNA(MATCH(LEFT($B1402,4),Reference!$H:$H,0),0)))),$D1402,
IF(AND(F1402=0,G1402=0,H1402=0,_xlfn.IFNA(MATCH(MID($B1402,5,4),Reference!$H:$H,0),0),LEFT($C1402,4)&lt;&gt;"8865"),$D1402,0)))))</f>
        <v>9272.0560000000005</v>
      </c>
      <c r="J1402" s="14">
        <f t="shared" si="122"/>
        <v>0</v>
      </c>
      <c r="K1402" s="14">
        <f t="shared" si="123"/>
        <v>9272.0560000000005</v>
      </c>
      <c r="L1402" s="14">
        <f t="shared" si="124"/>
        <v>0</v>
      </c>
      <c r="M1402" s="14" t="str">
        <f>IFERROR(IFERROR(INDEX(Reference!$C:$C,MATCH(VALUE(LEFT(B1402,(FIND("-",B1402,1)-1))),Reference!$B:$B,0)),INDEX(Reference!$C:$C,MATCH((LEFT(B1402,(FIND("-",B1402,1)-1))),Reference!$B:$B,0))),IFERROR(IF(FIND("-",B1402),"Asset Management",""),""))</f>
        <v>DBU/Power Systems Tech</v>
      </c>
      <c r="N1402" s="14" t="str">
        <f>_xlfn.IFNA(INDEX(Reference!$M:$N,MATCH($C1402,Reference!$M:$M,0),2),"Exclude")</f>
        <v>Union Labor</v>
      </c>
      <c r="O1402" s="14" t="str">
        <f>VLOOKUP(X1402,'Department Detail'!$A$2:$F$5229,5,FALSE)</f>
        <v>Business Services - Human Resources</v>
      </c>
      <c r="R1402" s="76"/>
      <c r="X1402" s="14">
        <v>5066</v>
      </c>
    </row>
    <row r="1403" spans="1:24" s="14" customFormat="1" ht="15" thickBot="1" x14ac:dyDescent="0.35">
      <c r="A1403" s="13"/>
      <c r="B1403" s="57" t="s">
        <v>711</v>
      </c>
      <c r="C1403" s="57" t="s">
        <v>190</v>
      </c>
      <c r="D1403" s="56">
        <v>2542.1999999999998</v>
      </c>
      <c r="E1403" s="56"/>
      <c r="F1403" s="14">
        <f>IF(AND(LEFT($C1403,4)&lt;&gt;"8310")*OR(_xlfn.IFNA(MATCH(LEFT($B1403,8),Reference!$E:$E,0),0),(_xlfn.IFNA(MATCH(MID($B1403,5,4),Reference!$E:$E,0),0))),$D1403,)</f>
        <v>0</v>
      </c>
      <c r="G1403" s="14">
        <f t="shared" si="120"/>
        <v>0</v>
      </c>
      <c r="H1403" s="14">
        <f t="shared" si="121"/>
        <v>0</v>
      </c>
      <c r="I1403" s="14">
        <f>IF(AND(F1403=0,G1403=0,H1403=0,_xlfn.IFNA(MATCH(LEFT($B1403,8),Reference!$G:$G,0),0)),0,
IF(AND(F1403=0,G1403=0,H1403=0,_xlfn.IFNA(MATCH(LEFT($B1403,8),Reference!$H:$H,0),0)),$D1403,
IF(AND(F1403=0,G1403=0,H1403=0,_xlfn.IFNA(MATCH(LEFT($C1403,4),Reference!$H:$H,0),0)),$D1403,
IF((AND(F1403=0,G1403=0,H1403=0,(_xlfn.IFNA(MATCH(LEFT($B1403,4),Reference!$H:$H,0),0)))),$D1403,
IF(AND(F1403=0,G1403=0,H1403=0,_xlfn.IFNA(MATCH(MID($B1403,5,4),Reference!$H:$H,0),0),LEFT($C1403,4)&lt;&gt;"8865"),$D1403,0)))))</f>
        <v>0</v>
      </c>
      <c r="J1403" s="14">
        <f t="shared" si="122"/>
        <v>2542.1999999999998</v>
      </c>
      <c r="K1403" s="14">
        <f t="shared" si="123"/>
        <v>2542.1999999999998</v>
      </c>
      <c r="L1403" s="14">
        <f t="shared" si="124"/>
        <v>0</v>
      </c>
      <c r="M1403" s="14" t="str">
        <f>IFERROR(IFERROR(INDEX(Reference!$C:$C,MATCH(VALUE(LEFT(B1403,(FIND("-",B1403,1)-1))),Reference!$B:$B,0)),INDEX(Reference!$C:$C,MATCH((LEFT(B1403,(FIND("-",B1403,1)-1))),Reference!$B:$B,0))),IFERROR(IF(FIND("-",B1403),"Asset Management",""),""))</f>
        <v>DBU/Power Systems Tech</v>
      </c>
      <c r="N1403" s="14" t="str">
        <f>_xlfn.IFNA(INDEX(Reference!$M:$N,MATCH($C1403,Reference!$M:$M,0),2),"Exclude")</f>
        <v>Nonlabor</v>
      </c>
      <c r="O1403" s="14" t="str">
        <f>VLOOKUP(X1403,'Department Detail'!$A$2:$F$5229,5,FALSE)</f>
        <v>Business Services - Human Resources</v>
      </c>
      <c r="R1403" s="76"/>
      <c r="X1403" s="14">
        <v>5066</v>
      </c>
    </row>
    <row r="1404" spans="1:24" s="14" customFormat="1" ht="15" thickBot="1" x14ac:dyDescent="0.35">
      <c r="A1404" s="13"/>
      <c r="B1404" s="57" t="s">
        <v>711</v>
      </c>
      <c r="C1404" s="57" t="s">
        <v>186</v>
      </c>
      <c r="D1404" s="56">
        <v>45742.472000000009</v>
      </c>
      <c r="E1404" s="56"/>
      <c r="F1404" s="14">
        <f>IF(AND(LEFT($C1404,4)&lt;&gt;"8310")*OR(_xlfn.IFNA(MATCH(LEFT($B1404,8),Reference!$E:$E,0),0),(_xlfn.IFNA(MATCH(MID($B1404,5,4),Reference!$E:$E,0),0))),$D1404,)</f>
        <v>0</v>
      </c>
      <c r="G1404" s="14">
        <f t="shared" si="120"/>
        <v>0</v>
      </c>
      <c r="H1404" s="14">
        <f t="shared" si="121"/>
        <v>0</v>
      </c>
      <c r="I1404" s="14">
        <f>IF(AND(F1404=0,G1404=0,H1404=0,_xlfn.IFNA(MATCH(LEFT($B1404,8),Reference!$G:$G,0),0)),0,
IF(AND(F1404=0,G1404=0,H1404=0,_xlfn.IFNA(MATCH(LEFT($B1404,8),Reference!$H:$H,0),0)),$D1404,
IF(AND(F1404=0,G1404=0,H1404=0,_xlfn.IFNA(MATCH(LEFT($C1404,4),Reference!$H:$H,0),0)),$D1404,
IF((AND(F1404=0,G1404=0,H1404=0,(_xlfn.IFNA(MATCH(LEFT($B1404,4),Reference!$H:$H,0),0)))),$D1404,
IF(AND(F1404=0,G1404=0,H1404=0,_xlfn.IFNA(MATCH(MID($B1404,5,4),Reference!$H:$H,0),0),LEFT($C1404,4)&lt;&gt;"8865"),$D1404,0)))))</f>
        <v>0</v>
      </c>
      <c r="J1404" s="14">
        <f t="shared" si="122"/>
        <v>45742.472000000009</v>
      </c>
      <c r="K1404" s="14">
        <f t="shared" si="123"/>
        <v>45742.472000000009</v>
      </c>
      <c r="L1404" s="14">
        <f t="shared" si="124"/>
        <v>0</v>
      </c>
      <c r="M1404" s="14" t="str">
        <f>IFERROR(IFERROR(INDEX(Reference!$C:$C,MATCH(VALUE(LEFT(B1404,(FIND("-",B1404,1)-1))),Reference!$B:$B,0)),INDEX(Reference!$C:$C,MATCH((LEFT(B1404,(FIND("-",B1404,1)-1))),Reference!$B:$B,0))),IFERROR(IF(FIND("-",B1404),"Asset Management",""),""))</f>
        <v>DBU/Power Systems Tech</v>
      </c>
      <c r="N1404" s="14" t="str">
        <f>_xlfn.IFNA(INDEX(Reference!$M:$N,MATCH($C1404,Reference!$M:$M,0),2),"Exclude")</f>
        <v>Union Labor</v>
      </c>
      <c r="O1404" s="14" t="str">
        <f>VLOOKUP(X1404,'Department Detail'!$A$2:$F$5229,5,FALSE)</f>
        <v>Business Services - Human Resources</v>
      </c>
      <c r="R1404" s="76"/>
      <c r="X1404" s="14">
        <v>5066</v>
      </c>
    </row>
    <row r="1405" spans="1:24" s="14" customFormat="1" ht="15" thickBot="1" x14ac:dyDescent="0.35">
      <c r="A1405" s="13"/>
      <c r="B1405" s="57" t="s">
        <v>711</v>
      </c>
      <c r="C1405" s="57" t="s">
        <v>231</v>
      </c>
      <c r="D1405" s="56">
        <v>40</v>
      </c>
      <c r="E1405" s="56"/>
      <c r="F1405" s="14">
        <f>IF(AND(LEFT($C1405,4)&lt;&gt;"8310")*OR(_xlfn.IFNA(MATCH(LEFT($B1405,8),Reference!$E:$E,0),0),(_xlfn.IFNA(MATCH(MID($B1405,5,4),Reference!$E:$E,0),0))),$D1405,)</f>
        <v>0</v>
      </c>
      <c r="G1405" s="14">
        <f t="shared" si="120"/>
        <v>0</v>
      </c>
      <c r="H1405" s="14">
        <f t="shared" si="121"/>
        <v>0</v>
      </c>
      <c r="I1405" s="14">
        <f>IF(AND(F1405=0,G1405=0,H1405=0,_xlfn.IFNA(MATCH(LEFT($B1405,8),Reference!$G:$G,0),0)),0,
IF(AND(F1405=0,G1405=0,H1405=0,_xlfn.IFNA(MATCH(LEFT($B1405,8),Reference!$H:$H,0),0)),$D1405,
IF(AND(F1405=0,G1405=0,H1405=0,_xlfn.IFNA(MATCH(LEFT($C1405,4),Reference!$H:$H,0),0)),$D1405,
IF((AND(F1405=0,G1405=0,H1405=0,(_xlfn.IFNA(MATCH(LEFT($B1405,4),Reference!$H:$H,0),0)))),$D1405,
IF(AND(F1405=0,G1405=0,H1405=0,_xlfn.IFNA(MATCH(MID($B1405,5,4),Reference!$H:$H,0),0),LEFT($C1405,4)&lt;&gt;"8865"),$D1405,0)))))</f>
        <v>0</v>
      </c>
      <c r="J1405" s="14">
        <f t="shared" si="122"/>
        <v>40</v>
      </c>
      <c r="K1405" s="14">
        <f t="shared" si="123"/>
        <v>40</v>
      </c>
      <c r="L1405" s="14">
        <f t="shared" si="124"/>
        <v>0</v>
      </c>
      <c r="M1405" s="14" t="str">
        <f>IFERROR(IFERROR(INDEX(Reference!$C:$C,MATCH(VALUE(LEFT(B1405,(FIND("-",B1405,1)-1))),Reference!$B:$B,0)),INDEX(Reference!$C:$C,MATCH((LEFT(B1405,(FIND("-",B1405,1)-1))),Reference!$B:$B,0))),IFERROR(IF(FIND("-",B1405),"Asset Management",""),""))</f>
        <v>DBU/Power Systems Tech</v>
      </c>
      <c r="N1405" s="14" t="str">
        <f>_xlfn.IFNA(INDEX(Reference!$M:$N,MATCH($C1405,Reference!$M:$M,0),2),"Exclude")</f>
        <v>Nonlabor</v>
      </c>
      <c r="O1405" s="14" t="str">
        <f>VLOOKUP(X1405,'Department Detail'!$A$2:$F$5229,5,FALSE)</f>
        <v>Business Services - Human Resources</v>
      </c>
      <c r="R1405" s="76"/>
      <c r="X1405" s="14">
        <v>5066</v>
      </c>
    </row>
    <row r="1406" spans="1:24" s="14" customFormat="1" ht="15" thickBot="1" x14ac:dyDescent="0.35">
      <c r="A1406" s="13"/>
      <c r="B1406" s="57" t="s">
        <v>711</v>
      </c>
      <c r="C1406" s="57" t="s">
        <v>182</v>
      </c>
      <c r="D1406" s="56">
        <v>1256.972</v>
      </c>
      <c r="E1406" s="56"/>
      <c r="F1406" s="14">
        <f>IF(AND(LEFT($C1406,4)&lt;&gt;"8310")*OR(_xlfn.IFNA(MATCH(LEFT($B1406,8),Reference!$E:$E,0),0),(_xlfn.IFNA(MATCH(MID($B1406,5,4),Reference!$E:$E,0),0))),$D1406,)</f>
        <v>0</v>
      </c>
      <c r="G1406" s="14">
        <f t="shared" si="120"/>
        <v>0</v>
      </c>
      <c r="H1406" s="14">
        <f t="shared" si="121"/>
        <v>0</v>
      </c>
      <c r="I1406" s="14">
        <f>IF(AND(F1406=0,G1406=0,H1406=0,_xlfn.IFNA(MATCH(LEFT($B1406,8),Reference!$G:$G,0),0)),0,
IF(AND(F1406=0,G1406=0,H1406=0,_xlfn.IFNA(MATCH(LEFT($B1406,8),Reference!$H:$H,0),0)),$D1406,
IF(AND(F1406=0,G1406=0,H1406=0,_xlfn.IFNA(MATCH(LEFT($C1406,4),Reference!$H:$H,0),0)),$D1406,
IF((AND(F1406=0,G1406=0,H1406=0,(_xlfn.IFNA(MATCH(LEFT($B1406,4),Reference!$H:$H,0),0)))),$D1406,
IF(AND(F1406=0,G1406=0,H1406=0,_xlfn.IFNA(MATCH(MID($B1406,5,4),Reference!$H:$H,0),0),LEFT($C1406,4)&lt;&gt;"8865"),$D1406,0)))))</f>
        <v>0</v>
      </c>
      <c r="J1406" s="14">
        <f t="shared" si="122"/>
        <v>1256.972</v>
      </c>
      <c r="K1406" s="14">
        <f t="shared" si="123"/>
        <v>1256.972</v>
      </c>
      <c r="L1406" s="14">
        <f t="shared" si="124"/>
        <v>0</v>
      </c>
      <c r="M1406" s="14" t="str">
        <f>IFERROR(IFERROR(INDEX(Reference!$C:$C,MATCH(VALUE(LEFT(B1406,(FIND("-",B1406,1)-1))),Reference!$B:$B,0)),INDEX(Reference!$C:$C,MATCH((LEFT(B1406,(FIND("-",B1406,1)-1))),Reference!$B:$B,0))),IFERROR(IF(FIND("-",B1406),"Asset Management",""),""))</f>
        <v>DBU/Power Systems Tech</v>
      </c>
      <c r="N1406" s="14" t="str">
        <f>_xlfn.IFNA(INDEX(Reference!$M:$N,MATCH($C1406,Reference!$M:$M,0),2),"Exclude")</f>
        <v>Nonlabor</v>
      </c>
      <c r="O1406" s="14" t="str">
        <f>VLOOKUP(X1406,'Department Detail'!$A$2:$F$5229,5,FALSE)</f>
        <v>Business Services - Human Resources</v>
      </c>
      <c r="R1406" s="76"/>
      <c r="X1406" s="14">
        <v>5066</v>
      </c>
    </row>
    <row r="1407" spans="1:24" s="14" customFormat="1" ht="15" thickBot="1" x14ac:dyDescent="0.35">
      <c r="A1407" s="13"/>
      <c r="B1407" s="57" t="s">
        <v>711</v>
      </c>
      <c r="C1407" s="57" t="s">
        <v>191</v>
      </c>
      <c r="D1407" s="56">
        <v>27225.949999999997</v>
      </c>
      <c r="E1407" s="56"/>
      <c r="F1407" s="14">
        <f>IF(AND(LEFT($C1407,4)&lt;&gt;"8310")*OR(_xlfn.IFNA(MATCH(LEFT($B1407,8),Reference!$E:$E,0),0),(_xlfn.IFNA(MATCH(MID($B1407,5,4),Reference!$E:$E,0),0))),$D1407,)</f>
        <v>0</v>
      </c>
      <c r="G1407" s="14">
        <f t="shared" ref="G1407:G1470" si="125">IF(AND(ISNUMBER(SEARCH("5024*",B1407)),(F1407=0)),D1407,)</f>
        <v>0</v>
      </c>
      <c r="H1407" s="14">
        <f t="shared" ref="H1407:H1470" si="126">IF(AND(ISNUMBER(SEARCH("5025*",B1407)),(F1407=0)),D1407,)</f>
        <v>0</v>
      </c>
      <c r="I1407" s="14">
        <f>IF(AND(F1407=0,G1407=0,H1407=0,_xlfn.IFNA(MATCH(LEFT($B1407,8),Reference!$G:$G,0),0)),0,
IF(AND(F1407=0,G1407=0,H1407=0,_xlfn.IFNA(MATCH(LEFT($B1407,8),Reference!$H:$H,0),0)),$D1407,
IF(AND(F1407=0,G1407=0,H1407=0,_xlfn.IFNA(MATCH(LEFT($C1407,4),Reference!$H:$H,0),0)),$D1407,
IF((AND(F1407=0,G1407=0,H1407=0,(_xlfn.IFNA(MATCH(LEFT($B1407,4),Reference!$H:$H,0),0)))),$D1407,
IF(AND(F1407=0,G1407=0,H1407=0,_xlfn.IFNA(MATCH(MID($B1407,5,4),Reference!$H:$H,0),0),LEFT($C1407,4)&lt;&gt;"8865"),$D1407,0)))))</f>
        <v>0</v>
      </c>
      <c r="J1407" s="14">
        <f t="shared" ref="J1407:J1470" si="127">IF(AND(F1407=0,G1407=0,H1407=0,I1407=0),D1407,)</f>
        <v>27225.949999999997</v>
      </c>
      <c r="K1407" s="14">
        <f t="shared" ref="K1407:K1470" si="128">SUM(F1407:J1407)</f>
        <v>27225.949999999997</v>
      </c>
      <c r="L1407" s="14">
        <f t="shared" ref="L1407:L1470" si="129">K1407-D1407</f>
        <v>0</v>
      </c>
      <c r="M1407" s="14" t="str">
        <f>IFERROR(IFERROR(INDEX(Reference!$C:$C,MATCH(VALUE(LEFT(B1407,(FIND("-",B1407,1)-1))),Reference!$B:$B,0)),INDEX(Reference!$C:$C,MATCH((LEFT(B1407,(FIND("-",B1407,1)-1))),Reference!$B:$B,0))),IFERROR(IF(FIND("-",B1407),"Asset Management",""),""))</f>
        <v>DBU/Power Systems Tech</v>
      </c>
      <c r="N1407" s="14" t="str">
        <f>_xlfn.IFNA(INDEX(Reference!$M:$N,MATCH($C1407,Reference!$M:$M,0),2),"Exclude")</f>
        <v>Union Labor</v>
      </c>
      <c r="O1407" s="14" t="str">
        <f>VLOOKUP(X1407,'Department Detail'!$A$2:$F$5229,5,FALSE)</f>
        <v>Business Services - Human Resources</v>
      </c>
      <c r="R1407" s="76"/>
      <c r="X1407" s="14">
        <v>5066</v>
      </c>
    </row>
    <row r="1408" spans="1:24" s="14" customFormat="1" ht="15" thickBot="1" x14ac:dyDescent="0.35">
      <c r="A1408" s="13"/>
      <c r="B1408" s="57" t="s">
        <v>712</v>
      </c>
      <c r="C1408" s="57" t="s">
        <v>186</v>
      </c>
      <c r="D1408" s="56">
        <v>2531.2000000000003</v>
      </c>
      <c r="E1408" s="56"/>
      <c r="F1408" s="14">
        <f>IF(AND(LEFT($C1408,4)&lt;&gt;"8310")*OR(_xlfn.IFNA(MATCH(LEFT($B1408,8),Reference!$E:$E,0),0),(_xlfn.IFNA(MATCH(MID($B1408,5,4),Reference!$E:$E,0),0))),$D1408,)</f>
        <v>0</v>
      </c>
      <c r="G1408" s="14">
        <f t="shared" si="125"/>
        <v>0</v>
      </c>
      <c r="H1408" s="14">
        <f t="shared" si="126"/>
        <v>0</v>
      </c>
      <c r="I1408" s="14">
        <f>IF(AND(F1408=0,G1408=0,H1408=0,_xlfn.IFNA(MATCH(LEFT($B1408,8),Reference!$G:$G,0),0)),0,
IF(AND(F1408=0,G1408=0,H1408=0,_xlfn.IFNA(MATCH(LEFT($B1408,8),Reference!$H:$H,0),0)),$D1408,
IF(AND(F1408=0,G1408=0,H1408=0,_xlfn.IFNA(MATCH(LEFT($C1408,4),Reference!$H:$H,0),0)),$D1408,
IF((AND(F1408=0,G1408=0,H1408=0,(_xlfn.IFNA(MATCH(LEFT($B1408,4),Reference!$H:$H,0),0)))),$D1408,
IF(AND(F1408=0,G1408=0,H1408=0,_xlfn.IFNA(MATCH(MID($B1408,5,4),Reference!$H:$H,0),0),LEFT($C1408,4)&lt;&gt;"8865"),$D1408,0)))))</f>
        <v>0</v>
      </c>
      <c r="J1408" s="14">
        <f t="shared" si="127"/>
        <v>2531.2000000000003</v>
      </c>
      <c r="K1408" s="14">
        <f t="shared" si="128"/>
        <v>2531.2000000000003</v>
      </c>
      <c r="L1408" s="14">
        <f t="shared" si="129"/>
        <v>0</v>
      </c>
      <c r="M1408" s="14" t="str">
        <f>IFERROR(IFERROR(INDEX(Reference!$C:$C,MATCH(VALUE(LEFT(B1408,(FIND("-",B1408,1)-1))),Reference!$B:$B,0)),INDEX(Reference!$C:$C,MATCH((LEFT(B1408,(FIND("-",B1408,1)-1))),Reference!$B:$B,0))),IFERROR(IF(FIND("-",B1408),"Asset Management",""),""))</f>
        <v>DBU/Power Systems Tech</v>
      </c>
      <c r="N1408" s="14" t="str">
        <f>_xlfn.IFNA(INDEX(Reference!$M:$N,MATCH($C1408,Reference!$M:$M,0),2),"Exclude")</f>
        <v>Union Labor</v>
      </c>
      <c r="O1408" s="14" t="str">
        <f>VLOOKUP(X1408,'Department Detail'!$A$2:$F$5229,5,FALSE)</f>
        <v>Business Services - Human Resources</v>
      </c>
      <c r="R1408" s="76"/>
      <c r="X1408" s="14">
        <v>5066</v>
      </c>
    </row>
    <row r="1409" spans="1:24" s="14" customFormat="1" ht="15" thickBot="1" x14ac:dyDescent="0.35">
      <c r="A1409" s="13"/>
      <c r="B1409" s="57" t="s">
        <v>712</v>
      </c>
      <c r="C1409" s="57" t="s">
        <v>182</v>
      </c>
      <c r="D1409" s="56">
        <v>147.20000000000002</v>
      </c>
      <c r="E1409" s="56"/>
      <c r="F1409" s="14">
        <f>IF(AND(LEFT($C1409,4)&lt;&gt;"8310")*OR(_xlfn.IFNA(MATCH(LEFT($B1409,8),Reference!$E:$E,0),0),(_xlfn.IFNA(MATCH(MID($B1409,5,4),Reference!$E:$E,0),0))),$D1409,)</f>
        <v>0</v>
      </c>
      <c r="G1409" s="14">
        <f t="shared" si="125"/>
        <v>0</v>
      </c>
      <c r="H1409" s="14">
        <f t="shared" si="126"/>
        <v>0</v>
      </c>
      <c r="I1409" s="14">
        <f>IF(AND(F1409=0,G1409=0,H1409=0,_xlfn.IFNA(MATCH(LEFT($B1409,8),Reference!$G:$G,0),0)),0,
IF(AND(F1409=0,G1409=0,H1409=0,_xlfn.IFNA(MATCH(LEFT($B1409,8),Reference!$H:$H,0),0)),$D1409,
IF(AND(F1409=0,G1409=0,H1409=0,_xlfn.IFNA(MATCH(LEFT($C1409,4),Reference!$H:$H,0),0)),$D1409,
IF((AND(F1409=0,G1409=0,H1409=0,(_xlfn.IFNA(MATCH(LEFT($B1409,4),Reference!$H:$H,0),0)))),$D1409,
IF(AND(F1409=0,G1409=0,H1409=0,_xlfn.IFNA(MATCH(MID($B1409,5,4),Reference!$H:$H,0),0),LEFT($C1409,4)&lt;&gt;"8865"),$D1409,0)))))</f>
        <v>0</v>
      </c>
      <c r="J1409" s="14">
        <f t="shared" si="127"/>
        <v>147.20000000000002</v>
      </c>
      <c r="K1409" s="14">
        <f t="shared" si="128"/>
        <v>147.20000000000002</v>
      </c>
      <c r="L1409" s="14">
        <f t="shared" si="129"/>
        <v>0</v>
      </c>
      <c r="M1409" s="14" t="str">
        <f>IFERROR(IFERROR(INDEX(Reference!$C:$C,MATCH(VALUE(LEFT(B1409,(FIND("-",B1409,1)-1))),Reference!$B:$B,0)),INDEX(Reference!$C:$C,MATCH((LEFT(B1409,(FIND("-",B1409,1)-1))),Reference!$B:$B,0))),IFERROR(IF(FIND("-",B1409),"Asset Management",""),""))</f>
        <v>DBU/Power Systems Tech</v>
      </c>
      <c r="N1409" s="14" t="str">
        <f>_xlfn.IFNA(INDEX(Reference!$M:$N,MATCH($C1409,Reference!$M:$M,0),2),"Exclude")</f>
        <v>Nonlabor</v>
      </c>
      <c r="O1409" s="14" t="str">
        <f>VLOOKUP(X1409,'Department Detail'!$A$2:$F$5229,5,FALSE)</f>
        <v>Business Services - Human Resources</v>
      </c>
      <c r="R1409" s="76"/>
      <c r="X1409" s="14">
        <v>5066</v>
      </c>
    </row>
    <row r="1410" spans="1:24" s="14" customFormat="1" ht="15" thickBot="1" x14ac:dyDescent="0.35">
      <c r="A1410" s="13"/>
      <c r="B1410" s="57" t="s">
        <v>712</v>
      </c>
      <c r="C1410" s="57" t="s">
        <v>191</v>
      </c>
      <c r="D1410" s="56">
        <v>692.6</v>
      </c>
      <c r="E1410" s="56"/>
      <c r="F1410" s="14">
        <f>IF(AND(LEFT($C1410,4)&lt;&gt;"8310")*OR(_xlfn.IFNA(MATCH(LEFT($B1410,8),Reference!$E:$E,0),0),(_xlfn.IFNA(MATCH(MID($B1410,5,4),Reference!$E:$E,0),0))),$D1410,)</f>
        <v>0</v>
      </c>
      <c r="G1410" s="14">
        <f t="shared" si="125"/>
        <v>0</v>
      </c>
      <c r="H1410" s="14">
        <f t="shared" si="126"/>
        <v>0</v>
      </c>
      <c r="I1410" s="14">
        <f>IF(AND(F1410=0,G1410=0,H1410=0,_xlfn.IFNA(MATCH(LEFT($B1410,8),Reference!$G:$G,0),0)),0,
IF(AND(F1410=0,G1410=0,H1410=0,_xlfn.IFNA(MATCH(LEFT($B1410,8),Reference!$H:$H,0),0)),$D1410,
IF(AND(F1410=0,G1410=0,H1410=0,_xlfn.IFNA(MATCH(LEFT($C1410,4),Reference!$H:$H,0),0)),$D1410,
IF((AND(F1410=0,G1410=0,H1410=0,(_xlfn.IFNA(MATCH(LEFT($B1410,4),Reference!$H:$H,0),0)))),$D1410,
IF(AND(F1410=0,G1410=0,H1410=0,_xlfn.IFNA(MATCH(MID($B1410,5,4),Reference!$H:$H,0),0),LEFT($C1410,4)&lt;&gt;"8865"),$D1410,0)))))</f>
        <v>0</v>
      </c>
      <c r="J1410" s="14">
        <f t="shared" si="127"/>
        <v>692.6</v>
      </c>
      <c r="K1410" s="14">
        <f t="shared" si="128"/>
        <v>692.6</v>
      </c>
      <c r="L1410" s="14">
        <f t="shared" si="129"/>
        <v>0</v>
      </c>
      <c r="M1410" s="14" t="str">
        <f>IFERROR(IFERROR(INDEX(Reference!$C:$C,MATCH(VALUE(LEFT(B1410,(FIND("-",B1410,1)-1))),Reference!$B:$B,0)),INDEX(Reference!$C:$C,MATCH((LEFT(B1410,(FIND("-",B1410,1)-1))),Reference!$B:$B,0))),IFERROR(IF(FIND("-",B1410),"Asset Management",""),""))</f>
        <v>DBU/Power Systems Tech</v>
      </c>
      <c r="N1410" s="14" t="str">
        <f>_xlfn.IFNA(INDEX(Reference!$M:$N,MATCH($C1410,Reference!$M:$M,0),2),"Exclude")</f>
        <v>Union Labor</v>
      </c>
      <c r="O1410" s="14" t="str">
        <f>VLOOKUP(X1410,'Department Detail'!$A$2:$F$5229,5,FALSE)</f>
        <v>Business Services - Human Resources</v>
      </c>
      <c r="R1410" s="76"/>
      <c r="X1410" s="14">
        <v>5066</v>
      </c>
    </row>
    <row r="1411" spans="1:24" s="14" customFormat="1" ht="15" thickBot="1" x14ac:dyDescent="0.35">
      <c r="A1411" s="13"/>
      <c r="B1411" s="57" t="s">
        <v>713</v>
      </c>
      <c r="C1411" s="57" t="s">
        <v>186</v>
      </c>
      <c r="D1411" s="56">
        <v>6388.4740000000002</v>
      </c>
      <c r="E1411" s="56"/>
      <c r="F1411" s="14">
        <f>IF(AND(LEFT($C1411,4)&lt;&gt;"8310")*OR(_xlfn.IFNA(MATCH(LEFT($B1411,8),Reference!$E:$E,0),0),(_xlfn.IFNA(MATCH(MID($B1411,5,4),Reference!$E:$E,0),0))),$D1411,)</f>
        <v>0</v>
      </c>
      <c r="G1411" s="14">
        <f t="shared" si="125"/>
        <v>0</v>
      </c>
      <c r="H1411" s="14">
        <f t="shared" si="126"/>
        <v>0</v>
      </c>
      <c r="I1411" s="14">
        <f>IF(AND(F1411=0,G1411=0,H1411=0,_xlfn.IFNA(MATCH(LEFT($B1411,8),Reference!$G:$G,0),0)),0,
IF(AND(F1411=0,G1411=0,H1411=0,_xlfn.IFNA(MATCH(LEFT($B1411,8),Reference!$H:$H,0),0)),$D1411,
IF(AND(F1411=0,G1411=0,H1411=0,_xlfn.IFNA(MATCH(LEFT($C1411,4),Reference!$H:$H,0),0)),$D1411,
IF((AND(F1411=0,G1411=0,H1411=0,(_xlfn.IFNA(MATCH(LEFT($B1411,4),Reference!$H:$H,0),0)))),$D1411,
IF(AND(F1411=0,G1411=0,H1411=0,_xlfn.IFNA(MATCH(MID($B1411,5,4),Reference!$H:$H,0),0),LEFT($C1411,4)&lt;&gt;"8865"),$D1411,0)))))</f>
        <v>0</v>
      </c>
      <c r="J1411" s="14">
        <f t="shared" si="127"/>
        <v>6388.4740000000002</v>
      </c>
      <c r="K1411" s="14">
        <f t="shared" si="128"/>
        <v>6388.4740000000002</v>
      </c>
      <c r="L1411" s="14">
        <f t="shared" si="129"/>
        <v>0</v>
      </c>
      <c r="M1411" s="14" t="str">
        <f>IFERROR(IFERROR(INDEX(Reference!$C:$C,MATCH(VALUE(LEFT(B1411,(FIND("-",B1411,1)-1))),Reference!$B:$B,0)),INDEX(Reference!$C:$C,MATCH((LEFT(B1411,(FIND("-",B1411,1)-1))),Reference!$B:$B,0))),IFERROR(IF(FIND("-",B1411),"Asset Management",""),""))</f>
        <v>DBU/Power Systems Tech</v>
      </c>
      <c r="N1411" s="14" t="str">
        <f>_xlfn.IFNA(INDEX(Reference!$M:$N,MATCH($C1411,Reference!$M:$M,0),2),"Exclude")</f>
        <v>Union Labor</v>
      </c>
      <c r="O1411" s="14" t="str">
        <f>VLOOKUP(X1411,'Department Detail'!$A$2:$F$5229,5,FALSE)</f>
        <v>Business Services - Human Resources</v>
      </c>
      <c r="R1411" s="76"/>
      <c r="X1411" s="14">
        <v>5066</v>
      </c>
    </row>
    <row r="1412" spans="1:24" s="14" customFormat="1" ht="15" thickBot="1" x14ac:dyDescent="0.35">
      <c r="A1412" s="13"/>
      <c r="B1412" s="57" t="s">
        <v>713</v>
      </c>
      <c r="C1412" s="57" t="s">
        <v>231</v>
      </c>
      <c r="D1412" s="56">
        <v>20</v>
      </c>
      <c r="E1412" s="56"/>
      <c r="F1412" s="14">
        <f>IF(AND(LEFT($C1412,4)&lt;&gt;"8310")*OR(_xlfn.IFNA(MATCH(LEFT($B1412,8),Reference!$E:$E,0),0),(_xlfn.IFNA(MATCH(MID($B1412,5,4),Reference!$E:$E,0),0))),$D1412,)</f>
        <v>0</v>
      </c>
      <c r="G1412" s="14">
        <f t="shared" si="125"/>
        <v>0</v>
      </c>
      <c r="H1412" s="14">
        <f t="shared" si="126"/>
        <v>0</v>
      </c>
      <c r="I1412" s="14">
        <f>IF(AND(F1412=0,G1412=0,H1412=0,_xlfn.IFNA(MATCH(LEFT($B1412,8),Reference!$G:$G,0),0)),0,
IF(AND(F1412=0,G1412=0,H1412=0,_xlfn.IFNA(MATCH(LEFT($B1412,8),Reference!$H:$H,0),0)),$D1412,
IF(AND(F1412=0,G1412=0,H1412=0,_xlfn.IFNA(MATCH(LEFT($C1412,4),Reference!$H:$H,0),0)),$D1412,
IF((AND(F1412=0,G1412=0,H1412=0,(_xlfn.IFNA(MATCH(LEFT($B1412,4),Reference!$H:$H,0),0)))),$D1412,
IF(AND(F1412=0,G1412=0,H1412=0,_xlfn.IFNA(MATCH(MID($B1412,5,4),Reference!$H:$H,0),0),LEFT($C1412,4)&lt;&gt;"8865"),$D1412,0)))))</f>
        <v>0</v>
      </c>
      <c r="J1412" s="14">
        <f t="shared" si="127"/>
        <v>20</v>
      </c>
      <c r="K1412" s="14">
        <f t="shared" si="128"/>
        <v>20</v>
      </c>
      <c r="L1412" s="14">
        <f t="shared" si="129"/>
        <v>0</v>
      </c>
      <c r="M1412" s="14" t="str">
        <f>IFERROR(IFERROR(INDEX(Reference!$C:$C,MATCH(VALUE(LEFT(B1412,(FIND("-",B1412,1)-1))),Reference!$B:$B,0)),INDEX(Reference!$C:$C,MATCH((LEFT(B1412,(FIND("-",B1412,1)-1))),Reference!$B:$B,0))),IFERROR(IF(FIND("-",B1412),"Asset Management",""),""))</f>
        <v>DBU/Power Systems Tech</v>
      </c>
      <c r="N1412" s="14" t="str">
        <f>_xlfn.IFNA(INDEX(Reference!$M:$N,MATCH($C1412,Reference!$M:$M,0),2),"Exclude")</f>
        <v>Nonlabor</v>
      </c>
      <c r="O1412" s="14" t="str">
        <f>VLOOKUP(X1412,'Department Detail'!$A$2:$F$5229,5,FALSE)</f>
        <v>Business Services - Human Resources</v>
      </c>
      <c r="R1412" s="76"/>
      <c r="X1412" s="14">
        <v>5066</v>
      </c>
    </row>
    <row r="1413" spans="1:24" s="14" customFormat="1" ht="15" thickBot="1" x14ac:dyDescent="0.35">
      <c r="A1413" s="13"/>
      <c r="B1413" s="57" t="s">
        <v>713</v>
      </c>
      <c r="C1413" s="57" t="s">
        <v>182</v>
      </c>
      <c r="D1413" s="56">
        <v>521.072</v>
      </c>
      <c r="E1413" s="56"/>
      <c r="F1413" s="14">
        <f>IF(AND(LEFT($C1413,4)&lt;&gt;"8310")*OR(_xlfn.IFNA(MATCH(LEFT($B1413,8),Reference!$E:$E,0),0),(_xlfn.IFNA(MATCH(MID($B1413,5,4),Reference!$E:$E,0),0))),$D1413,)</f>
        <v>0</v>
      </c>
      <c r="G1413" s="14">
        <f t="shared" si="125"/>
        <v>0</v>
      </c>
      <c r="H1413" s="14">
        <f t="shared" si="126"/>
        <v>0</v>
      </c>
      <c r="I1413" s="14">
        <f>IF(AND(F1413=0,G1413=0,H1413=0,_xlfn.IFNA(MATCH(LEFT($B1413,8),Reference!$G:$G,0),0)),0,
IF(AND(F1413=0,G1413=0,H1413=0,_xlfn.IFNA(MATCH(LEFT($B1413,8),Reference!$H:$H,0),0)),$D1413,
IF(AND(F1413=0,G1413=0,H1413=0,_xlfn.IFNA(MATCH(LEFT($C1413,4),Reference!$H:$H,0),0)),$D1413,
IF((AND(F1413=0,G1413=0,H1413=0,(_xlfn.IFNA(MATCH(LEFT($B1413,4),Reference!$H:$H,0),0)))),$D1413,
IF(AND(F1413=0,G1413=0,H1413=0,_xlfn.IFNA(MATCH(MID($B1413,5,4),Reference!$H:$H,0),0),LEFT($C1413,4)&lt;&gt;"8865"),$D1413,0)))))</f>
        <v>0</v>
      </c>
      <c r="J1413" s="14">
        <f t="shared" si="127"/>
        <v>521.072</v>
      </c>
      <c r="K1413" s="14">
        <f t="shared" si="128"/>
        <v>521.072</v>
      </c>
      <c r="L1413" s="14">
        <f t="shared" si="129"/>
        <v>0</v>
      </c>
      <c r="M1413" s="14" t="str">
        <f>IFERROR(IFERROR(INDEX(Reference!$C:$C,MATCH(VALUE(LEFT(B1413,(FIND("-",B1413,1)-1))),Reference!$B:$B,0)),INDEX(Reference!$C:$C,MATCH((LEFT(B1413,(FIND("-",B1413,1)-1))),Reference!$B:$B,0))),IFERROR(IF(FIND("-",B1413),"Asset Management",""),""))</f>
        <v>DBU/Power Systems Tech</v>
      </c>
      <c r="N1413" s="14" t="str">
        <f>_xlfn.IFNA(INDEX(Reference!$M:$N,MATCH($C1413,Reference!$M:$M,0),2),"Exclude")</f>
        <v>Nonlabor</v>
      </c>
      <c r="O1413" s="14" t="str">
        <f>VLOOKUP(X1413,'Department Detail'!$A$2:$F$5229,5,FALSE)</f>
        <v>Business Services - Human Resources</v>
      </c>
      <c r="R1413" s="76"/>
      <c r="X1413" s="14">
        <v>5066</v>
      </c>
    </row>
    <row r="1414" spans="1:24" s="14" customFormat="1" ht="15" thickBot="1" x14ac:dyDescent="0.35">
      <c r="A1414" s="13"/>
      <c r="B1414" s="57" t="s">
        <v>713</v>
      </c>
      <c r="C1414" s="57" t="s">
        <v>191</v>
      </c>
      <c r="D1414" s="56">
        <v>724.22599999999989</v>
      </c>
      <c r="E1414" s="56"/>
      <c r="F1414" s="14">
        <f>IF(AND(LEFT($C1414,4)&lt;&gt;"8310")*OR(_xlfn.IFNA(MATCH(LEFT($B1414,8),Reference!$E:$E,0),0),(_xlfn.IFNA(MATCH(MID($B1414,5,4),Reference!$E:$E,0),0))),$D1414,)</f>
        <v>0</v>
      </c>
      <c r="G1414" s="14">
        <f t="shared" si="125"/>
        <v>0</v>
      </c>
      <c r="H1414" s="14">
        <f t="shared" si="126"/>
        <v>0</v>
      </c>
      <c r="I1414" s="14">
        <f>IF(AND(F1414=0,G1414=0,H1414=0,_xlfn.IFNA(MATCH(LEFT($B1414,8),Reference!$G:$G,0),0)),0,
IF(AND(F1414=0,G1414=0,H1414=0,_xlfn.IFNA(MATCH(LEFT($B1414,8),Reference!$H:$H,0),0)),$D1414,
IF(AND(F1414=0,G1414=0,H1414=0,_xlfn.IFNA(MATCH(LEFT($C1414,4),Reference!$H:$H,0),0)),$D1414,
IF((AND(F1414=0,G1414=0,H1414=0,(_xlfn.IFNA(MATCH(LEFT($B1414,4),Reference!$H:$H,0),0)))),$D1414,
IF(AND(F1414=0,G1414=0,H1414=0,_xlfn.IFNA(MATCH(MID($B1414,5,4),Reference!$H:$H,0),0),LEFT($C1414,4)&lt;&gt;"8865"),$D1414,0)))))</f>
        <v>0</v>
      </c>
      <c r="J1414" s="14">
        <f t="shared" si="127"/>
        <v>724.22599999999989</v>
      </c>
      <c r="K1414" s="14">
        <f t="shared" si="128"/>
        <v>724.22599999999989</v>
      </c>
      <c r="L1414" s="14">
        <f t="shared" si="129"/>
        <v>0</v>
      </c>
      <c r="M1414" s="14" t="str">
        <f>IFERROR(IFERROR(INDEX(Reference!$C:$C,MATCH(VALUE(LEFT(B1414,(FIND("-",B1414,1)-1))),Reference!$B:$B,0)),INDEX(Reference!$C:$C,MATCH((LEFT(B1414,(FIND("-",B1414,1)-1))),Reference!$B:$B,0))),IFERROR(IF(FIND("-",B1414),"Asset Management",""),""))</f>
        <v>DBU/Power Systems Tech</v>
      </c>
      <c r="N1414" s="14" t="str">
        <f>_xlfn.IFNA(INDEX(Reference!$M:$N,MATCH($C1414,Reference!$M:$M,0),2),"Exclude")</f>
        <v>Union Labor</v>
      </c>
      <c r="O1414" s="14" t="str">
        <f>VLOOKUP(X1414,'Department Detail'!$A$2:$F$5229,5,FALSE)</f>
        <v>Business Services - Human Resources</v>
      </c>
      <c r="R1414" s="76"/>
      <c r="X1414" s="14">
        <v>5066</v>
      </c>
    </row>
    <row r="1415" spans="1:24" s="14" customFormat="1" ht="15" thickBot="1" x14ac:dyDescent="0.35">
      <c r="A1415" s="13"/>
      <c r="B1415" s="57" t="s">
        <v>714</v>
      </c>
      <c r="C1415" s="57" t="s">
        <v>186</v>
      </c>
      <c r="D1415" s="56">
        <v>0.2</v>
      </c>
      <c r="E1415" s="56"/>
      <c r="F1415" s="14">
        <f>IF(AND(LEFT($C1415,4)&lt;&gt;"8310")*OR(_xlfn.IFNA(MATCH(LEFT($B1415,8),Reference!$E:$E,0),0),(_xlfn.IFNA(MATCH(MID($B1415,5,4),Reference!$E:$E,0),0))),$D1415,)</f>
        <v>0</v>
      </c>
      <c r="G1415" s="14">
        <f t="shared" si="125"/>
        <v>0</v>
      </c>
      <c r="H1415" s="14">
        <f t="shared" si="126"/>
        <v>0</v>
      </c>
      <c r="I1415" s="14">
        <f>IF(AND(F1415=0,G1415=0,H1415=0,_xlfn.IFNA(MATCH(LEFT($B1415,8),Reference!$G:$G,0),0)),0,
IF(AND(F1415=0,G1415=0,H1415=0,_xlfn.IFNA(MATCH(LEFT($B1415,8),Reference!$H:$H,0),0)),$D1415,
IF(AND(F1415=0,G1415=0,H1415=0,_xlfn.IFNA(MATCH(LEFT($C1415,4),Reference!$H:$H,0),0)),$D1415,
IF((AND(F1415=0,G1415=0,H1415=0,(_xlfn.IFNA(MATCH(LEFT($B1415,4),Reference!$H:$H,0),0)))),$D1415,
IF(AND(F1415=0,G1415=0,H1415=0,_xlfn.IFNA(MATCH(MID($B1415,5,4),Reference!$H:$H,0),0),LEFT($C1415,4)&lt;&gt;"8865"),$D1415,0)))))</f>
        <v>0</v>
      </c>
      <c r="J1415" s="14">
        <f t="shared" si="127"/>
        <v>0.2</v>
      </c>
      <c r="K1415" s="14">
        <f t="shared" si="128"/>
        <v>0.2</v>
      </c>
      <c r="L1415" s="14">
        <f t="shared" si="129"/>
        <v>0</v>
      </c>
      <c r="M1415" s="14" t="str">
        <f>IFERROR(IFERROR(INDEX(Reference!$C:$C,MATCH(VALUE(LEFT(B1415,(FIND("-",B1415,1)-1))),Reference!$B:$B,0)),INDEX(Reference!$C:$C,MATCH((LEFT(B1415,(FIND("-",B1415,1)-1))),Reference!$B:$B,0))),IFERROR(IF(FIND("-",B1415),"Asset Management",""),""))</f>
        <v>DBU/Power Systems Tech</v>
      </c>
      <c r="N1415" s="14" t="str">
        <f>_xlfn.IFNA(INDEX(Reference!$M:$N,MATCH($C1415,Reference!$M:$M,0),2),"Exclude")</f>
        <v>Union Labor</v>
      </c>
      <c r="O1415" s="14" t="str">
        <f>VLOOKUP(X1415,'Department Detail'!$A$2:$F$5229,5,FALSE)</f>
        <v>Business Services - Human Resources</v>
      </c>
      <c r="R1415" s="76"/>
      <c r="X1415" s="14">
        <v>5066</v>
      </c>
    </row>
    <row r="1416" spans="1:24" s="14" customFormat="1" ht="15" thickBot="1" x14ac:dyDescent="0.35">
      <c r="A1416" s="13"/>
      <c r="B1416" s="57" t="s">
        <v>714</v>
      </c>
      <c r="C1416" s="57" t="s">
        <v>182</v>
      </c>
      <c r="D1416" s="56">
        <v>0.19999999999999998</v>
      </c>
      <c r="E1416" s="56"/>
      <c r="F1416" s="14">
        <f>IF(AND(LEFT($C1416,4)&lt;&gt;"8310")*OR(_xlfn.IFNA(MATCH(LEFT($B1416,8),Reference!$E:$E,0),0),(_xlfn.IFNA(MATCH(MID($B1416,5,4),Reference!$E:$E,0),0))),$D1416,)</f>
        <v>0</v>
      </c>
      <c r="G1416" s="14">
        <f t="shared" si="125"/>
        <v>0</v>
      </c>
      <c r="H1416" s="14">
        <f t="shared" si="126"/>
        <v>0</v>
      </c>
      <c r="I1416" s="14">
        <f>IF(AND(F1416=0,G1416=0,H1416=0,_xlfn.IFNA(MATCH(LEFT($B1416,8),Reference!$G:$G,0),0)),0,
IF(AND(F1416=0,G1416=0,H1416=0,_xlfn.IFNA(MATCH(LEFT($B1416,8),Reference!$H:$H,0),0)),$D1416,
IF(AND(F1416=0,G1416=0,H1416=0,_xlfn.IFNA(MATCH(LEFT($C1416,4),Reference!$H:$H,0),0)),$D1416,
IF((AND(F1416=0,G1416=0,H1416=0,(_xlfn.IFNA(MATCH(LEFT($B1416,4),Reference!$H:$H,0),0)))),$D1416,
IF(AND(F1416=0,G1416=0,H1416=0,_xlfn.IFNA(MATCH(MID($B1416,5,4),Reference!$H:$H,0),0),LEFT($C1416,4)&lt;&gt;"8865"),$D1416,0)))))</f>
        <v>0</v>
      </c>
      <c r="J1416" s="14">
        <f t="shared" si="127"/>
        <v>0.19999999999999998</v>
      </c>
      <c r="K1416" s="14">
        <f t="shared" si="128"/>
        <v>0.19999999999999998</v>
      </c>
      <c r="L1416" s="14">
        <f t="shared" si="129"/>
        <v>0</v>
      </c>
      <c r="M1416" s="14" t="str">
        <f>IFERROR(IFERROR(INDEX(Reference!$C:$C,MATCH(VALUE(LEFT(B1416,(FIND("-",B1416,1)-1))),Reference!$B:$B,0)),INDEX(Reference!$C:$C,MATCH((LEFT(B1416,(FIND("-",B1416,1)-1))),Reference!$B:$B,0))),IFERROR(IF(FIND("-",B1416),"Asset Management",""),""))</f>
        <v>DBU/Power Systems Tech</v>
      </c>
      <c r="N1416" s="14" t="str">
        <f>_xlfn.IFNA(INDEX(Reference!$M:$N,MATCH($C1416,Reference!$M:$M,0),2),"Exclude")</f>
        <v>Nonlabor</v>
      </c>
      <c r="O1416" s="14" t="str">
        <f>VLOOKUP(X1416,'Department Detail'!$A$2:$F$5229,5,FALSE)</f>
        <v>Business Services - Human Resources</v>
      </c>
      <c r="R1416" s="76"/>
      <c r="X1416" s="14">
        <v>5066</v>
      </c>
    </row>
    <row r="1417" spans="1:24" s="14" customFormat="1" ht="15" thickBot="1" x14ac:dyDescent="0.35">
      <c r="A1417" s="13"/>
      <c r="B1417" s="57" t="s">
        <v>714</v>
      </c>
      <c r="C1417" s="57" t="s">
        <v>191</v>
      </c>
      <c r="D1417" s="56">
        <v>0.20000000000000004</v>
      </c>
      <c r="E1417" s="56"/>
      <c r="F1417" s="14">
        <f>IF(AND(LEFT($C1417,4)&lt;&gt;"8310")*OR(_xlfn.IFNA(MATCH(LEFT($B1417,8),Reference!$E:$E,0),0),(_xlfn.IFNA(MATCH(MID($B1417,5,4),Reference!$E:$E,0),0))),$D1417,)</f>
        <v>0</v>
      </c>
      <c r="G1417" s="14">
        <f t="shared" si="125"/>
        <v>0</v>
      </c>
      <c r="H1417" s="14">
        <f t="shared" si="126"/>
        <v>0</v>
      </c>
      <c r="I1417" s="14">
        <f>IF(AND(F1417=0,G1417=0,H1417=0,_xlfn.IFNA(MATCH(LEFT($B1417,8),Reference!$G:$G,0),0)),0,
IF(AND(F1417=0,G1417=0,H1417=0,_xlfn.IFNA(MATCH(LEFT($B1417,8),Reference!$H:$H,0),0)),$D1417,
IF(AND(F1417=0,G1417=0,H1417=0,_xlfn.IFNA(MATCH(LEFT($C1417,4),Reference!$H:$H,0),0)),$D1417,
IF((AND(F1417=0,G1417=0,H1417=0,(_xlfn.IFNA(MATCH(LEFT($B1417,4),Reference!$H:$H,0),0)))),$D1417,
IF(AND(F1417=0,G1417=0,H1417=0,_xlfn.IFNA(MATCH(MID($B1417,5,4),Reference!$H:$H,0),0),LEFT($C1417,4)&lt;&gt;"8865"),$D1417,0)))))</f>
        <v>0</v>
      </c>
      <c r="J1417" s="14">
        <f t="shared" si="127"/>
        <v>0.20000000000000004</v>
      </c>
      <c r="K1417" s="14">
        <f t="shared" si="128"/>
        <v>0.20000000000000004</v>
      </c>
      <c r="L1417" s="14">
        <f t="shared" si="129"/>
        <v>0</v>
      </c>
      <c r="M1417" s="14" t="str">
        <f>IFERROR(IFERROR(INDEX(Reference!$C:$C,MATCH(VALUE(LEFT(B1417,(FIND("-",B1417,1)-1))),Reference!$B:$B,0)),INDEX(Reference!$C:$C,MATCH((LEFT(B1417,(FIND("-",B1417,1)-1))),Reference!$B:$B,0))),IFERROR(IF(FIND("-",B1417),"Asset Management",""),""))</f>
        <v>DBU/Power Systems Tech</v>
      </c>
      <c r="N1417" s="14" t="str">
        <f>_xlfn.IFNA(INDEX(Reference!$M:$N,MATCH($C1417,Reference!$M:$M,0),2),"Exclude")</f>
        <v>Union Labor</v>
      </c>
      <c r="O1417" s="14" t="str">
        <f>VLOOKUP(X1417,'Department Detail'!$A$2:$F$5229,5,FALSE)</f>
        <v>Business Services - Human Resources</v>
      </c>
      <c r="R1417" s="76"/>
      <c r="X1417" s="14">
        <v>5066</v>
      </c>
    </row>
    <row r="1418" spans="1:24" s="14" customFormat="1" ht="15" thickBot="1" x14ac:dyDescent="0.35">
      <c r="A1418" s="13"/>
      <c r="B1418" s="57" t="s">
        <v>715</v>
      </c>
      <c r="C1418" s="57" t="s">
        <v>208</v>
      </c>
      <c r="D1418" s="56">
        <v>65.72</v>
      </c>
      <c r="E1418" s="56"/>
      <c r="F1418" s="14">
        <f>IF(AND(LEFT($C1418,4)&lt;&gt;"8310")*OR(_xlfn.IFNA(MATCH(LEFT($B1418,8),Reference!$E:$E,0),0),(_xlfn.IFNA(MATCH(MID($B1418,5,4),Reference!$E:$E,0),0))),$D1418,)</f>
        <v>0</v>
      </c>
      <c r="G1418" s="14">
        <f t="shared" si="125"/>
        <v>0</v>
      </c>
      <c r="H1418" s="14">
        <f t="shared" si="126"/>
        <v>0</v>
      </c>
      <c r="I1418" s="14">
        <f>IF(AND(F1418=0,G1418=0,H1418=0,_xlfn.IFNA(MATCH(LEFT($B1418,8),Reference!$G:$G,0),0)),0,
IF(AND(F1418=0,G1418=0,H1418=0,_xlfn.IFNA(MATCH(LEFT($B1418,8),Reference!$H:$H,0),0)),$D1418,
IF(AND(F1418=0,G1418=0,H1418=0,_xlfn.IFNA(MATCH(LEFT($C1418,4),Reference!$H:$H,0),0)),$D1418,
IF((AND(F1418=0,G1418=0,H1418=0,(_xlfn.IFNA(MATCH(LEFT($B1418,4),Reference!$H:$H,0),0)))),$D1418,
IF(AND(F1418=0,G1418=0,H1418=0,_xlfn.IFNA(MATCH(MID($B1418,5,4),Reference!$H:$H,0),0),LEFT($C1418,4)&lt;&gt;"8865"),$D1418,0)))))</f>
        <v>0</v>
      </c>
      <c r="J1418" s="14">
        <f t="shared" si="127"/>
        <v>65.72</v>
      </c>
      <c r="K1418" s="14">
        <f t="shared" si="128"/>
        <v>65.72</v>
      </c>
      <c r="L1418" s="14">
        <f t="shared" si="129"/>
        <v>0</v>
      </c>
      <c r="M1418" s="14" t="str">
        <f>IFERROR(IFERROR(INDEX(Reference!$C:$C,MATCH(VALUE(LEFT(B1418,(FIND("-",B1418,1)-1))),Reference!$B:$B,0)),INDEX(Reference!$C:$C,MATCH((LEFT(B1418,(FIND("-",B1418,1)-1))),Reference!$B:$B,0))),IFERROR(IF(FIND("-",B1418),"Asset Management",""),""))</f>
        <v>DBU/Power Systems Tech</v>
      </c>
      <c r="N1418" s="14" t="str">
        <f>_xlfn.IFNA(INDEX(Reference!$M:$N,MATCH($C1418,Reference!$M:$M,0),2),"Exclude")</f>
        <v>Inventory</v>
      </c>
      <c r="O1418" s="14" t="str">
        <f>VLOOKUP(X1418,'Department Detail'!$A$2:$F$5229,5,FALSE)</f>
        <v>Business Services - Human Resources</v>
      </c>
      <c r="R1418" s="76"/>
      <c r="X1418" s="14">
        <v>5066</v>
      </c>
    </row>
    <row r="1419" spans="1:24" s="14" customFormat="1" ht="15" thickBot="1" x14ac:dyDescent="0.35">
      <c r="A1419" s="13"/>
      <c r="B1419" s="57" t="s">
        <v>716</v>
      </c>
      <c r="C1419" s="57" t="s">
        <v>190</v>
      </c>
      <c r="D1419" s="56">
        <v>3810.7119999999995</v>
      </c>
      <c r="E1419" s="56"/>
      <c r="F1419" s="14">
        <f>IF(AND(LEFT($C1419,4)&lt;&gt;"8310")*OR(_xlfn.IFNA(MATCH(LEFT($B1419,8),Reference!$E:$E,0),0),(_xlfn.IFNA(MATCH(MID($B1419,5,4),Reference!$E:$E,0),0))),$D1419,)</f>
        <v>0</v>
      </c>
      <c r="G1419" s="14">
        <f t="shared" si="125"/>
        <v>0</v>
      </c>
      <c r="H1419" s="14">
        <f t="shared" si="126"/>
        <v>0</v>
      </c>
      <c r="I1419" s="14">
        <f>IF(AND(F1419=0,G1419=0,H1419=0,_xlfn.IFNA(MATCH(LEFT($B1419,8),Reference!$G:$G,0),0)),0,
IF(AND(F1419=0,G1419=0,H1419=0,_xlfn.IFNA(MATCH(LEFT($B1419,8),Reference!$H:$H,0),0)),$D1419,
IF(AND(F1419=0,G1419=0,H1419=0,_xlfn.IFNA(MATCH(LEFT($C1419,4),Reference!$H:$H,0),0)),$D1419,
IF((AND(F1419=0,G1419=0,H1419=0,(_xlfn.IFNA(MATCH(LEFT($B1419,4),Reference!$H:$H,0),0)))),$D1419,
IF(AND(F1419=0,G1419=0,H1419=0,_xlfn.IFNA(MATCH(MID($B1419,5,4),Reference!$H:$H,0),0),LEFT($C1419,4)&lt;&gt;"8865"),$D1419,0)))))</f>
        <v>0</v>
      </c>
      <c r="J1419" s="14">
        <f t="shared" si="127"/>
        <v>3810.7119999999995</v>
      </c>
      <c r="K1419" s="14">
        <f t="shared" si="128"/>
        <v>3810.7119999999995</v>
      </c>
      <c r="L1419" s="14">
        <f t="shared" si="129"/>
        <v>0</v>
      </c>
      <c r="M1419" s="14" t="str">
        <f>IFERROR(IFERROR(INDEX(Reference!$C:$C,MATCH(VALUE(LEFT(B1419,(FIND("-",B1419,1)-1))),Reference!$B:$B,0)),INDEX(Reference!$C:$C,MATCH((LEFT(B1419,(FIND("-",B1419,1)-1))),Reference!$B:$B,0))),IFERROR(IF(FIND("-",B1419),"Asset Management",""),""))</f>
        <v>DBU/Power Systems Tech</v>
      </c>
      <c r="N1419" s="14" t="str">
        <f>_xlfn.IFNA(INDEX(Reference!$M:$N,MATCH($C1419,Reference!$M:$M,0),2),"Exclude")</f>
        <v>Nonlabor</v>
      </c>
      <c r="O1419" s="14" t="str">
        <f>VLOOKUP(X1419,'Department Detail'!$A$2:$F$5229,5,FALSE)</f>
        <v>Business Services - Human Resources</v>
      </c>
      <c r="R1419" s="76"/>
      <c r="X1419" s="14">
        <v>5066</v>
      </c>
    </row>
    <row r="1420" spans="1:24" s="14" customFormat="1" ht="15" thickBot="1" x14ac:dyDescent="0.35">
      <c r="A1420" s="13"/>
      <c r="B1420" s="57" t="s">
        <v>716</v>
      </c>
      <c r="C1420" s="57" t="s">
        <v>186</v>
      </c>
      <c r="D1420" s="56">
        <v>90863.775999999998</v>
      </c>
      <c r="E1420" s="56"/>
      <c r="F1420" s="14">
        <f>IF(AND(LEFT($C1420,4)&lt;&gt;"8310")*OR(_xlfn.IFNA(MATCH(LEFT($B1420,8),Reference!$E:$E,0),0),(_xlfn.IFNA(MATCH(MID($B1420,5,4),Reference!$E:$E,0),0))),$D1420,)</f>
        <v>0</v>
      </c>
      <c r="G1420" s="14">
        <f t="shared" si="125"/>
        <v>0</v>
      </c>
      <c r="H1420" s="14">
        <f t="shared" si="126"/>
        <v>0</v>
      </c>
      <c r="I1420" s="14">
        <f>IF(AND(F1420=0,G1420=0,H1420=0,_xlfn.IFNA(MATCH(LEFT($B1420,8),Reference!$G:$G,0),0)),0,
IF(AND(F1420=0,G1420=0,H1420=0,_xlfn.IFNA(MATCH(LEFT($B1420,8),Reference!$H:$H,0),0)),$D1420,
IF(AND(F1420=0,G1420=0,H1420=0,_xlfn.IFNA(MATCH(LEFT($C1420,4),Reference!$H:$H,0),0)),$D1420,
IF((AND(F1420=0,G1420=0,H1420=0,(_xlfn.IFNA(MATCH(LEFT($B1420,4),Reference!$H:$H,0),0)))),$D1420,
IF(AND(F1420=0,G1420=0,H1420=0,_xlfn.IFNA(MATCH(MID($B1420,5,4),Reference!$H:$H,0),0),LEFT($C1420,4)&lt;&gt;"8865"),$D1420,0)))))</f>
        <v>0</v>
      </c>
      <c r="J1420" s="14">
        <f t="shared" si="127"/>
        <v>90863.775999999998</v>
      </c>
      <c r="K1420" s="14">
        <f t="shared" si="128"/>
        <v>90863.775999999998</v>
      </c>
      <c r="L1420" s="14">
        <f t="shared" si="129"/>
        <v>0</v>
      </c>
      <c r="M1420" s="14" t="str">
        <f>IFERROR(IFERROR(INDEX(Reference!$C:$C,MATCH(VALUE(LEFT(B1420,(FIND("-",B1420,1)-1))),Reference!$B:$B,0)),INDEX(Reference!$C:$C,MATCH((LEFT(B1420,(FIND("-",B1420,1)-1))),Reference!$B:$B,0))),IFERROR(IF(FIND("-",B1420),"Asset Management",""),""))</f>
        <v>DBU/Power Systems Tech</v>
      </c>
      <c r="N1420" s="14" t="str">
        <f>_xlfn.IFNA(INDEX(Reference!$M:$N,MATCH($C1420,Reference!$M:$M,0),2),"Exclude")</f>
        <v>Union Labor</v>
      </c>
      <c r="O1420" s="14" t="str">
        <f>VLOOKUP(X1420,'Department Detail'!$A$2:$F$5229,5,FALSE)</f>
        <v>Business Services - Human Resources</v>
      </c>
      <c r="R1420" s="76"/>
      <c r="X1420" s="14">
        <v>5066</v>
      </c>
    </row>
    <row r="1421" spans="1:24" s="14" customFormat="1" ht="15" thickBot="1" x14ac:dyDescent="0.35">
      <c r="A1421" s="13"/>
      <c r="B1421" s="57" t="s">
        <v>716</v>
      </c>
      <c r="C1421" s="57" t="s">
        <v>197</v>
      </c>
      <c r="D1421" s="56">
        <v>3597.3899999999994</v>
      </c>
      <c r="E1421" s="56"/>
      <c r="F1421" s="14">
        <f>IF(AND(LEFT($C1421,4)&lt;&gt;"8310")*OR(_xlfn.IFNA(MATCH(LEFT($B1421,8),Reference!$E:$E,0),0),(_xlfn.IFNA(MATCH(MID($B1421,5,4),Reference!$E:$E,0),0))),$D1421,)</f>
        <v>0</v>
      </c>
      <c r="G1421" s="14">
        <f t="shared" si="125"/>
        <v>0</v>
      </c>
      <c r="H1421" s="14">
        <f t="shared" si="126"/>
        <v>0</v>
      </c>
      <c r="I1421" s="14">
        <f>IF(AND(F1421=0,G1421=0,H1421=0,_xlfn.IFNA(MATCH(LEFT($B1421,8),Reference!$G:$G,0),0)),0,
IF(AND(F1421=0,G1421=0,H1421=0,_xlfn.IFNA(MATCH(LEFT($B1421,8),Reference!$H:$H,0),0)),$D1421,
IF(AND(F1421=0,G1421=0,H1421=0,_xlfn.IFNA(MATCH(LEFT($C1421,4),Reference!$H:$H,0),0)),$D1421,
IF((AND(F1421=0,G1421=0,H1421=0,(_xlfn.IFNA(MATCH(LEFT($B1421,4),Reference!$H:$H,0),0)))),$D1421,
IF(AND(F1421=0,G1421=0,H1421=0,_xlfn.IFNA(MATCH(MID($B1421,5,4),Reference!$H:$H,0),0),LEFT($C1421,4)&lt;&gt;"8865"),$D1421,0)))))</f>
        <v>0</v>
      </c>
      <c r="J1421" s="14">
        <f t="shared" si="127"/>
        <v>3597.3899999999994</v>
      </c>
      <c r="K1421" s="14">
        <f t="shared" si="128"/>
        <v>3597.3899999999994</v>
      </c>
      <c r="L1421" s="14">
        <f t="shared" si="129"/>
        <v>0</v>
      </c>
      <c r="M1421" s="14" t="str">
        <f>IFERROR(IFERROR(INDEX(Reference!$C:$C,MATCH(VALUE(LEFT(B1421,(FIND("-",B1421,1)-1))),Reference!$B:$B,0)),INDEX(Reference!$C:$C,MATCH((LEFT(B1421,(FIND("-",B1421,1)-1))),Reference!$B:$B,0))),IFERROR(IF(FIND("-",B1421),"Asset Management",""),""))</f>
        <v>DBU/Power Systems Tech</v>
      </c>
      <c r="N1421" s="14" t="str">
        <f>_xlfn.IFNA(INDEX(Reference!$M:$N,MATCH($C1421,Reference!$M:$M,0),2),"Exclude")</f>
        <v>Union Labor</v>
      </c>
      <c r="O1421" s="14" t="str">
        <f>VLOOKUP(X1421,'Department Detail'!$A$2:$F$5229,5,FALSE)</f>
        <v>Business Services - Human Resources</v>
      </c>
      <c r="R1421" s="76"/>
      <c r="X1421" s="14">
        <v>5066</v>
      </c>
    </row>
    <row r="1422" spans="1:24" s="14" customFormat="1" ht="15" thickBot="1" x14ac:dyDescent="0.35">
      <c r="A1422" s="13"/>
      <c r="B1422" s="57" t="s">
        <v>716</v>
      </c>
      <c r="C1422" s="57" t="s">
        <v>231</v>
      </c>
      <c r="D1422" s="56">
        <v>296.2</v>
      </c>
      <c r="E1422" s="56"/>
      <c r="F1422" s="14">
        <f>IF(AND(LEFT($C1422,4)&lt;&gt;"8310")*OR(_xlfn.IFNA(MATCH(LEFT($B1422,8),Reference!$E:$E,0),0),(_xlfn.IFNA(MATCH(MID($B1422,5,4),Reference!$E:$E,0),0))),$D1422,)</f>
        <v>0</v>
      </c>
      <c r="G1422" s="14">
        <f t="shared" si="125"/>
        <v>0</v>
      </c>
      <c r="H1422" s="14">
        <f t="shared" si="126"/>
        <v>0</v>
      </c>
      <c r="I1422" s="14">
        <f>IF(AND(F1422=0,G1422=0,H1422=0,_xlfn.IFNA(MATCH(LEFT($B1422,8),Reference!$G:$G,0),0)),0,
IF(AND(F1422=0,G1422=0,H1422=0,_xlfn.IFNA(MATCH(LEFT($B1422,8),Reference!$H:$H,0),0)),$D1422,
IF(AND(F1422=0,G1422=0,H1422=0,_xlfn.IFNA(MATCH(LEFT($C1422,4),Reference!$H:$H,0),0)),$D1422,
IF((AND(F1422=0,G1422=0,H1422=0,(_xlfn.IFNA(MATCH(LEFT($B1422,4),Reference!$H:$H,0),0)))),$D1422,
IF(AND(F1422=0,G1422=0,H1422=0,_xlfn.IFNA(MATCH(MID($B1422,5,4),Reference!$H:$H,0),0),LEFT($C1422,4)&lt;&gt;"8865"),$D1422,0)))))</f>
        <v>0</v>
      </c>
      <c r="J1422" s="14">
        <f t="shared" si="127"/>
        <v>296.2</v>
      </c>
      <c r="K1422" s="14">
        <f t="shared" si="128"/>
        <v>296.2</v>
      </c>
      <c r="L1422" s="14">
        <f t="shared" si="129"/>
        <v>0</v>
      </c>
      <c r="M1422" s="14" t="str">
        <f>IFERROR(IFERROR(INDEX(Reference!$C:$C,MATCH(VALUE(LEFT(B1422,(FIND("-",B1422,1)-1))),Reference!$B:$B,0)),INDEX(Reference!$C:$C,MATCH((LEFT(B1422,(FIND("-",B1422,1)-1))),Reference!$B:$B,0))),IFERROR(IF(FIND("-",B1422),"Asset Management",""),""))</f>
        <v>DBU/Power Systems Tech</v>
      </c>
      <c r="N1422" s="14" t="str">
        <f>_xlfn.IFNA(INDEX(Reference!$M:$N,MATCH($C1422,Reference!$M:$M,0),2),"Exclude")</f>
        <v>Nonlabor</v>
      </c>
      <c r="O1422" s="14" t="str">
        <f>VLOOKUP(X1422,'Department Detail'!$A$2:$F$5229,5,FALSE)</f>
        <v>Business Services - Human Resources</v>
      </c>
      <c r="R1422" s="76"/>
      <c r="X1422" s="14">
        <v>5066</v>
      </c>
    </row>
    <row r="1423" spans="1:24" s="14" customFormat="1" ht="15" thickBot="1" x14ac:dyDescent="0.35">
      <c r="A1423" s="13"/>
      <c r="B1423" s="57" t="s">
        <v>716</v>
      </c>
      <c r="C1423" s="57" t="s">
        <v>208</v>
      </c>
      <c r="D1423" s="56">
        <v>935.19799999999987</v>
      </c>
      <c r="E1423" s="56"/>
      <c r="F1423" s="14">
        <f>IF(AND(LEFT($C1423,4)&lt;&gt;"8310")*OR(_xlfn.IFNA(MATCH(LEFT($B1423,8),Reference!$E:$E,0),0),(_xlfn.IFNA(MATCH(MID($B1423,5,4),Reference!$E:$E,0),0))),$D1423,)</f>
        <v>0</v>
      </c>
      <c r="G1423" s="14">
        <f t="shared" si="125"/>
        <v>0</v>
      </c>
      <c r="H1423" s="14">
        <f t="shared" si="126"/>
        <v>0</v>
      </c>
      <c r="I1423" s="14">
        <f>IF(AND(F1423=0,G1423=0,H1423=0,_xlfn.IFNA(MATCH(LEFT($B1423,8),Reference!$G:$G,0),0)),0,
IF(AND(F1423=0,G1423=0,H1423=0,_xlfn.IFNA(MATCH(LEFT($B1423,8),Reference!$H:$H,0),0)),$D1423,
IF(AND(F1423=0,G1423=0,H1423=0,_xlfn.IFNA(MATCH(LEFT($C1423,4),Reference!$H:$H,0),0)),$D1423,
IF((AND(F1423=0,G1423=0,H1423=0,(_xlfn.IFNA(MATCH(LEFT($B1423,4),Reference!$H:$H,0),0)))),$D1423,
IF(AND(F1423=0,G1423=0,H1423=0,_xlfn.IFNA(MATCH(MID($B1423,5,4),Reference!$H:$H,0),0),LEFT($C1423,4)&lt;&gt;"8865"),$D1423,0)))))</f>
        <v>0</v>
      </c>
      <c r="J1423" s="14">
        <f t="shared" si="127"/>
        <v>935.19799999999987</v>
      </c>
      <c r="K1423" s="14">
        <f t="shared" si="128"/>
        <v>935.19799999999987</v>
      </c>
      <c r="L1423" s="14">
        <f t="shared" si="129"/>
        <v>0</v>
      </c>
      <c r="M1423" s="14" t="str">
        <f>IFERROR(IFERROR(INDEX(Reference!$C:$C,MATCH(VALUE(LEFT(B1423,(FIND("-",B1423,1)-1))),Reference!$B:$B,0)),INDEX(Reference!$C:$C,MATCH((LEFT(B1423,(FIND("-",B1423,1)-1))),Reference!$B:$B,0))),IFERROR(IF(FIND("-",B1423),"Asset Management",""),""))</f>
        <v>DBU/Power Systems Tech</v>
      </c>
      <c r="N1423" s="14" t="str">
        <f>_xlfn.IFNA(INDEX(Reference!$M:$N,MATCH($C1423,Reference!$M:$M,0),2),"Exclude")</f>
        <v>Inventory</v>
      </c>
      <c r="O1423" s="14" t="str">
        <f>VLOOKUP(X1423,'Department Detail'!$A$2:$F$5229,5,FALSE)</f>
        <v>Business Services - Human Resources</v>
      </c>
      <c r="R1423" s="76"/>
      <c r="X1423" s="14">
        <v>5066</v>
      </c>
    </row>
    <row r="1424" spans="1:24" s="14" customFormat="1" ht="15" thickBot="1" x14ac:dyDescent="0.35">
      <c r="A1424" s="13"/>
      <c r="B1424" s="57" t="s">
        <v>716</v>
      </c>
      <c r="C1424" s="57" t="s">
        <v>182</v>
      </c>
      <c r="D1424" s="56">
        <v>27757.544000000002</v>
      </c>
      <c r="E1424" s="56"/>
      <c r="F1424" s="14">
        <f>IF(AND(LEFT($C1424,4)&lt;&gt;"8310")*OR(_xlfn.IFNA(MATCH(LEFT($B1424,8),Reference!$E:$E,0),0),(_xlfn.IFNA(MATCH(MID($B1424,5,4),Reference!$E:$E,0),0))),$D1424,)</f>
        <v>0</v>
      </c>
      <c r="G1424" s="14">
        <f t="shared" si="125"/>
        <v>0</v>
      </c>
      <c r="H1424" s="14">
        <f t="shared" si="126"/>
        <v>0</v>
      </c>
      <c r="I1424" s="14">
        <f>IF(AND(F1424=0,G1424=0,H1424=0,_xlfn.IFNA(MATCH(LEFT($B1424,8),Reference!$G:$G,0),0)),0,
IF(AND(F1424=0,G1424=0,H1424=0,_xlfn.IFNA(MATCH(LEFT($B1424,8),Reference!$H:$H,0),0)),$D1424,
IF(AND(F1424=0,G1424=0,H1424=0,_xlfn.IFNA(MATCH(LEFT($C1424,4),Reference!$H:$H,0),0)),$D1424,
IF((AND(F1424=0,G1424=0,H1424=0,(_xlfn.IFNA(MATCH(LEFT($B1424,4),Reference!$H:$H,0),0)))),$D1424,
IF(AND(F1424=0,G1424=0,H1424=0,_xlfn.IFNA(MATCH(MID($B1424,5,4),Reference!$H:$H,0),0),LEFT($C1424,4)&lt;&gt;"8865"),$D1424,0)))))</f>
        <v>0</v>
      </c>
      <c r="J1424" s="14">
        <f t="shared" si="127"/>
        <v>27757.544000000002</v>
      </c>
      <c r="K1424" s="14">
        <f t="shared" si="128"/>
        <v>27757.544000000002</v>
      </c>
      <c r="L1424" s="14">
        <f t="shared" si="129"/>
        <v>0</v>
      </c>
      <c r="M1424" s="14" t="str">
        <f>IFERROR(IFERROR(INDEX(Reference!$C:$C,MATCH(VALUE(LEFT(B1424,(FIND("-",B1424,1)-1))),Reference!$B:$B,0)),INDEX(Reference!$C:$C,MATCH((LEFT(B1424,(FIND("-",B1424,1)-1))),Reference!$B:$B,0))),IFERROR(IF(FIND("-",B1424),"Asset Management",""),""))</f>
        <v>DBU/Power Systems Tech</v>
      </c>
      <c r="N1424" s="14" t="str">
        <f>_xlfn.IFNA(INDEX(Reference!$M:$N,MATCH($C1424,Reference!$M:$M,0),2),"Exclude")</f>
        <v>Nonlabor</v>
      </c>
      <c r="O1424" s="14" t="str">
        <f>VLOOKUP(X1424,'Department Detail'!$A$2:$F$5229,5,FALSE)</f>
        <v>Business Services - Human Resources</v>
      </c>
      <c r="R1424" s="76"/>
      <c r="X1424" s="14">
        <v>5066</v>
      </c>
    </row>
    <row r="1425" spans="1:24" s="14" customFormat="1" ht="15" thickBot="1" x14ac:dyDescent="0.35">
      <c r="A1425" s="13"/>
      <c r="B1425" s="57" t="s">
        <v>716</v>
      </c>
      <c r="C1425" s="57" t="s">
        <v>211</v>
      </c>
      <c r="D1425" s="56">
        <v>-30.848000000000006</v>
      </c>
      <c r="E1425" s="56"/>
      <c r="F1425" s="14">
        <f>IF(AND(LEFT($C1425,4)&lt;&gt;"8310")*OR(_xlfn.IFNA(MATCH(LEFT($B1425,8),Reference!$E:$E,0),0),(_xlfn.IFNA(MATCH(MID($B1425,5,4),Reference!$E:$E,0),0))),$D1425,)</f>
        <v>0</v>
      </c>
      <c r="G1425" s="14">
        <f t="shared" si="125"/>
        <v>0</v>
      </c>
      <c r="H1425" s="14">
        <f t="shared" si="126"/>
        <v>0</v>
      </c>
      <c r="I1425" s="14">
        <f>IF(AND(F1425=0,G1425=0,H1425=0,_xlfn.IFNA(MATCH(LEFT($B1425,8),Reference!$G:$G,0),0)),0,
IF(AND(F1425=0,G1425=0,H1425=0,_xlfn.IFNA(MATCH(LEFT($B1425,8),Reference!$H:$H,0),0)),$D1425,
IF(AND(F1425=0,G1425=0,H1425=0,_xlfn.IFNA(MATCH(LEFT($C1425,4),Reference!$H:$H,0),0)),$D1425,
IF((AND(F1425=0,G1425=0,H1425=0,(_xlfn.IFNA(MATCH(LEFT($B1425,4),Reference!$H:$H,0),0)))),$D1425,
IF(AND(F1425=0,G1425=0,H1425=0,_xlfn.IFNA(MATCH(MID($B1425,5,4),Reference!$H:$H,0),0),LEFT($C1425,4)&lt;&gt;"8865"),$D1425,0)))))</f>
        <v>0</v>
      </c>
      <c r="J1425" s="14">
        <f t="shared" si="127"/>
        <v>-30.848000000000006</v>
      </c>
      <c r="K1425" s="14">
        <f t="shared" si="128"/>
        <v>-30.848000000000006</v>
      </c>
      <c r="L1425" s="14">
        <f t="shared" si="129"/>
        <v>0</v>
      </c>
      <c r="M1425" s="14" t="str">
        <f>IFERROR(IFERROR(INDEX(Reference!$C:$C,MATCH(VALUE(LEFT(B1425,(FIND("-",B1425,1)-1))),Reference!$B:$B,0)),INDEX(Reference!$C:$C,MATCH((LEFT(B1425,(FIND("-",B1425,1)-1))),Reference!$B:$B,0))),IFERROR(IF(FIND("-",B1425),"Asset Management",""),""))</f>
        <v>DBU/Power Systems Tech</v>
      </c>
      <c r="N1425" s="14" t="str">
        <f>_xlfn.IFNA(INDEX(Reference!$M:$N,MATCH($C1425,Reference!$M:$M,0),2),"Exclude")</f>
        <v>Inventory</v>
      </c>
      <c r="O1425" s="14" t="str">
        <f>VLOOKUP(X1425,'Department Detail'!$A$2:$F$5229,5,FALSE)</f>
        <v>Business Services - Human Resources</v>
      </c>
      <c r="R1425" s="76"/>
      <c r="X1425" s="14">
        <v>5066</v>
      </c>
    </row>
    <row r="1426" spans="1:24" s="14" customFormat="1" ht="15" thickBot="1" x14ac:dyDescent="0.35">
      <c r="A1426" s="13"/>
      <c r="B1426" s="57" t="s">
        <v>716</v>
      </c>
      <c r="C1426" s="57" t="s">
        <v>213</v>
      </c>
      <c r="D1426" s="56">
        <v>252.072</v>
      </c>
      <c r="E1426" s="56"/>
      <c r="F1426" s="14">
        <f>IF(AND(LEFT($C1426,4)&lt;&gt;"8310")*OR(_xlfn.IFNA(MATCH(LEFT($B1426,8),Reference!$E:$E,0),0),(_xlfn.IFNA(MATCH(MID($B1426,5,4),Reference!$E:$E,0),0))),$D1426,)</f>
        <v>0</v>
      </c>
      <c r="G1426" s="14">
        <f t="shared" si="125"/>
        <v>0</v>
      </c>
      <c r="H1426" s="14">
        <f t="shared" si="126"/>
        <v>0</v>
      </c>
      <c r="I1426" s="14">
        <f>IF(AND(F1426=0,G1426=0,H1426=0,_xlfn.IFNA(MATCH(LEFT($B1426,8),Reference!$G:$G,0),0)),0,
IF(AND(F1426=0,G1426=0,H1426=0,_xlfn.IFNA(MATCH(LEFT($B1426,8),Reference!$H:$H,0),0)),$D1426,
IF(AND(F1426=0,G1426=0,H1426=0,_xlfn.IFNA(MATCH(LEFT($C1426,4),Reference!$H:$H,0),0)),$D1426,
IF((AND(F1426=0,G1426=0,H1426=0,(_xlfn.IFNA(MATCH(LEFT($B1426,4),Reference!$H:$H,0),0)))),$D1426,
IF(AND(F1426=0,G1426=0,H1426=0,_xlfn.IFNA(MATCH(MID($B1426,5,4),Reference!$H:$H,0),0),LEFT($C1426,4)&lt;&gt;"8865"),$D1426,0)))))</f>
        <v>0</v>
      </c>
      <c r="J1426" s="14">
        <f t="shared" si="127"/>
        <v>252.072</v>
      </c>
      <c r="K1426" s="14">
        <f t="shared" si="128"/>
        <v>252.072</v>
      </c>
      <c r="L1426" s="14">
        <f t="shared" si="129"/>
        <v>0</v>
      </c>
      <c r="M1426" s="14" t="str">
        <f>IFERROR(IFERROR(INDEX(Reference!$C:$C,MATCH(VALUE(LEFT(B1426,(FIND("-",B1426,1)-1))),Reference!$B:$B,0)),INDEX(Reference!$C:$C,MATCH((LEFT(B1426,(FIND("-",B1426,1)-1))),Reference!$B:$B,0))),IFERROR(IF(FIND("-",B1426),"Asset Management",""),""))</f>
        <v>DBU/Power Systems Tech</v>
      </c>
      <c r="N1426" s="14" t="str">
        <f>_xlfn.IFNA(INDEX(Reference!$M:$N,MATCH($C1426,Reference!$M:$M,0),2),"Exclude")</f>
        <v>Nonlabor</v>
      </c>
      <c r="O1426" s="14" t="str">
        <f>VLOOKUP(X1426,'Department Detail'!$A$2:$F$5229,5,FALSE)</f>
        <v>Business Services - Human Resources</v>
      </c>
      <c r="R1426" s="76"/>
      <c r="X1426" s="14">
        <v>5066</v>
      </c>
    </row>
    <row r="1427" spans="1:24" s="14" customFormat="1" ht="15" thickBot="1" x14ac:dyDescent="0.35">
      <c r="A1427" s="13"/>
      <c r="B1427" s="57" t="s">
        <v>716</v>
      </c>
      <c r="C1427" s="57" t="s">
        <v>191</v>
      </c>
      <c r="D1427" s="56">
        <v>28843.166000000001</v>
      </c>
      <c r="E1427" s="56"/>
      <c r="F1427" s="14">
        <f>IF(AND(LEFT($C1427,4)&lt;&gt;"8310")*OR(_xlfn.IFNA(MATCH(LEFT($B1427,8),Reference!$E:$E,0),0),(_xlfn.IFNA(MATCH(MID($B1427,5,4),Reference!$E:$E,0),0))),$D1427,)</f>
        <v>0</v>
      </c>
      <c r="G1427" s="14">
        <f t="shared" si="125"/>
        <v>0</v>
      </c>
      <c r="H1427" s="14">
        <f t="shared" si="126"/>
        <v>0</v>
      </c>
      <c r="I1427" s="14">
        <f>IF(AND(F1427=0,G1427=0,H1427=0,_xlfn.IFNA(MATCH(LEFT($B1427,8),Reference!$G:$G,0),0)),0,
IF(AND(F1427=0,G1427=0,H1427=0,_xlfn.IFNA(MATCH(LEFT($B1427,8),Reference!$H:$H,0),0)),$D1427,
IF(AND(F1427=0,G1427=0,H1427=0,_xlfn.IFNA(MATCH(LEFT($C1427,4),Reference!$H:$H,0),0)),$D1427,
IF((AND(F1427=0,G1427=0,H1427=0,(_xlfn.IFNA(MATCH(LEFT($B1427,4),Reference!$H:$H,0),0)))),$D1427,
IF(AND(F1427=0,G1427=0,H1427=0,_xlfn.IFNA(MATCH(MID($B1427,5,4),Reference!$H:$H,0),0),LEFT($C1427,4)&lt;&gt;"8865"),$D1427,0)))))</f>
        <v>0</v>
      </c>
      <c r="J1427" s="14">
        <f t="shared" si="127"/>
        <v>28843.166000000001</v>
      </c>
      <c r="K1427" s="14">
        <f t="shared" si="128"/>
        <v>28843.166000000001</v>
      </c>
      <c r="L1427" s="14">
        <f t="shared" si="129"/>
        <v>0</v>
      </c>
      <c r="M1427" s="14" t="str">
        <f>IFERROR(IFERROR(INDEX(Reference!$C:$C,MATCH(VALUE(LEFT(B1427,(FIND("-",B1427,1)-1))),Reference!$B:$B,0)),INDEX(Reference!$C:$C,MATCH((LEFT(B1427,(FIND("-",B1427,1)-1))),Reference!$B:$B,0))),IFERROR(IF(FIND("-",B1427),"Asset Management",""),""))</f>
        <v>DBU/Power Systems Tech</v>
      </c>
      <c r="N1427" s="14" t="str">
        <f>_xlfn.IFNA(INDEX(Reference!$M:$N,MATCH($C1427,Reference!$M:$M,0),2),"Exclude")</f>
        <v>Union Labor</v>
      </c>
      <c r="O1427" s="14" t="str">
        <f>VLOOKUP(X1427,'Department Detail'!$A$2:$F$5229,5,FALSE)</f>
        <v>Business Services - Business Support &amp; IT</v>
      </c>
      <c r="R1427" s="76"/>
      <c r="X1427" s="14">
        <v>4779</v>
      </c>
    </row>
    <row r="1428" spans="1:24" s="14" customFormat="1" ht="15" thickBot="1" x14ac:dyDescent="0.35">
      <c r="A1428" s="13"/>
      <c r="B1428" s="57" t="s">
        <v>717</v>
      </c>
      <c r="C1428" s="57" t="s">
        <v>186</v>
      </c>
      <c r="D1428" s="56">
        <v>1343.2080000000001</v>
      </c>
      <c r="E1428" s="56"/>
      <c r="F1428" s="14">
        <f>IF(AND(LEFT($C1428,4)&lt;&gt;"8310")*OR(_xlfn.IFNA(MATCH(LEFT($B1428,8),Reference!$E:$E,0),0),(_xlfn.IFNA(MATCH(MID($B1428,5,4),Reference!$E:$E,0),0))),$D1428,)</f>
        <v>0</v>
      </c>
      <c r="G1428" s="14">
        <f t="shared" si="125"/>
        <v>0</v>
      </c>
      <c r="H1428" s="14">
        <f t="shared" si="126"/>
        <v>0</v>
      </c>
      <c r="I1428" s="14">
        <f>IF(AND(F1428=0,G1428=0,H1428=0,_xlfn.IFNA(MATCH(LEFT($B1428,8),Reference!$G:$G,0),0)),0,
IF(AND(F1428=0,G1428=0,H1428=0,_xlfn.IFNA(MATCH(LEFT($B1428,8),Reference!$H:$H,0),0)),$D1428,
IF(AND(F1428=0,G1428=0,H1428=0,_xlfn.IFNA(MATCH(LEFT($C1428,4),Reference!$H:$H,0),0)),$D1428,
IF((AND(F1428=0,G1428=0,H1428=0,(_xlfn.IFNA(MATCH(LEFT($B1428,4),Reference!$H:$H,0),0)))),$D1428,
IF(AND(F1428=0,G1428=0,H1428=0,_xlfn.IFNA(MATCH(MID($B1428,5,4),Reference!$H:$H,0),0),LEFT($C1428,4)&lt;&gt;"8865"),$D1428,0)))))</f>
        <v>0</v>
      </c>
      <c r="J1428" s="14">
        <f t="shared" si="127"/>
        <v>1343.2080000000001</v>
      </c>
      <c r="K1428" s="14">
        <f t="shared" si="128"/>
        <v>1343.2080000000001</v>
      </c>
      <c r="L1428" s="14">
        <f t="shared" si="129"/>
        <v>0</v>
      </c>
      <c r="M1428" s="14" t="str">
        <f>IFERROR(IFERROR(INDEX(Reference!$C:$C,MATCH(VALUE(LEFT(B1428,(FIND("-",B1428,1)-1))),Reference!$B:$B,0)),INDEX(Reference!$C:$C,MATCH((LEFT(B1428,(FIND("-",B1428,1)-1))),Reference!$B:$B,0))),IFERROR(IF(FIND("-",B1428),"Asset Management",""),""))</f>
        <v>DBU/Power Systems Tech</v>
      </c>
      <c r="N1428" s="14" t="str">
        <f>_xlfn.IFNA(INDEX(Reference!$M:$N,MATCH($C1428,Reference!$M:$M,0),2),"Exclude")</f>
        <v>Union Labor</v>
      </c>
      <c r="O1428" s="14" t="str">
        <f>VLOOKUP(X1428,'Department Detail'!$A$2:$F$5229,5,FALSE)</f>
        <v>Business Services - Business Support &amp; IT</v>
      </c>
      <c r="R1428" s="76"/>
      <c r="X1428" s="14">
        <v>4779</v>
      </c>
    </row>
    <row r="1429" spans="1:24" s="14" customFormat="1" ht="15" thickBot="1" x14ac:dyDescent="0.35">
      <c r="A1429" s="13"/>
      <c r="B1429" s="57" t="s">
        <v>717</v>
      </c>
      <c r="C1429" s="57" t="s">
        <v>182</v>
      </c>
      <c r="D1429" s="56">
        <v>89.471999999999994</v>
      </c>
      <c r="E1429" s="56"/>
      <c r="F1429" s="14">
        <f>IF(AND(LEFT($C1429,4)&lt;&gt;"8310")*OR(_xlfn.IFNA(MATCH(LEFT($B1429,8),Reference!$E:$E,0),0),(_xlfn.IFNA(MATCH(MID($B1429,5,4),Reference!$E:$E,0),0))),$D1429,)</f>
        <v>0</v>
      </c>
      <c r="G1429" s="14">
        <f t="shared" si="125"/>
        <v>0</v>
      </c>
      <c r="H1429" s="14">
        <f t="shared" si="126"/>
        <v>0</v>
      </c>
      <c r="I1429" s="14">
        <f>IF(AND(F1429=0,G1429=0,H1429=0,_xlfn.IFNA(MATCH(LEFT($B1429,8),Reference!$G:$G,0),0)),0,
IF(AND(F1429=0,G1429=0,H1429=0,_xlfn.IFNA(MATCH(LEFT($B1429,8),Reference!$H:$H,0),0)),$D1429,
IF(AND(F1429=0,G1429=0,H1429=0,_xlfn.IFNA(MATCH(LEFT($C1429,4),Reference!$H:$H,0),0)),$D1429,
IF((AND(F1429=0,G1429=0,H1429=0,(_xlfn.IFNA(MATCH(LEFT($B1429,4),Reference!$H:$H,0),0)))),$D1429,
IF(AND(F1429=0,G1429=0,H1429=0,_xlfn.IFNA(MATCH(MID($B1429,5,4),Reference!$H:$H,0),0),LEFT($C1429,4)&lt;&gt;"8865"),$D1429,0)))))</f>
        <v>0</v>
      </c>
      <c r="J1429" s="14">
        <f t="shared" si="127"/>
        <v>89.471999999999994</v>
      </c>
      <c r="K1429" s="14">
        <f t="shared" si="128"/>
        <v>89.471999999999994</v>
      </c>
      <c r="L1429" s="14">
        <f t="shared" si="129"/>
        <v>0</v>
      </c>
      <c r="M1429" s="14" t="str">
        <f>IFERROR(IFERROR(INDEX(Reference!$C:$C,MATCH(VALUE(LEFT(B1429,(FIND("-",B1429,1)-1))),Reference!$B:$B,0)),INDEX(Reference!$C:$C,MATCH((LEFT(B1429,(FIND("-",B1429,1)-1))),Reference!$B:$B,0))),IFERROR(IF(FIND("-",B1429),"Asset Management",""),""))</f>
        <v>DBU/Power Systems Tech</v>
      </c>
      <c r="N1429" s="14" t="str">
        <f>_xlfn.IFNA(INDEX(Reference!$M:$N,MATCH($C1429,Reference!$M:$M,0),2),"Exclude")</f>
        <v>Nonlabor</v>
      </c>
      <c r="O1429" s="14" t="str">
        <f>VLOOKUP(X1429,'Department Detail'!$A$2:$F$5229,5,FALSE)</f>
        <v>Business Services - Business Support &amp; IT</v>
      </c>
      <c r="R1429" s="76"/>
      <c r="X1429" s="14">
        <v>4779</v>
      </c>
    </row>
    <row r="1430" spans="1:24" s="14" customFormat="1" ht="15" thickBot="1" x14ac:dyDescent="0.35">
      <c r="A1430" s="13"/>
      <c r="B1430" s="57" t="s">
        <v>717</v>
      </c>
      <c r="C1430" s="57" t="s">
        <v>191</v>
      </c>
      <c r="D1430" s="56">
        <v>807.3359999999999</v>
      </c>
      <c r="E1430" s="56"/>
      <c r="F1430" s="14">
        <f>IF(AND(LEFT($C1430,4)&lt;&gt;"8310")*OR(_xlfn.IFNA(MATCH(LEFT($B1430,8),Reference!$E:$E,0),0),(_xlfn.IFNA(MATCH(MID($B1430,5,4),Reference!$E:$E,0),0))),$D1430,)</f>
        <v>0</v>
      </c>
      <c r="G1430" s="14">
        <f t="shared" si="125"/>
        <v>0</v>
      </c>
      <c r="H1430" s="14">
        <f t="shared" si="126"/>
        <v>0</v>
      </c>
      <c r="I1430" s="14">
        <f>IF(AND(F1430=0,G1430=0,H1430=0,_xlfn.IFNA(MATCH(LEFT($B1430,8),Reference!$G:$G,0),0)),0,
IF(AND(F1430=0,G1430=0,H1430=0,_xlfn.IFNA(MATCH(LEFT($B1430,8),Reference!$H:$H,0),0)),$D1430,
IF(AND(F1430=0,G1430=0,H1430=0,_xlfn.IFNA(MATCH(LEFT($C1430,4),Reference!$H:$H,0),0)),$D1430,
IF((AND(F1430=0,G1430=0,H1430=0,(_xlfn.IFNA(MATCH(LEFT($B1430,4),Reference!$H:$H,0),0)))),$D1430,
IF(AND(F1430=0,G1430=0,H1430=0,_xlfn.IFNA(MATCH(MID($B1430,5,4),Reference!$H:$H,0),0),LEFT($C1430,4)&lt;&gt;"8865"),$D1430,0)))))</f>
        <v>0</v>
      </c>
      <c r="J1430" s="14">
        <f t="shared" si="127"/>
        <v>807.3359999999999</v>
      </c>
      <c r="K1430" s="14">
        <f t="shared" si="128"/>
        <v>807.3359999999999</v>
      </c>
      <c r="L1430" s="14">
        <f t="shared" si="129"/>
        <v>0</v>
      </c>
      <c r="M1430" s="14" t="str">
        <f>IFERROR(IFERROR(INDEX(Reference!$C:$C,MATCH(VALUE(LEFT(B1430,(FIND("-",B1430,1)-1))),Reference!$B:$B,0)),INDEX(Reference!$C:$C,MATCH((LEFT(B1430,(FIND("-",B1430,1)-1))),Reference!$B:$B,0))),IFERROR(IF(FIND("-",B1430),"Asset Management",""),""))</f>
        <v>DBU/Power Systems Tech</v>
      </c>
      <c r="N1430" s="14" t="str">
        <f>_xlfn.IFNA(INDEX(Reference!$M:$N,MATCH($C1430,Reference!$M:$M,0),2),"Exclude")</f>
        <v>Union Labor</v>
      </c>
      <c r="O1430" s="14" t="str">
        <f>VLOOKUP(X1430,'Department Detail'!$A$2:$F$5229,5,FALSE)</f>
        <v>Business Services - Business Support &amp; IT</v>
      </c>
      <c r="R1430" s="76"/>
      <c r="X1430" s="14">
        <v>4779</v>
      </c>
    </row>
    <row r="1431" spans="1:24" s="14" customFormat="1" ht="15" thickBot="1" x14ac:dyDescent="0.35">
      <c r="A1431" s="13"/>
      <c r="B1431" s="57" t="s">
        <v>718</v>
      </c>
      <c r="C1431" s="57" t="s">
        <v>186</v>
      </c>
      <c r="D1431" s="56">
        <v>7293.7039999999997</v>
      </c>
      <c r="E1431" s="56"/>
      <c r="F1431" s="14">
        <f>IF(AND(LEFT($C1431,4)&lt;&gt;"8310")*OR(_xlfn.IFNA(MATCH(LEFT($B1431,8),Reference!$E:$E,0),0),(_xlfn.IFNA(MATCH(MID($B1431,5,4),Reference!$E:$E,0),0))),$D1431,)</f>
        <v>0</v>
      </c>
      <c r="G1431" s="14">
        <f t="shared" si="125"/>
        <v>0</v>
      </c>
      <c r="H1431" s="14">
        <f t="shared" si="126"/>
        <v>0</v>
      </c>
      <c r="I1431" s="14">
        <f>IF(AND(F1431=0,G1431=0,H1431=0,_xlfn.IFNA(MATCH(LEFT($B1431,8),Reference!$G:$G,0),0)),0,
IF(AND(F1431=0,G1431=0,H1431=0,_xlfn.IFNA(MATCH(LEFT($B1431,8),Reference!$H:$H,0),0)),$D1431,
IF(AND(F1431=0,G1431=0,H1431=0,_xlfn.IFNA(MATCH(LEFT($C1431,4),Reference!$H:$H,0),0)),$D1431,
IF((AND(F1431=0,G1431=0,H1431=0,(_xlfn.IFNA(MATCH(LEFT($B1431,4),Reference!$H:$H,0),0)))),$D1431,
IF(AND(F1431=0,G1431=0,H1431=0,_xlfn.IFNA(MATCH(MID($B1431,5,4),Reference!$H:$H,0),0),LEFT($C1431,4)&lt;&gt;"8865"),$D1431,0)))))</f>
        <v>0</v>
      </c>
      <c r="J1431" s="14">
        <f t="shared" si="127"/>
        <v>7293.7039999999997</v>
      </c>
      <c r="K1431" s="14">
        <f t="shared" si="128"/>
        <v>7293.7039999999997</v>
      </c>
      <c r="L1431" s="14">
        <f t="shared" si="129"/>
        <v>0</v>
      </c>
      <c r="M1431" s="14" t="str">
        <f>IFERROR(IFERROR(INDEX(Reference!$C:$C,MATCH(VALUE(LEFT(B1431,(FIND("-",B1431,1)-1))),Reference!$B:$B,0)),INDEX(Reference!$C:$C,MATCH((LEFT(B1431,(FIND("-",B1431,1)-1))),Reference!$B:$B,0))),IFERROR(IF(FIND("-",B1431),"Asset Management",""),""))</f>
        <v>DBU/Power Systems Tech</v>
      </c>
      <c r="N1431" s="14" t="str">
        <f>_xlfn.IFNA(INDEX(Reference!$M:$N,MATCH($C1431,Reference!$M:$M,0),2),"Exclude")</f>
        <v>Union Labor</v>
      </c>
      <c r="O1431" s="14" t="str">
        <f>VLOOKUP(X1431,'Department Detail'!$A$2:$F$5229,5,FALSE)</f>
        <v>Business Services - Business Support &amp; IT</v>
      </c>
      <c r="R1431" s="76"/>
      <c r="X1431" s="14">
        <v>4779</v>
      </c>
    </row>
    <row r="1432" spans="1:24" s="14" customFormat="1" ht="15" thickBot="1" x14ac:dyDescent="0.35">
      <c r="A1432" s="13"/>
      <c r="B1432" s="57" t="s">
        <v>718</v>
      </c>
      <c r="C1432" s="57" t="s">
        <v>197</v>
      </c>
      <c r="D1432" s="56">
        <v>211.18599999999998</v>
      </c>
      <c r="E1432" s="56"/>
      <c r="F1432" s="14">
        <f>IF(AND(LEFT($C1432,4)&lt;&gt;"8310")*OR(_xlfn.IFNA(MATCH(LEFT($B1432,8),Reference!$E:$E,0),0),(_xlfn.IFNA(MATCH(MID($B1432,5,4),Reference!$E:$E,0),0))),$D1432,)</f>
        <v>0</v>
      </c>
      <c r="G1432" s="14">
        <f t="shared" si="125"/>
        <v>0</v>
      </c>
      <c r="H1432" s="14">
        <f t="shared" si="126"/>
        <v>0</v>
      </c>
      <c r="I1432" s="14">
        <f>IF(AND(F1432=0,G1432=0,H1432=0,_xlfn.IFNA(MATCH(LEFT($B1432,8),Reference!$G:$G,0),0)),0,
IF(AND(F1432=0,G1432=0,H1432=0,_xlfn.IFNA(MATCH(LEFT($B1432,8),Reference!$H:$H,0),0)),$D1432,
IF(AND(F1432=0,G1432=0,H1432=0,_xlfn.IFNA(MATCH(LEFT($C1432,4),Reference!$H:$H,0),0)),$D1432,
IF((AND(F1432=0,G1432=0,H1432=0,(_xlfn.IFNA(MATCH(LEFT($B1432,4),Reference!$H:$H,0),0)))),$D1432,
IF(AND(F1432=0,G1432=0,H1432=0,_xlfn.IFNA(MATCH(MID($B1432,5,4),Reference!$H:$H,0),0),LEFT($C1432,4)&lt;&gt;"8865"),$D1432,0)))))</f>
        <v>0</v>
      </c>
      <c r="J1432" s="14">
        <f t="shared" si="127"/>
        <v>211.18599999999998</v>
      </c>
      <c r="K1432" s="14">
        <f t="shared" si="128"/>
        <v>211.18599999999998</v>
      </c>
      <c r="L1432" s="14">
        <f t="shared" si="129"/>
        <v>0</v>
      </c>
      <c r="M1432" s="14" t="str">
        <f>IFERROR(IFERROR(INDEX(Reference!$C:$C,MATCH(VALUE(LEFT(B1432,(FIND("-",B1432,1)-1))),Reference!$B:$B,0)),INDEX(Reference!$C:$C,MATCH((LEFT(B1432,(FIND("-",B1432,1)-1))),Reference!$B:$B,0))),IFERROR(IF(FIND("-",B1432),"Asset Management",""),""))</f>
        <v>DBU/Power Systems Tech</v>
      </c>
      <c r="N1432" s="14" t="str">
        <f>_xlfn.IFNA(INDEX(Reference!$M:$N,MATCH($C1432,Reference!$M:$M,0),2),"Exclude")</f>
        <v>Union Labor</v>
      </c>
      <c r="O1432" s="14" t="str">
        <f>VLOOKUP(X1432,'Department Detail'!$A$2:$F$5229,5,FALSE)</f>
        <v>Business Services - Business Support &amp; IT</v>
      </c>
      <c r="R1432" s="76"/>
      <c r="X1432" s="14">
        <v>4779</v>
      </c>
    </row>
    <row r="1433" spans="1:24" s="14" customFormat="1" ht="15" thickBot="1" x14ac:dyDescent="0.35">
      <c r="A1433" s="13"/>
      <c r="B1433" s="57" t="s">
        <v>718</v>
      </c>
      <c r="C1433" s="57" t="s">
        <v>231</v>
      </c>
      <c r="D1433" s="56">
        <v>10</v>
      </c>
      <c r="E1433" s="56"/>
      <c r="F1433" s="14">
        <f>IF(AND(LEFT($C1433,4)&lt;&gt;"8310")*OR(_xlfn.IFNA(MATCH(LEFT($B1433,8),Reference!$E:$E,0),0),(_xlfn.IFNA(MATCH(MID($B1433,5,4),Reference!$E:$E,0),0))),$D1433,)</f>
        <v>0</v>
      </c>
      <c r="G1433" s="14">
        <f t="shared" si="125"/>
        <v>0</v>
      </c>
      <c r="H1433" s="14">
        <f t="shared" si="126"/>
        <v>0</v>
      </c>
      <c r="I1433" s="14">
        <f>IF(AND(F1433=0,G1433=0,H1433=0,_xlfn.IFNA(MATCH(LEFT($B1433,8),Reference!$G:$G,0),0)),0,
IF(AND(F1433=0,G1433=0,H1433=0,_xlfn.IFNA(MATCH(LEFT($B1433,8),Reference!$H:$H,0),0)),$D1433,
IF(AND(F1433=0,G1433=0,H1433=0,_xlfn.IFNA(MATCH(LEFT($C1433,4),Reference!$H:$H,0),0)),$D1433,
IF((AND(F1433=0,G1433=0,H1433=0,(_xlfn.IFNA(MATCH(LEFT($B1433,4),Reference!$H:$H,0),0)))),$D1433,
IF(AND(F1433=0,G1433=0,H1433=0,_xlfn.IFNA(MATCH(MID($B1433,5,4),Reference!$H:$H,0),0),LEFT($C1433,4)&lt;&gt;"8865"),$D1433,0)))))</f>
        <v>0</v>
      </c>
      <c r="J1433" s="14">
        <f t="shared" si="127"/>
        <v>10</v>
      </c>
      <c r="K1433" s="14">
        <f t="shared" si="128"/>
        <v>10</v>
      </c>
      <c r="L1433" s="14">
        <f t="shared" si="129"/>
        <v>0</v>
      </c>
      <c r="M1433" s="14" t="str">
        <f>IFERROR(IFERROR(INDEX(Reference!$C:$C,MATCH(VALUE(LEFT(B1433,(FIND("-",B1433,1)-1))),Reference!$B:$B,0)),INDEX(Reference!$C:$C,MATCH((LEFT(B1433,(FIND("-",B1433,1)-1))),Reference!$B:$B,0))),IFERROR(IF(FIND("-",B1433),"Asset Management",""),""))</f>
        <v>DBU/Power Systems Tech</v>
      </c>
      <c r="N1433" s="14" t="str">
        <f>_xlfn.IFNA(INDEX(Reference!$M:$N,MATCH($C1433,Reference!$M:$M,0),2),"Exclude")</f>
        <v>Nonlabor</v>
      </c>
      <c r="O1433" s="14" t="str">
        <f>VLOOKUP(X1433,'Department Detail'!$A$2:$F$5229,5,FALSE)</f>
        <v>Business Services - Business Support &amp; IT</v>
      </c>
      <c r="R1433" s="76"/>
      <c r="X1433" s="14">
        <v>4779</v>
      </c>
    </row>
    <row r="1434" spans="1:24" s="14" customFormat="1" ht="15" thickBot="1" x14ac:dyDescent="0.35">
      <c r="A1434" s="13"/>
      <c r="B1434" s="57" t="s">
        <v>718</v>
      </c>
      <c r="C1434" s="57" t="s">
        <v>182</v>
      </c>
      <c r="D1434" s="56">
        <v>1425.5519999999999</v>
      </c>
      <c r="E1434" s="56"/>
      <c r="F1434" s="14">
        <f>IF(AND(LEFT($C1434,4)&lt;&gt;"8310")*OR(_xlfn.IFNA(MATCH(LEFT($B1434,8),Reference!$E:$E,0),0),(_xlfn.IFNA(MATCH(MID($B1434,5,4),Reference!$E:$E,0),0))),$D1434,)</f>
        <v>0</v>
      </c>
      <c r="G1434" s="14">
        <f t="shared" si="125"/>
        <v>0</v>
      </c>
      <c r="H1434" s="14">
        <f t="shared" si="126"/>
        <v>0</v>
      </c>
      <c r="I1434" s="14">
        <f>IF(AND(F1434=0,G1434=0,H1434=0,_xlfn.IFNA(MATCH(LEFT($B1434,8),Reference!$G:$G,0),0)),0,
IF(AND(F1434=0,G1434=0,H1434=0,_xlfn.IFNA(MATCH(LEFT($B1434,8),Reference!$H:$H,0),0)),$D1434,
IF(AND(F1434=0,G1434=0,H1434=0,_xlfn.IFNA(MATCH(LEFT($C1434,4),Reference!$H:$H,0),0)),$D1434,
IF((AND(F1434=0,G1434=0,H1434=0,(_xlfn.IFNA(MATCH(LEFT($B1434,4),Reference!$H:$H,0),0)))),$D1434,
IF(AND(F1434=0,G1434=0,H1434=0,_xlfn.IFNA(MATCH(MID($B1434,5,4),Reference!$H:$H,0),0),LEFT($C1434,4)&lt;&gt;"8865"),$D1434,0)))))</f>
        <v>0</v>
      </c>
      <c r="J1434" s="14">
        <f t="shared" si="127"/>
        <v>1425.5519999999999</v>
      </c>
      <c r="K1434" s="14">
        <f t="shared" si="128"/>
        <v>1425.5519999999999</v>
      </c>
      <c r="L1434" s="14">
        <f t="shared" si="129"/>
        <v>0</v>
      </c>
      <c r="M1434" s="14" t="str">
        <f>IFERROR(IFERROR(INDEX(Reference!$C:$C,MATCH(VALUE(LEFT(B1434,(FIND("-",B1434,1)-1))),Reference!$B:$B,0)),INDEX(Reference!$C:$C,MATCH((LEFT(B1434,(FIND("-",B1434,1)-1))),Reference!$B:$B,0))),IFERROR(IF(FIND("-",B1434),"Asset Management",""),""))</f>
        <v>DBU/Power Systems Tech</v>
      </c>
      <c r="N1434" s="14" t="str">
        <f>_xlfn.IFNA(INDEX(Reference!$M:$N,MATCH($C1434,Reference!$M:$M,0),2),"Exclude")</f>
        <v>Nonlabor</v>
      </c>
      <c r="O1434" s="14" t="str">
        <f>VLOOKUP(X1434,'Department Detail'!$A$2:$F$5229,5,FALSE)</f>
        <v>Business Services - Business Support &amp; IT</v>
      </c>
      <c r="R1434" s="76"/>
      <c r="X1434" s="14">
        <v>4779</v>
      </c>
    </row>
    <row r="1435" spans="1:24" s="14" customFormat="1" ht="15" thickBot="1" x14ac:dyDescent="0.35">
      <c r="A1435" s="13"/>
      <c r="B1435" s="57" t="s">
        <v>718</v>
      </c>
      <c r="C1435" s="57" t="s">
        <v>191</v>
      </c>
      <c r="D1435" s="56">
        <v>2218.4059999999999</v>
      </c>
      <c r="E1435" s="56"/>
      <c r="F1435" s="14">
        <f>IF(AND(LEFT($C1435,4)&lt;&gt;"8310")*OR(_xlfn.IFNA(MATCH(LEFT($B1435,8),Reference!$E:$E,0),0),(_xlfn.IFNA(MATCH(MID($B1435,5,4),Reference!$E:$E,0),0))),$D1435,)</f>
        <v>0</v>
      </c>
      <c r="G1435" s="14">
        <f t="shared" si="125"/>
        <v>0</v>
      </c>
      <c r="H1435" s="14">
        <f t="shared" si="126"/>
        <v>0</v>
      </c>
      <c r="I1435" s="14">
        <f>IF(AND(F1435=0,G1435=0,H1435=0,_xlfn.IFNA(MATCH(LEFT($B1435,8),Reference!$G:$G,0),0)),0,
IF(AND(F1435=0,G1435=0,H1435=0,_xlfn.IFNA(MATCH(LEFT($B1435,8),Reference!$H:$H,0),0)),$D1435,
IF(AND(F1435=0,G1435=0,H1435=0,_xlfn.IFNA(MATCH(LEFT($C1435,4),Reference!$H:$H,0),0)),$D1435,
IF((AND(F1435=0,G1435=0,H1435=0,(_xlfn.IFNA(MATCH(LEFT($B1435,4),Reference!$H:$H,0),0)))),$D1435,
IF(AND(F1435=0,G1435=0,H1435=0,_xlfn.IFNA(MATCH(MID($B1435,5,4),Reference!$H:$H,0),0),LEFT($C1435,4)&lt;&gt;"8865"),$D1435,0)))))</f>
        <v>0</v>
      </c>
      <c r="J1435" s="14">
        <f t="shared" si="127"/>
        <v>2218.4059999999999</v>
      </c>
      <c r="K1435" s="14">
        <f t="shared" si="128"/>
        <v>2218.4059999999999</v>
      </c>
      <c r="L1435" s="14">
        <f t="shared" si="129"/>
        <v>0</v>
      </c>
      <c r="M1435" s="14" t="str">
        <f>IFERROR(IFERROR(INDEX(Reference!$C:$C,MATCH(VALUE(LEFT(B1435,(FIND("-",B1435,1)-1))),Reference!$B:$B,0)),INDEX(Reference!$C:$C,MATCH((LEFT(B1435,(FIND("-",B1435,1)-1))),Reference!$B:$B,0))),IFERROR(IF(FIND("-",B1435),"Asset Management",""),""))</f>
        <v>DBU/Power Systems Tech</v>
      </c>
      <c r="N1435" s="14" t="str">
        <f>_xlfn.IFNA(INDEX(Reference!$M:$N,MATCH($C1435,Reference!$M:$M,0),2),"Exclude")</f>
        <v>Union Labor</v>
      </c>
      <c r="O1435" s="14" t="str">
        <f>VLOOKUP(X1435,'Department Detail'!$A$2:$F$5229,5,FALSE)</f>
        <v>Business Services - Business Support &amp; IT</v>
      </c>
      <c r="R1435" s="76"/>
      <c r="X1435" s="14">
        <v>4779</v>
      </c>
    </row>
    <row r="1436" spans="1:24" s="14" customFormat="1" ht="15" thickBot="1" x14ac:dyDescent="0.35">
      <c r="A1436" s="13"/>
      <c r="B1436" s="57" t="s">
        <v>719</v>
      </c>
      <c r="C1436" s="57" t="s">
        <v>186</v>
      </c>
      <c r="D1436" s="56">
        <v>12654.575999999999</v>
      </c>
      <c r="E1436" s="56"/>
      <c r="F1436" s="14">
        <f>IF(AND(LEFT($C1436,4)&lt;&gt;"8310")*OR(_xlfn.IFNA(MATCH(LEFT($B1436,8),Reference!$E:$E,0),0),(_xlfn.IFNA(MATCH(MID($B1436,5,4),Reference!$E:$E,0),0))),$D1436,)</f>
        <v>0</v>
      </c>
      <c r="G1436" s="14">
        <f t="shared" si="125"/>
        <v>0</v>
      </c>
      <c r="H1436" s="14">
        <f t="shared" si="126"/>
        <v>0</v>
      </c>
      <c r="I1436" s="14">
        <f>IF(AND(F1436=0,G1436=0,H1436=0,_xlfn.IFNA(MATCH(LEFT($B1436,8),Reference!$G:$G,0),0)),0,
IF(AND(F1436=0,G1436=0,H1436=0,_xlfn.IFNA(MATCH(LEFT($B1436,8),Reference!$H:$H,0),0)),$D1436,
IF(AND(F1436=0,G1436=0,H1436=0,_xlfn.IFNA(MATCH(LEFT($C1436,4),Reference!$H:$H,0),0)),$D1436,
IF((AND(F1436=0,G1436=0,H1436=0,(_xlfn.IFNA(MATCH(LEFT($B1436,4),Reference!$H:$H,0),0)))),$D1436,
IF(AND(F1436=0,G1436=0,H1436=0,_xlfn.IFNA(MATCH(MID($B1436,5,4),Reference!$H:$H,0),0),LEFT($C1436,4)&lt;&gt;"8865"),$D1436,0)))))</f>
        <v>0</v>
      </c>
      <c r="J1436" s="14">
        <f t="shared" si="127"/>
        <v>12654.575999999999</v>
      </c>
      <c r="K1436" s="14">
        <f t="shared" si="128"/>
        <v>12654.575999999999</v>
      </c>
      <c r="L1436" s="14">
        <f t="shared" si="129"/>
        <v>0</v>
      </c>
      <c r="M1436" s="14" t="str">
        <f>IFERROR(IFERROR(INDEX(Reference!$C:$C,MATCH(VALUE(LEFT(B1436,(FIND("-",B1436,1)-1))),Reference!$B:$B,0)),INDEX(Reference!$C:$C,MATCH((LEFT(B1436,(FIND("-",B1436,1)-1))),Reference!$B:$B,0))),IFERROR(IF(FIND("-",B1436),"Asset Management",""),""))</f>
        <v>DBU/Power Systems Tech</v>
      </c>
      <c r="N1436" s="14" t="str">
        <f>_xlfn.IFNA(INDEX(Reference!$M:$N,MATCH($C1436,Reference!$M:$M,0),2),"Exclude")</f>
        <v>Union Labor</v>
      </c>
      <c r="O1436" s="14" t="str">
        <f>VLOOKUP(X1436,'Department Detail'!$A$2:$F$5229,5,FALSE)</f>
        <v>Business Services - Business Support &amp; IT</v>
      </c>
      <c r="R1436" s="76"/>
      <c r="X1436" s="14">
        <v>4779</v>
      </c>
    </row>
    <row r="1437" spans="1:24" s="14" customFormat="1" ht="15" thickBot="1" x14ac:dyDescent="0.35">
      <c r="A1437" s="13"/>
      <c r="B1437" s="57" t="s">
        <v>719</v>
      </c>
      <c r="C1437" s="57" t="s">
        <v>197</v>
      </c>
      <c r="D1437" s="56">
        <v>118.32000000000002</v>
      </c>
      <c r="E1437" s="56"/>
      <c r="F1437" s="14">
        <f>IF(AND(LEFT($C1437,4)&lt;&gt;"8310")*OR(_xlfn.IFNA(MATCH(LEFT($B1437,8),Reference!$E:$E,0),0),(_xlfn.IFNA(MATCH(MID($B1437,5,4),Reference!$E:$E,0),0))),$D1437,)</f>
        <v>0</v>
      </c>
      <c r="G1437" s="14">
        <f t="shared" si="125"/>
        <v>0</v>
      </c>
      <c r="H1437" s="14">
        <f t="shared" si="126"/>
        <v>0</v>
      </c>
      <c r="I1437" s="14">
        <f>IF(AND(F1437=0,G1437=0,H1437=0,_xlfn.IFNA(MATCH(LEFT($B1437,8),Reference!$G:$G,0),0)),0,
IF(AND(F1437=0,G1437=0,H1437=0,_xlfn.IFNA(MATCH(LEFT($B1437,8),Reference!$H:$H,0),0)),$D1437,
IF(AND(F1437=0,G1437=0,H1437=0,_xlfn.IFNA(MATCH(LEFT($C1437,4),Reference!$H:$H,0),0)),$D1437,
IF((AND(F1437=0,G1437=0,H1437=0,(_xlfn.IFNA(MATCH(LEFT($B1437,4),Reference!$H:$H,0),0)))),$D1437,
IF(AND(F1437=0,G1437=0,H1437=0,_xlfn.IFNA(MATCH(MID($B1437,5,4),Reference!$H:$H,0),0),LEFT($C1437,4)&lt;&gt;"8865"),$D1437,0)))))</f>
        <v>0</v>
      </c>
      <c r="J1437" s="14">
        <f t="shared" si="127"/>
        <v>118.32000000000002</v>
      </c>
      <c r="K1437" s="14">
        <f t="shared" si="128"/>
        <v>118.32000000000002</v>
      </c>
      <c r="L1437" s="14">
        <f t="shared" si="129"/>
        <v>0</v>
      </c>
      <c r="M1437" s="14" t="str">
        <f>IFERROR(IFERROR(INDEX(Reference!$C:$C,MATCH(VALUE(LEFT(B1437,(FIND("-",B1437,1)-1))),Reference!$B:$B,0)),INDEX(Reference!$C:$C,MATCH((LEFT(B1437,(FIND("-",B1437,1)-1))),Reference!$B:$B,0))),IFERROR(IF(FIND("-",B1437),"Asset Management",""),""))</f>
        <v>DBU/Power Systems Tech</v>
      </c>
      <c r="N1437" s="14" t="str">
        <f>_xlfn.IFNA(INDEX(Reference!$M:$N,MATCH($C1437,Reference!$M:$M,0),2),"Exclude")</f>
        <v>Union Labor</v>
      </c>
      <c r="O1437" s="14" t="str">
        <f>VLOOKUP(X1437,'Department Detail'!$A$2:$F$5229,5,FALSE)</f>
        <v>Business Services - Business Support &amp; IT</v>
      </c>
      <c r="R1437" s="76"/>
      <c r="X1437" s="14">
        <v>4779</v>
      </c>
    </row>
    <row r="1438" spans="1:24" s="14" customFormat="1" ht="15" thickBot="1" x14ac:dyDescent="0.35">
      <c r="A1438" s="13"/>
      <c r="B1438" s="57" t="s">
        <v>719</v>
      </c>
      <c r="C1438" s="57" t="s">
        <v>231</v>
      </c>
      <c r="D1438" s="56">
        <v>10</v>
      </c>
      <c r="E1438" s="56"/>
      <c r="F1438" s="14">
        <f>IF(AND(LEFT($C1438,4)&lt;&gt;"8310")*OR(_xlfn.IFNA(MATCH(LEFT($B1438,8),Reference!$E:$E,0),0),(_xlfn.IFNA(MATCH(MID($B1438,5,4),Reference!$E:$E,0),0))),$D1438,)</f>
        <v>0</v>
      </c>
      <c r="G1438" s="14">
        <f t="shared" si="125"/>
        <v>0</v>
      </c>
      <c r="H1438" s="14">
        <f t="shared" si="126"/>
        <v>0</v>
      </c>
      <c r="I1438" s="14">
        <f>IF(AND(F1438=0,G1438=0,H1438=0,_xlfn.IFNA(MATCH(LEFT($B1438,8),Reference!$G:$G,0),0)),0,
IF(AND(F1438=0,G1438=0,H1438=0,_xlfn.IFNA(MATCH(LEFT($B1438,8),Reference!$H:$H,0),0)),$D1438,
IF(AND(F1438=0,G1438=0,H1438=0,_xlfn.IFNA(MATCH(LEFT($C1438,4),Reference!$H:$H,0),0)),$D1438,
IF((AND(F1438=0,G1438=0,H1438=0,(_xlfn.IFNA(MATCH(LEFT($B1438,4),Reference!$H:$H,0),0)))),$D1438,
IF(AND(F1438=0,G1438=0,H1438=0,_xlfn.IFNA(MATCH(MID($B1438,5,4),Reference!$H:$H,0),0),LEFT($C1438,4)&lt;&gt;"8865"),$D1438,0)))))</f>
        <v>0</v>
      </c>
      <c r="J1438" s="14">
        <f t="shared" si="127"/>
        <v>10</v>
      </c>
      <c r="K1438" s="14">
        <f t="shared" si="128"/>
        <v>10</v>
      </c>
      <c r="L1438" s="14">
        <f t="shared" si="129"/>
        <v>0</v>
      </c>
      <c r="M1438" s="14" t="str">
        <f>IFERROR(IFERROR(INDEX(Reference!$C:$C,MATCH(VALUE(LEFT(B1438,(FIND("-",B1438,1)-1))),Reference!$B:$B,0)),INDEX(Reference!$C:$C,MATCH((LEFT(B1438,(FIND("-",B1438,1)-1))),Reference!$B:$B,0))),IFERROR(IF(FIND("-",B1438),"Asset Management",""),""))</f>
        <v>DBU/Power Systems Tech</v>
      </c>
      <c r="N1438" s="14" t="str">
        <f>_xlfn.IFNA(INDEX(Reference!$M:$N,MATCH($C1438,Reference!$M:$M,0),2),"Exclude")</f>
        <v>Nonlabor</v>
      </c>
      <c r="O1438" s="14" t="str">
        <f>VLOOKUP(X1438,'Department Detail'!$A$2:$F$5229,5,FALSE)</f>
        <v>Business Services - Business Support &amp; IT</v>
      </c>
      <c r="R1438" s="76"/>
      <c r="X1438" s="14">
        <v>4779</v>
      </c>
    </row>
    <row r="1439" spans="1:24" s="14" customFormat="1" ht="15" thickBot="1" x14ac:dyDescent="0.35">
      <c r="A1439" s="13"/>
      <c r="B1439" s="57" t="s">
        <v>719</v>
      </c>
      <c r="C1439" s="57" t="s">
        <v>182</v>
      </c>
      <c r="D1439" s="56">
        <v>877.2</v>
      </c>
      <c r="E1439" s="56"/>
      <c r="F1439" s="14">
        <f>IF(AND(LEFT($C1439,4)&lt;&gt;"8310")*OR(_xlfn.IFNA(MATCH(LEFT($B1439,8),Reference!$E:$E,0),0),(_xlfn.IFNA(MATCH(MID($B1439,5,4),Reference!$E:$E,0),0))),$D1439,)</f>
        <v>0</v>
      </c>
      <c r="G1439" s="14">
        <f t="shared" si="125"/>
        <v>0</v>
      </c>
      <c r="H1439" s="14">
        <f t="shared" si="126"/>
        <v>0</v>
      </c>
      <c r="I1439" s="14">
        <f>IF(AND(F1439=0,G1439=0,H1439=0,_xlfn.IFNA(MATCH(LEFT($B1439,8),Reference!$G:$G,0),0)),0,
IF(AND(F1439=0,G1439=0,H1439=0,_xlfn.IFNA(MATCH(LEFT($B1439,8),Reference!$H:$H,0),0)),$D1439,
IF(AND(F1439=0,G1439=0,H1439=0,_xlfn.IFNA(MATCH(LEFT($C1439,4),Reference!$H:$H,0),0)),$D1439,
IF((AND(F1439=0,G1439=0,H1439=0,(_xlfn.IFNA(MATCH(LEFT($B1439,4),Reference!$H:$H,0),0)))),$D1439,
IF(AND(F1439=0,G1439=0,H1439=0,_xlfn.IFNA(MATCH(MID($B1439,5,4),Reference!$H:$H,0),0),LEFT($C1439,4)&lt;&gt;"8865"),$D1439,0)))))</f>
        <v>0</v>
      </c>
      <c r="J1439" s="14">
        <f t="shared" si="127"/>
        <v>877.2</v>
      </c>
      <c r="K1439" s="14">
        <f t="shared" si="128"/>
        <v>877.2</v>
      </c>
      <c r="L1439" s="14">
        <f t="shared" si="129"/>
        <v>0</v>
      </c>
      <c r="M1439" s="14" t="str">
        <f>IFERROR(IFERROR(INDEX(Reference!$C:$C,MATCH(VALUE(LEFT(B1439,(FIND("-",B1439,1)-1))),Reference!$B:$B,0)),INDEX(Reference!$C:$C,MATCH((LEFT(B1439,(FIND("-",B1439,1)-1))),Reference!$B:$B,0))),IFERROR(IF(FIND("-",B1439),"Asset Management",""),""))</f>
        <v>DBU/Power Systems Tech</v>
      </c>
      <c r="N1439" s="14" t="str">
        <f>_xlfn.IFNA(INDEX(Reference!$M:$N,MATCH($C1439,Reference!$M:$M,0),2),"Exclude")</f>
        <v>Nonlabor</v>
      </c>
      <c r="O1439" s="14" t="str">
        <f>VLOOKUP(X1439,'Department Detail'!$A$2:$F$5229,5,FALSE)</f>
        <v>Business Services - Business Support &amp; IT</v>
      </c>
      <c r="R1439" s="76"/>
      <c r="X1439" s="14">
        <v>4779</v>
      </c>
    </row>
    <row r="1440" spans="1:24" s="14" customFormat="1" ht="15" thickBot="1" x14ac:dyDescent="0.35">
      <c r="A1440" s="13"/>
      <c r="B1440" s="57" t="s">
        <v>719</v>
      </c>
      <c r="C1440" s="57" t="s">
        <v>191</v>
      </c>
      <c r="D1440" s="56">
        <v>3235.4940000000001</v>
      </c>
      <c r="E1440" s="56"/>
      <c r="F1440" s="14">
        <f>IF(AND(LEFT($C1440,4)&lt;&gt;"8310")*OR(_xlfn.IFNA(MATCH(LEFT($B1440,8),Reference!$E:$E,0),0),(_xlfn.IFNA(MATCH(MID($B1440,5,4),Reference!$E:$E,0),0))),$D1440,)</f>
        <v>0</v>
      </c>
      <c r="G1440" s="14">
        <f t="shared" si="125"/>
        <v>0</v>
      </c>
      <c r="H1440" s="14">
        <f t="shared" si="126"/>
        <v>0</v>
      </c>
      <c r="I1440" s="14">
        <f>IF(AND(F1440=0,G1440=0,H1440=0,_xlfn.IFNA(MATCH(LEFT($B1440,8),Reference!$G:$G,0),0)),0,
IF(AND(F1440=0,G1440=0,H1440=0,_xlfn.IFNA(MATCH(LEFT($B1440,8),Reference!$H:$H,0),0)),$D1440,
IF(AND(F1440=0,G1440=0,H1440=0,_xlfn.IFNA(MATCH(LEFT($C1440,4),Reference!$H:$H,0),0)),$D1440,
IF((AND(F1440=0,G1440=0,H1440=0,(_xlfn.IFNA(MATCH(LEFT($B1440,4),Reference!$H:$H,0),0)))),$D1440,
IF(AND(F1440=0,G1440=0,H1440=0,_xlfn.IFNA(MATCH(MID($B1440,5,4),Reference!$H:$H,0),0),LEFT($C1440,4)&lt;&gt;"8865"),$D1440,0)))))</f>
        <v>0</v>
      </c>
      <c r="J1440" s="14">
        <f t="shared" si="127"/>
        <v>3235.4940000000001</v>
      </c>
      <c r="K1440" s="14">
        <f t="shared" si="128"/>
        <v>3235.4940000000001</v>
      </c>
      <c r="L1440" s="14">
        <f t="shared" si="129"/>
        <v>0</v>
      </c>
      <c r="M1440" s="14" t="str">
        <f>IFERROR(IFERROR(INDEX(Reference!$C:$C,MATCH(VALUE(LEFT(B1440,(FIND("-",B1440,1)-1))),Reference!$B:$B,0)),INDEX(Reference!$C:$C,MATCH((LEFT(B1440,(FIND("-",B1440,1)-1))),Reference!$B:$B,0))),IFERROR(IF(FIND("-",B1440),"Asset Management",""),""))</f>
        <v>DBU/Power Systems Tech</v>
      </c>
      <c r="N1440" s="14" t="str">
        <f>_xlfn.IFNA(INDEX(Reference!$M:$N,MATCH($C1440,Reference!$M:$M,0),2),"Exclude")</f>
        <v>Union Labor</v>
      </c>
      <c r="O1440" s="14" t="str">
        <f>VLOOKUP(X1440,'Department Detail'!$A$2:$F$5229,5,FALSE)</f>
        <v>Business Services - Business Support &amp; IT</v>
      </c>
      <c r="R1440" s="76"/>
      <c r="X1440" s="14">
        <v>4779</v>
      </c>
    </row>
    <row r="1441" spans="1:24" s="14" customFormat="1" ht="15" thickBot="1" x14ac:dyDescent="0.35">
      <c r="A1441" s="13"/>
      <c r="B1441" s="57" t="s">
        <v>720</v>
      </c>
      <c r="C1441" s="57" t="s">
        <v>190</v>
      </c>
      <c r="D1441" s="56">
        <v>6267.0920000000006</v>
      </c>
      <c r="E1441" s="56"/>
      <c r="F1441" s="14">
        <f>IF(AND(LEFT($C1441,4)&lt;&gt;"8310")*OR(_xlfn.IFNA(MATCH(LEFT($B1441,8),Reference!$E:$E,0),0),(_xlfn.IFNA(MATCH(MID($B1441,5,4),Reference!$E:$E,0),0))),$D1441,)</f>
        <v>0</v>
      </c>
      <c r="G1441" s="14">
        <f t="shared" si="125"/>
        <v>0</v>
      </c>
      <c r="H1441" s="14">
        <f t="shared" si="126"/>
        <v>0</v>
      </c>
      <c r="I1441" s="14">
        <f>IF(AND(F1441=0,G1441=0,H1441=0,_xlfn.IFNA(MATCH(LEFT($B1441,8),Reference!$G:$G,0),0)),0,
IF(AND(F1441=0,G1441=0,H1441=0,_xlfn.IFNA(MATCH(LEFT($B1441,8),Reference!$H:$H,0),0)),$D1441,
IF(AND(F1441=0,G1441=0,H1441=0,_xlfn.IFNA(MATCH(LEFT($C1441,4),Reference!$H:$H,0),0)),$D1441,
IF((AND(F1441=0,G1441=0,H1441=0,(_xlfn.IFNA(MATCH(LEFT($B1441,4),Reference!$H:$H,0),0)))),$D1441,
IF(AND(F1441=0,G1441=0,H1441=0,_xlfn.IFNA(MATCH(MID($B1441,5,4),Reference!$H:$H,0),0),LEFT($C1441,4)&lt;&gt;"8865"),$D1441,0)))))</f>
        <v>0</v>
      </c>
      <c r="J1441" s="14">
        <f t="shared" si="127"/>
        <v>6267.0920000000006</v>
      </c>
      <c r="K1441" s="14">
        <f t="shared" si="128"/>
        <v>6267.0920000000006</v>
      </c>
      <c r="L1441" s="14">
        <f t="shared" si="129"/>
        <v>0</v>
      </c>
      <c r="M1441" s="14" t="str">
        <f>IFERROR(IFERROR(INDEX(Reference!$C:$C,MATCH(VALUE(LEFT(B1441,(FIND("-",B1441,1)-1))),Reference!$B:$B,0)),INDEX(Reference!$C:$C,MATCH((LEFT(B1441,(FIND("-",B1441,1)-1))),Reference!$B:$B,0))),IFERROR(IF(FIND("-",B1441),"Asset Management",""),""))</f>
        <v>DBU/Power Systems Tech</v>
      </c>
      <c r="N1441" s="14" t="str">
        <f>_xlfn.IFNA(INDEX(Reference!$M:$N,MATCH($C1441,Reference!$M:$M,0),2),"Exclude")</f>
        <v>Nonlabor</v>
      </c>
      <c r="O1441" s="14" t="str">
        <f>VLOOKUP(X1441,'Department Detail'!$A$2:$F$5229,5,FALSE)</f>
        <v>Business Services - Business Support &amp; IT</v>
      </c>
      <c r="R1441" s="76"/>
      <c r="X1441" s="14">
        <v>4779</v>
      </c>
    </row>
    <row r="1442" spans="1:24" s="14" customFormat="1" ht="15" thickBot="1" x14ac:dyDescent="0.35">
      <c r="A1442" s="13"/>
      <c r="B1442" s="57" t="s">
        <v>720</v>
      </c>
      <c r="C1442" s="57" t="s">
        <v>186</v>
      </c>
      <c r="D1442" s="56">
        <v>25229.183999999997</v>
      </c>
      <c r="E1442" s="56"/>
      <c r="F1442" s="14">
        <f>IF(AND(LEFT($C1442,4)&lt;&gt;"8310")*OR(_xlfn.IFNA(MATCH(LEFT($B1442,8),Reference!$E:$E,0),0),(_xlfn.IFNA(MATCH(MID($B1442,5,4),Reference!$E:$E,0),0))),$D1442,)</f>
        <v>0</v>
      </c>
      <c r="G1442" s="14">
        <f t="shared" si="125"/>
        <v>0</v>
      </c>
      <c r="H1442" s="14">
        <f t="shared" si="126"/>
        <v>0</v>
      </c>
      <c r="I1442" s="14">
        <f>IF(AND(F1442=0,G1442=0,H1442=0,_xlfn.IFNA(MATCH(LEFT($B1442,8),Reference!$G:$G,0),0)),0,
IF(AND(F1442=0,G1442=0,H1442=0,_xlfn.IFNA(MATCH(LEFT($B1442,8),Reference!$H:$H,0),0)),$D1442,
IF(AND(F1442=0,G1442=0,H1442=0,_xlfn.IFNA(MATCH(LEFT($C1442,4),Reference!$H:$H,0),0)),$D1442,
IF((AND(F1442=0,G1442=0,H1442=0,(_xlfn.IFNA(MATCH(LEFT($B1442,4),Reference!$H:$H,0),0)))),$D1442,
IF(AND(F1442=0,G1442=0,H1442=0,_xlfn.IFNA(MATCH(MID($B1442,5,4),Reference!$H:$H,0),0),LEFT($C1442,4)&lt;&gt;"8865"),$D1442,0)))))</f>
        <v>0</v>
      </c>
      <c r="J1442" s="14">
        <f t="shared" si="127"/>
        <v>25229.183999999997</v>
      </c>
      <c r="K1442" s="14">
        <f t="shared" si="128"/>
        <v>25229.183999999997</v>
      </c>
      <c r="L1442" s="14">
        <f t="shared" si="129"/>
        <v>0</v>
      </c>
      <c r="M1442" s="14" t="str">
        <f>IFERROR(IFERROR(INDEX(Reference!$C:$C,MATCH(VALUE(LEFT(B1442,(FIND("-",B1442,1)-1))),Reference!$B:$B,0)),INDEX(Reference!$C:$C,MATCH((LEFT(B1442,(FIND("-",B1442,1)-1))),Reference!$B:$B,0))),IFERROR(IF(FIND("-",B1442),"Asset Management",""),""))</f>
        <v>DBU/Power Systems Tech</v>
      </c>
      <c r="N1442" s="14" t="str">
        <f>_xlfn.IFNA(INDEX(Reference!$M:$N,MATCH($C1442,Reference!$M:$M,0),2),"Exclude")</f>
        <v>Union Labor</v>
      </c>
      <c r="O1442" s="14" t="str">
        <f>VLOOKUP(X1442,'Department Detail'!$A$2:$F$5229,5,FALSE)</f>
        <v>Business Services - Business Support &amp; IT</v>
      </c>
      <c r="R1442" s="76"/>
      <c r="X1442" s="14">
        <v>4779</v>
      </c>
    </row>
    <row r="1443" spans="1:24" s="14" customFormat="1" ht="15" thickBot="1" x14ac:dyDescent="0.35">
      <c r="A1443" s="13"/>
      <c r="B1443" s="57" t="s">
        <v>720</v>
      </c>
      <c r="C1443" s="57" t="s">
        <v>231</v>
      </c>
      <c r="D1443" s="56">
        <v>64.2</v>
      </c>
      <c r="E1443" s="56"/>
      <c r="F1443" s="14">
        <f>IF(AND(LEFT($C1443,4)&lt;&gt;"8310")*OR(_xlfn.IFNA(MATCH(LEFT($B1443,8),Reference!$E:$E,0),0),(_xlfn.IFNA(MATCH(MID($B1443,5,4),Reference!$E:$E,0),0))),$D1443,)</f>
        <v>0</v>
      </c>
      <c r="G1443" s="14">
        <f t="shared" si="125"/>
        <v>0</v>
      </c>
      <c r="H1443" s="14">
        <f t="shared" si="126"/>
        <v>0</v>
      </c>
      <c r="I1443" s="14">
        <f>IF(AND(F1443=0,G1443=0,H1443=0,_xlfn.IFNA(MATCH(LEFT($B1443,8),Reference!$G:$G,0),0)),0,
IF(AND(F1443=0,G1443=0,H1443=0,_xlfn.IFNA(MATCH(LEFT($B1443,8),Reference!$H:$H,0),0)),$D1443,
IF(AND(F1443=0,G1443=0,H1443=0,_xlfn.IFNA(MATCH(LEFT($C1443,4),Reference!$H:$H,0),0)),$D1443,
IF((AND(F1443=0,G1443=0,H1443=0,(_xlfn.IFNA(MATCH(LEFT($B1443,4),Reference!$H:$H,0),0)))),$D1443,
IF(AND(F1443=0,G1443=0,H1443=0,_xlfn.IFNA(MATCH(MID($B1443,5,4),Reference!$H:$H,0),0),LEFT($C1443,4)&lt;&gt;"8865"),$D1443,0)))))</f>
        <v>0</v>
      </c>
      <c r="J1443" s="14">
        <f t="shared" si="127"/>
        <v>64.2</v>
      </c>
      <c r="K1443" s="14">
        <f t="shared" si="128"/>
        <v>64.2</v>
      </c>
      <c r="L1443" s="14">
        <f t="shared" si="129"/>
        <v>0</v>
      </c>
      <c r="M1443" s="14" t="str">
        <f>IFERROR(IFERROR(INDEX(Reference!$C:$C,MATCH(VALUE(LEFT(B1443,(FIND("-",B1443,1)-1))),Reference!$B:$B,0)),INDEX(Reference!$C:$C,MATCH((LEFT(B1443,(FIND("-",B1443,1)-1))),Reference!$B:$B,0))),IFERROR(IF(FIND("-",B1443),"Asset Management",""),""))</f>
        <v>DBU/Power Systems Tech</v>
      </c>
      <c r="N1443" s="14" t="str">
        <f>_xlfn.IFNA(INDEX(Reference!$M:$N,MATCH($C1443,Reference!$M:$M,0),2),"Exclude")</f>
        <v>Nonlabor</v>
      </c>
      <c r="O1443" s="14" t="str">
        <f>VLOOKUP(X1443,'Department Detail'!$A$2:$F$5229,5,FALSE)</f>
        <v>Business Services - Business Support &amp; IT</v>
      </c>
      <c r="R1443" s="76"/>
      <c r="X1443" s="14">
        <v>4779</v>
      </c>
    </row>
    <row r="1444" spans="1:24" s="14" customFormat="1" ht="15" thickBot="1" x14ac:dyDescent="0.35">
      <c r="A1444" s="13"/>
      <c r="B1444" s="57" t="s">
        <v>720</v>
      </c>
      <c r="C1444" s="57" t="s">
        <v>182</v>
      </c>
      <c r="D1444" s="56">
        <v>790.5</v>
      </c>
      <c r="E1444" s="56"/>
      <c r="F1444" s="14">
        <f>IF(AND(LEFT($C1444,4)&lt;&gt;"8310")*OR(_xlfn.IFNA(MATCH(LEFT($B1444,8),Reference!$E:$E,0),0),(_xlfn.IFNA(MATCH(MID($B1444,5,4),Reference!$E:$E,0),0))),$D1444,)</f>
        <v>0</v>
      </c>
      <c r="G1444" s="14">
        <f t="shared" si="125"/>
        <v>0</v>
      </c>
      <c r="H1444" s="14">
        <f t="shared" si="126"/>
        <v>0</v>
      </c>
      <c r="I1444" s="14">
        <f>IF(AND(F1444=0,G1444=0,H1444=0,_xlfn.IFNA(MATCH(LEFT($B1444,8),Reference!$G:$G,0),0)),0,
IF(AND(F1444=0,G1444=0,H1444=0,_xlfn.IFNA(MATCH(LEFT($B1444,8),Reference!$H:$H,0),0)),$D1444,
IF(AND(F1444=0,G1444=0,H1444=0,_xlfn.IFNA(MATCH(LEFT($C1444,4),Reference!$H:$H,0),0)),$D1444,
IF((AND(F1444=0,G1444=0,H1444=0,(_xlfn.IFNA(MATCH(LEFT($B1444,4),Reference!$H:$H,0),0)))),$D1444,
IF(AND(F1444=0,G1444=0,H1444=0,_xlfn.IFNA(MATCH(MID($B1444,5,4),Reference!$H:$H,0),0),LEFT($C1444,4)&lt;&gt;"8865"),$D1444,0)))))</f>
        <v>0</v>
      </c>
      <c r="J1444" s="14">
        <f t="shared" si="127"/>
        <v>790.5</v>
      </c>
      <c r="K1444" s="14">
        <f t="shared" si="128"/>
        <v>790.5</v>
      </c>
      <c r="L1444" s="14">
        <f t="shared" si="129"/>
        <v>0</v>
      </c>
      <c r="M1444" s="14" t="str">
        <f>IFERROR(IFERROR(INDEX(Reference!$C:$C,MATCH(VALUE(LEFT(B1444,(FIND("-",B1444,1)-1))),Reference!$B:$B,0)),INDEX(Reference!$C:$C,MATCH((LEFT(B1444,(FIND("-",B1444,1)-1))),Reference!$B:$B,0))),IFERROR(IF(FIND("-",B1444),"Asset Management",""),""))</f>
        <v>DBU/Power Systems Tech</v>
      </c>
      <c r="N1444" s="14" t="str">
        <f>_xlfn.IFNA(INDEX(Reference!$M:$N,MATCH($C1444,Reference!$M:$M,0),2),"Exclude")</f>
        <v>Nonlabor</v>
      </c>
      <c r="O1444" s="14" t="str">
        <f>VLOOKUP(X1444,'Department Detail'!$A$2:$F$5229,5,FALSE)</f>
        <v>Business Services - Business Support &amp; IT</v>
      </c>
      <c r="R1444" s="76"/>
      <c r="X1444" s="14">
        <v>4779</v>
      </c>
    </row>
    <row r="1445" spans="1:24" s="14" customFormat="1" ht="15" thickBot="1" x14ac:dyDescent="0.35">
      <c r="A1445" s="13"/>
      <c r="B1445" s="57" t="s">
        <v>720</v>
      </c>
      <c r="C1445" s="57" t="s">
        <v>191</v>
      </c>
      <c r="D1445" s="56">
        <v>7135.8879999999999</v>
      </c>
      <c r="E1445" s="56"/>
      <c r="F1445" s="14">
        <f>IF(AND(LEFT($C1445,4)&lt;&gt;"8310")*OR(_xlfn.IFNA(MATCH(LEFT($B1445,8),Reference!$E:$E,0),0),(_xlfn.IFNA(MATCH(MID($B1445,5,4),Reference!$E:$E,0),0))),$D1445,)</f>
        <v>0</v>
      </c>
      <c r="G1445" s="14">
        <f t="shared" si="125"/>
        <v>0</v>
      </c>
      <c r="H1445" s="14">
        <f t="shared" si="126"/>
        <v>0</v>
      </c>
      <c r="I1445" s="14">
        <f>IF(AND(F1445=0,G1445=0,H1445=0,_xlfn.IFNA(MATCH(LEFT($B1445,8),Reference!$G:$G,0),0)),0,
IF(AND(F1445=0,G1445=0,H1445=0,_xlfn.IFNA(MATCH(LEFT($B1445,8),Reference!$H:$H,0),0)),$D1445,
IF(AND(F1445=0,G1445=0,H1445=0,_xlfn.IFNA(MATCH(LEFT($C1445,4),Reference!$H:$H,0),0)),$D1445,
IF((AND(F1445=0,G1445=0,H1445=0,(_xlfn.IFNA(MATCH(LEFT($B1445,4),Reference!$H:$H,0),0)))),$D1445,
IF(AND(F1445=0,G1445=0,H1445=0,_xlfn.IFNA(MATCH(MID($B1445,5,4),Reference!$H:$H,0),0),LEFT($C1445,4)&lt;&gt;"8865"),$D1445,0)))))</f>
        <v>0</v>
      </c>
      <c r="J1445" s="14">
        <f t="shared" si="127"/>
        <v>7135.8879999999999</v>
      </c>
      <c r="K1445" s="14">
        <f t="shared" si="128"/>
        <v>7135.8879999999999</v>
      </c>
      <c r="L1445" s="14">
        <f t="shared" si="129"/>
        <v>0</v>
      </c>
      <c r="M1445" s="14" t="str">
        <f>IFERROR(IFERROR(INDEX(Reference!$C:$C,MATCH(VALUE(LEFT(B1445,(FIND("-",B1445,1)-1))),Reference!$B:$B,0)),INDEX(Reference!$C:$C,MATCH((LEFT(B1445,(FIND("-",B1445,1)-1))),Reference!$B:$B,0))),IFERROR(IF(FIND("-",B1445),"Asset Management",""),""))</f>
        <v>DBU/Power Systems Tech</v>
      </c>
      <c r="N1445" s="14" t="str">
        <f>_xlfn.IFNA(INDEX(Reference!$M:$N,MATCH($C1445,Reference!$M:$M,0),2),"Exclude")</f>
        <v>Union Labor</v>
      </c>
      <c r="O1445" s="14" t="str">
        <f>VLOOKUP(X1445,'Department Detail'!$A$2:$F$5229,5,FALSE)</f>
        <v>Business Services - Business Support &amp; IT</v>
      </c>
      <c r="R1445" s="76"/>
      <c r="X1445" s="14">
        <v>4779</v>
      </c>
    </row>
    <row r="1446" spans="1:24" s="14" customFormat="1" ht="15" thickBot="1" x14ac:dyDescent="0.35">
      <c r="A1446" s="13"/>
      <c r="B1446" s="57" t="s">
        <v>721</v>
      </c>
      <c r="C1446" s="57" t="s">
        <v>190</v>
      </c>
      <c r="D1446" s="56">
        <v>4306.9359999999997</v>
      </c>
      <c r="E1446" s="56"/>
      <c r="F1446" s="14">
        <f>IF(AND(LEFT($C1446,4)&lt;&gt;"8310")*OR(_xlfn.IFNA(MATCH(LEFT($B1446,8),Reference!$E:$E,0),0),(_xlfn.IFNA(MATCH(MID($B1446,5,4),Reference!$E:$E,0),0))),$D1446,)</f>
        <v>0</v>
      </c>
      <c r="G1446" s="14">
        <f t="shared" si="125"/>
        <v>0</v>
      </c>
      <c r="H1446" s="14">
        <f t="shared" si="126"/>
        <v>0</v>
      </c>
      <c r="I1446" s="14">
        <f>IF(AND(F1446=0,G1446=0,H1446=0,_xlfn.IFNA(MATCH(LEFT($B1446,8),Reference!$G:$G,0),0)),0,
IF(AND(F1446=0,G1446=0,H1446=0,_xlfn.IFNA(MATCH(LEFT($B1446,8),Reference!$H:$H,0),0)),$D1446,
IF(AND(F1446=0,G1446=0,H1446=0,_xlfn.IFNA(MATCH(LEFT($C1446,4),Reference!$H:$H,0),0)),$D1446,
IF((AND(F1446=0,G1446=0,H1446=0,(_xlfn.IFNA(MATCH(LEFT($B1446,4),Reference!$H:$H,0),0)))),$D1446,
IF(AND(F1446=0,G1446=0,H1446=0,_xlfn.IFNA(MATCH(MID($B1446,5,4),Reference!$H:$H,0),0),LEFT($C1446,4)&lt;&gt;"8865"),$D1446,0)))))</f>
        <v>0</v>
      </c>
      <c r="J1446" s="14">
        <f t="shared" si="127"/>
        <v>4306.9359999999997</v>
      </c>
      <c r="K1446" s="14">
        <f t="shared" si="128"/>
        <v>4306.9359999999997</v>
      </c>
      <c r="L1446" s="14">
        <f t="shared" si="129"/>
        <v>0</v>
      </c>
      <c r="M1446" s="14" t="str">
        <f>IFERROR(IFERROR(INDEX(Reference!$C:$C,MATCH(VALUE(LEFT(B1446,(FIND("-",B1446,1)-1))),Reference!$B:$B,0)),INDEX(Reference!$C:$C,MATCH((LEFT(B1446,(FIND("-",B1446,1)-1))),Reference!$B:$B,0))),IFERROR(IF(FIND("-",B1446),"Asset Management",""),""))</f>
        <v>DBU/Power Systems Tech</v>
      </c>
      <c r="N1446" s="14" t="str">
        <f>_xlfn.IFNA(INDEX(Reference!$M:$N,MATCH($C1446,Reference!$M:$M,0),2),"Exclude")</f>
        <v>Nonlabor</v>
      </c>
      <c r="O1446" s="14" t="str">
        <f>VLOOKUP(X1446,'Department Detail'!$A$2:$F$5229,5,FALSE)</f>
        <v>Business Services - Business Support &amp; IT</v>
      </c>
      <c r="R1446" s="76"/>
      <c r="X1446" s="14">
        <v>4779</v>
      </c>
    </row>
    <row r="1447" spans="1:24" s="14" customFormat="1" ht="15" thickBot="1" x14ac:dyDescent="0.35">
      <c r="A1447" s="13"/>
      <c r="B1447" s="57" t="s">
        <v>721</v>
      </c>
      <c r="C1447" s="57" t="s">
        <v>186</v>
      </c>
      <c r="D1447" s="56">
        <v>8365.16</v>
      </c>
      <c r="E1447" s="56"/>
      <c r="F1447" s="14">
        <f>IF(AND(LEFT($C1447,4)&lt;&gt;"8310")*OR(_xlfn.IFNA(MATCH(LEFT($B1447,8),Reference!$E:$E,0),0),(_xlfn.IFNA(MATCH(MID($B1447,5,4),Reference!$E:$E,0),0))),$D1447,)</f>
        <v>0</v>
      </c>
      <c r="G1447" s="14">
        <f t="shared" si="125"/>
        <v>0</v>
      </c>
      <c r="H1447" s="14">
        <f t="shared" si="126"/>
        <v>0</v>
      </c>
      <c r="I1447" s="14">
        <f>IF(AND(F1447=0,G1447=0,H1447=0,_xlfn.IFNA(MATCH(LEFT($B1447,8),Reference!$G:$G,0),0)),0,
IF(AND(F1447=0,G1447=0,H1447=0,_xlfn.IFNA(MATCH(LEFT($B1447,8),Reference!$H:$H,0),0)),$D1447,
IF(AND(F1447=0,G1447=0,H1447=0,_xlfn.IFNA(MATCH(LEFT($C1447,4),Reference!$H:$H,0),0)),$D1447,
IF((AND(F1447=0,G1447=0,H1447=0,(_xlfn.IFNA(MATCH(LEFT($B1447,4),Reference!$H:$H,0),0)))),$D1447,
IF(AND(F1447=0,G1447=0,H1447=0,_xlfn.IFNA(MATCH(MID($B1447,5,4),Reference!$H:$H,0),0),LEFT($C1447,4)&lt;&gt;"8865"),$D1447,0)))))</f>
        <v>0</v>
      </c>
      <c r="J1447" s="14">
        <f t="shared" si="127"/>
        <v>8365.16</v>
      </c>
      <c r="K1447" s="14">
        <f t="shared" si="128"/>
        <v>8365.16</v>
      </c>
      <c r="L1447" s="14">
        <f t="shared" si="129"/>
        <v>0</v>
      </c>
      <c r="M1447" s="14" t="str">
        <f>IFERROR(IFERROR(INDEX(Reference!$C:$C,MATCH(VALUE(LEFT(B1447,(FIND("-",B1447,1)-1))),Reference!$B:$B,0)),INDEX(Reference!$C:$C,MATCH((LEFT(B1447,(FIND("-",B1447,1)-1))),Reference!$B:$B,0))),IFERROR(IF(FIND("-",B1447),"Asset Management",""),""))</f>
        <v>DBU/Power Systems Tech</v>
      </c>
      <c r="N1447" s="14" t="str">
        <f>_xlfn.IFNA(INDEX(Reference!$M:$N,MATCH($C1447,Reference!$M:$M,0),2),"Exclude")</f>
        <v>Union Labor</v>
      </c>
      <c r="O1447" s="14" t="str">
        <f>VLOOKUP(X1447,'Department Detail'!$A$2:$F$5229,5,FALSE)</f>
        <v>Business Services - Business Support &amp; IT</v>
      </c>
      <c r="R1447" s="76"/>
      <c r="X1447" s="14">
        <v>4779</v>
      </c>
    </row>
    <row r="1448" spans="1:24" s="14" customFormat="1" ht="15" thickBot="1" x14ac:dyDescent="0.35">
      <c r="A1448" s="13"/>
      <c r="B1448" s="57" t="s">
        <v>721</v>
      </c>
      <c r="C1448" s="57" t="s">
        <v>182</v>
      </c>
      <c r="D1448" s="56">
        <v>1468.0000000000002</v>
      </c>
      <c r="E1448" s="56"/>
      <c r="F1448" s="14">
        <f>IF(AND(LEFT($C1448,4)&lt;&gt;"8310")*OR(_xlfn.IFNA(MATCH(LEFT($B1448,8),Reference!$E:$E,0),0),(_xlfn.IFNA(MATCH(MID($B1448,5,4),Reference!$E:$E,0),0))),$D1448,)</f>
        <v>0</v>
      </c>
      <c r="G1448" s="14">
        <f t="shared" si="125"/>
        <v>0</v>
      </c>
      <c r="H1448" s="14">
        <f t="shared" si="126"/>
        <v>0</v>
      </c>
      <c r="I1448" s="14">
        <f>IF(AND(F1448=0,G1448=0,H1448=0,_xlfn.IFNA(MATCH(LEFT($B1448,8),Reference!$G:$G,0),0)),0,
IF(AND(F1448=0,G1448=0,H1448=0,_xlfn.IFNA(MATCH(LEFT($B1448,8),Reference!$H:$H,0),0)),$D1448,
IF(AND(F1448=0,G1448=0,H1448=0,_xlfn.IFNA(MATCH(LEFT($C1448,4),Reference!$H:$H,0),0)),$D1448,
IF((AND(F1448=0,G1448=0,H1448=0,(_xlfn.IFNA(MATCH(LEFT($B1448,4),Reference!$H:$H,0),0)))),$D1448,
IF(AND(F1448=0,G1448=0,H1448=0,_xlfn.IFNA(MATCH(MID($B1448,5,4),Reference!$H:$H,0),0),LEFT($C1448,4)&lt;&gt;"8865"),$D1448,0)))))</f>
        <v>0</v>
      </c>
      <c r="J1448" s="14">
        <f t="shared" si="127"/>
        <v>1468.0000000000002</v>
      </c>
      <c r="K1448" s="14">
        <f t="shared" si="128"/>
        <v>1468.0000000000002</v>
      </c>
      <c r="L1448" s="14">
        <f t="shared" si="129"/>
        <v>0</v>
      </c>
      <c r="M1448" s="14" t="str">
        <f>IFERROR(IFERROR(INDEX(Reference!$C:$C,MATCH(VALUE(LEFT(B1448,(FIND("-",B1448,1)-1))),Reference!$B:$B,0)),INDEX(Reference!$C:$C,MATCH((LEFT(B1448,(FIND("-",B1448,1)-1))),Reference!$B:$B,0))),IFERROR(IF(FIND("-",B1448),"Asset Management",""),""))</f>
        <v>DBU/Power Systems Tech</v>
      </c>
      <c r="N1448" s="14" t="str">
        <f>_xlfn.IFNA(INDEX(Reference!$M:$N,MATCH($C1448,Reference!$M:$M,0),2),"Exclude")</f>
        <v>Nonlabor</v>
      </c>
      <c r="O1448" s="14" t="str">
        <f>VLOOKUP(X1448,'Department Detail'!$A$2:$F$5229,5,FALSE)</f>
        <v>Business Services - Business Support &amp; IT</v>
      </c>
      <c r="R1448" s="76"/>
      <c r="X1448" s="14">
        <v>4779</v>
      </c>
    </row>
    <row r="1449" spans="1:24" s="14" customFormat="1" ht="15" thickBot="1" x14ac:dyDescent="0.35">
      <c r="A1449" s="13"/>
      <c r="B1449" s="57" t="s">
        <v>721</v>
      </c>
      <c r="C1449" s="57" t="s">
        <v>191</v>
      </c>
      <c r="D1449" s="56">
        <v>2121.652</v>
      </c>
      <c r="E1449" s="56"/>
      <c r="F1449" s="14">
        <f>IF(AND(LEFT($C1449,4)&lt;&gt;"8310")*OR(_xlfn.IFNA(MATCH(LEFT($B1449,8),Reference!$E:$E,0),0),(_xlfn.IFNA(MATCH(MID($B1449,5,4),Reference!$E:$E,0),0))),$D1449,)</f>
        <v>0</v>
      </c>
      <c r="G1449" s="14">
        <f t="shared" si="125"/>
        <v>0</v>
      </c>
      <c r="H1449" s="14">
        <f t="shared" si="126"/>
        <v>0</v>
      </c>
      <c r="I1449" s="14">
        <f>IF(AND(F1449=0,G1449=0,H1449=0,_xlfn.IFNA(MATCH(LEFT($B1449,8),Reference!$G:$G,0),0)),0,
IF(AND(F1449=0,G1449=0,H1449=0,_xlfn.IFNA(MATCH(LEFT($B1449,8),Reference!$H:$H,0),0)),$D1449,
IF(AND(F1449=0,G1449=0,H1449=0,_xlfn.IFNA(MATCH(LEFT($C1449,4),Reference!$H:$H,0),0)),$D1449,
IF((AND(F1449=0,G1449=0,H1449=0,(_xlfn.IFNA(MATCH(LEFT($B1449,4),Reference!$H:$H,0),0)))),$D1449,
IF(AND(F1449=0,G1449=0,H1449=0,_xlfn.IFNA(MATCH(MID($B1449,5,4),Reference!$H:$H,0),0),LEFT($C1449,4)&lt;&gt;"8865"),$D1449,0)))))</f>
        <v>0</v>
      </c>
      <c r="J1449" s="14">
        <f t="shared" si="127"/>
        <v>2121.652</v>
      </c>
      <c r="K1449" s="14">
        <f t="shared" si="128"/>
        <v>2121.652</v>
      </c>
      <c r="L1449" s="14">
        <f t="shared" si="129"/>
        <v>0</v>
      </c>
      <c r="M1449" s="14" t="str">
        <f>IFERROR(IFERROR(INDEX(Reference!$C:$C,MATCH(VALUE(LEFT(B1449,(FIND("-",B1449,1)-1))),Reference!$B:$B,0)),INDEX(Reference!$C:$C,MATCH((LEFT(B1449,(FIND("-",B1449,1)-1))),Reference!$B:$B,0))),IFERROR(IF(FIND("-",B1449),"Asset Management",""),""))</f>
        <v>DBU/Power Systems Tech</v>
      </c>
      <c r="N1449" s="14" t="str">
        <f>_xlfn.IFNA(INDEX(Reference!$M:$N,MATCH($C1449,Reference!$M:$M,0),2),"Exclude")</f>
        <v>Union Labor</v>
      </c>
      <c r="O1449" s="14" t="str">
        <f>VLOOKUP(X1449,'Department Detail'!$A$2:$F$5229,5,FALSE)</f>
        <v>Business Services - Business Support &amp; IT</v>
      </c>
      <c r="R1449" s="76"/>
      <c r="X1449" s="14">
        <v>4779</v>
      </c>
    </row>
    <row r="1450" spans="1:24" s="14" customFormat="1" ht="15" thickBot="1" x14ac:dyDescent="0.35">
      <c r="A1450" s="13"/>
      <c r="B1450" s="57" t="s">
        <v>722</v>
      </c>
      <c r="C1450" s="57" t="s">
        <v>186</v>
      </c>
      <c r="D1450" s="56">
        <v>10308.890000000001</v>
      </c>
      <c r="E1450" s="56"/>
      <c r="F1450" s="14">
        <f>IF(AND(LEFT($C1450,4)&lt;&gt;"8310")*OR(_xlfn.IFNA(MATCH(LEFT($B1450,8),Reference!$E:$E,0),0),(_xlfn.IFNA(MATCH(MID($B1450,5,4),Reference!$E:$E,0),0))),$D1450,)</f>
        <v>0</v>
      </c>
      <c r="G1450" s="14">
        <f t="shared" si="125"/>
        <v>0</v>
      </c>
      <c r="H1450" s="14">
        <f t="shared" si="126"/>
        <v>0</v>
      </c>
      <c r="I1450" s="14">
        <f>IF(AND(F1450=0,G1450=0,H1450=0,_xlfn.IFNA(MATCH(LEFT($B1450,8),Reference!$G:$G,0),0)),0,
IF(AND(F1450=0,G1450=0,H1450=0,_xlfn.IFNA(MATCH(LEFT($B1450,8),Reference!$H:$H,0),0)),$D1450,
IF(AND(F1450=0,G1450=0,H1450=0,_xlfn.IFNA(MATCH(LEFT($C1450,4),Reference!$H:$H,0),0)),$D1450,
IF((AND(F1450=0,G1450=0,H1450=0,(_xlfn.IFNA(MATCH(LEFT($B1450,4),Reference!$H:$H,0),0)))),$D1450,
IF(AND(F1450=0,G1450=0,H1450=0,_xlfn.IFNA(MATCH(MID($B1450,5,4),Reference!$H:$H,0),0),LEFT($C1450,4)&lt;&gt;"8865"),$D1450,0)))))</f>
        <v>0</v>
      </c>
      <c r="J1450" s="14">
        <f t="shared" si="127"/>
        <v>10308.890000000001</v>
      </c>
      <c r="K1450" s="14">
        <f t="shared" si="128"/>
        <v>10308.890000000001</v>
      </c>
      <c r="L1450" s="14">
        <f t="shared" si="129"/>
        <v>0</v>
      </c>
      <c r="M1450" s="14" t="str">
        <f>IFERROR(IFERROR(INDEX(Reference!$C:$C,MATCH(VALUE(LEFT(B1450,(FIND("-",B1450,1)-1))),Reference!$B:$B,0)),INDEX(Reference!$C:$C,MATCH((LEFT(B1450,(FIND("-",B1450,1)-1))),Reference!$B:$B,0))),IFERROR(IF(FIND("-",B1450),"Asset Management",""),""))</f>
        <v>DBU/Power Systems Tech</v>
      </c>
      <c r="N1450" s="14" t="str">
        <f>_xlfn.IFNA(INDEX(Reference!$M:$N,MATCH($C1450,Reference!$M:$M,0),2),"Exclude")</f>
        <v>Union Labor</v>
      </c>
      <c r="O1450" s="14" t="str">
        <f>VLOOKUP(X1450,'Department Detail'!$A$2:$F$5229,5,FALSE)</f>
        <v>Business Services - Business Support &amp; IT</v>
      </c>
      <c r="R1450" s="76"/>
      <c r="X1450" s="14">
        <v>4779</v>
      </c>
    </row>
    <row r="1451" spans="1:24" s="14" customFormat="1" ht="15" thickBot="1" x14ac:dyDescent="0.35">
      <c r="A1451" s="13"/>
      <c r="B1451" s="57" t="s">
        <v>722</v>
      </c>
      <c r="C1451" s="57" t="s">
        <v>197</v>
      </c>
      <c r="D1451" s="56">
        <v>193.32999999999998</v>
      </c>
      <c r="E1451" s="56"/>
      <c r="F1451" s="14">
        <f>IF(AND(LEFT($C1451,4)&lt;&gt;"8310")*OR(_xlfn.IFNA(MATCH(LEFT($B1451,8),Reference!$E:$E,0),0),(_xlfn.IFNA(MATCH(MID($B1451,5,4),Reference!$E:$E,0),0))),$D1451,)</f>
        <v>0</v>
      </c>
      <c r="G1451" s="14">
        <f t="shared" si="125"/>
        <v>0</v>
      </c>
      <c r="H1451" s="14">
        <f t="shared" si="126"/>
        <v>0</v>
      </c>
      <c r="I1451" s="14">
        <f>IF(AND(F1451=0,G1451=0,H1451=0,_xlfn.IFNA(MATCH(LEFT($B1451,8),Reference!$G:$G,0),0)),0,
IF(AND(F1451=0,G1451=0,H1451=0,_xlfn.IFNA(MATCH(LEFT($B1451,8),Reference!$H:$H,0),0)),$D1451,
IF(AND(F1451=0,G1451=0,H1451=0,_xlfn.IFNA(MATCH(LEFT($C1451,4),Reference!$H:$H,0),0)),$D1451,
IF((AND(F1451=0,G1451=0,H1451=0,(_xlfn.IFNA(MATCH(LEFT($B1451,4),Reference!$H:$H,0),0)))),$D1451,
IF(AND(F1451=0,G1451=0,H1451=0,_xlfn.IFNA(MATCH(MID($B1451,5,4),Reference!$H:$H,0),0),LEFT($C1451,4)&lt;&gt;"8865"),$D1451,0)))))</f>
        <v>0</v>
      </c>
      <c r="J1451" s="14">
        <f t="shared" si="127"/>
        <v>193.32999999999998</v>
      </c>
      <c r="K1451" s="14">
        <f t="shared" si="128"/>
        <v>193.32999999999998</v>
      </c>
      <c r="L1451" s="14">
        <f t="shared" si="129"/>
        <v>0</v>
      </c>
      <c r="M1451" s="14" t="str">
        <f>IFERROR(IFERROR(INDEX(Reference!$C:$C,MATCH(VALUE(LEFT(B1451,(FIND("-",B1451,1)-1))),Reference!$B:$B,0)),INDEX(Reference!$C:$C,MATCH((LEFT(B1451,(FIND("-",B1451,1)-1))),Reference!$B:$B,0))),IFERROR(IF(FIND("-",B1451),"Asset Management",""),""))</f>
        <v>DBU/Power Systems Tech</v>
      </c>
      <c r="N1451" s="14" t="str">
        <f>_xlfn.IFNA(INDEX(Reference!$M:$N,MATCH($C1451,Reference!$M:$M,0),2),"Exclude")</f>
        <v>Union Labor</v>
      </c>
      <c r="O1451" s="14" t="str">
        <f>VLOOKUP(X1451,'Department Detail'!$A$2:$F$5229,5,FALSE)</f>
        <v>Business Services - Business Support &amp; IT</v>
      </c>
      <c r="R1451" s="76"/>
      <c r="X1451" s="14">
        <v>4779</v>
      </c>
    </row>
    <row r="1452" spans="1:24" s="14" customFormat="1" ht="15" thickBot="1" x14ac:dyDescent="0.35">
      <c r="A1452" s="13"/>
      <c r="B1452" s="57" t="s">
        <v>722</v>
      </c>
      <c r="C1452" s="57" t="s">
        <v>231</v>
      </c>
      <c r="D1452" s="56">
        <v>20</v>
      </c>
      <c r="E1452" s="56"/>
      <c r="F1452" s="14">
        <f>IF(AND(LEFT($C1452,4)&lt;&gt;"8310")*OR(_xlfn.IFNA(MATCH(LEFT($B1452,8),Reference!$E:$E,0),0),(_xlfn.IFNA(MATCH(MID($B1452,5,4),Reference!$E:$E,0),0))),$D1452,)</f>
        <v>0</v>
      </c>
      <c r="G1452" s="14">
        <f t="shared" si="125"/>
        <v>0</v>
      </c>
      <c r="H1452" s="14">
        <f t="shared" si="126"/>
        <v>0</v>
      </c>
      <c r="I1452" s="14">
        <f>IF(AND(F1452=0,G1452=0,H1452=0,_xlfn.IFNA(MATCH(LEFT($B1452,8),Reference!$G:$G,0),0)),0,
IF(AND(F1452=0,G1452=0,H1452=0,_xlfn.IFNA(MATCH(LEFT($B1452,8),Reference!$H:$H,0),0)),$D1452,
IF(AND(F1452=0,G1452=0,H1452=0,_xlfn.IFNA(MATCH(LEFT($C1452,4),Reference!$H:$H,0),0)),$D1452,
IF((AND(F1452=0,G1452=0,H1452=0,(_xlfn.IFNA(MATCH(LEFT($B1452,4),Reference!$H:$H,0),0)))),$D1452,
IF(AND(F1452=0,G1452=0,H1452=0,_xlfn.IFNA(MATCH(MID($B1452,5,4),Reference!$H:$H,0),0),LEFT($C1452,4)&lt;&gt;"8865"),$D1452,0)))))</f>
        <v>0</v>
      </c>
      <c r="J1452" s="14">
        <f t="shared" si="127"/>
        <v>20</v>
      </c>
      <c r="K1452" s="14">
        <f t="shared" si="128"/>
        <v>20</v>
      </c>
      <c r="L1452" s="14">
        <f t="shared" si="129"/>
        <v>0</v>
      </c>
      <c r="M1452" s="14" t="str">
        <f>IFERROR(IFERROR(INDEX(Reference!$C:$C,MATCH(VALUE(LEFT(B1452,(FIND("-",B1452,1)-1))),Reference!$B:$B,0)),INDEX(Reference!$C:$C,MATCH((LEFT(B1452,(FIND("-",B1452,1)-1))),Reference!$B:$B,0))),IFERROR(IF(FIND("-",B1452),"Asset Management",""),""))</f>
        <v>DBU/Power Systems Tech</v>
      </c>
      <c r="N1452" s="14" t="str">
        <f>_xlfn.IFNA(INDEX(Reference!$M:$N,MATCH($C1452,Reference!$M:$M,0),2),"Exclude")</f>
        <v>Nonlabor</v>
      </c>
      <c r="O1452" s="14" t="str">
        <f>VLOOKUP(X1452,'Department Detail'!$A$2:$F$5229,5,FALSE)</f>
        <v>Business Services - Business Support &amp; IT</v>
      </c>
      <c r="R1452" s="76"/>
      <c r="X1452" s="14">
        <v>4779</v>
      </c>
    </row>
    <row r="1453" spans="1:24" s="14" customFormat="1" ht="15" thickBot="1" x14ac:dyDescent="0.35">
      <c r="A1453" s="13"/>
      <c r="B1453" s="57" t="s">
        <v>722</v>
      </c>
      <c r="C1453" s="57" t="s">
        <v>191</v>
      </c>
      <c r="D1453" s="56">
        <v>3771.86</v>
      </c>
      <c r="E1453" s="56"/>
      <c r="F1453" s="14">
        <f>IF(AND(LEFT($C1453,4)&lt;&gt;"8310")*OR(_xlfn.IFNA(MATCH(LEFT($B1453,8),Reference!$E:$E,0),0),(_xlfn.IFNA(MATCH(MID($B1453,5,4),Reference!$E:$E,0),0))),$D1453,)</f>
        <v>0</v>
      </c>
      <c r="G1453" s="14">
        <f t="shared" si="125"/>
        <v>0</v>
      </c>
      <c r="H1453" s="14">
        <f t="shared" si="126"/>
        <v>0</v>
      </c>
      <c r="I1453" s="14">
        <f>IF(AND(F1453=0,G1453=0,H1453=0,_xlfn.IFNA(MATCH(LEFT($B1453,8),Reference!$G:$G,0),0)),0,
IF(AND(F1453=0,G1453=0,H1453=0,_xlfn.IFNA(MATCH(LEFT($B1453,8),Reference!$H:$H,0),0)),$D1453,
IF(AND(F1453=0,G1453=0,H1453=0,_xlfn.IFNA(MATCH(LEFT($C1453,4),Reference!$H:$H,0),0)),$D1453,
IF((AND(F1453=0,G1453=0,H1453=0,(_xlfn.IFNA(MATCH(LEFT($B1453,4),Reference!$H:$H,0),0)))),$D1453,
IF(AND(F1453=0,G1453=0,H1453=0,_xlfn.IFNA(MATCH(MID($B1453,5,4),Reference!$H:$H,0),0),LEFT($C1453,4)&lt;&gt;"8865"),$D1453,0)))))</f>
        <v>0</v>
      </c>
      <c r="J1453" s="14">
        <f t="shared" si="127"/>
        <v>3771.86</v>
      </c>
      <c r="K1453" s="14">
        <f t="shared" si="128"/>
        <v>3771.86</v>
      </c>
      <c r="L1453" s="14">
        <f t="shared" si="129"/>
        <v>0</v>
      </c>
      <c r="M1453" s="14" t="str">
        <f>IFERROR(IFERROR(INDEX(Reference!$C:$C,MATCH(VALUE(LEFT(B1453,(FIND("-",B1453,1)-1))),Reference!$B:$B,0)),INDEX(Reference!$C:$C,MATCH((LEFT(B1453,(FIND("-",B1453,1)-1))),Reference!$B:$B,0))),IFERROR(IF(FIND("-",B1453),"Asset Management",""),""))</f>
        <v>DBU/Power Systems Tech</v>
      </c>
      <c r="N1453" s="14" t="str">
        <f>_xlfn.IFNA(INDEX(Reference!$M:$N,MATCH($C1453,Reference!$M:$M,0),2),"Exclude")</f>
        <v>Union Labor</v>
      </c>
      <c r="O1453" s="14" t="str">
        <f>VLOOKUP(X1453,'Department Detail'!$A$2:$F$5229,5,FALSE)</f>
        <v>Business Services - Business Support &amp; IT</v>
      </c>
      <c r="R1453" s="76"/>
      <c r="X1453" s="14">
        <v>4779</v>
      </c>
    </row>
    <row r="1454" spans="1:24" s="14" customFormat="1" ht="15" thickBot="1" x14ac:dyDescent="0.35">
      <c r="A1454" s="13"/>
      <c r="B1454" s="57" t="s">
        <v>723</v>
      </c>
      <c r="C1454" s="57" t="s">
        <v>186</v>
      </c>
      <c r="D1454" s="56">
        <v>6224.4100000000008</v>
      </c>
      <c r="E1454" s="56"/>
      <c r="F1454" s="14">
        <f>IF(AND(LEFT($C1454,4)&lt;&gt;"8310")*OR(_xlfn.IFNA(MATCH(LEFT($B1454,8),Reference!$E:$E,0),0),(_xlfn.IFNA(MATCH(MID($B1454,5,4),Reference!$E:$E,0),0))),$D1454,)</f>
        <v>0</v>
      </c>
      <c r="G1454" s="14">
        <f t="shared" si="125"/>
        <v>0</v>
      </c>
      <c r="H1454" s="14">
        <f t="shared" si="126"/>
        <v>0</v>
      </c>
      <c r="I1454" s="14">
        <f>IF(AND(F1454=0,G1454=0,H1454=0,_xlfn.IFNA(MATCH(LEFT($B1454,8),Reference!$G:$G,0),0)),0,
IF(AND(F1454=0,G1454=0,H1454=0,_xlfn.IFNA(MATCH(LEFT($B1454,8),Reference!$H:$H,0),0)),$D1454,
IF(AND(F1454=0,G1454=0,H1454=0,_xlfn.IFNA(MATCH(LEFT($C1454,4),Reference!$H:$H,0),0)),$D1454,
IF((AND(F1454=0,G1454=0,H1454=0,(_xlfn.IFNA(MATCH(LEFT($B1454,4),Reference!$H:$H,0),0)))),$D1454,
IF(AND(F1454=0,G1454=0,H1454=0,_xlfn.IFNA(MATCH(MID($B1454,5,4),Reference!$H:$H,0),0),LEFT($C1454,4)&lt;&gt;"8865"),$D1454,0)))))</f>
        <v>0</v>
      </c>
      <c r="J1454" s="14">
        <f t="shared" si="127"/>
        <v>6224.4100000000008</v>
      </c>
      <c r="K1454" s="14">
        <f t="shared" si="128"/>
        <v>6224.4100000000008</v>
      </c>
      <c r="L1454" s="14">
        <f t="shared" si="129"/>
        <v>0</v>
      </c>
      <c r="M1454" s="14" t="str">
        <f>IFERROR(IFERROR(INDEX(Reference!$C:$C,MATCH(VALUE(LEFT(B1454,(FIND("-",B1454,1)-1))),Reference!$B:$B,0)),INDEX(Reference!$C:$C,MATCH((LEFT(B1454,(FIND("-",B1454,1)-1))),Reference!$B:$B,0))),IFERROR(IF(FIND("-",B1454),"Asset Management",""),""))</f>
        <v>DBU/Power Systems Tech</v>
      </c>
      <c r="N1454" s="14" t="str">
        <f>_xlfn.IFNA(INDEX(Reference!$M:$N,MATCH($C1454,Reference!$M:$M,0),2),"Exclude")</f>
        <v>Union Labor</v>
      </c>
      <c r="O1454" s="14" t="str">
        <f>VLOOKUP(X1454,'Department Detail'!$A$2:$F$5229,5,FALSE)</f>
        <v>Business Services - Business Support &amp; IT</v>
      </c>
      <c r="R1454" s="76"/>
      <c r="X1454" s="14">
        <v>4779</v>
      </c>
    </row>
    <row r="1455" spans="1:24" s="14" customFormat="1" ht="15" thickBot="1" x14ac:dyDescent="0.35">
      <c r="A1455" s="13"/>
      <c r="B1455" s="57" t="s">
        <v>723</v>
      </c>
      <c r="C1455" s="57" t="s">
        <v>197</v>
      </c>
      <c r="D1455" s="56">
        <v>100</v>
      </c>
      <c r="E1455" s="56"/>
      <c r="F1455" s="14">
        <f>IF(AND(LEFT($C1455,4)&lt;&gt;"8310")*OR(_xlfn.IFNA(MATCH(LEFT($B1455,8),Reference!$E:$E,0),0),(_xlfn.IFNA(MATCH(MID($B1455,5,4),Reference!$E:$E,0),0))),$D1455,)</f>
        <v>0</v>
      </c>
      <c r="G1455" s="14">
        <f t="shared" si="125"/>
        <v>0</v>
      </c>
      <c r="H1455" s="14">
        <f t="shared" si="126"/>
        <v>0</v>
      </c>
      <c r="I1455" s="14">
        <f>IF(AND(F1455=0,G1455=0,H1455=0,_xlfn.IFNA(MATCH(LEFT($B1455,8),Reference!$G:$G,0),0)),0,
IF(AND(F1455=0,G1455=0,H1455=0,_xlfn.IFNA(MATCH(LEFT($B1455,8),Reference!$H:$H,0),0)),$D1455,
IF(AND(F1455=0,G1455=0,H1455=0,_xlfn.IFNA(MATCH(LEFT($C1455,4),Reference!$H:$H,0),0)),$D1455,
IF((AND(F1455=0,G1455=0,H1455=0,(_xlfn.IFNA(MATCH(LEFT($B1455,4),Reference!$H:$H,0),0)))),$D1455,
IF(AND(F1455=0,G1455=0,H1455=0,_xlfn.IFNA(MATCH(MID($B1455,5,4),Reference!$H:$H,0),0),LEFT($C1455,4)&lt;&gt;"8865"),$D1455,0)))))</f>
        <v>0</v>
      </c>
      <c r="J1455" s="14">
        <f t="shared" si="127"/>
        <v>100</v>
      </c>
      <c r="K1455" s="14">
        <f t="shared" si="128"/>
        <v>100</v>
      </c>
      <c r="L1455" s="14">
        <f t="shared" si="129"/>
        <v>0</v>
      </c>
      <c r="M1455" s="14" t="str">
        <f>IFERROR(IFERROR(INDEX(Reference!$C:$C,MATCH(VALUE(LEFT(B1455,(FIND("-",B1455,1)-1))),Reference!$B:$B,0)),INDEX(Reference!$C:$C,MATCH((LEFT(B1455,(FIND("-",B1455,1)-1))),Reference!$B:$B,0))),IFERROR(IF(FIND("-",B1455),"Asset Management",""),""))</f>
        <v>DBU/Power Systems Tech</v>
      </c>
      <c r="N1455" s="14" t="str">
        <f>_xlfn.IFNA(INDEX(Reference!$M:$N,MATCH($C1455,Reference!$M:$M,0),2),"Exclude")</f>
        <v>Union Labor</v>
      </c>
      <c r="O1455" s="14" t="str">
        <f>VLOOKUP(X1455,'Department Detail'!$A$2:$F$5229,5,FALSE)</f>
        <v>Business Services - Business Support &amp; IT</v>
      </c>
      <c r="R1455" s="76"/>
      <c r="X1455" s="14">
        <v>4779</v>
      </c>
    </row>
    <row r="1456" spans="1:24" s="14" customFormat="1" ht="15" thickBot="1" x14ac:dyDescent="0.35">
      <c r="A1456" s="13"/>
      <c r="B1456" s="57" t="s">
        <v>723</v>
      </c>
      <c r="C1456" s="57" t="s">
        <v>231</v>
      </c>
      <c r="D1456" s="56">
        <v>36.200000000000003</v>
      </c>
      <c r="E1456" s="56"/>
      <c r="F1456" s="14">
        <f>IF(AND(LEFT($C1456,4)&lt;&gt;"8310")*OR(_xlfn.IFNA(MATCH(LEFT($B1456,8),Reference!$E:$E,0),0),(_xlfn.IFNA(MATCH(MID($B1456,5,4),Reference!$E:$E,0),0))),$D1456,)</f>
        <v>0</v>
      </c>
      <c r="G1456" s="14">
        <f t="shared" si="125"/>
        <v>0</v>
      </c>
      <c r="H1456" s="14">
        <f t="shared" si="126"/>
        <v>0</v>
      </c>
      <c r="I1456" s="14">
        <f>IF(AND(F1456=0,G1456=0,H1456=0,_xlfn.IFNA(MATCH(LEFT($B1456,8),Reference!$G:$G,0),0)),0,
IF(AND(F1456=0,G1456=0,H1456=0,_xlfn.IFNA(MATCH(LEFT($B1456,8),Reference!$H:$H,0),0)),$D1456,
IF(AND(F1456=0,G1456=0,H1456=0,_xlfn.IFNA(MATCH(LEFT($C1456,4),Reference!$H:$H,0),0)),$D1456,
IF((AND(F1456=0,G1456=0,H1456=0,(_xlfn.IFNA(MATCH(LEFT($B1456,4),Reference!$H:$H,0),0)))),$D1456,
IF(AND(F1456=0,G1456=0,H1456=0,_xlfn.IFNA(MATCH(MID($B1456,5,4),Reference!$H:$H,0),0),LEFT($C1456,4)&lt;&gt;"8865"),$D1456,0)))))</f>
        <v>0</v>
      </c>
      <c r="J1456" s="14">
        <f t="shared" si="127"/>
        <v>36.200000000000003</v>
      </c>
      <c r="K1456" s="14">
        <f t="shared" si="128"/>
        <v>36.200000000000003</v>
      </c>
      <c r="L1456" s="14">
        <f t="shared" si="129"/>
        <v>0</v>
      </c>
      <c r="M1456" s="14" t="str">
        <f>IFERROR(IFERROR(INDEX(Reference!$C:$C,MATCH(VALUE(LEFT(B1456,(FIND("-",B1456,1)-1))),Reference!$B:$B,0)),INDEX(Reference!$C:$C,MATCH((LEFT(B1456,(FIND("-",B1456,1)-1))),Reference!$B:$B,0))),IFERROR(IF(FIND("-",B1456),"Asset Management",""),""))</f>
        <v>DBU/Power Systems Tech</v>
      </c>
      <c r="N1456" s="14" t="str">
        <f>_xlfn.IFNA(INDEX(Reference!$M:$N,MATCH($C1456,Reference!$M:$M,0),2),"Exclude")</f>
        <v>Nonlabor</v>
      </c>
      <c r="O1456" s="14" t="str">
        <f>VLOOKUP(X1456,'Department Detail'!$A$2:$F$5229,5,FALSE)</f>
        <v>Business Services - Business Support &amp; IT</v>
      </c>
      <c r="R1456" s="76"/>
      <c r="X1456" s="14">
        <v>4779</v>
      </c>
    </row>
    <row r="1457" spans="1:24" s="14" customFormat="1" ht="15" thickBot="1" x14ac:dyDescent="0.35">
      <c r="A1457" s="13"/>
      <c r="B1457" s="57" t="s">
        <v>723</v>
      </c>
      <c r="C1457" s="57" t="s">
        <v>182</v>
      </c>
      <c r="D1457" s="56">
        <v>4131.1440000000002</v>
      </c>
      <c r="E1457" s="56"/>
      <c r="F1457" s="14">
        <f>IF(AND(LEFT($C1457,4)&lt;&gt;"8310")*OR(_xlfn.IFNA(MATCH(LEFT($B1457,8),Reference!$E:$E,0),0),(_xlfn.IFNA(MATCH(MID($B1457,5,4),Reference!$E:$E,0),0))),$D1457,)</f>
        <v>0</v>
      </c>
      <c r="G1457" s="14">
        <f t="shared" si="125"/>
        <v>0</v>
      </c>
      <c r="H1457" s="14">
        <f t="shared" si="126"/>
        <v>0</v>
      </c>
      <c r="I1457" s="14">
        <f>IF(AND(F1457=0,G1457=0,H1457=0,_xlfn.IFNA(MATCH(LEFT($B1457,8),Reference!$G:$G,0),0)),0,
IF(AND(F1457=0,G1457=0,H1457=0,_xlfn.IFNA(MATCH(LEFT($B1457,8),Reference!$H:$H,0),0)),$D1457,
IF(AND(F1457=0,G1457=0,H1457=0,_xlfn.IFNA(MATCH(LEFT($C1457,4),Reference!$H:$H,0),0)),$D1457,
IF((AND(F1457=0,G1457=0,H1457=0,(_xlfn.IFNA(MATCH(LEFT($B1457,4),Reference!$H:$H,0),0)))),$D1457,
IF(AND(F1457=0,G1457=0,H1457=0,_xlfn.IFNA(MATCH(MID($B1457,5,4),Reference!$H:$H,0),0),LEFT($C1457,4)&lt;&gt;"8865"),$D1457,0)))))</f>
        <v>0</v>
      </c>
      <c r="J1457" s="14">
        <f t="shared" si="127"/>
        <v>4131.1440000000002</v>
      </c>
      <c r="K1457" s="14">
        <f t="shared" si="128"/>
        <v>4131.1440000000002</v>
      </c>
      <c r="L1457" s="14">
        <f t="shared" si="129"/>
        <v>0</v>
      </c>
      <c r="M1457" s="14" t="str">
        <f>IFERROR(IFERROR(INDEX(Reference!$C:$C,MATCH(VALUE(LEFT(B1457,(FIND("-",B1457,1)-1))),Reference!$B:$B,0)),INDEX(Reference!$C:$C,MATCH((LEFT(B1457,(FIND("-",B1457,1)-1))),Reference!$B:$B,0))),IFERROR(IF(FIND("-",B1457),"Asset Management",""),""))</f>
        <v>DBU/Power Systems Tech</v>
      </c>
      <c r="N1457" s="14" t="str">
        <f>_xlfn.IFNA(INDEX(Reference!$M:$N,MATCH($C1457,Reference!$M:$M,0),2),"Exclude")</f>
        <v>Nonlabor</v>
      </c>
      <c r="O1457" s="14" t="str">
        <f>VLOOKUP(X1457,'Department Detail'!$A$2:$F$5229,5,FALSE)</f>
        <v>Business Services - Business Support &amp; IT</v>
      </c>
      <c r="R1457" s="76"/>
      <c r="X1457" s="14">
        <v>4779</v>
      </c>
    </row>
    <row r="1458" spans="1:24" s="14" customFormat="1" ht="15" thickBot="1" x14ac:dyDescent="0.35">
      <c r="A1458" s="13"/>
      <c r="B1458" s="57" t="s">
        <v>723</v>
      </c>
      <c r="C1458" s="57" t="s">
        <v>191</v>
      </c>
      <c r="D1458" s="56">
        <v>2289.5340000000001</v>
      </c>
      <c r="E1458" s="56"/>
      <c r="F1458" s="14">
        <f>IF(AND(LEFT($C1458,4)&lt;&gt;"8310")*OR(_xlfn.IFNA(MATCH(LEFT($B1458,8),Reference!$E:$E,0),0),(_xlfn.IFNA(MATCH(MID($B1458,5,4),Reference!$E:$E,0),0))),$D1458,)</f>
        <v>0</v>
      </c>
      <c r="G1458" s="14">
        <f t="shared" si="125"/>
        <v>0</v>
      </c>
      <c r="H1458" s="14">
        <f t="shared" si="126"/>
        <v>0</v>
      </c>
      <c r="I1458" s="14">
        <f>IF(AND(F1458=0,G1458=0,H1458=0,_xlfn.IFNA(MATCH(LEFT($B1458,8),Reference!$G:$G,0),0)),0,
IF(AND(F1458=0,G1458=0,H1458=0,_xlfn.IFNA(MATCH(LEFT($B1458,8),Reference!$H:$H,0),0)),$D1458,
IF(AND(F1458=0,G1458=0,H1458=0,_xlfn.IFNA(MATCH(LEFT($C1458,4),Reference!$H:$H,0),0)),$D1458,
IF((AND(F1458=0,G1458=0,H1458=0,(_xlfn.IFNA(MATCH(LEFT($B1458,4),Reference!$H:$H,0),0)))),$D1458,
IF(AND(F1458=0,G1458=0,H1458=0,_xlfn.IFNA(MATCH(MID($B1458,5,4),Reference!$H:$H,0),0),LEFT($C1458,4)&lt;&gt;"8865"),$D1458,0)))))</f>
        <v>0</v>
      </c>
      <c r="J1458" s="14">
        <f t="shared" si="127"/>
        <v>2289.5340000000001</v>
      </c>
      <c r="K1458" s="14">
        <f t="shared" si="128"/>
        <v>2289.5340000000001</v>
      </c>
      <c r="L1458" s="14">
        <f t="shared" si="129"/>
        <v>0</v>
      </c>
      <c r="M1458" s="14" t="str">
        <f>IFERROR(IFERROR(INDEX(Reference!$C:$C,MATCH(VALUE(LEFT(B1458,(FIND("-",B1458,1)-1))),Reference!$B:$B,0)),INDEX(Reference!$C:$C,MATCH((LEFT(B1458,(FIND("-",B1458,1)-1))),Reference!$B:$B,0))),IFERROR(IF(FIND("-",B1458),"Asset Management",""),""))</f>
        <v>DBU/Power Systems Tech</v>
      </c>
      <c r="N1458" s="14" t="str">
        <f>_xlfn.IFNA(INDEX(Reference!$M:$N,MATCH($C1458,Reference!$M:$M,0),2),"Exclude")</f>
        <v>Union Labor</v>
      </c>
      <c r="O1458" s="14" t="str">
        <f>VLOOKUP(X1458,'Department Detail'!$A$2:$F$5229,5,FALSE)</f>
        <v>Business Services - Business Support &amp; IT</v>
      </c>
      <c r="R1458" s="76"/>
      <c r="X1458" s="14">
        <v>4779</v>
      </c>
    </row>
    <row r="1459" spans="1:24" s="14" customFormat="1" ht="15" thickBot="1" x14ac:dyDescent="0.35">
      <c r="A1459" s="13"/>
      <c r="B1459" s="57" t="s">
        <v>724</v>
      </c>
      <c r="C1459" s="57" t="s">
        <v>190</v>
      </c>
      <c r="D1459" s="56">
        <v>54785.448000000004</v>
      </c>
      <c r="E1459" s="56"/>
      <c r="F1459" s="14">
        <f>IF(AND(LEFT($C1459,4)&lt;&gt;"8310")*OR(_xlfn.IFNA(MATCH(LEFT($B1459,8),Reference!$E:$E,0),0),(_xlfn.IFNA(MATCH(MID($B1459,5,4),Reference!$E:$E,0),0))),$D1459,)</f>
        <v>0</v>
      </c>
      <c r="G1459" s="14">
        <f t="shared" si="125"/>
        <v>0</v>
      </c>
      <c r="H1459" s="14">
        <f t="shared" si="126"/>
        <v>0</v>
      </c>
      <c r="I1459" s="14">
        <f>IF(AND(F1459=0,G1459=0,H1459=0,_xlfn.IFNA(MATCH(LEFT($B1459,8),Reference!$G:$G,0),0)),0,
IF(AND(F1459=0,G1459=0,H1459=0,_xlfn.IFNA(MATCH(LEFT($B1459,8),Reference!$H:$H,0),0)),$D1459,
IF(AND(F1459=0,G1459=0,H1459=0,_xlfn.IFNA(MATCH(LEFT($C1459,4),Reference!$H:$H,0),0)),$D1459,
IF((AND(F1459=0,G1459=0,H1459=0,(_xlfn.IFNA(MATCH(LEFT($B1459,4),Reference!$H:$H,0),0)))),$D1459,
IF(AND(F1459=0,G1459=0,H1459=0,_xlfn.IFNA(MATCH(MID($B1459,5,4),Reference!$H:$H,0),0),LEFT($C1459,4)&lt;&gt;"8865"),$D1459,0)))))</f>
        <v>0</v>
      </c>
      <c r="J1459" s="14">
        <f t="shared" si="127"/>
        <v>54785.448000000004</v>
      </c>
      <c r="K1459" s="14">
        <f t="shared" si="128"/>
        <v>54785.448000000004</v>
      </c>
      <c r="L1459" s="14">
        <f t="shared" si="129"/>
        <v>0</v>
      </c>
      <c r="M1459" s="14" t="str">
        <f>IFERROR(IFERROR(INDEX(Reference!$C:$C,MATCH(VALUE(LEFT(B1459,(FIND("-",B1459,1)-1))),Reference!$B:$B,0)),INDEX(Reference!$C:$C,MATCH((LEFT(B1459,(FIND("-",B1459,1)-1))),Reference!$B:$B,0))),IFERROR(IF(FIND("-",B1459),"Asset Management",""),""))</f>
        <v>DBU/Power Systems Tech</v>
      </c>
      <c r="N1459" s="14" t="str">
        <f>_xlfn.IFNA(INDEX(Reference!$M:$N,MATCH($C1459,Reference!$M:$M,0),2),"Exclude")</f>
        <v>Nonlabor</v>
      </c>
      <c r="O1459" s="14" t="str">
        <f>VLOOKUP(X1459,'Department Detail'!$A$2:$F$5229,5,FALSE)</f>
        <v>Business Services - Business Support &amp; IT</v>
      </c>
      <c r="R1459" s="76"/>
      <c r="X1459" s="14">
        <v>4779</v>
      </c>
    </row>
    <row r="1460" spans="1:24" s="14" customFormat="1" ht="15" thickBot="1" x14ac:dyDescent="0.35">
      <c r="A1460" s="13"/>
      <c r="B1460" s="57" t="s">
        <v>724</v>
      </c>
      <c r="C1460" s="57" t="s">
        <v>186</v>
      </c>
      <c r="D1460" s="56">
        <v>44511.858</v>
      </c>
      <c r="E1460" s="56"/>
      <c r="F1460" s="14">
        <f>IF(AND(LEFT($C1460,4)&lt;&gt;"8310")*OR(_xlfn.IFNA(MATCH(LEFT($B1460,8),Reference!$E:$E,0),0),(_xlfn.IFNA(MATCH(MID($B1460,5,4),Reference!$E:$E,0),0))),$D1460,)</f>
        <v>0</v>
      </c>
      <c r="G1460" s="14">
        <f t="shared" si="125"/>
        <v>0</v>
      </c>
      <c r="H1460" s="14">
        <f t="shared" si="126"/>
        <v>0</v>
      </c>
      <c r="I1460" s="14">
        <f>IF(AND(F1460=0,G1460=0,H1460=0,_xlfn.IFNA(MATCH(LEFT($B1460,8),Reference!$G:$G,0),0)),0,
IF(AND(F1460=0,G1460=0,H1460=0,_xlfn.IFNA(MATCH(LEFT($B1460,8),Reference!$H:$H,0),0)),$D1460,
IF(AND(F1460=0,G1460=0,H1460=0,_xlfn.IFNA(MATCH(LEFT($C1460,4),Reference!$H:$H,0),0)),$D1460,
IF((AND(F1460=0,G1460=0,H1460=0,(_xlfn.IFNA(MATCH(LEFT($B1460,4),Reference!$H:$H,0),0)))),$D1460,
IF(AND(F1460=0,G1460=0,H1460=0,_xlfn.IFNA(MATCH(MID($B1460,5,4),Reference!$H:$H,0),0),LEFT($C1460,4)&lt;&gt;"8865"),$D1460,0)))))</f>
        <v>0</v>
      </c>
      <c r="J1460" s="14">
        <f t="shared" si="127"/>
        <v>44511.858</v>
      </c>
      <c r="K1460" s="14">
        <f t="shared" si="128"/>
        <v>44511.858</v>
      </c>
      <c r="L1460" s="14">
        <f t="shared" si="129"/>
        <v>0</v>
      </c>
      <c r="M1460" s="14" t="str">
        <f>IFERROR(IFERROR(INDEX(Reference!$C:$C,MATCH(VALUE(LEFT(B1460,(FIND("-",B1460,1)-1))),Reference!$B:$B,0)),INDEX(Reference!$C:$C,MATCH((LEFT(B1460,(FIND("-",B1460,1)-1))),Reference!$B:$B,0))),IFERROR(IF(FIND("-",B1460),"Asset Management",""),""))</f>
        <v>DBU/Power Systems Tech</v>
      </c>
      <c r="N1460" s="14" t="str">
        <f>_xlfn.IFNA(INDEX(Reference!$M:$N,MATCH($C1460,Reference!$M:$M,0),2),"Exclude")</f>
        <v>Union Labor</v>
      </c>
      <c r="O1460" s="14" t="str">
        <f>VLOOKUP(X1460,'Department Detail'!$A$2:$F$5229,5,FALSE)</f>
        <v>Business Services - Business Support &amp; IT</v>
      </c>
      <c r="R1460" s="76"/>
      <c r="X1460" s="14">
        <v>4779</v>
      </c>
    </row>
    <row r="1461" spans="1:24" s="14" customFormat="1" ht="15" thickBot="1" x14ac:dyDescent="0.35">
      <c r="A1461" s="13"/>
      <c r="B1461" s="57" t="s">
        <v>724</v>
      </c>
      <c r="C1461" s="57" t="s">
        <v>197</v>
      </c>
      <c r="D1461" s="56">
        <v>1285.8</v>
      </c>
      <c r="E1461" s="56"/>
      <c r="F1461" s="14">
        <f>IF(AND(LEFT($C1461,4)&lt;&gt;"8310")*OR(_xlfn.IFNA(MATCH(LEFT($B1461,8),Reference!$E:$E,0),0),(_xlfn.IFNA(MATCH(MID($B1461,5,4),Reference!$E:$E,0),0))),$D1461,)</f>
        <v>0</v>
      </c>
      <c r="G1461" s="14">
        <f t="shared" si="125"/>
        <v>0</v>
      </c>
      <c r="H1461" s="14">
        <f t="shared" si="126"/>
        <v>0</v>
      </c>
      <c r="I1461" s="14">
        <f>IF(AND(F1461=0,G1461=0,H1461=0,_xlfn.IFNA(MATCH(LEFT($B1461,8),Reference!$G:$G,0),0)),0,
IF(AND(F1461=0,G1461=0,H1461=0,_xlfn.IFNA(MATCH(LEFT($B1461,8),Reference!$H:$H,0),0)),$D1461,
IF(AND(F1461=0,G1461=0,H1461=0,_xlfn.IFNA(MATCH(LEFT($C1461,4),Reference!$H:$H,0),0)),$D1461,
IF((AND(F1461=0,G1461=0,H1461=0,(_xlfn.IFNA(MATCH(LEFT($B1461,4),Reference!$H:$H,0),0)))),$D1461,
IF(AND(F1461=0,G1461=0,H1461=0,_xlfn.IFNA(MATCH(MID($B1461,5,4),Reference!$H:$H,0),0),LEFT($C1461,4)&lt;&gt;"8865"),$D1461,0)))))</f>
        <v>0</v>
      </c>
      <c r="J1461" s="14">
        <f t="shared" si="127"/>
        <v>1285.8</v>
      </c>
      <c r="K1461" s="14">
        <f t="shared" si="128"/>
        <v>1285.8</v>
      </c>
      <c r="L1461" s="14">
        <f t="shared" si="129"/>
        <v>0</v>
      </c>
      <c r="M1461" s="14" t="str">
        <f>IFERROR(IFERROR(INDEX(Reference!$C:$C,MATCH(VALUE(LEFT(B1461,(FIND("-",B1461,1)-1))),Reference!$B:$B,0)),INDEX(Reference!$C:$C,MATCH((LEFT(B1461,(FIND("-",B1461,1)-1))),Reference!$B:$B,0))),IFERROR(IF(FIND("-",B1461),"Asset Management",""),""))</f>
        <v>DBU/Power Systems Tech</v>
      </c>
      <c r="N1461" s="14" t="str">
        <f>_xlfn.IFNA(INDEX(Reference!$M:$N,MATCH($C1461,Reference!$M:$M,0),2),"Exclude")</f>
        <v>Union Labor</v>
      </c>
      <c r="O1461" s="14" t="str">
        <f>VLOOKUP(X1461,'Department Detail'!$A$2:$F$5229,5,FALSE)</f>
        <v>Business Services - Business Support &amp; IT</v>
      </c>
      <c r="R1461" s="76"/>
      <c r="X1461" s="14">
        <v>4779</v>
      </c>
    </row>
    <row r="1462" spans="1:24" s="14" customFormat="1" ht="15" thickBot="1" x14ac:dyDescent="0.35">
      <c r="A1462" s="13"/>
      <c r="B1462" s="57" t="s">
        <v>724</v>
      </c>
      <c r="C1462" s="57" t="s">
        <v>231</v>
      </c>
      <c r="D1462" s="56">
        <v>648.20000000000005</v>
      </c>
      <c r="E1462" s="56"/>
      <c r="F1462" s="14">
        <f>IF(AND(LEFT($C1462,4)&lt;&gt;"8310")*OR(_xlfn.IFNA(MATCH(LEFT($B1462,8),Reference!$E:$E,0),0),(_xlfn.IFNA(MATCH(MID($B1462,5,4),Reference!$E:$E,0),0))),$D1462,)</f>
        <v>0</v>
      </c>
      <c r="G1462" s="14">
        <f t="shared" si="125"/>
        <v>0</v>
      </c>
      <c r="H1462" s="14">
        <f t="shared" si="126"/>
        <v>0</v>
      </c>
      <c r="I1462" s="14">
        <f>IF(AND(F1462=0,G1462=0,H1462=0,_xlfn.IFNA(MATCH(LEFT($B1462,8),Reference!$G:$G,0),0)),0,
IF(AND(F1462=0,G1462=0,H1462=0,_xlfn.IFNA(MATCH(LEFT($B1462,8),Reference!$H:$H,0),0)),$D1462,
IF(AND(F1462=0,G1462=0,H1462=0,_xlfn.IFNA(MATCH(LEFT($C1462,4),Reference!$H:$H,0),0)),$D1462,
IF((AND(F1462=0,G1462=0,H1462=0,(_xlfn.IFNA(MATCH(LEFT($B1462,4),Reference!$H:$H,0),0)))),$D1462,
IF(AND(F1462=0,G1462=0,H1462=0,_xlfn.IFNA(MATCH(MID($B1462,5,4),Reference!$H:$H,0),0),LEFT($C1462,4)&lt;&gt;"8865"),$D1462,0)))))</f>
        <v>0</v>
      </c>
      <c r="J1462" s="14">
        <f t="shared" si="127"/>
        <v>648.20000000000005</v>
      </c>
      <c r="K1462" s="14">
        <f t="shared" si="128"/>
        <v>648.20000000000005</v>
      </c>
      <c r="L1462" s="14">
        <f t="shared" si="129"/>
        <v>0</v>
      </c>
      <c r="M1462" s="14" t="str">
        <f>IFERROR(IFERROR(INDEX(Reference!$C:$C,MATCH(VALUE(LEFT(B1462,(FIND("-",B1462,1)-1))),Reference!$B:$B,0)),INDEX(Reference!$C:$C,MATCH((LEFT(B1462,(FIND("-",B1462,1)-1))),Reference!$B:$B,0))),IFERROR(IF(FIND("-",B1462),"Asset Management",""),""))</f>
        <v>DBU/Power Systems Tech</v>
      </c>
      <c r="N1462" s="14" t="str">
        <f>_xlfn.IFNA(INDEX(Reference!$M:$N,MATCH($C1462,Reference!$M:$M,0),2),"Exclude")</f>
        <v>Nonlabor</v>
      </c>
      <c r="O1462" s="14" t="str">
        <f>VLOOKUP(X1462,'Department Detail'!$A$2:$F$5229,5,FALSE)</f>
        <v>Business Services - Business Support &amp; IT</v>
      </c>
      <c r="R1462" s="76"/>
      <c r="X1462" s="14">
        <v>4779</v>
      </c>
    </row>
    <row r="1463" spans="1:24" s="14" customFormat="1" ht="15" thickBot="1" x14ac:dyDescent="0.35">
      <c r="A1463" s="13"/>
      <c r="B1463" s="57" t="s">
        <v>724</v>
      </c>
      <c r="C1463" s="57" t="s">
        <v>208</v>
      </c>
      <c r="D1463" s="56">
        <v>980.70400000000006</v>
      </c>
      <c r="E1463" s="56"/>
      <c r="F1463" s="14">
        <f>IF(AND(LEFT($C1463,4)&lt;&gt;"8310")*OR(_xlfn.IFNA(MATCH(LEFT($B1463,8),Reference!$E:$E,0),0),(_xlfn.IFNA(MATCH(MID($B1463,5,4),Reference!$E:$E,0),0))),$D1463,)</f>
        <v>0</v>
      </c>
      <c r="G1463" s="14">
        <f t="shared" si="125"/>
        <v>0</v>
      </c>
      <c r="H1463" s="14">
        <f t="shared" si="126"/>
        <v>0</v>
      </c>
      <c r="I1463" s="14">
        <f>IF(AND(F1463=0,G1463=0,H1463=0,_xlfn.IFNA(MATCH(LEFT($B1463,8),Reference!$G:$G,0),0)),0,
IF(AND(F1463=0,G1463=0,H1463=0,_xlfn.IFNA(MATCH(LEFT($B1463,8),Reference!$H:$H,0),0)),$D1463,
IF(AND(F1463=0,G1463=0,H1463=0,_xlfn.IFNA(MATCH(LEFT($C1463,4),Reference!$H:$H,0),0)),$D1463,
IF((AND(F1463=0,G1463=0,H1463=0,(_xlfn.IFNA(MATCH(LEFT($B1463,4),Reference!$H:$H,0),0)))),$D1463,
IF(AND(F1463=0,G1463=0,H1463=0,_xlfn.IFNA(MATCH(MID($B1463,5,4),Reference!$H:$H,0),0),LEFT($C1463,4)&lt;&gt;"8865"),$D1463,0)))))</f>
        <v>0</v>
      </c>
      <c r="J1463" s="14">
        <f t="shared" si="127"/>
        <v>980.70400000000006</v>
      </c>
      <c r="K1463" s="14">
        <f t="shared" si="128"/>
        <v>980.70400000000006</v>
      </c>
      <c r="L1463" s="14">
        <f t="shared" si="129"/>
        <v>0</v>
      </c>
      <c r="M1463" s="14" t="str">
        <f>IFERROR(IFERROR(INDEX(Reference!$C:$C,MATCH(VALUE(LEFT(B1463,(FIND("-",B1463,1)-1))),Reference!$B:$B,0)),INDEX(Reference!$C:$C,MATCH((LEFT(B1463,(FIND("-",B1463,1)-1))),Reference!$B:$B,0))),IFERROR(IF(FIND("-",B1463),"Asset Management",""),""))</f>
        <v>DBU/Power Systems Tech</v>
      </c>
      <c r="N1463" s="14" t="str">
        <f>_xlfn.IFNA(INDEX(Reference!$M:$N,MATCH($C1463,Reference!$M:$M,0),2),"Exclude")</f>
        <v>Inventory</v>
      </c>
      <c r="O1463" s="14" t="str">
        <f>VLOOKUP(X1463,'Department Detail'!$A$2:$F$5229,5,FALSE)</f>
        <v>Business Services - Business Support &amp; IT</v>
      </c>
      <c r="R1463" s="76"/>
      <c r="X1463" s="14">
        <v>4779</v>
      </c>
    </row>
    <row r="1464" spans="1:24" s="14" customFormat="1" ht="15" thickBot="1" x14ac:dyDescent="0.35">
      <c r="A1464" s="13"/>
      <c r="B1464" s="57" t="s">
        <v>724</v>
      </c>
      <c r="C1464" s="57" t="s">
        <v>182</v>
      </c>
      <c r="D1464" s="56">
        <v>5649.0659999999998</v>
      </c>
      <c r="E1464" s="56"/>
      <c r="F1464" s="14">
        <f>IF(AND(LEFT($C1464,4)&lt;&gt;"8310")*OR(_xlfn.IFNA(MATCH(LEFT($B1464,8),Reference!$E:$E,0),0),(_xlfn.IFNA(MATCH(MID($B1464,5,4),Reference!$E:$E,0),0))),$D1464,)</f>
        <v>0</v>
      </c>
      <c r="G1464" s="14">
        <f t="shared" si="125"/>
        <v>0</v>
      </c>
      <c r="H1464" s="14">
        <f t="shared" si="126"/>
        <v>0</v>
      </c>
      <c r="I1464" s="14">
        <f>IF(AND(F1464=0,G1464=0,H1464=0,_xlfn.IFNA(MATCH(LEFT($B1464,8),Reference!$G:$G,0),0)),0,
IF(AND(F1464=0,G1464=0,H1464=0,_xlfn.IFNA(MATCH(LEFT($B1464,8),Reference!$H:$H,0),0)),$D1464,
IF(AND(F1464=0,G1464=0,H1464=0,_xlfn.IFNA(MATCH(LEFT($C1464,4),Reference!$H:$H,0),0)),$D1464,
IF((AND(F1464=0,G1464=0,H1464=0,(_xlfn.IFNA(MATCH(LEFT($B1464,4),Reference!$H:$H,0),0)))),$D1464,
IF(AND(F1464=0,G1464=0,H1464=0,_xlfn.IFNA(MATCH(MID($B1464,5,4),Reference!$H:$H,0),0),LEFT($C1464,4)&lt;&gt;"8865"),$D1464,0)))))</f>
        <v>0</v>
      </c>
      <c r="J1464" s="14">
        <f t="shared" si="127"/>
        <v>5649.0659999999998</v>
      </c>
      <c r="K1464" s="14">
        <f t="shared" si="128"/>
        <v>5649.0659999999998</v>
      </c>
      <c r="L1464" s="14">
        <f t="shared" si="129"/>
        <v>0</v>
      </c>
      <c r="M1464" s="14" t="str">
        <f>IFERROR(IFERROR(INDEX(Reference!$C:$C,MATCH(VALUE(LEFT(B1464,(FIND("-",B1464,1)-1))),Reference!$B:$B,0)),INDEX(Reference!$C:$C,MATCH((LEFT(B1464,(FIND("-",B1464,1)-1))),Reference!$B:$B,0))),IFERROR(IF(FIND("-",B1464),"Asset Management",""),""))</f>
        <v>DBU/Power Systems Tech</v>
      </c>
      <c r="N1464" s="14" t="str">
        <f>_xlfn.IFNA(INDEX(Reference!$M:$N,MATCH($C1464,Reference!$M:$M,0),2),"Exclude")</f>
        <v>Nonlabor</v>
      </c>
      <c r="O1464" s="14" t="str">
        <f>VLOOKUP(X1464,'Department Detail'!$A$2:$F$5229,5,FALSE)</f>
        <v>Business Services - Business Support &amp; IT</v>
      </c>
      <c r="R1464" s="76"/>
      <c r="X1464" s="14">
        <v>4779</v>
      </c>
    </row>
    <row r="1465" spans="1:24" s="14" customFormat="1" ht="15" thickBot="1" x14ac:dyDescent="0.35">
      <c r="A1465" s="13"/>
      <c r="B1465" s="57" t="s">
        <v>724</v>
      </c>
      <c r="C1465" s="57" t="s">
        <v>233</v>
      </c>
      <c r="D1465" s="56">
        <v>960.2</v>
      </c>
      <c r="E1465" s="56"/>
      <c r="F1465" s="14">
        <f>IF(AND(LEFT($C1465,4)&lt;&gt;"8310")*OR(_xlfn.IFNA(MATCH(LEFT($B1465,8),Reference!$E:$E,0),0),(_xlfn.IFNA(MATCH(MID($B1465,5,4),Reference!$E:$E,0),0))),$D1465,)</f>
        <v>0</v>
      </c>
      <c r="G1465" s="14">
        <f t="shared" si="125"/>
        <v>0</v>
      </c>
      <c r="H1465" s="14">
        <f t="shared" si="126"/>
        <v>0</v>
      </c>
      <c r="I1465" s="14">
        <f>IF(AND(F1465=0,G1465=0,H1465=0,_xlfn.IFNA(MATCH(LEFT($B1465,8),Reference!$G:$G,0),0)),0,
IF(AND(F1465=0,G1465=0,H1465=0,_xlfn.IFNA(MATCH(LEFT($B1465,8),Reference!$H:$H,0),0)),$D1465,
IF(AND(F1465=0,G1465=0,H1465=0,_xlfn.IFNA(MATCH(LEFT($C1465,4),Reference!$H:$H,0),0)),$D1465,
IF((AND(F1465=0,G1465=0,H1465=0,(_xlfn.IFNA(MATCH(LEFT($B1465,4),Reference!$H:$H,0),0)))),$D1465,
IF(AND(F1465=0,G1465=0,H1465=0,_xlfn.IFNA(MATCH(MID($B1465,5,4),Reference!$H:$H,0),0),LEFT($C1465,4)&lt;&gt;"8865"),$D1465,0)))))</f>
        <v>0</v>
      </c>
      <c r="J1465" s="14">
        <f t="shared" si="127"/>
        <v>960.2</v>
      </c>
      <c r="K1465" s="14">
        <f t="shared" si="128"/>
        <v>960.2</v>
      </c>
      <c r="L1465" s="14">
        <f t="shared" si="129"/>
        <v>0</v>
      </c>
      <c r="M1465" s="14" t="str">
        <f>IFERROR(IFERROR(INDEX(Reference!$C:$C,MATCH(VALUE(LEFT(B1465,(FIND("-",B1465,1)-1))),Reference!$B:$B,0)),INDEX(Reference!$C:$C,MATCH((LEFT(B1465,(FIND("-",B1465,1)-1))),Reference!$B:$B,0))),IFERROR(IF(FIND("-",B1465),"Asset Management",""),""))</f>
        <v>DBU/Power Systems Tech</v>
      </c>
      <c r="N1465" s="14" t="str">
        <f>_xlfn.IFNA(INDEX(Reference!$M:$N,MATCH($C1465,Reference!$M:$M,0),2),"Exclude")</f>
        <v>Nonlabor</v>
      </c>
      <c r="O1465" s="14" t="str">
        <f>VLOOKUP(X1465,'Department Detail'!$A$2:$F$5229,5,FALSE)</f>
        <v>Business Services - Business Support &amp; IT</v>
      </c>
      <c r="R1465" s="76"/>
      <c r="X1465" s="14">
        <v>4779</v>
      </c>
    </row>
    <row r="1466" spans="1:24" s="14" customFormat="1" ht="15" thickBot="1" x14ac:dyDescent="0.35">
      <c r="A1466" s="13"/>
      <c r="B1466" s="57" t="s">
        <v>724</v>
      </c>
      <c r="C1466" s="57" t="s">
        <v>234</v>
      </c>
      <c r="D1466" s="56">
        <v>50.591999999999999</v>
      </c>
      <c r="E1466" s="56"/>
      <c r="F1466" s="14">
        <f>IF(AND(LEFT($C1466,4)&lt;&gt;"8310")*OR(_xlfn.IFNA(MATCH(LEFT($B1466,8),Reference!$E:$E,0),0),(_xlfn.IFNA(MATCH(MID($B1466,5,4),Reference!$E:$E,0),0))),$D1466,)</f>
        <v>0</v>
      </c>
      <c r="G1466" s="14">
        <f t="shared" si="125"/>
        <v>0</v>
      </c>
      <c r="H1466" s="14">
        <f t="shared" si="126"/>
        <v>0</v>
      </c>
      <c r="I1466" s="14">
        <f>IF(AND(F1466=0,G1466=0,H1466=0,_xlfn.IFNA(MATCH(LEFT($B1466,8),Reference!$G:$G,0),0)),0,
IF(AND(F1466=0,G1466=0,H1466=0,_xlfn.IFNA(MATCH(LEFT($B1466,8),Reference!$H:$H,0),0)),$D1466,
IF(AND(F1466=0,G1466=0,H1466=0,_xlfn.IFNA(MATCH(LEFT($C1466,4),Reference!$H:$H,0),0)),$D1466,
IF((AND(F1466=0,G1466=0,H1466=0,(_xlfn.IFNA(MATCH(LEFT($B1466,4),Reference!$H:$H,0),0)))),$D1466,
IF(AND(F1466=0,G1466=0,H1466=0,_xlfn.IFNA(MATCH(MID($B1466,5,4),Reference!$H:$H,0),0),LEFT($C1466,4)&lt;&gt;"8865"),$D1466,0)))))</f>
        <v>0</v>
      </c>
      <c r="J1466" s="14">
        <f t="shared" si="127"/>
        <v>50.591999999999999</v>
      </c>
      <c r="K1466" s="14">
        <f t="shared" si="128"/>
        <v>50.591999999999999</v>
      </c>
      <c r="L1466" s="14">
        <f t="shared" si="129"/>
        <v>0</v>
      </c>
      <c r="M1466" s="14" t="str">
        <f>IFERROR(IFERROR(INDEX(Reference!$C:$C,MATCH(VALUE(LEFT(B1466,(FIND("-",B1466,1)-1))),Reference!$B:$B,0)),INDEX(Reference!$C:$C,MATCH((LEFT(B1466,(FIND("-",B1466,1)-1))),Reference!$B:$B,0))),IFERROR(IF(FIND("-",B1466),"Asset Management",""),""))</f>
        <v>DBU/Power Systems Tech</v>
      </c>
      <c r="N1466" s="14" t="str">
        <f>_xlfn.IFNA(INDEX(Reference!$M:$N,MATCH($C1466,Reference!$M:$M,0),2),"Exclude")</f>
        <v>Nonlabor</v>
      </c>
      <c r="O1466" s="14" t="str">
        <f>VLOOKUP(X1466,'Department Detail'!$A$2:$F$5229,5,FALSE)</f>
        <v>Business Services - Business Support &amp; IT</v>
      </c>
      <c r="R1466" s="76"/>
      <c r="X1466" s="14">
        <v>4779</v>
      </c>
    </row>
    <row r="1467" spans="1:24" s="14" customFormat="1" ht="15" thickBot="1" x14ac:dyDescent="0.35">
      <c r="A1467" s="13"/>
      <c r="B1467" s="57" t="s">
        <v>724</v>
      </c>
      <c r="C1467" s="57" t="s">
        <v>191</v>
      </c>
      <c r="D1467" s="56">
        <v>26049.093999999997</v>
      </c>
      <c r="E1467" s="56"/>
      <c r="F1467" s="14">
        <f>IF(AND(LEFT($C1467,4)&lt;&gt;"8310")*OR(_xlfn.IFNA(MATCH(LEFT($B1467,8),Reference!$E:$E,0),0),(_xlfn.IFNA(MATCH(MID($B1467,5,4),Reference!$E:$E,0),0))),$D1467,)</f>
        <v>0</v>
      </c>
      <c r="G1467" s="14">
        <f t="shared" si="125"/>
        <v>0</v>
      </c>
      <c r="H1467" s="14">
        <f t="shared" si="126"/>
        <v>0</v>
      </c>
      <c r="I1467" s="14">
        <f>IF(AND(F1467=0,G1467=0,H1467=0,_xlfn.IFNA(MATCH(LEFT($B1467,8),Reference!$G:$G,0),0)),0,
IF(AND(F1467=0,G1467=0,H1467=0,_xlfn.IFNA(MATCH(LEFT($B1467,8),Reference!$H:$H,0),0)),$D1467,
IF(AND(F1467=0,G1467=0,H1467=0,_xlfn.IFNA(MATCH(LEFT($C1467,4),Reference!$H:$H,0),0)),$D1467,
IF((AND(F1467=0,G1467=0,H1467=0,(_xlfn.IFNA(MATCH(LEFT($B1467,4),Reference!$H:$H,0),0)))),$D1467,
IF(AND(F1467=0,G1467=0,H1467=0,_xlfn.IFNA(MATCH(MID($B1467,5,4),Reference!$H:$H,0),0),LEFT($C1467,4)&lt;&gt;"8865"),$D1467,0)))))</f>
        <v>0</v>
      </c>
      <c r="J1467" s="14">
        <f t="shared" si="127"/>
        <v>26049.093999999997</v>
      </c>
      <c r="K1467" s="14">
        <f t="shared" si="128"/>
        <v>26049.093999999997</v>
      </c>
      <c r="L1467" s="14">
        <f t="shared" si="129"/>
        <v>0</v>
      </c>
      <c r="M1467" s="14" t="str">
        <f>IFERROR(IFERROR(INDEX(Reference!$C:$C,MATCH(VALUE(LEFT(B1467,(FIND("-",B1467,1)-1))),Reference!$B:$B,0)),INDEX(Reference!$C:$C,MATCH((LEFT(B1467,(FIND("-",B1467,1)-1))),Reference!$B:$B,0))),IFERROR(IF(FIND("-",B1467),"Asset Management",""),""))</f>
        <v>DBU/Power Systems Tech</v>
      </c>
      <c r="N1467" s="14" t="str">
        <f>_xlfn.IFNA(INDEX(Reference!$M:$N,MATCH($C1467,Reference!$M:$M,0),2),"Exclude")</f>
        <v>Union Labor</v>
      </c>
      <c r="O1467" s="14" t="str">
        <f>VLOOKUP(X1467,'Department Detail'!$A$2:$F$5229,5,FALSE)</f>
        <v>Business Services - Business Support &amp; IT</v>
      </c>
      <c r="R1467" s="76"/>
      <c r="X1467" s="14">
        <v>4779</v>
      </c>
    </row>
    <row r="1468" spans="1:24" s="14" customFormat="1" ht="15" thickBot="1" x14ac:dyDescent="0.35">
      <c r="A1468" s="13"/>
      <c r="B1468" s="57" t="s">
        <v>725</v>
      </c>
      <c r="C1468" s="57" t="s">
        <v>208</v>
      </c>
      <c r="D1468" s="56">
        <v>8182.78</v>
      </c>
      <c r="E1468" s="56"/>
      <c r="F1468" s="14">
        <f>IF(AND(LEFT($C1468,4)&lt;&gt;"8310")*OR(_xlfn.IFNA(MATCH(LEFT($B1468,8),Reference!$E:$E,0),0),(_xlfn.IFNA(MATCH(MID($B1468,5,4),Reference!$E:$E,0),0))),$D1468,)</f>
        <v>0</v>
      </c>
      <c r="G1468" s="14">
        <f t="shared" si="125"/>
        <v>0</v>
      </c>
      <c r="H1468" s="14">
        <f t="shared" si="126"/>
        <v>0</v>
      </c>
      <c r="I1468" s="14">
        <f>IF(AND(F1468=0,G1468=0,H1468=0,_xlfn.IFNA(MATCH(LEFT($B1468,8),Reference!$G:$G,0),0)),0,
IF(AND(F1468=0,G1468=0,H1468=0,_xlfn.IFNA(MATCH(LEFT($B1468,8),Reference!$H:$H,0),0)),$D1468,
IF(AND(F1468=0,G1468=0,H1468=0,_xlfn.IFNA(MATCH(LEFT($C1468,4),Reference!$H:$H,0),0)),$D1468,
IF((AND(F1468=0,G1468=0,H1468=0,(_xlfn.IFNA(MATCH(LEFT($B1468,4),Reference!$H:$H,0),0)))),$D1468,
IF(AND(F1468=0,G1468=0,H1468=0,_xlfn.IFNA(MATCH(MID($B1468,5,4),Reference!$H:$H,0),0),LEFT($C1468,4)&lt;&gt;"8865"),$D1468,0)))))</f>
        <v>0</v>
      </c>
      <c r="J1468" s="14">
        <f t="shared" si="127"/>
        <v>8182.78</v>
      </c>
      <c r="K1468" s="14">
        <f t="shared" si="128"/>
        <v>8182.78</v>
      </c>
      <c r="L1468" s="14">
        <f t="shared" si="129"/>
        <v>0</v>
      </c>
      <c r="M1468" s="14" t="str">
        <f>IFERROR(IFERROR(INDEX(Reference!$C:$C,MATCH(VALUE(LEFT(B1468,(FIND("-",B1468,1)-1))),Reference!$B:$B,0)),INDEX(Reference!$C:$C,MATCH((LEFT(B1468,(FIND("-",B1468,1)-1))),Reference!$B:$B,0))),IFERROR(IF(FIND("-",B1468),"Asset Management",""),""))</f>
        <v>DBU/Power Systems Tech</v>
      </c>
      <c r="N1468" s="14" t="str">
        <f>_xlfn.IFNA(INDEX(Reference!$M:$N,MATCH($C1468,Reference!$M:$M,0),2),"Exclude")</f>
        <v>Inventory</v>
      </c>
      <c r="O1468" s="14" t="str">
        <f>VLOOKUP(X1468,'Department Detail'!$A$2:$F$5229,5,FALSE)</f>
        <v>Business Services - Business Support &amp; IT</v>
      </c>
      <c r="R1468" s="76"/>
      <c r="X1468" s="14">
        <v>4779</v>
      </c>
    </row>
    <row r="1469" spans="1:24" s="14" customFormat="1" ht="15" thickBot="1" x14ac:dyDescent="0.35">
      <c r="A1469" s="13"/>
      <c r="B1469" s="57" t="s">
        <v>726</v>
      </c>
      <c r="C1469" s="57" t="s">
        <v>186</v>
      </c>
      <c r="D1469" s="56">
        <v>272.39999999999998</v>
      </c>
      <c r="E1469" s="56"/>
      <c r="F1469" s="14">
        <f>IF(AND(LEFT($C1469,4)&lt;&gt;"8310")*OR(_xlfn.IFNA(MATCH(LEFT($B1469,8),Reference!$E:$E,0),0),(_xlfn.IFNA(MATCH(MID($B1469,5,4),Reference!$E:$E,0),0))),$D1469,)</f>
        <v>0</v>
      </c>
      <c r="G1469" s="14">
        <f t="shared" si="125"/>
        <v>0</v>
      </c>
      <c r="H1469" s="14">
        <f t="shared" si="126"/>
        <v>0</v>
      </c>
      <c r="I1469" s="14">
        <f>IF(AND(F1469=0,G1469=0,H1469=0,_xlfn.IFNA(MATCH(LEFT($B1469,8),Reference!$G:$G,0),0)),0,
IF(AND(F1469=0,G1469=0,H1469=0,_xlfn.IFNA(MATCH(LEFT($B1469,8),Reference!$H:$H,0),0)),$D1469,
IF(AND(F1469=0,G1469=0,H1469=0,_xlfn.IFNA(MATCH(LEFT($C1469,4),Reference!$H:$H,0),0)),$D1469,
IF((AND(F1469=0,G1469=0,H1469=0,(_xlfn.IFNA(MATCH(LEFT($B1469,4),Reference!$H:$H,0),0)))),$D1469,
IF(AND(F1469=0,G1469=0,H1469=0,_xlfn.IFNA(MATCH(MID($B1469,5,4),Reference!$H:$H,0),0),LEFT($C1469,4)&lt;&gt;"8865"),$D1469,0)))))</f>
        <v>0</v>
      </c>
      <c r="J1469" s="14">
        <f t="shared" si="127"/>
        <v>272.39999999999998</v>
      </c>
      <c r="K1469" s="14">
        <f t="shared" si="128"/>
        <v>272.39999999999998</v>
      </c>
      <c r="L1469" s="14">
        <f t="shared" si="129"/>
        <v>0</v>
      </c>
      <c r="M1469" s="14" t="str">
        <f>IFERROR(IFERROR(INDEX(Reference!$C:$C,MATCH(VALUE(LEFT(B1469,(FIND("-",B1469,1)-1))),Reference!$B:$B,0)),INDEX(Reference!$C:$C,MATCH((LEFT(B1469,(FIND("-",B1469,1)-1))),Reference!$B:$B,0))),IFERROR(IF(FIND("-",B1469),"Asset Management",""),""))</f>
        <v>DBU/Power Systems Tech</v>
      </c>
      <c r="N1469" s="14" t="str">
        <f>_xlfn.IFNA(INDEX(Reference!$M:$N,MATCH($C1469,Reference!$M:$M,0),2),"Exclude")</f>
        <v>Union Labor</v>
      </c>
      <c r="O1469" s="14" t="str">
        <f>VLOOKUP(X1469,'Department Detail'!$A$2:$F$5229,5,FALSE)</f>
        <v>Business Services - Business Support &amp; IT</v>
      </c>
      <c r="R1469" s="76"/>
      <c r="X1469" s="14">
        <v>4779</v>
      </c>
    </row>
    <row r="1470" spans="1:24" s="14" customFormat="1" ht="15" thickBot="1" x14ac:dyDescent="0.35">
      <c r="A1470" s="13"/>
      <c r="B1470" s="57" t="s">
        <v>726</v>
      </c>
      <c r="C1470" s="57" t="s">
        <v>191</v>
      </c>
      <c r="D1470" s="56">
        <v>51.08</v>
      </c>
      <c r="E1470" s="56"/>
      <c r="F1470" s="14">
        <f>IF(AND(LEFT($C1470,4)&lt;&gt;"8310")*OR(_xlfn.IFNA(MATCH(LEFT($B1470,8),Reference!$E:$E,0),0),(_xlfn.IFNA(MATCH(MID($B1470,5,4),Reference!$E:$E,0),0))),$D1470,)</f>
        <v>0</v>
      </c>
      <c r="G1470" s="14">
        <f t="shared" si="125"/>
        <v>0</v>
      </c>
      <c r="H1470" s="14">
        <f t="shared" si="126"/>
        <v>0</v>
      </c>
      <c r="I1470" s="14">
        <f>IF(AND(F1470=0,G1470=0,H1470=0,_xlfn.IFNA(MATCH(LEFT($B1470,8),Reference!$G:$G,0),0)),0,
IF(AND(F1470=0,G1470=0,H1470=0,_xlfn.IFNA(MATCH(LEFT($B1470,8),Reference!$H:$H,0),0)),$D1470,
IF(AND(F1470=0,G1470=0,H1470=0,_xlfn.IFNA(MATCH(LEFT($C1470,4),Reference!$H:$H,0),0)),$D1470,
IF((AND(F1470=0,G1470=0,H1470=0,(_xlfn.IFNA(MATCH(LEFT($B1470,4),Reference!$H:$H,0),0)))),$D1470,
IF(AND(F1470=0,G1470=0,H1470=0,_xlfn.IFNA(MATCH(MID($B1470,5,4),Reference!$H:$H,0),0),LEFT($C1470,4)&lt;&gt;"8865"),$D1470,0)))))</f>
        <v>0</v>
      </c>
      <c r="J1470" s="14">
        <f t="shared" si="127"/>
        <v>51.08</v>
      </c>
      <c r="K1470" s="14">
        <f t="shared" si="128"/>
        <v>51.08</v>
      </c>
      <c r="L1470" s="14">
        <f t="shared" si="129"/>
        <v>0</v>
      </c>
      <c r="M1470" s="14" t="str">
        <f>IFERROR(IFERROR(INDEX(Reference!$C:$C,MATCH(VALUE(LEFT(B1470,(FIND("-",B1470,1)-1))),Reference!$B:$B,0)),INDEX(Reference!$C:$C,MATCH((LEFT(B1470,(FIND("-",B1470,1)-1))),Reference!$B:$B,0))),IFERROR(IF(FIND("-",B1470),"Asset Management",""),""))</f>
        <v>DBU/Power Systems Tech</v>
      </c>
      <c r="N1470" s="14" t="str">
        <f>_xlfn.IFNA(INDEX(Reference!$M:$N,MATCH($C1470,Reference!$M:$M,0),2),"Exclude")</f>
        <v>Union Labor</v>
      </c>
      <c r="O1470" s="14" t="str">
        <f>VLOOKUP(X1470,'Department Detail'!$A$2:$F$5229,5,FALSE)</f>
        <v>Business Services - Business Support &amp; IT</v>
      </c>
      <c r="R1470" s="76"/>
      <c r="X1470" s="14">
        <v>4779</v>
      </c>
    </row>
    <row r="1471" spans="1:24" s="14" customFormat="1" ht="15" thickBot="1" x14ac:dyDescent="0.35">
      <c r="A1471" s="13"/>
      <c r="B1471" s="57" t="s">
        <v>727</v>
      </c>
      <c r="C1471" s="57" t="s">
        <v>190</v>
      </c>
      <c r="D1471" s="56">
        <v>87377.027999999991</v>
      </c>
      <c r="E1471" s="56"/>
      <c r="F1471" s="14">
        <f>IF(AND(LEFT($C1471,4)&lt;&gt;"8310")*OR(_xlfn.IFNA(MATCH(LEFT($B1471,8),Reference!$E:$E,0),0),(_xlfn.IFNA(MATCH(MID($B1471,5,4),Reference!$E:$E,0),0))),$D1471,)</f>
        <v>0</v>
      </c>
      <c r="G1471" s="14">
        <f t="shared" ref="G1471:G1534" si="130">IF(AND(ISNUMBER(SEARCH("5024*",B1471)),(F1471=0)),D1471,)</f>
        <v>0</v>
      </c>
      <c r="H1471" s="14">
        <f t="shared" ref="H1471:H1534" si="131">IF(AND(ISNUMBER(SEARCH("5025*",B1471)),(F1471=0)),D1471,)</f>
        <v>0</v>
      </c>
      <c r="I1471" s="14">
        <f>IF(AND(F1471=0,G1471=0,H1471=0,_xlfn.IFNA(MATCH(LEFT($B1471,8),Reference!$G:$G,0),0)),0,
IF(AND(F1471=0,G1471=0,H1471=0,_xlfn.IFNA(MATCH(LEFT($B1471,8),Reference!$H:$H,0),0)),$D1471,
IF(AND(F1471=0,G1471=0,H1471=0,_xlfn.IFNA(MATCH(LEFT($C1471,4),Reference!$H:$H,0),0)),$D1471,
IF((AND(F1471=0,G1471=0,H1471=0,(_xlfn.IFNA(MATCH(LEFT($B1471,4),Reference!$H:$H,0),0)))),$D1471,
IF(AND(F1471=0,G1471=0,H1471=0,_xlfn.IFNA(MATCH(MID($B1471,5,4),Reference!$H:$H,0),0),LEFT($C1471,4)&lt;&gt;"8865"),$D1471,0)))))</f>
        <v>0</v>
      </c>
      <c r="J1471" s="14">
        <f t="shared" ref="J1471:J1534" si="132">IF(AND(F1471=0,G1471=0,H1471=0,I1471=0),D1471,)</f>
        <v>87377.027999999991</v>
      </c>
      <c r="K1471" s="14">
        <f t="shared" ref="K1471:K1534" si="133">SUM(F1471:J1471)</f>
        <v>87377.027999999991</v>
      </c>
      <c r="L1471" s="14">
        <f t="shared" ref="L1471:L1534" si="134">K1471-D1471</f>
        <v>0</v>
      </c>
      <c r="M1471" s="14" t="str">
        <f>IFERROR(IFERROR(INDEX(Reference!$C:$C,MATCH(VALUE(LEFT(B1471,(FIND("-",B1471,1)-1))),Reference!$B:$B,0)),INDEX(Reference!$C:$C,MATCH((LEFT(B1471,(FIND("-",B1471,1)-1))),Reference!$B:$B,0))),IFERROR(IF(FIND("-",B1471),"Asset Management",""),""))</f>
        <v>DBU/Power Systems Tech</v>
      </c>
      <c r="N1471" s="14" t="str">
        <f>_xlfn.IFNA(INDEX(Reference!$M:$N,MATCH($C1471,Reference!$M:$M,0),2),"Exclude")</f>
        <v>Nonlabor</v>
      </c>
      <c r="O1471" s="14" t="str">
        <f>VLOOKUP(X1471,'Department Detail'!$A$2:$F$5229,5,FALSE)</f>
        <v>Business Services - Business Support &amp; IT</v>
      </c>
      <c r="R1471" s="76"/>
      <c r="X1471" s="14">
        <v>4779</v>
      </c>
    </row>
    <row r="1472" spans="1:24" s="14" customFormat="1" ht="15" thickBot="1" x14ac:dyDescent="0.35">
      <c r="A1472" s="13"/>
      <c r="B1472" s="57" t="s">
        <v>727</v>
      </c>
      <c r="C1472" s="57" t="s">
        <v>216</v>
      </c>
      <c r="D1472" s="56">
        <v>1979.4</v>
      </c>
      <c r="E1472" s="56"/>
      <c r="F1472" s="14">
        <f>IF(AND(LEFT($C1472,4)&lt;&gt;"8310")*OR(_xlfn.IFNA(MATCH(LEFT($B1472,8),Reference!$E:$E,0),0),(_xlfn.IFNA(MATCH(MID($B1472,5,4),Reference!$E:$E,0),0))),$D1472,)</f>
        <v>0</v>
      </c>
      <c r="G1472" s="14">
        <f t="shared" si="130"/>
        <v>0</v>
      </c>
      <c r="H1472" s="14">
        <f t="shared" si="131"/>
        <v>0</v>
      </c>
      <c r="I1472" s="14">
        <f>IF(AND(F1472=0,G1472=0,H1472=0,_xlfn.IFNA(MATCH(LEFT($B1472,8),Reference!$G:$G,0),0)),0,
IF(AND(F1472=0,G1472=0,H1472=0,_xlfn.IFNA(MATCH(LEFT($B1472,8),Reference!$H:$H,0),0)),$D1472,
IF(AND(F1472=0,G1472=0,H1472=0,_xlfn.IFNA(MATCH(LEFT($C1472,4),Reference!$H:$H,0),0)),$D1472,
IF((AND(F1472=0,G1472=0,H1472=0,(_xlfn.IFNA(MATCH(LEFT($B1472,4),Reference!$H:$H,0),0)))),$D1472,
IF(AND(F1472=0,G1472=0,H1472=0,_xlfn.IFNA(MATCH(MID($B1472,5,4),Reference!$H:$H,0),0),LEFT($C1472,4)&lt;&gt;"8865"),$D1472,0)))))</f>
        <v>0</v>
      </c>
      <c r="J1472" s="14">
        <f t="shared" si="132"/>
        <v>1979.4</v>
      </c>
      <c r="K1472" s="14">
        <f t="shared" si="133"/>
        <v>1979.4</v>
      </c>
      <c r="L1472" s="14">
        <f t="shared" si="134"/>
        <v>0</v>
      </c>
      <c r="M1472" s="14" t="str">
        <f>IFERROR(IFERROR(INDEX(Reference!$C:$C,MATCH(VALUE(LEFT(B1472,(FIND("-",B1472,1)-1))),Reference!$B:$B,0)),INDEX(Reference!$C:$C,MATCH((LEFT(B1472,(FIND("-",B1472,1)-1))),Reference!$B:$B,0))),IFERROR(IF(FIND("-",B1472),"Asset Management",""),""))</f>
        <v>DBU/Power Systems Tech</v>
      </c>
      <c r="N1472" s="14" t="str">
        <f>_xlfn.IFNA(INDEX(Reference!$M:$N,MATCH($C1472,Reference!$M:$M,0),2),"Exclude")</f>
        <v>Nonlabor</v>
      </c>
      <c r="O1472" s="14" t="str">
        <f>VLOOKUP(X1472,'Department Detail'!$A$2:$F$5229,5,FALSE)</f>
        <v>Business Services - Legal &amp; Regulatory</v>
      </c>
      <c r="R1472" s="76"/>
      <c r="X1472" s="14">
        <v>6420</v>
      </c>
    </row>
    <row r="1473" spans="1:24" s="14" customFormat="1" ht="15" thickBot="1" x14ac:dyDescent="0.35">
      <c r="A1473" s="13"/>
      <c r="B1473" s="57" t="s">
        <v>727</v>
      </c>
      <c r="C1473" s="57" t="s">
        <v>194</v>
      </c>
      <c r="D1473" s="56">
        <v>99.399999999999991</v>
      </c>
      <c r="E1473" s="56"/>
      <c r="F1473" s="14">
        <f>IF(AND(LEFT($C1473,4)&lt;&gt;"8310")*OR(_xlfn.IFNA(MATCH(LEFT($B1473,8),Reference!$E:$E,0),0),(_xlfn.IFNA(MATCH(MID($B1473,5,4),Reference!$E:$E,0),0))),$D1473,)</f>
        <v>0</v>
      </c>
      <c r="G1473" s="14">
        <f t="shared" si="130"/>
        <v>0</v>
      </c>
      <c r="H1473" s="14">
        <f t="shared" si="131"/>
        <v>0</v>
      </c>
      <c r="I1473" s="14">
        <f>IF(AND(F1473=0,G1473=0,H1473=0,_xlfn.IFNA(MATCH(LEFT($B1473,8),Reference!$G:$G,0),0)),0,
IF(AND(F1473=0,G1473=0,H1473=0,_xlfn.IFNA(MATCH(LEFT($B1473,8),Reference!$H:$H,0),0)),$D1473,
IF(AND(F1473=0,G1473=0,H1473=0,_xlfn.IFNA(MATCH(LEFT($C1473,4),Reference!$H:$H,0),0)),$D1473,
IF((AND(F1473=0,G1473=0,H1473=0,(_xlfn.IFNA(MATCH(LEFT($B1473,4),Reference!$H:$H,0),0)))),$D1473,
IF(AND(F1473=0,G1473=0,H1473=0,_xlfn.IFNA(MATCH(MID($B1473,5,4),Reference!$H:$H,0),0),LEFT($C1473,4)&lt;&gt;"8865"),$D1473,0)))))</f>
        <v>0</v>
      </c>
      <c r="J1473" s="14">
        <f t="shared" si="132"/>
        <v>99.399999999999991</v>
      </c>
      <c r="K1473" s="14">
        <f t="shared" si="133"/>
        <v>99.399999999999991</v>
      </c>
      <c r="L1473" s="14">
        <f t="shared" si="134"/>
        <v>0</v>
      </c>
      <c r="M1473" s="14" t="str">
        <f>IFERROR(IFERROR(INDEX(Reference!$C:$C,MATCH(VALUE(LEFT(B1473,(FIND("-",B1473,1)-1))),Reference!$B:$B,0)),INDEX(Reference!$C:$C,MATCH((LEFT(B1473,(FIND("-",B1473,1)-1))),Reference!$B:$B,0))),IFERROR(IF(FIND("-",B1473),"Asset Management",""),""))</f>
        <v>DBU/Power Systems Tech</v>
      </c>
      <c r="N1473" s="14" t="str">
        <f>_xlfn.IFNA(INDEX(Reference!$M:$N,MATCH($C1473,Reference!$M:$M,0),2),"Exclude")</f>
        <v>Nonlabor</v>
      </c>
      <c r="O1473" s="14" t="str">
        <f>VLOOKUP(X1473,'Department Detail'!$A$2:$F$5229,5,FALSE)</f>
        <v>Business Services - Legal &amp; Regulatory</v>
      </c>
      <c r="R1473" s="76"/>
      <c r="X1473" s="14">
        <v>6420</v>
      </c>
    </row>
    <row r="1474" spans="1:24" s="14" customFormat="1" ht="15" thickBot="1" x14ac:dyDescent="0.35">
      <c r="A1474" s="13"/>
      <c r="B1474" s="57" t="s">
        <v>727</v>
      </c>
      <c r="C1474" s="57" t="s">
        <v>186</v>
      </c>
      <c r="D1474" s="56">
        <v>66211.627999999997</v>
      </c>
      <c r="E1474" s="56"/>
      <c r="F1474" s="14">
        <f>IF(AND(LEFT($C1474,4)&lt;&gt;"8310")*OR(_xlfn.IFNA(MATCH(LEFT($B1474,8),Reference!$E:$E,0),0),(_xlfn.IFNA(MATCH(MID($B1474,5,4),Reference!$E:$E,0),0))),$D1474,)</f>
        <v>0</v>
      </c>
      <c r="G1474" s="14">
        <f t="shared" si="130"/>
        <v>0</v>
      </c>
      <c r="H1474" s="14">
        <f t="shared" si="131"/>
        <v>0</v>
      </c>
      <c r="I1474" s="14">
        <f>IF(AND(F1474=0,G1474=0,H1474=0,_xlfn.IFNA(MATCH(LEFT($B1474,8),Reference!$G:$G,0),0)),0,
IF(AND(F1474=0,G1474=0,H1474=0,_xlfn.IFNA(MATCH(LEFT($B1474,8),Reference!$H:$H,0),0)),$D1474,
IF(AND(F1474=0,G1474=0,H1474=0,_xlfn.IFNA(MATCH(LEFT($C1474,4),Reference!$H:$H,0),0)),$D1474,
IF((AND(F1474=0,G1474=0,H1474=0,(_xlfn.IFNA(MATCH(LEFT($B1474,4),Reference!$H:$H,0),0)))),$D1474,
IF(AND(F1474=0,G1474=0,H1474=0,_xlfn.IFNA(MATCH(MID($B1474,5,4),Reference!$H:$H,0),0),LEFT($C1474,4)&lt;&gt;"8865"),$D1474,0)))))</f>
        <v>0</v>
      </c>
      <c r="J1474" s="14">
        <f t="shared" si="132"/>
        <v>66211.627999999997</v>
      </c>
      <c r="K1474" s="14">
        <f t="shared" si="133"/>
        <v>66211.627999999997</v>
      </c>
      <c r="L1474" s="14">
        <f t="shared" si="134"/>
        <v>0</v>
      </c>
      <c r="M1474" s="14" t="str">
        <f>IFERROR(IFERROR(INDEX(Reference!$C:$C,MATCH(VALUE(LEFT(B1474,(FIND("-",B1474,1)-1))),Reference!$B:$B,0)),INDEX(Reference!$C:$C,MATCH((LEFT(B1474,(FIND("-",B1474,1)-1))),Reference!$B:$B,0))),IFERROR(IF(FIND("-",B1474),"Asset Management",""),""))</f>
        <v>DBU/Power Systems Tech</v>
      </c>
      <c r="N1474" s="14" t="str">
        <f>_xlfn.IFNA(INDEX(Reference!$M:$N,MATCH($C1474,Reference!$M:$M,0),2),"Exclude")</f>
        <v>Union Labor</v>
      </c>
      <c r="O1474" s="14" t="str">
        <f>VLOOKUP(X1474,'Department Detail'!$A$2:$F$5229,5,FALSE)</f>
        <v>Business Services - Legal &amp; Regulatory</v>
      </c>
      <c r="R1474" s="76"/>
      <c r="X1474" s="14">
        <v>6420</v>
      </c>
    </row>
    <row r="1475" spans="1:24" s="14" customFormat="1" ht="15" thickBot="1" x14ac:dyDescent="0.35">
      <c r="A1475" s="13"/>
      <c r="B1475" s="57" t="s">
        <v>727</v>
      </c>
      <c r="C1475" s="57" t="s">
        <v>197</v>
      </c>
      <c r="D1475" s="56">
        <v>1328.162</v>
      </c>
      <c r="E1475" s="56"/>
      <c r="F1475" s="14">
        <f>IF(AND(LEFT($C1475,4)&lt;&gt;"8310")*OR(_xlfn.IFNA(MATCH(LEFT($B1475,8),Reference!$E:$E,0),0),(_xlfn.IFNA(MATCH(MID($B1475,5,4),Reference!$E:$E,0),0))),$D1475,)</f>
        <v>0</v>
      </c>
      <c r="G1475" s="14">
        <f t="shared" si="130"/>
        <v>0</v>
      </c>
      <c r="H1475" s="14">
        <f t="shared" si="131"/>
        <v>0</v>
      </c>
      <c r="I1475" s="14">
        <f>IF(AND(F1475=0,G1475=0,H1475=0,_xlfn.IFNA(MATCH(LEFT($B1475,8),Reference!$G:$G,0),0)),0,
IF(AND(F1475=0,G1475=0,H1475=0,_xlfn.IFNA(MATCH(LEFT($B1475,8),Reference!$H:$H,0),0)),$D1475,
IF(AND(F1475=0,G1475=0,H1475=0,_xlfn.IFNA(MATCH(LEFT($C1475,4),Reference!$H:$H,0),0)),$D1475,
IF((AND(F1475=0,G1475=0,H1475=0,(_xlfn.IFNA(MATCH(LEFT($B1475,4),Reference!$H:$H,0),0)))),$D1475,
IF(AND(F1475=0,G1475=0,H1475=0,_xlfn.IFNA(MATCH(MID($B1475,5,4),Reference!$H:$H,0),0),LEFT($C1475,4)&lt;&gt;"8865"),$D1475,0)))))</f>
        <v>0</v>
      </c>
      <c r="J1475" s="14">
        <f t="shared" si="132"/>
        <v>1328.162</v>
      </c>
      <c r="K1475" s="14">
        <f t="shared" si="133"/>
        <v>1328.162</v>
      </c>
      <c r="L1475" s="14">
        <f t="shared" si="134"/>
        <v>0</v>
      </c>
      <c r="M1475" s="14" t="str">
        <f>IFERROR(IFERROR(INDEX(Reference!$C:$C,MATCH(VALUE(LEFT(B1475,(FIND("-",B1475,1)-1))),Reference!$B:$B,0)),INDEX(Reference!$C:$C,MATCH((LEFT(B1475,(FIND("-",B1475,1)-1))),Reference!$B:$B,0))),IFERROR(IF(FIND("-",B1475),"Asset Management",""),""))</f>
        <v>DBU/Power Systems Tech</v>
      </c>
      <c r="N1475" s="14" t="str">
        <f>_xlfn.IFNA(INDEX(Reference!$M:$N,MATCH($C1475,Reference!$M:$M,0),2),"Exclude")</f>
        <v>Union Labor</v>
      </c>
      <c r="O1475" s="14" t="str">
        <f>VLOOKUP(X1475,'Department Detail'!$A$2:$F$5229,5,FALSE)</f>
        <v>Business Services - Legal &amp; Regulatory</v>
      </c>
      <c r="R1475" s="76"/>
      <c r="X1475" s="14">
        <v>6420</v>
      </c>
    </row>
    <row r="1476" spans="1:24" s="14" customFormat="1" ht="15" thickBot="1" x14ac:dyDescent="0.35">
      <c r="A1476" s="13"/>
      <c r="B1476" s="57" t="s">
        <v>727</v>
      </c>
      <c r="C1476" s="57" t="s">
        <v>231</v>
      </c>
      <c r="D1476" s="56">
        <v>354.2</v>
      </c>
      <c r="E1476" s="56"/>
      <c r="F1476" s="14">
        <f>IF(AND(LEFT($C1476,4)&lt;&gt;"8310")*OR(_xlfn.IFNA(MATCH(LEFT($B1476,8),Reference!$E:$E,0),0),(_xlfn.IFNA(MATCH(MID($B1476,5,4),Reference!$E:$E,0),0))),$D1476,)</f>
        <v>0</v>
      </c>
      <c r="G1476" s="14">
        <f t="shared" si="130"/>
        <v>0</v>
      </c>
      <c r="H1476" s="14">
        <f t="shared" si="131"/>
        <v>0</v>
      </c>
      <c r="I1476" s="14">
        <f>IF(AND(F1476=0,G1476=0,H1476=0,_xlfn.IFNA(MATCH(LEFT($B1476,8),Reference!$G:$G,0),0)),0,
IF(AND(F1476=0,G1476=0,H1476=0,_xlfn.IFNA(MATCH(LEFT($B1476,8),Reference!$H:$H,0),0)),$D1476,
IF(AND(F1476=0,G1476=0,H1476=0,_xlfn.IFNA(MATCH(LEFT($C1476,4),Reference!$H:$H,0),0)),$D1476,
IF((AND(F1476=0,G1476=0,H1476=0,(_xlfn.IFNA(MATCH(LEFT($B1476,4),Reference!$H:$H,0),0)))),$D1476,
IF(AND(F1476=0,G1476=0,H1476=0,_xlfn.IFNA(MATCH(MID($B1476,5,4),Reference!$H:$H,0),0),LEFT($C1476,4)&lt;&gt;"8865"),$D1476,0)))))</f>
        <v>0</v>
      </c>
      <c r="J1476" s="14">
        <f t="shared" si="132"/>
        <v>354.2</v>
      </c>
      <c r="K1476" s="14">
        <f t="shared" si="133"/>
        <v>354.2</v>
      </c>
      <c r="L1476" s="14">
        <f t="shared" si="134"/>
        <v>0</v>
      </c>
      <c r="M1476" s="14" t="str">
        <f>IFERROR(IFERROR(INDEX(Reference!$C:$C,MATCH(VALUE(LEFT(B1476,(FIND("-",B1476,1)-1))),Reference!$B:$B,0)),INDEX(Reference!$C:$C,MATCH((LEFT(B1476,(FIND("-",B1476,1)-1))),Reference!$B:$B,0))),IFERROR(IF(FIND("-",B1476),"Asset Management",""),""))</f>
        <v>DBU/Power Systems Tech</v>
      </c>
      <c r="N1476" s="14" t="str">
        <f>_xlfn.IFNA(INDEX(Reference!$M:$N,MATCH($C1476,Reference!$M:$M,0),2),"Exclude")</f>
        <v>Nonlabor</v>
      </c>
      <c r="O1476" s="14" t="str">
        <f>VLOOKUP(X1476,'Department Detail'!$A$2:$F$5229,5,FALSE)</f>
        <v>Business Services - Legal &amp; Regulatory</v>
      </c>
      <c r="R1476" s="76"/>
      <c r="X1476" s="14">
        <v>6420</v>
      </c>
    </row>
    <row r="1477" spans="1:24" s="14" customFormat="1" ht="15" thickBot="1" x14ac:dyDescent="0.35">
      <c r="A1477" s="13"/>
      <c r="B1477" s="57" t="s">
        <v>727</v>
      </c>
      <c r="C1477" s="57" t="s">
        <v>208</v>
      </c>
      <c r="D1477" s="56">
        <v>306.82399999999996</v>
      </c>
      <c r="E1477" s="56"/>
      <c r="F1477" s="14">
        <f>IF(AND(LEFT($C1477,4)&lt;&gt;"8310")*OR(_xlfn.IFNA(MATCH(LEFT($B1477,8),Reference!$E:$E,0),0),(_xlfn.IFNA(MATCH(MID($B1477,5,4),Reference!$E:$E,0),0))),$D1477,)</f>
        <v>0</v>
      </c>
      <c r="G1477" s="14">
        <f t="shared" si="130"/>
        <v>0</v>
      </c>
      <c r="H1477" s="14">
        <f t="shared" si="131"/>
        <v>0</v>
      </c>
      <c r="I1477" s="14">
        <f>IF(AND(F1477=0,G1477=0,H1477=0,_xlfn.IFNA(MATCH(LEFT($B1477,8),Reference!$G:$G,0),0)),0,
IF(AND(F1477=0,G1477=0,H1477=0,_xlfn.IFNA(MATCH(LEFT($B1477,8),Reference!$H:$H,0),0)),$D1477,
IF(AND(F1477=0,G1477=0,H1477=0,_xlfn.IFNA(MATCH(LEFT($C1477,4),Reference!$H:$H,0),0)),$D1477,
IF((AND(F1477=0,G1477=0,H1477=0,(_xlfn.IFNA(MATCH(LEFT($B1477,4),Reference!$H:$H,0),0)))),$D1477,
IF(AND(F1477=0,G1477=0,H1477=0,_xlfn.IFNA(MATCH(MID($B1477,5,4),Reference!$H:$H,0),0),LEFT($C1477,4)&lt;&gt;"8865"),$D1477,0)))))</f>
        <v>0</v>
      </c>
      <c r="J1477" s="14">
        <f t="shared" si="132"/>
        <v>306.82399999999996</v>
      </c>
      <c r="K1477" s="14">
        <f t="shared" si="133"/>
        <v>306.82399999999996</v>
      </c>
      <c r="L1477" s="14">
        <f t="shared" si="134"/>
        <v>0</v>
      </c>
      <c r="M1477" s="14" t="str">
        <f>IFERROR(IFERROR(INDEX(Reference!$C:$C,MATCH(VALUE(LEFT(B1477,(FIND("-",B1477,1)-1))),Reference!$B:$B,0)),INDEX(Reference!$C:$C,MATCH((LEFT(B1477,(FIND("-",B1477,1)-1))),Reference!$B:$B,0))),IFERROR(IF(FIND("-",B1477),"Asset Management",""),""))</f>
        <v>DBU/Power Systems Tech</v>
      </c>
      <c r="N1477" s="14" t="str">
        <f>_xlfn.IFNA(INDEX(Reference!$M:$N,MATCH($C1477,Reference!$M:$M,0),2),"Exclude")</f>
        <v>Inventory</v>
      </c>
      <c r="O1477" s="14" t="str">
        <f>VLOOKUP(X1477,'Department Detail'!$A$2:$F$5229,5,FALSE)</f>
        <v>Business Services - Legal &amp; Regulatory</v>
      </c>
      <c r="R1477" s="76"/>
      <c r="X1477" s="14">
        <v>6420</v>
      </c>
    </row>
    <row r="1478" spans="1:24" s="14" customFormat="1" ht="15" thickBot="1" x14ac:dyDescent="0.35">
      <c r="A1478" s="13"/>
      <c r="B1478" s="57" t="s">
        <v>727</v>
      </c>
      <c r="C1478" s="57" t="s">
        <v>182</v>
      </c>
      <c r="D1478" s="56">
        <v>9282.7720000000008</v>
      </c>
      <c r="E1478" s="56"/>
      <c r="F1478" s="14">
        <f>IF(AND(LEFT($C1478,4)&lt;&gt;"8310")*OR(_xlfn.IFNA(MATCH(LEFT($B1478,8),Reference!$E:$E,0),0),(_xlfn.IFNA(MATCH(MID($B1478,5,4),Reference!$E:$E,0),0))),$D1478,)</f>
        <v>0</v>
      </c>
      <c r="G1478" s="14">
        <f t="shared" si="130"/>
        <v>0</v>
      </c>
      <c r="H1478" s="14">
        <f t="shared" si="131"/>
        <v>0</v>
      </c>
      <c r="I1478" s="14">
        <f>IF(AND(F1478=0,G1478=0,H1478=0,_xlfn.IFNA(MATCH(LEFT($B1478,8),Reference!$G:$G,0),0)),0,
IF(AND(F1478=0,G1478=0,H1478=0,_xlfn.IFNA(MATCH(LEFT($B1478,8),Reference!$H:$H,0),0)),$D1478,
IF(AND(F1478=0,G1478=0,H1478=0,_xlfn.IFNA(MATCH(LEFT($C1478,4),Reference!$H:$H,0),0)),$D1478,
IF((AND(F1478=0,G1478=0,H1478=0,(_xlfn.IFNA(MATCH(LEFT($B1478,4),Reference!$H:$H,0),0)))),$D1478,
IF(AND(F1478=0,G1478=0,H1478=0,_xlfn.IFNA(MATCH(MID($B1478,5,4),Reference!$H:$H,0),0),LEFT($C1478,4)&lt;&gt;"8865"),$D1478,0)))))</f>
        <v>0</v>
      </c>
      <c r="J1478" s="14">
        <f t="shared" si="132"/>
        <v>9282.7720000000008</v>
      </c>
      <c r="K1478" s="14">
        <f t="shared" si="133"/>
        <v>9282.7720000000008</v>
      </c>
      <c r="L1478" s="14">
        <f t="shared" si="134"/>
        <v>0</v>
      </c>
      <c r="M1478" s="14" t="str">
        <f>IFERROR(IFERROR(INDEX(Reference!$C:$C,MATCH(VALUE(LEFT(B1478,(FIND("-",B1478,1)-1))),Reference!$B:$B,0)),INDEX(Reference!$C:$C,MATCH((LEFT(B1478,(FIND("-",B1478,1)-1))),Reference!$B:$B,0))),IFERROR(IF(FIND("-",B1478),"Asset Management",""),""))</f>
        <v>DBU/Power Systems Tech</v>
      </c>
      <c r="N1478" s="14" t="str">
        <f>_xlfn.IFNA(INDEX(Reference!$M:$N,MATCH($C1478,Reference!$M:$M,0),2),"Exclude")</f>
        <v>Nonlabor</v>
      </c>
      <c r="O1478" s="14" t="str">
        <f>VLOOKUP(X1478,'Department Detail'!$A$2:$F$5229,5,FALSE)</f>
        <v>Business Services - Legal &amp; Regulatory</v>
      </c>
      <c r="R1478" s="76"/>
      <c r="X1478" s="14">
        <v>6420</v>
      </c>
    </row>
    <row r="1479" spans="1:24" s="14" customFormat="1" ht="15" thickBot="1" x14ac:dyDescent="0.35">
      <c r="A1479" s="13"/>
      <c r="B1479" s="57" t="s">
        <v>727</v>
      </c>
      <c r="C1479" s="57" t="s">
        <v>211</v>
      </c>
      <c r="D1479" s="56">
        <v>-3486.1440000000002</v>
      </c>
      <c r="E1479" s="56"/>
      <c r="F1479" s="14">
        <f>IF(AND(LEFT($C1479,4)&lt;&gt;"8310")*OR(_xlfn.IFNA(MATCH(LEFT($B1479,8),Reference!$E:$E,0),0),(_xlfn.IFNA(MATCH(MID($B1479,5,4),Reference!$E:$E,0),0))),$D1479,)</f>
        <v>0</v>
      </c>
      <c r="G1479" s="14">
        <f t="shared" si="130"/>
        <v>0</v>
      </c>
      <c r="H1479" s="14">
        <f t="shared" si="131"/>
        <v>0</v>
      </c>
      <c r="I1479" s="14">
        <f>IF(AND(F1479=0,G1479=0,H1479=0,_xlfn.IFNA(MATCH(LEFT($B1479,8),Reference!$G:$G,0),0)),0,
IF(AND(F1479=0,G1479=0,H1479=0,_xlfn.IFNA(MATCH(LEFT($B1479,8),Reference!$H:$H,0),0)),$D1479,
IF(AND(F1479=0,G1479=0,H1479=0,_xlfn.IFNA(MATCH(LEFT($C1479,4),Reference!$H:$H,0),0)),$D1479,
IF((AND(F1479=0,G1479=0,H1479=0,(_xlfn.IFNA(MATCH(LEFT($B1479,4),Reference!$H:$H,0),0)))),$D1479,
IF(AND(F1479=0,G1479=0,H1479=0,_xlfn.IFNA(MATCH(MID($B1479,5,4),Reference!$H:$H,0),0),LEFT($C1479,4)&lt;&gt;"8865"),$D1479,0)))))</f>
        <v>0</v>
      </c>
      <c r="J1479" s="14">
        <f t="shared" si="132"/>
        <v>-3486.1440000000002</v>
      </c>
      <c r="K1479" s="14">
        <f t="shared" si="133"/>
        <v>-3486.1440000000002</v>
      </c>
      <c r="L1479" s="14">
        <f t="shared" si="134"/>
        <v>0</v>
      </c>
      <c r="M1479" s="14" t="str">
        <f>IFERROR(IFERROR(INDEX(Reference!$C:$C,MATCH(VALUE(LEFT(B1479,(FIND("-",B1479,1)-1))),Reference!$B:$B,0)),INDEX(Reference!$C:$C,MATCH((LEFT(B1479,(FIND("-",B1479,1)-1))),Reference!$B:$B,0))),IFERROR(IF(FIND("-",B1479),"Asset Management",""),""))</f>
        <v>DBU/Power Systems Tech</v>
      </c>
      <c r="N1479" s="14" t="str">
        <f>_xlfn.IFNA(INDEX(Reference!$M:$N,MATCH($C1479,Reference!$M:$M,0),2),"Exclude")</f>
        <v>Inventory</v>
      </c>
      <c r="O1479" s="14" t="str">
        <f>VLOOKUP(X1479,'Department Detail'!$A$2:$F$5229,5,FALSE)</f>
        <v>Business Services - Legal &amp; Regulatory</v>
      </c>
      <c r="R1479" s="76"/>
      <c r="X1479" s="14">
        <v>6420</v>
      </c>
    </row>
    <row r="1480" spans="1:24" s="14" customFormat="1" ht="15" thickBot="1" x14ac:dyDescent="0.35">
      <c r="A1480" s="13"/>
      <c r="B1480" s="57" t="s">
        <v>727</v>
      </c>
      <c r="C1480" s="57" t="s">
        <v>191</v>
      </c>
      <c r="D1480" s="56">
        <v>25766.739999999998</v>
      </c>
      <c r="E1480" s="56"/>
      <c r="F1480" s="14">
        <f>IF(AND(LEFT($C1480,4)&lt;&gt;"8310")*OR(_xlfn.IFNA(MATCH(LEFT($B1480,8),Reference!$E:$E,0),0),(_xlfn.IFNA(MATCH(MID($B1480,5,4),Reference!$E:$E,0),0))),$D1480,)</f>
        <v>0</v>
      </c>
      <c r="G1480" s="14">
        <f t="shared" si="130"/>
        <v>0</v>
      </c>
      <c r="H1480" s="14">
        <f t="shared" si="131"/>
        <v>0</v>
      </c>
      <c r="I1480" s="14">
        <f>IF(AND(F1480=0,G1480=0,H1480=0,_xlfn.IFNA(MATCH(LEFT($B1480,8),Reference!$G:$G,0),0)),0,
IF(AND(F1480=0,G1480=0,H1480=0,_xlfn.IFNA(MATCH(LEFT($B1480,8),Reference!$H:$H,0),0)),$D1480,
IF(AND(F1480=0,G1480=0,H1480=0,_xlfn.IFNA(MATCH(LEFT($C1480,4),Reference!$H:$H,0),0)),$D1480,
IF((AND(F1480=0,G1480=0,H1480=0,(_xlfn.IFNA(MATCH(LEFT($B1480,4),Reference!$H:$H,0),0)))),$D1480,
IF(AND(F1480=0,G1480=0,H1480=0,_xlfn.IFNA(MATCH(MID($B1480,5,4),Reference!$H:$H,0),0),LEFT($C1480,4)&lt;&gt;"8865"),$D1480,0)))))</f>
        <v>0</v>
      </c>
      <c r="J1480" s="14">
        <f t="shared" si="132"/>
        <v>25766.739999999998</v>
      </c>
      <c r="K1480" s="14">
        <f t="shared" si="133"/>
        <v>25766.739999999998</v>
      </c>
      <c r="L1480" s="14">
        <f t="shared" si="134"/>
        <v>0</v>
      </c>
      <c r="M1480" s="14" t="str">
        <f>IFERROR(IFERROR(INDEX(Reference!$C:$C,MATCH(VALUE(LEFT(B1480,(FIND("-",B1480,1)-1))),Reference!$B:$B,0)),INDEX(Reference!$C:$C,MATCH((LEFT(B1480,(FIND("-",B1480,1)-1))),Reference!$B:$B,0))),IFERROR(IF(FIND("-",B1480),"Asset Management",""),""))</f>
        <v>DBU/Power Systems Tech</v>
      </c>
      <c r="N1480" s="14" t="str">
        <f>_xlfn.IFNA(INDEX(Reference!$M:$N,MATCH($C1480,Reference!$M:$M,0),2),"Exclude")</f>
        <v>Union Labor</v>
      </c>
      <c r="O1480" s="14" t="str">
        <f>VLOOKUP(X1480,'Department Detail'!$A$2:$F$5229,5,FALSE)</f>
        <v>Business Services - Legal &amp; Regulatory</v>
      </c>
      <c r="R1480" s="76"/>
      <c r="X1480" s="14">
        <v>6420</v>
      </c>
    </row>
    <row r="1481" spans="1:24" s="14" customFormat="1" ht="15" thickBot="1" x14ac:dyDescent="0.35">
      <c r="A1481" s="13"/>
      <c r="B1481" s="57" t="s">
        <v>728</v>
      </c>
      <c r="C1481" s="57" t="s">
        <v>186</v>
      </c>
      <c r="D1481" s="56">
        <v>12121.383999999998</v>
      </c>
      <c r="E1481" s="56"/>
      <c r="F1481" s="14">
        <f>IF(AND(LEFT($C1481,4)&lt;&gt;"8310")*OR(_xlfn.IFNA(MATCH(LEFT($B1481,8),Reference!$E:$E,0),0),(_xlfn.IFNA(MATCH(MID($B1481,5,4),Reference!$E:$E,0),0))),$D1481,)</f>
        <v>0</v>
      </c>
      <c r="G1481" s="14">
        <f t="shared" si="130"/>
        <v>0</v>
      </c>
      <c r="H1481" s="14">
        <f t="shared" si="131"/>
        <v>0</v>
      </c>
      <c r="I1481" s="14">
        <f>IF(AND(F1481=0,G1481=0,H1481=0,_xlfn.IFNA(MATCH(LEFT($B1481,8),Reference!$G:$G,0),0)),0,
IF(AND(F1481=0,G1481=0,H1481=0,_xlfn.IFNA(MATCH(LEFT($B1481,8),Reference!$H:$H,0),0)),$D1481,
IF(AND(F1481=0,G1481=0,H1481=0,_xlfn.IFNA(MATCH(LEFT($C1481,4),Reference!$H:$H,0),0)),$D1481,
IF((AND(F1481=0,G1481=0,H1481=0,(_xlfn.IFNA(MATCH(LEFT($B1481,4),Reference!$H:$H,0),0)))),$D1481,
IF(AND(F1481=0,G1481=0,H1481=0,_xlfn.IFNA(MATCH(MID($B1481,5,4),Reference!$H:$H,0),0),LEFT($C1481,4)&lt;&gt;"8865"),$D1481,0)))))</f>
        <v>0</v>
      </c>
      <c r="J1481" s="14">
        <f t="shared" si="132"/>
        <v>12121.383999999998</v>
      </c>
      <c r="K1481" s="14">
        <f t="shared" si="133"/>
        <v>12121.383999999998</v>
      </c>
      <c r="L1481" s="14">
        <f t="shared" si="134"/>
        <v>0</v>
      </c>
      <c r="M1481" s="14" t="str">
        <f>IFERROR(IFERROR(INDEX(Reference!$C:$C,MATCH(VALUE(LEFT(B1481,(FIND("-",B1481,1)-1))),Reference!$B:$B,0)),INDEX(Reference!$C:$C,MATCH((LEFT(B1481,(FIND("-",B1481,1)-1))),Reference!$B:$B,0))),IFERROR(IF(FIND("-",B1481),"Asset Management",""),""))</f>
        <v>DBU/Power Systems Tech</v>
      </c>
      <c r="N1481" s="14" t="str">
        <f>_xlfn.IFNA(INDEX(Reference!$M:$N,MATCH($C1481,Reference!$M:$M,0),2),"Exclude")</f>
        <v>Union Labor</v>
      </c>
      <c r="O1481" s="14" t="str">
        <f>VLOOKUP(X1481,'Department Detail'!$A$2:$F$5229,5,FALSE)</f>
        <v>Business Services - Legal &amp; Regulatory</v>
      </c>
      <c r="R1481" s="76"/>
      <c r="X1481" s="14">
        <v>6420</v>
      </c>
    </row>
    <row r="1482" spans="1:24" s="14" customFormat="1" ht="15" thickBot="1" x14ac:dyDescent="0.35">
      <c r="A1482" s="13"/>
      <c r="B1482" s="57" t="s">
        <v>728</v>
      </c>
      <c r="C1482" s="57" t="s">
        <v>231</v>
      </c>
      <c r="D1482" s="56">
        <v>40</v>
      </c>
      <c r="E1482" s="56"/>
      <c r="F1482" s="14">
        <f>IF(AND(LEFT($C1482,4)&lt;&gt;"8310")*OR(_xlfn.IFNA(MATCH(LEFT($B1482,8),Reference!$E:$E,0),0),(_xlfn.IFNA(MATCH(MID($B1482,5,4),Reference!$E:$E,0),0))),$D1482,)</f>
        <v>0</v>
      </c>
      <c r="G1482" s="14">
        <f t="shared" si="130"/>
        <v>0</v>
      </c>
      <c r="H1482" s="14">
        <f t="shared" si="131"/>
        <v>0</v>
      </c>
      <c r="I1482" s="14">
        <f>IF(AND(F1482=0,G1482=0,H1482=0,_xlfn.IFNA(MATCH(LEFT($B1482,8),Reference!$G:$G,0),0)),0,
IF(AND(F1482=0,G1482=0,H1482=0,_xlfn.IFNA(MATCH(LEFT($B1482,8),Reference!$H:$H,0),0)),$D1482,
IF(AND(F1482=0,G1482=0,H1482=0,_xlfn.IFNA(MATCH(LEFT($C1482,4),Reference!$H:$H,0),0)),$D1482,
IF((AND(F1482=0,G1482=0,H1482=0,(_xlfn.IFNA(MATCH(LEFT($B1482,4),Reference!$H:$H,0),0)))),$D1482,
IF(AND(F1482=0,G1482=0,H1482=0,_xlfn.IFNA(MATCH(MID($B1482,5,4),Reference!$H:$H,0),0),LEFT($C1482,4)&lt;&gt;"8865"),$D1482,0)))))</f>
        <v>0</v>
      </c>
      <c r="J1482" s="14">
        <f t="shared" si="132"/>
        <v>40</v>
      </c>
      <c r="K1482" s="14">
        <f t="shared" si="133"/>
        <v>40</v>
      </c>
      <c r="L1482" s="14">
        <f t="shared" si="134"/>
        <v>0</v>
      </c>
      <c r="M1482" s="14" t="str">
        <f>IFERROR(IFERROR(INDEX(Reference!$C:$C,MATCH(VALUE(LEFT(B1482,(FIND("-",B1482,1)-1))),Reference!$B:$B,0)),INDEX(Reference!$C:$C,MATCH((LEFT(B1482,(FIND("-",B1482,1)-1))),Reference!$B:$B,0))),IFERROR(IF(FIND("-",B1482),"Asset Management",""),""))</f>
        <v>DBU/Power Systems Tech</v>
      </c>
      <c r="N1482" s="14" t="str">
        <f>_xlfn.IFNA(INDEX(Reference!$M:$N,MATCH($C1482,Reference!$M:$M,0),2),"Exclude")</f>
        <v>Nonlabor</v>
      </c>
      <c r="O1482" s="14" t="str">
        <f>VLOOKUP(X1482,'Department Detail'!$A$2:$F$5229,5,FALSE)</f>
        <v>Business Services - Legal &amp; Regulatory</v>
      </c>
      <c r="R1482" s="76"/>
      <c r="X1482" s="14">
        <v>6420</v>
      </c>
    </row>
    <row r="1483" spans="1:24" s="14" customFormat="1" ht="15" thickBot="1" x14ac:dyDescent="0.35">
      <c r="A1483" s="13"/>
      <c r="B1483" s="57" t="s">
        <v>728</v>
      </c>
      <c r="C1483" s="57" t="s">
        <v>182</v>
      </c>
      <c r="D1483" s="56">
        <v>1290.48</v>
      </c>
      <c r="E1483" s="56"/>
      <c r="F1483" s="14">
        <f>IF(AND(LEFT($C1483,4)&lt;&gt;"8310")*OR(_xlfn.IFNA(MATCH(LEFT($B1483,8),Reference!$E:$E,0),0),(_xlfn.IFNA(MATCH(MID($B1483,5,4),Reference!$E:$E,0),0))),$D1483,)</f>
        <v>0</v>
      </c>
      <c r="G1483" s="14">
        <f t="shared" si="130"/>
        <v>0</v>
      </c>
      <c r="H1483" s="14">
        <f t="shared" si="131"/>
        <v>0</v>
      </c>
      <c r="I1483" s="14">
        <f>IF(AND(F1483=0,G1483=0,H1483=0,_xlfn.IFNA(MATCH(LEFT($B1483,8),Reference!$G:$G,0),0)),0,
IF(AND(F1483=0,G1483=0,H1483=0,_xlfn.IFNA(MATCH(LEFT($B1483,8),Reference!$H:$H,0),0)),$D1483,
IF(AND(F1483=0,G1483=0,H1483=0,_xlfn.IFNA(MATCH(LEFT($C1483,4),Reference!$H:$H,0),0)),$D1483,
IF((AND(F1483=0,G1483=0,H1483=0,(_xlfn.IFNA(MATCH(LEFT($B1483,4),Reference!$H:$H,0),0)))),$D1483,
IF(AND(F1483=0,G1483=0,H1483=0,_xlfn.IFNA(MATCH(MID($B1483,5,4),Reference!$H:$H,0),0),LEFT($C1483,4)&lt;&gt;"8865"),$D1483,0)))))</f>
        <v>0</v>
      </c>
      <c r="J1483" s="14">
        <f t="shared" si="132"/>
        <v>1290.48</v>
      </c>
      <c r="K1483" s="14">
        <f t="shared" si="133"/>
        <v>1290.48</v>
      </c>
      <c r="L1483" s="14">
        <f t="shared" si="134"/>
        <v>0</v>
      </c>
      <c r="M1483" s="14" t="str">
        <f>IFERROR(IFERROR(INDEX(Reference!$C:$C,MATCH(VALUE(LEFT(B1483,(FIND("-",B1483,1)-1))),Reference!$B:$B,0)),INDEX(Reference!$C:$C,MATCH((LEFT(B1483,(FIND("-",B1483,1)-1))),Reference!$B:$B,0))),IFERROR(IF(FIND("-",B1483),"Asset Management",""),""))</f>
        <v>DBU/Power Systems Tech</v>
      </c>
      <c r="N1483" s="14" t="str">
        <f>_xlfn.IFNA(INDEX(Reference!$M:$N,MATCH($C1483,Reference!$M:$M,0),2),"Exclude")</f>
        <v>Nonlabor</v>
      </c>
      <c r="O1483" s="14" t="str">
        <f>VLOOKUP(X1483,'Department Detail'!$A$2:$F$5229,5,FALSE)</f>
        <v>Business Services - Legal &amp; Regulatory</v>
      </c>
      <c r="R1483" s="76"/>
      <c r="X1483" s="14">
        <v>6420</v>
      </c>
    </row>
    <row r="1484" spans="1:24" s="14" customFormat="1" ht="15" thickBot="1" x14ac:dyDescent="0.35">
      <c r="A1484" s="13"/>
      <c r="B1484" s="57" t="s">
        <v>728</v>
      </c>
      <c r="C1484" s="57" t="s">
        <v>191</v>
      </c>
      <c r="D1484" s="56">
        <v>4421.576</v>
      </c>
      <c r="E1484" s="56"/>
      <c r="F1484" s="14">
        <f>IF(AND(LEFT($C1484,4)&lt;&gt;"8310")*OR(_xlfn.IFNA(MATCH(LEFT($B1484,8),Reference!$E:$E,0),0),(_xlfn.IFNA(MATCH(MID($B1484,5,4),Reference!$E:$E,0),0))),$D1484,)</f>
        <v>0</v>
      </c>
      <c r="G1484" s="14">
        <f t="shared" si="130"/>
        <v>0</v>
      </c>
      <c r="H1484" s="14">
        <f t="shared" si="131"/>
        <v>0</v>
      </c>
      <c r="I1484" s="14">
        <f>IF(AND(F1484=0,G1484=0,H1484=0,_xlfn.IFNA(MATCH(LEFT($B1484,8),Reference!$G:$G,0),0)),0,
IF(AND(F1484=0,G1484=0,H1484=0,_xlfn.IFNA(MATCH(LEFT($B1484,8),Reference!$H:$H,0),0)),$D1484,
IF(AND(F1484=0,G1484=0,H1484=0,_xlfn.IFNA(MATCH(LEFT($C1484,4),Reference!$H:$H,0),0)),$D1484,
IF((AND(F1484=0,G1484=0,H1484=0,(_xlfn.IFNA(MATCH(LEFT($B1484,4),Reference!$H:$H,0),0)))),$D1484,
IF(AND(F1484=0,G1484=0,H1484=0,_xlfn.IFNA(MATCH(MID($B1484,5,4),Reference!$H:$H,0),0),LEFT($C1484,4)&lt;&gt;"8865"),$D1484,0)))))</f>
        <v>0</v>
      </c>
      <c r="J1484" s="14">
        <f t="shared" si="132"/>
        <v>4421.576</v>
      </c>
      <c r="K1484" s="14">
        <f t="shared" si="133"/>
        <v>4421.576</v>
      </c>
      <c r="L1484" s="14">
        <f t="shared" si="134"/>
        <v>0</v>
      </c>
      <c r="M1484" s="14" t="str">
        <f>IFERROR(IFERROR(INDEX(Reference!$C:$C,MATCH(VALUE(LEFT(B1484,(FIND("-",B1484,1)-1))),Reference!$B:$B,0)),INDEX(Reference!$C:$C,MATCH((LEFT(B1484,(FIND("-",B1484,1)-1))),Reference!$B:$B,0))),IFERROR(IF(FIND("-",B1484),"Asset Management",""),""))</f>
        <v>DBU/Power Systems Tech</v>
      </c>
      <c r="N1484" s="14" t="str">
        <f>_xlfn.IFNA(INDEX(Reference!$M:$N,MATCH($C1484,Reference!$M:$M,0),2),"Exclude")</f>
        <v>Union Labor</v>
      </c>
      <c r="O1484" s="14" t="str">
        <f>VLOOKUP(X1484,'Department Detail'!$A$2:$F$5229,5,FALSE)</f>
        <v>Business Services - Legal &amp; Regulatory</v>
      </c>
      <c r="R1484" s="76"/>
      <c r="X1484" s="14">
        <v>6420</v>
      </c>
    </row>
    <row r="1485" spans="1:24" s="14" customFormat="1" ht="15" thickBot="1" x14ac:dyDescent="0.35">
      <c r="A1485" s="13"/>
      <c r="B1485" s="57" t="s">
        <v>729</v>
      </c>
      <c r="C1485" s="57" t="s">
        <v>186</v>
      </c>
      <c r="D1485" s="56">
        <v>11514.031999999999</v>
      </c>
      <c r="E1485" s="56"/>
      <c r="F1485" s="14">
        <f>IF(AND(LEFT($C1485,4)&lt;&gt;"8310")*OR(_xlfn.IFNA(MATCH(LEFT($B1485,8),Reference!$E:$E,0),0),(_xlfn.IFNA(MATCH(MID($B1485,5,4),Reference!$E:$E,0),0))),$D1485,)</f>
        <v>0</v>
      </c>
      <c r="G1485" s="14">
        <f t="shared" si="130"/>
        <v>0</v>
      </c>
      <c r="H1485" s="14">
        <f t="shared" si="131"/>
        <v>0</v>
      </c>
      <c r="I1485" s="14">
        <f>IF(AND(F1485=0,G1485=0,H1485=0,_xlfn.IFNA(MATCH(LEFT($B1485,8),Reference!$G:$G,0),0)),0,
IF(AND(F1485=0,G1485=0,H1485=0,_xlfn.IFNA(MATCH(LEFT($B1485,8),Reference!$H:$H,0),0)),$D1485,
IF(AND(F1485=0,G1485=0,H1485=0,_xlfn.IFNA(MATCH(LEFT($C1485,4),Reference!$H:$H,0),0)),$D1485,
IF((AND(F1485=0,G1485=0,H1485=0,(_xlfn.IFNA(MATCH(LEFT($B1485,4),Reference!$H:$H,0),0)))),$D1485,
IF(AND(F1485=0,G1485=0,H1485=0,_xlfn.IFNA(MATCH(MID($B1485,5,4),Reference!$H:$H,0),0),LEFT($C1485,4)&lt;&gt;"8865"),$D1485,0)))))</f>
        <v>0</v>
      </c>
      <c r="J1485" s="14">
        <f t="shared" si="132"/>
        <v>11514.031999999999</v>
      </c>
      <c r="K1485" s="14">
        <f t="shared" si="133"/>
        <v>11514.031999999999</v>
      </c>
      <c r="L1485" s="14">
        <f t="shared" si="134"/>
        <v>0</v>
      </c>
      <c r="M1485" s="14" t="str">
        <f>IFERROR(IFERROR(INDEX(Reference!$C:$C,MATCH(VALUE(LEFT(B1485,(FIND("-",B1485,1)-1))),Reference!$B:$B,0)),INDEX(Reference!$C:$C,MATCH((LEFT(B1485,(FIND("-",B1485,1)-1))),Reference!$B:$B,0))),IFERROR(IF(FIND("-",B1485),"Asset Management",""),""))</f>
        <v>DBU/Power Systems Tech</v>
      </c>
      <c r="N1485" s="14" t="str">
        <f>_xlfn.IFNA(INDEX(Reference!$M:$N,MATCH($C1485,Reference!$M:$M,0),2),"Exclude")</f>
        <v>Union Labor</v>
      </c>
      <c r="O1485" s="14" t="str">
        <f>VLOOKUP(X1485,'Department Detail'!$A$2:$F$5229,5,FALSE)</f>
        <v>Business Services - Legal &amp; Regulatory</v>
      </c>
      <c r="R1485" s="76"/>
      <c r="X1485" s="14">
        <v>6420</v>
      </c>
    </row>
    <row r="1486" spans="1:24" s="14" customFormat="1" ht="15" thickBot="1" x14ac:dyDescent="0.35">
      <c r="A1486" s="13"/>
      <c r="B1486" s="57" t="s">
        <v>729</v>
      </c>
      <c r="C1486" s="57" t="s">
        <v>208</v>
      </c>
      <c r="D1486" s="56">
        <v>42.8</v>
      </c>
      <c r="E1486" s="56"/>
      <c r="F1486" s="14">
        <f>IF(AND(LEFT($C1486,4)&lt;&gt;"8310")*OR(_xlfn.IFNA(MATCH(LEFT($B1486,8),Reference!$E:$E,0),0),(_xlfn.IFNA(MATCH(MID($B1486,5,4),Reference!$E:$E,0),0))),$D1486,)</f>
        <v>0</v>
      </c>
      <c r="G1486" s="14">
        <f t="shared" si="130"/>
        <v>0</v>
      </c>
      <c r="H1486" s="14">
        <f t="shared" si="131"/>
        <v>0</v>
      </c>
      <c r="I1486" s="14">
        <f>IF(AND(F1486=0,G1486=0,H1486=0,_xlfn.IFNA(MATCH(LEFT($B1486,8),Reference!$G:$G,0),0)),0,
IF(AND(F1486=0,G1486=0,H1486=0,_xlfn.IFNA(MATCH(LEFT($B1486,8),Reference!$H:$H,0),0)),$D1486,
IF(AND(F1486=0,G1486=0,H1486=0,_xlfn.IFNA(MATCH(LEFT($C1486,4),Reference!$H:$H,0),0)),$D1486,
IF((AND(F1486=0,G1486=0,H1486=0,(_xlfn.IFNA(MATCH(LEFT($B1486,4),Reference!$H:$H,0),0)))),$D1486,
IF(AND(F1486=0,G1486=0,H1486=0,_xlfn.IFNA(MATCH(MID($B1486,5,4),Reference!$H:$H,0),0),LEFT($C1486,4)&lt;&gt;"8865"),$D1486,0)))))</f>
        <v>0</v>
      </c>
      <c r="J1486" s="14">
        <f t="shared" si="132"/>
        <v>42.8</v>
      </c>
      <c r="K1486" s="14">
        <f t="shared" si="133"/>
        <v>42.8</v>
      </c>
      <c r="L1486" s="14">
        <f t="shared" si="134"/>
        <v>0</v>
      </c>
      <c r="M1486" s="14" t="str">
        <f>IFERROR(IFERROR(INDEX(Reference!$C:$C,MATCH(VALUE(LEFT(B1486,(FIND("-",B1486,1)-1))),Reference!$B:$B,0)),INDEX(Reference!$C:$C,MATCH((LEFT(B1486,(FIND("-",B1486,1)-1))),Reference!$B:$B,0))),IFERROR(IF(FIND("-",B1486),"Asset Management",""),""))</f>
        <v>DBU/Power Systems Tech</v>
      </c>
      <c r="N1486" s="14" t="str">
        <f>_xlfn.IFNA(INDEX(Reference!$M:$N,MATCH($C1486,Reference!$M:$M,0),2),"Exclude")</f>
        <v>Inventory</v>
      </c>
      <c r="O1486" s="14" t="str">
        <f>VLOOKUP(X1486,'Department Detail'!$A$2:$F$5229,5,FALSE)</f>
        <v>Business Services - Legal &amp; Regulatory</v>
      </c>
      <c r="R1486" s="76"/>
      <c r="X1486" s="14">
        <v>6420</v>
      </c>
    </row>
    <row r="1487" spans="1:24" s="14" customFormat="1" ht="15" thickBot="1" x14ac:dyDescent="0.35">
      <c r="A1487" s="13"/>
      <c r="B1487" s="57" t="s">
        <v>729</v>
      </c>
      <c r="C1487" s="57" t="s">
        <v>182</v>
      </c>
      <c r="D1487" s="56">
        <v>2822.904</v>
      </c>
      <c r="E1487" s="56"/>
      <c r="F1487" s="14">
        <f>IF(AND(LEFT($C1487,4)&lt;&gt;"8310")*OR(_xlfn.IFNA(MATCH(LEFT($B1487,8),Reference!$E:$E,0),0),(_xlfn.IFNA(MATCH(MID($B1487,5,4),Reference!$E:$E,0),0))),$D1487,)</f>
        <v>0</v>
      </c>
      <c r="G1487" s="14">
        <f t="shared" si="130"/>
        <v>0</v>
      </c>
      <c r="H1487" s="14">
        <f t="shared" si="131"/>
        <v>0</v>
      </c>
      <c r="I1487" s="14">
        <f>IF(AND(F1487=0,G1487=0,H1487=0,_xlfn.IFNA(MATCH(LEFT($B1487,8),Reference!$G:$G,0),0)),0,
IF(AND(F1487=0,G1487=0,H1487=0,_xlfn.IFNA(MATCH(LEFT($B1487,8),Reference!$H:$H,0),0)),$D1487,
IF(AND(F1487=0,G1487=0,H1487=0,_xlfn.IFNA(MATCH(LEFT($C1487,4),Reference!$H:$H,0),0)),$D1487,
IF((AND(F1487=0,G1487=0,H1487=0,(_xlfn.IFNA(MATCH(LEFT($B1487,4),Reference!$H:$H,0),0)))),$D1487,
IF(AND(F1487=0,G1487=0,H1487=0,_xlfn.IFNA(MATCH(MID($B1487,5,4),Reference!$H:$H,0),0),LEFT($C1487,4)&lt;&gt;"8865"),$D1487,0)))))</f>
        <v>0</v>
      </c>
      <c r="J1487" s="14">
        <f t="shared" si="132"/>
        <v>2822.904</v>
      </c>
      <c r="K1487" s="14">
        <f t="shared" si="133"/>
        <v>2822.904</v>
      </c>
      <c r="L1487" s="14">
        <f t="shared" si="134"/>
        <v>0</v>
      </c>
      <c r="M1487" s="14" t="str">
        <f>IFERROR(IFERROR(INDEX(Reference!$C:$C,MATCH(VALUE(LEFT(B1487,(FIND("-",B1487,1)-1))),Reference!$B:$B,0)),INDEX(Reference!$C:$C,MATCH((LEFT(B1487,(FIND("-",B1487,1)-1))),Reference!$B:$B,0))),IFERROR(IF(FIND("-",B1487),"Asset Management",""),""))</f>
        <v>DBU/Power Systems Tech</v>
      </c>
      <c r="N1487" s="14" t="str">
        <f>_xlfn.IFNA(INDEX(Reference!$M:$N,MATCH($C1487,Reference!$M:$M,0),2),"Exclude")</f>
        <v>Nonlabor</v>
      </c>
      <c r="O1487" s="14" t="str">
        <f>VLOOKUP(X1487,'Department Detail'!$A$2:$F$5229,5,FALSE)</f>
        <v>Business Services - Legal &amp; Regulatory</v>
      </c>
      <c r="R1487" s="76"/>
      <c r="X1487" s="14">
        <v>6420</v>
      </c>
    </row>
    <row r="1488" spans="1:24" s="14" customFormat="1" ht="15" thickBot="1" x14ac:dyDescent="0.35">
      <c r="A1488" s="13"/>
      <c r="B1488" s="57" t="s">
        <v>729</v>
      </c>
      <c r="C1488" s="57" t="s">
        <v>191</v>
      </c>
      <c r="D1488" s="56">
        <v>3315.8739999999998</v>
      </c>
      <c r="E1488" s="56"/>
      <c r="F1488" s="14">
        <f>IF(AND(LEFT($C1488,4)&lt;&gt;"8310")*OR(_xlfn.IFNA(MATCH(LEFT($B1488,8),Reference!$E:$E,0),0),(_xlfn.IFNA(MATCH(MID($B1488,5,4),Reference!$E:$E,0),0))),$D1488,)</f>
        <v>0</v>
      </c>
      <c r="G1488" s="14">
        <f t="shared" si="130"/>
        <v>0</v>
      </c>
      <c r="H1488" s="14">
        <f t="shared" si="131"/>
        <v>0</v>
      </c>
      <c r="I1488" s="14">
        <f>IF(AND(F1488=0,G1488=0,H1488=0,_xlfn.IFNA(MATCH(LEFT($B1488,8),Reference!$G:$G,0),0)),0,
IF(AND(F1488=0,G1488=0,H1488=0,_xlfn.IFNA(MATCH(LEFT($B1488,8),Reference!$H:$H,0),0)),$D1488,
IF(AND(F1488=0,G1488=0,H1488=0,_xlfn.IFNA(MATCH(LEFT($C1488,4),Reference!$H:$H,0),0)),$D1488,
IF((AND(F1488=0,G1488=0,H1488=0,(_xlfn.IFNA(MATCH(LEFT($B1488,4),Reference!$H:$H,0),0)))),$D1488,
IF(AND(F1488=0,G1488=0,H1488=0,_xlfn.IFNA(MATCH(MID($B1488,5,4),Reference!$H:$H,0),0),LEFT($C1488,4)&lt;&gt;"8865"),$D1488,0)))))</f>
        <v>0</v>
      </c>
      <c r="J1488" s="14">
        <f t="shared" si="132"/>
        <v>3315.8739999999998</v>
      </c>
      <c r="K1488" s="14">
        <f t="shared" si="133"/>
        <v>3315.8739999999998</v>
      </c>
      <c r="L1488" s="14">
        <f t="shared" si="134"/>
        <v>0</v>
      </c>
      <c r="M1488" s="14" t="str">
        <f>IFERROR(IFERROR(INDEX(Reference!$C:$C,MATCH(VALUE(LEFT(B1488,(FIND("-",B1488,1)-1))),Reference!$B:$B,0)),INDEX(Reference!$C:$C,MATCH((LEFT(B1488,(FIND("-",B1488,1)-1))),Reference!$B:$B,0))),IFERROR(IF(FIND("-",B1488),"Asset Management",""),""))</f>
        <v>DBU/Power Systems Tech</v>
      </c>
      <c r="N1488" s="14" t="str">
        <f>_xlfn.IFNA(INDEX(Reference!$M:$N,MATCH($C1488,Reference!$M:$M,0),2),"Exclude")</f>
        <v>Union Labor</v>
      </c>
      <c r="O1488" s="14" t="str">
        <f>VLOOKUP(X1488,'Department Detail'!$A$2:$F$5229,5,FALSE)</f>
        <v>Business Services - Legal &amp; Regulatory</v>
      </c>
      <c r="R1488" s="76"/>
      <c r="X1488" s="14">
        <v>6420</v>
      </c>
    </row>
    <row r="1489" spans="1:24" s="14" customFormat="1" ht="15" thickBot="1" x14ac:dyDescent="0.35">
      <c r="A1489" s="13"/>
      <c r="B1489" s="57" t="s">
        <v>730</v>
      </c>
      <c r="C1489" s="57" t="s">
        <v>185</v>
      </c>
      <c r="D1489" s="56">
        <v>112.81600000000002</v>
      </c>
      <c r="E1489" s="56"/>
      <c r="F1489" s="14">
        <f>IF(AND(LEFT($C1489,4)&lt;&gt;"8310")*OR(_xlfn.IFNA(MATCH(LEFT($B1489,8),Reference!$E:$E,0),0),(_xlfn.IFNA(MATCH(MID($B1489,5,4),Reference!$E:$E,0),0))),$D1489,)</f>
        <v>0</v>
      </c>
      <c r="G1489" s="14">
        <f t="shared" si="130"/>
        <v>0</v>
      </c>
      <c r="H1489" s="14">
        <f t="shared" si="131"/>
        <v>0</v>
      </c>
      <c r="I1489" s="14">
        <f>IF(AND(F1489=0,G1489=0,H1489=0,_xlfn.IFNA(MATCH(LEFT($B1489,8),Reference!$G:$G,0),0)),0,
IF(AND(F1489=0,G1489=0,H1489=0,_xlfn.IFNA(MATCH(LEFT($B1489,8),Reference!$H:$H,0),0)),$D1489,
IF(AND(F1489=0,G1489=0,H1489=0,_xlfn.IFNA(MATCH(LEFT($C1489,4),Reference!$H:$H,0),0)),$D1489,
IF((AND(F1489=0,G1489=0,H1489=0,(_xlfn.IFNA(MATCH(LEFT($B1489,4),Reference!$H:$H,0),0)))),$D1489,
IF(AND(F1489=0,G1489=0,H1489=0,_xlfn.IFNA(MATCH(MID($B1489,5,4),Reference!$H:$H,0),0),LEFT($C1489,4)&lt;&gt;"8865"),$D1489,0)))))</f>
        <v>0</v>
      </c>
      <c r="J1489" s="14">
        <f t="shared" si="132"/>
        <v>112.81600000000002</v>
      </c>
      <c r="K1489" s="14">
        <f t="shared" si="133"/>
        <v>112.81600000000002</v>
      </c>
      <c r="L1489" s="14">
        <f t="shared" si="134"/>
        <v>0</v>
      </c>
      <c r="M1489" s="14" t="str">
        <f>IFERROR(IFERROR(INDEX(Reference!$C:$C,MATCH(VALUE(LEFT(B1489,(FIND("-",B1489,1)-1))),Reference!$B:$B,0)),INDEX(Reference!$C:$C,MATCH((LEFT(B1489,(FIND("-",B1489,1)-1))),Reference!$B:$B,0))),IFERROR(IF(FIND("-",B1489),"Asset Management",""),""))</f>
        <v>DBU/Power Systems Tech</v>
      </c>
      <c r="N1489" s="14" t="str">
        <f>_xlfn.IFNA(INDEX(Reference!$M:$N,MATCH($C1489,Reference!$M:$M,0),2),"Exclude")</f>
        <v>NonUnion Labor</v>
      </c>
      <c r="O1489" s="14" t="str">
        <f>VLOOKUP(X1489,'Department Detail'!$A$2:$F$5229,5,FALSE)</f>
        <v>Business Services - Legal &amp; Regulatory</v>
      </c>
      <c r="R1489" s="76"/>
      <c r="X1489" s="14">
        <v>6420</v>
      </c>
    </row>
    <row r="1490" spans="1:24" s="14" customFormat="1" ht="15" thickBot="1" x14ac:dyDescent="0.35">
      <c r="A1490" s="13"/>
      <c r="B1490" s="57" t="s">
        <v>730</v>
      </c>
      <c r="C1490" s="57" t="s">
        <v>186</v>
      </c>
      <c r="D1490" s="56">
        <v>2494.9680000000008</v>
      </c>
      <c r="E1490" s="56"/>
      <c r="F1490" s="14">
        <f>IF(AND(LEFT($C1490,4)&lt;&gt;"8310")*OR(_xlfn.IFNA(MATCH(LEFT($B1490,8),Reference!$E:$E,0),0),(_xlfn.IFNA(MATCH(MID($B1490,5,4),Reference!$E:$E,0),0))),$D1490,)</f>
        <v>0</v>
      </c>
      <c r="G1490" s="14">
        <f t="shared" si="130"/>
        <v>0</v>
      </c>
      <c r="H1490" s="14">
        <f t="shared" si="131"/>
        <v>0</v>
      </c>
      <c r="I1490" s="14">
        <f>IF(AND(F1490=0,G1490=0,H1490=0,_xlfn.IFNA(MATCH(LEFT($B1490,8),Reference!$G:$G,0),0)),0,
IF(AND(F1490=0,G1490=0,H1490=0,_xlfn.IFNA(MATCH(LEFT($B1490,8),Reference!$H:$H,0),0)),$D1490,
IF(AND(F1490=0,G1490=0,H1490=0,_xlfn.IFNA(MATCH(LEFT($C1490,4),Reference!$H:$H,0),0)),$D1490,
IF((AND(F1490=0,G1490=0,H1490=0,(_xlfn.IFNA(MATCH(LEFT($B1490,4),Reference!$H:$H,0),0)))),$D1490,
IF(AND(F1490=0,G1490=0,H1490=0,_xlfn.IFNA(MATCH(MID($B1490,5,4),Reference!$H:$H,0),0),LEFT($C1490,4)&lt;&gt;"8865"),$D1490,0)))))</f>
        <v>0</v>
      </c>
      <c r="J1490" s="14">
        <f t="shared" si="132"/>
        <v>2494.9680000000008</v>
      </c>
      <c r="K1490" s="14">
        <f t="shared" si="133"/>
        <v>2494.9680000000008</v>
      </c>
      <c r="L1490" s="14">
        <f t="shared" si="134"/>
        <v>0</v>
      </c>
      <c r="M1490" s="14" t="str">
        <f>IFERROR(IFERROR(INDEX(Reference!$C:$C,MATCH(VALUE(LEFT(B1490,(FIND("-",B1490,1)-1))),Reference!$B:$B,0)),INDEX(Reference!$C:$C,MATCH((LEFT(B1490,(FIND("-",B1490,1)-1))),Reference!$B:$B,0))),IFERROR(IF(FIND("-",B1490),"Asset Management",""),""))</f>
        <v>DBU/Power Systems Tech</v>
      </c>
      <c r="N1490" s="14" t="str">
        <f>_xlfn.IFNA(INDEX(Reference!$M:$N,MATCH($C1490,Reference!$M:$M,0),2),"Exclude")</f>
        <v>Union Labor</v>
      </c>
      <c r="O1490" s="14" t="str">
        <f>VLOOKUP(X1490,'Department Detail'!$A$2:$F$5229,5,FALSE)</f>
        <v>Business Services - Legal &amp; Regulatory</v>
      </c>
      <c r="R1490" s="76"/>
      <c r="X1490" s="14">
        <v>6420</v>
      </c>
    </row>
    <row r="1491" spans="1:24" s="14" customFormat="1" ht="15" thickBot="1" x14ac:dyDescent="0.35">
      <c r="A1491" s="13"/>
      <c r="B1491" s="57" t="s">
        <v>730</v>
      </c>
      <c r="C1491" s="57" t="s">
        <v>231</v>
      </c>
      <c r="D1491" s="56">
        <v>16.2</v>
      </c>
      <c r="E1491" s="56"/>
      <c r="F1491" s="14">
        <f>IF(AND(LEFT($C1491,4)&lt;&gt;"8310")*OR(_xlfn.IFNA(MATCH(LEFT($B1491,8),Reference!$E:$E,0),0),(_xlfn.IFNA(MATCH(MID($B1491,5,4),Reference!$E:$E,0),0))),$D1491,)</f>
        <v>0</v>
      </c>
      <c r="G1491" s="14">
        <f t="shared" si="130"/>
        <v>0</v>
      </c>
      <c r="H1491" s="14">
        <f t="shared" si="131"/>
        <v>0</v>
      </c>
      <c r="I1491" s="14">
        <f>IF(AND(F1491=0,G1491=0,H1491=0,_xlfn.IFNA(MATCH(LEFT($B1491,8),Reference!$G:$G,0),0)),0,
IF(AND(F1491=0,G1491=0,H1491=0,_xlfn.IFNA(MATCH(LEFT($B1491,8),Reference!$H:$H,0),0)),$D1491,
IF(AND(F1491=0,G1491=0,H1491=0,_xlfn.IFNA(MATCH(LEFT($C1491,4),Reference!$H:$H,0),0)),$D1491,
IF((AND(F1491=0,G1491=0,H1491=0,(_xlfn.IFNA(MATCH(LEFT($B1491,4),Reference!$H:$H,0),0)))),$D1491,
IF(AND(F1491=0,G1491=0,H1491=0,_xlfn.IFNA(MATCH(MID($B1491,5,4),Reference!$H:$H,0),0),LEFT($C1491,4)&lt;&gt;"8865"),$D1491,0)))))</f>
        <v>0</v>
      </c>
      <c r="J1491" s="14">
        <f t="shared" si="132"/>
        <v>16.2</v>
      </c>
      <c r="K1491" s="14">
        <f t="shared" si="133"/>
        <v>16.2</v>
      </c>
      <c r="L1491" s="14">
        <f t="shared" si="134"/>
        <v>0</v>
      </c>
      <c r="M1491" s="14" t="str">
        <f>IFERROR(IFERROR(INDEX(Reference!$C:$C,MATCH(VALUE(LEFT(B1491,(FIND("-",B1491,1)-1))),Reference!$B:$B,0)),INDEX(Reference!$C:$C,MATCH((LEFT(B1491,(FIND("-",B1491,1)-1))),Reference!$B:$B,0))),IFERROR(IF(FIND("-",B1491),"Asset Management",""),""))</f>
        <v>DBU/Power Systems Tech</v>
      </c>
      <c r="N1491" s="14" t="str">
        <f>_xlfn.IFNA(INDEX(Reference!$M:$N,MATCH($C1491,Reference!$M:$M,0),2),"Exclude")</f>
        <v>Nonlabor</v>
      </c>
      <c r="O1491" s="14" t="str">
        <f>VLOOKUP(X1491,'Department Detail'!$A$2:$F$5229,5,FALSE)</f>
        <v>Business Services - Legal &amp; Regulatory</v>
      </c>
      <c r="R1491" s="76"/>
      <c r="X1491" s="14">
        <v>6420</v>
      </c>
    </row>
    <row r="1492" spans="1:24" s="14" customFormat="1" ht="15" thickBot="1" x14ac:dyDescent="0.35">
      <c r="A1492" s="13"/>
      <c r="B1492" s="57" t="s">
        <v>730</v>
      </c>
      <c r="C1492" s="57" t="s">
        <v>191</v>
      </c>
      <c r="D1492" s="56">
        <v>774.976</v>
      </c>
      <c r="E1492" s="56"/>
      <c r="F1492" s="14">
        <f>IF(AND(LEFT($C1492,4)&lt;&gt;"8310")*OR(_xlfn.IFNA(MATCH(LEFT($B1492,8),Reference!$E:$E,0),0),(_xlfn.IFNA(MATCH(MID($B1492,5,4),Reference!$E:$E,0),0))),$D1492,)</f>
        <v>0</v>
      </c>
      <c r="G1492" s="14">
        <f t="shared" si="130"/>
        <v>0</v>
      </c>
      <c r="H1492" s="14">
        <f t="shared" si="131"/>
        <v>0</v>
      </c>
      <c r="I1492" s="14">
        <f>IF(AND(F1492=0,G1492=0,H1492=0,_xlfn.IFNA(MATCH(LEFT($B1492,8),Reference!$G:$G,0),0)),0,
IF(AND(F1492=0,G1492=0,H1492=0,_xlfn.IFNA(MATCH(LEFT($B1492,8),Reference!$H:$H,0),0)),$D1492,
IF(AND(F1492=0,G1492=0,H1492=0,_xlfn.IFNA(MATCH(LEFT($C1492,4),Reference!$H:$H,0),0)),$D1492,
IF((AND(F1492=0,G1492=0,H1492=0,(_xlfn.IFNA(MATCH(LEFT($B1492,4),Reference!$H:$H,0),0)))),$D1492,
IF(AND(F1492=0,G1492=0,H1492=0,_xlfn.IFNA(MATCH(MID($B1492,5,4),Reference!$H:$H,0),0),LEFT($C1492,4)&lt;&gt;"8865"),$D1492,0)))))</f>
        <v>0</v>
      </c>
      <c r="J1492" s="14">
        <f t="shared" si="132"/>
        <v>774.976</v>
      </c>
      <c r="K1492" s="14">
        <f t="shared" si="133"/>
        <v>774.976</v>
      </c>
      <c r="L1492" s="14">
        <f t="shared" si="134"/>
        <v>0</v>
      </c>
      <c r="M1492" s="14" t="str">
        <f>IFERROR(IFERROR(INDEX(Reference!$C:$C,MATCH(VALUE(LEFT(B1492,(FIND("-",B1492,1)-1))),Reference!$B:$B,0)),INDEX(Reference!$C:$C,MATCH((LEFT(B1492,(FIND("-",B1492,1)-1))),Reference!$B:$B,0))),IFERROR(IF(FIND("-",B1492),"Asset Management",""),""))</f>
        <v>DBU/Power Systems Tech</v>
      </c>
      <c r="N1492" s="14" t="str">
        <f>_xlfn.IFNA(INDEX(Reference!$M:$N,MATCH($C1492,Reference!$M:$M,0),2),"Exclude")</f>
        <v>Union Labor</v>
      </c>
      <c r="O1492" s="14" t="str">
        <f>VLOOKUP(X1492,'Department Detail'!$A$2:$F$5229,5,FALSE)</f>
        <v>Business Services - Legal &amp; Regulatory</v>
      </c>
      <c r="R1492" s="76"/>
      <c r="X1492" s="14">
        <v>6420</v>
      </c>
    </row>
    <row r="1493" spans="1:24" s="14" customFormat="1" ht="15" thickBot="1" x14ac:dyDescent="0.35">
      <c r="A1493" s="13"/>
      <c r="B1493" s="57" t="s">
        <v>731</v>
      </c>
      <c r="C1493" s="57" t="s">
        <v>190</v>
      </c>
      <c r="D1493" s="56">
        <v>7926.5499999999993</v>
      </c>
      <c r="E1493" s="56"/>
      <c r="F1493" s="14">
        <f>IF(AND(LEFT($C1493,4)&lt;&gt;"8310")*OR(_xlfn.IFNA(MATCH(LEFT($B1493,8),Reference!$E:$E,0),0),(_xlfn.IFNA(MATCH(MID($B1493,5,4),Reference!$E:$E,0),0))),$D1493,)</f>
        <v>0</v>
      </c>
      <c r="G1493" s="14">
        <f t="shared" si="130"/>
        <v>0</v>
      </c>
      <c r="H1493" s="14">
        <f t="shared" si="131"/>
        <v>0</v>
      </c>
      <c r="I1493" s="14">
        <f>IF(AND(F1493=0,G1493=0,H1493=0,_xlfn.IFNA(MATCH(LEFT($B1493,8),Reference!$G:$G,0),0)),0,
IF(AND(F1493=0,G1493=0,H1493=0,_xlfn.IFNA(MATCH(LEFT($B1493,8),Reference!$H:$H,0),0)),$D1493,
IF(AND(F1493=0,G1493=0,H1493=0,_xlfn.IFNA(MATCH(LEFT($C1493,4),Reference!$H:$H,0),0)),$D1493,
IF((AND(F1493=0,G1493=0,H1493=0,(_xlfn.IFNA(MATCH(LEFT($B1493,4),Reference!$H:$H,0),0)))),$D1493,
IF(AND(F1493=0,G1493=0,H1493=0,_xlfn.IFNA(MATCH(MID($B1493,5,4),Reference!$H:$H,0),0),LEFT($C1493,4)&lt;&gt;"8865"),$D1493,0)))))</f>
        <v>0</v>
      </c>
      <c r="J1493" s="14">
        <f t="shared" si="132"/>
        <v>7926.5499999999993</v>
      </c>
      <c r="K1493" s="14">
        <f t="shared" si="133"/>
        <v>7926.5499999999993</v>
      </c>
      <c r="L1493" s="14">
        <f t="shared" si="134"/>
        <v>0</v>
      </c>
      <c r="M1493" s="14" t="str">
        <f>IFERROR(IFERROR(INDEX(Reference!$C:$C,MATCH(VALUE(LEFT(B1493,(FIND("-",B1493,1)-1))),Reference!$B:$B,0)),INDEX(Reference!$C:$C,MATCH((LEFT(B1493,(FIND("-",B1493,1)-1))),Reference!$B:$B,0))),IFERROR(IF(FIND("-",B1493),"Asset Management",""),""))</f>
        <v>DBU/Power Systems Tech</v>
      </c>
      <c r="N1493" s="14" t="str">
        <f>_xlfn.IFNA(INDEX(Reference!$M:$N,MATCH($C1493,Reference!$M:$M,0),2),"Exclude")</f>
        <v>Nonlabor</v>
      </c>
      <c r="O1493" s="14" t="str">
        <f>VLOOKUP(X1493,'Department Detail'!$A$2:$F$5229,5,FALSE)</f>
        <v>Business Services - Legal &amp; Regulatory</v>
      </c>
      <c r="R1493" s="76"/>
      <c r="X1493" s="14">
        <v>6420</v>
      </c>
    </row>
    <row r="1494" spans="1:24" s="14" customFormat="1" ht="15" thickBot="1" x14ac:dyDescent="0.35">
      <c r="A1494" s="13"/>
      <c r="B1494" s="57" t="s">
        <v>731</v>
      </c>
      <c r="C1494" s="57" t="s">
        <v>185</v>
      </c>
      <c r="D1494" s="56">
        <v>73.096000000000004</v>
      </c>
      <c r="E1494" s="56"/>
      <c r="F1494" s="14">
        <f>IF(AND(LEFT($C1494,4)&lt;&gt;"8310")*OR(_xlfn.IFNA(MATCH(LEFT($B1494,8),Reference!$E:$E,0),0),(_xlfn.IFNA(MATCH(MID($B1494,5,4),Reference!$E:$E,0),0))),$D1494,)</f>
        <v>0</v>
      </c>
      <c r="G1494" s="14">
        <f t="shared" si="130"/>
        <v>0</v>
      </c>
      <c r="H1494" s="14">
        <f t="shared" si="131"/>
        <v>0</v>
      </c>
      <c r="I1494" s="14">
        <f>IF(AND(F1494=0,G1494=0,H1494=0,_xlfn.IFNA(MATCH(LEFT($B1494,8),Reference!$G:$G,0),0)),0,
IF(AND(F1494=0,G1494=0,H1494=0,_xlfn.IFNA(MATCH(LEFT($B1494,8),Reference!$H:$H,0),0)),$D1494,
IF(AND(F1494=0,G1494=0,H1494=0,_xlfn.IFNA(MATCH(LEFT($C1494,4),Reference!$H:$H,0),0)),$D1494,
IF((AND(F1494=0,G1494=0,H1494=0,(_xlfn.IFNA(MATCH(LEFT($B1494,4),Reference!$H:$H,0),0)))),$D1494,
IF(AND(F1494=0,G1494=0,H1494=0,_xlfn.IFNA(MATCH(MID($B1494,5,4),Reference!$H:$H,0),0),LEFT($C1494,4)&lt;&gt;"8865"),$D1494,0)))))</f>
        <v>0</v>
      </c>
      <c r="J1494" s="14">
        <f t="shared" si="132"/>
        <v>73.096000000000004</v>
      </c>
      <c r="K1494" s="14">
        <f t="shared" si="133"/>
        <v>73.096000000000004</v>
      </c>
      <c r="L1494" s="14">
        <f t="shared" si="134"/>
        <v>0</v>
      </c>
      <c r="M1494" s="14" t="str">
        <f>IFERROR(IFERROR(INDEX(Reference!$C:$C,MATCH(VALUE(LEFT(B1494,(FIND("-",B1494,1)-1))),Reference!$B:$B,0)),INDEX(Reference!$C:$C,MATCH((LEFT(B1494,(FIND("-",B1494,1)-1))),Reference!$B:$B,0))),IFERROR(IF(FIND("-",B1494),"Asset Management",""),""))</f>
        <v>DBU/Power Systems Tech</v>
      </c>
      <c r="N1494" s="14" t="str">
        <f>_xlfn.IFNA(INDEX(Reference!$M:$N,MATCH($C1494,Reference!$M:$M,0),2),"Exclude")</f>
        <v>NonUnion Labor</v>
      </c>
      <c r="O1494" s="14" t="str">
        <f>VLOOKUP(X1494,'Department Detail'!$A$2:$F$5229,5,FALSE)</f>
        <v>Business Services - Legal &amp; Regulatory</v>
      </c>
      <c r="R1494" s="76"/>
      <c r="X1494" s="14">
        <v>6420</v>
      </c>
    </row>
    <row r="1495" spans="1:24" s="14" customFormat="1" ht="15" thickBot="1" x14ac:dyDescent="0.35">
      <c r="A1495" s="13"/>
      <c r="B1495" s="57" t="s">
        <v>731</v>
      </c>
      <c r="C1495" s="57" t="s">
        <v>186</v>
      </c>
      <c r="D1495" s="56">
        <v>47203.508000000002</v>
      </c>
      <c r="E1495" s="56"/>
      <c r="F1495" s="14">
        <f>IF(AND(LEFT($C1495,4)&lt;&gt;"8310")*OR(_xlfn.IFNA(MATCH(LEFT($B1495,8),Reference!$E:$E,0),0),(_xlfn.IFNA(MATCH(MID($B1495,5,4),Reference!$E:$E,0),0))),$D1495,)</f>
        <v>0</v>
      </c>
      <c r="G1495" s="14">
        <f t="shared" si="130"/>
        <v>0</v>
      </c>
      <c r="H1495" s="14">
        <f t="shared" si="131"/>
        <v>0</v>
      </c>
      <c r="I1495" s="14">
        <f>IF(AND(F1495=0,G1495=0,H1495=0,_xlfn.IFNA(MATCH(LEFT($B1495,8),Reference!$G:$G,0),0)),0,
IF(AND(F1495=0,G1495=0,H1495=0,_xlfn.IFNA(MATCH(LEFT($B1495,8),Reference!$H:$H,0),0)),$D1495,
IF(AND(F1495=0,G1495=0,H1495=0,_xlfn.IFNA(MATCH(LEFT($C1495,4),Reference!$H:$H,0),0)),$D1495,
IF((AND(F1495=0,G1495=0,H1495=0,(_xlfn.IFNA(MATCH(LEFT($B1495,4),Reference!$H:$H,0),0)))),$D1495,
IF(AND(F1495=0,G1495=0,H1495=0,_xlfn.IFNA(MATCH(MID($B1495,5,4),Reference!$H:$H,0),0),LEFT($C1495,4)&lt;&gt;"8865"),$D1495,0)))))</f>
        <v>0</v>
      </c>
      <c r="J1495" s="14">
        <f t="shared" si="132"/>
        <v>47203.508000000002</v>
      </c>
      <c r="K1495" s="14">
        <f t="shared" si="133"/>
        <v>47203.508000000002</v>
      </c>
      <c r="L1495" s="14">
        <f t="shared" si="134"/>
        <v>0</v>
      </c>
      <c r="M1495" s="14" t="str">
        <f>IFERROR(IFERROR(INDEX(Reference!$C:$C,MATCH(VALUE(LEFT(B1495,(FIND("-",B1495,1)-1))),Reference!$B:$B,0)),INDEX(Reference!$C:$C,MATCH((LEFT(B1495,(FIND("-",B1495,1)-1))),Reference!$B:$B,0))),IFERROR(IF(FIND("-",B1495),"Asset Management",""),""))</f>
        <v>DBU/Power Systems Tech</v>
      </c>
      <c r="N1495" s="14" t="str">
        <f>_xlfn.IFNA(INDEX(Reference!$M:$N,MATCH($C1495,Reference!$M:$M,0),2),"Exclude")</f>
        <v>Union Labor</v>
      </c>
      <c r="O1495" s="14" t="str">
        <f>VLOOKUP(X1495,'Department Detail'!$A$2:$F$5229,5,FALSE)</f>
        <v>Business Services - Legal &amp; Regulatory</v>
      </c>
      <c r="R1495" s="76"/>
      <c r="X1495" s="14">
        <v>6420</v>
      </c>
    </row>
    <row r="1496" spans="1:24" s="14" customFormat="1" ht="15" thickBot="1" x14ac:dyDescent="0.35">
      <c r="A1496" s="13"/>
      <c r="B1496" s="57" t="s">
        <v>731</v>
      </c>
      <c r="C1496" s="57" t="s">
        <v>197</v>
      </c>
      <c r="D1496" s="56">
        <v>122.76800000000001</v>
      </c>
      <c r="E1496" s="56"/>
      <c r="F1496" s="14">
        <f>IF(AND(LEFT($C1496,4)&lt;&gt;"8310")*OR(_xlfn.IFNA(MATCH(LEFT($B1496,8),Reference!$E:$E,0),0),(_xlfn.IFNA(MATCH(MID($B1496,5,4),Reference!$E:$E,0),0))),$D1496,)</f>
        <v>0</v>
      </c>
      <c r="G1496" s="14">
        <f t="shared" si="130"/>
        <v>0</v>
      </c>
      <c r="H1496" s="14">
        <f t="shared" si="131"/>
        <v>0</v>
      </c>
      <c r="I1496" s="14">
        <f>IF(AND(F1496=0,G1496=0,H1496=0,_xlfn.IFNA(MATCH(LEFT($B1496,8),Reference!$G:$G,0),0)),0,
IF(AND(F1496=0,G1496=0,H1496=0,_xlfn.IFNA(MATCH(LEFT($B1496,8),Reference!$H:$H,0),0)),$D1496,
IF(AND(F1496=0,G1496=0,H1496=0,_xlfn.IFNA(MATCH(LEFT($C1496,4),Reference!$H:$H,0),0)),$D1496,
IF((AND(F1496=0,G1496=0,H1496=0,(_xlfn.IFNA(MATCH(LEFT($B1496,4),Reference!$H:$H,0),0)))),$D1496,
IF(AND(F1496=0,G1496=0,H1496=0,_xlfn.IFNA(MATCH(MID($B1496,5,4),Reference!$H:$H,0),0),LEFT($C1496,4)&lt;&gt;"8865"),$D1496,0)))))</f>
        <v>0</v>
      </c>
      <c r="J1496" s="14">
        <f t="shared" si="132"/>
        <v>122.76800000000001</v>
      </c>
      <c r="K1496" s="14">
        <f t="shared" si="133"/>
        <v>122.76800000000001</v>
      </c>
      <c r="L1496" s="14">
        <f t="shared" si="134"/>
        <v>0</v>
      </c>
      <c r="M1496" s="14" t="str">
        <f>IFERROR(IFERROR(INDEX(Reference!$C:$C,MATCH(VALUE(LEFT(B1496,(FIND("-",B1496,1)-1))),Reference!$B:$B,0)),INDEX(Reference!$C:$C,MATCH((LEFT(B1496,(FIND("-",B1496,1)-1))),Reference!$B:$B,0))),IFERROR(IF(FIND("-",B1496),"Asset Management",""),""))</f>
        <v>DBU/Power Systems Tech</v>
      </c>
      <c r="N1496" s="14" t="str">
        <f>_xlfn.IFNA(INDEX(Reference!$M:$N,MATCH($C1496,Reference!$M:$M,0),2),"Exclude")</f>
        <v>Union Labor</v>
      </c>
      <c r="O1496" s="14" t="str">
        <f>VLOOKUP(X1496,'Department Detail'!$A$2:$F$5229,5,FALSE)</f>
        <v>Business Services - Legal &amp; Regulatory</v>
      </c>
      <c r="R1496" s="76"/>
      <c r="X1496" s="14" t="s">
        <v>732</v>
      </c>
    </row>
    <row r="1497" spans="1:24" s="14" customFormat="1" ht="15" thickBot="1" x14ac:dyDescent="0.35">
      <c r="A1497" s="13"/>
      <c r="B1497" s="57" t="s">
        <v>731</v>
      </c>
      <c r="C1497" s="57" t="s">
        <v>231</v>
      </c>
      <c r="D1497" s="56">
        <v>60.199999999999996</v>
      </c>
      <c r="E1497" s="56"/>
      <c r="F1497" s="14">
        <f>IF(AND(LEFT($C1497,4)&lt;&gt;"8310")*OR(_xlfn.IFNA(MATCH(LEFT($B1497,8),Reference!$E:$E,0),0),(_xlfn.IFNA(MATCH(MID($B1497,5,4),Reference!$E:$E,0),0))),$D1497,)</f>
        <v>0</v>
      </c>
      <c r="G1497" s="14">
        <f t="shared" si="130"/>
        <v>0</v>
      </c>
      <c r="H1497" s="14">
        <f t="shared" si="131"/>
        <v>0</v>
      </c>
      <c r="I1497" s="14">
        <f>IF(AND(F1497=0,G1497=0,H1497=0,_xlfn.IFNA(MATCH(LEFT($B1497,8),Reference!$G:$G,0),0)),0,
IF(AND(F1497=0,G1497=0,H1497=0,_xlfn.IFNA(MATCH(LEFT($B1497,8),Reference!$H:$H,0),0)),$D1497,
IF(AND(F1497=0,G1497=0,H1497=0,_xlfn.IFNA(MATCH(LEFT($C1497,4),Reference!$H:$H,0),0)),$D1497,
IF((AND(F1497=0,G1497=0,H1497=0,(_xlfn.IFNA(MATCH(LEFT($B1497,4),Reference!$H:$H,0),0)))),$D1497,
IF(AND(F1497=0,G1497=0,H1497=0,_xlfn.IFNA(MATCH(MID($B1497,5,4),Reference!$H:$H,0),0),LEFT($C1497,4)&lt;&gt;"8865"),$D1497,0)))))</f>
        <v>0</v>
      </c>
      <c r="J1497" s="14">
        <f t="shared" si="132"/>
        <v>60.199999999999996</v>
      </c>
      <c r="K1497" s="14">
        <f t="shared" si="133"/>
        <v>60.199999999999996</v>
      </c>
      <c r="L1497" s="14">
        <f t="shared" si="134"/>
        <v>0</v>
      </c>
      <c r="M1497" s="14" t="str">
        <f>IFERROR(IFERROR(INDEX(Reference!$C:$C,MATCH(VALUE(LEFT(B1497,(FIND("-",B1497,1)-1))),Reference!$B:$B,0)),INDEX(Reference!$C:$C,MATCH((LEFT(B1497,(FIND("-",B1497,1)-1))),Reference!$B:$B,0))),IFERROR(IF(FIND("-",B1497),"Asset Management",""),""))</f>
        <v>DBU/Power Systems Tech</v>
      </c>
      <c r="N1497" s="14" t="str">
        <f>_xlfn.IFNA(INDEX(Reference!$M:$N,MATCH($C1497,Reference!$M:$M,0),2),"Exclude")</f>
        <v>Nonlabor</v>
      </c>
      <c r="O1497" s="14" t="str">
        <f>VLOOKUP(X1497,'Department Detail'!$A$2:$F$5229,5,FALSE)</f>
        <v>Business Services - Legal &amp; Regulatory</v>
      </c>
      <c r="R1497" s="76"/>
      <c r="X1497" s="14" t="s">
        <v>732</v>
      </c>
    </row>
    <row r="1498" spans="1:24" s="14" customFormat="1" ht="15" thickBot="1" x14ac:dyDescent="0.35">
      <c r="A1498" s="13"/>
      <c r="B1498" s="57" t="s">
        <v>731</v>
      </c>
      <c r="C1498" s="57" t="s">
        <v>208</v>
      </c>
      <c r="D1498" s="56">
        <v>7450.9580000000005</v>
      </c>
      <c r="E1498" s="56"/>
      <c r="F1498" s="14">
        <f>IF(AND(LEFT($C1498,4)&lt;&gt;"8310")*OR(_xlfn.IFNA(MATCH(LEFT($B1498,8),Reference!$E:$E,0),0),(_xlfn.IFNA(MATCH(MID($B1498,5,4),Reference!$E:$E,0),0))),$D1498,)</f>
        <v>0</v>
      </c>
      <c r="G1498" s="14">
        <f t="shared" si="130"/>
        <v>0</v>
      </c>
      <c r="H1498" s="14">
        <f t="shared" si="131"/>
        <v>0</v>
      </c>
      <c r="I1498" s="14">
        <f>IF(AND(F1498=0,G1498=0,H1498=0,_xlfn.IFNA(MATCH(LEFT($B1498,8),Reference!$G:$G,0),0)),0,
IF(AND(F1498=0,G1498=0,H1498=0,_xlfn.IFNA(MATCH(LEFT($B1498,8),Reference!$H:$H,0),0)),$D1498,
IF(AND(F1498=0,G1498=0,H1498=0,_xlfn.IFNA(MATCH(LEFT($C1498,4),Reference!$H:$H,0),0)),$D1498,
IF((AND(F1498=0,G1498=0,H1498=0,(_xlfn.IFNA(MATCH(LEFT($B1498,4),Reference!$H:$H,0),0)))),$D1498,
IF(AND(F1498=0,G1498=0,H1498=0,_xlfn.IFNA(MATCH(MID($B1498,5,4),Reference!$H:$H,0),0),LEFT($C1498,4)&lt;&gt;"8865"),$D1498,0)))))</f>
        <v>0</v>
      </c>
      <c r="J1498" s="14">
        <f t="shared" si="132"/>
        <v>7450.9580000000005</v>
      </c>
      <c r="K1498" s="14">
        <f t="shared" si="133"/>
        <v>7450.9580000000005</v>
      </c>
      <c r="L1498" s="14">
        <f t="shared" si="134"/>
        <v>0</v>
      </c>
      <c r="M1498" s="14" t="str">
        <f>IFERROR(IFERROR(INDEX(Reference!$C:$C,MATCH(VALUE(LEFT(B1498,(FIND("-",B1498,1)-1))),Reference!$B:$B,0)),INDEX(Reference!$C:$C,MATCH((LEFT(B1498,(FIND("-",B1498,1)-1))),Reference!$B:$B,0))),IFERROR(IF(FIND("-",B1498),"Asset Management",""),""))</f>
        <v>DBU/Power Systems Tech</v>
      </c>
      <c r="N1498" s="14" t="str">
        <f>_xlfn.IFNA(INDEX(Reference!$M:$N,MATCH($C1498,Reference!$M:$M,0),2),"Exclude")</f>
        <v>Inventory</v>
      </c>
      <c r="O1498" s="14" t="str">
        <f>VLOOKUP(X1498,'Department Detail'!$A$2:$F$5229,5,FALSE)</f>
        <v>Business Services - Legal &amp; Regulatory</v>
      </c>
      <c r="R1498" s="76"/>
      <c r="X1498" s="14" t="s">
        <v>732</v>
      </c>
    </row>
    <row r="1499" spans="1:24" s="14" customFormat="1" ht="15" thickBot="1" x14ac:dyDescent="0.35">
      <c r="A1499" s="13"/>
      <c r="B1499" s="57" t="s">
        <v>731</v>
      </c>
      <c r="C1499" s="57" t="s">
        <v>182</v>
      </c>
      <c r="D1499" s="56">
        <v>9902.264000000001</v>
      </c>
      <c r="E1499" s="56"/>
      <c r="F1499" s="14">
        <f>IF(AND(LEFT($C1499,4)&lt;&gt;"8310")*OR(_xlfn.IFNA(MATCH(LEFT($B1499,8),Reference!$E:$E,0),0),(_xlfn.IFNA(MATCH(MID($B1499,5,4),Reference!$E:$E,0),0))),$D1499,)</f>
        <v>0</v>
      </c>
      <c r="G1499" s="14">
        <f t="shared" si="130"/>
        <v>0</v>
      </c>
      <c r="H1499" s="14">
        <f t="shared" si="131"/>
        <v>0</v>
      </c>
      <c r="I1499" s="14">
        <f>IF(AND(F1499=0,G1499=0,H1499=0,_xlfn.IFNA(MATCH(LEFT($B1499,8),Reference!$G:$G,0),0)),0,
IF(AND(F1499=0,G1499=0,H1499=0,_xlfn.IFNA(MATCH(LEFT($B1499,8),Reference!$H:$H,0),0)),$D1499,
IF(AND(F1499=0,G1499=0,H1499=0,_xlfn.IFNA(MATCH(LEFT($C1499,4),Reference!$H:$H,0),0)),$D1499,
IF((AND(F1499=0,G1499=0,H1499=0,(_xlfn.IFNA(MATCH(LEFT($B1499,4),Reference!$H:$H,0),0)))),$D1499,
IF(AND(F1499=0,G1499=0,H1499=0,_xlfn.IFNA(MATCH(MID($B1499,5,4),Reference!$H:$H,0),0),LEFT($C1499,4)&lt;&gt;"8865"),$D1499,0)))))</f>
        <v>0</v>
      </c>
      <c r="J1499" s="14">
        <f t="shared" si="132"/>
        <v>9902.264000000001</v>
      </c>
      <c r="K1499" s="14">
        <f t="shared" si="133"/>
        <v>9902.264000000001</v>
      </c>
      <c r="L1499" s="14">
        <f t="shared" si="134"/>
        <v>0</v>
      </c>
      <c r="M1499" s="14" t="str">
        <f>IFERROR(IFERROR(INDEX(Reference!$C:$C,MATCH(VALUE(LEFT(B1499,(FIND("-",B1499,1)-1))),Reference!$B:$B,0)),INDEX(Reference!$C:$C,MATCH((LEFT(B1499,(FIND("-",B1499,1)-1))),Reference!$B:$B,0))),IFERROR(IF(FIND("-",B1499),"Asset Management",""),""))</f>
        <v>DBU/Power Systems Tech</v>
      </c>
      <c r="N1499" s="14" t="str">
        <f>_xlfn.IFNA(INDEX(Reference!$M:$N,MATCH($C1499,Reference!$M:$M,0),2),"Exclude")</f>
        <v>Nonlabor</v>
      </c>
      <c r="O1499" s="14" t="str">
        <f>VLOOKUP(X1499,'Department Detail'!$A$2:$F$5229,5,FALSE)</f>
        <v>Business Services - Legal &amp; Regulatory</v>
      </c>
      <c r="R1499" s="76"/>
      <c r="X1499" s="14" t="s">
        <v>732</v>
      </c>
    </row>
    <row r="1500" spans="1:24" s="14" customFormat="1" ht="15" thickBot="1" x14ac:dyDescent="0.35">
      <c r="A1500" s="13"/>
      <c r="B1500" s="57" t="s">
        <v>731</v>
      </c>
      <c r="C1500" s="57" t="s">
        <v>211</v>
      </c>
      <c r="D1500" s="56">
        <v>-1864.136</v>
      </c>
      <c r="E1500" s="56"/>
      <c r="F1500" s="14">
        <f>IF(AND(LEFT($C1500,4)&lt;&gt;"8310")*OR(_xlfn.IFNA(MATCH(LEFT($B1500,8),Reference!$E:$E,0),0),(_xlfn.IFNA(MATCH(MID($B1500,5,4),Reference!$E:$E,0),0))),$D1500,)</f>
        <v>0</v>
      </c>
      <c r="G1500" s="14">
        <f t="shared" si="130"/>
        <v>0</v>
      </c>
      <c r="H1500" s="14">
        <f t="shared" si="131"/>
        <v>0</v>
      </c>
      <c r="I1500" s="14">
        <f>IF(AND(F1500=0,G1500=0,H1500=0,_xlfn.IFNA(MATCH(LEFT($B1500,8),Reference!$G:$G,0),0)),0,
IF(AND(F1500=0,G1500=0,H1500=0,_xlfn.IFNA(MATCH(LEFT($B1500,8),Reference!$H:$H,0),0)),$D1500,
IF(AND(F1500=0,G1500=0,H1500=0,_xlfn.IFNA(MATCH(LEFT($C1500,4),Reference!$H:$H,0),0)),$D1500,
IF((AND(F1500=0,G1500=0,H1500=0,(_xlfn.IFNA(MATCH(LEFT($B1500,4),Reference!$H:$H,0),0)))),$D1500,
IF(AND(F1500=0,G1500=0,H1500=0,_xlfn.IFNA(MATCH(MID($B1500,5,4),Reference!$H:$H,0),0),LEFT($C1500,4)&lt;&gt;"8865"),$D1500,0)))))</f>
        <v>0</v>
      </c>
      <c r="J1500" s="14">
        <f t="shared" si="132"/>
        <v>-1864.136</v>
      </c>
      <c r="K1500" s="14">
        <f t="shared" si="133"/>
        <v>-1864.136</v>
      </c>
      <c r="L1500" s="14">
        <f t="shared" si="134"/>
        <v>0</v>
      </c>
      <c r="M1500" s="14" t="str">
        <f>IFERROR(IFERROR(INDEX(Reference!$C:$C,MATCH(VALUE(LEFT(B1500,(FIND("-",B1500,1)-1))),Reference!$B:$B,0)),INDEX(Reference!$C:$C,MATCH((LEFT(B1500,(FIND("-",B1500,1)-1))),Reference!$B:$B,0))),IFERROR(IF(FIND("-",B1500),"Asset Management",""),""))</f>
        <v>DBU/Power Systems Tech</v>
      </c>
      <c r="N1500" s="14" t="str">
        <f>_xlfn.IFNA(INDEX(Reference!$M:$N,MATCH($C1500,Reference!$M:$M,0),2),"Exclude")</f>
        <v>Inventory</v>
      </c>
      <c r="O1500" s="14" t="str">
        <f>VLOOKUP(X1500,'Department Detail'!$A$2:$F$5229,5,FALSE)</f>
        <v>Business Services - Legal &amp; Regulatory</v>
      </c>
      <c r="R1500" s="76"/>
      <c r="X1500" s="14" t="s">
        <v>732</v>
      </c>
    </row>
    <row r="1501" spans="1:24" s="14" customFormat="1" ht="15" thickBot="1" x14ac:dyDescent="0.35">
      <c r="A1501" s="13"/>
      <c r="B1501" s="57" t="s">
        <v>731</v>
      </c>
      <c r="C1501" s="57" t="s">
        <v>191</v>
      </c>
      <c r="D1501" s="56">
        <v>12271.376000000002</v>
      </c>
      <c r="E1501" s="56"/>
      <c r="F1501" s="14">
        <f>IF(AND(LEFT($C1501,4)&lt;&gt;"8310")*OR(_xlfn.IFNA(MATCH(LEFT($B1501,8),Reference!$E:$E,0),0),(_xlfn.IFNA(MATCH(MID($B1501,5,4),Reference!$E:$E,0),0))),$D1501,)</f>
        <v>0</v>
      </c>
      <c r="G1501" s="14">
        <f t="shared" si="130"/>
        <v>0</v>
      </c>
      <c r="H1501" s="14">
        <f t="shared" si="131"/>
        <v>0</v>
      </c>
      <c r="I1501" s="14">
        <f>IF(AND(F1501=0,G1501=0,H1501=0,_xlfn.IFNA(MATCH(LEFT($B1501,8),Reference!$G:$G,0),0)),0,
IF(AND(F1501=0,G1501=0,H1501=0,_xlfn.IFNA(MATCH(LEFT($B1501,8),Reference!$H:$H,0),0)),$D1501,
IF(AND(F1501=0,G1501=0,H1501=0,_xlfn.IFNA(MATCH(LEFT($C1501,4),Reference!$H:$H,0),0)),$D1501,
IF((AND(F1501=0,G1501=0,H1501=0,(_xlfn.IFNA(MATCH(LEFT($B1501,4),Reference!$H:$H,0),0)))),$D1501,
IF(AND(F1501=0,G1501=0,H1501=0,_xlfn.IFNA(MATCH(MID($B1501,5,4),Reference!$H:$H,0),0),LEFT($C1501,4)&lt;&gt;"8865"),$D1501,0)))))</f>
        <v>0</v>
      </c>
      <c r="J1501" s="14">
        <f t="shared" si="132"/>
        <v>12271.376000000002</v>
      </c>
      <c r="K1501" s="14">
        <f t="shared" si="133"/>
        <v>12271.376000000002</v>
      </c>
      <c r="L1501" s="14">
        <f t="shared" si="134"/>
        <v>0</v>
      </c>
      <c r="M1501" s="14" t="str">
        <f>IFERROR(IFERROR(INDEX(Reference!$C:$C,MATCH(VALUE(LEFT(B1501,(FIND("-",B1501,1)-1))),Reference!$B:$B,0)),INDEX(Reference!$C:$C,MATCH((LEFT(B1501,(FIND("-",B1501,1)-1))),Reference!$B:$B,0))),IFERROR(IF(FIND("-",B1501),"Asset Management",""),""))</f>
        <v>DBU/Power Systems Tech</v>
      </c>
      <c r="N1501" s="14" t="str">
        <f>_xlfn.IFNA(INDEX(Reference!$M:$N,MATCH($C1501,Reference!$M:$M,0),2),"Exclude")</f>
        <v>Union Labor</v>
      </c>
      <c r="O1501" s="14" t="str">
        <f>VLOOKUP(X1501,'Department Detail'!$A$2:$F$5229,5,FALSE)</f>
        <v>Business Services - Finance &amp; Rates</v>
      </c>
      <c r="R1501" s="76"/>
      <c r="X1501" s="14">
        <v>5404</v>
      </c>
    </row>
    <row r="1502" spans="1:24" s="14" customFormat="1" ht="15" thickBot="1" x14ac:dyDescent="0.35">
      <c r="A1502" s="13"/>
      <c r="B1502" s="57" t="s">
        <v>733</v>
      </c>
      <c r="C1502" s="57" t="s">
        <v>182</v>
      </c>
      <c r="D1502" s="56">
        <v>598.52799999999991</v>
      </c>
      <c r="E1502" s="56"/>
      <c r="F1502" s="14">
        <f>IF(AND(LEFT($C1502,4)&lt;&gt;"8310")*OR(_xlfn.IFNA(MATCH(LEFT($B1502,8),Reference!$E:$E,0),0),(_xlfn.IFNA(MATCH(MID($B1502,5,4),Reference!$E:$E,0),0))),$D1502,)</f>
        <v>0</v>
      </c>
      <c r="G1502" s="14">
        <f t="shared" si="130"/>
        <v>0</v>
      </c>
      <c r="H1502" s="14">
        <f t="shared" si="131"/>
        <v>0</v>
      </c>
      <c r="I1502" s="14">
        <f>IF(AND(F1502=0,G1502=0,H1502=0,_xlfn.IFNA(MATCH(LEFT($B1502,8),Reference!$G:$G,0),0)),0,
IF(AND(F1502=0,G1502=0,H1502=0,_xlfn.IFNA(MATCH(LEFT($B1502,8),Reference!$H:$H,0),0)),$D1502,
IF(AND(F1502=0,G1502=0,H1502=0,_xlfn.IFNA(MATCH(LEFT($C1502,4),Reference!$H:$H,0),0)),$D1502,
IF((AND(F1502=0,G1502=0,H1502=0,(_xlfn.IFNA(MATCH(LEFT($B1502,4),Reference!$H:$H,0),0)))),$D1502,
IF(AND(F1502=0,G1502=0,H1502=0,_xlfn.IFNA(MATCH(MID($B1502,5,4),Reference!$H:$H,0),0),LEFT($C1502,4)&lt;&gt;"8865"),$D1502,0)))))</f>
        <v>0</v>
      </c>
      <c r="J1502" s="14">
        <f t="shared" si="132"/>
        <v>598.52799999999991</v>
      </c>
      <c r="K1502" s="14">
        <f t="shared" si="133"/>
        <v>598.52799999999991</v>
      </c>
      <c r="L1502" s="14">
        <f t="shared" si="134"/>
        <v>0</v>
      </c>
      <c r="M1502" s="14" t="str">
        <f>IFERROR(IFERROR(INDEX(Reference!$C:$C,MATCH(VALUE(LEFT(B1502,(FIND("-",B1502,1)-1))),Reference!$B:$B,0)),INDEX(Reference!$C:$C,MATCH((LEFT(B1502,(FIND("-",B1502,1)-1))),Reference!$B:$B,0))),IFERROR(IF(FIND("-",B1502),"Asset Management",""),""))</f>
        <v>DBU/Power Systems Tech</v>
      </c>
      <c r="N1502" s="14" t="str">
        <f>_xlfn.IFNA(INDEX(Reference!$M:$N,MATCH($C1502,Reference!$M:$M,0),2),"Exclude")</f>
        <v>Nonlabor</v>
      </c>
      <c r="O1502" s="14" t="str">
        <f>VLOOKUP(X1502,'Department Detail'!$A$2:$F$5229,5,FALSE)</f>
        <v>Business Services - Finance &amp; Rates</v>
      </c>
      <c r="R1502" s="76"/>
      <c r="X1502" s="14">
        <v>5404</v>
      </c>
    </row>
    <row r="1503" spans="1:24" s="14" customFormat="1" ht="15" thickBot="1" x14ac:dyDescent="0.35">
      <c r="A1503" s="13"/>
      <c r="B1503" s="57" t="s">
        <v>734</v>
      </c>
      <c r="C1503" s="57" t="s">
        <v>186</v>
      </c>
      <c r="D1503" s="56">
        <v>4657.6640000000007</v>
      </c>
      <c r="E1503" s="56"/>
      <c r="F1503" s="14">
        <f>IF(AND(LEFT($C1503,4)&lt;&gt;"8310")*OR(_xlfn.IFNA(MATCH(LEFT($B1503,8),Reference!$E:$E,0),0),(_xlfn.IFNA(MATCH(MID($B1503,5,4),Reference!$E:$E,0),0))),$D1503,)</f>
        <v>0</v>
      </c>
      <c r="G1503" s="14">
        <f t="shared" si="130"/>
        <v>0</v>
      </c>
      <c r="H1503" s="14">
        <f t="shared" si="131"/>
        <v>0</v>
      </c>
      <c r="I1503" s="14">
        <f>IF(AND(F1503=0,G1503=0,H1503=0,_xlfn.IFNA(MATCH(LEFT($B1503,8),Reference!$G:$G,0),0)),0,
IF(AND(F1503=0,G1503=0,H1503=0,_xlfn.IFNA(MATCH(LEFT($B1503,8),Reference!$H:$H,0),0)),$D1503,
IF(AND(F1503=0,G1503=0,H1503=0,_xlfn.IFNA(MATCH(LEFT($C1503,4),Reference!$H:$H,0),0)),$D1503,
IF((AND(F1503=0,G1503=0,H1503=0,(_xlfn.IFNA(MATCH(LEFT($B1503,4),Reference!$H:$H,0),0)))),$D1503,
IF(AND(F1503=0,G1503=0,H1503=0,_xlfn.IFNA(MATCH(MID($B1503,5,4),Reference!$H:$H,0),0),LEFT($C1503,4)&lt;&gt;"8865"),$D1503,0)))))</f>
        <v>0</v>
      </c>
      <c r="J1503" s="14">
        <f t="shared" si="132"/>
        <v>4657.6640000000007</v>
      </c>
      <c r="K1503" s="14">
        <f t="shared" si="133"/>
        <v>4657.6640000000007</v>
      </c>
      <c r="L1503" s="14">
        <f t="shared" si="134"/>
        <v>0</v>
      </c>
      <c r="M1503" s="14" t="str">
        <f>IFERROR(IFERROR(INDEX(Reference!$C:$C,MATCH(VALUE(LEFT(B1503,(FIND("-",B1503,1)-1))),Reference!$B:$B,0)),INDEX(Reference!$C:$C,MATCH((LEFT(B1503,(FIND("-",B1503,1)-1))),Reference!$B:$B,0))),IFERROR(IF(FIND("-",B1503),"Asset Management",""),""))</f>
        <v>DBU/Power Systems Tech</v>
      </c>
      <c r="N1503" s="14" t="str">
        <f>_xlfn.IFNA(INDEX(Reference!$M:$N,MATCH($C1503,Reference!$M:$M,0),2),"Exclude")</f>
        <v>Union Labor</v>
      </c>
      <c r="O1503" s="14" t="str">
        <f>VLOOKUP(X1503,'Department Detail'!$A$2:$F$5229,5,FALSE)</f>
        <v>Business Services - Finance &amp; Rates</v>
      </c>
      <c r="R1503" s="76"/>
      <c r="X1503" s="14">
        <v>5404</v>
      </c>
    </row>
    <row r="1504" spans="1:24" s="14" customFormat="1" ht="15" thickBot="1" x14ac:dyDescent="0.35">
      <c r="A1504" s="13"/>
      <c r="B1504" s="57" t="s">
        <v>734</v>
      </c>
      <c r="C1504" s="57" t="s">
        <v>182</v>
      </c>
      <c r="D1504" s="56">
        <v>9325.6080000000002</v>
      </c>
      <c r="E1504" s="56"/>
      <c r="F1504" s="14">
        <f>IF(AND(LEFT($C1504,4)&lt;&gt;"8310")*OR(_xlfn.IFNA(MATCH(LEFT($B1504,8),Reference!$E:$E,0),0),(_xlfn.IFNA(MATCH(MID($B1504,5,4),Reference!$E:$E,0),0))),$D1504,)</f>
        <v>0</v>
      </c>
      <c r="G1504" s="14">
        <f t="shared" si="130"/>
        <v>0</v>
      </c>
      <c r="H1504" s="14">
        <f t="shared" si="131"/>
        <v>0</v>
      </c>
      <c r="I1504" s="14">
        <f>IF(AND(F1504=0,G1504=0,H1504=0,_xlfn.IFNA(MATCH(LEFT($B1504,8),Reference!$G:$G,0),0)),0,
IF(AND(F1504=0,G1504=0,H1504=0,_xlfn.IFNA(MATCH(LEFT($B1504,8),Reference!$H:$H,0),0)),$D1504,
IF(AND(F1504=0,G1504=0,H1504=0,_xlfn.IFNA(MATCH(LEFT($C1504,4),Reference!$H:$H,0),0)),$D1504,
IF((AND(F1504=0,G1504=0,H1504=0,(_xlfn.IFNA(MATCH(LEFT($B1504,4),Reference!$H:$H,0),0)))),$D1504,
IF(AND(F1504=0,G1504=0,H1504=0,_xlfn.IFNA(MATCH(MID($B1504,5,4),Reference!$H:$H,0),0),LEFT($C1504,4)&lt;&gt;"8865"),$D1504,0)))))</f>
        <v>0</v>
      </c>
      <c r="J1504" s="14">
        <f t="shared" si="132"/>
        <v>9325.6080000000002</v>
      </c>
      <c r="K1504" s="14">
        <f t="shared" si="133"/>
        <v>9325.6080000000002</v>
      </c>
      <c r="L1504" s="14">
        <f t="shared" si="134"/>
        <v>0</v>
      </c>
      <c r="M1504" s="14" t="str">
        <f>IFERROR(IFERROR(INDEX(Reference!$C:$C,MATCH(VALUE(LEFT(B1504,(FIND("-",B1504,1)-1))),Reference!$B:$B,0)),INDEX(Reference!$C:$C,MATCH((LEFT(B1504,(FIND("-",B1504,1)-1))),Reference!$B:$B,0))),IFERROR(IF(FIND("-",B1504),"Asset Management",""),""))</f>
        <v>DBU/Power Systems Tech</v>
      </c>
      <c r="N1504" s="14" t="str">
        <f>_xlfn.IFNA(INDEX(Reference!$M:$N,MATCH($C1504,Reference!$M:$M,0),2),"Exclude")</f>
        <v>Nonlabor</v>
      </c>
      <c r="O1504" s="14" t="str">
        <f>VLOOKUP(X1504,'Department Detail'!$A$2:$F$5229,5,FALSE)</f>
        <v>Business Services - Finance &amp; Rates</v>
      </c>
      <c r="R1504" s="76"/>
      <c r="X1504" s="14">
        <v>5404</v>
      </c>
    </row>
    <row r="1505" spans="1:24" s="14" customFormat="1" ht="15" thickBot="1" x14ac:dyDescent="0.35">
      <c r="A1505" s="13"/>
      <c r="B1505" s="57" t="s">
        <v>734</v>
      </c>
      <c r="C1505" s="57" t="s">
        <v>191</v>
      </c>
      <c r="D1505" s="56">
        <v>1344.328</v>
      </c>
      <c r="E1505" s="56"/>
      <c r="F1505" s="14">
        <f>IF(AND(LEFT($C1505,4)&lt;&gt;"8310")*OR(_xlfn.IFNA(MATCH(LEFT($B1505,8),Reference!$E:$E,0),0),(_xlfn.IFNA(MATCH(MID($B1505,5,4),Reference!$E:$E,0),0))),$D1505,)</f>
        <v>0</v>
      </c>
      <c r="G1505" s="14">
        <f t="shared" si="130"/>
        <v>0</v>
      </c>
      <c r="H1505" s="14">
        <f t="shared" si="131"/>
        <v>0</v>
      </c>
      <c r="I1505" s="14">
        <f>IF(AND(F1505=0,G1505=0,H1505=0,_xlfn.IFNA(MATCH(LEFT($B1505,8),Reference!$G:$G,0),0)),0,
IF(AND(F1505=0,G1505=0,H1505=0,_xlfn.IFNA(MATCH(LEFT($B1505,8),Reference!$H:$H,0),0)),$D1505,
IF(AND(F1505=0,G1505=0,H1505=0,_xlfn.IFNA(MATCH(LEFT($C1505,4),Reference!$H:$H,0),0)),$D1505,
IF((AND(F1505=0,G1505=0,H1505=0,(_xlfn.IFNA(MATCH(LEFT($B1505,4),Reference!$H:$H,0),0)))),$D1505,
IF(AND(F1505=0,G1505=0,H1505=0,_xlfn.IFNA(MATCH(MID($B1505,5,4),Reference!$H:$H,0),0),LEFT($C1505,4)&lt;&gt;"8865"),$D1505,0)))))</f>
        <v>0</v>
      </c>
      <c r="J1505" s="14">
        <f t="shared" si="132"/>
        <v>1344.328</v>
      </c>
      <c r="K1505" s="14">
        <f t="shared" si="133"/>
        <v>1344.328</v>
      </c>
      <c r="L1505" s="14">
        <f t="shared" si="134"/>
        <v>0</v>
      </c>
      <c r="M1505" s="14" t="str">
        <f>IFERROR(IFERROR(INDEX(Reference!$C:$C,MATCH(VALUE(LEFT(B1505,(FIND("-",B1505,1)-1))),Reference!$B:$B,0)),INDEX(Reference!$C:$C,MATCH((LEFT(B1505,(FIND("-",B1505,1)-1))),Reference!$B:$B,0))),IFERROR(IF(FIND("-",B1505),"Asset Management",""),""))</f>
        <v>DBU/Power Systems Tech</v>
      </c>
      <c r="N1505" s="14" t="str">
        <f>_xlfn.IFNA(INDEX(Reference!$M:$N,MATCH($C1505,Reference!$M:$M,0),2),"Exclude")</f>
        <v>Union Labor</v>
      </c>
      <c r="O1505" s="14" t="str">
        <f>VLOOKUP(X1505,'Department Detail'!$A$2:$F$5229,5,FALSE)</f>
        <v>Business Services - Finance &amp; Rates</v>
      </c>
      <c r="R1505" s="76"/>
      <c r="X1505" s="14">
        <v>5404</v>
      </c>
    </row>
    <row r="1506" spans="1:24" s="14" customFormat="1" ht="15" thickBot="1" x14ac:dyDescent="0.35">
      <c r="A1506" s="13"/>
      <c r="B1506" s="57" t="s">
        <v>735</v>
      </c>
      <c r="C1506" s="57" t="s">
        <v>190</v>
      </c>
      <c r="D1506" s="56">
        <v>9622.8379999999997</v>
      </c>
      <c r="E1506" s="56"/>
      <c r="F1506" s="14">
        <f>IF(AND(LEFT($C1506,4)&lt;&gt;"8310")*OR(_xlfn.IFNA(MATCH(LEFT($B1506,8),Reference!$E:$E,0),0),(_xlfn.IFNA(MATCH(MID($B1506,5,4),Reference!$E:$E,0),0))),$D1506,)</f>
        <v>0</v>
      </c>
      <c r="G1506" s="14">
        <f t="shared" si="130"/>
        <v>0</v>
      </c>
      <c r="H1506" s="14">
        <f t="shared" si="131"/>
        <v>0</v>
      </c>
      <c r="I1506" s="14">
        <f>IF(AND(F1506=0,G1506=0,H1506=0,_xlfn.IFNA(MATCH(LEFT($B1506,8),Reference!$G:$G,0),0)),0,
IF(AND(F1506=0,G1506=0,H1506=0,_xlfn.IFNA(MATCH(LEFT($B1506,8),Reference!$H:$H,0),0)),$D1506,
IF(AND(F1506=0,G1506=0,H1506=0,_xlfn.IFNA(MATCH(LEFT($C1506,4),Reference!$H:$H,0),0)),$D1506,
IF((AND(F1506=0,G1506=0,H1506=0,(_xlfn.IFNA(MATCH(LEFT($B1506,4),Reference!$H:$H,0),0)))),$D1506,
IF(AND(F1506=0,G1506=0,H1506=0,_xlfn.IFNA(MATCH(MID($B1506,5,4),Reference!$H:$H,0),0),LEFT($C1506,4)&lt;&gt;"8865"),$D1506,0)))))</f>
        <v>0</v>
      </c>
      <c r="J1506" s="14">
        <f t="shared" si="132"/>
        <v>9622.8379999999997</v>
      </c>
      <c r="K1506" s="14">
        <f t="shared" si="133"/>
        <v>9622.8379999999997</v>
      </c>
      <c r="L1506" s="14">
        <f t="shared" si="134"/>
        <v>0</v>
      </c>
      <c r="M1506" s="14" t="str">
        <f>IFERROR(IFERROR(INDEX(Reference!$C:$C,MATCH(VALUE(LEFT(B1506,(FIND("-",B1506,1)-1))),Reference!$B:$B,0)),INDEX(Reference!$C:$C,MATCH((LEFT(B1506,(FIND("-",B1506,1)-1))),Reference!$B:$B,0))),IFERROR(IF(FIND("-",B1506),"Asset Management",""),""))</f>
        <v>DBU/Power Systems Tech</v>
      </c>
      <c r="N1506" s="14" t="str">
        <f>_xlfn.IFNA(INDEX(Reference!$M:$N,MATCH($C1506,Reference!$M:$M,0),2),"Exclude")</f>
        <v>Nonlabor</v>
      </c>
      <c r="O1506" s="14" t="str">
        <f>VLOOKUP(X1506,'Department Detail'!$A$2:$F$5229,5,FALSE)</f>
        <v>Business Services - Finance &amp; Rates</v>
      </c>
      <c r="R1506" s="76"/>
      <c r="X1506" s="14">
        <v>5404</v>
      </c>
    </row>
    <row r="1507" spans="1:24" s="14" customFormat="1" ht="15" thickBot="1" x14ac:dyDescent="0.35">
      <c r="A1507" s="13"/>
      <c r="B1507" s="57" t="s">
        <v>735</v>
      </c>
      <c r="C1507" s="57" t="s">
        <v>186</v>
      </c>
      <c r="D1507" s="56">
        <v>30973.628000000001</v>
      </c>
      <c r="E1507" s="56"/>
      <c r="F1507" s="14">
        <f>IF(AND(LEFT($C1507,4)&lt;&gt;"8310")*OR(_xlfn.IFNA(MATCH(LEFT($B1507,8),Reference!$E:$E,0),0),(_xlfn.IFNA(MATCH(MID($B1507,5,4),Reference!$E:$E,0),0))),$D1507,)</f>
        <v>0</v>
      </c>
      <c r="G1507" s="14">
        <f t="shared" si="130"/>
        <v>0</v>
      </c>
      <c r="H1507" s="14">
        <f t="shared" si="131"/>
        <v>0</v>
      </c>
      <c r="I1507" s="14">
        <f>IF(AND(F1507=0,G1507=0,H1507=0,_xlfn.IFNA(MATCH(LEFT($B1507,8),Reference!$G:$G,0),0)),0,
IF(AND(F1507=0,G1507=0,H1507=0,_xlfn.IFNA(MATCH(LEFT($B1507,8),Reference!$H:$H,0),0)),$D1507,
IF(AND(F1507=0,G1507=0,H1507=0,_xlfn.IFNA(MATCH(LEFT($C1507,4),Reference!$H:$H,0),0)),$D1507,
IF((AND(F1507=0,G1507=0,H1507=0,(_xlfn.IFNA(MATCH(LEFT($B1507,4),Reference!$H:$H,0),0)))),$D1507,
IF(AND(F1507=0,G1507=0,H1507=0,_xlfn.IFNA(MATCH(MID($B1507,5,4),Reference!$H:$H,0),0),LEFT($C1507,4)&lt;&gt;"8865"),$D1507,0)))))</f>
        <v>0</v>
      </c>
      <c r="J1507" s="14">
        <f t="shared" si="132"/>
        <v>30973.628000000001</v>
      </c>
      <c r="K1507" s="14">
        <f t="shared" si="133"/>
        <v>30973.628000000001</v>
      </c>
      <c r="L1507" s="14">
        <f t="shared" si="134"/>
        <v>0</v>
      </c>
      <c r="M1507" s="14" t="str">
        <f>IFERROR(IFERROR(INDEX(Reference!$C:$C,MATCH(VALUE(LEFT(B1507,(FIND("-",B1507,1)-1))),Reference!$B:$B,0)),INDEX(Reference!$C:$C,MATCH((LEFT(B1507,(FIND("-",B1507,1)-1))),Reference!$B:$B,0))),IFERROR(IF(FIND("-",B1507),"Asset Management",""),""))</f>
        <v>DBU/Power Systems Tech</v>
      </c>
      <c r="N1507" s="14" t="str">
        <f>_xlfn.IFNA(INDEX(Reference!$M:$N,MATCH($C1507,Reference!$M:$M,0),2),"Exclude")</f>
        <v>Union Labor</v>
      </c>
      <c r="O1507" s="14" t="str">
        <f>VLOOKUP(X1507,'Department Detail'!$A$2:$F$5229,5,FALSE)</f>
        <v>Business Services - Finance &amp; Rates</v>
      </c>
      <c r="R1507" s="76"/>
      <c r="X1507" s="14">
        <v>5404</v>
      </c>
    </row>
    <row r="1508" spans="1:24" s="14" customFormat="1" ht="15" thickBot="1" x14ac:dyDescent="0.35">
      <c r="A1508" s="13"/>
      <c r="B1508" s="57" t="s">
        <v>735</v>
      </c>
      <c r="C1508" s="57" t="s">
        <v>197</v>
      </c>
      <c r="D1508" s="56">
        <v>84.65</v>
      </c>
      <c r="E1508" s="56"/>
      <c r="F1508" s="14">
        <f>IF(AND(LEFT($C1508,4)&lt;&gt;"8310")*OR(_xlfn.IFNA(MATCH(LEFT($B1508,8),Reference!$E:$E,0),0),(_xlfn.IFNA(MATCH(MID($B1508,5,4),Reference!$E:$E,0),0))),$D1508,)</f>
        <v>0</v>
      </c>
      <c r="G1508" s="14">
        <f t="shared" si="130"/>
        <v>0</v>
      </c>
      <c r="H1508" s="14">
        <f t="shared" si="131"/>
        <v>0</v>
      </c>
      <c r="I1508" s="14">
        <f>IF(AND(F1508=0,G1508=0,H1508=0,_xlfn.IFNA(MATCH(LEFT($B1508,8),Reference!$G:$G,0),0)),0,
IF(AND(F1508=0,G1508=0,H1508=0,_xlfn.IFNA(MATCH(LEFT($B1508,8),Reference!$H:$H,0),0)),$D1508,
IF(AND(F1508=0,G1508=0,H1508=0,_xlfn.IFNA(MATCH(LEFT($C1508,4),Reference!$H:$H,0),0)),$D1508,
IF((AND(F1508=0,G1508=0,H1508=0,(_xlfn.IFNA(MATCH(LEFT($B1508,4),Reference!$H:$H,0),0)))),$D1508,
IF(AND(F1508=0,G1508=0,H1508=0,_xlfn.IFNA(MATCH(MID($B1508,5,4),Reference!$H:$H,0),0),LEFT($C1508,4)&lt;&gt;"8865"),$D1508,0)))))</f>
        <v>0</v>
      </c>
      <c r="J1508" s="14">
        <f t="shared" si="132"/>
        <v>84.65</v>
      </c>
      <c r="K1508" s="14">
        <f t="shared" si="133"/>
        <v>84.65</v>
      </c>
      <c r="L1508" s="14">
        <f t="shared" si="134"/>
        <v>0</v>
      </c>
      <c r="M1508" s="14" t="str">
        <f>IFERROR(IFERROR(INDEX(Reference!$C:$C,MATCH(VALUE(LEFT(B1508,(FIND("-",B1508,1)-1))),Reference!$B:$B,0)),INDEX(Reference!$C:$C,MATCH((LEFT(B1508,(FIND("-",B1508,1)-1))),Reference!$B:$B,0))),IFERROR(IF(FIND("-",B1508),"Asset Management",""),""))</f>
        <v>DBU/Power Systems Tech</v>
      </c>
      <c r="N1508" s="14" t="str">
        <f>_xlfn.IFNA(INDEX(Reference!$M:$N,MATCH($C1508,Reference!$M:$M,0),2),"Exclude")</f>
        <v>Union Labor</v>
      </c>
      <c r="O1508" s="14" t="str">
        <f>VLOOKUP(X1508,'Department Detail'!$A$2:$F$5229,5,FALSE)</f>
        <v>Business Services - Finance &amp; Rates</v>
      </c>
      <c r="R1508" s="76"/>
      <c r="X1508" s="14">
        <v>5404</v>
      </c>
    </row>
    <row r="1509" spans="1:24" s="14" customFormat="1" ht="15" thickBot="1" x14ac:dyDescent="0.35">
      <c r="A1509" s="13"/>
      <c r="B1509" s="57" t="s">
        <v>735</v>
      </c>
      <c r="C1509" s="57" t="s">
        <v>231</v>
      </c>
      <c r="D1509" s="56">
        <v>312.20000000000005</v>
      </c>
      <c r="E1509" s="56"/>
      <c r="F1509" s="14">
        <f>IF(AND(LEFT($C1509,4)&lt;&gt;"8310")*OR(_xlfn.IFNA(MATCH(LEFT($B1509,8),Reference!$E:$E,0),0),(_xlfn.IFNA(MATCH(MID($B1509,5,4),Reference!$E:$E,0),0))),$D1509,)</f>
        <v>0</v>
      </c>
      <c r="G1509" s="14">
        <f t="shared" si="130"/>
        <v>0</v>
      </c>
      <c r="H1509" s="14">
        <f t="shared" si="131"/>
        <v>0</v>
      </c>
      <c r="I1509" s="14">
        <f>IF(AND(F1509=0,G1509=0,H1509=0,_xlfn.IFNA(MATCH(LEFT($B1509,8),Reference!$G:$G,0),0)),0,
IF(AND(F1509=0,G1509=0,H1509=0,_xlfn.IFNA(MATCH(LEFT($B1509,8),Reference!$H:$H,0),0)),$D1509,
IF(AND(F1509=0,G1509=0,H1509=0,_xlfn.IFNA(MATCH(LEFT($C1509,4),Reference!$H:$H,0),0)),$D1509,
IF((AND(F1509=0,G1509=0,H1509=0,(_xlfn.IFNA(MATCH(LEFT($B1509,4),Reference!$H:$H,0),0)))),$D1509,
IF(AND(F1509=0,G1509=0,H1509=0,_xlfn.IFNA(MATCH(MID($B1509,5,4),Reference!$H:$H,0),0),LEFT($C1509,4)&lt;&gt;"8865"),$D1509,0)))))</f>
        <v>0</v>
      </c>
      <c r="J1509" s="14">
        <f t="shared" si="132"/>
        <v>312.20000000000005</v>
      </c>
      <c r="K1509" s="14">
        <f t="shared" si="133"/>
        <v>312.20000000000005</v>
      </c>
      <c r="L1509" s="14">
        <f t="shared" si="134"/>
        <v>0</v>
      </c>
      <c r="M1509" s="14" t="str">
        <f>IFERROR(IFERROR(INDEX(Reference!$C:$C,MATCH(VALUE(LEFT(B1509,(FIND("-",B1509,1)-1))),Reference!$B:$B,0)),INDEX(Reference!$C:$C,MATCH((LEFT(B1509,(FIND("-",B1509,1)-1))),Reference!$B:$B,0))),IFERROR(IF(FIND("-",B1509),"Asset Management",""),""))</f>
        <v>DBU/Power Systems Tech</v>
      </c>
      <c r="N1509" s="14" t="str">
        <f>_xlfn.IFNA(INDEX(Reference!$M:$N,MATCH($C1509,Reference!$M:$M,0),2),"Exclude")</f>
        <v>Nonlabor</v>
      </c>
      <c r="O1509" s="14" t="str">
        <f>VLOOKUP(X1509,'Department Detail'!$A$2:$F$5229,5,FALSE)</f>
        <v>Business Services - Finance &amp; Rates</v>
      </c>
      <c r="R1509" s="76"/>
      <c r="X1509" s="14">
        <v>5404</v>
      </c>
    </row>
    <row r="1510" spans="1:24" s="14" customFormat="1" ht="15" thickBot="1" x14ac:dyDescent="0.35">
      <c r="A1510" s="13"/>
      <c r="B1510" s="57" t="s">
        <v>735</v>
      </c>
      <c r="C1510" s="57" t="s">
        <v>182</v>
      </c>
      <c r="D1510" s="56">
        <v>12240.835999999998</v>
      </c>
      <c r="E1510" s="56"/>
      <c r="F1510" s="14">
        <f>IF(AND(LEFT($C1510,4)&lt;&gt;"8310")*OR(_xlfn.IFNA(MATCH(LEFT($B1510,8),Reference!$E:$E,0),0),(_xlfn.IFNA(MATCH(MID($B1510,5,4),Reference!$E:$E,0),0))),$D1510,)</f>
        <v>0</v>
      </c>
      <c r="G1510" s="14">
        <f t="shared" si="130"/>
        <v>0</v>
      </c>
      <c r="H1510" s="14">
        <f t="shared" si="131"/>
        <v>0</v>
      </c>
      <c r="I1510" s="14">
        <f>IF(AND(F1510=0,G1510=0,H1510=0,_xlfn.IFNA(MATCH(LEFT($B1510,8),Reference!$G:$G,0),0)),0,
IF(AND(F1510=0,G1510=0,H1510=0,_xlfn.IFNA(MATCH(LEFT($B1510,8),Reference!$H:$H,0),0)),$D1510,
IF(AND(F1510=0,G1510=0,H1510=0,_xlfn.IFNA(MATCH(LEFT($C1510,4),Reference!$H:$H,0),0)),$D1510,
IF((AND(F1510=0,G1510=0,H1510=0,(_xlfn.IFNA(MATCH(LEFT($B1510,4),Reference!$H:$H,0),0)))),$D1510,
IF(AND(F1510=0,G1510=0,H1510=0,_xlfn.IFNA(MATCH(MID($B1510,5,4),Reference!$H:$H,0),0),LEFT($C1510,4)&lt;&gt;"8865"),$D1510,0)))))</f>
        <v>0</v>
      </c>
      <c r="J1510" s="14">
        <f t="shared" si="132"/>
        <v>12240.835999999998</v>
      </c>
      <c r="K1510" s="14">
        <f t="shared" si="133"/>
        <v>12240.835999999998</v>
      </c>
      <c r="L1510" s="14">
        <f t="shared" si="134"/>
        <v>0</v>
      </c>
      <c r="M1510" s="14" t="str">
        <f>IFERROR(IFERROR(INDEX(Reference!$C:$C,MATCH(VALUE(LEFT(B1510,(FIND("-",B1510,1)-1))),Reference!$B:$B,0)),INDEX(Reference!$C:$C,MATCH((LEFT(B1510,(FIND("-",B1510,1)-1))),Reference!$B:$B,0))),IFERROR(IF(FIND("-",B1510),"Asset Management",""),""))</f>
        <v>DBU/Power Systems Tech</v>
      </c>
      <c r="N1510" s="14" t="str">
        <f>_xlfn.IFNA(INDEX(Reference!$M:$N,MATCH($C1510,Reference!$M:$M,0),2),"Exclude")</f>
        <v>Nonlabor</v>
      </c>
      <c r="O1510" s="14" t="str">
        <f>VLOOKUP(X1510,'Department Detail'!$A$2:$F$5229,5,FALSE)</f>
        <v>Business Services - Finance &amp; Rates</v>
      </c>
      <c r="R1510" s="76"/>
      <c r="X1510" s="14">
        <v>5404</v>
      </c>
    </row>
    <row r="1511" spans="1:24" s="14" customFormat="1" ht="15" thickBot="1" x14ac:dyDescent="0.35">
      <c r="A1511" s="13"/>
      <c r="B1511" s="57" t="s">
        <v>735</v>
      </c>
      <c r="C1511" s="57" t="s">
        <v>191</v>
      </c>
      <c r="D1511" s="56">
        <v>17240.024000000001</v>
      </c>
      <c r="E1511" s="56"/>
      <c r="F1511" s="14">
        <f>IF(AND(LEFT($C1511,4)&lt;&gt;"8310")*OR(_xlfn.IFNA(MATCH(LEFT($B1511,8),Reference!$E:$E,0),0),(_xlfn.IFNA(MATCH(MID($B1511,5,4),Reference!$E:$E,0),0))),$D1511,)</f>
        <v>0</v>
      </c>
      <c r="G1511" s="14">
        <f t="shared" si="130"/>
        <v>0</v>
      </c>
      <c r="H1511" s="14">
        <f t="shared" si="131"/>
        <v>0</v>
      </c>
      <c r="I1511" s="14">
        <f>IF(AND(F1511=0,G1511=0,H1511=0,_xlfn.IFNA(MATCH(LEFT($B1511,8),Reference!$G:$G,0),0)),0,
IF(AND(F1511=0,G1511=0,H1511=0,_xlfn.IFNA(MATCH(LEFT($B1511,8),Reference!$H:$H,0),0)),$D1511,
IF(AND(F1511=0,G1511=0,H1511=0,_xlfn.IFNA(MATCH(LEFT($C1511,4),Reference!$H:$H,0),0)),$D1511,
IF((AND(F1511=0,G1511=0,H1511=0,(_xlfn.IFNA(MATCH(LEFT($B1511,4),Reference!$H:$H,0),0)))),$D1511,
IF(AND(F1511=0,G1511=0,H1511=0,_xlfn.IFNA(MATCH(MID($B1511,5,4),Reference!$H:$H,0),0),LEFT($C1511,4)&lt;&gt;"8865"),$D1511,0)))))</f>
        <v>0</v>
      </c>
      <c r="J1511" s="14">
        <f t="shared" si="132"/>
        <v>17240.024000000001</v>
      </c>
      <c r="K1511" s="14">
        <f t="shared" si="133"/>
        <v>17240.024000000001</v>
      </c>
      <c r="L1511" s="14">
        <f t="shared" si="134"/>
        <v>0</v>
      </c>
      <c r="M1511" s="14" t="str">
        <f>IFERROR(IFERROR(INDEX(Reference!$C:$C,MATCH(VALUE(LEFT(B1511,(FIND("-",B1511,1)-1))),Reference!$B:$B,0)),INDEX(Reference!$C:$C,MATCH((LEFT(B1511,(FIND("-",B1511,1)-1))),Reference!$B:$B,0))),IFERROR(IF(FIND("-",B1511),"Asset Management",""),""))</f>
        <v>DBU/Power Systems Tech</v>
      </c>
      <c r="N1511" s="14" t="str">
        <f>_xlfn.IFNA(INDEX(Reference!$M:$N,MATCH($C1511,Reference!$M:$M,0),2),"Exclude")</f>
        <v>Union Labor</v>
      </c>
      <c r="O1511" s="14" t="str">
        <f>VLOOKUP(X1511,'Department Detail'!$A$2:$F$5229,5,FALSE)</f>
        <v>Business Services - Finance &amp; Rates</v>
      </c>
      <c r="R1511" s="76"/>
      <c r="X1511" s="14">
        <v>5404</v>
      </c>
    </row>
    <row r="1512" spans="1:24" s="14" customFormat="1" ht="15" thickBot="1" x14ac:dyDescent="0.35">
      <c r="A1512" s="13"/>
      <c r="B1512" s="57" t="s">
        <v>736</v>
      </c>
      <c r="C1512" s="57" t="s">
        <v>186</v>
      </c>
      <c r="D1512" s="56">
        <v>471.85</v>
      </c>
      <c r="E1512" s="56"/>
      <c r="F1512" s="14">
        <f>IF(AND(LEFT($C1512,4)&lt;&gt;"8310")*OR(_xlfn.IFNA(MATCH(LEFT($B1512,8),Reference!$E:$E,0),0),(_xlfn.IFNA(MATCH(MID($B1512,5,4),Reference!$E:$E,0),0))),$D1512,)</f>
        <v>0</v>
      </c>
      <c r="G1512" s="14">
        <f t="shared" si="130"/>
        <v>0</v>
      </c>
      <c r="H1512" s="14">
        <f t="shared" si="131"/>
        <v>0</v>
      </c>
      <c r="I1512" s="14">
        <f>IF(AND(F1512=0,G1512=0,H1512=0,_xlfn.IFNA(MATCH(LEFT($B1512,8),Reference!$G:$G,0),0)),0,
IF(AND(F1512=0,G1512=0,H1512=0,_xlfn.IFNA(MATCH(LEFT($B1512,8),Reference!$H:$H,0),0)),$D1512,
IF(AND(F1512=0,G1512=0,H1512=0,_xlfn.IFNA(MATCH(LEFT($C1512,4),Reference!$H:$H,0),0)),$D1512,
IF((AND(F1512=0,G1512=0,H1512=0,(_xlfn.IFNA(MATCH(LEFT($B1512,4),Reference!$H:$H,0),0)))),$D1512,
IF(AND(F1512=0,G1512=0,H1512=0,_xlfn.IFNA(MATCH(MID($B1512,5,4),Reference!$H:$H,0),0),LEFT($C1512,4)&lt;&gt;"8865"),$D1512,0)))))</f>
        <v>471.85</v>
      </c>
      <c r="J1512" s="14">
        <f t="shared" si="132"/>
        <v>0</v>
      </c>
      <c r="K1512" s="14">
        <f t="shared" si="133"/>
        <v>471.85</v>
      </c>
      <c r="L1512" s="14">
        <f t="shared" si="134"/>
        <v>0</v>
      </c>
      <c r="M1512" s="14" t="str">
        <f>IFERROR(IFERROR(INDEX(Reference!$C:$C,MATCH(VALUE(LEFT(B1512,(FIND("-",B1512,1)-1))),Reference!$B:$B,0)),INDEX(Reference!$C:$C,MATCH((LEFT(B1512,(FIND("-",B1512,1)-1))),Reference!$B:$B,0))),IFERROR(IF(FIND("-",B1512),"Asset Management",""),""))</f>
        <v>DBU/Power Systems Tech</v>
      </c>
      <c r="N1512" s="14" t="str">
        <f>_xlfn.IFNA(INDEX(Reference!$M:$N,MATCH($C1512,Reference!$M:$M,0),2),"Exclude")</f>
        <v>Union Labor</v>
      </c>
      <c r="O1512" s="14" t="str">
        <f>VLOOKUP(X1512,'Department Detail'!$A$2:$F$5229,5,FALSE)</f>
        <v>Business Services - Finance &amp; Rates</v>
      </c>
      <c r="R1512" s="76"/>
      <c r="X1512" s="14">
        <v>5404</v>
      </c>
    </row>
    <row r="1513" spans="1:24" s="14" customFormat="1" ht="15" thickBot="1" x14ac:dyDescent="0.35">
      <c r="A1513" s="13"/>
      <c r="B1513" s="57" t="s">
        <v>736</v>
      </c>
      <c r="C1513" s="57" t="s">
        <v>191</v>
      </c>
      <c r="D1513" s="56">
        <v>67.527999999999992</v>
      </c>
      <c r="E1513" s="56"/>
      <c r="F1513" s="14">
        <f>IF(AND(LEFT($C1513,4)&lt;&gt;"8310")*OR(_xlfn.IFNA(MATCH(LEFT($B1513,8),Reference!$E:$E,0),0),(_xlfn.IFNA(MATCH(MID($B1513,5,4),Reference!$E:$E,0),0))),$D1513,)</f>
        <v>0</v>
      </c>
      <c r="G1513" s="14">
        <f t="shared" si="130"/>
        <v>0</v>
      </c>
      <c r="H1513" s="14">
        <f t="shared" si="131"/>
        <v>0</v>
      </c>
      <c r="I1513" s="14">
        <f>IF(AND(F1513=0,G1513=0,H1513=0,_xlfn.IFNA(MATCH(LEFT($B1513,8),Reference!$G:$G,0),0)),0,
IF(AND(F1513=0,G1513=0,H1513=0,_xlfn.IFNA(MATCH(LEFT($B1513,8),Reference!$H:$H,0),0)),$D1513,
IF(AND(F1513=0,G1513=0,H1513=0,_xlfn.IFNA(MATCH(LEFT($C1513,4),Reference!$H:$H,0),0)),$D1513,
IF((AND(F1513=0,G1513=0,H1513=0,(_xlfn.IFNA(MATCH(LEFT($B1513,4),Reference!$H:$H,0),0)))),$D1513,
IF(AND(F1513=0,G1513=0,H1513=0,_xlfn.IFNA(MATCH(MID($B1513,5,4),Reference!$H:$H,0),0),LEFT($C1513,4)&lt;&gt;"8865"),$D1513,0)))))</f>
        <v>67.527999999999992</v>
      </c>
      <c r="J1513" s="14">
        <f t="shared" si="132"/>
        <v>0</v>
      </c>
      <c r="K1513" s="14">
        <f t="shared" si="133"/>
        <v>67.527999999999992</v>
      </c>
      <c r="L1513" s="14">
        <f t="shared" si="134"/>
        <v>0</v>
      </c>
      <c r="M1513" s="14" t="str">
        <f>IFERROR(IFERROR(INDEX(Reference!$C:$C,MATCH(VALUE(LEFT(B1513,(FIND("-",B1513,1)-1))),Reference!$B:$B,0)),INDEX(Reference!$C:$C,MATCH((LEFT(B1513,(FIND("-",B1513,1)-1))),Reference!$B:$B,0))),IFERROR(IF(FIND("-",B1513),"Asset Management",""),""))</f>
        <v>DBU/Power Systems Tech</v>
      </c>
      <c r="N1513" s="14" t="str">
        <f>_xlfn.IFNA(INDEX(Reference!$M:$N,MATCH($C1513,Reference!$M:$M,0),2),"Exclude")</f>
        <v>Union Labor</v>
      </c>
      <c r="O1513" s="14" t="str">
        <f>VLOOKUP(X1513,'Department Detail'!$A$2:$F$5229,5,FALSE)</f>
        <v>Business Services - Finance &amp; Rates</v>
      </c>
      <c r="R1513" s="76"/>
      <c r="X1513" s="14">
        <v>5404</v>
      </c>
    </row>
    <row r="1514" spans="1:24" s="14" customFormat="1" ht="15" thickBot="1" x14ac:dyDescent="0.35">
      <c r="A1514" s="13"/>
      <c r="B1514" s="57" t="s">
        <v>737</v>
      </c>
      <c r="C1514" s="57" t="s">
        <v>185</v>
      </c>
      <c r="D1514" s="56">
        <v>106</v>
      </c>
      <c r="E1514" s="56"/>
      <c r="F1514" s="14">
        <f>IF(AND(LEFT($C1514,4)&lt;&gt;"8310")*OR(_xlfn.IFNA(MATCH(LEFT($B1514,8),Reference!$E:$E,0),0),(_xlfn.IFNA(MATCH(MID($B1514,5,4),Reference!$E:$E,0),0))),$D1514,)</f>
        <v>0</v>
      </c>
      <c r="G1514" s="14">
        <f t="shared" si="130"/>
        <v>0</v>
      </c>
      <c r="H1514" s="14">
        <f t="shared" si="131"/>
        <v>0</v>
      </c>
      <c r="I1514" s="14">
        <f>IF(AND(F1514=0,G1514=0,H1514=0,_xlfn.IFNA(MATCH(LEFT($B1514,8),Reference!$G:$G,0),0)),0,
IF(AND(F1514=0,G1514=0,H1514=0,_xlfn.IFNA(MATCH(LEFT($B1514,8),Reference!$H:$H,0),0)),$D1514,
IF(AND(F1514=0,G1514=0,H1514=0,_xlfn.IFNA(MATCH(LEFT($C1514,4),Reference!$H:$H,0),0)),$D1514,
IF((AND(F1514=0,G1514=0,H1514=0,(_xlfn.IFNA(MATCH(LEFT($B1514,4),Reference!$H:$H,0),0)))),$D1514,
IF(AND(F1514=0,G1514=0,H1514=0,_xlfn.IFNA(MATCH(MID($B1514,5,4),Reference!$H:$H,0),0),LEFT($C1514,4)&lt;&gt;"8865"),$D1514,0)))))</f>
        <v>106</v>
      </c>
      <c r="J1514" s="14">
        <f t="shared" si="132"/>
        <v>0</v>
      </c>
      <c r="K1514" s="14">
        <f t="shared" si="133"/>
        <v>106</v>
      </c>
      <c r="L1514" s="14">
        <f t="shared" si="134"/>
        <v>0</v>
      </c>
      <c r="M1514" s="14" t="str">
        <f>IFERROR(IFERROR(INDEX(Reference!$C:$C,MATCH(VALUE(LEFT(B1514,(FIND("-",B1514,1)-1))),Reference!$B:$B,0)),INDEX(Reference!$C:$C,MATCH((LEFT(B1514,(FIND("-",B1514,1)-1))),Reference!$B:$B,0))),IFERROR(IF(FIND("-",B1514),"Asset Management",""),""))</f>
        <v>DBU/Power Systems Tech</v>
      </c>
      <c r="N1514" s="14" t="str">
        <f>_xlfn.IFNA(INDEX(Reference!$M:$N,MATCH($C1514,Reference!$M:$M,0),2),"Exclude")</f>
        <v>NonUnion Labor</v>
      </c>
      <c r="O1514" s="14" t="str">
        <f>VLOOKUP(X1514,'Department Detail'!$A$2:$F$5229,5,FALSE)</f>
        <v>Business Services - Finance &amp; Rates</v>
      </c>
      <c r="R1514" s="76"/>
      <c r="X1514" s="14">
        <v>5404</v>
      </c>
    </row>
    <row r="1515" spans="1:24" s="14" customFormat="1" ht="15" thickBot="1" x14ac:dyDescent="0.35">
      <c r="A1515" s="13"/>
      <c r="B1515" s="57" t="s">
        <v>737</v>
      </c>
      <c r="C1515" s="57" t="s">
        <v>186</v>
      </c>
      <c r="D1515" s="56">
        <v>20240.495999999999</v>
      </c>
      <c r="E1515" s="56"/>
      <c r="F1515" s="14">
        <f>IF(AND(LEFT($C1515,4)&lt;&gt;"8310")*OR(_xlfn.IFNA(MATCH(LEFT($B1515,8),Reference!$E:$E,0),0),(_xlfn.IFNA(MATCH(MID($B1515,5,4),Reference!$E:$E,0),0))),$D1515,)</f>
        <v>0</v>
      </c>
      <c r="G1515" s="14">
        <f t="shared" si="130"/>
        <v>0</v>
      </c>
      <c r="H1515" s="14">
        <f t="shared" si="131"/>
        <v>0</v>
      </c>
      <c r="I1515" s="14">
        <f>IF(AND(F1515=0,G1515=0,H1515=0,_xlfn.IFNA(MATCH(LEFT($B1515,8),Reference!$G:$G,0),0)),0,
IF(AND(F1515=0,G1515=0,H1515=0,_xlfn.IFNA(MATCH(LEFT($B1515,8),Reference!$H:$H,0),0)),$D1515,
IF(AND(F1515=0,G1515=0,H1515=0,_xlfn.IFNA(MATCH(LEFT($C1515,4),Reference!$H:$H,0),0)),$D1515,
IF((AND(F1515=0,G1515=0,H1515=0,(_xlfn.IFNA(MATCH(LEFT($B1515,4),Reference!$H:$H,0),0)))),$D1515,
IF(AND(F1515=0,G1515=0,H1515=0,_xlfn.IFNA(MATCH(MID($B1515,5,4),Reference!$H:$H,0),0),LEFT($C1515,4)&lt;&gt;"8865"),$D1515,0)))))</f>
        <v>20240.495999999999</v>
      </c>
      <c r="J1515" s="14">
        <f t="shared" si="132"/>
        <v>0</v>
      </c>
      <c r="K1515" s="14">
        <f t="shared" si="133"/>
        <v>20240.495999999999</v>
      </c>
      <c r="L1515" s="14">
        <f t="shared" si="134"/>
        <v>0</v>
      </c>
      <c r="M1515" s="14" t="str">
        <f>IFERROR(IFERROR(INDEX(Reference!$C:$C,MATCH(VALUE(LEFT(B1515,(FIND("-",B1515,1)-1))),Reference!$B:$B,0)),INDEX(Reference!$C:$C,MATCH((LEFT(B1515,(FIND("-",B1515,1)-1))),Reference!$B:$B,0))),IFERROR(IF(FIND("-",B1515),"Asset Management",""),""))</f>
        <v>DBU/Power Systems Tech</v>
      </c>
      <c r="N1515" s="14" t="str">
        <f>_xlfn.IFNA(INDEX(Reference!$M:$N,MATCH($C1515,Reference!$M:$M,0),2),"Exclude")</f>
        <v>Union Labor</v>
      </c>
      <c r="O1515" s="14" t="str">
        <f>VLOOKUP(X1515,'Department Detail'!$A$2:$F$5229,5,FALSE)</f>
        <v>Business Services - Finance &amp; Rates</v>
      </c>
      <c r="R1515" s="76"/>
      <c r="X1515" s="14">
        <v>5404</v>
      </c>
    </row>
    <row r="1516" spans="1:24" s="14" customFormat="1" ht="15" thickBot="1" x14ac:dyDescent="0.35">
      <c r="A1516" s="13"/>
      <c r="B1516" s="57" t="s">
        <v>737</v>
      </c>
      <c r="C1516" s="57" t="s">
        <v>197</v>
      </c>
      <c r="D1516" s="56">
        <v>550</v>
      </c>
      <c r="E1516" s="56"/>
      <c r="F1516" s="14">
        <f>IF(AND(LEFT($C1516,4)&lt;&gt;"8310")*OR(_xlfn.IFNA(MATCH(LEFT($B1516,8),Reference!$E:$E,0),0),(_xlfn.IFNA(MATCH(MID($B1516,5,4),Reference!$E:$E,0),0))),$D1516,)</f>
        <v>0</v>
      </c>
      <c r="G1516" s="14">
        <f t="shared" si="130"/>
        <v>0</v>
      </c>
      <c r="H1516" s="14">
        <f t="shared" si="131"/>
        <v>0</v>
      </c>
      <c r="I1516" s="14">
        <f>IF(AND(F1516=0,G1516=0,H1516=0,_xlfn.IFNA(MATCH(LEFT($B1516,8),Reference!$G:$G,0),0)),0,
IF(AND(F1516=0,G1516=0,H1516=0,_xlfn.IFNA(MATCH(LEFT($B1516,8),Reference!$H:$H,0),0)),$D1516,
IF(AND(F1516=0,G1516=0,H1516=0,_xlfn.IFNA(MATCH(LEFT($C1516,4),Reference!$H:$H,0),0)),$D1516,
IF((AND(F1516=0,G1516=0,H1516=0,(_xlfn.IFNA(MATCH(LEFT($B1516,4),Reference!$H:$H,0),0)))),$D1516,
IF(AND(F1516=0,G1516=0,H1516=0,_xlfn.IFNA(MATCH(MID($B1516,5,4),Reference!$H:$H,0),0),LEFT($C1516,4)&lt;&gt;"8865"),$D1516,0)))))</f>
        <v>550</v>
      </c>
      <c r="J1516" s="14">
        <f t="shared" si="132"/>
        <v>0</v>
      </c>
      <c r="K1516" s="14">
        <f t="shared" si="133"/>
        <v>550</v>
      </c>
      <c r="L1516" s="14">
        <f t="shared" si="134"/>
        <v>0</v>
      </c>
      <c r="M1516" s="14" t="str">
        <f>IFERROR(IFERROR(INDEX(Reference!$C:$C,MATCH(VALUE(LEFT(B1516,(FIND("-",B1516,1)-1))),Reference!$B:$B,0)),INDEX(Reference!$C:$C,MATCH((LEFT(B1516,(FIND("-",B1516,1)-1))),Reference!$B:$B,0))),IFERROR(IF(FIND("-",B1516),"Asset Management",""),""))</f>
        <v>DBU/Power Systems Tech</v>
      </c>
      <c r="N1516" s="14" t="str">
        <f>_xlfn.IFNA(INDEX(Reference!$M:$N,MATCH($C1516,Reference!$M:$M,0),2),"Exclude")</f>
        <v>Union Labor</v>
      </c>
      <c r="O1516" s="14" t="str">
        <f>VLOOKUP(X1516,'Department Detail'!$A$2:$F$5229,5,FALSE)</f>
        <v>Business Services - Human Resources</v>
      </c>
      <c r="R1516" s="76"/>
      <c r="X1516" s="14">
        <v>5063</v>
      </c>
    </row>
    <row r="1517" spans="1:24" s="14" customFormat="1" ht="15" thickBot="1" x14ac:dyDescent="0.35">
      <c r="A1517" s="13"/>
      <c r="B1517" s="57" t="s">
        <v>737</v>
      </c>
      <c r="C1517" s="57" t="s">
        <v>202</v>
      </c>
      <c r="D1517" s="56">
        <v>542.59999999999991</v>
      </c>
      <c r="E1517" s="56"/>
      <c r="F1517" s="14">
        <f>IF(AND(LEFT($C1517,4)&lt;&gt;"8310")*OR(_xlfn.IFNA(MATCH(LEFT($B1517,8),Reference!$E:$E,0),0),(_xlfn.IFNA(MATCH(MID($B1517,5,4),Reference!$E:$E,0),0))),$D1517,)</f>
        <v>0</v>
      </c>
      <c r="G1517" s="14">
        <f t="shared" si="130"/>
        <v>0</v>
      </c>
      <c r="H1517" s="14">
        <f t="shared" si="131"/>
        <v>0</v>
      </c>
      <c r="I1517" s="14">
        <f>IF(AND(F1517=0,G1517=0,H1517=0,_xlfn.IFNA(MATCH(LEFT($B1517,8),Reference!$G:$G,0),0)),0,
IF(AND(F1517=0,G1517=0,H1517=0,_xlfn.IFNA(MATCH(LEFT($B1517,8),Reference!$H:$H,0),0)),$D1517,
IF(AND(F1517=0,G1517=0,H1517=0,_xlfn.IFNA(MATCH(LEFT($C1517,4),Reference!$H:$H,0),0)),$D1517,
IF((AND(F1517=0,G1517=0,H1517=0,(_xlfn.IFNA(MATCH(LEFT($B1517,4),Reference!$H:$H,0),0)))),$D1517,
IF(AND(F1517=0,G1517=0,H1517=0,_xlfn.IFNA(MATCH(MID($B1517,5,4),Reference!$H:$H,0),0),LEFT($C1517,4)&lt;&gt;"8865"),$D1517,0)))))</f>
        <v>542.59999999999991</v>
      </c>
      <c r="J1517" s="14">
        <f t="shared" si="132"/>
        <v>0</v>
      </c>
      <c r="K1517" s="14">
        <f t="shared" si="133"/>
        <v>542.59999999999991</v>
      </c>
      <c r="L1517" s="14">
        <f t="shared" si="134"/>
        <v>0</v>
      </c>
      <c r="M1517" s="14" t="str">
        <f>IFERROR(IFERROR(INDEX(Reference!$C:$C,MATCH(VALUE(LEFT(B1517,(FIND("-",B1517,1)-1))),Reference!$B:$B,0)),INDEX(Reference!$C:$C,MATCH((LEFT(B1517,(FIND("-",B1517,1)-1))),Reference!$B:$B,0))),IFERROR(IF(FIND("-",B1517),"Asset Management",""),""))</f>
        <v>DBU/Power Systems Tech</v>
      </c>
      <c r="N1517" s="14" t="str">
        <f>_xlfn.IFNA(INDEX(Reference!$M:$N,MATCH($C1517,Reference!$M:$M,0),2),"Exclude")</f>
        <v>Nonlabor</v>
      </c>
      <c r="O1517" s="14" t="str">
        <f>VLOOKUP(X1517,'Department Detail'!$A$2:$F$5229,5,FALSE)</f>
        <v>Business Services - Human Resources</v>
      </c>
      <c r="R1517" s="76"/>
      <c r="X1517" s="14">
        <v>5063</v>
      </c>
    </row>
    <row r="1518" spans="1:24" s="14" customFormat="1" ht="15" thickBot="1" x14ac:dyDescent="0.35">
      <c r="A1518" s="13"/>
      <c r="B1518" s="57" t="s">
        <v>737</v>
      </c>
      <c r="C1518" s="57" t="s">
        <v>206</v>
      </c>
      <c r="D1518" s="56">
        <v>1059.2239999999999</v>
      </c>
      <c r="E1518" s="56"/>
      <c r="F1518" s="14">
        <f>IF(AND(LEFT($C1518,4)&lt;&gt;"8310")*OR(_xlfn.IFNA(MATCH(LEFT($B1518,8),Reference!$E:$E,0),0),(_xlfn.IFNA(MATCH(MID($B1518,5,4),Reference!$E:$E,0),0))),$D1518,)</f>
        <v>0</v>
      </c>
      <c r="G1518" s="14">
        <f t="shared" si="130"/>
        <v>0</v>
      </c>
      <c r="H1518" s="14">
        <f t="shared" si="131"/>
        <v>0</v>
      </c>
      <c r="I1518" s="14">
        <f>IF(AND(F1518=0,G1518=0,H1518=0,_xlfn.IFNA(MATCH(LEFT($B1518,8),Reference!$G:$G,0),0)),0,
IF(AND(F1518=0,G1518=0,H1518=0,_xlfn.IFNA(MATCH(LEFT($B1518,8),Reference!$H:$H,0),0)),$D1518,
IF(AND(F1518=0,G1518=0,H1518=0,_xlfn.IFNA(MATCH(LEFT($C1518,4),Reference!$H:$H,0),0)),$D1518,
IF((AND(F1518=0,G1518=0,H1518=0,(_xlfn.IFNA(MATCH(LEFT($B1518,4),Reference!$H:$H,0),0)))),$D1518,
IF(AND(F1518=0,G1518=0,H1518=0,_xlfn.IFNA(MATCH(MID($B1518,5,4),Reference!$H:$H,0),0),LEFT($C1518,4)&lt;&gt;"8865"),$D1518,0)))))</f>
        <v>1059.2239999999999</v>
      </c>
      <c r="J1518" s="14">
        <f t="shared" si="132"/>
        <v>0</v>
      </c>
      <c r="K1518" s="14">
        <f t="shared" si="133"/>
        <v>1059.2239999999999</v>
      </c>
      <c r="L1518" s="14">
        <f t="shared" si="134"/>
        <v>0</v>
      </c>
      <c r="M1518" s="14" t="str">
        <f>IFERROR(IFERROR(INDEX(Reference!$C:$C,MATCH(VALUE(LEFT(B1518,(FIND("-",B1518,1)-1))),Reference!$B:$B,0)),INDEX(Reference!$C:$C,MATCH((LEFT(B1518,(FIND("-",B1518,1)-1))),Reference!$B:$B,0))),IFERROR(IF(FIND("-",B1518),"Asset Management",""),""))</f>
        <v>DBU/Power Systems Tech</v>
      </c>
      <c r="N1518" s="14" t="str">
        <f>_xlfn.IFNA(INDEX(Reference!$M:$N,MATCH($C1518,Reference!$M:$M,0),2),"Exclude")</f>
        <v>Nonlabor</v>
      </c>
      <c r="O1518" s="14" t="str">
        <f>VLOOKUP(X1518,'Department Detail'!$A$2:$F$5229,5,FALSE)</f>
        <v>Business Services - Human Resources</v>
      </c>
      <c r="R1518" s="76"/>
      <c r="X1518" s="14">
        <v>5063</v>
      </c>
    </row>
    <row r="1519" spans="1:24" s="14" customFormat="1" ht="15" thickBot="1" x14ac:dyDescent="0.35">
      <c r="A1519" s="13"/>
      <c r="B1519" s="57" t="s">
        <v>737</v>
      </c>
      <c r="C1519" s="57" t="s">
        <v>231</v>
      </c>
      <c r="D1519" s="56">
        <v>814.2</v>
      </c>
      <c r="E1519" s="56"/>
      <c r="F1519" s="14">
        <f>IF(AND(LEFT($C1519,4)&lt;&gt;"8310")*OR(_xlfn.IFNA(MATCH(LEFT($B1519,8),Reference!$E:$E,0),0),(_xlfn.IFNA(MATCH(MID($B1519,5,4),Reference!$E:$E,0),0))),$D1519,)</f>
        <v>0</v>
      </c>
      <c r="G1519" s="14">
        <f t="shared" si="130"/>
        <v>0</v>
      </c>
      <c r="H1519" s="14">
        <f t="shared" si="131"/>
        <v>0</v>
      </c>
      <c r="I1519" s="14">
        <f>IF(AND(F1519=0,G1519=0,H1519=0,_xlfn.IFNA(MATCH(LEFT($B1519,8),Reference!$G:$G,0),0)),0,
IF(AND(F1519=0,G1519=0,H1519=0,_xlfn.IFNA(MATCH(LEFT($B1519,8),Reference!$H:$H,0),0)),$D1519,
IF(AND(F1519=0,G1519=0,H1519=0,_xlfn.IFNA(MATCH(LEFT($C1519,4),Reference!$H:$H,0),0)),$D1519,
IF((AND(F1519=0,G1519=0,H1519=0,(_xlfn.IFNA(MATCH(LEFT($B1519,4),Reference!$H:$H,0),0)))),$D1519,
IF(AND(F1519=0,G1519=0,H1519=0,_xlfn.IFNA(MATCH(MID($B1519,5,4),Reference!$H:$H,0),0),LEFT($C1519,4)&lt;&gt;"8865"),$D1519,0)))))</f>
        <v>814.2</v>
      </c>
      <c r="J1519" s="14">
        <f t="shared" si="132"/>
        <v>0</v>
      </c>
      <c r="K1519" s="14">
        <f t="shared" si="133"/>
        <v>814.2</v>
      </c>
      <c r="L1519" s="14">
        <f t="shared" si="134"/>
        <v>0</v>
      </c>
      <c r="M1519" s="14" t="str">
        <f>IFERROR(IFERROR(INDEX(Reference!$C:$C,MATCH(VALUE(LEFT(B1519,(FIND("-",B1519,1)-1))),Reference!$B:$B,0)),INDEX(Reference!$C:$C,MATCH((LEFT(B1519,(FIND("-",B1519,1)-1))),Reference!$B:$B,0))),IFERROR(IF(FIND("-",B1519),"Asset Management",""),""))</f>
        <v>DBU/Power Systems Tech</v>
      </c>
      <c r="N1519" s="14" t="str">
        <f>_xlfn.IFNA(INDEX(Reference!$M:$N,MATCH($C1519,Reference!$M:$M,0),2),"Exclude")</f>
        <v>Nonlabor</v>
      </c>
      <c r="O1519" s="14" t="str">
        <f>VLOOKUP(X1519,'Department Detail'!$A$2:$F$5229,5,FALSE)</f>
        <v>Business Services - Human Resources</v>
      </c>
      <c r="R1519" s="76"/>
      <c r="X1519" s="14">
        <v>5063</v>
      </c>
    </row>
    <row r="1520" spans="1:24" s="14" customFormat="1" ht="15" thickBot="1" x14ac:dyDescent="0.35">
      <c r="A1520" s="13"/>
      <c r="B1520" s="57" t="s">
        <v>737</v>
      </c>
      <c r="C1520" s="57" t="s">
        <v>182</v>
      </c>
      <c r="D1520" s="56">
        <v>1437.6</v>
      </c>
      <c r="E1520" s="56"/>
      <c r="F1520" s="14">
        <f>IF(AND(LEFT($C1520,4)&lt;&gt;"8310")*OR(_xlfn.IFNA(MATCH(LEFT($B1520,8),Reference!$E:$E,0),0),(_xlfn.IFNA(MATCH(MID($B1520,5,4),Reference!$E:$E,0),0))),$D1520,)</f>
        <v>0</v>
      </c>
      <c r="G1520" s="14">
        <f t="shared" si="130"/>
        <v>0</v>
      </c>
      <c r="H1520" s="14">
        <f t="shared" si="131"/>
        <v>0</v>
      </c>
      <c r="I1520" s="14">
        <f>IF(AND(F1520=0,G1520=0,H1520=0,_xlfn.IFNA(MATCH(LEFT($B1520,8),Reference!$G:$G,0),0)),0,
IF(AND(F1520=0,G1520=0,H1520=0,_xlfn.IFNA(MATCH(LEFT($B1520,8),Reference!$H:$H,0),0)),$D1520,
IF(AND(F1520=0,G1520=0,H1520=0,_xlfn.IFNA(MATCH(LEFT($C1520,4),Reference!$H:$H,0),0)),$D1520,
IF((AND(F1520=0,G1520=0,H1520=0,(_xlfn.IFNA(MATCH(LEFT($B1520,4),Reference!$H:$H,0),0)))),$D1520,
IF(AND(F1520=0,G1520=0,H1520=0,_xlfn.IFNA(MATCH(MID($B1520,5,4),Reference!$H:$H,0),0),LEFT($C1520,4)&lt;&gt;"8865"),$D1520,0)))))</f>
        <v>1437.6</v>
      </c>
      <c r="J1520" s="14">
        <f t="shared" si="132"/>
        <v>0</v>
      </c>
      <c r="K1520" s="14">
        <f t="shared" si="133"/>
        <v>1437.6</v>
      </c>
      <c r="L1520" s="14">
        <f t="shared" si="134"/>
        <v>0</v>
      </c>
      <c r="M1520" s="14" t="str">
        <f>IFERROR(IFERROR(INDEX(Reference!$C:$C,MATCH(VALUE(LEFT(B1520,(FIND("-",B1520,1)-1))),Reference!$B:$B,0)),INDEX(Reference!$C:$C,MATCH((LEFT(B1520,(FIND("-",B1520,1)-1))),Reference!$B:$B,0))),IFERROR(IF(FIND("-",B1520),"Asset Management",""),""))</f>
        <v>DBU/Power Systems Tech</v>
      </c>
      <c r="N1520" s="14" t="str">
        <f>_xlfn.IFNA(INDEX(Reference!$M:$N,MATCH($C1520,Reference!$M:$M,0),2),"Exclude")</f>
        <v>Nonlabor</v>
      </c>
      <c r="O1520" s="14" t="str">
        <f>VLOOKUP(X1520,'Department Detail'!$A$2:$F$5229,5,FALSE)</f>
        <v>Business Services - Human Resources</v>
      </c>
      <c r="R1520" s="76"/>
      <c r="X1520" s="14">
        <v>5063</v>
      </c>
    </row>
    <row r="1521" spans="1:24" s="14" customFormat="1" ht="15" thickBot="1" x14ac:dyDescent="0.35">
      <c r="A1521" s="13"/>
      <c r="B1521" s="57" t="s">
        <v>737</v>
      </c>
      <c r="C1521" s="57" t="s">
        <v>191</v>
      </c>
      <c r="D1521" s="56">
        <v>10093.278</v>
      </c>
      <c r="E1521" s="56"/>
      <c r="F1521" s="14">
        <f>IF(AND(LEFT($C1521,4)&lt;&gt;"8310")*OR(_xlfn.IFNA(MATCH(LEFT($B1521,8),Reference!$E:$E,0),0),(_xlfn.IFNA(MATCH(MID($B1521,5,4),Reference!$E:$E,0),0))),$D1521,)</f>
        <v>0</v>
      </c>
      <c r="G1521" s="14">
        <f t="shared" si="130"/>
        <v>0</v>
      </c>
      <c r="H1521" s="14">
        <f t="shared" si="131"/>
        <v>0</v>
      </c>
      <c r="I1521" s="14">
        <f>IF(AND(F1521=0,G1521=0,H1521=0,_xlfn.IFNA(MATCH(LEFT($B1521,8),Reference!$G:$G,0),0)),0,
IF(AND(F1521=0,G1521=0,H1521=0,_xlfn.IFNA(MATCH(LEFT($B1521,8),Reference!$H:$H,0),0)),$D1521,
IF(AND(F1521=0,G1521=0,H1521=0,_xlfn.IFNA(MATCH(LEFT($C1521,4),Reference!$H:$H,0),0)),$D1521,
IF((AND(F1521=0,G1521=0,H1521=0,(_xlfn.IFNA(MATCH(LEFT($B1521,4),Reference!$H:$H,0),0)))),$D1521,
IF(AND(F1521=0,G1521=0,H1521=0,_xlfn.IFNA(MATCH(MID($B1521,5,4),Reference!$H:$H,0),0),LEFT($C1521,4)&lt;&gt;"8865"),$D1521,0)))))</f>
        <v>10093.278</v>
      </c>
      <c r="J1521" s="14">
        <f t="shared" si="132"/>
        <v>0</v>
      </c>
      <c r="K1521" s="14">
        <f t="shared" si="133"/>
        <v>10093.278</v>
      </c>
      <c r="L1521" s="14">
        <f t="shared" si="134"/>
        <v>0</v>
      </c>
      <c r="M1521" s="14" t="str">
        <f>IFERROR(IFERROR(INDEX(Reference!$C:$C,MATCH(VALUE(LEFT(B1521,(FIND("-",B1521,1)-1))),Reference!$B:$B,0)),INDEX(Reference!$C:$C,MATCH((LEFT(B1521,(FIND("-",B1521,1)-1))),Reference!$B:$B,0))),IFERROR(IF(FIND("-",B1521),"Asset Management",""),""))</f>
        <v>DBU/Power Systems Tech</v>
      </c>
      <c r="N1521" s="14" t="str">
        <f>_xlfn.IFNA(INDEX(Reference!$M:$N,MATCH($C1521,Reference!$M:$M,0),2),"Exclude")</f>
        <v>Union Labor</v>
      </c>
      <c r="O1521" s="14" t="str">
        <f>VLOOKUP(X1521,'Department Detail'!$A$2:$F$5229,5,FALSE)</f>
        <v>Business Services - Human Resources</v>
      </c>
      <c r="R1521" s="76"/>
      <c r="X1521" s="14">
        <v>5063</v>
      </c>
    </row>
    <row r="1522" spans="1:24" s="14" customFormat="1" ht="15" thickBot="1" x14ac:dyDescent="0.35">
      <c r="A1522" s="13"/>
      <c r="B1522" s="57" t="s">
        <v>738</v>
      </c>
      <c r="C1522" s="57" t="s">
        <v>186</v>
      </c>
      <c r="D1522" s="56">
        <v>9087.6720000000005</v>
      </c>
      <c r="E1522" s="56"/>
      <c r="F1522" s="14">
        <f>IF(AND(LEFT($C1522,4)&lt;&gt;"8310")*OR(_xlfn.IFNA(MATCH(LEFT($B1522,8),Reference!$E:$E,0),0),(_xlfn.IFNA(MATCH(MID($B1522,5,4),Reference!$E:$E,0),0))),$D1522,)</f>
        <v>0</v>
      </c>
      <c r="G1522" s="14">
        <f t="shared" si="130"/>
        <v>0</v>
      </c>
      <c r="H1522" s="14">
        <f t="shared" si="131"/>
        <v>0</v>
      </c>
      <c r="I1522" s="14">
        <f>IF(AND(F1522=0,G1522=0,H1522=0,_xlfn.IFNA(MATCH(LEFT($B1522,8),Reference!$G:$G,0),0)),0,
IF(AND(F1522=0,G1522=0,H1522=0,_xlfn.IFNA(MATCH(LEFT($B1522,8),Reference!$H:$H,0),0)),$D1522,
IF(AND(F1522=0,G1522=0,H1522=0,_xlfn.IFNA(MATCH(LEFT($C1522,4),Reference!$H:$H,0),0)),$D1522,
IF((AND(F1522=0,G1522=0,H1522=0,(_xlfn.IFNA(MATCH(LEFT($B1522,4),Reference!$H:$H,0),0)))),$D1522,
IF(AND(F1522=0,G1522=0,H1522=0,_xlfn.IFNA(MATCH(MID($B1522,5,4),Reference!$H:$H,0),0),LEFT($C1522,4)&lt;&gt;"8865"),$D1522,0)))))</f>
        <v>0</v>
      </c>
      <c r="J1522" s="14">
        <f t="shared" si="132"/>
        <v>9087.6720000000005</v>
      </c>
      <c r="K1522" s="14">
        <f t="shared" si="133"/>
        <v>9087.6720000000005</v>
      </c>
      <c r="L1522" s="14">
        <f t="shared" si="134"/>
        <v>0</v>
      </c>
      <c r="M1522" s="14" t="str">
        <f>IFERROR(IFERROR(INDEX(Reference!$C:$C,MATCH(VALUE(LEFT(B1522,(FIND("-",B1522,1)-1))),Reference!$B:$B,0)),INDEX(Reference!$C:$C,MATCH((LEFT(B1522,(FIND("-",B1522,1)-1))),Reference!$B:$B,0))),IFERROR(IF(FIND("-",B1522),"Asset Management",""),""))</f>
        <v>DBU/Power Systems Tech</v>
      </c>
      <c r="N1522" s="14" t="str">
        <f>_xlfn.IFNA(INDEX(Reference!$M:$N,MATCH($C1522,Reference!$M:$M,0),2),"Exclude")</f>
        <v>Union Labor</v>
      </c>
      <c r="O1522" s="14" t="str">
        <f>VLOOKUP(X1522,'Department Detail'!$A$2:$F$5229,5,FALSE)</f>
        <v>Business Services - Human Resources</v>
      </c>
      <c r="R1522" s="76"/>
      <c r="X1522" s="14">
        <v>5063</v>
      </c>
    </row>
    <row r="1523" spans="1:24" s="14" customFormat="1" ht="15" thickBot="1" x14ac:dyDescent="0.35">
      <c r="A1523" s="13"/>
      <c r="B1523" s="57" t="s">
        <v>738</v>
      </c>
      <c r="C1523" s="57" t="s">
        <v>197</v>
      </c>
      <c r="D1523" s="56">
        <v>132.94400000000002</v>
      </c>
      <c r="E1523" s="56"/>
      <c r="F1523" s="14">
        <f>IF(AND(LEFT($C1523,4)&lt;&gt;"8310")*OR(_xlfn.IFNA(MATCH(LEFT($B1523,8),Reference!$E:$E,0),0),(_xlfn.IFNA(MATCH(MID($B1523,5,4),Reference!$E:$E,0),0))),$D1523,)</f>
        <v>0</v>
      </c>
      <c r="G1523" s="14">
        <f t="shared" si="130"/>
        <v>0</v>
      </c>
      <c r="H1523" s="14">
        <f t="shared" si="131"/>
        <v>0</v>
      </c>
      <c r="I1523" s="14">
        <f>IF(AND(F1523=0,G1523=0,H1523=0,_xlfn.IFNA(MATCH(LEFT($B1523,8),Reference!$G:$G,0),0)),0,
IF(AND(F1523=0,G1523=0,H1523=0,_xlfn.IFNA(MATCH(LEFT($B1523,8),Reference!$H:$H,0),0)),$D1523,
IF(AND(F1523=0,G1523=0,H1523=0,_xlfn.IFNA(MATCH(LEFT($C1523,4),Reference!$H:$H,0),0)),$D1523,
IF((AND(F1523=0,G1523=0,H1523=0,(_xlfn.IFNA(MATCH(LEFT($B1523,4),Reference!$H:$H,0),0)))),$D1523,
IF(AND(F1523=0,G1523=0,H1523=0,_xlfn.IFNA(MATCH(MID($B1523,5,4),Reference!$H:$H,0),0),LEFT($C1523,4)&lt;&gt;"8865"),$D1523,0)))))</f>
        <v>0</v>
      </c>
      <c r="J1523" s="14">
        <f t="shared" si="132"/>
        <v>132.94400000000002</v>
      </c>
      <c r="K1523" s="14">
        <f t="shared" si="133"/>
        <v>132.94400000000002</v>
      </c>
      <c r="L1523" s="14">
        <f t="shared" si="134"/>
        <v>0</v>
      </c>
      <c r="M1523" s="14" t="str">
        <f>IFERROR(IFERROR(INDEX(Reference!$C:$C,MATCH(VALUE(LEFT(B1523,(FIND("-",B1523,1)-1))),Reference!$B:$B,0)),INDEX(Reference!$C:$C,MATCH((LEFT(B1523,(FIND("-",B1523,1)-1))),Reference!$B:$B,0))),IFERROR(IF(FIND("-",B1523),"Asset Management",""),""))</f>
        <v>DBU/Power Systems Tech</v>
      </c>
      <c r="N1523" s="14" t="str">
        <f>_xlfn.IFNA(INDEX(Reference!$M:$N,MATCH($C1523,Reference!$M:$M,0),2),"Exclude")</f>
        <v>Union Labor</v>
      </c>
      <c r="O1523" s="14" t="str">
        <f>VLOOKUP(X1523,'Department Detail'!$A$2:$F$5229,5,FALSE)</f>
        <v>Business Services - Human Resources</v>
      </c>
      <c r="R1523" s="76"/>
      <c r="X1523" s="14">
        <v>5063</v>
      </c>
    </row>
    <row r="1524" spans="1:24" s="14" customFormat="1" ht="15" thickBot="1" x14ac:dyDescent="0.35">
      <c r="A1524" s="13"/>
      <c r="B1524" s="57" t="s">
        <v>738</v>
      </c>
      <c r="C1524" s="57" t="s">
        <v>231</v>
      </c>
      <c r="D1524" s="56">
        <v>48.199999999999996</v>
      </c>
      <c r="E1524" s="56"/>
      <c r="F1524" s="14">
        <f>IF(AND(LEFT($C1524,4)&lt;&gt;"8310")*OR(_xlfn.IFNA(MATCH(LEFT($B1524,8),Reference!$E:$E,0),0),(_xlfn.IFNA(MATCH(MID($B1524,5,4),Reference!$E:$E,0),0))),$D1524,)</f>
        <v>0</v>
      </c>
      <c r="G1524" s="14">
        <f t="shared" si="130"/>
        <v>0</v>
      </c>
      <c r="H1524" s="14">
        <f t="shared" si="131"/>
        <v>0</v>
      </c>
      <c r="I1524" s="14">
        <f>IF(AND(F1524=0,G1524=0,H1524=0,_xlfn.IFNA(MATCH(LEFT($B1524,8),Reference!$G:$G,0),0)),0,
IF(AND(F1524=0,G1524=0,H1524=0,_xlfn.IFNA(MATCH(LEFT($B1524,8),Reference!$H:$H,0),0)),$D1524,
IF(AND(F1524=0,G1524=0,H1524=0,_xlfn.IFNA(MATCH(LEFT($C1524,4),Reference!$H:$H,0),0)),$D1524,
IF((AND(F1524=0,G1524=0,H1524=0,(_xlfn.IFNA(MATCH(LEFT($B1524,4),Reference!$H:$H,0),0)))),$D1524,
IF(AND(F1524=0,G1524=0,H1524=0,_xlfn.IFNA(MATCH(MID($B1524,5,4),Reference!$H:$H,0),0),LEFT($C1524,4)&lt;&gt;"8865"),$D1524,0)))))</f>
        <v>0</v>
      </c>
      <c r="J1524" s="14">
        <f t="shared" si="132"/>
        <v>48.199999999999996</v>
      </c>
      <c r="K1524" s="14">
        <f t="shared" si="133"/>
        <v>48.199999999999996</v>
      </c>
      <c r="L1524" s="14">
        <f t="shared" si="134"/>
        <v>0</v>
      </c>
      <c r="M1524" s="14" t="str">
        <f>IFERROR(IFERROR(INDEX(Reference!$C:$C,MATCH(VALUE(LEFT(B1524,(FIND("-",B1524,1)-1))),Reference!$B:$B,0)),INDEX(Reference!$C:$C,MATCH((LEFT(B1524,(FIND("-",B1524,1)-1))),Reference!$B:$B,0))),IFERROR(IF(FIND("-",B1524),"Asset Management",""),""))</f>
        <v>DBU/Power Systems Tech</v>
      </c>
      <c r="N1524" s="14" t="str">
        <f>_xlfn.IFNA(INDEX(Reference!$M:$N,MATCH($C1524,Reference!$M:$M,0),2),"Exclude")</f>
        <v>Nonlabor</v>
      </c>
      <c r="O1524" s="14" t="str">
        <f>VLOOKUP(X1524,'Department Detail'!$A$2:$F$5229,5,FALSE)</f>
        <v>Business Services - Human Resources</v>
      </c>
      <c r="R1524" s="76"/>
      <c r="X1524" s="14">
        <v>5063</v>
      </c>
    </row>
    <row r="1525" spans="1:24" s="14" customFormat="1" ht="15" thickBot="1" x14ac:dyDescent="0.35">
      <c r="A1525" s="13"/>
      <c r="B1525" s="57" t="s">
        <v>738</v>
      </c>
      <c r="C1525" s="57" t="s">
        <v>182</v>
      </c>
      <c r="D1525" s="56">
        <v>2210.3820000000001</v>
      </c>
      <c r="E1525" s="56"/>
      <c r="F1525" s="14">
        <f>IF(AND(LEFT($C1525,4)&lt;&gt;"8310")*OR(_xlfn.IFNA(MATCH(LEFT($B1525,8),Reference!$E:$E,0),0),(_xlfn.IFNA(MATCH(MID($B1525,5,4),Reference!$E:$E,0),0))),$D1525,)</f>
        <v>0</v>
      </c>
      <c r="G1525" s="14">
        <f t="shared" si="130"/>
        <v>0</v>
      </c>
      <c r="H1525" s="14">
        <f t="shared" si="131"/>
        <v>0</v>
      </c>
      <c r="I1525" s="14">
        <f>IF(AND(F1525=0,G1525=0,H1525=0,_xlfn.IFNA(MATCH(LEFT($B1525,8),Reference!$G:$G,0),0)),0,
IF(AND(F1525=0,G1525=0,H1525=0,_xlfn.IFNA(MATCH(LEFT($B1525,8),Reference!$H:$H,0),0)),$D1525,
IF(AND(F1525=0,G1525=0,H1525=0,_xlfn.IFNA(MATCH(LEFT($C1525,4),Reference!$H:$H,0),0)),$D1525,
IF((AND(F1525=0,G1525=0,H1525=0,(_xlfn.IFNA(MATCH(LEFT($B1525,4),Reference!$H:$H,0),0)))),$D1525,
IF(AND(F1525=0,G1525=0,H1525=0,_xlfn.IFNA(MATCH(MID($B1525,5,4),Reference!$H:$H,0),0),LEFT($C1525,4)&lt;&gt;"8865"),$D1525,0)))))</f>
        <v>0</v>
      </c>
      <c r="J1525" s="14">
        <f t="shared" si="132"/>
        <v>2210.3820000000001</v>
      </c>
      <c r="K1525" s="14">
        <f t="shared" si="133"/>
        <v>2210.3820000000001</v>
      </c>
      <c r="L1525" s="14">
        <f t="shared" si="134"/>
        <v>0</v>
      </c>
      <c r="M1525" s="14" t="str">
        <f>IFERROR(IFERROR(INDEX(Reference!$C:$C,MATCH(VALUE(LEFT(B1525,(FIND("-",B1525,1)-1))),Reference!$B:$B,0)),INDEX(Reference!$C:$C,MATCH((LEFT(B1525,(FIND("-",B1525,1)-1))),Reference!$B:$B,0))),IFERROR(IF(FIND("-",B1525),"Asset Management",""),""))</f>
        <v>DBU/Power Systems Tech</v>
      </c>
      <c r="N1525" s="14" t="str">
        <f>_xlfn.IFNA(INDEX(Reference!$M:$N,MATCH($C1525,Reference!$M:$M,0),2),"Exclude")</f>
        <v>Nonlabor</v>
      </c>
      <c r="O1525" s="14" t="str">
        <f>VLOOKUP(X1525,'Department Detail'!$A$2:$F$5229,5,FALSE)</f>
        <v>Business Services - Human Resources</v>
      </c>
      <c r="R1525" s="76"/>
      <c r="X1525" s="14">
        <v>5063</v>
      </c>
    </row>
    <row r="1526" spans="1:24" s="14" customFormat="1" ht="15" thickBot="1" x14ac:dyDescent="0.35">
      <c r="A1526" s="13"/>
      <c r="B1526" s="57" t="s">
        <v>738</v>
      </c>
      <c r="C1526" s="57" t="s">
        <v>191</v>
      </c>
      <c r="D1526" s="56">
        <v>4285.7719999999999</v>
      </c>
      <c r="E1526" s="56"/>
      <c r="F1526" s="14">
        <f>IF(AND(LEFT($C1526,4)&lt;&gt;"8310")*OR(_xlfn.IFNA(MATCH(LEFT($B1526,8),Reference!$E:$E,0),0),(_xlfn.IFNA(MATCH(MID($B1526,5,4),Reference!$E:$E,0),0))),$D1526,)</f>
        <v>0</v>
      </c>
      <c r="G1526" s="14">
        <f t="shared" si="130"/>
        <v>0</v>
      </c>
      <c r="H1526" s="14">
        <f t="shared" si="131"/>
        <v>0</v>
      </c>
      <c r="I1526" s="14">
        <f>IF(AND(F1526=0,G1526=0,H1526=0,_xlfn.IFNA(MATCH(LEFT($B1526,8),Reference!$G:$G,0),0)),0,
IF(AND(F1526=0,G1526=0,H1526=0,_xlfn.IFNA(MATCH(LEFT($B1526,8),Reference!$H:$H,0),0)),$D1526,
IF(AND(F1526=0,G1526=0,H1526=0,_xlfn.IFNA(MATCH(LEFT($C1526,4),Reference!$H:$H,0),0)),$D1526,
IF((AND(F1526=0,G1526=0,H1526=0,(_xlfn.IFNA(MATCH(LEFT($B1526,4),Reference!$H:$H,0),0)))),$D1526,
IF(AND(F1526=0,G1526=0,H1526=0,_xlfn.IFNA(MATCH(MID($B1526,5,4),Reference!$H:$H,0),0),LEFT($C1526,4)&lt;&gt;"8865"),$D1526,0)))))</f>
        <v>0</v>
      </c>
      <c r="J1526" s="14">
        <f t="shared" si="132"/>
        <v>4285.7719999999999</v>
      </c>
      <c r="K1526" s="14">
        <f t="shared" si="133"/>
        <v>4285.7719999999999</v>
      </c>
      <c r="L1526" s="14">
        <f t="shared" si="134"/>
        <v>0</v>
      </c>
      <c r="M1526" s="14" t="str">
        <f>IFERROR(IFERROR(INDEX(Reference!$C:$C,MATCH(VALUE(LEFT(B1526,(FIND("-",B1526,1)-1))),Reference!$B:$B,0)),INDEX(Reference!$C:$C,MATCH((LEFT(B1526,(FIND("-",B1526,1)-1))),Reference!$B:$B,0))),IFERROR(IF(FIND("-",B1526),"Asset Management",""),""))</f>
        <v>DBU/Power Systems Tech</v>
      </c>
      <c r="N1526" s="14" t="str">
        <f>_xlfn.IFNA(INDEX(Reference!$M:$N,MATCH($C1526,Reference!$M:$M,0),2),"Exclude")</f>
        <v>Union Labor</v>
      </c>
      <c r="O1526" s="14" t="str">
        <f>VLOOKUP(X1526,'Department Detail'!$A$2:$F$5229,5,FALSE)</f>
        <v>Business Services - Human Resources</v>
      </c>
      <c r="R1526" s="76"/>
      <c r="X1526" s="14">
        <v>5063</v>
      </c>
    </row>
    <row r="1527" spans="1:24" s="14" customFormat="1" ht="15" thickBot="1" x14ac:dyDescent="0.35">
      <c r="A1527" s="13"/>
      <c r="B1527" s="57" t="s">
        <v>739</v>
      </c>
      <c r="C1527" s="57" t="s">
        <v>186</v>
      </c>
      <c r="D1527" s="56">
        <v>10954.464</v>
      </c>
      <c r="E1527" s="56"/>
      <c r="F1527" s="14">
        <f>IF(AND(LEFT($C1527,4)&lt;&gt;"8310")*OR(_xlfn.IFNA(MATCH(LEFT($B1527,8),Reference!$E:$E,0),0),(_xlfn.IFNA(MATCH(MID($B1527,5,4),Reference!$E:$E,0),0))),$D1527,)</f>
        <v>0</v>
      </c>
      <c r="G1527" s="14">
        <f t="shared" si="130"/>
        <v>0</v>
      </c>
      <c r="H1527" s="14">
        <f t="shared" si="131"/>
        <v>0</v>
      </c>
      <c r="I1527" s="14">
        <f>IF(AND(F1527=0,G1527=0,H1527=0,_xlfn.IFNA(MATCH(LEFT($B1527,8),Reference!$G:$G,0),0)),0,
IF(AND(F1527=0,G1527=0,H1527=0,_xlfn.IFNA(MATCH(LEFT($B1527,8),Reference!$H:$H,0),0)),$D1527,
IF(AND(F1527=0,G1527=0,H1527=0,_xlfn.IFNA(MATCH(LEFT($C1527,4),Reference!$H:$H,0),0)),$D1527,
IF((AND(F1527=0,G1527=0,H1527=0,(_xlfn.IFNA(MATCH(LEFT($B1527,4),Reference!$H:$H,0),0)))),$D1527,
IF(AND(F1527=0,G1527=0,H1527=0,_xlfn.IFNA(MATCH(MID($B1527,5,4),Reference!$H:$H,0),0),LEFT($C1527,4)&lt;&gt;"8865"),$D1527,0)))))</f>
        <v>0</v>
      </c>
      <c r="J1527" s="14">
        <f t="shared" si="132"/>
        <v>10954.464</v>
      </c>
      <c r="K1527" s="14">
        <f t="shared" si="133"/>
        <v>10954.464</v>
      </c>
      <c r="L1527" s="14">
        <f t="shared" si="134"/>
        <v>0</v>
      </c>
      <c r="M1527" s="14" t="str">
        <f>IFERROR(IFERROR(INDEX(Reference!$C:$C,MATCH(VALUE(LEFT(B1527,(FIND("-",B1527,1)-1))),Reference!$B:$B,0)),INDEX(Reference!$C:$C,MATCH((LEFT(B1527,(FIND("-",B1527,1)-1))),Reference!$B:$B,0))),IFERROR(IF(FIND("-",B1527),"Asset Management",""),""))</f>
        <v>DBU/Power Systems Tech</v>
      </c>
      <c r="N1527" s="14" t="str">
        <f>_xlfn.IFNA(INDEX(Reference!$M:$N,MATCH($C1527,Reference!$M:$M,0),2),"Exclude")</f>
        <v>Union Labor</v>
      </c>
      <c r="O1527" s="14" t="str">
        <f>VLOOKUP(X1527,'Department Detail'!$A$2:$F$5229,5,FALSE)</f>
        <v>Business Services - Human Resources</v>
      </c>
      <c r="R1527" s="76"/>
      <c r="X1527" s="14">
        <v>5063</v>
      </c>
    </row>
    <row r="1528" spans="1:24" s="14" customFormat="1" ht="15" thickBot="1" x14ac:dyDescent="0.35">
      <c r="A1528" s="13"/>
      <c r="B1528" s="57" t="s">
        <v>739</v>
      </c>
      <c r="C1528" s="57" t="s">
        <v>197</v>
      </c>
      <c r="D1528" s="56">
        <v>2485.8720000000003</v>
      </c>
      <c r="E1528" s="56"/>
      <c r="F1528" s="14">
        <f>IF(AND(LEFT($C1528,4)&lt;&gt;"8310")*OR(_xlfn.IFNA(MATCH(LEFT($B1528,8),Reference!$E:$E,0),0),(_xlfn.IFNA(MATCH(MID($B1528,5,4),Reference!$E:$E,0),0))),$D1528,)</f>
        <v>0</v>
      </c>
      <c r="G1528" s="14">
        <f t="shared" si="130"/>
        <v>0</v>
      </c>
      <c r="H1528" s="14">
        <f t="shared" si="131"/>
        <v>0</v>
      </c>
      <c r="I1528" s="14">
        <f>IF(AND(F1528=0,G1528=0,H1528=0,_xlfn.IFNA(MATCH(LEFT($B1528,8),Reference!$G:$G,0),0)),0,
IF(AND(F1528=0,G1528=0,H1528=0,_xlfn.IFNA(MATCH(LEFT($B1528,8),Reference!$H:$H,0),0)),$D1528,
IF(AND(F1528=0,G1528=0,H1528=0,_xlfn.IFNA(MATCH(LEFT($C1528,4),Reference!$H:$H,0),0)),$D1528,
IF((AND(F1528=0,G1528=0,H1528=0,(_xlfn.IFNA(MATCH(LEFT($B1528,4),Reference!$H:$H,0),0)))),$D1528,
IF(AND(F1528=0,G1528=0,H1528=0,_xlfn.IFNA(MATCH(MID($B1528,5,4),Reference!$H:$H,0),0),LEFT($C1528,4)&lt;&gt;"8865"),$D1528,0)))))</f>
        <v>0</v>
      </c>
      <c r="J1528" s="14">
        <f t="shared" si="132"/>
        <v>2485.8720000000003</v>
      </c>
      <c r="K1528" s="14">
        <f t="shared" si="133"/>
        <v>2485.8720000000003</v>
      </c>
      <c r="L1528" s="14">
        <f t="shared" si="134"/>
        <v>0</v>
      </c>
      <c r="M1528" s="14" t="str">
        <f>IFERROR(IFERROR(INDEX(Reference!$C:$C,MATCH(VALUE(LEFT(B1528,(FIND("-",B1528,1)-1))),Reference!$B:$B,0)),INDEX(Reference!$C:$C,MATCH((LEFT(B1528,(FIND("-",B1528,1)-1))),Reference!$B:$B,0))),IFERROR(IF(FIND("-",B1528),"Asset Management",""),""))</f>
        <v>DBU/Power Systems Tech</v>
      </c>
      <c r="N1528" s="14" t="str">
        <f>_xlfn.IFNA(INDEX(Reference!$M:$N,MATCH($C1528,Reference!$M:$M,0),2),"Exclude")</f>
        <v>Union Labor</v>
      </c>
      <c r="O1528" s="14" t="str">
        <f>VLOOKUP(X1528,'Department Detail'!$A$2:$F$5229,5,FALSE)</f>
        <v>Business Services - Human Resources</v>
      </c>
      <c r="R1528" s="76"/>
      <c r="X1528" s="14">
        <v>5063</v>
      </c>
    </row>
    <row r="1529" spans="1:24" s="14" customFormat="1" ht="15" thickBot="1" x14ac:dyDescent="0.35">
      <c r="A1529" s="13"/>
      <c r="B1529" s="57" t="s">
        <v>739</v>
      </c>
      <c r="C1529" s="57" t="s">
        <v>231</v>
      </c>
      <c r="D1529" s="56">
        <v>72.199999999999989</v>
      </c>
      <c r="E1529" s="56"/>
      <c r="F1529" s="14">
        <f>IF(AND(LEFT($C1529,4)&lt;&gt;"8310")*OR(_xlfn.IFNA(MATCH(LEFT($B1529,8),Reference!$E:$E,0),0),(_xlfn.IFNA(MATCH(MID($B1529,5,4),Reference!$E:$E,0),0))),$D1529,)</f>
        <v>0</v>
      </c>
      <c r="G1529" s="14">
        <f t="shared" si="130"/>
        <v>0</v>
      </c>
      <c r="H1529" s="14">
        <f t="shared" si="131"/>
        <v>0</v>
      </c>
      <c r="I1529" s="14">
        <f>IF(AND(F1529=0,G1529=0,H1529=0,_xlfn.IFNA(MATCH(LEFT($B1529,8),Reference!$G:$G,0),0)),0,
IF(AND(F1529=0,G1529=0,H1529=0,_xlfn.IFNA(MATCH(LEFT($B1529,8),Reference!$H:$H,0),0)),$D1529,
IF(AND(F1529=0,G1529=0,H1529=0,_xlfn.IFNA(MATCH(LEFT($C1529,4),Reference!$H:$H,0),0)),$D1529,
IF((AND(F1529=0,G1529=0,H1529=0,(_xlfn.IFNA(MATCH(LEFT($B1529,4),Reference!$H:$H,0),0)))),$D1529,
IF(AND(F1529=0,G1529=0,H1529=0,_xlfn.IFNA(MATCH(MID($B1529,5,4),Reference!$H:$H,0),0),LEFT($C1529,4)&lt;&gt;"8865"),$D1529,0)))))</f>
        <v>0</v>
      </c>
      <c r="J1529" s="14">
        <f t="shared" si="132"/>
        <v>72.199999999999989</v>
      </c>
      <c r="K1529" s="14">
        <f t="shared" si="133"/>
        <v>72.199999999999989</v>
      </c>
      <c r="L1529" s="14">
        <f t="shared" si="134"/>
        <v>0</v>
      </c>
      <c r="M1529" s="14" t="str">
        <f>IFERROR(IFERROR(INDEX(Reference!$C:$C,MATCH(VALUE(LEFT(B1529,(FIND("-",B1529,1)-1))),Reference!$B:$B,0)),INDEX(Reference!$C:$C,MATCH((LEFT(B1529,(FIND("-",B1529,1)-1))),Reference!$B:$B,0))),IFERROR(IF(FIND("-",B1529),"Asset Management",""),""))</f>
        <v>DBU/Power Systems Tech</v>
      </c>
      <c r="N1529" s="14" t="str">
        <f>_xlfn.IFNA(INDEX(Reference!$M:$N,MATCH($C1529,Reference!$M:$M,0),2),"Exclude")</f>
        <v>Nonlabor</v>
      </c>
      <c r="O1529" s="14" t="str">
        <f>VLOOKUP(X1529,'Department Detail'!$A$2:$F$5229,5,FALSE)</f>
        <v>Business Services - Human Resources</v>
      </c>
      <c r="R1529" s="76"/>
      <c r="X1529" s="14">
        <v>5063</v>
      </c>
    </row>
    <row r="1530" spans="1:24" s="14" customFormat="1" ht="15" thickBot="1" x14ac:dyDescent="0.35">
      <c r="A1530" s="13"/>
      <c r="B1530" s="57" t="s">
        <v>739</v>
      </c>
      <c r="C1530" s="57" t="s">
        <v>182</v>
      </c>
      <c r="D1530" s="56">
        <v>1313.2639999999999</v>
      </c>
      <c r="E1530" s="56"/>
      <c r="F1530" s="14">
        <f>IF(AND(LEFT($C1530,4)&lt;&gt;"8310")*OR(_xlfn.IFNA(MATCH(LEFT($B1530,8),Reference!$E:$E,0),0),(_xlfn.IFNA(MATCH(MID($B1530,5,4),Reference!$E:$E,0),0))),$D1530,)</f>
        <v>0</v>
      </c>
      <c r="G1530" s="14">
        <f t="shared" si="130"/>
        <v>0</v>
      </c>
      <c r="H1530" s="14">
        <f t="shared" si="131"/>
        <v>0</v>
      </c>
      <c r="I1530" s="14">
        <f>IF(AND(F1530=0,G1530=0,H1530=0,_xlfn.IFNA(MATCH(LEFT($B1530,8),Reference!$G:$G,0),0)),0,
IF(AND(F1530=0,G1530=0,H1530=0,_xlfn.IFNA(MATCH(LEFT($B1530,8),Reference!$H:$H,0),0)),$D1530,
IF(AND(F1530=0,G1530=0,H1530=0,_xlfn.IFNA(MATCH(LEFT($C1530,4),Reference!$H:$H,0),0)),$D1530,
IF((AND(F1530=0,G1530=0,H1530=0,(_xlfn.IFNA(MATCH(LEFT($B1530,4),Reference!$H:$H,0),0)))),$D1530,
IF(AND(F1530=0,G1530=0,H1530=0,_xlfn.IFNA(MATCH(MID($B1530,5,4),Reference!$H:$H,0),0),LEFT($C1530,4)&lt;&gt;"8865"),$D1530,0)))))</f>
        <v>0</v>
      </c>
      <c r="J1530" s="14">
        <f t="shared" si="132"/>
        <v>1313.2639999999999</v>
      </c>
      <c r="K1530" s="14">
        <f t="shared" si="133"/>
        <v>1313.2639999999999</v>
      </c>
      <c r="L1530" s="14">
        <f t="shared" si="134"/>
        <v>0</v>
      </c>
      <c r="M1530" s="14" t="str">
        <f>IFERROR(IFERROR(INDEX(Reference!$C:$C,MATCH(VALUE(LEFT(B1530,(FIND("-",B1530,1)-1))),Reference!$B:$B,0)),INDEX(Reference!$C:$C,MATCH((LEFT(B1530,(FIND("-",B1530,1)-1))),Reference!$B:$B,0))),IFERROR(IF(FIND("-",B1530),"Asset Management",""),""))</f>
        <v>DBU/Power Systems Tech</v>
      </c>
      <c r="N1530" s="14" t="str">
        <f>_xlfn.IFNA(INDEX(Reference!$M:$N,MATCH($C1530,Reference!$M:$M,0),2),"Exclude")</f>
        <v>Nonlabor</v>
      </c>
      <c r="O1530" s="14" t="str">
        <f>VLOOKUP(X1530,'Department Detail'!$A$2:$F$5229,5,FALSE)</f>
        <v>Business Services - Human Resources</v>
      </c>
      <c r="R1530" s="76"/>
      <c r="X1530" s="14">
        <v>5063</v>
      </c>
    </row>
    <row r="1531" spans="1:24" s="14" customFormat="1" ht="15" thickBot="1" x14ac:dyDescent="0.35">
      <c r="A1531" s="13"/>
      <c r="B1531" s="57" t="s">
        <v>739</v>
      </c>
      <c r="C1531" s="57" t="s">
        <v>191</v>
      </c>
      <c r="D1531" s="56">
        <v>3494.4559999999997</v>
      </c>
      <c r="E1531" s="56"/>
      <c r="F1531" s="14">
        <f>IF(AND(LEFT($C1531,4)&lt;&gt;"8310")*OR(_xlfn.IFNA(MATCH(LEFT($B1531,8),Reference!$E:$E,0),0),(_xlfn.IFNA(MATCH(MID($B1531,5,4),Reference!$E:$E,0),0))),$D1531,)</f>
        <v>0</v>
      </c>
      <c r="G1531" s="14">
        <f t="shared" si="130"/>
        <v>0</v>
      </c>
      <c r="H1531" s="14">
        <f t="shared" si="131"/>
        <v>0</v>
      </c>
      <c r="I1531" s="14">
        <f>IF(AND(F1531=0,G1531=0,H1531=0,_xlfn.IFNA(MATCH(LEFT($B1531,8),Reference!$G:$G,0),0)),0,
IF(AND(F1531=0,G1531=0,H1531=0,_xlfn.IFNA(MATCH(LEFT($B1531,8),Reference!$H:$H,0),0)),$D1531,
IF(AND(F1531=0,G1531=0,H1531=0,_xlfn.IFNA(MATCH(LEFT($C1531,4),Reference!$H:$H,0),0)),$D1531,
IF((AND(F1531=0,G1531=0,H1531=0,(_xlfn.IFNA(MATCH(LEFT($B1531,4),Reference!$H:$H,0),0)))),$D1531,
IF(AND(F1531=0,G1531=0,H1531=0,_xlfn.IFNA(MATCH(MID($B1531,5,4),Reference!$H:$H,0),0),LEFT($C1531,4)&lt;&gt;"8865"),$D1531,0)))))</f>
        <v>0</v>
      </c>
      <c r="J1531" s="14">
        <f t="shared" si="132"/>
        <v>3494.4559999999997</v>
      </c>
      <c r="K1531" s="14">
        <f t="shared" si="133"/>
        <v>3494.4559999999997</v>
      </c>
      <c r="L1531" s="14">
        <f t="shared" si="134"/>
        <v>0</v>
      </c>
      <c r="M1531" s="14" t="str">
        <f>IFERROR(IFERROR(INDEX(Reference!$C:$C,MATCH(VALUE(LEFT(B1531,(FIND("-",B1531,1)-1))),Reference!$B:$B,0)),INDEX(Reference!$C:$C,MATCH((LEFT(B1531,(FIND("-",B1531,1)-1))),Reference!$B:$B,0))),IFERROR(IF(FIND("-",B1531),"Asset Management",""),""))</f>
        <v>DBU/Power Systems Tech</v>
      </c>
      <c r="N1531" s="14" t="str">
        <f>_xlfn.IFNA(INDEX(Reference!$M:$N,MATCH($C1531,Reference!$M:$M,0),2),"Exclude")</f>
        <v>Union Labor</v>
      </c>
      <c r="O1531" s="14" t="str">
        <f>VLOOKUP(X1531,'Department Detail'!$A$2:$F$5229,5,FALSE)</f>
        <v>Business Services - Human Resources</v>
      </c>
      <c r="R1531" s="76"/>
      <c r="X1531" s="14">
        <v>5063</v>
      </c>
    </row>
    <row r="1532" spans="1:24" s="14" customFormat="1" ht="15" thickBot="1" x14ac:dyDescent="0.35">
      <c r="A1532" s="13"/>
      <c r="B1532" s="57" t="s">
        <v>740</v>
      </c>
      <c r="C1532" s="57" t="s">
        <v>190</v>
      </c>
      <c r="D1532" s="56">
        <v>4729.5599999999995</v>
      </c>
      <c r="E1532" s="56"/>
      <c r="F1532" s="14">
        <f>IF(AND(LEFT($C1532,4)&lt;&gt;"8310")*OR(_xlfn.IFNA(MATCH(LEFT($B1532,8),Reference!$E:$E,0),0),(_xlfn.IFNA(MATCH(MID($B1532,5,4),Reference!$E:$E,0),0))),$D1532,)</f>
        <v>0</v>
      </c>
      <c r="G1532" s="14">
        <f t="shared" si="130"/>
        <v>0</v>
      </c>
      <c r="H1532" s="14">
        <f t="shared" si="131"/>
        <v>0</v>
      </c>
      <c r="I1532" s="14">
        <f>IF(AND(F1532=0,G1532=0,H1532=0,_xlfn.IFNA(MATCH(LEFT($B1532,8),Reference!$G:$G,0),0)),0,
IF(AND(F1532=0,G1532=0,H1532=0,_xlfn.IFNA(MATCH(LEFT($B1532,8),Reference!$H:$H,0),0)),$D1532,
IF(AND(F1532=0,G1532=0,H1532=0,_xlfn.IFNA(MATCH(LEFT($C1532,4),Reference!$H:$H,0),0)),$D1532,
IF((AND(F1532=0,G1532=0,H1532=0,(_xlfn.IFNA(MATCH(LEFT($B1532,4),Reference!$H:$H,0),0)))),$D1532,
IF(AND(F1532=0,G1532=0,H1532=0,_xlfn.IFNA(MATCH(MID($B1532,5,4),Reference!$H:$H,0),0),LEFT($C1532,4)&lt;&gt;"8865"),$D1532,0)))))</f>
        <v>0</v>
      </c>
      <c r="J1532" s="14">
        <f t="shared" si="132"/>
        <v>4729.5599999999995</v>
      </c>
      <c r="K1532" s="14">
        <f t="shared" si="133"/>
        <v>4729.5599999999995</v>
      </c>
      <c r="L1532" s="14">
        <f t="shared" si="134"/>
        <v>0</v>
      </c>
      <c r="M1532" s="14" t="str">
        <f>IFERROR(IFERROR(INDEX(Reference!$C:$C,MATCH(VALUE(LEFT(B1532,(FIND("-",B1532,1)-1))),Reference!$B:$B,0)),INDEX(Reference!$C:$C,MATCH((LEFT(B1532,(FIND("-",B1532,1)-1))),Reference!$B:$B,0))),IFERROR(IF(FIND("-",B1532),"Asset Management",""),""))</f>
        <v>DBU/Power Systems Tech</v>
      </c>
      <c r="N1532" s="14" t="str">
        <f>_xlfn.IFNA(INDEX(Reference!$M:$N,MATCH($C1532,Reference!$M:$M,0),2),"Exclude")</f>
        <v>Nonlabor</v>
      </c>
      <c r="O1532" s="14" t="str">
        <f>VLOOKUP(X1532,'Department Detail'!$A$2:$F$5229,5,FALSE)</f>
        <v>Business Services - Human Resources</v>
      </c>
      <c r="R1532" s="76"/>
      <c r="X1532" s="14">
        <v>5063</v>
      </c>
    </row>
    <row r="1533" spans="1:24" s="14" customFormat="1" ht="15" thickBot="1" x14ac:dyDescent="0.35">
      <c r="A1533" s="13"/>
      <c r="B1533" s="210" t="s">
        <v>740</v>
      </c>
      <c r="C1533" s="210" t="s">
        <v>186</v>
      </c>
      <c r="D1533" s="193">
        <v>4202.3680000000004</v>
      </c>
      <c r="E1533" s="193"/>
      <c r="F1533" s="76">
        <f>IF(AND(LEFT($C1533,4)&lt;&gt;"8310")*OR(_xlfn.IFNA(MATCH(LEFT($B1533,8),Reference!$E:$E,0),0),(_xlfn.IFNA(MATCH(MID($B1533,5,4),Reference!$E:$E,0),0))),$D1533,)</f>
        <v>0</v>
      </c>
      <c r="G1533" s="76">
        <f t="shared" si="130"/>
        <v>0</v>
      </c>
      <c r="H1533" s="76">
        <f t="shared" si="131"/>
        <v>0</v>
      </c>
      <c r="I1533" s="194">
        <f>IF(AND(F1533=0,G1533=0,H1533=0,_xlfn.IFNA(MATCH(LEFT($B1533,8),Reference!$G:$G,0),0)),0,
IF(AND(F1533=0,G1533=0,H1533=0,_xlfn.IFNA(MATCH(LEFT($B1533,8),Reference!$H:$H,0),0)),$D1533,
IF(AND(F1533=0,G1533=0,H1533=0,_xlfn.IFNA(MATCH(LEFT($C1533,4),Reference!$H:$H,0),0)),$D1533,
IF((AND(F1533=0,G1533=0,H1533=0,(_xlfn.IFNA(MATCH(LEFT($B1533,4),Reference!$H:$H,0),0)))),$D1533,
IF(AND(F1533=0,G1533=0,H1533=0,_xlfn.IFNA(MATCH(MID($B1533,5,4),Reference!$H:$H,0),0),LEFT($C1533,4)&lt;&gt;"8865"),$D1533,0)))))</f>
        <v>0</v>
      </c>
      <c r="J1533" s="76">
        <f t="shared" si="132"/>
        <v>4202.3680000000004</v>
      </c>
      <c r="K1533" s="76">
        <f t="shared" si="133"/>
        <v>4202.3680000000004</v>
      </c>
      <c r="L1533" s="76">
        <f t="shared" si="134"/>
        <v>0</v>
      </c>
      <c r="M1533" s="14" t="str">
        <f>IFERROR(IFERROR(INDEX(Reference!$C:$C,MATCH(VALUE(LEFT(B1533,(FIND("-",B1533,1)-1))),Reference!$B:$B,0)),INDEX(Reference!$C:$C,MATCH((LEFT(B1533,(FIND("-",B1533,1)-1))),Reference!$B:$B,0))),IFERROR(IF(FIND("-",B1533),"Asset Management",""),""))</f>
        <v>DBU/Power Systems Tech</v>
      </c>
      <c r="N1533" s="14" t="str">
        <f>_xlfn.IFNA(INDEX(Reference!$M:$N,MATCH($C1533,Reference!$M:$M,0),2),"Exclude")</f>
        <v>Union Labor</v>
      </c>
      <c r="O1533" s="14" t="str">
        <f>VLOOKUP(X1533,'Department Detail'!$A$2:$F$5229,5,FALSE)</f>
        <v>Business Services - Human Resources</v>
      </c>
      <c r="R1533" s="76"/>
      <c r="X1533" s="14">
        <v>5063</v>
      </c>
    </row>
    <row r="1534" spans="1:24" s="14" customFormat="1" ht="15" thickBot="1" x14ac:dyDescent="0.35">
      <c r="A1534" s="13"/>
      <c r="B1534" s="210" t="s">
        <v>740</v>
      </c>
      <c r="C1534" s="210" t="s">
        <v>197</v>
      </c>
      <c r="D1534" s="193">
        <v>20</v>
      </c>
      <c r="E1534" s="193"/>
      <c r="F1534" s="76">
        <f>IF(AND(LEFT($C1534,4)&lt;&gt;"8310")*OR(_xlfn.IFNA(MATCH(LEFT($B1534,8),Reference!$E:$E,0),0),(_xlfn.IFNA(MATCH(MID($B1534,5,4),Reference!$E:$E,0),0))),$D1534,)</f>
        <v>0</v>
      </c>
      <c r="G1534" s="76">
        <f t="shared" si="130"/>
        <v>0</v>
      </c>
      <c r="H1534" s="76">
        <f t="shared" si="131"/>
        <v>0</v>
      </c>
      <c r="I1534" s="194">
        <f>IF(AND(F1534=0,G1534=0,H1534=0,_xlfn.IFNA(MATCH(LEFT($B1534,8),Reference!$G:$G,0),0)),0,
IF(AND(F1534=0,G1534=0,H1534=0,_xlfn.IFNA(MATCH(LEFT($B1534,8),Reference!$H:$H,0),0)),$D1534,
IF(AND(F1534=0,G1534=0,H1534=0,_xlfn.IFNA(MATCH(LEFT($C1534,4),Reference!$H:$H,0),0)),$D1534,
IF((AND(F1534=0,G1534=0,H1534=0,(_xlfn.IFNA(MATCH(LEFT($B1534,4),Reference!$H:$H,0),0)))),$D1534,
IF(AND(F1534=0,G1534=0,H1534=0,_xlfn.IFNA(MATCH(MID($B1534,5,4),Reference!$H:$H,0),0),LEFT($C1534,4)&lt;&gt;"8865"),$D1534,0)))))</f>
        <v>0</v>
      </c>
      <c r="J1534" s="76">
        <f t="shared" si="132"/>
        <v>20</v>
      </c>
      <c r="K1534" s="76">
        <f t="shared" si="133"/>
        <v>20</v>
      </c>
      <c r="L1534" s="76">
        <f t="shared" si="134"/>
        <v>0</v>
      </c>
      <c r="M1534" s="14" t="str">
        <f>IFERROR(IFERROR(INDEX(Reference!$C:$C,MATCH(VALUE(LEFT(B1534,(FIND("-",B1534,1)-1))),Reference!$B:$B,0)),INDEX(Reference!$C:$C,MATCH((LEFT(B1534,(FIND("-",B1534,1)-1))),Reference!$B:$B,0))),IFERROR(IF(FIND("-",B1534),"Asset Management",""),""))</f>
        <v>DBU/Power Systems Tech</v>
      </c>
      <c r="N1534" s="14" t="str">
        <f>_xlfn.IFNA(INDEX(Reference!$M:$N,MATCH($C1534,Reference!$M:$M,0),2),"Exclude")</f>
        <v>Union Labor</v>
      </c>
      <c r="O1534" s="14" t="str">
        <f>VLOOKUP(X1534,'Department Detail'!$A$2:$F$5229,5,FALSE)</f>
        <v>Business Services - Human Resources</v>
      </c>
      <c r="R1534" s="76"/>
      <c r="X1534" s="14">
        <v>5063</v>
      </c>
    </row>
    <row r="1535" spans="1:24" s="14" customFormat="1" ht="15" thickBot="1" x14ac:dyDescent="0.35">
      <c r="A1535" s="13"/>
      <c r="B1535" s="210" t="s">
        <v>740</v>
      </c>
      <c r="C1535" s="210" t="s">
        <v>231</v>
      </c>
      <c r="D1535" s="193">
        <v>10</v>
      </c>
      <c r="E1535" s="193"/>
      <c r="F1535" s="76">
        <f>IF(AND(LEFT($C1535,4)&lt;&gt;"8310")*OR(_xlfn.IFNA(MATCH(LEFT($B1535,8),Reference!$E:$E,0),0),(_xlfn.IFNA(MATCH(MID($B1535,5,4),Reference!$E:$E,0),0))),$D1535,)</f>
        <v>0</v>
      </c>
      <c r="G1535" s="76">
        <f t="shared" ref="G1535:G1541" si="135">IF(AND(ISNUMBER(SEARCH("5024*",B1535)),(F1535=0)),D1535,)</f>
        <v>0</v>
      </c>
      <c r="H1535" s="76">
        <f t="shared" ref="H1535:H1541" si="136">IF(AND(ISNUMBER(SEARCH("5025*",B1535)),(F1535=0)),D1535,)</f>
        <v>0</v>
      </c>
      <c r="I1535" s="194">
        <f>IF(AND(F1535=0,G1535=0,H1535=0,_xlfn.IFNA(MATCH(LEFT($B1535,8),Reference!$G:$G,0),0)),0,
IF(AND(F1535=0,G1535=0,H1535=0,_xlfn.IFNA(MATCH(LEFT($B1535,8),Reference!$H:$H,0),0)),$D1535,
IF(AND(F1535=0,G1535=0,H1535=0,_xlfn.IFNA(MATCH(LEFT($C1535,4),Reference!$H:$H,0),0)),$D1535,
IF((AND(F1535=0,G1535=0,H1535=0,(_xlfn.IFNA(MATCH(LEFT($B1535,4),Reference!$H:$H,0),0)))),$D1535,
IF(AND(F1535=0,G1535=0,H1535=0,_xlfn.IFNA(MATCH(MID($B1535,5,4),Reference!$H:$H,0),0),LEFT($C1535,4)&lt;&gt;"8865"),$D1535,0)))))</f>
        <v>0</v>
      </c>
      <c r="J1535" s="76">
        <f t="shared" ref="J1535:J1541" si="137">IF(AND(F1535=0,G1535=0,H1535=0,I1535=0),D1535,)</f>
        <v>10</v>
      </c>
      <c r="K1535" s="76">
        <f t="shared" ref="K1535:K1541" si="138">SUM(F1535:J1535)</f>
        <v>10</v>
      </c>
      <c r="L1535" s="76">
        <f t="shared" ref="L1535:L1541" si="139">K1535-D1535</f>
        <v>0</v>
      </c>
      <c r="M1535" s="14" t="str">
        <f>IFERROR(IFERROR(INDEX(Reference!$C:$C,MATCH(VALUE(LEFT(B1535,(FIND("-",B1535,1)-1))),Reference!$B:$B,0)),INDEX(Reference!$C:$C,MATCH((LEFT(B1535,(FIND("-",B1535,1)-1))),Reference!$B:$B,0))),IFERROR(IF(FIND("-",B1535),"Asset Management",""),""))</f>
        <v>DBU/Power Systems Tech</v>
      </c>
      <c r="N1535" s="14" t="str">
        <f>_xlfn.IFNA(INDEX(Reference!$M:$N,MATCH($C1535,Reference!$M:$M,0),2),"Exclude")</f>
        <v>Nonlabor</v>
      </c>
      <c r="O1535" s="14" t="str">
        <f>VLOOKUP(X1535,'Department Detail'!$A$2:$F$5229,5,FALSE)</f>
        <v>Business Services - Human Resources</v>
      </c>
      <c r="R1535" s="76"/>
      <c r="X1535" s="14">
        <v>5063</v>
      </c>
    </row>
    <row r="1536" spans="1:24" s="14" customFormat="1" ht="15" thickBot="1" x14ac:dyDescent="0.35">
      <c r="A1536" s="13"/>
      <c r="B1536" s="210" t="s">
        <v>740</v>
      </c>
      <c r="C1536" s="210" t="s">
        <v>234</v>
      </c>
      <c r="D1536" s="193">
        <v>56.8</v>
      </c>
      <c r="E1536" s="193"/>
      <c r="F1536" s="76">
        <f>IF(AND(LEFT($C1536,4)&lt;&gt;"8310")*OR(_xlfn.IFNA(MATCH(LEFT($B1536,8),Reference!$E:$E,0),0),(_xlfn.IFNA(MATCH(MID($B1536,5,4),Reference!$E:$E,0),0))),$D1536,)</f>
        <v>0</v>
      </c>
      <c r="G1536" s="76">
        <f t="shared" si="135"/>
        <v>0</v>
      </c>
      <c r="H1536" s="76">
        <f t="shared" si="136"/>
        <v>0</v>
      </c>
      <c r="I1536" s="194">
        <f>IF(AND(F1536=0,G1536=0,H1536=0,_xlfn.IFNA(MATCH(LEFT($B1536,8),Reference!$G:$G,0),0)),0,
IF(AND(F1536=0,G1536=0,H1536=0,_xlfn.IFNA(MATCH(LEFT($B1536,8),Reference!$H:$H,0),0)),$D1536,
IF(AND(F1536=0,G1536=0,H1536=0,_xlfn.IFNA(MATCH(LEFT($C1536,4),Reference!$H:$H,0),0)),$D1536,
IF((AND(F1536=0,G1536=0,H1536=0,(_xlfn.IFNA(MATCH(LEFT($B1536,4),Reference!$H:$H,0),0)))),$D1536,
IF(AND(F1536=0,G1536=0,H1536=0,_xlfn.IFNA(MATCH(MID($B1536,5,4),Reference!$H:$H,0),0),LEFT($C1536,4)&lt;&gt;"8865"),$D1536,0)))))</f>
        <v>0</v>
      </c>
      <c r="J1536" s="76">
        <f t="shared" si="137"/>
        <v>56.8</v>
      </c>
      <c r="K1536" s="76">
        <f t="shared" si="138"/>
        <v>56.8</v>
      </c>
      <c r="L1536" s="76">
        <f t="shared" si="139"/>
        <v>0</v>
      </c>
      <c r="M1536" s="14" t="str">
        <f>IFERROR(IFERROR(INDEX(Reference!$C:$C,MATCH(VALUE(LEFT(B1536,(FIND("-",B1536,1)-1))),Reference!$B:$B,0)),INDEX(Reference!$C:$C,MATCH((LEFT(B1536,(FIND("-",B1536,1)-1))),Reference!$B:$B,0))),IFERROR(IF(FIND("-",B1536),"Asset Management",""),""))</f>
        <v>DBU/Power Systems Tech</v>
      </c>
      <c r="N1536" s="14" t="str">
        <f>_xlfn.IFNA(INDEX(Reference!$M:$N,MATCH($C1536,Reference!$M:$M,0),2),"Exclude")</f>
        <v>Nonlabor</v>
      </c>
      <c r="O1536" s="14" t="str">
        <f>VLOOKUP(X1536,'Department Detail'!$A$2:$F$5229,5,FALSE)</f>
        <v>T&amp;D Engineering</v>
      </c>
      <c r="R1536" s="76"/>
      <c r="X1536" s="14" t="s">
        <v>741</v>
      </c>
    </row>
    <row r="1537" spans="1:24" s="14" customFormat="1" ht="15" thickBot="1" x14ac:dyDescent="0.35">
      <c r="A1537" s="13"/>
      <c r="B1537" s="210" t="s">
        <v>740</v>
      </c>
      <c r="C1537" s="210" t="s">
        <v>191</v>
      </c>
      <c r="D1537" s="193">
        <v>1593.9760000000001</v>
      </c>
      <c r="E1537" s="193"/>
      <c r="F1537" s="76">
        <f>IF(AND(LEFT($C1537,4)&lt;&gt;"8310")*OR(_xlfn.IFNA(MATCH(LEFT($B1537,8),Reference!$E:$E,0),0),(_xlfn.IFNA(MATCH(MID($B1537,5,4),Reference!$E:$E,0),0))),$D1537,)</f>
        <v>0</v>
      </c>
      <c r="G1537" s="76">
        <f t="shared" si="135"/>
        <v>0</v>
      </c>
      <c r="H1537" s="76">
        <f t="shared" si="136"/>
        <v>0</v>
      </c>
      <c r="I1537" s="194">
        <f>IF(AND(F1537=0,G1537=0,H1537=0,_xlfn.IFNA(MATCH(LEFT($B1537,8),Reference!$G:$G,0),0)),0,
IF(AND(F1537=0,G1537=0,H1537=0,_xlfn.IFNA(MATCH(LEFT($B1537,8),Reference!$H:$H,0),0)),$D1537,
IF(AND(F1537=0,G1537=0,H1537=0,_xlfn.IFNA(MATCH(LEFT($C1537,4),Reference!$H:$H,0),0)),$D1537,
IF((AND(F1537=0,G1537=0,H1537=0,(_xlfn.IFNA(MATCH(LEFT($B1537,4),Reference!$H:$H,0),0)))),$D1537,
IF(AND(F1537=0,G1537=0,H1537=0,_xlfn.IFNA(MATCH(MID($B1537,5,4),Reference!$H:$H,0),0),LEFT($C1537,4)&lt;&gt;"8865"),$D1537,0)))))</f>
        <v>0</v>
      </c>
      <c r="J1537" s="76">
        <f t="shared" si="137"/>
        <v>1593.9760000000001</v>
      </c>
      <c r="K1537" s="76">
        <f t="shared" si="138"/>
        <v>1593.9760000000001</v>
      </c>
      <c r="L1537" s="76">
        <f t="shared" si="139"/>
        <v>0</v>
      </c>
      <c r="M1537" s="14" t="str">
        <f>IFERROR(IFERROR(INDEX(Reference!$C:$C,MATCH(VALUE(LEFT(B1537,(FIND("-",B1537,1)-1))),Reference!$B:$B,0)),INDEX(Reference!$C:$C,MATCH((LEFT(B1537,(FIND("-",B1537,1)-1))),Reference!$B:$B,0))),IFERROR(IF(FIND("-",B1537),"Asset Management",""),""))</f>
        <v>DBU/Power Systems Tech</v>
      </c>
      <c r="N1537" s="14" t="str">
        <f>_xlfn.IFNA(INDEX(Reference!$M:$N,MATCH($C1537,Reference!$M:$M,0),2),"Exclude")</f>
        <v>Union Labor</v>
      </c>
      <c r="O1537" s="14" t="str">
        <f>VLOOKUP(X1537,'Department Detail'!$A$2:$F$5229,5,FALSE)</f>
        <v>T&amp;D Engineering</v>
      </c>
      <c r="R1537" s="76"/>
      <c r="X1537" s="14" t="s">
        <v>741</v>
      </c>
    </row>
    <row r="1538" spans="1:24" s="14" customFormat="1" ht="15" thickBot="1" x14ac:dyDescent="0.35">
      <c r="A1538" s="13"/>
      <c r="B1538" s="210" t="s">
        <v>742</v>
      </c>
      <c r="C1538" s="210" t="s">
        <v>190</v>
      </c>
      <c r="D1538" s="193">
        <v>6276.4979999999996</v>
      </c>
      <c r="E1538" s="193"/>
      <c r="F1538" s="76">
        <f>IF(AND(LEFT($C1538,4)&lt;&gt;"8310")*OR(_xlfn.IFNA(MATCH(LEFT($B1538,8),Reference!$E:$E,0),0),(_xlfn.IFNA(MATCH(MID($B1538,5,4),Reference!$E:$E,0),0))),$D1538,)</f>
        <v>0</v>
      </c>
      <c r="G1538" s="76">
        <f t="shared" si="135"/>
        <v>0</v>
      </c>
      <c r="H1538" s="76">
        <f t="shared" si="136"/>
        <v>0</v>
      </c>
      <c r="I1538" s="194">
        <f>IF(AND(F1538=0,G1538=0,H1538=0,_xlfn.IFNA(MATCH(LEFT($B1538,8),Reference!$G:$G,0),0)),0,
IF(AND(F1538=0,G1538=0,H1538=0,_xlfn.IFNA(MATCH(LEFT($B1538,8),Reference!$H:$H,0),0)),$D1538,
IF(AND(F1538=0,G1538=0,H1538=0,_xlfn.IFNA(MATCH(LEFT($C1538,4),Reference!$H:$H,0),0)),$D1538,
IF((AND(F1538=0,G1538=0,H1538=0,(_xlfn.IFNA(MATCH(LEFT($B1538,4),Reference!$H:$H,0),0)))),$D1538,
IF(AND(F1538=0,G1538=0,H1538=0,_xlfn.IFNA(MATCH(MID($B1538,5,4),Reference!$H:$H,0),0),LEFT($C1538,4)&lt;&gt;"8865"),$D1538,0)))))</f>
        <v>0</v>
      </c>
      <c r="J1538" s="76">
        <f t="shared" si="137"/>
        <v>6276.4979999999996</v>
      </c>
      <c r="K1538" s="76">
        <f t="shared" si="138"/>
        <v>6276.4979999999996</v>
      </c>
      <c r="L1538" s="76">
        <f t="shared" si="139"/>
        <v>0</v>
      </c>
      <c r="M1538" s="14" t="str">
        <f>IFERROR(IFERROR(INDEX(Reference!$C:$C,MATCH(VALUE(LEFT(B1538,(FIND("-",B1538,1)-1))),Reference!$B:$B,0)),INDEX(Reference!$C:$C,MATCH((LEFT(B1538,(FIND("-",B1538,1)-1))),Reference!$B:$B,0))),IFERROR(IF(FIND("-",B1538),"Asset Management",""),""))</f>
        <v>DBU/Power Systems Tech</v>
      </c>
      <c r="N1538" s="14" t="str">
        <f>_xlfn.IFNA(INDEX(Reference!$M:$N,MATCH($C1538,Reference!$M:$M,0),2),"Exclude")</f>
        <v>Nonlabor</v>
      </c>
      <c r="O1538" s="14" t="str">
        <f>VLOOKUP(X1538,'Department Detail'!$A$2:$F$5229,5,FALSE)</f>
        <v>T&amp;D Engineering</v>
      </c>
      <c r="R1538" s="76"/>
      <c r="X1538" s="14" t="s">
        <v>743</v>
      </c>
    </row>
    <row r="1539" spans="1:24" s="14" customFormat="1" ht="15" thickBot="1" x14ac:dyDescent="0.35">
      <c r="A1539" s="13"/>
      <c r="B1539" s="210" t="s">
        <v>742</v>
      </c>
      <c r="C1539" s="210" t="s">
        <v>186</v>
      </c>
      <c r="D1539" s="193">
        <v>7548.616</v>
      </c>
      <c r="E1539" s="193"/>
      <c r="F1539" s="76">
        <f>IF(AND(LEFT($C1539,4)&lt;&gt;"8310")*OR(_xlfn.IFNA(MATCH(LEFT($B1539,8),Reference!$E:$E,0),0),(_xlfn.IFNA(MATCH(MID($B1539,5,4),Reference!$E:$E,0),0))),$D1539,)</f>
        <v>0</v>
      </c>
      <c r="G1539" s="76">
        <f t="shared" si="135"/>
        <v>0</v>
      </c>
      <c r="H1539" s="76">
        <f t="shared" si="136"/>
        <v>0</v>
      </c>
      <c r="I1539" s="194">
        <f>IF(AND(F1539=0,G1539=0,H1539=0,_xlfn.IFNA(MATCH(LEFT($B1539,8),Reference!$G:$G,0),0)),0,
IF(AND(F1539=0,G1539=0,H1539=0,_xlfn.IFNA(MATCH(LEFT($B1539,8),Reference!$H:$H,0),0)),$D1539,
IF(AND(F1539=0,G1539=0,H1539=0,_xlfn.IFNA(MATCH(LEFT($C1539,4),Reference!$H:$H,0),0)),$D1539,
IF((AND(F1539=0,G1539=0,H1539=0,(_xlfn.IFNA(MATCH(LEFT($B1539,4),Reference!$H:$H,0),0)))),$D1539,
IF(AND(F1539=0,G1539=0,H1539=0,_xlfn.IFNA(MATCH(MID($B1539,5,4),Reference!$H:$H,0),0),LEFT($C1539,4)&lt;&gt;"8865"),$D1539,0)))))</f>
        <v>0</v>
      </c>
      <c r="J1539" s="76">
        <f t="shared" si="137"/>
        <v>7548.616</v>
      </c>
      <c r="K1539" s="76">
        <f t="shared" si="138"/>
        <v>7548.616</v>
      </c>
      <c r="L1539" s="76">
        <f t="shared" si="139"/>
        <v>0</v>
      </c>
      <c r="M1539" s="14" t="str">
        <f>IFERROR(IFERROR(INDEX(Reference!$C:$C,MATCH(VALUE(LEFT(B1539,(FIND("-",B1539,1)-1))),Reference!$B:$B,0)),INDEX(Reference!$C:$C,MATCH((LEFT(B1539,(FIND("-",B1539,1)-1))),Reference!$B:$B,0))),IFERROR(IF(FIND("-",B1539),"Asset Management",""),""))</f>
        <v>DBU/Power Systems Tech</v>
      </c>
      <c r="N1539" s="14" t="str">
        <f>_xlfn.IFNA(INDEX(Reference!$M:$N,MATCH($C1539,Reference!$M:$M,0),2),"Exclude")</f>
        <v>Union Labor</v>
      </c>
      <c r="O1539" s="14" t="str">
        <f>VLOOKUP(X1539,'Department Detail'!$A$2:$F$5229,5,FALSE)</f>
        <v>T&amp;D Engineering</v>
      </c>
      <c r="R1539" s="76"/>
      <c r="X1539" s="14" t="s">
        <v>743</v>
      </c>
    </row>
    <row r="1540" spans="1:24" s="14" customFormat="1" ht="15" thickBot="1" x14ac:dyDescent="0.35">
      <c r="A1540" s="13"/>
      <c r="B1540" s="210" t="s">
        <v>742</v>
      </c>
      <c r="C1540" s="210" t="s">
        <v>208</v>
      </c>
      <c r="D1540" s="193">
        <v>52.1</v>
      </c>
      <c r="E1540" s="193"/>
      <c r="F1540" s="76">
        <f>IF(AND(LEFT($C1540,4)&lt;&gt;"8310")*OR(_xlfn.IFNA(MATCH(LEFT($B1540,8),Reference!$E:$E,0),0),(_xlfn.IFNA(MATCH(MID($B1540,5,4),Reference!$E:$E,0),0))),$D1540,)</f>
        <v>0</v>
      </c>
      <c r="G1540" s="76">
        <f t="shared" si="135"/>
        <v>0</v>
      </c>
      <c r="H1540" s="76">
        <f t="shared" si="136"/>
        <v>0</v>
      </c>
      <c r="I1540" s="194">
        <f>IF(AND(F1540=0,G1540=0,H1540=0,_xlfn.IFNA(MATCH(LEFT($B1540,8),Reference!$G:$G,0),0)),0,
IF(AND(F1540=0,G1540=0,H1540=0,_xlfn.IFNA(MATCH(LEFT($B1540,8),Reference!$H:$H,0),0)),$D1540,
IF(AND(F1540=0,G1540=0,H1540=0,_xlfn.IFNA(MATCH(LEFT($C1540,4),Reference!$H:$H,0),0)),$D1540,
IF((AND(F1540=0,G1540=0,H1540=0,(_xlfn.IFNA(MATCH(LEFT($B1540,4),Reference!$H:$H,0),0)))),$D1540,
IF(AND(F1540=0,G1540=0,H1540=0,_xlfn.IFNA(MATCH(MID($B1540,5,4),Reference!$H:$H,0),0),LEFT($C1540,4)&lt;&gt;"8865"),$D1540,0)))))</f>
        <v>0</v>
      </c>
      <c r="J1540" s="76">
        <f t="shared" si="137"/>
        <v>52.1</v>
      </c>
      <c r="K1540" s="76">
        <f t="shared" si="138"/>
        <v>52.1</v>
      </c>
      <c r="L1540" s="76">
        <f t="shared" si="139"/>
        <v>0</v>
      </c>
      <c r="M1540" s="14" t="str">
        <f>IFERROR(IFERROR(INDEX(Reference!$C:$C,MATCH(VALUE(LEFT(B1540,(FIND("-",B1540,1)-1))),Reference!$B:$B,0)),INDEX(Reference!$C:$C,MATCH((LEFT(B1540,(FIND("-",B1540,1)-1))),Reference!$B:$B,0))),IFERROR(IF(FIND("-",B1540),"Asset Management",""),""))</f>
        <v>DBU/Power Systems Tech</v>
      </c>
      <c r="N1540" s="14" t="str">
        <f>_xlfn.IFNA(INDEX(Reference!$M:$N,MATCH($C1540,Reference!$M:$M,0),2),"Exclude")</f>
        <v>Inventory</v>
      </c>
      <c r="O1540" s="14" t="str">
        <f>VLOOKUP(X1540,'Department Detail'!$A$2:$F$5229,5,FALSE)</f>
        <v>T&amp;D Engineering</v>
      </c>
      <c r="R1540" s="76"/>
      <c r="X1540" s="14" t="s">
        <v>744</v>
      </c>
    </row>
    <row r="1541" spans="1:24" s="14" customFormat="1" ht="15" thickBot="1" x14ac:dyDescent="0.35">
      <c r="A1541" s="13"/>
      <c r="B1541" s="210" t="s">
        <v>742</v>
      </c>
      <c r="C1541" s="210" t="s">
        <v>182</v>
      </c>
      <c r="D1541" s="193">
        <v>70.384</v>
      </c>
      <c r="E1541" s="193"/>
      <c r="F1541" s="76">
        <f>IF(AND(LEFT($C1541,4)&lt;&gt;"8310")*OR(_xlfn.IFNA(MATCH(LEFT($B1541,8),Reference!$E:$E,0),0),(_xlfn.IFNA(MATCH(MID($B1541,5,4),Reference!$E:$E,0),0))),$D1541,)</f>
        <v>0</v>
      </c>
      <c r="G1541" s="76">
        <f t="shared" si="135"/>
        <v>0</v>
      </c>
      <c r="H1541" s="76">
        <f t="shared" si="136"/>
        <v>0</v>
      </c>
      <c r="I1541" s="194">
        <f>IF(AND(F1541=0,G1541=0,H1541=0,_xlfn.IFNA(MATCH(LEFT($B1541,8),Reference!$G:$G,0),0)),0,
IF(AND(F1541=0,G1541=0,H1541=0,_xlfn.IFNA(MATCH(LEFT($B1541,8),Reference!$H:$H,0),0)),$D1541,
IF(AND(F1541=0,G1541=0,H1541=0,_xlfn.IFNA(MATCH(LEFT($C1541,4),Reference!$H:$H,0),0)),$D1541,
IF((AND(F1541=0,G1541=0,H1541=0,(_xlfn.IFNA(MATCH(LEFT($B1541,4),Reference!$H:$H,0),0)))),$D1541,
IF(AND(F1541=0,G1541=0,H1541=0,_xlfn.IFNA(MATCH(MID($B1541,5,4),Reference!$H:$H,0),0),LEFT($C1541,4)&lt;&gt;"8865"),$D1541,0)))))</f>
        <v>0</v>
      </c>
      <c r="J1541" s="76">
        <f t="shared" si="137"/>
        <v>70.384</v>
      </c>
      <c r="K1541" s="76">
        <f t="shared" si="138"/>
        <v>70.384</v>
      </c>
      <c r="L1541" s="76">
        <f t="shared" si="139"/>
        <v>0</v>
      </c>
      <c r="M1541" s="14" t="str">
        <f>IFERROR(IFERROR(INDEX(Reference!$C:$C,MATCH(VALUE(LEFT(B1541,(FIND("-",B1541,1)-1))),Reference!$B:$B,0)),INDEX(Reference!$C:$C,MATCH((LEFT(B1541,(FIND("-",B1541,1)-1))),Reference!$B:$B,0))),IFERROR(IF(FIND("-",B1541),"Asset Management",""),""))</f>
        <v>DBU/Power Systems Tech</v>
      </c>
      <c r="N1541" s="14" t="str">
        <f>_xlfn.IFNA(INDEX(Reference!$M:$N,MATCH($C1541,Reference!$M:$M,0),2),"Exclude")</f>
        <v>Nonlabor</v>
      </c>
      <c r="O1541" s="14" t="str">
        <f>VLOOKUP(X1541,'Department Detail'!$A$2:$F$5229,5,FALSE)</f>
        <v>T&amp;D Engineering</v>
      </c>
      <c r="R1541" s="76"/>
      <c r="X1541" s="14" t="s">
        <v>745</v>
      </c>
    </row>
    <row r="1542" spans="1:24" ht="15" thickBot="1" x14ac:dyDescent="0.35">
      <c r="B1542" s="57" t="s">
        <v>742</v>
      </c>
      <c r="C1542" s="57" t="s">
        <v>191</v>
      </c>
      <c r="D1542" s="193">
        <v>1960.7599999999998</v>
      </c>
      <c r="E1542" s="193"/>
      <c r="F1542" s="76">
        <f>IF(AND(LEFT($C1542,4)&lt;&gt;"8310")*OR(_xlfn.IFNA(MATCH(LEFT($B1542,8),Reference!$E:$E,0),0),(_xlfn.IFNA(MATCH(MID($B1542,5,4),Reference!$E:$E,0),0))),$D1542,)</f>
        <v>0</v>
      </c>
      <c r="G1542" s="76">
        <f t="shared" ref="G1542:G1558" si="140">IF(AND(ISNUMBER(SEARCH("5024*",B1542)),(F1542=0)),D1542,)</f>
        <v>0</v>
      </c>
      <c r="H1542" s="76">
        <f t="shared" ref="H1542:H1558" si="141">IF(AND(ISNUMBER(SEARCH("5025*",B1542)),(F1542=0)),D1542,)</f>
        <v>0</v>
      </c>
      <c r="I1542" s="194">
        <f>IF(AND(F1542=0,G1542=0,H1542=0,_xlfn.IFNA(MATCH(LEFT($B1542,8),Reference!$G:$G,0),0)),0,
IF(AND(F1542=0,G1542=0,H1542=0,_xlfn.IFNA(MATCH(LEFT($B1542,8),Reference!$H:$H,0),0)),$D1542,
IF(AND(F1542=0,G1542=0,H1542=0,_xlfn.IFNA(MATCH(LEFT($C1542,4),Reference!$H:$H,0),0)),$D1542,
IF((AND(F1542=0,G1542=0,H1542=0,(_xlfn.IFNA(MATCH(LEFT($B1542,4),Reference!$H:$H,0),0)))),$D1542,
IF(AND(F1542=0,G1542=0,H1542=0,_xlfn.IFNA(MATCH(MID($B1542,5,4),Reference!$H:$H,0),0),LEFT($C1542,4)&lt;&gt;"8865"),$D1542,0)))))</f>
        <v>0</v>
      </c>
      <c r="J1542" s="76">
        <f t="shared" ref="J1542:J1558" si="142">IF(AND(F1542=0,G1542=0,H1542=0,I1542=0),D1542,)</f>
        <v>1960.7599999999998</v>
      </c>
      <c r="K1542" s="76">
        <f t="shared" ref="K1542:K1558" si="143">SUM(F1542:J1542)</f>
        <v>1960.7599999999998</v>
      </c>
      <c r="L1542" s="76">
        <f t="shared" ref="L1542:L1558" si="144">K1542-D1542</f>
        <v>0</v>
      </c>
      <c r="M1542" s="14" t="str">
        <f>IFERROR(IFERROR(INDEX(Reference!$C:$C,MATCH(VALUE(LEFT(B1542,(FIND("-",B1542,1)-1))),Reference!$B:$B,0)),INDEX(Reference!$C:$C,MATCH((LEFT(B1542,(FIND("-",B1542,1)-1))),Reference!$B:$B,0))),IFERROR(IF(FIND("-",B1542),"Asset Management",""),""))</f>
        <v>DBU/Power Systems Tech</v>
      </c>
      <c r="N1542" s="14" t="str">
        <f>_xlfn.IFNA(INDEX(Reference!$M:$N,MATCH($C1542,Reference!$M:$M,0),2),"Exclude")</f>
        <v>Union Labor</v>
      </c>
      <c r="O1542" s="14" t="str">
        <f>VLOOKUP(X1542,'Department Detail'!$A$2:$F$5229,5,FALSE)</f>
        <v>Line &amp; Meter Operations</v>
      </c>
      <c r="X1542" s="14" t="s">
        <v>746</v>
      </c>
    </row>
    <row r="1543" spans="1:24" ht="15" thickBot="1" x14ac:dyDescent="0.35">
      <c r="B1543" s="57" t="s">
        <v>747</v>
      </c>
      <c r="C1543" s="57" t="s">
        <v>265</v>
      </c>
      <c r="D1543" s="193">
        <v>162.608</v>
      </c>
      <c r="E1543" s="193"/>
      <c r="F1543" s="76">
        <f>IF(AND(LEFT($C1543,4)&lt;&gt;"8310")*OR(_xlfn.IFNA(MATCH(LEFT($B1543,8),Reference!$E:$E,0),0),(_xlfn.IFNA(MATCH(MID($B1543,5,4),Reference!$E:$E,0),0))),$D1543,)</f>
        <v>0</v>
      </c>
      <c r="G1543" s="76">
        <f t="shared" si="140"/>
        <v>0</v>
      </c>
      <c r="H1543" s="76">
        <f t="shared" si="141"/>
        <v>0</v>
      </c>
      <c r="I1543" s="194">
        <f>IF(AND(F1543=0,G1543=0,H1543=0,_xlfn.IFNA(MATCH(LEFT($B1543,8),Reference!$G:$G,0),0)),0,
IF(AND(F1543=0,G1543=0,H1543=0,_xlfn.IFNA(MATCH(LEFT($B1543,8),Reference!$H:$H,0),0)),$D1543,
IF(AND(F1543=0,G1543=0,H1543=0,_xlfn.IFNA(MATCH(LEFT($C1543,4),Reference!$H:$H,0),0)),$D1543,
IF((AND(F1543=0,G1543=0,H1543=0,(_xlfn.IFNA(MATCH(LEFT($B1543,4),Reference!$H:$H,0),0)))),$D1543,
IF(AND(F1543=0,G1543=0,H1543=0,_xlfn.IFNA(MATCH(MID($B1543,5,4),Reference!$H:$H,0),0),LEFT($C1543,4)&lt;&gt;"8865"),$D1543,0)))))</f>
        <v>162.608</v>
      </c>
      <c r="J1543" s="76">
        <f t="shared" si="142"/>
        <v>0</v>
      </c>
      <c r="K1543" s="76">
        <f t="shared" si="143"/>
        <v>162.608</v>
      </c>
      <c r="L1543" s="76">
        <f t="shared" si="144"/>
        <v>0</v>
      </c>
      <c r="M1543" s="14" t="str">
        <f>IFERROR(IFERROR(INDEX(Reference!$C:$C,MATCH(VALUE(LEFT(B1543,(FIND("-",B1543,1)-1))),Reference!$B:$B,0)),INDEX(Reference!$C:$C,MATCH((LEFT(B1543,(FIND("-",B1543,1)-1))),Reference!$B:$B,0))),IFERROR(IF(FIND("-",B1543),"Asset Management",""),""))</f>
        <v>DBU/Power Systems Tech</v>
      </c>
      <c r="N1543" s="14" t="str">
        <f>_xlfn.IFNA(INDEX(Reference!$M:$N,MATCH($C1543,Reference!$M:$M,0),2),"Exclude")</f>
        <v>Exclude</v>
      </c>
      <c r="O1543" s="14" t="str">
        <f>VLOOKUP(X1543,'Department Detail'!$A$2:$F$5229,5,FALSE)</f>
        <v>Line &amp; Meter Operations</v>
      </c>
      <c r="X1543" s="14" t="s">
        <v>748</v>
      </c>
    </row>
    <row r="1544" spans="1:24" ht="15" thickBot="1" x14ac:dyDescent="0.35">
      <c r="B1544" s="57" t="s">
        <v>747</v>
      </c>
      <c r="C1544" s="57" t="s">
        <v>186</v>
      </c>
      <c r="D1544" s="193">
        <v>5719.9279999999999</v>
      </c>
      <c r="E1544" s="193"/>
      <c r="F1544" s="76">
        <f>IF(AND(LEFT($C1544,4)&lt;&gt;"8310")*OR(_xlfn.IFNA(MATCH(LEFT($B1544,8),Reference!$E:$E,0),0),(_xlfn.IFNA(MATCH(MID($B1544,5,4),Reference!$E:$E,0),0))),$D1544,)</f>
        <v>0</v>
      </c>
      <c r="G1544" s="76">
        <f t="shared" si="140"/>
        <v>0</v>
      </c>
      <c r="H1544" s="76">
        <f t="shared" si="141"/>
        <v>0</v>
      </c>
      <c r="I1544" s="194">
        <f>IF(AND(F1544=0,G1544=0,H1544=0,_xlfn.IFNA(MATCH(LEFT($B1544,8),Reference!$G:$G,0),0)),0,
IF(AND(F1544=0,G1544=0,H1544=0,_xlfn.IFNA(MATCH(LEFT($B1544,8),Reference!$H:$H,0),0)),$D1544,
IF(AND(F1544=0,G1544=0,H1544=0,_xlfn.IFNA(MATCH(LEFT($C1544,4),Reference!$H:$H,0),0)),$D1544,
IF((AND(F1544=0,G1544=0,H1544=0,(_xlfn.IFNA(MATCH(LEFT($B1544,4),Reference!$H:$H,0),0)))),$D1544,
IF(AND(F1544=0,G1544=0,H1544=0,_xlfn.IFNA(MATCH(MID($B1544,5,4),Reference!$H:$H,0),0),LEFT($C1544,4)&lt;&gt;"8865"),$D1544,0)))))</f>
        <v>5719.9279999999999</v>
      </c>
      <c r="J1544" s="76">
        <f t="shared" si="142"/>
        <v>0</v>
      </c>
      <c r="K1544" s="76">
        <f t="shared" si="143"/>
        <v>5719.9279999999999</v>
      </c>
      <c r="L1544" s="76">
        <f t="shared" si="144"/>
        <v>0</v>
      </c>
      <c r="M1544" s="14" t="str">
        <f>IFERROR(IFERROR(INDEX(Reference!$C:$C,MATCH(VALUE(LEFT(B1544,(FIND("-",B1544,1)-1))),Reference!$B:$B,0)),INDEX(Reference!$C:$C,MATCH((LEFT(B1544,(FIND("-",B1544,1)-1))),Reference!$B:$B,0))),IFERROR(IF(FIND("-",B1544),"Asset Management",""),""))</f>
        <v>DBU/Power Systems Tech</v>
      </c>
      <c r="N1544" s="14" t="str">
        <f>_xlfn.IFNA(INDEX(Reference!$M:$N,MATCH($C1544,Reference!$M:$M,0),2),"Exclude")</f>
        <v>Union Labor</v>
      </c>
      <c r="O1544" s="14" t="str">
        <f>VLOOKUP(X1544,'Department Detail'!$A$2:$F$5229,5,FALSE)</f>
        <v>T&amp;D Engineering</v>
      </c>
      <c r="X1544" s="14" t="s">
        <v>749</v>
      </c>
    </row>
    <row r="1545" spans="1:24" ht="15" thickBot="1" x14ac:dyDescent="0.35">
      <c r="B1545" s="57" t="s">
        <v>747</v>
      </c>
      <c r="C1545" s="57" t="s">
        <v>182</v>
      </c>
      <c r="D1545" s="193">
        <v>2760.8220000000001</v>
      </c>
      <c r="E1545" s="193"/>
      <c r="F1545" s="76">
        <f>IF(AND(LEFT($C1545,4)&lt;&gt;"8310")*OR(_xlfn.IFNA(MATCH(LEFT($B1545,8),Reference!$E:$E,0),0),(_xlfn.IFNA(MATCH(MID($B1545,5,4),Reference!$E:$E,0),0))),$D1545,)</f>
        <v>0</v>
      </c>
      <c r="G1545" s="76">
        <f t="shared" si="140"/>
        <v>0</v>
      </c>
      <c r="H1545" s="76">
        <f t="shared" si="141"/>
        <v>0</v>
      </c>
      <c r="I1545" s="194">
        <f>IF(AND(F1545=0,G1545=0,H1545=0,_xlfn.IFNA(MATCH(LEFT($B1545,8),Reference!$G:$G,0),0)),0,
IF(AND(F1545=0,G1545=0,H1545=0,_xlfn.IFNA(MATCH(LEFT($B1545,8),Reference!$H:$H,0),0)),$D1545,
IF(AND(F1545=0,G1545=0,H1545=0,_xlfn.IFNA(MATCH(LEFT($C1545,4),Reference!$H:$H,0),0)),$D1545,
IF((AND(F1545=0,G1545=0,H1545=0,(_xlfn.IFNA(MATCH(LEFT($B1545,4),Reference!$H:$H,0),0)))),$D1545,
IF(AND(F1545=0,G1545=0,H1545=0,_xlfn.IFNA(MATCH(MID($B1545,5,4),Reference!$H:$H,0),0),LEFT($C1545,4)&lt;&gt;"8865"),$D1545,0)))))</f>
        <v>2760.8220000000001</v>
      </c>
      <c r="J1545" s="76">
        <f t="shared" si="142"/>
        <v>0</v>
      </c>
      <c r="K1545" s="76">
        <f t="shared" si="143"/>
        <v>2760.8220000000001</v>
      </c>
      <c r="L1545" s="76">
        <f t="shared" si="144"/>
        <v>0</v>
      </c>
      <c r="M1545" s="14" t="str">
        <f>IFERROR(IFERROR(INDEX(Reference!$C:$C,MATCH(VALUE(LEFT(B1545,(FIND("-",B1545,1)-1))),Reference!$B:$B,0)),INDEX(Reference!$C:$C,MATCH((LEFT(B1545,(FIND("-",B1545,1)-1))),Reference!$B:$B,0))),IFERROR(IF(FIND("-",B1545),"Asset Management",""),""))</f>
        <v>DBU/Power Systems Tech</v>
      </c>
      <c r="N1545" s="14" t="str">
        <f>_xlfn.IFNA(INDEX(Reference!$M:$N,MATCH($C1545,Reference!$M:$M,0),2),"Exclude")</f>
        <v>Nonlabor</v>
      </c>
      <c r="O1545" s="14" t="str">
        <f>VLOOKUP(X1545,'Department Detail'!$A$2:$F$5229,5,FALSE)</f>
        <v>T&amp;D Engineering</v>
      </c>
      <c r="X1545" s="14" t="s">
        <v>749</v>
      </c>
    </row>
    <row r="1546" spans="1:24" ht="15" thickBot="1" x14ac:dyDescent="0.35">
      <c r="B1546" s="57" t="s">
        <v>747</v>
      </c>
      <c r="C1546" s="57" t="s">
        <v>287</v>
      </c>
      <c r="D1546" s="193">
        <v>-417.40000000000003</v>
      </c>
      <c r="E1546" s="193"/>
      <c r="F1546" s="76">
        <f>IF(AND(LEFT($C1546,4)&lt;&gt;"8310")*OR(_xlfn.IFNA(MATCH(LEFT($B1546,8),Reference!$E:$E,0),0),(_xlfn.IFNA(MATCH(MID($B1546,5,4),Reference!$E:$E,0),0))),$D1546,)</f>
        <v>0</v>
      </c>
      <c r="G1546" s="76">
        <f t="shared" si="140"/>
        <v>0</v>
      </c>
      <c r="H1546" s="76">
        <f t="shared" si="141"/>
        <v>0</v>
      </c>
      <c r="I1546" s="194">
        <f>IF(AND(F1546=0,G1546=0,H1546=0,_xlfn.IFNA(MATCH(LEFT($B1546,8),Reference!$G:$G,0),0)),0,
IF(AND(F1546=0,G1546=0,H1546=0,_xlfn.IFNA(MATCH(LEFT($B1546,8),Reference!$H:$H,0),0)),$D1546,
IF(AND(F1546=0,G1546=0,H1546=0,_xlfn.IFNA(MATCH(LEFT($C1546,4),Reference!$H:$H,0),0)),$D1546,
IF((AND(F1546=0,G1546=0,H1546=0,(_xlfn.IFNA(MATCH(LEFT($B1546,4),Reference!$H:$H,0),0)))),$D1546,
IF(AND(F1546=0,G1546=0,H1546=0,_xlfn.IFNA(MATCH(MID($B1546,5,4),Reference!$H:$H,0),0),LEFT($C1546,4)&lt;&gt;"8865"),$D1546,0)))))</f>
        <v>-417.40000000000003</v>
      </c>
      <c r="J1546" s="76">
        <f t="shared" si="142"/>
        <v>0</v>
      </c>
      <c r="K1546" s="76">
        <f t="shared" si="143"/>
        <v>-417.40000000000003</v>
      </c>
      <c r="L1546" s="76">
        <f t="shared" si="144"/>
        <v>0</v>
      </c>
      <c r="M1546" s="14" t="str">
        <f>IFERROR(IFERROR(INDEX(Reference!$C:$C,MATCH(VALUE(LEFT(B1546,(FIND("-",B1546,1)-1))),Reference!$B:$B,0)),INDEX(Reference!$C:$C,MATCH((LEFT(B1546,(FIND("-",B1546,1)-1))),Reference!$B:$B,0))),IFERROR(IF(FIND("-",B1546),"Asset Management",""),""))</f>
        <v>DBU/Power Systems Tech</v>
      </c>
      <c r="N1546" s="14" t="str">
        <f>_xlfn.IFNA(INDEX(Reference!$M:$N,MATCH($C1546,Reference!$M:$M,0),2),"Exclude")</f>
        <v>Exclude</v>
      </c>
      <c r="O1546" s="14" t="str">
        <f>VLOOKUP(X1546,'Department Detail'!$A$2:$F$5229,5,FALSE)</f>
        <v>T&amp;D Engineering</v>
      </c>
      <c r="X1546" s="14" t="s">
        <v>750</v>
      </c>
    </row>
    <row r="1547" spans="1:24" ht="15" thickBot="1" x14ac:dyDescent="0.35">
      <c r="B1547" s="57" t="s">
        <v>747</v>
      </c>
      <c r="C1547" s="57" t="s">
        <v>191</v>
      </c>
      <c r="D1547" s="193">
        <v>1311.056</v>
      </c>
      <c r="E1547" s="193"/>
      <c r="F1547" s="76">
        <f>IF(AND(LEFT($C1547,4)&lt;&gt;"8310")*OR(_xlfn.IFNA(MATCH(LEFT($B1547,8),Reference!$E:$E,0),0),(_xlfn.IFNA(MATCH(MID($B1547,5,4),Reference!$E:$E,0),0))),$D1547,)</f>
        <v>0</v>
      </c>
      <c r="G1547" s="76">
        <f t="shared" si="140"/>
        <v>0</v>
      </c>
      <c r="H1547" s="76">
        <f t="shared" si="141"/>
        <v>0</v>
      </c>
      <c r="I1547" s="194">
        <f>IF(AND(F1547=0,G1547=0,H1547=0,_xlfn.IFNA(MATCH(LEFT($B1547,8),Reference!$G:$G,0),0)),0,
IF(AND(F1547=0,G1547=0,H1547=0,_xlfn.IFNA(MATCH(LEFT($B1547,8),Reference!$H:$H,0),0)),$D1547,
IF(AND(F1547=0,G1547=0,H1547=0,_xlfn.IFNA(MATCH(LEFT($C1547,4),Reference!$H:$H,0),0)),$D1547,
IF((AND(F1547=0,G1547=0,H1547=0,(_xlfn.IFNA(MATCH(LEFT($B1547,4),Reference!$H:$H,0),0)))),$D1547,
IF(AND(F1547=0,G1547=0,H1547=0,_xlfn.IFNA(MATCH(MID($B1547,5,4),Reference!$H:$H,0),0),LEFT($C1547,4)&lt;&gt;"8865"),$D1547,0)))))</f>
        <v>1311.056</v>
      </c>
      <c r="J1547" s="76">
        <f t="shared" si="142"/>
        <v>0</v>
      </c>
      <c r="K1547" s="76">
        <f t="shared" si="143"/>
        <v>1311.056</v>
      </c>
      <c r="L1547" s="76">
        <f t="shared" si="144"/>
        <v>0</v>
      </c>
      <c r="M1547" s="14" t="str">
        <f>IFERROR(IFERROR(INDEX(Reference!$C:$C,MATCH(VALUE(LEFT(B1547,(FIND("-",B1547,1)-1))),Reference!$B:$B,0)),INDEX(Reference!$C:$C,MATCH((LEFT(B1547,(FIND("-",B1547,1)-1))),Reference!$B:$B,0))),IFERROR(IF(FIND("-",B1547),"Asset Management",""),""))</f>
        <v>DBU/Power Systems Tech</v>
      </c>
      <c r="N1547" s="14" t="str">
        <f>_xlfn.IFNA(INDEX(Reference!$M:$N,MATCH($C1547,Reference!$M:$M,0),2),"Exclude")</f>
        <v>Union Labor</v>
      </c>
      <c r="O1547" s="14" t="str">
        <f>VLOOKUP(X1547,'Department Detail'!$A$2:$F$5229,5,FALSE)</f>
        <v>T&amp;D Engineering</v>
      </c>
      <c r="X1547" s="14" t="s">
        <v>750</v>
      </c>
    </row>
    <row r="1548" spans="1:24" ht="15" thickBot="1" x14ac:dyDescent="0.35">
      <c r="B1548" s="57" t="s">
        <v>751</v>
      </c>
      <c r="C1548" s="57" t="s">
        <v>186</v>
      </c>
      <c r="D1548" s="193">
        <v>1231.4080000000001</v>
      </c>
      <c r="E1548" s="193"/>
      <c r="F1548" s="76">
        <f>IF(AND(LEFT($C1548,4)&lt;&gt;"8310")*OR(_xlfn.IFNA(MATCH(LEFT($B1548,8),Reference!$E:$E,0),0),(_xlfn.IFNA(MATCH(MID($B1548,5,4),Reference!$E:$E,0),0))),$D1548,)</f>
        <v>0</v>
      </c>
      <c r="G1548" s="76">
        <f t="shared" si="140"/>
        <v>0</v>
      </c>
      <c r="H1548" s="76">
        <f t="shared" si="141"/>
        <v>0</v>
      </c>
      <c r="I1548" s="194">
        <f>IF(AND(F1548=0,G1548=0,H1548=0,_xlfn.IFNA(MATCH(LEFT($B1548,8),Reference!$G:$G,0),0)),0,
IF(AND(F1548=0,G1548=0,H1548=0,_xlfn.IFNA(MATCH(LEFT($B1548,8),Reference!$H:$H,0),0)),$D1548,
IF(AND(F1548=0,G1548=0,H1548=0,_xlfn.IFNA(MATCH(LEFT($C1548,4),Reference!$H:$H,0),0)),$D1548,
IF((AND(F1548=0,G1548=0,H1548=0,(_xlfn.IFNA(MATCH(LEFT($B1548,4),Reference!$H:$H,0),0)))),$D1548,
IF(AND(F1548=0,G1548=0,H1548=0,_xlfn.IFNA(MATCH(MID($B1548,5,4),Reference!$H:$H,0),0),LEFT($C1548,4)&lt;&gt;"8865"),$D1548,0)))))</f>
        <v>0</v>
      </c>
      <c r="J1548" s="76">
        <f t="shared" si="142"/>
        <v>1231.4080000000001</v>
      </c>
      <c r="K1548" s="76">
        <f t="shared" si="143"/>
        <v>1231.4080000000001</v>
      </c>
      <c r="L1548" s="76">
        <f t="shared" si="144"/>
        <v>0</v>
      </c>
      <c r="M1548" s="14" t="str">
        <f>IFERROR(IFERROR(INDEX(Reference!$C:$C,MATCH(VALUE(LEFT(B1548,(FIND("-",B1548,1)-1))),Reference!$B:$B,0)),INDEX(Reference!$C:$C,MATCH((LEFT(B1548,(FIND("-",B1548,1)-1))),Reference!$B:$B,0))),IFERROR(IF(FIND("-",B1548),"Asset Management",""),""))</f>
        <v>DBU/Power Systems Tech</v>
      </c>
      <c r="N1548" s="14" t="str">
        <f>_xlfn.IFNA(INDEX(Reference!$M:$N,MATCH($C1548,Reference!$M:$M,0),2),"Exclude")</f>
        <v>Union Labor</v>
      </c>
      <c r="O1548" s="14" t="str">
        <f>VLOOKUP(X1548,'Department Detail'!$A$2:$F$5229,5,FALSE)</f>
        <v>T&amp;D Engineering</v>
      </c>
      <c r="X1548" s="14" t="s">
        <v>752</v>
      </c>
    </row>
    <row r="1549" spans="1:24" ht="15" thickBot="1" x14ac:dyDescent="0.35">
      <c r="B1549" s="57" t="s">
        <v>751</v>
      </c>
      <c r="C1549" s="57" t="s">
        <v>182</v>
      </c>
      <c r="D1549" s="193">
        <v>1543.4639999999999</v>
      </c>
      <c r="E1549" s="193"/>
      <c r="F1549" s="76">
        <f>IF(AND(LEFT($C1549,4)&lt;&gt;"8310")*OR(_xlfn.IFNA(MATCH(LEFT($B1549,8),Reference!$E:$E,0),0),(_xlfn.IFNA(MATCH(MID($B1549,5,4),Reference!$E:$E,0),0))),$D1549,)</f>
        <v>0</v>
      </c>
      <c r="G1549" s="76">
        <f t="shared" si="140"/>
        <v>0</v>
      </c>
      <c r="H1549" s="76">
        <f t="shared" si="141"/>
        <v>0</v>
      </c>
      <c r="I1549" s="194">
        <f>IF(AND(F1549=0,G1549=0,H1549=0,_xlfn.IFNA(MATCH(LEFT($B1549,8),Reference!$G:$G,0),0)),0,
IF(AND(F1549=0,G1549=0,H1549=0,_xlfn.IFNA(MATCH(LEFT($B1549,8),Reference!$H:$H,0),0)),$D1549,
IF(AND(F1549=0,G1549=0,H1549=0,_xlfn.IFNA(MATCH(LEFT($C1549,4),Reference!$H:$H,0),0)),$D1549,
IF((AND(F1549=0,G1549=0,H1549=0,(_xlfn.IFNA(MATCH(LEFT($B1549,4),Reference!$H:$H,0),0)))),$D1549,
IF(AND(F1549=0,G1549=0,H1549=0,_xlfn.IFNA(MATCH(MID($B1549,5,4),Reference!$H:$H,0),0),LEFT($C1549,4)&lt;&gt;"8865"),$D1549,0)))))</f>
        <v>0</v>
      </c>
      <c r="J1549" s="76">
        <f t="shared" si="142"/>
        <v>1543.4639999999999</v>
      </c>
      <c r="K1549" s="76">
        <f t="shared" si="143"/>
        <v>1543.4639999999999</v>
      </c>
      <c r="L1549" s="76">
        <f t="shared" si="144"/>
        <v>0</v>
      </c>
      <c r="M1549" s="14" t="str">
        <f>IFERROR(IFERROR(INDEX(Reference!$C:$C,MATCH(VALUE(LEFT(B1549,(FIND("-",B1549,1)-1))),Reference!$B:$B,0)),INDEX(Reference!$C:$C,MATCH((LEFT(B1549,(FIND("-",B1549,1)-1))),Reference!$B:$B,0))),IFERROR(IF(FIND("-",B1549),"Asset Management",""),""))</f>
        <v>DBU/Power Systems Tech</v>
      </c>
      <c r="N1549" s="14" t="str">
        <f>_xlfn.IFNA(INDEX(Reference!$M:$N,MATCH($C1549,Reference!$M:$M,0),2),"Exclude")</f>
        <v>Nonlabor</v>
      </c>
      <c r="O1549" s="14" t="str">
        <f>VLOOKUP(X1549,'Department Detail'!$A$2:$F$5229,5,FALSE)</f>
        <v>T&amp;D Engineering</v>
      </c>
      <c r="X1549" s="14" t="s">
        <v>752</v>
      </c>
    </row>
    <row r="1550" spans="1:24" ht="15" thickBot="1" x14ac:dyDescent="0.35">
      <c r="B1550" s="57" t="s">
        <v>751</v>
      </c>
      <c r="C1550" s="57" t="s">
        <v>284</v>
      </c>
      <c r="D1550" s="193">
        <v>-1445.56</v>
      </c>
      <c r="E1550" s="193"/>
      <c r="F1550" s="76">
        <f>IF(AND(LEFT($C1550,4)&lt;&gt;"8310")*OR(_xlfn.IFNA(MATCH(LEFT($B1550,8),Reference!$E:$E,0),0),(_xlfn.IFNA(MATCH(MID($B1550,5,4),Reference!$E:$E,0),0))),$D1550,)</f>
        <v>0</v>
      </c>
      <c r="G1550" s="76">
        <f t="shared" si="140"/>
        <v>0</v>
      </c>
      <c r="H1550" s="76">
        <f t="shared" si="141"/>
        <v>0</v>
      </c>
      <c r="I1550" s="194">
        <f>IF(AND(F1550=0,G1550=0,H1550=0,_xlfn.IFNA(MATCH(LEFT($B1550,8),Reference!$G:$G,0),0)),0,
IF(AND(F1550=0,G1550=0,H1550=0,_xlfn.IFNA(MATCH(LEFT($B1550,8),Reference!$H:$H,0),0)),$D1550,
IF(AND(F1550=0,G1550=0,H1550=0,_xlfn.IFNA(MATCH(LEFT($C1550,4),Reference!$H:$H,0),0)),$D1550,
IF((AND(F1550=0,G1550=0,H1550=0,(_xlfn.IFNA(MATCH(LEFT($B1550,4),Reference!$H:$H,0),0)))),$D1550,
IF(AND(F1550=0,G1550=0,H1550=0,_xlfn.IFNA(MATCH(MID($B1550,5,4),Reference!$H:$H,0),0),LEFT($C1550,4)&lt;&gt;"8865"),$D1550,0)))))</f>
        <v>0</v>
      </c>
      <c r="J1550" s="76">
        <f t="shared" si="142"/>
        <v>-1445.56</v>
      </c>
      <c r="K1550" s="76">
        <f t="shared" si="143"/>
        <v>-1445.56</v>
      </c>
      <c r="L1550" s="76">
        <f t="shared" si="144"/>
        <v>0</v>
      </c>
      <c r="M1550" s="14" t="str">
        <f>IFERROR(IFERROR(INDEX(Reference!$C:$C,MATCH(VALUE(LEFT(B1550,(FIND("-",B1550,1)-1))),Reference!$B:$B,0)),INDEX(Reference!$C:$C,MATCH((LEFT(B1550,(FIND("-",B1550,1)-1))),Reference!$B:$B,0))),IFERROR(IF(FIND("-",B1550),"Asset Management",""),""))</f>
        <v>DBU/Power Systems Tech</v>
      </c>
      <c r="N1550" s="14" t="str">
        <f>_xlfn.IFNA(INDEX(Reference!$M:$N,MATCH($C1550,Reference!$M:$M,0),2),"Exclude")</f>
        <v>Project Proceeds</v>
      </c>
      <c r="O1550" s="14" t="str">
        <f>VLOOKUP(X1550,'Department Detail'!$A$2:$F$5229,5,FALSE)</f>
        <v>T&amp;D Engineering</v>
      </c>
      <c r="X1550" s="14" t="s">
        <v>753</v>
      </c>
    </row>
    <row r="1551" spans="1:24" ht="15" thickBot="1" x14ac:dyDescent="0.35">
      <c r="B1551" s="57" t="s">
        <v>751</v>
      </c>
      <c r="C1551" s="57" t="s">
        <v>287</v>
      </c>
      <c r="D1551" s="193">
        <v>-2803</v>
      </c>
      <c r="E1551" s="193"/>
      <c r="F1551" s="76">
        <f>IF(AND(LEFT($C1551,4)&lt;&gt;"8310")*OR(_xlfn.IFNA(MATCH(LEFT($B1551,8),Reference!$E:$E,0),0),(_xlfn.IFNA(MATCH(MID($B1551,5,4),Reference!$E:$E,0),0))),$D1551,)</f>
        <v>0</v>
      </c>
      <c r="G1551" s="76">
        <f t="shared" si="140"/>
        <v>0</v>
      </c>
      <c r="H1551" s="76">
        <f t="shared" si="141"/>
        <v>0</v>
      </c>
      <c r="I1551" s="194">
        <f>IF(AND(F1551=0,G1551=0,H1551=0,_xlfn.IFNA(MATCH(LEFT($B1551,8),Reference!$G:$G,0),0)),0,
IF(AND(F1551=0,G1551=0,H1551=0,_xlfn.IFNA(MATCH(LEFT($B1551,8),Reference!$H:$H,0),0)),$D1551,
IF(AND(F1551=0,G1551=0,H1551=0,_xlfn.IFNA(MATCH(LEFT($C1551,4),Reference!$H:$H,0),0)),$D1551,
IF((AND(F1551=0,G1551=0,H1551=0,(_xlfn.IFNA(MATCH(LEFT($B1551,4),Reference!$H:$H,0),0)))),$D1551,
IF(AND(F1551=0,G1551=0,H1551=0,_xlfn.IFNA(MATCH(MID($B1551,5,4),Reference!$H:$H,0),0),LEFT($C1551,4)&lt;&gt;"8865"),$D1551,0)))))</f>
        <v>0</v>
      </c>
      <c r="J1551" s="76">
        <f t="shared" si="142"/>
        <v>-2803</v>
      </c>
      <c r="K1551" s="76">
        <f t="shared" si="143"/>
        <v>-2803</v>
      </c>
      <c r="L1551" s="76">
        <f t="shared" si="144"/>
        <v>0</v>
      </c>
      <c r="M1551" s="14" t="str">
        <f>IFERROR(IFERROR(INDEX(Reference!$C:$C,MATCH(VALUE(LEFT(B1551,(FIND("-",B1551,1)-1))),Reference!$B:$B,0)),INDEX(Reference!$C:$C,MATCH((LEFT(B1551,(FIND("-",B1551,1)-1))),Reference!$B:$B,0))),IFERROR(IF(FIND("-",B1551),"Asset Management",""),""))</f>
        <v>DBU/Power Systems Tech</v>
      </c>
      <c r="N1551" s="14" t="str">
        <f>_xlfn.IFNA(INDEX(Reference!$M:$N,MATCH($C1551,Reference!$M:$M,0),2),"Exclude")</f>
        <v>Exclude</v>
      </c>
      <c r="O1551" s="14" t="str">
        <f>VLOOKUP(X1551,'Department Detail'!$A$2:$F$5229,5,FALSE)</f>
        <v>T&amp;D Engineering</v>
      </c>
      <c r="X1551" s="14" t="s">
        <v>754</v>
      </c>
    </row>
    <row r="1552" spans="1:24" ht="15" thickBot="1" x14ac:dyDescent="0.35">
      <c r="B1552" s="57" t="s">
        <v>751</v>
      </c>
      <c r="C1552" s="57" t="s">
        <v>260</v>
      </c>
      <c r="D1552" s="193">
        <v>-5611</v>
      </c>
      <c r="E1552" s="193"/>
      <c r="F1552" s="76">
        <f>IF(AND(LEFT($C1552,4)&lt;&gt;"8310")*OR(_xlfn.IFNA(MATCH(LEFT($B1552,8),Reference!$E:$E,0),0),(_xlfn.IFNA(MATCH(MID($B1552,5,4),Reference!$E:$E,0),0))),$D1552,)</f>
        <v>0</v>
      </c>
      <c r="G1552" s="76">
        <f t="shared" si="140"/>
        <v>0</v>
      </c>
      <c r="H1552" s="76">
        <f t="shared" si="141"/>
        <v>0</v>
      </c>
      <c r="I1552" s="194">
        <f>IF(AND(F1552=0,G1552=0,H1552=0,_xlfn.IFNA(MATCH(LEFT($B1552,8),Reference!$G:$G,0),0)),0,
IF(AND(F1552=0,G1552=0,H1552=0,_xlfn.IFNA(MATCH(LEFT($B1552,8),Reference!$H:$H,0),0)),$D1552,
IF(AND(F1552=0,G1552=0,H1552=0,_xlfn.IFNA(MATCH(LEFT($C1552,4),Reference!$H:$H,0),0)),$D1552,
IF((AND(F1552=0,G1552=0,H1552=0,(_xlfn.IFNA(MATCH(LEFT($B1552,4),Reference!$H:$H,0),0)))),$D1552,
IF(AND(F1552=0,G1552=0,H1552=0,_xlfn.IFNA(MATCH(MID($B1552,5,4),Reference!$H:$H,0),0),LEFT($C1552,4)&lt;&gt;"8865"),$D1552,0)))))</f>
        <v>0</v>
      </c>
      <c r="J1552" s="76">
        <f t="shared" si="142"/>
        <v>-5611</v>
      </c>
      <c r="K1552" s="76">
        <f t="shared" si="143"/>
        <v>-5611</v>
      </c>
      <c r="L1552" s="76">
        <f t="shared" si="144"/>
        <v>0</v>
      </c>
      <c r="M1552" s="14" t="str">
        <f>IFERROR(IFERROR(INDEX(Reference!$C:$C,MATCH(VALUE(LEFT(B1552,(FIND("-",B1552,1)-1))),Reference!$B:$B,0)),INDEX(Reference!$C:$C,MATCH((LEFT(B1552,(FIND("-",B1552,1)-1))),Reference!$B:$B,0))),IFERROR(IF(FIND("-",B1552),"Asset Management",""),""))</f>
        <v>DBU/Power Systems Tech</v>
      </c>
      <c r="N1552" s="14" t="str">
        <f>_xlfn.IFNA(INDEX(Reference!$M:$N,MATCH($C1552,Reference!$M:$M,0),2),"Exclude")</f>
        <v>Project Proceeds</v>
      </c>
      <c r="O1552" s="14" t="str">
        <f>VLOOKUP(X1552,'Department Detail'!$A$2:$F$5229,5,FALSE)</f>
        <v>T&amp;D Engineering</v>
      </c>
      <c r="X1552" s="14" t="s">
        <v>754</v>
      </c>
    </row>
    <row r="1553" spans="2:24" ht="15" thickBot="1" x14ac:dyDescent="0.35">
      <c r="B1553" s="57" t="s">
        <v>751</v>
      </c>
      <c r="C1553" s="57" t="s">
        <v>191</v>
      </c>
      <c r="D1553" s="193">
        <v>454.30399999999992</v>
      </c>
      <c r="E1553" s="193"/>
      <c r="F1553" s="76">
        <f>IF(AND(LEFT($C1553,4)&lt;&gt;"8310")*OR(_xlfn.IFNA(MATCH(LEFT($B1553,8),Reference!$E:$E,0),0),(_xlfn.IFNA(MATCH(MID($B1553,5,4),Reference!$E:$E,0),0))),$D1553,)</f>
        <v>0</v>
      </c>
      <c r="G1553" s="76">
        <f t="shared" si="140"/>
        <v>0</v>
      </c>
      <c r="H1553" s="76">
        <f t="shared" si="141"/>
        <v>0</v>
      </c>
      <c r="I1553" s="194">
        <f>IF(AND(F1553=0,G1553=0,H1553=0,_xlfn.IFNA(MATCH(LEFT($B1553,8),Reference!$G:$G,0),0)),0,
IF(AND(F1553=0,G1553=0,H1553=0,_xlfn.IFNA(MATCH(LEFT($B1553,8),Reference!$H:$H,0),0)),$D1553,
IF(AND(F1553=0,G1553=0,H1553=0,_xlfn.IFNA(MATCH(LEFT($C1553,4),Reference!$H:$H,0),0)),$D1553,
IF((AND(F1553=0,G1553=0,H1553=0,(_xlfn.IFNA(MATCH(LEFT($B1553,4),Reference!$H:$H,0),0)))),$D1553,
IF(AND(F1553=0,G1553=0,H1553=0,_xlfn.IFNA(MATCH(MID($B1553,5,4),Reference!$H:$H,0),0),LEFT($C1553,4)&lt;&gt;"8865"),$D1553,0)))))</f>
        <v>0</v>
      </c>
      <c r="J1553" s="76">
        <f t="shared" si="142"/>
        <v>454.30399999999992</v>
      </c>
      <c r="K1553" s="76">
        <f t="shared" si="143"/>
        <v>454.30399999999992</v>
      </c>
      <c r="L1553" s="76">
        <f t="shared" si="144"/>
        <v>0</v>
      </c>
      <c r="M1553" s="14" t="str">
        <f>IFERROR(IFERROR(INDEX(Reference!$C:$C,MATCH(VALUE(LEFT(B1553,(FIND("-",B1553,1)-1))),Reference!$B:$B,0)),INDEX(Reference!$C:$C,MATCH((LEFT(B1553,(FIND("-",B1553,1)-1))),Reference!$B:$B,0))),IFERROR(IF(FIND("-",B1553),"Asset Management",""),""))</f>
        <v>DBU/Power Systems Tech</v>
      </c>
      <c r="N1553" s="14" t="str">
        <f>_xlfn.IFNA(INDEX(Reference!$M:$N,MATCH($C1553,Reference!$M:$M,0),2),"Exclude")</f>
        <v>Union Labor</v>
      </c>
      <c r="O1553" s="14" t="str">
        <f>VLOOKUP(X1553,'Department Detail'!$A$2:$F$5229,5,FALSE)</f>
        <v>T&amp;D Engineering</v>
      </c>
      <c r="W1553" s="26"/>
      <c r="X1553" s="14" t="s">
        <v>755</v>
      </c>
    </row>
    <row r="1554" spans="2:24" ht="15" thickBot="1" x14ac:dyDescent="0.35">
      <c r="B1554" s="57" t="s">
        <v>756</v>
      </c>
      <c r="C1554" s="57" t="s">
        <v>186</v>
      </c>
      <c r="D1554" s="193">
        <v>7021.0119999999988</v>
      </c>
      <c r="E1554" s="193"/>
      <c r="F1554" s="76">
        <f>IF(AND(LEFT($C1554,4)&lt;&gt;"8310")*OR(_xlfn.IFNA(MATCH(LEFT($B1554,8),Reference!$E:$E,0),0),(_xlfn.IFNA(MATCH(MID($B1554,5,4),Reference!$E:$E,0),0))),$D1554,)</f>
        <v>0</v>
      </c>
      <c r="G1554" s="76">
        <f t="shared" si="140"/>
        <v>0</v>
      </c>
      <c r="H1554" s="76">
        <f t="shared" si="141"/>
        <v>0</v>
      </c>
      <c r="I1554" s="194">
        <f>IF(AND(F1554=0,G1554=0,H1554=0,_xlfn.IFNA(MATCH(LEFT($B1554,8),Reference!$G:$G,0),0)),0,
IF(AND(F1554=0,G1554=0,H1554=0,_xlfn.IFNA(MATCH(LEFT($B1554,8),Reference!$H:$H,0),0)),$D1554,
IF(AND(F1554=0,G1554=0,H1554=0,_xlfn.IFNA(MATCH(LEFT($C1554,4),Reference!$H:$H,0),0)),$D1554,
IF((AND(F1554=0,G1554=0,H1554=0,(_xlfn.IFNA(MATCH(LEFT($B1554,4),Reference!$H:$H,0),0)))),$D1554,
IF(AND(F1554=0,G1554=0,H1554=0,_xlfn.IFNA(MATCH(MID($B1554,5,4),Reference!$H:$H,0),0),LEFT($C1554,4)&lt;&gt;"8865"),$D1554,0)))))</f>
        <v>0</v>
      </c>
      <c r="J1554" s="76">
        <f t="shared" si="142"/>
        <v>7021.0119999999988</v>
      </c>
      <c r="K1554" s="76">
        <f t="shared" si="143"/>
        <v>7021.0119999999988</v>
      </c>
      <c r="L1554" s="76">
        <f t="shared" si="144"/>
        <v>0</v>
      </c>
      <c r="M1554" s="14" t="str">
        <f>IFERROR(IFERROR(INDEX(Reference!$C:$C,MATCH(VALUE(LEFT(B1554,(FIND("-",B1554,1)-1))),Reference!$B:$B,0)),INDEX(Reference!$C:$C,MATCH((LEFT(B1554,(FIND("-",B1554,1)-1))),Reference!$B:$B,0))),IFERROR(IF(FIND("-",B1554),"Asset Management",""),""))</f>
        <v>DBU/Power Systems Tech</v>
      </c>
      <c r="N1554" s="14" t="str">
        <f>_xlfn.IFNA(INDEX(Reference!$M:$N,MATCH($C1554,Reference!$M:$M,0),2),"Exclude")</f>
        <v>Union Labor</v>
      </c>
      <c r="O1554" s="14" t="str">
        <f>VLOOKUP(X1554,'Department Detail'!$A$2:$F$5229,5,FALSE)</f>
        <v>Line &amp; Meter Operations</v>
      </c>
      <c r="W1554" s="26"/>
      <c r="X1554" s="14" t="s">
        <v>757</v>
      </c>
    </row>
    <row r="1555" spans="2:24" ht="15" thickBot="1" x14ac:dyDescent="0.35">
      <c r="B1555" s="57" t="s">
        <v>756</v>
      </c>
      <c r="C1555" s="57" t="s">
        <v>231</v>
      </c>
      <c r="D1555" s="193">
        <v>84.199999999999989</v>
      </c>
      <c r="E1555" s="193"/>
      <c r="F1555" s="76">
        <f>IF(AND(LEFT($C1555,4)&lt;&gt;"8310")*OR(_xlfn.IFNA(MATCH(LEFT($B1555,8),Reference!$E:$E,0),0),(_xlfn.IFNA(MATCH(MID($B1555,5,4),Reference!$E:$E,0),0))),$D1555,)</f>
        <v>0</v>
      </c>
      <c r="G1555" s="76">
        <f t="shared" si="140"/>
        <v>0</v>
      </c>
      <c r="H1555" s="76">
        <f t="shared" si="141"/>
        <v>0</v>
      </c>
      <c r="I1555" s="194">
        <f>IF(AND(F1555=0,G1555=0,H1555=0,_xlfn.IFNA(MATCH(LEFT($B1555,8),Reference!$G:$G,0),0)),0,
IF(AND(F1555=0,G1555=0,H1555=0,_xlfn.IFNA(MATCH(LEFT($B1555,8),Reference!$H:$H,0),0)),$D1555,
IF(AND(F1555=0,G1555=0,H1555=0,_xlfn.IFNA(MATCH(LEFT($C1555,4),Reference!$H:$H,0),0)),$D1555,
IF((AND(F1555=0,G1555=0,H1555=0,(_xlfn.IFNA(MATCH(LEFT($B1555,4),Reference!$H:$H,0),0)))),$D1555,
IF(AND(F1555=0,G1555=0,H1555=0,_xlfn.IFNA(MATCH(MID($B1555,5,4),Reference!$H:$H,0),0),LEFT($C1555,4)&lt;&gt;"8865"),$D1555,0)))))</f>
        <v>0</v>
      </c>
      <c r="J1555" s="76">
        <f t="shared" si="142"/>
        <v>84.199999999999989</v>
      </c>
      <c r="K1555" s="76">
        <f t="shared" si="143"/>
        <v>84.199999999999989</v>
      </c>
      <c r="L1555" s="76">
        <f t="shared" si="144"/>
        <v>0</v>
      </c>
      <c r="M1555" s="14" t="str">
        <f>IFERROR(IFERROR(INDEX(Reference!$C:$C,MATCH(VALUE(LEFT(B1555,(FIND("-",B1555,1)-1))),Reference!$B:$B,0)),INDEX(Reference!$C:$C,MATCH((LEFT(B1555,(FIND("-",B1555,1)-1))),Reference!$B:$B,0))),IFERROR(IF(FIND("-",B1555),"Asset Management",""),""))</f>
        <v>DBU/Power Systems Tech</v>
      </c>
      <c r="N1555" s="14" t="str">
        <f>_xlfn.IFNA(INDEX(Reference!$M:$N,MATCH($C1555,Reference!$M:$M,0),2),"Exclude")</f>
        <v>Nonlabor</v>
      </c>
      <c r="O1555" s="14" t="str">
        <f>VLOOKUP(X1555,'Department Detail'!$A$2:$F$5229,5,FALSE)</f>
        <v>Line &amp; Meter Operations</v>
      </c>
      <c r="W1555" s="26"/>
      <c r="X1555" s="14" t="s">
        <v>757</v>
      </c>
    </row>
    <row r="1556" spans="2:24" ht="15" thickBot="1" x14ac:dyDescent="0.35">
      <c r="B1556" s="57" t="s">
        <v>756</v>
      </c>
      <c r="C1556" s="57" t="s">
        <v>182</v>
      </c>
      <c r="D1556" s="193">
        <v>252.91200000000003</v>
      </c>
      <c r="E1556" s="193"/>
      <c r="F1556" s="76">
        <f>IF(AND(LEFT($C1556,4)&lt;&gt;"8310")*OR(_xlfn.IFNA(MATCH(LEFT($B1556,8),Reference!$E:$E,0),0),(_xlfn.IFNA(MATCH(MID($B1556,5,4),Reference!$E:$E,0),0))),$D1556,)</f>
        <v>0</v>
      </c>
      <c r="G1556" s="76">
        <f t="shared" si="140"/>
        <v>0</v>
      </c>
      <c r="H1556" s="76">
        <f t="shared" si="141"/>
        <v>0</v>
      </c>
      <c r="I1556" s="194">
        <f>IF(AND(F1556=0,G1556=0,H1556=0,_xlfn.IFNA(MATCH(LEFT($B1556,8),Reference!$G:$G,0),0)),0,
IF(AND(F1556=0,G1556=0,H1556=0,_xlfn.IFNA(MATCH(LEFT($B1556,8),Reference!$H:$H,0),0)),$D1556,
IF(AND(F1556=0,G1556=0,H1556=0,_xlfn.IFNA(MATCH(LEFT($C1556,4),Reference!$H:$H,0),0)),$D1556,
IF((AND(F1556=0,G1556=0,H1556=0,(_xlfn.IFNA(MATCH(LEFT($B1556,4),Reference!$H:$H,0),0)))),$D1556,
IF(AND(F1556=0,G1556=0,H1556=0,_xlfn.IFNA(MATCH(MID($B1556,5,4),Reference!$H:$H,0),0),LEFT($C1556,4)&lt;&gt;"8865"),$D1556,0)))))</f>
        <v>0</v>
      </c>
      <c r="J1556" s="76">
        <f t="shared" si="142"/>
        <v>252.91200000000003</v>
      </c>
      <c r="K1556" s="76">
        <f t="shared" si="143"/>
        <v>252.91200000000003</v>
      </c>
      <c r="L1556" s="76">
        <f t="shared" si="144"/>
        <v>0</v>
      </c>
      <c r="M1556" s="14" t="str">
        <f>IFERROR(IFERROR(INDEX(Reference!$C:$C,MATCH(VALUE(LEFT(B1556,(FIND("-",B1556,1)-1))),Reference!$B:$B,0)),INDEX(Reference!$C:$C,MATCH((LEFT(B1556,(FIND("-",B1556,1)-1))),Reference!$B:$B,0))),IFERROR(IF(FIND("-",B1556),"Asset Management",""),""))</f>
        <v>DBU/Power Systems Tech</v>
      </c>
      <c r="N1556" s="14" t="str">
        <f>_xlfn.IFNA(INDEX(Reference!$M:$N,MATCH($C1556,Reference!$M:$M,0),2),"Exclude")</f>
        <v>Nonlabor</v>
      </c>
      <c r="O1556" s="14" t="str">
        <f>VLOOKUP(X1556,'Department Detail'!$A$2:$F$5229,5,FALSE)</f>
        <v>T&amp;D Engineering</v>
      </c>
      <c r="W1556" s="26"/>
      <c r="X1556" s="14">
        <v>8253</v>
      </c>
    </row>
    <row r="1557" spans="2:24" ht="15" thickBot="1" x14ac:dyDescent="0.35">
      <c r="B1557" s="57" t="s">
        <v>756</v>
      </c>
      <c r="C1557" s="57" t="s">
        <v>191</v>
      </c>
      <c r="D1557" s="193">
        <v>4061.6940000000004</v>
      </c>
      <c r="E1557" s="193"/>
      <c r="F1557" s="76">
        <f>IF(AND(LEFT($C1557,4)&lt;&gt;"8310")*OR(_xlfn.IFNA(MATCH(LEFT($B1557,8),Reference!$E:$E,0),0),(_xlfn.IFNA(MATCH(MID($B1557,5,4),Reference!$E:$E,0),0))),$D1557,)</f>
        <v>0</v>
      </c>
      <c r="G1557" s="76">
        <f t="shared" si="140"/>
        <v>0</v>
      </c>
      <c r="H1557" s="76">
        <f t="shared" si="141"/>
        <v>0</v>
      </c>
      <c r="I1557" s="194">
        <f>IF(AND(F1557=0,G1557=0,H1557=0,_xlfn.IFNA(MATCH(LEFT($B1557,8),Reference!$G:$G,0),0)),0,
IF(AND(F1557=0,G1557=0,H1557=0,_xlfn.IFNA(MATCH(LEFT($B1557,8),Reference!$H:$H,0),0)),$D1557,
IF(AND(F1557=0,G1557=0,H1557=0,_xlfn.IFNA(MATCH(LEFT($C1557,4),Reference!$H:$H,0),0)),$D1557,
IF((AND(F1557=0,G1557=0,H1557=0,(_xlfn.IFNA(MATCH(LEFT($B1557,4),Reference!$H:$H,0),0)))),$D1557,
IF(AND(F1557=0,G1557=0,H1557=0,_xlfn.IFNA(MATCH(MID($B1557,5,4),Reference!$H:$H,0),0),LEFT($C1557,4)&lt;&gt;"8865"),$D1557,0)))))</f>
        <v>0</v>
      </c>
      <c r="J1557" s="76">
        <f t="shared" si="142"/>
        <v>4061.6940000000004</v>
      </c>
      <c r="K1557" s="76">
        <f t="shared" si="143"/>
        <v>4061.6940000000004</v>
      </c>
      <c r="L1557" s="76">
        <f t="shared" si="144"/>
        <v>0</v>
      </c>
      <c r="M1557" s="14" t="str">
        <f>IFERROR(IFERROR(INDEX(Reference!$C:$C,MATCH(VALUE(LEFT(B1557,(FIND("-",B1557,1)-1))),Reference!$B:$B,0)),INDEX(Reference!$C:$C,MATCH((LEFT(B1557,(FIND("-",B1557,1)-1))),Reference!$B:$B,0))),IFERROR(IF(FIND("-",B1557),"Asset Management",""),""))</f>
        <v>DBU/Power Systems Tech</v>
      </c>
      <c r="N1557" s="14" t="str">
        <f>_xlfn.IFNA(INDEX(Reference!$M:$N,MATCH($C1557,Reference!$M:$M,0),2),"Exclude")</f>
        <v>Union Labor</v>
      </c>
      <c r="O1557" s="14" t="str">
        <f>VLOOKUP(X1557,'Department Detail'!$A$2:$F$5229,5,FALSE)</f>
        <v>T&amp;D Engineering</v>
      </c>
      <c r="W1557" s="26"/>
      <c r="X1557" s="14" t="s">
        <v>758</v>
      </c>
    </row>
    <row r="1558" spans="2:24" ht="15" thickBot="1" x14ac:dyDescent="0.35">
      <c r="B1558" s="57" t="s">
        <v>759</v>
      </c>
      <c r="C1558" s="57" t="s">
        <v>190</v>
      </c>
      <c r="D1558" s="193">
        <v>288.80000000000007</v>
      </c>
      <c r="E1558" s="193"/>
      <c r="F1558" s="76">
        <f>IF(AND(LEFT($C1558,4)&lt;&gt;"8310")*OR(_xlfn.IFNA(MATCH(LEFT($B1558,8),Reference!$E:$E,0),0),(_xlfn.IFNA(MATCH(MID($B1558,5,4),Reference!$E:$E,0),0))),$D1558,)</f>
        <v>0</v>
      </c>
      <c r="G1558" s="76">
        <f t="shared" si="140"/>
        <v>0</v>
      </c>
      <c r="H1558" s="76">
        <f t="shared" si="141"/>
        <v>0</v>
      </c>
      <c r="I1558" s="194">
        <f>IF(AND(F1558=0,G1558=0,H1558=0,_xlfn.IFNA(MATCH(LEFT($B1558,8),Reference!$G:$G,0),0)),0,
IF(AND(F1558=0,G1558=0,H1558=0,_xlfn.IFNA(MATCH(LEFT($B1558,8),Reference!$H:$H,0),0)),$D1558,
IF(AND(F1558=0,G1558=0,H1558=0,_xlfn.IFNA(MATCH(LEFT($C1558,4),Reference!$H:$H,0),0)),$D1558,
IF((AND(F1558=0,G1558=0,H1558=0,(_xlfn.IFNA(MATCH(LEFT($B1558,4),Reference!$H:$H,0),0)))),$D1558,
IF(AND(F1558=0,G1558=0,H1558=0,_xlfn.IFNA(MATCH(MID($B1558,5,4),Reference!$H:$H,0),0),LEFT($C1558,4)&lt;&gt;"8865"),$D1558,0)))))</f>
        <v>0</v>
      </c>
      <c r="J1558" s="76">
        <f t="shared" si="142"/>
        <v>288.80000000000007</v>
      </c>
      <c r="K1558" s="76">
        <f t="shared" si="143"/>
        <v>288.80000000000007</v>
      </c>
      <c r="L1558" s="76">
        <f t="shared" si="144"/>
        <v>0</v>
      </c>
      <c r="M1558" s="14" t="str">
        <f>IFERROR(IFERROR(INDEX(Reference!$C:$C,MATCH(VALUE(LEFT(B1558,(FIND("-",B1558,1)-1))),Reference!$B:$B,0)),INDEX(Reference!$C:$C,MATCH((LEFT(B1558,(FIND("-",B1558,1)-1))),Reference!$B:$B,0))),IFERROR(IF(FIND("-",B1558),"Asset Management",""),""))</f>
        <v>DBU/Power Systems Tech</v>
      </c>
      <c r="N1558" s="14" t="str">
        <f>_xlfn.IFNA(INDEX(Reference!$M:$N,MATCH($C1558,Reference!$M:$M,0),2),"Exclude")</f>
        <v>Nonlabor</v>
      </c>
      <c r="O1558" s="14" t="str">
        <f>VLOOKUP(X1558,'Department Detail'!$A$2:$F$5229,5,FALSE)</f>
        <v>T&amp;D Engineering</v>
      </c>
      <c r="W1558" s="26"/>
      <c r="X1558" s="14" t="s">
        <v>760</v>
      </c>
    </row>
    <row r="1559" spans="2:24" ht="15" thickBot="1" x14ac:dyDescent="0.35">
      <c r="B1559" s="57" t="s">
        <v>759</v>
      </c>
      <c r="C1559" s="57" t="s">
        <v>186</v>
      </c>
      <c r="D1559" s="193">
        <v>1322.3200000000002</v>
      </c>
      <c r="F1559" s="76">
        <f>IF(AND(LEFT($C1559,4)&lt;&gt;"8310")*OR(_xlfn.IFNA(MATCH(LEFT($B1559,8),Reference!$E:$E,0),0),(_xlfn.IFNA(MATCH(MID($B1559,5,4),Reference!$E:$E,0),0))),$D1559,)</f>
        <v>0</v>
      </c>
      <c r="G1559" s="76">
        <f t="shared" ref="G1559:G1622" si="145">IF(AND(ISNUMBER(SEARCH("5024*",B1559)),(F1559=0)),D1559,)</f>
        <v>0</v>
      </c>
      <c r="H1559" s="76">
        <f t="shared" ref="H1559:H1622" si="146">IF(AND(ISNUMBER(SEARCH("5025*",B1559)),(F1559=0)),D1559,)</f>
        <v>0</v>
      </c>
      <c r="I1559" s="194">
        <f>IF(AND(F1559=0,G1559=0,H1559=0,_xlfn.IFNA(MATCH(LEFT($B1559,8),Reference!$G:$G,0),0)),0,
IF(AND(F1559=0,G1559=0,H1559=0,_xlfn.IFNA(MATCH(LEFT($B1559,8),Reference!$H:$H,0),0)),$D1559,
IF(AND(F1559=0,G1559=0,H1559=0,_xlfn.IFNA(MATCH(LEFT($C1559,4),Reference!$H:$H,0),0)),$D1559,
IF((AND(F1559=0,G1559=0,H1559=0,(_xlfn.IFNA(MATCH(LEFT($B1559,4),Reference!$H:$H,0),0)))),$D1559,
IF(AND(F1559=0,G1559=0,H1559=0,_xlfn.IFNA(MATCH(MID($B1559,5,4),Reference!$H:$H,0),0),LEFT($C1559,4)&lt;&gt;"8865"),$D1559,0)))))</f>
        <v>0</v>
      </c>
      <c r="J1559" s="76">
        <f t="shared" ref="J1559:J1622" si="147">IF(AND(F1559=0,G1559=0,H1559=0,I1559=0),D1559,)</f>
        <v>1322.3200000000002</v>
      </c>
      <c r="K1559" s="76">
        <f t="shared" ref="K1559:K1622" si="148">SUM(F1559:J1559)</f>
        <v>1322.3200000000002</v>
      </c>
      <c r="L1559" s="76">
        <f t="shared" ref="L1559:L1622" si="149">K1559-D1559</f>
        <v>0</v>
      </c>
      <c r="M1559" s="14" t="str">
        <f>IFERROR(IFERROR(INDEX(Reference!$C:$C,MATCH(VALUE(LEFT(B1559,(FIND("-",B1559,1)-1))),Reference!$B:$B,0)),INDEX(Reference!$C:$C,MATCH((LEFT(B1559,(FIND("-",B1559,1)-1))),Reference!$B:$B,0))),IFERROR(IF(FIND("-",B1559),"Asset Management",""),""))</f>
        <v>DBU/Power Systems Tech</v>
      </c>
      <c r="N1559" s="14" t="str">
        <f>_xlfn.IFNA(INDEX(Reference!$M:$N,MATCH($C1559,Reference!$M:$M,0),2),"Exclude")</f>
        <v>Union Labor</v>
      </c>
      <c r="O1559" s="14" t="str">
        <f>VLOOKUP(X1559,'Department Detail'!$A$2:$F$5229,5,FALSE)</f>
        <v>PST &amp; Field Support Services</v>
      </c>
      <c r="W1559" s="26"/>
      <c r="X1559">
        <v>7269</v>
      </c>
    </row>
    <row r="1560" spans="2:24" ht="15" thickBot="1" x14ac:dyDescent="0.35">
      <c r="B1560" s="57" t="s">
        <v>759</v>
      </c>
      <c r="C1560" s="57" t="s">
        <v>182</v>
      </c>
      <c r="D1560" s="193">
        <v>551.79999999999995</v>
      </c>
      <c r="F1560" s="76">
        <f>IF(AND(LEFT($C1560,4)&lt;&gt;"8310")*OR(_xlfn.IFNA(MATCH(LEFT($B1560,8),Reference!$E:$E,0),0),(_xlfn.IFNA(MATCH(MID($B1560,5,4),Reference!$E:$E,0),0))),$D1560,)</f>
        <v>0</v>
      </c>
      <c r="G1560" s="76">
        <f t="shared" si="145"/>
        <v>0</v>
      </c>
      <c r="H1560" s="76">
        <f t="shared" si="146"/>
        <v>0</v>
      </c>
      <c r="I1560" s="194">
        <f>IF(AND(F1560=0,G1560=0,H1560=0,_xlfn.IFNA(MATCH(LEFT($B1560,8),Reference!$G:$G,0),0)),0,
IF(AND(F1560=0,G1560=0,H1560=0,_xlfn.IFNA(MATCH(LEFT($B1560,8),Reference!$H:$H,0),0)),$D1560,
IF(AND(F1560=0,G1560=0,H1560=0,_xlfn.IFNA(MATCH(LEFT($C1560,4),Reference!$H:$H,0),0)),$D1560,
IF((AND(F1560=0,G1560=0,H1560=0,(_xlfn.IFNA(MATCH(LEFT($B1560,4),Reference!$H:$H,0),0)))),$D1560,
IF(AND(F1560=0,G1560=0,H1560=0,_xlfn.IFNA(MATCH(MID($B1560,5,4),Reference!$H:$H,0),0),LEFT($C1560,4)&lt;&gt;"8865"),$D1560,0)))))</f>
        <v>0</v>
      </c>
      <c r="J1560" s="76">
        <f t="shared" si="147"/>
        <v>551.79999999999995</v>
      </c>
      <c r="K1560" s="76">
        <f t="shared" si="148"/>
        <v>551.79999999999995</v>
      </c>
      <c r="L1560" s="76">
        <f t="shared" si="149"/>
        <v>0</v>
      </c>
      <c r="M1560" s="14" t="str">
        <f>IFERROR(IFERROR(INDEX(Reference!$C:$C,MATCH(VALUE(LEFT(B1560,(FIND("-",B1560,1)-1))),Reference!$B:$B,0)),INDEX(Reference!$C:$C,MATCH((LEFT(B1560,(FIND("-",B1560,1)-1))),Reference!$B:$B,0))),IFERROR(IF(FIND("-",B1560),"Asset Management",""),""))</f>
        <v>DBU/Power Systems Tech</v>
      </c>
      <c r="N1560" s="14" t="str">
        <f>_xlfn.IFNA(INDEX(Reference!$M:$N,MATCH($C1560,Reference!$M:$M,0),2),"Exclude")</f>
        <v>Nonlabor</v>
      </c>
      <c r="O1560" s="14" t="str">
        <f>VLOOKUP(X1560,'Department Detail'!$A$2:$F$5748,5,FALSE)</f>
        <v>T&amp;D Planning</v>
      </c>
      <c r="W1560" s="26"/>
      <c r="X1560" t="s">
        <v>761</v>
      </c>
    </row>
    <row r="1561" spans="2:24" ht="15" thickBot="1" x14ac:dyDescent="0.35">
      <c r="B1561" s="57" t="s">
        <v>759</v>
      </c>
      <c r="C1561" s="57" t="s">
        <v>191</v>
      </c>
      <c r="D1561" s="193">
        <v>228.02999999999997</v>
      </c>
      <c r="F1561" s="76">
        <f>IF(AND(LEFT($C1561,4)&lt;&gt;"8310")*OR(_xlfn.IFNA(MATCH(LEFT($B1561,8),Reference!$E:$E,0),0),(_xlfn.IFNA(MATCH(MID($B1561,5,4),Reference!$E:$E,0),0))),$D1561,)</f>
        <v>0</v>
      </c>
      <c r="G1561" s="76">
        <f t="shared" si="145"/>
        <v>0</v>
      </c>
      <c r="H1561" s="76">
        <f t="shared" si="146"/>
        <v>0</v>
      </c>
      <c r="I1561" s="194">
        <f>IF(AND(F1561=0,G1561=0,H1561=0,_xlfn.IFNA(MATCH(LEFT($B1561,8),Reference!$G:$G,0),0)),0,
IF(AND(F1561=0,G1561=0,H1561=0,_xlfn.IFNA(MATCH(LEFT($B1561,8),Reference!$H:$H,0),0)),$D1561,
IF(AND(F1561=0,G1561=0,H1561=0,_xlfn.IFNA(MATCH(LEFT($C1561,4),Reference!$H:$H,0),0)),$D1561,
IF((AND(F1561=0,G1561=0,H1561=0,(_xlfn.IFNA(MATCH(LEFT($B1561,4),Reference!$H:$H,0),0)))),$D1561,
IF(AND(F1561=0,G1561=0,H1561=0,_xlfn.IFNA(MATCH(MID($B1561,5,4),Reference!$H:$H,0),0),LEFT($C1561,4)&lt;&gt;"8865"),$D1561,0)))))</f>
        <v>0</v>
      </c>
      <c r="J1561" s="76">
        <f t="shared" si="147"/>
        <v>228.02999999999997</v>
      </c>
      <c r="K1561" s="76">
        <f t="shared" si="148"/>
        <v>228.02999999999997</v>
      </c>
      <c r="L1561" s="76">
        <f t="shared" si="149"/>
        <v>0</v>
      </c>
      <c r="M1561" s="14" t="str">
        <f>IFERROR(IFERROR(INDEX(Reference!$C:$C,MATCH(VALUE(LEFT(B1561,(FIND("-",B1561,1)-1))),Reference!$B:$B,0)),INDEX(Reference!$C:$C,MATCH((LEFT(B1561,(FIND("-",B1561,1)-1))),Reference!$B:$B,0))),IFERROR(IF(FIND("-",B1561),"Asset Management",""),""))</f>
        <v>DBU/Power Systems Tech</v>
      </c>
      <c r="N1561" s="14" t="str">
        <f>_xlfn.IFNA(INDEX(Reference!$M:$N,MATCH($C1561,Reference!$M:$M,0),2),"Exclude")</f>
        <v>Union Labor</v>
      </c>
      <c r="O1561" s="14" t="str">
        <f>VLOOKUP(X1561,'Department Detail'!$A$2:$F$5229,5,FALSE)</f>
        <v>T&amp;D Engineering</v>
      </c>
      <c r="W1561" s="26"/>
      <c r="X1561">
        <v>9230</v>
      </c>
    </row>
    <row r="1562" spans="2:24" ht="15" thickBot="1" x14ac:dyDescent="0.35">
      <c r="B1562" s="57" t="s">
        <v>762</v>
      </c>
      <c r="C1562" s="57" t="s">
        <v>190</v>
      </c>
      <c r="D1562" s="193">
        <v>58119.810000000005</v>
      </c>
      <c r="F1562" s="76">
        <f>IF(AND(LEFT($C1562,4)&lt;&gt;"8310")*OR(_xlfn.IFNA(MATCH(LEFT($B1562,8),Reference!$E:$E,0),0),(_xlfn.IFNA(MATCH(MID($B1562,5,4),Reference!$E:$E,0),0))),$D1562,)</f>
        <v>0</v>
      </c>
      <c r="G1562" s="76">
        <f t="shared" si="145"/>
        <v>0</v>
      </c>
      <c r="H1562" s="76">
        <f t="shared" si="146"/>
        <v>0</v>
      </c>
      <c r="I1562" s="194">
        <f>IF(AND(F1562=0,G1562=0,H1562=0,_xlfn.IFNA(MATCH(LEFT($B1562,8),Reference!$G:$G,0),0)),0,
IF(AND(F1562=0,G1562=0,H1562=0,_xlfn.IFNA(MATCH(LEFT($B1562,8),Reference!$H:$H,0),0)),$D1562,
IF(AND(F1562=0,G1562=0,H1562=0,_xlfn.IFNA(MATCH(LEFT($C1562,4),Reference!$H:$H,0),0)),$D1562,
IF((AND(F1562=0,G1562=0,H1562=0,(_xlfn.IFNA(MATCH(LEFT($B1562,4),Reference!$H:$H,0),0)))),$D1562,
IF(AND(F1562=0,G1562=0,H1562=0,_xlfn.IFNA(MATCH(MID($B1562,5,4),Reference!$H:$H,0),0),LEFT($C1562,4)&lt;&gt;"8865"),$D1562,0)))))</f>
        <v>58119.810000000005</v>
      </c>
      <c r="J1562" s="76">
        <f t="shared" si="147"/>
        <v>0</v>
      </c>
      <c r="K1562" s="76">
        <f t="shared" si="148"/>
        <v>58119.810000000005</v>
      </c>
      <c r="L1562" s="76">
        <f t="shared" si="149"/>
        <v>0</v>
      </c>
      <c r="M1562" s="14" t="str">
        <f>IFERROR(IFERROR(INDEX(Reference!$C:$C,MATCH(VALUE(LEFT(B1562,(FIND("-",B1562,1)-1))),Reference!$B:$B,0)),INDEX(Reference!$C:$C,MATCH((LEFT(B1562,(FIND("-",B1562,1)-1))),Reference!$B:$B,0))),IFERROR(IF(FIND("-",B1562),"Asset Management",""),""))</f>
        <v>DBU/Power Systems Tech</v>
      </c>
      <c r="N1562" s="14" t="str">
        <f>_xlfn.IFNA(INDEX(Reference!$M:$N,MATCH($C1562,Reference!$M:$M,0),2),"Exclude")</f>
        <v>Nonlabor</v>
      </c>
      <c r="O1562" s="14" t="str">
        <f>VLOOKUP(X1562,'Department Detail'!$A$2:$F$5229,5,FALSE)</f>
        <v>T&amp;D Engineering</v>
      </c>
      <c r="W1562" s="26"/>
      <c r="X1562">
        <v>2279</v>
      </c>
    </row>
    <row r="1563" spans="2:24" ht="15" thickBot="1" x14ac:dyDescent="0.35">
      <c r="B1563" s="57" t="s">
        <v>762</v>
      </c>
      <c r="C1563" s="57" t="s">
        <v>185</v>
      </c>
      <c r="D1563" s="193">
        <v>337806.11</v>
      </c>
      <c r="F1563" s="76">
        <f>IF(AND(LEFT($C1563,4)&lt;&gt;"8310")*OR(_xlfn.IFNA(MATCH(LEFT($B1563,8),Reference!$E:$E,0),0),(_xlfn.IFNA(MATCH(MID($B1563,5,4),Reference!$E:$E,0),0))),$D1563,)</f>
        <v>0</v>
      </c>
      <c r="G1563" s="76">
        <f t="shared" si="145"/>
        <v>0</v>
      </c>
      <c r="H1563" s="76">
        <f t="shared" si="146"/>
        <v>0</v>
      </c>
      <c r="I1563" s="194">
        <f>IF(AND(F1563=0,G1563=0,H1563=0,_xlfn.IFNA(MATCH(LEFT($B1563,8),Reference!$G:$G,0),0)),0,
IF(AND(F1563=0,G1563=0,H1563=0,_xlfn.IFNA(MATCH(LEFT($B1563,8),Reference!$H:$H,0),0)),$D1563,
IF(AND(F1563=0,G1563=0,H1563=0,_xlfn.IFNA(MATCH(LEFT($C1563,4),Reference!$H:$H,0),0)),$D1563,
IF((AND(F1563=0,G1563=0,H1563=0,(_xlfn.IFNA(MATCH(LEFT($B1563,4),Reference!$H:$H,0),0)))),$D1563,
IF(AND(F1563=0,G1563=0,H1563=0,_xlfn.IFNA(MATCH(MID($B1563,5,4),Reference!$H:$H,0),0),LEFT($C1563,4)&lt;&gt;"8865"),$D1563,0)))))</f>
        <v>337806.11</v>
      </c>
      <c r="J1563" s="76">
        <f t="shared" si="147"/>
        <v>0</v>
      </c>
      <c r="K1563" s="76">
        <f t="shared" si="148"/>
        <v>337806.11</v>
      </c>
      <c r="L1563" s="76">
        <f t="shared" si="149"/>
        <v>0</v>
      </c>
      <c r="M1563" s="14" t="str">
        <f>IFERROR(IFERROR(INDEX(Reference!$C:$C,MATCH(VALUE(LEFT(B1563,(FIND("-",B1563,1)-1))),Reference!$B:$B,0)),INDEX(Reference!$C:$C,MATCH((LEFT(B1563,(FIND("-",B1563,1)-1))),Reference!$B:$B,0))),IFERROR(IF(FIND("-",B1563),"Asset Management",""),""))</f>
        <v>DBU/Power Systems Tech</v>
      </c>
      <c r="N1563" s="14" t="str">
        <f>_xlfn.IFNA(INDEX(Reference!$M:$N,MATCH($C1563,Reference!$M:$M,0),2),"Exclude")</f>
        <v>NonUnion Labor</v>
      </c>
      <c r="O1563" s="14" t="str">
        <f>VLOOKUP(X1563,'Department Detail'!$A$2:$F$5748,5,FALSE)</f>
        <v>Transmission Development</v>
      </c>
      <c r="W1563" s="26"/>
      <c r="X1563" t="s">
        <v>763</v>
      </c>
    </row>
    <row r="1564" spans="2:24" ht="15" thickBot="1" x14ac:dyDescent="0.35">
      <c r="B1564" s="57" t="s">
        <v>762</v>
      </c>
      <c r="C1564" s="57" t="s">
        <v>186</v>
      </c>
      <c r="D1564" s="193">
        <v>17213.348000000002</v>
      </c>
      <c r="F1564" s="76">
        <f>IF(AND(LEFT($C1564,4)&lt;&gt;"8310")*OR(_xlfn.IFNA(MATCH(LEFT($B1564,8),Reference!$E:$E,0),0),(_xlfn.IFNA(MATCH(MID($B1564,5,4),Reference!$E:$E,0),0))),$D1564,)</f>
        <v>0</v>
      </c>
      <c r="G1564" s="76">
        <f t="shared" si="145"/>
        <v>0</v>
      </c>
      <c r="H1564" s="76">
        <f t="shared" si="146"/>
        <v>0</v>
      </c>
      <c r="I1564" s="194">
        <f>IF(AND(F1564=0,G1564=0,H1564=0,_xlfn.IFNA(MATCH(LEFT($B1564,8),Reference!$G:$G,0),0)),0,
IF(AND(F1564=0,G1564=0,H1564=0,_xlfn.IFNA(MATCH(LEFT($B1564,8),Reference!$H:$H,0),0)),$D1564,
IF(AND(F1564=0,G1564=0,H1564=0,_xlfn.IFNA(MATCH(LEFT($C1564,4),Reference!$H:$H,0),0)),$D1564,
IF((AND(F1564=0,G1564=0,H1564=0,(_xlfn.IFNA(MATCH(LEFT($B1564,4),Reference!$H:$H,0),0)))),$D1564,
IF(AND(F1564=0,G1564=0,H1564=0,_xlfn.IFNA(MATCH(MID($B1564,5,4),Reference!$H:$H,0),0),LEFT($C1564,4)&lt;&gt;"8865"),$D1564,0)))))</f>
        <v>17213.348000000002</v>
      </c>
      <c r="J1564" s="76">
        <f t="shared" si="147"/>
        <v>0</v>
      </c>
      <c r="K1564" s="76">
        <f t="shared" si="148"/>
        <v>17213.348000000002</v>
      </c>
      <c r="L1564" s="76">
        <f t="shared" si="149"/>
        <v>0</v>
      </c>
      <c r="M1564" s="14" t="str">
        <f>IFERROR(IFERROR(INDEX(Reference!$C:$C,MATCH(VALUE(LEFT(B1564,(FIND("-",B1564,1)-1))),Reference!$B:$B,0)),INDEX(Reference!$C:$C,MATCH((LEFT(B1564,(FIND("-",B1564,1)-1))),Reference!$B:$B,0))),IFERROR(IF(FIND("-",B1564),"Asset Management",""),""))</f>
        <v>DBU/Power Systems Tech</v>
      </c>
      <c r="N1564" s="14" t="str">
        <f>_xlfn.IFNA(INDEX(Reference!$M:$N,MATCH($C1564,Reference!$M:$M,0),2),"Exclude")</f>
        <v>Union Labor</v>
      </c>
      <c r="O1564" s="14" t="str">
        <f>VLOOKUP(X1564,'Department Detail'!$A$2:$F$5748,5,FALSE)</f>
        <v>Transmission Development</v>
      </c>
      <c r="W1564" s="26"/>
      <c r="X1564" t="s">
        <v>763</v>
      </c>
    </row>
    <row r="1565" spans="2:24" ht="15" thickBot="1" x14ac:dyDescent="0.35">
      <c r="B1565" s="57" t="s">
        <v>762</v>
      </c>
      <c r="C1565" s="57" t="s">
        <v>195</v>
      </c>
      <c r="D1565" s="193">
        <v>618</v>
      </c>
      <c r="F1565" s="76">
        <f>IF(AND(LEFT($C1565,4)&lt;&gt;"8310")*OR(_xlfn.IFNA(MATCH(LEFT($B1565,8),Reference!$E:$E,0),0),(_xlfn.IFNA(MATCH(MID($B1565,5,4),Reference!$E:$E,0),0))),$D1565,)</f>
        <v>0</v>
      </c>
      <c r="G1565" s="76">
        <f t="shared" si="145"/>
        <v>0</v>
      </c>
      <c r="H1565" s="76">
        <f t="shared" si="146"/>
        <v>0</v>
      </c>
      <c r="I1565" s="194">
        <f>IF(AND(F1565=0,G1565=0,H1565=0,_xlfn.IFNA(MATCH(LEFT($B1565,8),Reference!$G:$G,0),0)),0,
IF(AND(F1565=0,G1565=0,H1565=0,_xlfn.IFNA(MATCH(LEFT($B1565,8),Reference!$H:$H,0),0)),$D1565,
IF(AND(F1565=0,G1565=0,H1565=0,_xlfn.IFNA(MATCH(LEFT($C1565,4),Reference!$H:$H,0),0)),$D1565,
IF((AND(F1565=0,G1565=0,H1565=0,(_xlfn.IFNA(MATCH(LEFT($B1565,4),Reference!$H:$H,0),0)))),$D1565,
IF(AND(F1565=0,G1565=0,H1565=0,_xlfn.IFNA(MATCH(MID($B1565,5,4),Reference!$H:$H,0),0),LEFT($C1565,4)&lt;&gt;"8865"),$D1565,0)))))</f>
        <v>618</v>
      </c>
      <c r="J1565" s="76">
        <f t="shared" si="147"/>
        <v>0</v>
      </c>
      <c r="K1565" s="76">
        <f t="shared" si="148"/>
        <v>618</v>
      </c>
      <c r="L1565" s="76">
        <f t="shared" si="149"/>
        <v>0</v>
      </c>
      <c r="M1565" s="14" t="str">
        <f>IFERROR(IFERROR(INDEX(Reference!$C:$C,MATCH(VALUE(LEFT(B1565,(FIND("-",B1565,1)-1))),Reference!$B:$B,0)),INDEX(Reference!$C:$C,MATCH((LEFT(B1565,(FIND("-",B1565,1)-1))),Reference!$B:$B,0))),IFERROR(IF(FIND("-",B1565),"Asset Management",""),""))</f>
        <v>DBU/Power Systems Tech</v>
      </c>
      <c r="N1565" s="14" t="str">
        <f>_xlfn.IFNA(INDEX(Reference!$M:$N,MATCH($C1565,Reference!$M:$M,0),2),"Exclude")</f>
        <v>NonUnion Labor</v>
      </c>
      <c r="O1565" s="14" t="str">
        <f>VLOOKUP(X1565,'Department Detail'!$A$2:$F$5748,5,FALSE)</f>
        <v>Transmission Development</v>
      </c>
      <c r="W1565" s="26"/>
      <c r="X1565" t="s">
        <v>763</v>
      </c>
    </row>
    <row r="1566" spans="2:24" ht="15" thickBot="1" x14ac:dyDescent="0.35">
      <c r="B1566" s="57" t="s">
        <v>762</v>
      </c>
      <c r="C1566" s="57" t="s">
        <v>197</v>
      </c>
      <c r="D1566" s="193">
        <v>35138.582000000002</v>
      </c>
      <c r="F1566" s="76">
        <f>IF(AND(LEFT($C1566,4)&lt;&gt;"8310")*OR(_xlfn.IFNA(MATCH(LEFT($B1566,8),Reference!$E:$E,0),0),(_xlfn.IFNA(MATCH(MID($B1566,5,4),Reference!$E:$E,0),0))),$D1566,)</f>
        <v>0</v>
      </c>
      <c r="G1566" s="76">
        <f t="shared" si="145"/>
        <v>0</v>
      </c>
      <c r="H1566" s="76">
        <f t="shared" si="146"/>
        <v>0</v>
      </c>
      <c r="I1566" s="194">
        <f>IF(AND(F1566=0,G1566=0,H1566=0,_xlfn.IFNA(MATCH(LEFT($B1566,8),Reference!$G:$G,0),0)),0,
IF(AND(F1566=0,G1566=0,H1566=0,_xlfn.IFNA(MATCH(LEFT($B1566,8),Reference!$H:$H,0),0)),$D1566,
IF(AND(F1566=0,G1566=0,H1566=0,_xlfn.IFNA(MATCH(LEFT($C1566,4),Reference!$H:$H,0),0)),$D1566,
IF((AND(F1566=0,G1566=0,H1566=0,(_xlfn.IFNA(MATCH(LEFT($B1566,4),Reference!$H:$H,0),0)))),$D1566,
IF(AND(F1566=0,G1566=0,H1566=0,_xlfn.IFNA(MATCH(MID($B1566,5,4),Reference!$H:$H,0),0),LEFT($C1566,4)&lt;&gt;"8865"),$D1566,0)))))</f>
        <v>35138.582000000002</v>
      </c>
      <c r="J1566" s="76">
        <f t="shared" si="147"/>
        <v>0</v>
      </c>
      <c r="K1566" s="76">
        <f t="shared" si="148"/>
        <v>35138.582000000002</v>
      </c>
      <c r="L1566" s="76">
        <f t="shared" si="149"/>
        <v>0</v>
      </c>
      <c r="M1566" s="14" t="str">
        <f>IFERROR(IFERROR(INDEX(Reference!$C:$C,MATCH(VALUE(LEFT(B1566,(FIND("-",B1566,1)-1))),Reference!$B:$B,0)),INDEX(Reference!$C:$C,MATCH((LEFT(B1566,(FIND("-",B1566,1)-1))),Reference!$B:$B,0))),IFERROR(IF(FIND("-",B1566),"Asset Management",""),""))</f>
        <v>DBU/Power Systems Tech</v>
      </c>
      <c r="N1566" s="14" t="str">
        <f>_xlfn.IFNA(INDEX(Reference!$M:$N,MATCH($C1566,Reference!$M:$M,0),2),"Exclude")</f>
        <v>Union Labor</v>
      </c>
      <c r="O1566" s="14" t="str">
        <f>VLOOKUP(X1566,'Department Detail'!$A$2:$F$5229,5,FALSE)</f>
        <v>Transmission Development</v>
      </c>
      <c r="W1566" s="26"/>
      <c r="X1566" t="s">
        <v>586</v>
      </c>
    </row>
    <row r="1567" spans="2:24" ht="15" thickBot="1" x14ac:dyDescent="0.35">
      <c r="B1567" s="57" t="s">
        <v>762</v>
      </c>
      <c r="C1567" s="57" t="s">
        <v>201</v>
      </c>
      <c r="D1567" s="193">
        <v>476.19999999999993</v>
      </c>
      <c r="F1567" s="76">
        <f>IF(AND(LEFT($C1567,4)&lt;&gt;"8310")*OR(_xlfn.IFNA(MATCH(LEFT($B1567,8),Reference!$E:$E,0),0),(_xlfn.IFNA(MATCH(MID($B1567,5,4),Reference!$E:$E,0),0))),$D1567,)</f>
        <v>0</v>
      </c>
      <c r="G1567" s="76">
        <f t="shared" si="145"/>
        <v>0</v>
      </c>
      <c r="H1567" s="76">
        <f t="shared" si="146"/>
        <v>0</v>
      </c>
      <c r="I1567" s="194">
        <f>IF(AND(F1567=0,G1567=0,H1567=0,_xlfn.IFNA(MATCH(LEFT($B1567,8),Reference!$G:$G,0),0)),0,
IF(AND(F1567=0,G1567=0,H1567=0,_xlfn.IFNA(MATCH(LEFT($B1567,8),Reference!$H:$H,0),0)),$D1567,
IF(AND(F1567=0,G1567=0,H1567=0,_xlfn.IFNA(MATCH(LEFT($C1567,4),Reference!$H:$H,0),0)),$D1567,
IF((AND(F1567=0,G1567=0,H1567=0,(_xlfn.IFNA(MATCH(LEFT($B1567,4),Reference!$H:$H,0),0)))),$D1567,
IF(AND(F1567=0,G1567=0,H1567=0,_xlfn.IFNA(MATCH(MID($B1567,5,4),Reference!$H:$H,0),0),LEFT($C1567,4)&lt;&gt;"8865"),$D1567,0)))))</f>
        <v>476.19999999999993</v>
      </c>
      <c r="J1567" s="76">
        <f t="shared" si="147"/>
        <v>0</v>
      </c>
      <c r="K1567" s="76">
        <f t="shared" si="148"/>
        <v>476.19999999999993</v>
      </c>
      <c r="L1567" s="76">
        <f t="shared" si="149"/>
        <v>0</v>
      </c>
      <c r="M1567" s="14" t="str">
        <f>IFERROR(IFERROR(INDEX(Reference!$C:$C,MATCH(VALUE(LEFT(B1567,(FIND("-",B1567,1)-1))),Reference!$B:$B,0)),INDEX(Reference!$C:$C,MATCH((LEFT(B1567,(FIND("-",B1567,1)-1))),Reference!$B:$B,0))),IFERROR(IF(FIND("-",B1567),"Asset Management",""),""))</f>
        <v>DBU/Power Systems Tech</v>
      </c>
      <c r="N1567" s="14" t="str">
        <f>_xlfn.IFNA(INDEX(Reference!$M:$N,MATCH($C1567,Reference!$M:$M,0),2),"Exclude")</f>
        <v>Nonlabor</v>
      </c>
      <c r="O1567" s="14" t="str">
        <f>VLOOKUP(X1567,'Department Detail'!$A$2:$F$5229,5,FALSE)</f>
        <v>Transmission Development</v>
      </c>
      <c r="W1567" s="26"/>
      <c r="X1567" t="s">
        <v>586</v>
      </c>
    </row>
    <row r="1568" spans="2:24" ht="15" thickBot="1" x14ac:dyDescent="0.35">
      <c r="B1568" s="57" t="s">
        <v>762</v>
      </c>
      <c r="C1568" s="57" t="s">
        <v>202</v>
      </c>
      <c r="D1568" s="193">
        <v>547.47199999999998</v>
      </c>
      <c r="F1568" s="76">
        <f>IF(AND(LEFT($C1568,4)&lt;&gt;"8310")*OR(_xlfn.IFNA(MATCH(LEFT($B1568,8),Reference!$E:$E,0),0),(_xlfn.IFNA(MATCH(MID($B1568,5,4),Reference!$E:$E,0),0))),$D1568,)</f>
        <v>0</v>
      </c>
      <c r="G1568" s="76">
        <f t="shared" si="145"/>
        <v>0</v>
      </c>
      <c r="H1568" s="76">
        <f t="shared" si="146"/>
        <v>0</v>
      </c>
      <c r="I1568" s="194">
        <f>IF(AND(F1568=0,G1568=0,H1568=0,_xlfn.IFNA(MATCH(LEFT($B1568,8),Reference!$G:$G,0),0)),0,
IF(AND(F1568=0,G1568=0,H1568=0,_xlfn.IFNA(MATCH(LEFT($B1568,8),Reference!$H:$H,0),0)),$D1568,
IF(AND(F1568=0,G1568=0,H1568=0,_xlfn.IFNA(MATCH(LEFT($C1568,4),Reference!$H:$H,0),0)),$D1568,
IF((AND(F1568=0,G1568=0,H1568=0,(_xlfn.IFNA(MATCH(LEFT($B1568,4),Reference!$H:$H,0),0)))),$D1568,
IF(AND(F1568=0,G1568=0,H1568=0,_xlfn.IFNA(MATCH(MID($B1568,5,4),Reference!$H:$H,0),0),LEFT($C1568,4)&lt;&gt;"8865"),$D1568,0)))))</f>
        <v>547.47199999999998</v>
      </c>
      <c r="J1568" s="76">
        <f t="shared" si="147"/>
        <v>0</v>
      </c>
      <c r="K1568" s="76">
        <f t="shared" si="148"/>
        <v>547.47199999999998</v>
      </c>
      <c r="L1568" s="76">
        <f t="shared" si="149"/>
        <v>0</v>
      </c>
      <c r="M1568" s="14" t="str">
        <f>IFERROR(IFERROR(INDEX(Reference!$C:$C,MATCH(VALUE(LEFT(B1568,(FIND("-",B1568,1)-1))),Reference!$B:$B,0)),INDEX(Reference!$C:$C,MATCH((LEFT(B1568,(FIND("-",B1568,1)-1))),Reference!$B:$B,0))),IFERROR(IF(FIND("-",B1568),"Asset Management",""),""))</f>
        <v>DBU/Power Systems Tech</v>
      </c>
      <c r="N1568" s="14" t="str">
        <f>_xlfn.IFNA(INDEX(Reference!$M:$N,MATCH($C1568,Reference!$M:$M,0),2),"Exclude")</f>
        <v>Nonlabor</v>
      </c>
      <c r="O1568" s="14" t="str">
        <f>VLOOKUP(X1568,'Department Detail'!$A$2:$F$5748,5,FALSE)</f>
        <v>Line &amp; Meter Operations</v>
      </c>
      <c r="W1568" s="26"/>
      <c r="X1568" t="s">
        <v>764</v>
      </c>
    </row>
    <row r="1569" spans="2:24" ht="15" thickBot="1" x14ac:dyDescent="0.35">
      <c r="B1569" s="57" t="s">
        <v>762</v>
      </c>
      <c r="C1569" s="57" t="s">
        <v>204</v>
      </c>
      <c r="D1569" s="193">
        <v>-12.847999999999999</v>
      </c>
      <c r="F1569" s="76">
        <f>IF(AND(LEFT($C1569,4)&lt;&gt;"8310")*OR(_xlfn.IFNA(MATCH(LEFT($B1569,8),Reference!$E:$E,0),0),(_xlfn.IFNA(MATCH(MID($B1569,5,4),Reference!$E:$E,0),0))),$D1569,)</f>
        <v>0</v>
      </c>
      <c r="G1569" s="76">
        <f t="shared" si="145"/>
        <v>0</v>
      </c>
      <c r="H1569" s="76">
        <f t="shared" si="146"/>
        <v>0</v>
      </c>
      <c r="I1569" s="194">
        <f>IF(AND(F1569=0,G1569=0,H1569=0,_xlfn.IFNA(MATCH(LEFT($B1569,8),Reference!$G:$G,0),0)),0,
IF(AND(F1569=0,G1569=0,H1569=0,_xlfn.IFNA(MATCH(LEFT($B1569,8),Reference!$H:$H,0),0)),$D1569,
IF(AND(F1569=0,G1569=0,H1569=0,_xlfn.IFNA(MATCH(LEFT($C1569,4),Reference!$H:$H,0),0)),$D1569,
IF((AND(F1569=0,G1569=0,H1569=0,(_xlfn.IFNA(MATCH(LEFT($B1569,4),Reference!$H:$H,0),0)))),$D1569,
IF(AND(F1569=0,G1569=0,H1569=0,_xlfn.IFNA(MATCH(MID($B1569,5,4),Reference!$H:$H,0),0),LEFT($C1569,4)&lt;&gt;"8865"),$D1569,0)))))</f>
        <v>-12.847999999999999</v>
      </c>
      <c r="J1569" s="76">
        <f t="shared" si="147"/>
        <v>0</v>
      </c>
      <c r="K1569" s="76">
        <f t="shared" si="148"/>
        <v>-12.847999999999999</v>
      </c>
      <c r="L1569" s="76">
        <f t="shared" si="149"/>
        <v>0</v>
      </c>
      <c r="M1569" s="14" t="str">
        <f>IFERROR(IFERROR(INDEX(Reference!$C:$C,MATCH(VALUE(LEFT(B1569,(FIND("-",B1569,1)-1))),Reference!$B:$B,0)),INDEX(Reference!$C:$C,MATCH((LEFT(B1569,(FIND("-",B1569,1)-1))),Reference!$B:$B,0))),IFERROR(IF(FIND("-",B1569),"Asset Management",""),""))</f>
        <v>DBU/Power Systems Tech</v>
      </c>
      <c r="N1569" s="14" t="str">
        <f>_xlfn.IFNA(INDEX(Reference!$M:$N,MATCH($C1569,Reference!$M:$M,0),2),"Exclude")</f>
        <v>Nonlabor</v>
      </c>
      <c r="O1569" s="14" t="str">
        <f>VLOOKUP(X1569,'Department Detail'!$A$2:$F$5748,5,FALSE)</f>
        <v>Line &amp; Meter Operations</v>
      </c>
      <c r="W1569" s="26"/>
      <c r="X1569" t="s">
        <v>764</v>
      </c>
    </row>
    <row r="1570" spans="2:24" ht="15" thickBot="1" x14ac:dyDescent="0.35">
      <c r="B1570" s="57" t="s">
        <v>762</v>
      </c>
      <c r="C1570" s="57" t="s">
        <v>206</v>
      </c>
      <c r="D1570" s="193">
        <v>2908.154</v>
      </c>
      <c r="F1570" s="76">
        <f>IF(AND(LEFT($C1570,4)&lt;&gt;"8310")*OR(_xlfn.IFNA(MATCH(LEFT($B1570,8),Reference!$E:$E,0),0),(_xlfn.IFNA(MATCH(MID($B1570,5,4),Reference!$E:$E,0),0))),$D1570,)</f>
        <v>0</v>
      </c>
      <c r="G1570" s="76">
        <f t="shared" si="145"/>
        <v>0</v>
      </c>
      <c r="H1570" s="76">
        <f t="shared" si="146"/>
        <v>0</v>
      </c>
      <c r="I1570" s="194">
        <f>IF(AND(F1570=0,G1570=0,H1570=0,_xlfn.IFNA(MATCH(LEFT($B1570,8),Reference!$G:$G,0),0)),0,
IF(AND(F1570=0,G1570=0,H1570=0,_xlfn.IFNA(MATCH(LEFT($B1570,8),Reference!$H:$H,0),0)),$D1570,
IF(AND(F1570=0,G1570=0,H1570=0,_xlfn.IFNA(MATCH(LEFT($C1570,4),Reference!$H:$H,0),0)),$D1570,
IF((AND(F1570=0,G1570=0,H1570=0,(_xlfn.IFNA(MATCH(LEFT($B1570,4),Reference!$H:$H,0),0)))),$D1570,
IF(AND(F1570=0,G1570=0,H1570=0,_xlfn.IFNA(MATCH(MID($B1570,5,4),Reference!$H:$H,0),0),LEFT($C1570,4)&lt;&gt;"8865"),$D1570,0)))))</f>
        <v>2908.154</v>
      </c>
      <c r="J1570" s="76">
        <f t="shared" si="147"/>
        <v>0</v>
      </c>
      <c r="K1570" s="76">
        <f t="shared" si="148"/>
        <v>2908.154</v>
      </c>
      <c r="L1570" s="76">
        <f t="shared" si="149"/>
        <v>0</v>
      </c>
      <c r="M1570" s="14" t="str">
        <f>IFERROR(IFERROR(INDEX(Reference!$C:$C,MATCH(VALUE(LEFT(B1570,(FIND("-",B1570,1)-1))),Reference!$B:$B,0)),INDEX(Reference!$C:$C,MATCH((LEFT(B1570,(FIND("-",B1570,1)-1))),Reference!$B:$B,0))),IFERROR(IF(FIND("-",B1570),"Asset Management",""),""))</f>
        <v>DBU/Power Systems Tech</v>
      </c>
      <c r="N1570" s="14" t="str">
        <f>_xlfn.IFNA(INDEX(Reference!$M:$N,MATCH($C1570,Reference!$M:$M,0),2),"Exclude")</f>
        <v>Nonlabor</v>
      </c>
      <c r="O1570" s="14" t="str">
        <f>VLOOKUP(X1570,'Department Detail'!$A$2:$F$5748,5,FALSE)</f>
        <v>Line &amp; Meter Operations</v>
      </c>
      <c r="W1570" s="26"/>
      <c r="X1570" t="s">
        <v>764</v>
      </c>
    </row>
    <row r="1571" spans="2:24" ht="15" thickBot="1" x14ac:dyDescent="0.35">
      <c r="B1571" s="57" t="s">
        <v>762</v>
      </c>
      <c r="C1571" s="57" t="s">
        <v>231</v>
      </c>
      <c r="D1571" s="193">
        <v>1625</v>
      </c>
      <c r="F1571" s="76">
        <f>IF(AND(LEFT($C1571,4)&lt;&gt;"8310")*OR(_xlfn.IFNA(MATCH(LEFT($B1571,8),Reference!$E:$E,0),0),(_xlfn.IFNA(MATCH(MID($B1571,5,4),Reference!$E:$E,0),0))),$D1571,)</f>
        <v>0</v>
      </c>
      <c r="G1571" s="76">
        <f t="shared" si="145"/>
        <v>0</v>
      </c>
      <c r="H1571" s="76">
        <f t="shared" si="146"/>
        <v>0</v>
      </c>
      <c r="I1571" s="194">
        <f>IF(AND(F1571=0,G1571=0,H1571=0,_xlfn.IFNA(MATCH(LEFT($B1571,8),Reference!$G:$G,0),0)),0,
IF(AND(F1571=0,G1571=0,H1571=0,_xlfn.IFNA(MATCH(LEFT($B1571,8),Reference!$H:$H,0),0)),$D1571,
IF(AND(F1571=0,G1571=0,H1571=0,_xlfn.IFNA(MATCH(LEFT($C1571,4),Reference!$H:$H,0),0)),$D1571,
IF((AND(F1571=0,G1571=0,H1571=0,(_xlfn.IFNA(MATCH(LEFT($B1571,4),Reference!$H:$H,0),0)))),$D1571,
IF(AND(F1571=0,G1571=0,H1571=0,_xlfn.IFNA(MATCH(MID($B1571,5,4),Reference!$H:$H,0),0),LEFT($C1571,4)&lt;&gt;"8865"),$D1571,0)))))</f>
        <v>1625</v>
      </c>
      <c r="J1571" s="76">
        <f t="shared" si="147"/>
        <v>0</v>
      </c>
      <c r="K1571" s="76">
        <f t="shared" si="148"/>
        <v>1625</v>
      </c>
      <c r="L1571" s="76">
        <f t="shared" si="149"/>
        <v>0</v>
      </c>
      <c r="M1571" s="14" t="str">
        <f>IFERROR(IFERROR(INDEX(Reference!$C:$C,MATCH(VALUE(LEFT(B1571,(FIND("-",B1571,1)-1))),Reference!$B:$B,0)),INDEX(Reference!$C:$C,MATCH((LEFT(B1571,(FIND("-",B1571,1)-1))),Reference!$B:$B,0))),IFERROR(IF(FIND("-",B1571),"Asset Management",""),""))</f>
        <v>DBU/Power Systems Tech</v>
      </c>
      <c r="N1571" s="14" t="str">
        <f>_xlfn.IFNA(INDEX(Reference!$M:$N,MATCH($C1571,Reference!$M:$M,0),2),"Exclude")</f>
        <v>Nonlabor</v>
      </c>
      <c r="O1571" s="14" t="str">
        <f>VLOOKUP(X1571,'Department Detail'!$A$2:$F$5748,5,FALSE)</f>
        <v>Line &amp; Meter Operations</v>
      </c>
      <c r="W1571" s="26"/>
      <c r="X1571" t="s">
        <v>765</v>
      </c>
    </row>
    <row r="1572" spans="2:24" ht="15" thickBot="1" x14ac:dyDescent="0.35">
      <c r="B1572" s="57" t="s">
        <v>762</v>
      </c>
      <c r="C1572" s="57" t="s">
        <v>230</v>
      </c>
      <c r="D1572" s="193">
        <v>1927.4</v>
      </c>
      <c r="F1572" s="76">
        <f>IF(AND(LEFT($C1572,4)&lt;&gt;"8310")*OR(_xlfn.IFNA(MATCH(LEFT($B1572,8),Reference!$E:$E,0),0),(_xlfn.IFNA(MATCH(MID($B1572,5,4),Reference!$E:$E,0),0))),$D1572,)</f>
        <v>0</v>
      </c>
      <c r="G1572" s="76">
        <f t="shared" si="145"/>
        <v>0</v>
      </c>
      <c r="H1572" s="76">
        <f t="shared" si="146"/>
        <v>0</v>
      </c>
      <c r="I1572" s="194">
        <f>IF(AND(F1572=0,G1572=0,H1572=0,_xlfn.IFNA(MATCH(LEFT($B1572,8),Reference!$G:$G,0),0)),0,
IF(AND(F1572=0,G1572=0,H1572=0,_xlfn.IFNA(MATCH(LEFT($B1572,8),Reference!$H:$H,0),0)),$D1572,
IF(AND(F1572=0,G1572=0,H1572=0,_xlfn.IFNA(MATCH(LEFT($C1572,4),Reference!$H:$H,0),0)),$D1572,
IF((AND(F1572=0,G1572=0,H1572=0,(_xlfn.IFNA(MATCH(LEFT($B1572,4),Reference!$H:$H,0),0)))),$D1572,
IF(AND(F1572=0,G1572=0,H1572=0,_xlfn.IFNA(MATCH(MID($B1572,5,4),Reference!$H:$H,0),0),LEFT($C1572,4)&lt;&gt;"8865"),$D1572,0)))))</f>
        <v>1927.4</v>
      </c>
      <c r="J1572" s="76">
        <f t="shared" si="147"/>
        <v>0</v>
      </c>
      <c r="K1572" s="76">
        <f t="shared" si="148"/>
        <v>1927.4</v>
      </c>
      <c r="L1572" s="76">
        <f t="shared" si="149"/>
        <v>0</v>
      </c>
      <c r="M1572" s="14" t="str">
        <f>IFERROR(IFERROR(INDEX(Reference!$C:$C,MATCH(VALUE(LEFT(B1572,(FIND("-",B1572,1)-1))),Reference!$B:$B,0)),INDEX(Reference!$C:$C,MATCH((LEFT(B1572,(FIND("-",B1572,1)-1))),Reference!$B:$B,0))),IFERROR(IF(FIND("-",B1572),"Asset Management",""),""))</f>
        <v>DBU/Power Systems Tech</v>
      </c>
      <c r="N1572" s="14" t="str">
        <f>_xlfn.IFNA(INDEX(Reference!$M:$N,MATCH($C1572,Reference!$M:$M,0),2),"Exclude")</f>
        <v>Nonlabor</v>
      </c>
      <c r="O1572" s="14" t="str">
        <f>VLOOKUP(X1572,'Department Detail'!$A$2:$F$5748,5,FALSE)</f>
        <v>Transmission Development</v>
      </c>
      <c r="W1572" s="26"/>
      <c r="X1572" t="s">
        <v>766</v>
      </c>
    </row>
    <row r="1573" spans="2:24" ht="15" thickBot="1" x14ac:dyDescent="0.35">
      <c r="B1573" s="57" t="s">
        <v>762</v>
      </c>
      <c r="C1573" s="57" t="s">
        <v>208</v>
      </c>
      <c r="D1573" s="193">
        <v>35477.472000000002</v>
      </c>
      <c r="F1573" s="76">
        <f>IF(AND(LEFT($C1573,4)&lt;&gt;"8310")*OR(_xlfn.IFNA(MATCH(LEFT($B1573,8),Reference!$E:$E,0),0),(_xlfn.IFNA(MATCH(MID($B1573,5,4),Reference!$E:$E,0),0))),$D1573,)</f>
        <v>0</v>
      </c>
      <c r="G1573" s="76">
        <f t="shared" si="145"/>
        <v>0</v>
      </c>
      <c r="H1573" s="76">
        <f t="shared" si="146"/>
        <v>0</v>
      </c>
      <c r="I1573" s="194">
        <f>IF(AND(F1573=0,G1573=0,H1573=0,_xlfn.IFNA(MATCH(LEFT($B1573,8),Reference!$G:$G,0),0)),0,
IF(AND(F1573=0,G1573=0,H1573=0,_xlfn.IFNA(MATCH(LEFT($B1573,8),Reference!$H:$H,0),0)),$D1573,
IF(AND(F1573=0,G1573=0,H1573=0,_xlfn.IFNA(MATCH(LEFT($C1573,4),Reference!$H:$H,0),0)),$D1573,
IF((AND(F1573=0,G1573=0,H1573=0,(_xlfn.IFNA(MATCH(LEFT($B1573,4),Reference!$H:$H,0),0)))),$D1573,
IF(AND(F1573=0,G1573=0,H1573=0,_xlfn.IFNA(MATCH(MID($B1573,5,4),Reference!$H:$H,0),0),LEFT($C1573,4)&lt;&gt;"8865"),$D1573,0)))))</f>
        <v>35477.472000000002</v>
      </c>
      <c r="J1573" s="76">
        <f t="shared" si="147"/>
        <v>0</v>
      </c>
      <c r="K1573" s="76">
        <f t="shared" si="148"/>
        <v>35477.472000000002</v>
      </c>
      <c r="L1573" s="76">
        <f t="shared" si="149"/>
        <v>0</v>
      </c>
      <c r="M1573" s="14" t="str">
        <f>IFERROR(IFERROR(INDEX(Reference!$C:$C,MATCH(VALUE(LEFT(B1573,(FIND("-",B1573,1)-1))),Reference!$B:$B,0)),INDEX(Reference!$C:$C,MATCH((LEFT(B1573,(FIND("-",B1573,1)-1))),Reference!$B:$B,0))),IFERROR(IF(FIND("-",B1573),"Asset Management",""),""))</f>
        <v>DBU/Power Systems Tech</v>
      </c>
      <c r="N1573" s="14" t="str">
        <f>_xlfn.IFNA(INDEX(Reference!$M:$N,MATCH($C1573,Reference!$M:$M,0),2),"Exclude")</f>
        <v>Inventory</v>
      </c>
      <c r="O1573" s="14" t="str">
        <f>VLOOKUP(X1573,'Department Detail'!$A$2:$F$5748,5,FALSE)</f>
        <v>Transmission Development</v>
      </c>
      <c r="W1573" s="26"/>
      <c r="X1573" t="s">
        <v>767</v>
      </c>
    </row>
    <row r="1574" spans="2:24" ht="15" thickBot="1" x14ac:dyDescent="0.35">
      <c r="B1574" s="57" t="s">
        <v>762</v>
      </c>
      <c r="C1574" s="57" t="s">
        <v>182</v>
      </c>
      <c r="D1574" s="193">
        <v>57410.142000000007</v>
      </c>
      <c r="F1574" s="76">
        <f>IF(AND(LEFT($C1574,4)&lt;&gt;"8310")*OR(_xlfn.IFNA(MATCH(LEFT($B1574,8),Reference!$E:$E,0),0),(_xlfn.IFNA(MATCH(MID($B1574,5,4),Reference!$E:$E,0),0))),$D1574,)</f>
        <v>0</v>
      </c>
      <c r="G1574" s="76">
        <f t="shared" si="145"/>
        <v>0</v>
      </c>
      <c r="H1574" s="76">
        <f t="shared" si="146"/>
        <v>0</v>
      </c>
      <c r="I1574" s="194">
        <f>IF(AND(F1574=0,G1574=0,H1574=0,_xlfn.IFNA(MATCH(LEFT($B1574,8),Reference!$G:$G,0),0)),0,
IF(AND(F1574=0,G1574=0,H1574=0,_xlfn.IFNA(MATCH(LEFT($B1574,8),Reference!$H:$H,0),0)),$D1574,
IF(AND(F1574=0,G1574=0,H1574=0,_xlfn.IFNA(MATCH(LEFT($C1574,4),Reference!$H:$H,0),0)),$D1574,
IF((AND(F1574=0,G1574=0,H1574=0,(_xlfn.IFNA(MATCH(LEFT($B1574,4),Reference!$H:$H,0),0)))),$D1574,
IF(AND(F1574=0,G1574=0,H1574=0,_xlfn.IFNA(MATCH(MID($B1574,5,4),Reference!$H:$H,0),0),LEFT($C1574,4)&lt;&gt;"8865"),$D1574,0)))))</f>
        <v>57410.142000000007</v>
      </c>
      <c r="J1574" s="76">
        <f t="shared" si="147"/>
        <v>0</v>
      </c>
      <c r="K1574" s="76">
        <f t="shared" si="148"/>
        <v>57410.142000000007</v>
      </c>
      <c r="L1574" s="76">
        <f t="shared" si="149"/>
        <v>0</v>
      </c>
      <c r="M1574" s="14" t="str">
        <f>IFERROR(IFERROR(INDEX(Reference!$C:$C,MATCH(VALUE(LEFT(B1574,(FIND("-",B1574,1)-1))),Reference!$B:$B,0)),INDEX(Reference!$C:$C,MATCH((LEFT(B1574,(FIND("-",B1574,1)-1))),Reference!$B:$B,0))),IFERROR(IF(FIND("-",B1574),"Asset Management",""),""))</f>
        <v>DBU/Power Systems Tech</v>
      </c>
      <c r="N1574" s="14" t="str">
        <f>_xlfn.IFNA(INDEX(Reference!$M:$N,MATCH($C1574,Reference!$M:$M,0),2),"Exclude")</f>
        <v>Nonlabor</v>
      </c>
      <c r="O1574" s="14" t="str">
        <f>VLOOKUP(X1574,'Department Detail'!$A$2:$F$5748,5,FALSE)</f>
        <v>Transmission Development</v>
      </c>
      <c r="W1574" s="26"/>
      <c r="X1574" t="s">
        <v>767</v>
      </c>
    </row>
    <row r="1575" spans="2:24" ht="15" thickBot="1" x14ac:dyDescent="0.35">
      <c r="B1575" s="57" t="s">
        <v>762</v>
      </c>
      <c r="C1575" s="57" t="s">
        <v>184</v>
      </c>
      <c r="D1575" s="193">
        <v>-467.80000000000007</v>
      </c>
      <c r="F1575" s="76">
        <f>IF(AND(LEFT($C1575,4)&lt;&gt;"8310")*OR(_xlfn.IFNA(MATCH(LEFT($B1575,8),Reference!$E:$E,0),0),(_xlfn.IFNA(MATCH(MID($B1575,5,4),Reference!$E:$E,0),0))),$D1575,)</f>
        <v>0</v>
      </c>
      <c r="G1575" s="76">
        <f t="shared" si="145"/>
        <v>0</v>
      </c>
      <c r="H1575" s="76">
        <f t="shared" si="146"/>
        <v>0</v>
      </c>
      <c r="I1575" s="194">
        <f>IF(AND(F1575=0,G1575=0,H1575=0,_xlfn.IFNA(MATCH(LEFT($B1575,8),Reference!$G:$G,0),0)),0,
IF(AND(F1575=0,G1575=0,H1575=0,_xlfn.IFNA(MATCH(LEFT($B1575,8),Reference!$H:$H,0),0)),$D1575,
IF(AND(F1575=0,G1575=0,H1575=0,_xlfn.IFNA(MATCH(LEFT($C1575,4),Reference!$H:$H,0),0)),$D1575,
IF((AND(F1575=0,G1575=0,H1575=0,(_xlfn.IFNA(MATCH(LEFT($B1575,4),Reference!$H:$H,0),0)))),$D1575,
IF(AND(F1575=0,G1575=0,H1575=0,_xlfn.IFNA(MATCH(MID($B1575,5,4),Reference!$H:$H,0),0),LEFT($C1575,4)&lt;&gt;"8865"),$D1575,0)))))</f>
        <v>-467.80000000000007</v>
      </c>
      <c r="J1575" s="76">
        <f t="shared" si="147"/>
        <v>0</v>
      </c>
      <c r="K1575" s="76">
        <f t="shared" si="148"/>
        <v>-467.80000000000007</v>
      </c>
      <c r="L1575" s="76">
        <f t="shared" si="149"/>
        <v>0</v>
      </c>
      <c r="M1575" s="14" t="str">
        <f>IFERROR(IFERROR(INDEX(Reference!$C:$C,MATCH(VALUE(LEFT(B1575,(FIND("-",B1575,1)-1))),Reference!$B:$B,0)),INDEX(Reference!$C:$C,MATCH((LEFT(B1575,(FIND("-",B1575,1)-1))),Reference!$B:$B,0))),IFERROR(IF(FIND("-",B1575),"Asset Management",""),""))</f>
        <v>DBU/Power Systems Tech</v>
      </c>
      <c r="N1575" s="14" t="str">
        <f>_xlfn.IFNA(INDEX(Reference!$M:$N,MATCH($C1575,Reference!$M:$M,0),2),"Exclude")</f>
        <v>Exclude</v>
      </c>
      <c r="O1575" s="14" t="str">
        <f>VLOOKUP(X1575,'Department Detail'!$A$2:$F$5748,5,FALSE)</f>
        <v>Business Services - Business Support &amp; IT</v>
      </c>
      <c r="W1575" s="26"/>
      <c r="X1575" t="s">
        <v>768</v>
      </c>
    </row>
    <row r="1576" spans="2:24" ht="15" thickBot="1" x14ac:dyDescent="0.35">
      <c r="B1576" s="57" t="s">
        <v>762</v>
      </c>
      <c r="C1576" s="57" t="s">
        <v>211</v>
      </c>
      <c r="D1576" s="193">
        <v>-3660.192</v>
      </c>
      <c r="F1576" s="76">
        <f>IF(AND(LEFT($C1576,4)&lt;&gt;"8310")*OR(_xlfn.IFNA(MATCH(LEFT($B1576,8),Reference!$E:$E,0),0),(_xlfn.IFNA(MATCH(MID($B1576,5,4),Reference!$E:$E,0),0))),$D1576,)</f>
        <v>0</v>
      </c>
      <c r="G1576" s="76">
        <f t="shared" si="145"/>
        <v>0</v>
      </c>
      <c r="H1576" s="76">
        <f t="shared" si="146"/>
        <v>0</v>
      </c>
      <c r="I1576" s="194">
        <f>IF(AND(F1576=0,G1576=0,H1576=0,_xlfn.IFNA(MATCH(LEFT($B1576,8),Reference!$G:$G,0),0)),0,
IF(AND(F1576=0,G1576=0,H1576=0,_xlfn.IFNA(MATCH(LEFT($B1576,8),Reference!$H:$H,0),0)),$D1576,
IF(AND(F1576=0,G1576=0,H1576=0,_xlfn.IFNA(MATCH(LEFT($C1576,4),Reference!$H:$H,0),0)),$D1576,
IF((AND(F1576=0,G1576=0,H1576=0,(_xlfn.IFNA(MATCH(LEFT($B1576,4),Reference!$H:$H,0),0)))),$D1576,
IF(AND(F1576=0,G1576=0,H1576=0,_xlfn.IFNA(MATCH(MID($B1576,5,4),Reference!$H:$H,0),0),LEFT($C1576,4)&lt;&gt;"8865"),$D1576,0)))))</f>
        <v>-3660.192</v>
      </c>
      <c r="J1576" s="76">
        <f t="shared" si="147"/>
        <v>0</v>
      </c>
      <c r="K1576" s="76">
        <f t="shared" si="148"/>
        <v>-3660.192</v>
      </c>
      <c r="L1576" s="76">
        <f t="shared" si="149"/>
        <v>0</v>
      </c>
      <c r="M1576" s="14" t="str">
        <f>IFERROR(IFERROR(INDEX(Reference!$C:$C,MATCH(VALUE(LEFT(B1576,(FIND("-",B1576,1)-1))),Reference!$B:$B,0)),INDEX(Reference!$C:$C,MATCH((LEFT(B1576,(FIND("-",B1576,1)-1))),Reference!$B:$B,0))),IFERROR(IF(FIND("-",B1576),"Asset Management",""),""))</f>
        <v>DBU/Power Systems Tech</v>
      </c>
      <c r="N1576" s="14" t="str">
        <f>_xlfn.IFNA(INDEX(Reference!$M:$N,MATCH($C1576,Reference!$M:$M,0),2),"Exclude")</f>
        <v>Inventory</v>
      </c>
      <c r="O1576" s="14" t="str">
        <f>VLOOKUP(X1576,'Department Detail'!$A$2:$F$5229,5,FALSE)</f>
        <v>Business Services - Finance &amp; Rates</v>
      </c>
      <c r="W1576" s="26"/>
      <c r="X1576">
        <v>5025</v>
      </c>
    </row>
    <row r="1577" spans="2:24" ht="15" thickBot="1" x14ac:dyDescent="0.35">
      <c r="B1577" s="57" t="s">
        <v>762</v>
      </c>
      <c r="C1577" s="57" t="s">
        <v>260</v>
      </c>
      <c r="D1577" s="193">
        <v>-3909.8</v>
      </c>
      <c r="F1577" s="76">
        <f>IF(AND(LEFT($C1577,4)&lt;&gt;"8310")*OR(_xlfn.IFNA(MATCH(LEFT($B1577,8),Reference!$E:$E,0),0),(_xlfn.IFNA(MATCH(MID($B1577,5,4),Reference!$E:$E,0),0))),$D1577,)</f>
        <v>0</v>
      </c>
      <c r="G1577" s="76">
        <f t="shared" si="145"/>
        <v>0</v>
      </c>
      <c r="H1577" s="76">
        <f t="shared" si="146"/>
        <v>0</v>
      </c>
      <c r="I1577" s="194">
        <f>IF(AND(F1577=0,G1577=0,H1577=0,_xlfn.IFNA(MATCH(LEFT($B1577,8),Reference!$G:$G,0),0)),0,
IF(AND(F1577=0,G1577=0,H1577=0,_xlfn.IFNA(MATCH(LEFT($B1577,8),Reference!$H:$H,0),0)),$D1577,
IF(AND(F1577=0,G1577=0,H1577=0,_xlfn.IFNA(MATCH(LEFT($C1577,4),Reference!$H:$H,0),0)),$D1577,
IF((AND(F1577=0,G1577=0,H1577=0,(_xlfn.IFNA(MATCH(LEFT($B1577,4),Reference!$H:$H,0),0)))),$D1577,
IF(AND(F1577=0,G1577=0,H1577=0,_xlfn.IFNA(MATCH(MID($B1577,5,4),Reference!$H:$H,0),0),LEFT($C1577,4)&lt;&gt;"8865"),$D1577,0)))))</f>
        <v>-3909.8</v>
      </c>
      <c r="J1577" s="76">
        <f t="shared" si="147"/>
        <v>0</v>
      </c>
      <c r="K1577" s="76">
        <f t="shared" si="148"/>
        <v>-3909.8</v>
      </c>
      <c r="L1577" s="76">
        <f t="shared" si="149"/>
        <v>0</v>
      </c>
      <c r="M1577" s="14" t="str">
        <f>IFERROR(IFERROR(INDEX(Reference!$C:$C,MATCH(VALUE(LEFT(B1577,(FIND("-",B1577,1)-1))),Reference!$B:$B,0)),INDEX(Reference!$C:$C,MATCH((LEFT(B1577,(FIND("-",B1577,1)-1))),Reference!$B:$B,0))),IFERROR(IF(FIND("-",B1577),"Asset Management",""),""))</f>
        <v>DBU/Power Systems Tech</v>
      </c>
      <c r="N1577" s="14" t="str">
        <f>_xlfn.IFNA(INDEX(Reference!$M:$N,MATCH($C1577,Reference!$M:$M,0),2),"Exclude")</f>
        <v>Project Proceeds</v>
      </c>
      <c r="O1577" s="14" t="str">
        <f>VLOOKUP(X1577,'Department Detail'!$A$2:$F$5229,5,FALSE)</f>
        <v>Business Services - Finance &amp; Rates</v>
      </c>
      <c r="W1577" s="26"/>
      <c r="X1577">
        <v>5025</v>
      </c>
    </row>
    <row r="1578" spans="2:24" ht="15" thickBot="1" x14ac:dyDescent="0.35">
      <c r="B1578" s="57" t="s">
        <v>762</v>
      </c>
      <c r="C1578" s="57" t="s">
        <v>188</v>
      </c>
      <c r="D1578" s="193">
        <v>3037.3119999999999</v>
      </c>
      <c r="F1578" s="76">
        <f>IF(AND(LEFT($C1578,4)&lt;&gt;"8310")*OR(_xlfn.IFNA(MATCH(LEFT($B1578,8),Reference!$E:$E,0),0),(_xlfn.IFNA(MATCH(MID($B1578,5,4),Reference!$E:$E,0),0))),$D1578,)</f>
        <v>0</v>
      </c>
      <c r="G1578" s="76">
        <f t="shared" si="145"/>
        <v>0</v>
      </c>
      <c r="H1578" s="76">
        <f t="shared" si="146"/>
        <v>0</v>
      </c>
      <c r="I1578" s="194">
        <f>IF(AND(F1578=0,G1578=0,H1578=0,_xlfn.IFNA(MATCH(LEFT($B1578,8),Reference!$G:$G,0),0)),0,
IF(AND(F1578=0,G1578=0,H1578=0,_xlfn.IFNA(MATCH(LEFT($B1578,8),Reference!$H:$H,0),0)),$D1578,
IF(AND(F1578=0,G1578=0,H1578=0,_xlfn.IFNA(MATCH(LEFT($C1578,4),Reference!$H:$H,0),0)),$D1578,
IF((AND(F1578=0,G1578=0,H1578=0,(_xlfn.IFNA(MATCH(LEFT($B1578,4),Reference!$H:$H,0),0)))),$D1578,
IF(AND(F1578=0,G1578=0,H1578=0,_xlfn.IFNA(MATCH(MID($B1578,5,4),Reference!$H:$H,0),0),LEFT($C1578,4)&lt;&gt;"8865"),$D1578,0)))))</f>
        <v>3037.3119999999999</v>
      </c>
      <c r="J1578" s="76">
        <f t="shared" si="147"/>
        <v>0</v>
      </c>
      <c r="K1578" s="76">
        <f t="shared" si="148"/>
        <v>3037.3119999999999</v>
      </c>
      <c r="L1578" s="76">
        <f t="shared" si="149"/>
        <v>0</v>
      </c>
      <c r="M1578" s="14" t="str">
        <f>IFERROR(IFERROR(INDEX(Reference!$C:$C,MATCH(VALUE(LEFT(B1578,(FIND("-",B1578,1)-1))),Reference!$B:$B,0)),INDEX(Reference!$C:$C,MATCH((LEFT(B1578,(FIND("-",B1578,1)-1))),Reference!$B:$B,0))),IFERROR(IF(FIND("-",B1578),"Asset Management",""),""))</f>
        <v>DBU/Power Systems Tech</v>
      </c>
      <c r="N1578" s="14" t="str">
        <f>_xlfn.IFNA(INDEX(Reference!$M:$N,MATCH($C1578,Reference!$M:$M,0),2),"Exclude")</f>
        <v>NonUnion Labor</v>
      </c>
      <c r="O1578" s="14" t="str">
        <f>VLOOKUP(X1578,'Department Detail'!$A$2:$F$5229,5,FALSE)</f>
        <v>Business Services - Finance &amp; Rates</v>
      </c>
      <c r="W1578" s="26"/>
      <c r="X1578">
        <v>5025</v>
      </c>
    </row>
    <row r="1579" spans="2:24" ht="15" thickBot="1" x14ac:dyDescent="0.35">
      <c r="B1579" s="57" t="s">
        <v>762</v>
      </c>
      <c r="C1579" s="57" t="s">
        <v>191</v>
      </c>
      <c r="D1579" s="193">
        <v>5667.0160000000005</v>
      </c>
      <c r="F1579" s="76">
        <f>IF(AND(LEFT($C1579,4)&lt;&gt;"8310")*OR(_xlfn.IFNA(MATCH(LEFT($B1579,8),Reference!$E:$E,0),0),(_xlfn.IFNA(MATCH(MID($B1579,5,4),Reference!$E:$E,0),0))),$D1579,)</f>
        <v>0</v>
      </c>
      <c r="G1579" s="76">
        <f t="shared" si="145"/>
        <v>0</v>
      </c>
      <c r="H1579" s="76">
        <f t="shared" si="146"/>
        <v>0</v>
      </c>
      <c r="I1579" s="194">
        <f>IF(AND(F1579=0,G1579=0,H1579=0,_xlfn.IFNA(MATCH(LEFT($B1579,8),Reference!$G:$G,0),0)),0,
IF(AND(F1579=0,G1579=0,H1579=0,_xlfn.IFNA(MATCH(LEFT($B1579,8),Reference!$H:$H,0),0)),$D1579,
IF(AND(F1579=0,G1579=0,H1579=0,_xlfn.IFNA(MATCH(LEFT($C1579,4),Reference!$H:$H,0),0)),$D1579,
IF((AND(F1579=0,G1579=0,H1579=0,(_xlfn.IFNA(MATCH(LEFT($B1579,4),Reference!$H:$H,0),0)))),$D1579,
IF(AND(F1579=0,G1579=0,H1579=0,_xlfn.IFNA(MATCH(MID($B1579,5,4),Reference!$H:$H,0),0),LEFT($C1579,4)&lt;&gt;"8865"),$D1579,0)))))</f>
        <v>5667.0160000000005</v>
      </c>
      <c r="J1579" s="76">
        <f t="shared" si="147"/>
        <v>0</v>
      </c>
      <c r="K1579" s="76">
        <f t="shared" si="148"/>
        <v>5667.0160000000005</v>
      </c>
      <c r="L1579" s="76">
        <f t="shared" si="149"/>
        <v>0</v>
      </c>
      <c r="M1579" s="14" t="str">
        <f>IFERROR(IFERROR(INDEX(Reference!$C:$C,MATCH(VALUE(LEFT(B1579,(FIND("-",B1579,1)-1))),Reference!$B:$B,0)),INDEX(Reference!$C:$C,MATCH((LEFT(B1579,(FIND("-",B1579,1)-1))),Reference!$B:$B,0))),IFERROR(IF(FIND("-",B1579),"Asset Management",""),""))</f>
        <v>DBU/Power Systems Tech</v>
      </c>
      <c r="N1579" s="14" t="str">
        <f>_xlfn.IFNA(INDEX(Reference!$M:$N,MATCH($C1579,Reference!$M:$M,0),2),"Exclude")</f>
        <v>Union Labor</v>
      </c>
      <c r="O1579" s="14" t="str">
        <f>VLOOKUP(X1579,'Department Detail'!$A$2:$F$5229,5,FALSE)</f>
        <v>Business Services - Finance &amp; Rates</v>
      </c>
      <c r="W1579" s="26"/>
      <c r="X1579">
        <v>5025</v>
      </c>
    </row>
    <row r="1580" spans="2:24" ht="15" thickBot="1" x14ac:dyDescent="0.35">
      <c r="B1580" s="57" t="s">
        <v>762</v>
      </c>
      <c r="C1580" s="57" t="s">
        <v>179</v>
      </c>
      <c r="D1580" s="193">
        <v>56.02</v>
      </c>
      <c r="F1580" s="76">
        <f>IF(AND(LEFT($C1580,4)&lt;&gt;"8310")*OR(_xlfn.IFNA(MATCH(LEFT($B1580,8),Reference!$E:$E,0),0),(_xlfn.IFNA(MATCH(MID($B1580,5,4),Reference!$E:$E,0),0))),$D1580,)</f>
        <v>0</v>
      </c>
      <c r="G1580" s="76">
        <f t="shared" si="145"/>
        <v>0</v>
      </c>
      <c r="H1580" s="76">
        <f t="shared" si="146"/>
        <v>0</v>
      </c>
      <c r="I1580" s="194">
        <f>IF(AND(F1580=0,G1580=0,H1580=0,_xlfn.IFNA(MATCH(LEFT($B1580,8),Reference!$G:$G,0),0)),0,
IF(AND(F1580=0,G1580=0,H1580=0,_xlfn.IFNA(MATCH(LEFT($B1580,8),Reference!$H:$H,0),0)),$D1580,
IF(AND(F1580=0,G1580=0,H1580=0,_xlfn.IFNA(MATCH(LEFT($C1580,4),Reference!$H:$H,0),0)),$D1580,
IF((AND(F1580=0,G1580=0,H1580=0,(_xlfn.IFNA(MATCH(LEFT($B1580,4),Reference!$H:$H,0),0)))),$D1580,
IF(AND(F1580=0,G1580=0,H1580=0,_xlfn.IFNA(MATCH(MID($B1580,5,4),Reference!$H:$H,0),0),LEFT($C1580,4)&lt;&gt;"8865"),$D1580,0)))))</f>
        <v>56.02</v>
      </c>
      <c r="J1580" s="76">
        <f t="shared" si="147"/>
        <v>0</v>
      </c>
      <c r="K1580" s="76">
        <f t="shared" si="148"/>
        <v>56.02</v>
      </c>
      <c r="L1580" s="76">
        <f t="shared" si="149"/>
        <v>0</v>
      </c>
      <c r="M1580" s="14" t="str">
        <f>IFERROR(IFERROR(INDEX(Reference!$C:$C,MATCH(VALUE(LEFT(B1580,(FIND("-",B1580,1)-1))),Reference!$B:$B,0)),INDEX(Reference!$C:$C,MATCH((LEFT(B1580,(FIND("-",B1580,1)-1))),Reference!$B:$B,0))),IFERROR(IF(FIND("-",B1580),"Asset Management",""),""))</f>
        <v>DBU/Power Systems Tech</v>
      </c>
      <c r="N1580" s="14" t="str">
        <f>_xlfn.IFNA(INDEX(Reference!$M:$N,MATCH($C1580,Reference!$M:$M,0),2),"Exclude")</f>
        <v>Exclude</v>
      </c>
      <c r="O1580" s="14" t="str">
        <f>VLOOKUP(X1580,'Department Detail'!$A$2:$F$5229,5,FALSE)</f>
        <v>Business Services - Finance &amp; Rates</v>
      </c>
      <c r="W1580" s="26"/>
      <c r="X1580">
        <v>5025</v>
      </c>
    </row>
    <row r="1581" spans="2:24" ht="15" thickBot="1" x14ac:dyDescent="0.35">
      <c r="B1581" s="57" t="s">
        <v>769</v>
      </c>
      <c r="C1581" s="57" t="s">
        <v>185</v>
      </c>
      <c r="D1581" s="193">
        <v>74023.031999999992</v>
      </c>
      <c r="F1581" s="76">
        <f>IF(AND(LEFT($C1581,4)&lt;&gt;"8310")*OR(_xlfn.IFNA(MATCH(LEFT($B1581,8),Reference!$E:$E,0),0),(_xlfn.IFNA(MATCH(MID($B1581,5,4),Reference!$E:$E,0),0))),$D1581,)</f>
        <v>0</v>
      </c>
      <c r="G1581" s="76">
        <f t="shared" si="145"/>
        <v>0</v>
      </c>
      <c r="H1581" s="76">
        <f t="shared" si="146"/>
        <v>0</v>
      </c>
      <c r="I1581" s="194">
        <f>IF(AND(F1581=0,G1581=0,H1581=0,_xlfn.IFNA(MATCH(LEFT($B1581,8),Reference!$G:$G,0),0)),0,
IF(AND(F1581=0,G1581=0,H1581=0,_xlfn.IFNA(MATCH(LEFT($B1581,8),Reference!$H:$H,0),0)),$D1581,
IF(AND(F1581=0,G1581=0,H1581=0,_xlfn.IFNA(MATCH(LEFT($C1581,4),Reference!$H:$H,0),0)),$D1581,
IF((AND(F1581=0,G1581=0,H1581=0,(_xlfn.IFNA(MATCH(LEFT($B1581,4),Reference!$H:$H,0),0)))),$D1581,
IF(AND(F1581=0,G1581=0,H1581=0,_xlfn.IFNA(MATCH(MID($B1581,5,4),Reference!$H:$H,0),0),LEFT($C1581,4)&lt;&gt;"8865"),$D1581,0)))))</f>
        <v>0</v>
      </c>
      <c r="J1581" s="76">
        <f t="shared" si="147"/>
        <v>74023.031999999992</v>
      </c>
      <c r="K1581" s="76">
        <f t="shared" si="148"/>
        <v>74023.031999999992</v>
      </c>
      <c r="L1581" s="76">
        <f t="shared" si="149"/>
        <v>0</v>
      </c>
      <c r="M1581" s="14" t="str">
        <f>IFERROR(IFERROR(INDEX(Reference!$C:$C,MATCH(VALUE(LEFT(B1581,(FIND("-",B1581,1)-1))),Reference!$B:$B,0)),INDEX(Reference!$C:$C,MATCH((LEFT(B1581,(FIND("-",B1581,1)-1))),Reference!$B:$B,0))),IFERROR(IF(FIND("-",B1581),"Asset Management",""),""))</f>
        <v>DBU/Power Systems Tech</v>
      </c>
      <c r="N1581" s="14" t="str">
        <f>_xlfn.IFNA(INDEX(Reference!$M:$N,MATCH($C1581,Reference!$M:$M,0),2),"Exclude")</f>
        <v>NonUnion Labor</v>
      </c>
      <c r="O1581" s="14" t="str">
        <f>VLOOKUP(X1581,'Department Detail'!$A$2:$F$5229,5,FALSE)</f>
        <v>Business Services - Finance &amp; Rates</v>
      </c>
      <c r="W1581" s="26"/>
      <c r="X1581">
        <v>5025</v>
      </c>
    </row>
    <row r="1582" spans="2:24" ht="15" thickBot="1" x14ac:dyDescent="0.35">
      <c r="B1582" s="57" t="s">
        <v>769</v>
      </c>
      <c r="C1582" s="57" t="s">
        <v>182</v>
      </c>
      <c r="D1582" s="193">
        <v>80.384</v>
      </c>
      <c r="F1582" s="76">
        <f>IF(AND(LEFT($C1582,4)&lt;&gt;"8310")*OR(_xlfn.IFNA(MATCH(LEFT($B1582,8),Reference!$E:$E,0),0),(_xlfn.IFNA(MATCH(MID($B1582,5,4),Reference!$E:$E,0),0))),$D1582,)</f>
        <v>0</v>
      </c>
      <c r="G1582" s="76">
        <f t="shared" si="145"/>
        <v>0</v>
      </c>
      <c r="H1582" s="76">
        <f t="shared" si="146"/>
        <v>0</v>
      </c>
      <c r="I1582" s="194">
        <f>IF(AND(F1582=0,G1582=0,H1582=0,_xlfn.IFNA(MATCH(LEFT($B1582,8),Reference!$G:$G,0),0)),0,
IF(AND(F1582=0,G1582=0,H1582=0,_xlfn.IFNA(MATCH(LEFT($B1582,8),Reference!$H:$H,0),0)),$D1582,
IF(AND(F1582=0,G1582=0,H1582=0,_xlfn.IFNA(MATCH(LEFT($C1582,4),Reference!$H:$H,0),0)),$D1582,
IF((AND(F1582=0,G1582=0,H1582=0,(_xlfn.IFNA(MATCH(LEFT($B1582,4),Reference!$H:$H,0),0)))),$D1582,
IF(AND(F1582=0,G1582=0,H1582=0,_xlfn.IFNA(MATCH(MID($B1582,5,4),Reference!$H:$H,0),0),LEFT($C1582,4)&lt;&gt;"8865"),$D1582,0)))))</f>
        <v>0</v>
      </c>
      <c r="J1582" s="76">
        <f t="shared" si="147"/>
        <v>80.384</v>
      </c>
      <c r="K1582" s="76">
        <f t="shared" si="148"/>
        <v>80.384</v>
      </c>
      <c r="L1582" s="76">
        <f t="shared" si="149"/>
        <v>0</v>
      </c>
      <c r="M1582" s="14" t="str">
        <f>IFERROR(IFERROR(INDEX(Reference!$C:$C,MATCH(VALUE(LEFT(B1582,(FIND("-",B1582,1)-1))),Reference!$B:$B,0)),INDEX(Reference!$C:$C,MATCH((LEFT(B1582,(FIND("-",B1582,1)-1))),Reference!$B:$B,0))),IFERROR(IF(FIND("-",B1582),"Asset Management",""),""))</f>
        <v>DBU/Power Systems Tech</v>
      </c>
      <c r="N1582" s="14" t="str">
        <f>_xlfn.IFNA(INDEX(Reference!$M:$N,MATCH($C1582,Reference!$M:$M,0),2),"Exclude")</f>
        <v>Nonlabor</v>
      </c>
      <c r="O1582" s="14" t="str">
        <f>VLOOKUP(X1582,'Department Detail'!$A$2:$F$5229,5,FALSE)</f>
        <v>Business Services - Finance &amp; Rates</v>
      </c>
      <c r="W1582" s="26"/>
      <c r="X1582">
        <v>5025</v>
      </c>
    </row>
    <row r="1583" spans="2:24" ht="15" thickBot="1" x14ac:dyDescent="0.35">
      <c r="B1583" s="57" t="s">
        <v>770</v>
      </c>
      <c r="C1583" s="57" t="s">
        <v>186</v>
      </c>
      <c r="D1583" s="193">
        <v>2488.8320000000003</v>
      </c>
      <c r="F1583" s="76">
        <f>IF(AND(LEFT($C1583,4)&lt;&gt;"8310")*OR(_xlfn.IFNA(MATCH(LEFT($B1583,8),Reference!$E:$E,0),0),(_xlfn.IFNA(MATCH(MID($B1583,5,4),Reference!$E:$E,0),0))),$D1583,)</f>
        <v>0</v>
      </c>
      <c r="G1583" s="76">
        <f t="shared" si="145"/>
        <v>0</v>
      </c>
      <c r="H1583" s="76">
        <f t="shared" si="146"/>
        <v>0</v>
      </c>
      <c r="I1583" s="194">
        <f>IF(AND(F1583=0,G1583=0,H1583=0,_xlfn.IFNA(MATCH(LEFT($B1583,8),Reference!$G:$G,0),0)),0,
IF(AND(F1583=0,G1583=0,H1583=0,_xlfn.IFNA(MATCH(LEFT($B1583,8),Reference!$H:$H,0),0)),$D1583,
IF(AND(F1583=0,G1583=0,H1583=0,_xlfn.IFNA(MATCH(LEFT($C1583,4),Reference!$H:$H,0),0)),$D1583,
IF((AND(F1583=0,G1583=0,H1583=0,(_xlfn.IFNA(MATCH(LEFT($B1583,4),Reference!$H:$H,0),0)))),$D1583,
IF(AND(F1583=0,G1583=0,H1583=0,_xlfn.IFNA(MATCH(MID($B1583,5,4),Reference!$H:$H,0),0),LEFT($C1583,4)&lt;&gt;"8865"),$D1583,0)))))</f>
        <v>2488.8320000000003</v>
      </c>
      <c r="J1583" s="76">
        <f t="shared" si="147"/>
        <v>0</v>
      </c>
      <c r="K1583" s="76">
        <f t="shared" si="148"/>
        <v>2488.8320000000003</v>
      </c>
      <c r="L1583" s="76">
        <f t="shared" si="149"/>
        <v>0</v>
      </c>
      <c r="M1583" s="14" t="str">
        <f>IFERROR(IFERROR(INDEX(Reference!$C:$C,MATCH(VALUE(LEFT(B1583,(FIND("-",B1583,1)-1))),Reference!$B:$B,0)),INDEX(Reference!$C:$C,MATCH((LEFT(B1583,(FIND("-",B1583,1)-1))),Reference!$B:$B,0))),IFERROR(IF(FIND("-",B1583),"Asset Management",""),""))</f>
        <v>DBU/Power Systems Tech</v>
      </c>
      <c r="N1583" s="14" t="str">
        <f>_xlfn.IFNA(INDEX(Reference!$M:$N,MATCH($C1583,Reference!$M:$M,0),2),"Exclude")</f>
        <v>Union Labor</v>
      </c>
      <c r="O1583" s="14" t="str">
        <f>VLOOKUP(X1583,'Department Detail'!$A$2:$F$5229,5,FALSE)</f>
        <v>Business Services - Finance &amp; Rates</v>
      </c>
      <c r="W1583" s="26"/>
      <c r="X1583">
        <v>5025</v>
      </c>
    </row>
    <row r="1584" spans="2:24" ht="15" thickBot="1" x14ac:dyDescent="0.35">
      <c r="B1584" s="57" t="s">
        <v>770</v>
      </c>
      <c r="C1584" s="57" t="s">
        <v>191</v>
      </c>
      <c r="D1584" s="193">
        <v>567.08799999999985</v>
      </c>
      <c r="F1584" s="76">
        <f>IF(AND(LEFT($C1584,4)&lt;&gt;"8310")*OR(_xlfn.IFNA(MATCH(LEFT($B1584,8),Reference!$E:$E,0),0),(_xlfn.IFNA(MATCH(MID($B1584,5,4),Reference!$E:$E,0),0))),$D1584,)</f>
        <v>0</v>
      </c>
      <c r="G1584" s="76">
        <f t="shared" si="145"/>
        <v>0</v>
      </c>
      <c r="H1584" s="76">
        <f t="shared" si="146"/>
        <v>0</v>
      </c>
      <c r="I1584" s="194">
        <f>IF(AND(F1584=0,G1584=0,H1584=0,_xlfn.IFNA(MATCH(LEFT($B1584,8),Reference!$G:$G,0),0)),0,
IF(AND(F1584=0,G1584=0,H1584=0,_xlfn.IFNA(MATCH(LEFT($B1584,8),Reference!$H:$H,0),0)),$D1584,
IF(AND(F1584=0,G1584=0,H1584=0,_xlfn.IFNA(MATCH(LEFT($C1584,4),Reference!$H:$H,0),0)),$D1584,
IF((AND(F1584=0,G1584=0,H1584=0,(_xlfn.IFNA(MATCH(LEFT($B1584,4),Reference!$H:$H,0),0)))),$D1584,
IF(AND(F1584=0,G1584=0,H1584=0,_xlfn.IFNA(MATCH(MID($B1584,5,4),Reference!$H:$H,0),0),LEFT($C1584,4)&lt;&gt;"8865"),$D1584,0)))))</f>
        <v>567.08799999999985</v>
      </c>
      <c r="J1584" s="76">
        <f t="shared" si="147"/>
        <v>0</v>
      </c>
      <c r="K1584" s="76">
        <f t="shared" si="148"/>
        <v>567.08799999999985</v>
      </c>
      <c r="L1584" s="76">
        <f t="shared" si="149"/>
        <v>0</v>
      </c>
      <c r="M1584" s="14" t="str">
        <f>IFERROR(IFERROR(INDEX(Reference!$C:$C,MATCH(VALUE(LEFT(B1584,(FIND("-",B1584,1)-1))),Reference!$B:$B,0)),INDEX(Reference!$C:$C,MATCH((LEFT(B1584,(FIND("-",B1584,1)-1))),Reference!$B:$B,0))),IFERROR(IF(FIND("-",B1584),"Asset Management",""),""))</f>
        <v>DBU/Power Systems Tech</v>
      </c>
      <c r="N1584" s="14" t="str">
        <f>_xlfn.IFNA(INDEX(Reference!$M:$N,MATCH($C1584,Reference!$M:$M,0),2),"Exclude")</f>
        <v>Union Labor</v>
      </c>
      <c r="O1584" s="14" t="str">
        <f>VLOOKUP(X1584,'Department Detail'!$A$2:$F$5229,5,FALSE)</f>
        <v>Business Services - Finance &amp; Rates</v>
      </c>
      <c r="W1584" s="26"/>
      <c r="X1584">
        <v>5025</v>
      </c>
    </row>
    <row r="1585" spans="2:24" ht="15" thickBot="1" x14ac:dyDescent="0.35">
      <c r="B1585" s="57" t="s">
        <v>771</v>
      </c>
      <c r="C1585" s="57" t="s">
        <v>185</v>
      </c>
      <c r="D1585" s="193">
        <v>97006.317999999999</v>
      </c>
      <c r="F1585" s="76">
        <f>IF(AND(LEFT($C1585,4)&lt;&gt;"8310")*OR(_xlfn.IFNA(MATCH(LEFT($B1585,8),Reference!$E:$E,0),0),(_xlfn.IFNA(MATCH(MID($B1585,5,4),Reference!$E:$E,0),0))),$D1585,)</f>
        <v>97006.317999999999</v>
      </c>
      <c r="G1585" s="76">
        <f t="shared" si="145"/>
        <v>0</v>
      </c>
      <c r="H1585" s="76">
        <f t="shared" si="146"/>
        <v>0</v>
      </c>
      <c r="I1585" s="194">
        <f>IF(AND(F1585=0,G1585=0,H1585=0,_xlfn.IFNA(MATCH(LEFT($B1585,8),Reference!$G:$G,0),0)),0,
IF(AND(F1585=0,G1585=0,H1585=0,_xlfn.IFNA(MATCH(LEFT($B1585,8),Reference!$H:$H,0),0)),$D1585,
IF(AND(F1585=0,G1585=0,H1585=0,_xlfn.IFNA(MATCH(LEFT($C1585,4),Reference!$H:$H,0),0)),$D1585,
IF((AND(F1585=0,G1585=0,H1585=0,(_xlfn.IFNA(MATCH(LEFT($B1585,4),Reference!$H:$H,0),0)))),$D1585,
IF(AND(F1585=0,G1585=0,H1585=0,_xlfn.IFNA(MATCH(MID($B1585,5,4),Reference!$H:$H,0),0),LEFT($C1585,4)&lt;&gt;"8865"),$D1585,0)))))</f>
        <v>0</v>
      </c>
      <c r="J1585" s="76">
        <f t="shared" si="147"/>
        <v>0</v>
      </c>
      <c r="K1585" s="76">
        <f t="shared" si="148"/>
        <v>97006.317999999999</v>
      </c>
      <c r="L1585" s="76">
        <f t="shared" si="149"/>
        <v>0</v>
      </c>
      <c r="M1585" s="14" t="str">
        <f>IFERROR(IFERROR(INDEX(Reference!$C:$C,MATCH(VALUE(LEFT(B1585,(FIND("-",B1585,1)-1))),Reference!$B:$B,0)),INDEX(Reference!$C:$C,MATCH((LEFT(B1585,(FIND("-",B1585,1)-1))),Reference!$B:$B,0))),IFERROR(IF(FIND("-",B1585),"Asset Management",""),""))</f>
        <v>DBU/Power Systems Tech</v>
      </c>
      <c r="N1585" s="14" t="str">
        <f>_xlfn.IFNA(INDEX(Reference!$M:$N,MATCH($C1585,Reference!$M:$M,0),2),"Exclude")</f>
        <v>NonUnion Labor</v>
      </c>
      <c r="O1585" s="14" t="str">
        <f>VLOOKUP(X1585,'Department Detail'!$A$2:$F$5229,5,FALSE)</f>
        <v>Business Services - Finance &amp; Rates</v>
      </c>
      <c r="W1585" s="26"/>
      <c r="X1585">
        <v>5025</v>
      </c>
    </row>
    <row r="1586" spans="2:24" ht="15" thickBot="1" x14ac:dyDescent="0.35">
      <c r="B1586" s="57" t="s">
        <v>771</v>
      </c>
      <c r="C1586" s="57" t="s">
        <v>186</v>
      </c>
      <c r="D1586" s="193">
        <v>346335.57799999998</v>
      </c>
      <c r="F1586" s="76">
        <f>IF(AND(LEFT($C1586,4)&lt;&gt;"8310")*OR(_xlfn.IFNA(MATCH(LEFT($B1586,8),Reference!$E:$E,0),0),(_xlfn.IFNA(MATCH(MID($B1586,5,4),Reference!$E:$E,0),0))),$D1586,)</f>
        <v>346335.57799999998</v>
      </c>
      <c r="G1586" s="76">
        <f t="shared" si="145"/>
        <v>0</v>
      </c>
      <c r="H1586" s="76">
        <f t="shared" si="146"/>
        <v>0</v>
      </c>
      <c r="I1586" s="194">
        <f>IF(AND(F1586=0,G1586=0,H1586=0,_xlfn.IFNA(MATCH(LEFT($B1586,8),Reference!$G:$G,0),0)),0,
IF(AND(F1586=0,G1586=0,H1586=0,_xlfn.IFNA(MATCH(LEFT($B1586,8),Reference!$H:$H,0),0)),$D1586,
IF(AND(F1586=0,G1586=0,H1586=0,_xlfn.IFNA(MATCH(LEFT($C1586,4),Reference!$H:$H,0),0)),$D1586,
IF((AND(F1586=0,G1586=0,H1586=0,(_xlfn.IFNA(MATCH(LEFT($B1586,4),Reference!$H:$H,0),0)))),$D1586,
IF(AND(F1586=0,G1586=0,H1586=0,_xlfn.IFNA(MATCH(MID($B1586,5,4),Reference!$H:$H,0),0),LEFT($C1586,4)&lt;&gt;"8865"),$D1586,0)))))</f>
        <v>0</v>
      </c>
      <c r="J1586" s="76">
        <f t="shared" si="147"/>
        <v>0</v>
      </c>
      <c r="K1586" s="76">
        <f t="shared" si="148"/>
        <v>346335.57799999998</v>
      </c>
      <c r="L1586" s="76">
        <f t="shared" si="149"/>
        <v>0</v>
      </c>
      <c r="M1586" s="14" t="str">
        <f>IFERROR(IFERROR(INDEX(Reference!$C:$C,MATCH(VALUE(LEFT(B1586,(FIND("-",B1586,1)-1))),Reference!$B:$B,0)),INDEX(Reference!$C:$C,MATCH((LEFT(B1586,(FIND("-",B1586,1)-1))),Reference!$B:$B,0))),IFERROR(IF(FIND("-",B1586),"Asset Management",""),""))</f>
        <v>DBU/Power Systems Tech</v>
      </c>
      <c r="N1586" s="14" t="str">
        <f>_xlfn.IFNA(INDEX(Reference!$M:$N,MATCH($C1586,Reference!$M:$M,0),2),"Exclude")</f>
        <v>Union Labor</v>
      </c>
      <c r="O1586" s="14" t="str">
        <f>VLOOKUP(X1586,'Department Detail'!$A$2:$F$5229,5,FALSE)</f>
        <v>Business Services - Finance &amp; Rates</v>
      </c>
      <c r="W1586" s="26"/>
      <c r="X1586">
        <v>5025</v>
      </c>
    </row>
    <row r="1587" spans="2:24" ht="15" thickBot="1" x14ac:dyDescent="0.35">
      <c r="B1587" s="57" t="s">
        <v>771</v>
      </c>
      <c r="C1587" s="57" t="s">
        <v>197</v>
      </c>
      <c r="D1587" s="193">
        <v>1378.5</v>
      </c>
      <c r="F1587" s="76">
        <f>IF(AND(LEFT($C1587,4)&lt;&gt;"8310")*OR(_xlfn.IFNA(MATCH(LEFT($B1587,8),Reference!$E:$E,0),0),(_xlfn.IFNA(MATCH(MID($B1587,5,4),Reference!$E:$E,0),0))),$D1587,)</f>
        <v>1378.5</v>
      </c>
      <c r="G1587" s="76">
        <f t="shared" si="145"/>
        <v>0</v>
      </c>
      <c r="H1587" s="76">
        <f t="shared" si="146"/>
        <v>0</v>
      </c>
      <c r="I1587" s="194">
        <f>IF(AND(F1587=0,G1587=0,H1587=0,_xlfn.IFNA(MATCH(LEFT($B1587,8),Reference!$G:$G,0),0)),0,
IF(AND(F1587=0,G1587=0,H1587=0,_xlfn.IFNA(MATCH(LEFT($B1587,8),Reference!$H:$H,0),0)),$D1587,
IF(AND(F1587=0,G1587=0,H1587=0,_xlfn.IFNA(MATCH(LEFT($C1587,4),Reference!$H:$H,0),0)),$D1587,
IF((AND(F1587=0,G1587=0,H1587=0,(_xlfn.IFNA(MATCH(LEFT($B1587,4),Reference!$H:$H,0),0)))),$D1587,
IF(AND(F1587=0,G1587=0,H1587=0,_xlfn.IFNA(MATCH(MID($B1587,5,4),Reference!$H:$H,0),0),LEFT($C1587,4)&lt;&gt;"8865"),$D1587,0)))))</f>
        <v>0</v>
      </c>
      <c r="J1587" s="76">
        <f t="shared" si="147"/>
        <v>0</v>
      </c>
      <c r="K1587" s="76">
        <f t="shared" si="148"/>
        <v>1378.5</v>
      </c>
      <c r="L1587" s="76">
        <f t="shared" si="149"/>
        <v>0</v>
      </c>
      <c r="M1587" s="14" t="str">
        <f>IFERROR(IFERROR(INDEX(Reference!$C:$C,MATCH(VALUE(LEFT(B1587,(FIND("-",B1587,1)-1))),Reference!$B:$B,0)),INDEX(Reference!$C:$C,MATCH((LEFT(B1587,(FIND("-",B1587,1)-1))),Reference!$B:$B,0))),IFERROR(IF(FIND("-",B1587),"Asset Management",""),""))</f>
        <v>DBU/Power Systems Tech</v>
      </c>
      <c r="N1587" s="14" t="str">
        <f>_xlfn.IFNA(INDEX(Reference!$M:$N,MATCH($C1587,Reference!$M:$M,0),2),"Exclude")</f>
        <v>Union Labor</v>
      </c>
      <c r="O1587" s="14" t="str">
        <f>VLOOKUP(X1587,'Department Detail'!$A$2:$F$5229,5,FALSE)</f>
        <v>Business Services - Finance &amp; Rates</v>
      </c>
      <c r="W1587" s="26"/>
      <c r="X1587">
        <v>5025</v>
      </c>
    </row>
    <row r="1588" spans="2:24" ht="15" thickBot="1" x14ac:dyDescent="0.35">
      <c r="B1588" s="57" t="s">
        <v>772</v>
      </c>
      <c r="C1588" s="57" t="s">
        <v>185</v>
      </c>
      <c r="D1588" s="193">
        <v>73.096000000000004</v>
      </c>
      <c r="F1588" s="76">
        <f>IF(AND(LEFT($C1588,4)&lt;&gt;"8310")*OR(_xlfn.IFNA(MATCH(LEFT($B1588,8),Reference!$E:$E,0),0),(_xlfn.IFNA(MATCH(MID($B1588,5,4),Reference!$E:$E,0),0))),$D1588,)</f>
        <v>0</v>
      </c>
      <c r="G1588" s="76">
        <f t="shared" si="145"/>
        <v>0</v>
      </c>
      <c r="H1588" s="76">
        <f t="shared" si="146"/>
        <v>0</v>
      </c>
      <c r="I1588" s="194">
        <f>IF(AND(F1588=0,G1588=0,H1588=0,_xlfn.IFNA(MATCH(LEFT($B1588,8),Reference!$G:$G,0),0)),0,
IF(AND(F1588=0,G1588=0,H1588=0,_xlfn.IFNA(MATCH(LEFT($B1588,8),Reference!$H:$H,0),0)),$D1588,
IF(AND(F1588=0,G1588=0,H1588=0,_xlfn.IFNA(MATCH(LEFT($C1588,4),Reference!$H:$H,0),0)),$D1588,
IF((AND(F1588=0,G1588=0,H1588=0,(_xlfn.IFNA(MATCH(LEFT($B1588,4),Reference!$H:$H,0),0)))),$D1588,
IF(AND(F1588=0,G1588=0,H1588=0,_xlfn.IFNA(MATCH(MID($B1588,5,4),Reference!$H:$H,0),0),LEFT($C1588,4)&lt;&gt;"8865"),$D1588,0)))))</f>
        <v>73.096000000000004</v>
      </c>
      <c r="J1588" s="76">
        <f t="shared" si="147"/>
        <v>0</v>
      </c>
      <c r="K1588" s="76">
        <f t="shared" si="148"/>
        <v>73.096000000000004</v>
      </c>
      <c r="L1588" s="76">
        <f t="shared" si="149"/>
        <v>0</v>
      </c>
      <c r="M1588" s="14" t="str">
        <f>IFERROR(IFERROR(INDEX(Reference!$C:$C,MATCH(VALUE(LEFT(B1588,(FIND("-",B1588,1)-1))),Reference!$B:$B,0)),INDEX(Reference!$C:$C,MATCH((LEFT(B1588,(FIND("-",B1588,1)-1))),Reference!$B:$B,0))),IFERROR(IF(FIND("-",B1588),"Asset Management",""),""))</f>
        <v>DBU/Power Systems Tech</v>
      </c>
      <c r="N1588" s="14" t="str">
        <f>_xlfn.IFNA(INDEX(Reference!$M:$N,MATCH($C1588,Reference!$M:$M,0),2),"Exclude")</f>
        <v>NonUnion Labor</v>
      </c>
      <c r="O1588" s="14" t="str">
        <f>VLOOKUP(X1588,'Department Detail'!$A$2:$F$5229,5,FALSE)</f>
        <v>Business Services - Finance &amp; Rates</v>
      </c>
      <c r="W1588" s="26"/>
      <c r="X1588">
        <v>5025</v>
      </c>
    </row>
    <row r="1589" spans="2:24" ht="15" thickBot="1" x14ac:dyDescent="0.35">
      <c r="B1589" s="57" t="s">
        <v>772</v>
      </c>
      <c r="C1589" s="57" t="s">
        <v>186</v>
      </c>
      <c r="D1589" s="193">
        <v>57.063999999999993</v>
      </c>
      <c r="F1589" s="76">
        <f>IF(AND(LEFT($C1589,4)&lt;&gt;"8310")*OR(_xlfn.IFNA(MATCH(LEFT($B1589,8),Reference!$E:$E,0),0),(_xlfn.IFNA(MATCH(MID($B1589,5,4),Reference!$E:$E,0),0))),$D1589,)</f>
        <v>0</v>
      </c>
      <c r="G1589" s="76">
        <f t="shared" si="145"/>
        <v>0</v>
      </c>
      <c r="H1589" s="76">
        <f t="shared" si="146"/>
        <v>0</v>
      </c>
      <c r="I1589" s="194">
        <f>IF(AND(F1589=0,G1589=0,H1589=0,_xlfn.IFNA(MATCH(LEFT($B1589,8),Reference!$G:$G,0),0)),0,
IF(AND(F1589=0,G1589=0,H1589=0,_xlfn.IFNA(MATCH(LEFT($B1589,8),Reference!$H:$H,0),0)),$D1589,
IF(AND(F1589=0,G1589=0,H1589=0,_xlfn.IFNA(MATCH(LEFT($C1589,4),Reference!$H:$H,0),0)),$D1589,
IF((AND(F1589=0,G1589=0,H1589=0,(_xlfn.IFNA(MATCH(LEFT($B1589,4),Reference!$H:$H,0),0)))),$D1589,
IF(AND(F1589=0,G1589=0,H1589=0,_xlfn.IFNA(MATCH(MID($B1589,5,4),Reference!$H:$H,0),0),LEFT($C1589,4)&lt;&gt;"8865"),$D1589,0)))))</f>
        <v>57.063999999999993</v>
      </c>
      <c r="J1589" s="76">
        <f t="shared" si="147"/>
        <v>0</v>
      </c>
      <c r="K1589" s="76">
        <f t="shared" si="148"/>
        <v>57.063999999999993</v>
      </c>
      <c r="L1589" s="76">
        <f t="shared" si="149"/>
        <v>0</v>
      </c>
      <c r="M1589" s="14" t="str">
        <f>IFERROR(IFERROR(INDEX(Reference!$C:$C,MATCH(VALUE(LEFT(B1589,(FIND("-",B1589,1)-1))),Reference!$B:$B,0)),INDEX(Reference!$C:$C,MATCH((LEFT(B1589,(FIND("-",B1589,1)-1))),Reference!$B:$B,0))),IFERROR(IF(FIND("-",B1589),"Asset Management",""),""))</f>
        <v>DBU/Power Systems Tech</v>
      </c>
      <c r="N1589" s="14" t="str">
        <f>_xlfn.IFNA(INDEX(Reference!$M:$N,MATCH($C1589,Reference!$M:$M,0),2),"Exclude")</f>
        <v>Union Labor</v>
      </c>
      <c r="O1589" s="14" t="str">
        <f>VLOOKUP(X1589,'Department Detail'!$A$2:$F$5229,5,FALSE)</f>
        <v>Business Services - Finance &amp; Rates</v>
      </c>
      <c r="W1589" s="26"/>
      <c r="X1589">
        <v>5025</v>
      </c>
    </row>
    <row r="1590" spans="2:24" ht="15" thickBot="1" x14ac:dyDescent="0.35">
      <c r="B1590" s="57" t="s">
        <v>772</v>
      </c>
      <c r="C1590" s="57" t="s">
        <v>191</v>
      </c>
      <c r="D1590" s="193">
        <v>85.495999999999995</v>
      </c>
      <c r="F1590" s="76">
        <f>IF(AND(LEFT($C1590,4)&lt;&gt;"8310")*OR(_xlfn.IFNA(MATCH(LEFT($B1590,8),Reference!$E:$E,0),0),(_xlfn.IFNA(MATCH(MID($B1590,5,4),Reference!$E:$E,0),0))),$D1590,)</f>
        <v>0</v>
      </c>
      <c r="G1590" s="76">
        <f t="shared" si="145"/>
        <v>0</v>
      </c>
      <c r="H1590" s="76">
        <f t="shared" si="146"/>
        <v>0</v>
      </c>
      <c r="I1590" s="194">
        <f>IF(AND(F1590=0,G1590=0,H1590=0,_xlfn.IFNA(MATCH(LEFT($B1590,8),Reference!$G:$G,0),0)),0,
IF(AND(F1590=0,G1590=0,H1590=0,_xlfn.IFNA(MATCH(LEFT($B1590,8),Reference!$H:$H,0),0)),$D1590,
IF(AND(F1590=0,G1590=0,H1590=0,_xlfn.IFNA(MATCH(LEFT($C1590,4),Reference!$H:$H,0),0)),$D1590,
IF((AND(F1590=0,G1590=0,H1590=0,(_xlfn.IFNA(MATCH(LEFT($B1590,4),Reference!$H:$H,0),0)))),$D1590,
IF(AND(F1590=0,G1590=0,H1590=0,_xlfn.IFNA(MATCH(MID($B1590,5,4),Reference!$H:$H,0),0),LEFT($C1590,4)&lt;&gt;"8865"),$D1590,0)))))</f>
        <v>85.495999999999995</v>
      </c>
      <c r="J1590" s="76">
        <f t="shared" si="147"/>
        <v>0</v>
      </c>
      <c r="K1590" s="76">
        <f t="shared" si="148"/>
        <v>85.495999999999995</v>
      </c>
      <c r="L1590" s="76">
        <f t="shared" si="149"/>
        <v>0</v>
      </c>
      <c r="M1590" s="14" t="str">
        <f>IFERROR(IFERROR(INDEX(Reference!$C:$C,MATCH(VALUE(LEFT(B1590,(FIND("-",B1590,1)-1))),Reference!$B:$B,0)),INDEX(Reference!$C:$C,MATCH((LEFT(B1590,(FIND("-",B1590,1)-1))),Reference!$B:$B,0))),IFERROR(IF(FIND("-",B1590),"Asset Management",""),""))</f>
        <v>DBU/Power Systems Tech</v>
      </c>
      <c r="N1590" s="14" t="str">
        <f>_xlfn.IFNA(INDEX(Reference!$M:$N,MATCH($C1590,Reference!$M:$M,0),2),"Exclude")</f>
        <v>Union Labor</v>
      </c>
      <c r="O1590" s="14" t="str">
        <f>VLOOKUP(X1590,'Department Detail'!$A$2:$F$5229,5,FALSE)</f>
        <v>Business Services - Finance &amp; Rates</v>
      </c>
      <c r="W1590" s="26"/>
      <c r="X1590">
        <v>5025</v>
      </c>
    </row>
    <row r="1591" spans="2:24" ht="15" thickBot="1" x14ac:dyDescent="0.35">
      <c r="B1591" s="57" t="s">
        <v>773</v>
      </c>
      <c r="C1591" s="57" t="s">
        <v>186</v>
      </c>
      <c r="D1591" s="193">
        <v>6158.9599999999991</v>
      </c>
      <c r="F1591" s="76">
        <f>IF(AND(LEFT($C1591,4)&lt;&gt;"8310")*OR(_xlfn.IFNA(MATCH(LEFT($B1591,8),Reference!$E:$E,0),0),(_xlfn.IFNA(MATCH(MID($B1591,5,4),Reference!$E:$E,0),0))),$D1591,)</f>
        <v>0</v>
      </c>
      <c r="G1591" s="76">
        <f t="shared" si="145"/>
        <v>0</v>
      </c>
      <c r="H1591" s="76">
        <f t="shared" si="146"/>
        <v>0</v>
      </c>
      <c r="I1591" s="194">
        <f>IF(AND(F1591=0,G1591=0,H1591=0,_xlfn.IFNA(MATCH(LEFT($B1591,8),Reference!$G:$G,0),0)),0,
IF(AND(F1591=0,G1591=0,H1591=0,_xlfn.IFNA(MATCH(LEFT($B1591,8),Reference!$H:$H,0),0)),$D1591,
IF(AND(F1591=0,G1591=0,H1591=0,_xlfn.IFNA(MATCH(LEFT($C1591,4),Reference!$H:$H,0),0)),$D1591,
IF((AND(F1591=0,G1591=0,H1591=0,(_xlfn.IFNA(MATCH(LEFT($B1591,4),Reference!$H:$H,0),0)))),$D1591,
IF(AND(F1591=0,G1591=0,H1591=0,_xlfn.IFNA(MATCH(MID($B1591,5,4),Reference!$H:$H,0),0),LEFT($C1591,4)&lt;&gt;"8865"),$D1591,0)))))</f>
        <v>0</v>
      </c>
      <c r="J1591" s="76">
        <f t="shared" si="147"/>
        <v>6158.9599999999991</v>
      </c>
      <c r="K1591" s="76">
        <f t="shared" si="148"/>
        <v>6158.9599999999991</v>
      </c>
      <c r="L1591" s="76">
        <f t="shared" si="149"/>
        <v>0</v>
      </c>
      <c r="M1591" s="14" t="str">
        <f>IFERROR(IFERROR(INDEX(Reference!$C:$C,MATCH(VALUE(LEFT(B1591,(FIND("-",B1591,1)-1))),Reference!$B:$B,0)),INDEX(Reference!$C:$C,MATCH((LEFT(B1591,(FIND("-",B1591,1)-1))),Reference!$B:$B,0))),IFERROR(IF(FIND("-",B1591),"Asset Management",""),""))</f>
        <v>DBU/Power Systems Tech</v>
      </c>
      <c r="N1591" s="14" t="str">
        <f>_xlfn.IFNA(INDEX(Reference!$M:$N,MATCH($C1591,Reference!$M:$M,0),2),"Exclude")</f>
        <v>Union Labor</v>
      </c>
      <c r="O1591" s="14" t="str">
        <f>VLOOKUP(X1591,'Department Detail'!$A$2:$F$5229,5,FALSE)</f>
        <v>Business Services - Finance &amp; Rates</v>
      </c>
      <c r="W1591" s="26"/>
      <c r="X1591">
        <v>5025</v>
      </c>
    </row>
    <row r="1592" spans="2:24" ht="15" thickBot="1" x14ac:dyDescent="0.35">
      <c r="B1592" s="57" t="s">
        <v>773</v>
      </c>
      <c r="C1592" s="57" t="s">
        <v>231</v>
      </c>
      <c r="D1592" s="193">
        <v>20</v>
      </c>
      <c r="F1592" s="76">
        <f>IF(AND(LEFT($C1592,4)&lt;&gt;"8310")*OR(_xlfn.IFNA(MATCH(LEFT($B1592,8),Reference!$E:$E,0),0),(_xlfn.IFNA(MATCH(MID($B1592,5,4),Reference!$E:$E,0),0))),$D1592,)</f>
        <v>0</v>
      </c>
      <c r="G1592" s="76">
        <f t="shared" si="145"/>
        <v>0</v>
      </c>
      <c r="H1592" s="76">
        <f t="shared" si="146"/>
        <v>0</v>
      </c>
      <c r="I1592" s="194">
        <f>IF(AND(F1592=0,G1592=0,H1592=0,_xlfn.IFNA(MATCH(LEFT($B1592,8),Reference!$G:$G,0),0)),0,
IF(AND(F1592=0,G1592=0,H1592=0,_xlfn.IFNA(MATCH(LEFT($B1592,8),Reference!$H:$H,0),0)),$D1592,
IF(AND(F1592=0,G1592=0,H1592=0,_xlfn.IFNA(MATCH(LEFT($C1592,4),Reference!$H:$H,0),0)),$D1592,
IF((AND(F1592=0,G1592=0,H1592=0,(_xlfn.IFNA(MATCH(LEFT($B1592,4),Reference!$H:$H,0),0)))),$D1592,
IF(AND(F1592=0,G1592=0,H1592=0,_xlfn.IFNA(MATCH(MID($B1592,5,4),Reference!$H:$H,0),0),LEFT($C1592,4)&lt;&gt;"8865"),$D1592,0)))))</f>
        <v>0</v>
      </c>
      <c r="J1592" s="76">
        <f t="shared" si="147"/>
        <v>20</v>
      </c>
      <c r="K1592" s="76">
        <f t="shared" si="148"/>
        <v>20</v>
      </c>
      <c r="L1592" s="76">
        <f t="shared" si="149"/>
        <v>0</v>
      </c>
      <c r="M1592" s="14" t="str">
        <f>IFERROR(IFERROR(INDEX(Reference!$C:$C,MATCH(VALUE(LEFT(B1592,(FIND("-",B1592,1)-1))),Reference!$B:$B,0)),INDEX(Reference!$C:$C,MATCH((LEFT(B1592,(FIND("-",B1592,1)-1))),Reference!$B:$B,0))),IFERROR(IF(FIND("-",B1592),"Asset Management",""),""))</f>
        <v>DBU/Power Systems Tech</v>
      </c>
      <c r="N1592" s="14" t="str">
        <f>_xlfn.IFNA(INDEX(Reference!$M:$N,MATCH($C1592,Reference!$M:$M,0),2),"Exclude")</f>
        <v>Nonlabor</v>
      </c>
      <c r="O1592" s="14" t="str">
        <f>VLOOKUP(X1592,'Department Detail'!$A$2:$F$5229,5,FALSE)</f>
        <v>Business Services - Finance &amp; Rates</v>
      </c>
      <c r="W1592" s="26"/>
      <c r="X1592">
        <v>5025</v>
      </c>
    </row>
    <row r="1593" spans="2:24" ht="15" thickBot="1" x14ac:dyDescent="0.35">
      <c r="B1593" s="57" t="s">
        <v>773</v>
      </c>
      <c r="C1593" s="57" t="s">
        <v>191</v>
      </c>
      <c r="D1593" s="193">
        <v>2137.424</v>
      </c>
      <c r="F1593" s="76">
        <f>IF(AND(LEFT($C1593,4)&lt;&gt;"8310")*OR(_xlfn.IFNA(MATCH(LEFT($B1593,8),Reference!$E:$E,0),0),(_xlfn.IFNA(MATCH(MID($B1593,5,4),Reference!$E:$E,0),0))),$D1593,)</f>
        <v>0</v>
      </c>
      <c r="G1593" s="76">
        <f t="shared" si="145"/>
        <v>0</v>
      </c>
      <c r="H1593" s="76">
        <f t="shared" si="146"/>
        <v>0</v>
      </c>
      <c r="I1593" s="194">
        <f>IF(AND(F1593=0,G1593=0,H1593=0,_xlfn.IFNA(MATCH(LEFT($B1593,8),Reference!$G:$G,0),0)),0,
IF(AND(F1593=0,G1593=0,H1593=0,_xlfn.IFNA(MATCH(LEFT($B1593,8),Reference!$H:$H,0),0)),$D1593,
IF(AND(F1593=0,G1593=0,H1593=0,_xlfn.IFNA(MATCH(LEFT($C1593,4),Reference!$H:$H,0),0)),$D1593,
IF((AND(F1593=0,G1593=0,H1593=0,(_xlfn.IFNA(MATCH(LEFT($B1593,4),Reference!$H:$H,0),0)))),$D1593,
IF(AND(F1593=0,G1593=0,H1593=0,_xlfn.IFNA(MATCH(MID($B1593,5,4),Reference!$H:$H,0),0),LEFT($C1593,4)&lt;&gt;"8865"),$D1593,0)))))</f>
        <v>0</v>
      </c>
      <c r="J1593" s="76">
        <f t="shared" si="147"/>
        <v>2137.424</v>
      </c>
      <c r="K1593" s="76">
        <f t="shared" si="148"/>
        <v>2137.424</v>
      </c>
      <c r="L1593" s="76">
        <f t="shared" si="149"/>
        <v>0</v>
      </c>
      <c r="M1593" s="14" t="str">
        <f>IFERROR(IFERROR(INDEX(Reference!$C:$C,MATCH(VALUE(LEFT(B1593,(FIND("-",B1593,1)-1))),Reference!$B:$B,0)),INDEX(Reference!$C:$C,MATCH((LEFT(B1593,(FIND("-",B1593,1)-1))),Reference!$B:$B,0))),IFERROR(IF(FIND("-",B1593),"Asset Management",""),""))</f>
        <v>DBU/Power Systems Tech</v>
      </c>
      <c r="N1593" s="14" t="str">
        <f>_xlfn.IFNA(INDEX(Reference!$M:$N,MATCH($C1593,Reference!$M:$M,0),2),"Exclude")</f>
        <v>Union Labor</v>
      </c>
      <c r="O1593" s="14" t="str">
        <f>VLOOKUP(X1593,'Department Detail'!$A$2:$F$5229,5,FALSE)</f>
        <v>Line &amp; Meter Operations</v>
      </c>
      <c r="W1593" s="26"/>
      <c r="X1593" t="s">
        <v>588</v>
      </c>
    </row>
    <row r="1594" spans="2:24" ht="15" thickBot="1" x14ac:dyDescent="0.35">
      <c r="B1594" s="57" t="s">
        <v>774</v>
      </c>
      <c r="C1594" s="57" t="s">
        <v>186</v>
      </c>
      <c r="D1594" s="193">
        <v>4808.0720000000001</v>
      </c>
      <c r="F1594" s="76">
        <f>IF(AND(LEFT($C1594,4)&lt;&gt;"8310")*OR(_xlfn.IFNA(MATCH(LEFT($B1594,8),Reference!$E:$E,0),0),(_xlfn.IFNA(MATCH(MID($B1594,5,4),Reference!$E:$E,0),0))),$D1594,)</f>
        <v>0</v>
      </c>
      <c r="G1594" s="76">
        <f t="shared" si="145"/>
        <v>0</v>
      </c>
      <c r="H1594" s="76">
        <f t="shared" si="146"/>
        <v>0</v>
      </c>
      <c r="I1594" s="194">
        <f>IF(AND(F1594=0,G1594=0,H1594=0,_xlfn.IFNA(MATCH(LEFT($B1594,8),Reference!$G:$G,0),0)),0,
IF(AND(F1594=0,G1594=0,H1594=0,_xlfn.IFNA(MATCH(LEFT($B1594,8),Reference!$H:$H,0),0)),$D1594,
IF(AND(F1594=0,G1594=0,H1594=0,_xlfn.IFNA(MATCH(LEFT($C1594,4),Reference!$H:$H,0),0)),$D1594,
IF((AND(F1594=0,G1594=0,H1594=0,(_xlfn.IFNA(MATCH(LEFT($B1594,4),Reference!$H:$H,0),0)))),$D1594,
IF(AND(F1594=0,G1594=0,H1594=0,_xlfn.IFNA(MATCH(MID($B1594,5,4),Reference!$H:$H,0),0),LEFT($C1594,4)&lt;&gt;"8865"),$D1594,0)))))</f>
        <v>0</v>
      </c>
      <c r="J1594" s="76">
        <f t="shared" si="147"/>
        <v>4808.0720000000001</v>
      </c>
      <c r="K1594" s="76">
        <f t="shared" si="148"/>
        <v>4808.0720000000001</v>
      </c>
      <c r="L1594" s="76">
        <f t="shared" si="149"/>
        <v>0</v>
      </c>
      <c r="M1594" s="14" t="str">
        <f>IFERROR(IFERROR(INDEX(Reference!$C:$C,MATCH(VALUE(LEFT(B1594,(FIND("-",B1594,1)-1))),Reference!$B:$B,0)),INDEX(Reference!$C:$C,MATCH((LEFT(B1594,(FIND("-",B1594,1)-1))),Reference!$B:$B,0))),IFERROR(IF(FIND("-",B1594),"Asset Management",""),""))</f>
        <v>DBU/Power Systems Tech</v>
      </c>
      <c r="N1594" s="14" t="str">
        <f>_xlfn.IFNA(INDEX(Reference!$M:$N,MATCH($C1594,Reference!$M:$M,0),2),"Exclude")</f>
        <v>Union Labor</v>
      </c>
      <c r="O1594" s="14" t="str">
        <f>VLOOKUP(X1594,'Department Detail'!$A$2:$F$5229,5,FALSE)</f>
        <v>Line &amp; Meter Operations</v>
      </c>
      <c r="W1594" s="26"/>
      <c r="X1594" t="s">
        <v>588</v>
      </c>
    </row>
    <row r="1595" spans="2:24" ht="15" thickBot="1" x14ac:dyDescent="0.35">
      <c r="B1595" s="57" t="s">
        <v>774</v>
      </c>
      <c r="C1595" s="57" t="s">
        <v>182</v>
      </c>
      <c r="D1595" s="193">
        <v>667.63</v>
      </c>
      <c r="F1595" s="76">
        <f>IF(AND(LEFT($C1595,4)&lt;&gt;"8310")*OR(_xlfn.IFNA(MATCH(LEFT($B1595,8),Reference!$E:$E,0),0),(_xlfn.IFNA(MATCH(MID($B1595,5,4),Reference!$E:$E,0),0))),$D1595,)</f>
        <v>0</v>
      </c>
      <c r="G1595" s="76">
        <f t="shared" si="145"/>
        <v>0</v>
      </c>
      <c r="H1595" s="76">
        <f t="shared" si="146"/>
        <v>0</v>
      </c>
      <c r="I1595" s="194">
        <f>IF(AND(F1595=0,G1595=0,H1595=0,_xlfn.IFNA(MATCH(LEFT($B1595,8),Reference!$G:$G,0),0)),0,
IF(AND(F1595=0,G1595=0,H1595=0,_xlfn.IFNA(MATCH(LEFT($B1595,8),Reference!$H:$H,0),0)),$D1595,
IF(AND(F1595=0,G1595=0,H1595=0,_xlfn.IFNA(MATCH(LEFT($C1595,4),Reference!$H:$H,0),0)),$D1595,
IF((AND(F1595=0,G1595=0,H1595=0,(_xlfn.IFNA(MATCH(LEFT($B1595,4),Reference!$H:$H,0),0)))),$D1595,
IF(AND(F1595=0,G1595=0,H1595=0,_xlfn.IFNA(MATCH(MID($B1595,5,4),Reference!$H:$H,0),0),LEFT($C1595,4)&lt;&gt;"8865"),$D1595,0)))))</f>
        <v>0</v>
      </c>
      <c r="J1595" s="76">
        <f t="shared" si="147"/>
        <v>667.63</v>
      </c>
      <c r="K1595" s="76">
        <f t="shared" si="148"/>
        <v>667.63</v>
      </c>
      <c r="L1595" s="76">
        <f t="shared" si="149"/>
        <v>0</v>
      </c>
      <c r="M1595" s="14" t="str">
        <f>IFERROR(IFERROR(INDEX(Reference!$C:$C,MATCH(VALUE(LEFT(B1595,(FIND("-",B1595,1)-1))),Reference!$B:$B,0)),INDEX(Reference!$C:$C,MATCH((LEFT(B1595,(FIND("-",B1595,1)-1))),Reference!$B:$B,0))),IFERROR(IF(FIND("-",B1595),"Asset Management",""),""))</f>
        <v>DBU/Power Systems Tech</v>
      </c>
      <c r="N1595" s="14" t="str">
        <f>_xlfn.IFNA(INDEX(Reference!$M:$N,MATCH($C1595,Reference!$M:$M,0),2),"Exclude")</f>
        <v>Nonlabor</v>
      </c>
      <c r="O1595" s="14" t="str">
        <f>VLOOKUP(X1595,'Department Detail'!$A$2:$F$5229,5,FALSE)</f>
        <v>Line &amp; Meter Operations</v>
      </c>
      <c r="W1595" s="26"/>
      <c r="X1595" t="s">
        <v>589</v>
      </c>
    </row>
    <row r="1596" spans="2:24" ht="15" thickBot="1" x14ac:dyDescent="0.35">
      <c r="B1596" s="57" t="s">
        <v>774</v>
      </c>
      <c r="C1596" s="57" t="s">
        <v>191</v>
      </c>
      <c r="D1596" s="193">
        <v>934.68599999999992</v>
      </c>
      <c r="F1596" s="76">
        <f>IF(AND(LEFT($C1596,4)&lt;&gt;"8310")*OR(_xlfn.IFNA(MATCH(LEFT($B1596,8),Reference!$E:$E,0),0),(_xlfn.IFNA(MATCH(MID($B1596,5,4),Reference!$E:$E,0),0))),$D1596,)</f>
        <v>0</v>
      </c>
      <c r="G1596" s="76">
        <f t="shared" si="145"/>
        <v>0</v>
      </c>
      <c r="H1596" s="76">
        <f t="shared" si="146"/>
        <v>0</v>
      </c>
      <c r="I1596" s="194">
        <f>IF(AND(F1596=0,G1596=0,H1596=0,_xlfn.IFNA(MATCH(LEFT($B1596,8),Reference!$G:$G,0),0)),0,
IF(AND(F1596=0,G1596=0,H1596=0,_xlfn.IFNA(MATCH(LEFT($B1596,8),Reference!$H:$H,0),0)),$D1596,
IF(AND(F1596=0,G1596=0,H1596=0,_xlfn.IFNA(MATCH(LEFT($C1596,4),Reference!$H:$H,0),0)),$D1596,
IF((AND(F1596=0,G1596=0,H1596=0,(_xlfn.IFNA(MATCH(LEFT($B1596,4),Reference!$H:$H,0),0)))),$D1596,
IF(AND(F1596=0,G1596=0,H1596=0,_xlfn.IFNA(MATCH(MID($B1596,5,4),Reference!$H:$H,0),0),LEFT($C1596,4)&lt;&gt;"8865"),$D1596,0)))))</f>
        <v>0</v>
      </c>
      <c r="J1596" s="76">
        <f t="shared" si="147"/>
        <v>934.68599999999992</v>
      </c>
      <c r="K1596" s="76">
        <f t="shared" si="148"/>
        <v>934.68599999999992</v>
      </c>
      <c r="L1596" s="76">
        <f t="shared" si="149"/>
        <v>0</v>
      </c>
      <c r="M1596" s="14" t="str">
        <f>IFERROR(IFERROR(INDEX(Reference!$C:$C,MATCH(VALUE(LEFT(B1596,(FIND("-",B1596,1)-1))),Reference!$B:$B,0)),INDEX(Reference!$C:$C,MATCH((LEFT(B1596,(FIND("-",B1596,1)-1))),Reference!$B:$B,0))),IFERROR(IF(FIND("-",B1596),"Asset Management",""),""))</f>
        <v>DBU/Power Systems Tech</v>
      </c>
      <c r="N1596" s="14" t="str">
        <f>_xlfn.IFNA(INDEX(Reference!$M:$N,MATCH($C1596,Reference!$M:$M,0),2),"Exclude")</f>
        <v>Union Labor</v>
      </c>
      <c r="O1596" s="14" t="str">
        <f>VLOOKUP(X1596,'Department Detail'!$A$2:$F$5229,5,FALSE)</f>
        <v>Line &amp; Meter Operations</v>
      </c>
      <c r="W1596" s="26"/>
      <c r="X1596" t="s">
        <v>589</v>
      </c>
    </row>
    <row r="1597" spans="2:24" ht="15" thickBot="1" x14ac:dyDescent="0.35">
      <c r="B1597" s="57" t="s">
        <v>775</v>
      </c>
      <c r="C1597" s="57" t="s">
        <v>190</v>
      </c>
      <c r="D1597" s="193">
        <v>1292.47</v>
      </c>
      <c r="F1597" s="76">
        <f>IF(AND(LEFT($C1597,4)&lt;&gt;"8310")*OR(_xlfn.IFNA(MATCH(LEFT($B1597,8),Reference!$E:$E,0),0),(_xlfn.IFNA(MATCH(MID($B1597,5,4),Reference!$E:$E,0),0))),$D1597,)</f>
        <v>0</v>
      </c>
      <c r="G1597" s="76">
        <f t="shared" si="145"/>
        <v>0</v>
      </c>
      <c r="H1597" s="76">
        <f t="shared" si="146"/>
        <v>0</v>
      </c>
      <c r="I1597" s="194">
        <f>IF(AND(F1597=0,G1597=0,H1597=0,_xlfn.IFNA(MATCH(LEFT($B1597,8),Reference!$G:$G,0),0)),0,
IF(AND(F1597=0,G1597=0,H1597=0,_xlfn.IFNA(MATCH(LEFT($B1597,8),Reference!$H:$H,0),0)),$D1597,
IF(AND(F1597=0,G1597=0,H1597=0,_xlfn.IFNA(MATCH(LEFT($C1597,4),Reference!$H:$H,0),0)),$D1597,
IF((AND(F1597=0,G1597=0,H1597=0,(_xlfn.IFNA(MATCH(LEFT($B1597,4),Reference!$H:$H,0),0)))),$D1597,
IF(AND(F1597=0,G1597=0,H1597=0,_xlfn.IFNA(MATCH(MID($B1597,5,4),Reference!$H:$H,0),0),LEFT($C1597,4)&lt;&gt;"8865"),$D1597,0)))))</f>
        <v>0</v>
      </c>
      <c r="J1597" s="76">
        <f t="shared" si="147"/>
        <v>1292.47</v>
      </c>
      <c r="K1597" s="76">
        <f t="shared" si="148"/>
        <v>1292.47</v>
      </c>
      <c r="L1597" s="76">
        <f t="shared" si="149"/>
        <v>0</v>
      </c>
      <c r="M1597" s="14" t="str">
        <f>IFERROR(IFERROR(INDEX(Reference!$C:$C,MATCH(VALUE(LEFT(B1597,(FIND("-",B1597,1)-1))),Reference!$B:$B,0)),INDEX(Reference!$C:$C,MATCH((LEFT(B1597,(FIND("-",B1597,1)-1))),Reference!$B:$B,0))),IFERROR(IF(FIND("-",B1597),"Asset Management",""),""))</f>
        <v>DBU/Power Systems Tech</v>
      </c>
      <c r="N1597" s="14" t="str">
        <f>_xlfn.IFNA(INDEX(Reference!$M:$N,MATCH($C1597,Reference!$M:$M,0),2),"Exclude")</f>
        <v>Nonlabor</v>
      </c>
      <c r="O1597" s="14" t="str">
        <f>VLOOKUP(X1597,'Department Detail'!$A$2:$F$5229,5,FALSE)</f>
        <v>System Operations</v>
      </c>
      <c r="W1597" s="26"/>
      <c r="X1597">
        <v>2002</v>
      </c>
    </row>
    <row r="1598" spans="2:24" ht="15" thickBot="1" x14ac:dyDescent="0.35">
      <c r="B1598" s="57" t="s">
        <v>775</v>
      </c>
      <c r="C1598" s="57" t="s">
        <v>186</v>
      </c>
      <c r="D1598" s="193">
        <v>31371.327999999998</v>
      </c>
      <c r="F1598" s="76">
        <f>IF(AND(LEFT($C1598,4)&lt;&gt;"8310")*OR(_xlfn.IFNA(MATCH(LEFT($B1598,8),Reference!$E:$E,0),0),(_xlfn.IFNA(MATCH(MID($B1598,5,4),Reference!$E:$E,0),0))),$D1598,)</f>
        <v>0</v>
      </c>
      <c r="G1598" s="76">
        <f t="shared" si="145"/>
        <v>0</v>
      </c>
      <c r="H1598" s="76">
        <f t="shared" si="146"/>
        <v>0</v>
      </c>
      <c r="I1598" s="194">
        <f>IF(AND(F1598=0,G1598=0,H1598=0,_xlfn.IFNA(MATCH(LEFT($B1598,8),Reference!$G:$G,0),0)),0,
IF(AND(F1598=0,G1598=0,H1598=0,_xlfn.IFNA(MATCH(LEFT($B1598,8),Reference!$H:$H,0),0)),$D1598,
IF(AND(F1598=0,G1598=0,H1598=0,_xlfn.IFNA(MATCH(LEFT($C1598,4),Reference!$H:$H,0),0)),$D1598,
IF((AND(F1598=0,G1598=0,H1598=0,(_xlfn.IFNA(MATCH(LEFT($B1598,4),Reference!$H:$H,0),0)))),$D1598,
IF(AND(F1598=0,G1598=0,H1598=0,_xlfn.IFNA(MATCH(MID($B1598,5,4),Reference!$H:$H,0),0),LEFT($C1598,4)&lt;&gt;"8865"),$D1598,0)))))</f>
        <v>0</v>
      </c>
      <c r="J1598" s="76">
        <f t="shared" si="147"/>
        <v>31371.327999999998</v>
      </c>
      <c r="K1598" s="76">
        <f t="shared" si="148"/>
        <v>31371.327999999998</v>
      </c>
      <c r="L1598" s="76">
        <f t="shared" si="149"/>
        <v>0</v>
      </c>
      <c r="M1598" s="14" t="str">
        <f>IFERROR(IFERROR(INDEX(Reference!$C:$C,MATCH(VALUE(LEFT(B1598,(FIND("-",B1598,1)-1))),Reference!$B:$B,0)),INDEX(Reference!$C:$C,MATCH((LEFT(B1598,(FIND("-",B1598,1)-1))),Reference!$B:$B,0))),IFERROR(IF(FIND("-",B1598),"Asset Management",""),""))</f>
        <v>DBU/Power Systems Tech</v>
      </c>
      <c r="N1598" s="14" t="str">
        <f>_xlfn.IFNA(INDEX(Reference!$M:$N,MATCH($C1598,Reference!$M:$M,0),2),"Exclude")</f>
        <v>Union Labor</v>
      </c>
      <c r="O1598" s="14" t="str">
        <f>VLOOKUP(X1598,'Department Detail'!$A$2:$F$5229,5,FALSE)</f>
        <v>System Operations</v>
      </c>
      <c r="W1598" s="26"/>
      <c r="X1598">
        <v>2002</v>
      </c>
    </row>
    <row r="1599" spans="2:24" ht="15" thickBot="1" x14ac:dyDescent="0.35">
      <c r="B1599" s="57" t="s">
        <v>775</v>
      </c>
      <c r="C1599" s="57" t="s">
        <v>197</v>
      </c>
      <c r="D1599" s="193">
        <v>352</v>
      </c>
      <c r="F1599" s="76">
        <f>IF(AND(LEFT($C1599,4)&lt;&gt;"8310")*OR(_xlfn.IFNA(MATCH(LEFT($B1599,8),Reference!$E:$E,0),0),(_xlfn.IFNA(MATCH(MID($B1599,5,4),Reference!$E:$E,0),0))),$D1599,)</f>
        <v>0</v>
      </c>
      <c r="G1599" s="76">
        <f t="shared" si="145"/>
        <v>0</v>
      </c>
      <c r="H1599" s="76">
        <f t="shared" si="146"/>
        <v>0</v>
      </c>
      <c r="I1599" s="194">
        <f>IF(AND(F1599=0,G1599=0,H1599=0,_xlfn.IFNA(MATCH(LEFT($B1599,8),Reference!$G:$G,0),0)),0,
IF(AND(F1599=0,G1599=0,H1599=0,_xlfn.IFNA(MATCH(LEFT($B1599,8),Reference!$H:$H,0),0)),$D1599,
IF(AND(F1599=0,G1599=0,H1599=0,_xlfn.IFNA(MATCH(LEFT($C1599,4),Reference!$H:$H,0),0)),$D1599,
IF((AND(F1599=0,G1599=0,H1599=0,(_xlfn.IFNA(MATCH(LEFT($B1599,4),Reference!$H:$H,0),0)))),$D1599,
IF(AND(F1599=0,G1599=0,H1599=0,_xlfn.IFNA(MATCH(MID($B1599,5,4),Reference!$H:$H,0),0),LEFT($C1599,4)&lt;&gt;"8865"),$D1599,0)))))</f>
        <v>0</v>
      </c>
      <c r="J1599" s="76">
        <f t="shared" si="147"/>
        <v>352</v>
      </c>
      <c r="K1599" s="76">
        <f t="shared" si="148"/>
        <v>352</v>
      </c>
      <c r="L1599" s="76">
        <f t="shared" si="149"/>
        <v>0</v>
      </c>
      <c r="M1599" s="14" t="str">
        <f>IFERROR(IFERROR(INDEX(Reference!$C:$C,MATCH(VALUE(LEFT(B1599,(FIND("-",B1599,1)-1))),Reference!$B:$B,0)),INDEX(Reference!$C:$C,MATCH((LEFT(B1599,(FIND("-",B1599,1)-1))),Reference!$B:$B,0))),IFERROR(IF(FIND("-",B1599),"Asset Management",""),""))</f>
        <v>DBU/Power Systems Tech</v>
      </c>
      <c r="N1599" s="14" t="str">
        <f>_xlfn.IFNA(INDEX(Reference!$M:$N,MATCH($C1599,Reference!$M:$M,0),2),"Exclude")</f>
        <v>Union Labor</v>
      </c>
      <c r="O1599" s="14" t="str">
        <f>VLOOKUP(X1599,'Department Detail'!$A$2:$F$5229,5,FALSE)</f>
        <v>System Operations</v>
      </c>
      <c r="W1599" s="26"/>
      <c r="X1599">
        <v>2002</v>
      </c>
    </row>
    <row r="1600" spans="2:24" ht="15" thickBot="1" x14ac:dyDescent="0.35">
      <c r="B1600" s="57" t="s">
        <v>775</v>
      </c>
      <c r="C1600" s="57" t="s">
        <v>202</v>
      </c>
      <c r="D1600" s="193">
        <v>606.04</v>
      </c>
      <c r="F1600" s="76">
        <f>IF(AND(LEFT($C1600,4)&lt;&gt;"8310")*OR(_xlfn.IFNA(MATCH(LEFT($B1600,8),Reference!$E:$E,0),0),(_xlfn.IFNA(MATCH(MID($B1600,5,4),Reference!$E:$E,0),0))),$D1600,)</f>
        <v>0</v>
      </c>
      <c r="G1600" s="76">
        <f t="shared" si="145"/>
        <v>0</v>
      </c>
      <c r="H1600" s="76">
        <f t="shared" si="146"/>
        <v>0</v>
      </c>
      <c r="I1600" s="194">
        <f>IF(AND(F1600=0,G1600=0,H1600=0,_xlfn.IFNA(MATCH(LEFT($B1600,8),Reference!$G:$G,0),0)),0,
IF(AND(F1600=0,G1600=0,H1600=0,_xlfn.IFNA(MATCH(LEFT($B1600,8),Reference!$H:$H,0),0)),$D1600,
IF(AND(F1600=0,G1600=0,H1600=0,_xlfn.IFNA(MATCH(LEFT($C1600,4),Reference!$H:$H,0),0)),$D1600,
IF((AND(F1600=0,G1600=0,H1600=0,(_xlfn.IFNA(MATCH(LEFT($B1600,4),Reference!$H:$H,0),0)))),$D1600,
IF(AND(F1600=0,G1600=0,H1600=0,_xlfn.IFNA(MATCH(MID($B1600,5,4),Reference!$H:$H,0),0),LEFT($C1600,4)&lt;&gt;"8865"),$D1600,0)))))</f>
        <v>0</v>
      </c>
      <c r="J1600" s="76">
        <f t="shared" si="147"/>
        <v>606.04</v>
      </c>
      <c r="K1600" s="76">
        <f t="shared" si="148"/>
        <v>606.04</v>
      </c>
      <c r="L1600" s="76">
        <f t="shared" si="149"/>
        <v>0</v>
      </c>
      <c r="M1600" s="14" t="str">
        <f>IFERROR(IFERROR(INDEX(Reference!$C:$C,MATCH(VALUE(LEFT(B1600,(FIND("-",B1600,1)-1))),Reference!$B:$B,0)),INDEX(Reference!$C:$C,MATCH((LEFT(B1600,(FIND("-",B1600,1)-1))),Reference!$B:$B,0))),IFERROR(IF(FIND("-",B1600),"Asset Management",""),""))</f>
        <v>DBU/Power Systems Tech</v>
      </c>
      <c r="N1600" s="14" t="str">
        <f>_xlfn.IFNA(INDEX(Reference!$M:$N,MATCH($C1600,Reference!$M:$M,0),2),"Exclude")</f>
        <v>Nonlabor</v>
      </c>
      <c r="O1600" s="14" t="str">
        <f>VLOOKUP(X1600,'Department Detail'!$A$2:$F$5229,5,FALSE)</f>
        <v>System Operations</v>
      </c>
      <c r="W1600" s="26"/>
      <c r="X1600">
        <v>2002</v>
      </c>
    </row>
    <row r="1601" spans="2:24" ht="15" thickBot="1" x14ac:dyDescent="0.35">
      <c r="B1601" s="57" t="s">
        <v>775</v>
      </c>
      <c r="C1601" s="57" t="s">
        <v>231</v>
      </c>
      <c r="D1601" s="193">
        <v>108.2</v>
      </c>
      <c r="F1601" s="76">
        <f>IF(AND(LEFT($C1601,4)&lt;&gt;"8310")*OR(_xlfn.IFNA(MATCH(LEFT($B1601,8),Reference!$E:$E,0),0),(_xlfn.IFNA(MATCH(MID($B1601,5,4),Reference!$E:$E,0),0))),$D1601,)</f>
        <v>0</v>
      </c>
      <c r="G1601" s="76">
        <f t="shared" si="145"/>
        <v>0</v>
      </c>
      <c r="H1601" s="76">
        <f t="shared" si="146"/>
        <v>0</v>
      </c>
      <c r="I1601" s="194">
        <f>IF(AND(F1601=0,G1601=0,H1601=0,_xlfn.IFNA(MATCH(LEFT($B1601,8),Reference!$G:$G,0),0)),0,
IF(AND(F1601=0,G1601=0,H1601=0,_xlfn.IFNA(MATCH(LEFT($B1601,8),Reference!$H:$H,0),0)),$D1601,
IF(AND(F1601=0,G1601=0,H1601=0,_xlfn.IFNA(MATCH(LEFT($C1601,4),Reference!$H:$H,0),0)),$D1601,
IF((AND(F1601=0,G1601=0,H1601=0,(_xlfn.IFNA(MATCH(LEFT($B1601,4),Reference!$H:$H,0),0)))),$D1601,
IF(AND(F1601=0,G1601=0,H1601=0,_xlfn.IFNA(MATCH(MID($B1601,5,4),Reference!$H:$H,0),0),LEFT($C1601,4)&lt;&gt;"8865"),$D1601,0)))))</f>
        <v>0</v>
      </c>
      <c r="J1601" s="76">
        <f t="shared" si="147"/>
        <v>108.2</v>
      </c>
      <c r="K1601" s="76">
        <f t="shared" si="148"/>
        <v>108.2</v>
      </c>
      <c r="L1601" s="76">
        <f t="shared" si="149"/>
        <v>0</v>
      </c>
      <c r="M1601" s="14" t="str">
        <f>IFERROR(IFERROR(INDEX(Reference!$C:$C,MATCH(VALUE(LEFT(B1601,(FIND("-",B1601,1)-1))),Reference!$B:$B,0)),INDEX(Reference!$C:$C,MATCH((LEFT(B1601,(FIND("-",B1601,1)-1))),Reference!$B:$B,0))),IFERROR(IF(FIND("-",B1601),"Asset Management",""),""))</f>
        <v>DBU/Power Systems Tech</v>
      </c>
      <c r="N1601" s="14" t="str">
        <f>_xlfn.IFNA(INDEX(Reference!$M:$N,MATCH($C1601,Reference!$M:$M,0),2),"Exclude")</f>
        <v>Nonlabor</v>
      </c>
      <c r="O1601" s="14" t="str">
        <f>VLOOKUP(X1601,'Department Detail'!$A$2:$F$5229,5,FALSE)</f>
        <v>System Operations</v>
      </c>
      <c r="W1601" s="26"/>
      <c r="X1601">
        <v>2002</v>
      </c>
    </row>
    <row r="1602" spans="2:24" ht="15" thickBot="1" x14ac:dyDescent="0.35">
      <c r="B1602" s="57" t="s">
        <v>775</v>
      </c>
      <c r="C1602" s="57" t="s">
        <v>182</v>
      </c>
      <c r="D1602" s="193">
        <v>11581.255999999999</v>
      </c>
      <c r="F1602" s="76">
        <f>IF(AND(LEFT($C1602,4)&lt;&gt;"8310")*OR(_xlfn.IFNA(MATCH(LEFT($B1602,8),Reference!$E:$E,0),0),(_xlfn.IFNA(MATCH(MID($B1602,5,4),Reference!$E:$E,0),0))),$D1602,)</f>
        <v>0</v>
      </c>
      <c r="G1602" s="76">
        <f t="shared" si="145"/>
        <v>0</v>
      </c>
      <c r="H1602" s="76">
        <f t="shared" si="146"/>
        <v>0</v>
      </c>
      <c r="I1602" s="194">
        <f>IF(AND(F1602=0,G1602=0,H1602=0,_xlfn.IFNA(MATCH(LEFT($B1602,8),Reference!$G:$G,0),0)),0,
IF(AND(F1602=0,G1602=0,H1602=0,_xlfn.IFNA(MATCH(LEFT($B1602,8),Reference!$H:$H,0),0)),$D1602,
IF(AND(F1602=0,G1602=0,H1602=0,_xlfn.IFNA(MATCH(LEFT($C1602,4),Reference!$H:$H,0),0)),$D1602,
IF((AND(F1602=0,G1602=0,H1602=0,(_xlfn.IFNA(MATCH(LEFT($B1602,4),Reference!$H:$H,0),0)))),$D1602,
IF(AND(F1602=0,G1602=0,H1602=0,_xlfn.IFNA(MATCH(MID($B1602,5,4),Reference!$H:$H,0),0),LEFT($C1602,4)&lt;&gt;"8865"),$D1602,0)))))</f>
        <v>0</v>
      </c>
      <c r="J1602" s="76">
        <f t="shared" si="147"/>
        <v>11581.255999999999</v>
      </c>
      <c r="K1602" s="76">
        <f t="shared" si="148"/>
        <v>11581.255999999999</v>
      </c>
      <c r="L1602" s="76">
        <f t="shared" si="149"/>
        <v>0</v>
      </c>
      <c r="M1602" s="14" t="str">
        <f>IFERROR(IFERROR(INDEX(Reference!$C:$C,MATCH(VALUE(LEFT(B1602,(FIND("-",B1602,1)-1))),Reference!$B:$B,0)),INDEX(Reference!$C:$C,MATCH((LEFT(B1602,(FIND("-",B1602,1)-1))),Reference!$B:$B,0))),IFERROR(IF(FIND("-",B1602),"Asset Management",""),""))</f>
        <v>DBU/Power Systems Tech</v>
      </c>
      <c r="N1602" s="14" t="str">
        <f>_xlfn.IFNA(INDEX(Reference!$M:$N,MATCH($C1602,Reference!$M:$M,0),2),"Exclude")</f>
        <v>Nonlabor</v>
      </c>
      <c r="O1602" s="14" t="str">
        <f>VLOOKUP(X1602,'Department Detail'!$A$2:$F$5229,5,FALSE)</f>
        <v>System Operations</v>
      </c>
      <c r="W1602" s="26"/>
      <c r="X1602">
        <v>2002</v>
      </c>
    </row>
    <row r="1603" spans="2:24" ht="15" thickBot="1" x14ac:dyDescent="0.35">
      <c r="B1603" s="57" t="s">
        <v>775</v>
      </c>
      <c r="C1603" s="57" t="s">
        <v>191</v>
      </c>
      <c r="D1603" s="193">
        <v>13386.732</v>
      </c>
      <c r="F1603" s="76">
        <f>IF(AND(LEFT($C1603,4)&lt;&gt;"8310")*OR(_xlfn.IFNA(MATCH(LEFT($B1603,8),Reference!$E:$E,0),0),(_xlfn.IFNA(MATCH(MID($B1603,5,4),Reference!$E:$E,0),0))),$D1603,)</f>
        <v>0</v>
      </c>
      <c r="G1603" s="76">
        <f t="shared" si="145"/>
        <v>0</v>
      </c>
      <c r="H1603" s="76">
        <f t="shared" si="146"/>
        <v>0</v>
      </c>
      <c r="I1603" s="194">
        <f>IF(AND(F1603=0,G1603=0,H1603=0,_xlfn.IFNA(MATCH(LEFT($B1603,8),Reference!$G:$G,0),0)),0,
IF(AND(F1603=0,G1603=0,H1603=0,_xlfn.IFNA(MATCH(LEFT($B1603,8),Reference!$H:$H,0),0)),$D1603,
IF(AND(F1603=0,G1603=0,H1603=0,_xlfn.IFNA(MATCH(LEFT($C1603,4),Reference!$H:$H,0),0)),$D1603,
IF((AND(F1603=0,G1603=0,H1603=0,(_xlfn.IFNA(MATCH(LEFT($B1603,4),Reference!$H:$H,0),0)))),$D1603,
IF(AND(F1603=0,G1603=0,H1603=0,_xlfn.IFNA(MATCH(MID($B1603,5,4),Reference!$H:$H,0),0),LEFT($C1603,4)&lt;&gt;"8865"),$D1603,0)))))</f>
        <v>0</v>
      </c>
      <c r="J1603" s="76">
        <f t="shared" si="147"/>
        <v>13386.732</v>
      </c>
      <c r="K1603" s="76">
        <f t="shared" si="148"/>
        <v>13386.732</v>
      </c>
      <c r="L1603" s="76">
        <f t="shared" si="149"/>
        <v>0</v>
      </c>
      <c r="M1603" s="14" t="str">
        <f>IFERROR(IFERROR(INDEX(Reference!$C:$C,MATCH(VALUE(LEFT(B1603,(FIND("-",B1603,1)-1))),Reference!$B:$B,0)),INDEX(Reference!$C:$C,MATCH((LEFT(B1603,(FIND("-",B1603,1)-1))),Reference!$B:$B,0))),IFERROR(IF(FIND("-",B1603),"Asset Management",""),""))</f>
        <v>DBU/Power Systems Tech</v>
      </c>
      <c r="N1603" s="14" t="str">
        <f>_xlfn.IFNA(INDEX(Reference!$M:$N,MATCH($C1603,Reference!$M:$M,0),2),"Exclude")</f>
        <v>Union Labor</v>
      </c>
      <c r="O1603" s="14" t="str">
        <f>VLOOKUP(X1603,'Department Detail'!$A$2:$F$5229,5,FALSE)</f>
        <v>System Operations</v>
      </c>
      <c r="W1603" s="26"/>
      <c r="X1603">
        <v>2002</v>
      </c>
    </row>
    <row r="1604" spans="2:24" ht="15" thickBot="1" x14ac:dyDescent="0.35">
      <c r="B1604" s="57" t="s">
        <v>776</v>
      </c>
      <c r="C1604" s="57" t="s">
        <v>186</v>
      </c>
      <c r="D1604" s="193">
        <v>21379.258000000002</v>
      </c>
      <c r="F1604" s="76">
        <f>IF(AND(LEFT($C1604,4)&lt;&gt;"8310")*OR(_xlfn.IFNA(MATCH(LEFT($B1604,8),Reference!$E:$E,0),0),(_xlfn.IFNA(MATCH(MID($B1604,5,4),Reference!$E:$E,0),0))),$D1604,)</f>
        <v>0</v>
      </c>
      <c r="G1604" s="76">
        <f t="shared" si="145"/>
        <v>0</v>
      </c>
      <c r="H1604" s="76">
        <f t="shared" si="146"/>
        <v>0</v>
      </c>
      <c r="I1604" s="194">
        <f>IF(AND(F1604=0,G1604=0,H1604=0,_xlfn.IFNA(MATCH(LEFT($B1604,8),Reference!$G:$G,0),0)),0,
IF(AND(F1604=0,G1604=0,H1604=0,_xlfn.IFNA(MATCH(LEFT($B1604,8),Reference!$H:$H,0),0)),$D1604,
IF(AND(F1604=0,G1604=0,H1604=0,_xlfn.IFNA(MATCH(LEFT($C1604,4),Reference!$H:$H,0),0)),$D1604,
IF((AND(F1604=0,G1604=0,H1604=0,(_xlfn.IFNA(MATCH(LEFT($B1604,4),Reference!$H:$H,0),0)))),$D1604,
IF(AND(F1604=0,G1604=0,H1604=0,_xlfn.IFNA(MATCH(MID($B1604,5,4),Reference!$H:$H,0),0),LEFT($C1604,4)&lt;&gt;"8865"),$D1604,0)))))</f>
        <v>0</v>
      </c>
      <c r="J1604" s="76">
        <f t="shared" si="147"/>
        <v>21379.258000000002</v>
      </c>
      <c r="K1604" s="76">
        <f t="shared" si="148"/>
        <v>21379.258000000002</v>
      </c>
      <c r="L1604" s="76">
        <f t="shared" si="149"/>
        <v>0</v>
      </c>
      <c r="M1604" s="14" t="str">
        <f>IFERROR(IFERROR(INDEX(Reference!$C:$C,MATCH(VALUE(LEFT(B1604,(FIND("-",B1604,1)-1))),Reference!$B:$B,0)),INDEX(Reference!$C:$C,MATCH((LEFT(B1604,(FIND("-",B1604,1)-1))),Reference!$B:$B,0))),IFERROR(IF(FIND("-",B1604),"Asset Management",""),""))</f>
        <v>DBU/Power Systems Tech</v>
      </c>
      <c r="N1604" s="14" t="str">
        <f>_xlfn.IFNA(INDEX(Reference!$M:$N,MATCH($C1604,Reference!$M:$M,0),2),"Exclude")</f>
        <v>Union Labor</v>
      </c>
      <c r="O1604" s="14" t="str">
        <f>VLOOKUP(X1604,'Department Detail'!$A$2:$F$5229,5,FALSE)</f>
        <v>System Operations</v>
      </c>
      <c r="W1604" s="26"/>
      <c r="X1604">
        <v>2002</v>
      </c>
    </row>
    <row r="1605" spans="2:24" ht="15" thickBot="1" x14ac:dyDescent="0.35">
      <c r="B1605" s="57" t="s">
        <v>776</v>
      </c>
      <c r="C1605" s="57" t="s">
        <v>231</v>
      </c>
      <c r="D1605" s="193">
        <v>16.2</v>
      </c>
      <c r="F1605" s="76">
        <f>IF(AND(LEFT($C1605,4)&lt;&gt;"8310")*OR(_xlfn.IFNA(MATCH(LEFT($B1605,8),Reference!$E:$E,0),0),(_xlfn.IFNA(MATCH(MID($B1605,5,4),Reference!$E:$E,0),0))),$D1605,)</f>
        <v>0</v>
      </c>
      <c r="G1605" s="76">
        <f t="shared" si="145"/>
        <v>0</v>
      </c>
      <c r="H1605" s="76">
        <f t="shared" si="146"/>
        <v>0</v>
      </c>
      <c r="I1605" s="194">
        <f>IF(AND(F1605=0,G1605=0,H1605=0,_xlfn.IFNA(MATCH(LEFT($B1605,8),Reference!$G:$G,0),0)),0,
IF(AND(F1605=0,G1605=0,H1605=0,_xlfn.IFNA(MATCH(LEFT($B1605,8),Reference!$H:$H,0),0)),$D1605,
IF(AND(F1605=0,G1605=0,H1605=0,_xlfn.IFNA(MATCH(LEFT($C1605,4),Reference!$H:$H,0),0)),$D1605,
IF((AND(F1605=0,G1605=0,H1605=0,(_xlfn.IFNA(MATCH(LEFT($B1605,4),Reference!$H:$H,0),0)))),$D1605,
IF(AND(F1605=0,G1605=0,H1605=0,_xlfn.IFNA(MATCH(MID($B1605,5,4),Reference!$H:$H,0),0),LEFT($C1605,4)&lt;&gt;"8865"),$D1605,0)))))</f>
        <v>0</v>
      </c>
      <c r="J1605" s="76">
        <f t="shared" si="147"/>
        <v>16.2</v>
      </c>
      <c r="K1605" s="76">
        <f t="shared" si="148"/>
        <v>16.2</v>
      </c>
      <c r="L1605" s="76">
        <f t="shared" si="149"/>
        <v>0</v>
      </c>
      <c r="M1605" s="14" t="str">
        <f>IFERROR(IFERROR(INDEX(Reference!$C:$C,MATCH(VALUE(LEFT(B1605,(FIND("-",B1605,1)-1))),Reference!$B:$B,0)),INDEX(Reference!$C:$C,MATCH((LEFT(B1605,(FIND("-",B1605,1)-1))),Reference!$B:$B,0))),IFERROR(IF(FIND("-",B1605),"Asset Management",""),""))</f>
        <v>DBU/Power Systems Tech</v>
      </c>
      <c r="N1605" s="14" t="str">
        <f>_xlfn.IFNA(INDEX(Reference!$M:$N,MATCH($C1605,Reference!$M:$M,0),2),"Exclude")</f>
        <v>Nonlabor</v>
      </c>
      <c r="O1605" s="14" t="str">
        <f>VLOOKUP(X1605,'Department Detail'!$A$2:$F$5229,5,FALSE)</f>
        <v>System Operations</v>
      </c>
      <c r="W1605" s="26"/>
      <c r="X1605">
        <v>2002</v>
      </c>
    </row>
    <row r="1606" spans="2:24" ht="15" thickBot="1" x14ac:dyDescent="0.35">
      <c r="B1606" s="57" t="s">
        <v>776</v>
      </c>
      <c r="C1606" s="57" t="s">
        <v>182</v>
      </c>
      <c r="D1606" s="193">
        <v>1577.7339999999999</v>
      </c>
      <c r="F1606" s="76">
        <f>IF(AND(LEFT($C1606,4)&lt;&gt;"8310")*OR(_xlfn.IFNA(MATCH(LEFT($B1606,8),Reference!$E:$E,0),0),(_xlfn.IFNA(MATCH(MID($B1606,5,4),Reference!$E:$E,0),0))),$D1606,)</f>
        <v>0</v>
      </c>
      <c r="G1606" s="76">
        <f t="shared" si="145"/>
        <v>0</v>
      </c>
      <c r="H1606" s="76">
        <f t="shared" si="146"/>
        <v>0</v>
      </c>
      <c r="I1606" s="194">
        <f>IF(AND(F1606=0,G1606=0,H1606=0,_xlfn.IFNA(MATCH(LEFT($B1606,8),Reference!$G:$G,0),0)),0,
IF(AND(F1606=0,G1606=0,H1606=0,_xlfn.IFNA(MATCH(LEFT($B1606,8),Reference!$H:$H,0),0)),$D1606,
IF(AND(F1606=0,G1606=0,H1606=0,_xlfn.IFNA(MATCH(LEFT($C1606,4),Reference!$H:$H,0),0)),$D1606,
IF((AND(F1606=0,G1606=0,H1606=0,(_xlfn.IFNA(MATCH(LEFT($B1606,4),Reference!$H:$H,0),0)))),$D1606,
IF(AND(F1606=0,G1606=0,H1606=0,_xlfn.IFNA(MATCH(MID($B1606,5,4),Reference!$H:$H,0),0),LEFT($C1606,4)&lt;&gt;"8865"),$D1606,0)))))</f>
        <v>0</v>
      </c>
      <c r="J1606" s="76">
        <f t="shared" si="147"/>
        <v>1577.7339999999999</v>
      </c>
      <c r="K1606" s="76">
        <f t="shared" si="148"/>
        <v>1577.7339999999999</v>
      </c>
      <c r="L1606" s="76">
        <f t="shared" si="149"/>
        <v>0</v>
      </c>
      <c r="M1606" s="14" t="str">
        <f>IFERROR(IFERROR(INDEX(Reference!$C:$C,MATCH(VALUE(LEFT(B1606,(FIND("-",B1606,1)-1))),Reference!$B:$B,0)),INDEX(Reference!$C:$C,MATCH((LEFT(B1606,(FIND("-",B1606,1)-1))),Reference!$B:$B,0))),IFERROR(IF(FIND("-",B1606),"Asset Management",""),""))</f>
        <v>DBU/Power Systems Tech</v>
      </c>
      <c r="N1606" s="14" t="str">
        <f>_xlfn.IFNA(INDEX(Reference!$M:$N,MATCH($C1606,Reference!$M:$M,0),2),"Exclude")</f>
        <v>Nonlabor</v>
      </c>
      <c r="O1606" s="14" t="str">
        <f>VLOOKUP(X1606,'Department Detail'!$A$2:$F$5229,5,FALSE)</f>
        <v>System Operations</v>
      </c>
      <c r="W1606" s="26"/>
      <c r="X1606">
        <v>2002</v>
      </c>
    </row>
    <row r="1607" spans="2:24" ht="15" thickBot="1" x14ac:dyDescent="0.35">
      <c r="B1607" s="57" t="s">
        <v>776</v>
      </c>
      <c r="C1607" s="57" t="s">
        <v>191</v>
      </c>
      <c r="D1607" s="193">
        <v>4991.0240000000003</v>
      </c>
      <c r="F1607" s="76">
        <f>IF(AND(LEFT($C1607,4)&lt;&gt;"8310")*OR(_xlfn.IFNA(MATCH(LEFT($B1607,8),Reference!$E:$E,0),0),(_xlfn.IFNA(MATCH(MID($B1607,5,4),Reference!$E:$E,0),0))),$D1607,)</f>
        <v>0</v>
      </c>
      <c r="G1607" s="76">
        <f t="shared" si="145"/>
        <v>0</v>
      </c>
      <c r="H1607" s="76">
        <f t="shared" si="146"/>
        <v>0</v>
      </c>
      <c r="I1607" s="194">
        <f>IF(AND(F1607=0,G1607=0,H1607=0,_xlfn.IFNA(MATCH(LEFT($B1607,8),Reference!$G:$G,0),0)),0,
IF(AND(F1607=0,G1607=0,H1607=0,_xlfn.IFNA(MATCH(LEFT($B1607,8),Reference!$H:$H,0),0)),$D1607,
IF(AND(F1607=0,G1607=0,H1607=0,_xlfn.IFNA(MATCH(LEFT($C1607,4),Reference!$H:$H,0),0)),$D1607,
IF((AND(F1607=0,G1607=0,H1607=0,(_xlfn.IFNA(MATCH(LEFT($B1607,4),Reference!$H:$H,0),0)))),$D1607,
IF(AND(F1607=0,G1607=0,H1607=0,_xlfn.IFNA(MATCH(MID($B1607,5,4),Reference!$H:$H,0),0),LEFT($C1607,4)&lt;&gt;"8865"),$D1607,0)))))</f>
        <v>0</v>
      </c>
      <c r="J1607" s="76">
        <f t="shared" si="147"/>
        <v>4991.0240000000003</v>
      </c>
      <c r="K1607" s="76">
        <f t="shared" si="148"/>
        <v>4991.0240000000003</v>
      </c>
      <c r="L1607" s="76">
        <f t="shared" si="149"/>
        <v>0</v>
      </c>
      <c r="M1607" s="14" t="str">
        <f>IFERROR(IFERROR(INDEX(Reference!$C:$C,MATCH(VALUE(LEFT(B1607,(FIND("-",B1607,1)-1))),Reference!$B:$B,0)),INDEX(Reference!$C:$C,MATCH((LEFT(B1607,(FIND("-",B1607,1)-1))),Reference!$B:$B,0))),IFERROR(IF(FIND("-",B1607),"Asset Management",""),""))</f>
        <v>DBU/Power Systems Tech</v>
      </c>
      <c r="N1607" s="14" t="str">
        <f>_xlfn.IFNA(INDEX(Reference!$M:$N,MATCH($C1607,Reference!$M:$M,0),2),"Exclude")</f>
        <v>Union Labor</v>
      </c>
      <c r="O1607" s="14" t="str">
        <f>VLOOKUP(X1607,'Department Detail'!$A$2:$F$5229,5,FALSE)</f>
        <v>System Operations</v>
      </c>
      <c r="W1607" s="26"/>
      <c r="X1607">
        <v>2002</v>
      </c>
    </row>
    <row r="1608" spans="2:24" ht="15" thickBot="1" x14ac:dyDescent="0.35">
      <c r="B1608" s="57" t="s">
        <v>777</v>
      </c>
      <c r="C1608" s="57" t="s">
        <v>186</v>
      </c>
      <c r="D1608" s="193">
        <v>23000.297999999999</v>
      </c>
      <c r="F1608" s="76">
        <f>IF(AND(LEFT($C1608,4)&lt;&gt;"8310")*OR(_xlfn.IFNA(MATCH(LEFT($B1608,8),Reference!$E:$E,0),0),(_xlfn.IFNA(MATCH(MID($B1608,5,4),Reference!$E:$E,0),0))),$D1608,)</f>
        <v>0</v>
      </c>
      <c r="G1608" s="76">
        <f t="shared" si="145"/>
        <v>0</v>
      </c>
      <c r="H1608" s="76">
        <f t="shared" si="146"/>
        <v>0</v>
      </c>
      <c r="I1608" s="194">
        <f>IF(AND(F1608=0,G1608=0,H1608=0,_xlfn.IFNA(MATCH(LEFT($B1608,8),Reference!$G:$G,0),0)),0,
IF(AND(F1608=0,G1608=0,H1608=0,_xlfn.IFNA(MATCH(LEFT($B1608,8),Reference!$H:$H,0),0)),$D1608,
IF(AND(F1608=0,G1608=0,H1608=0,_xlfn.IFNA(MATCH(LEFT($C1608,4),Reference!$H:$H,0),0)),$D1608,
IF((AND(F1608=0,G1608=0,H1608=0,(_xlfn.IFNA(MATCH(LEFT($B1608,4),Reference!$H:$H,0),0)))),$D1608,
IF(AND(F1608=0,G1608=0,H1608=0,_xlfn.IFNA(MATCH(MID($B1608,5,4),Reference!$H:$H,0),0),LEFT($C1608,4)&lt;&gt;"8865"),$D1608,0)))))</f>
        <v>0</v>
      </c>
      <c r="J1608" s="76">
        <f t="shared" si="147"/>
        <v>23000.297999999999</v>
      </c>
      <c r="K1608" s="76">
        <f t="shared" si="148"/>
        <v>23000.297999999999</v>
      </c>
      <c r="L1608" s="76">
        <f t="shared" si="149"/>
        <v>0</v>
      </c>
      <c r="M1608" s="14" t="str">
        <f>IFERROR(IFERROR(INDEX(Reference!$C:$C,MATCH(VALUE(LEFT(B1608,(FIND("-",B1608,1)-1))),Reference!$B:$B,0)),INDEX(Reference!$C:$C,MATCH((LEFT(B1608,(FIND("-",B1608,1)-1))),Reference!$B:$B,0))),IFERROR(IF(FIND("-",B1608),"Asset Management",""),""))</f>
        <v>DBU/Power Systems Tech</v>
      </c>
      <c r="N1608" s="14" t="str">
        <f>_xlfn.IFNA(INDEX(Reference!$M:$N,MATCH($C1608,Reference!$M:$M,0),2),"Exclude")</f>
        <v>Union Labor</v>
      </c>
      <c r="O1608" s="14" t="str">
        <f>VLOOKUP(X1608,'Department Detail'!$A$2:$F$5229,5,FALSE)</f>
        <v>System Operations</v>
      </c>
      <c r="W1608" s="26"/>
      <c r="X1608">
        <v>2002</v>
      </c>
    </row>
    <row r="1609" spans="2:24" ht="15" thickBot="1" x14ac:dyDescent="0.35">
      <c r="B1609" s="57" t="s">
        <v>777</v>
      </c>
      <c r="C1609" s="57" t="s">
        <v>197</v>
      </c>
      <c r="D1609" s="193">
        <v>81.711999999999989</v>
      </c>
      <c r="F1609" s="76">
        <f>IF(AND(LEFT($C1609,4)&lt;&gt;"8310")*OR(_xlfn.IFNA(MATCH(LEFT($B1609,8),Reference!$E:$E,0),0),(_xlfn.IFNA(MATCH(MID($B1609,5,4),Reference!$E:$E,0),0))),$D1609,)</f>
        <v>0</v>
      </c>
      <c r="G1609" s="76">
        <f t="shared" si="145"/>
        <v>0</v>
      </c>
      <c r="H1609" s="76">
        <f t="shared" si="146"/>
        <v>0</v>
      </c>
      <c r="I1609" s="194">
        <f>IF(AND(F1609=0,G1609=0,H1609=0,_xlfn.IFNA(MATCH(LEFT($B1609,8),Reference!$G:$G,0),0)),0,
IF(AND(F1609=0,G1609=0,H1609=0,_xlfn.IFNA(MATCH(LEFT($B1609,8),Reference!$H:$H,0),0)),$D1609,
IF(AND(F1609=0,G1609=0,H1609=0,_xlfn.IFNA(MATCH(LEFT($C1609,4),Reference!$H:$H,0),0)),$D1609,
IF((AND(F1609=0,G1609=0,H1609=0,(_xlfn.IFNA(MATCH(LEFT($B1609,4),Reference!$H:$H,0),0)))),$D1609,
IF(AND(F1609=0,G1609=0,H1609=0,_xlfn.IFNA(MATCH(MID($B1609,5,4),Reference!$H:$H,0),0),LEFT($C1609,4)&lt;&gt;"8865"),$D1609,0)))))</f>
        <v>0</v>
      </c>
      <c r="J1609" s="76">
        <f t="shared" si="147"/>
        <v>81.711999999999989</v>
      </c>
      <c r="K1609" s="76">
        <f t="shared" si="148"/>
        <v>81.711999999999989</v>
      </c>
      <c r="L1609" s="76">
        <f t="shared" si="149"/>
        <v>0</v>
      </c>
      <c r="M1609" s="14" t="str">
        <f>IFERROR(IFERROR(INDEX(Reference!$C:$C,MATCH(VALUE(LEFT(B1609,(FIND("-",B1609,1)-1))),Reference!$B:$B,0)),INDEX(Reference!$C:$C,MATCH((LEFT(B1609,(FIND("-",B1609,1)-1))),Reference!$B:$B,0))),IFERROR(IF(FIND("-",B1609),"Asset Management",""),""))</f>
        <v>DBU/Power Systems Tech</v>
      </c>
      <c r="N1609" s="14" t="str">
        <f>_xlfn.IFNA(INDEX(Reference!$M:$N,MATCH($C1609,Reference!$M:$M,0),2),"Exclude")</f>
        <v>Union Labor</v>
      </c>
      <c r="O1609" s="14" t="str">
        <f>VLOOKUP(X1609,'Department Detail'!$A$2:$F$5229,5,FALSE)</f>
        <v>System Operations</v>
      </c>
      <c r="W1609" s="26"/>
      <c r="X1609">
        <v>2002</v>
      </c>
    </row>
    <row r="1610" spans="2:24" ht="15" thickBot="1" x14ac:dyDescent="0.35">
      <c r="B1610" s="57" t="s">
        <v>777</v>
      </c>
      <c r="C1610" s="57" t="s">
        <v>231</v>
      </c>
      <c r="D1610" s="193">
        <v>32.200000000000003</v>
      </c>
      <c r="F1610" s="76">
        <f>IF(AND(LEFT($C1610,4)&lt;&gt;"8310")*OR(_xlfn.IFNA(MATCH(LEFT($B1610,8),Reference!$E:$E,0),0),(_xlfn.IFNA(MATCH(MID($B1610,5,4),Reference!$E:$E,0),0))),$D1610,)</f>
        <v>0</v>
      </c>
      <c r="G1610" s="76">
        <f t="shared" si="145"/>
        <v>0</v>
      </c>
      <c r="H1610" s="76">
        <f t="shared" si="146"/>
        <v>0</v>
      </c>
      <c r="I1610" s="194">
        <f>IF(AND(F1610=0,G1610=0,H1610=0,_xlfn.IFNA(MATCH(LEFT($B1610,8),Reference!$G:$G,0),0)),0,
IF(AND(F1610=0,G1610=0,H1610=0,_xlfn.IFNA(MATCH(LEFT($B1610,8),Reference!$H:$H,0),0)),$D1610,
IF(AND(F1610=0,G1610=0,H1610=0,_xlfn.IFNA(MATCH(LEFT($C1610,4),Reference!$H:$H,0),0)),$D1610,
IF((AND(F1610=0,G1610=0,H1610=0,(_xlfn.IFNA(MATCH(LEFT($B1610,4),Reference!$H:$H,0),0)))),$D1610,
IF(AND(F1610=0,G1610=0,H1610=0,_xlfn.IFNA(MATCH(MID($B1610,5,4),Reference!$H:$H,0),0),LEFT($C1610,4)&lt;&gt;"8865"),$D1610,0)))))</f>
        <v>0</v>
      </c>
      <c r="J1610" s="76">
        <f t="shared" si="147"/>
        <v>32.200000000000003</v>
      </c>
      <c r="K1610" s="76">
        <f t="shared" si="148"/>
        <v>32.200000000000003</v>
      </c>
      <c r="L1610" s="76">
        <f t="shared" si="149"/>
        <v>0</v>
      </c>
      <c r="M1610" s="14" t="str">
        <f>IFERROR(IFERROR(INDEX(Reference!$C:$C,MATCH(VALUE(LEFT(B1610,(FIND("-",B1610,1)-1))),Reference!$B:$B,0)),INDEX(Reference!$C:$C,MATCH((LEFT(B1610,(FIND("-",B1610,1)-1))),Reference!$B:$B,0))),IFERROR(IF(FIND("-",B1610),"Asset Management",""),""))</f>
        <v>DBU/Power Systems Tech</v>
      </c>
      <c r="N1610" s="14" t="str">
        <f>_xlfn.IFNA(INDEX(Reference!$M:$N,MATCH($C1610,Reference!$M:$M,0),2),"Exclude")</f>
        <v>Nonlabor</v>
      </c>
      <c r="O1610" s="14" t="str">
        <f>VLOOKUP(X1610,'Department Detail'!$A$2:$F$5229,5,FALSE)</f>
        <v>System Operations</v>
      </c>
      <c r="W1610" s="26"/>
      <c r="X1610">
        <v>2002</v>
      </c>
    </row>
    <row r="1611" spans="2:24" ht="15" thickBot="1" x14ac:dyDescent="0.35">
      <c r="B1611" s="57" t="s">
        <v>777</v>
      </c>
      <c r="C1611" s="57" t="s">
        <v>208</v>
      </c>
      <c r="D1611" s="193">
        <v>607.88</v>
      </c>
      <c r="F1611" s="76">
        <f>IF(AND(LEFT($C1611,4)&lt;&gt;"8310")*OR(_xlfn.IFNA(MATCH(LEFT($B1611,8),Reference!$E:$E,0),0),(_xlfn.IFNA(MATCH(MID($B1611,5,4),Reference!$E:$E,0),0))),$D1611,)</f>
        <v>0</v>
      </c>
      <c r="G1611" s="76">
        <f t="shared" si="145"/>
        <v>0</v>
      </c>
      <c r="H1611" s="76">
        <f t="shared" si="146"/>
        <v>0</v>
      </c>
      <c r="I1611" s="194">
        <f>IF(AND(F1611=0,G1611=0,H1611=0,_xlfn.IFNA(MATCH(LEFT($B1611,8),Reference!$G:$G,0),0)),0,
IF(AND(F1611=0,G1611=0,H1611=0,_xlfn.IFNA(MATCH(LEFT($B1611,8),Reference!$H:$H,0),0)),$D1611,
IF(AND(F1611=0,G1611=0,H1611=0,_xlfn.IFNA(MATCH(LEFT($C1611,4),Reference!$H:$H,0),0)),$D1611,
IF((AND(F1611=0,G1611=0,H1611=0,(_xlfn.IFNA(MATCH(LEFT($B1611,4),Reference!$H:$H,0),0)))),$D1611,
IF(AND(F1611=0,G1611=0,H1611=0,_xlfn.IFNA(MATCH(MID($B1611,5,4),Reference!$H:$H,0),0),LEFT($C1611,4)&lt;&gt;"8865"),$D1611,0)))))</f>
        <v>0</v>
      </c>
      <c r="J1611" s="76">
        <f t="shared" si="147"/>
        <v>607.88</v>
      </c>
      <c r="K1611" s="76">
        <f t="shared" si="148"/>
        <v>607.88</v>
      </c>
      <c r="L1611" s="76">
        <f t="shared" si="149"/>
        <v>0</v>
      </c>
      <c r="M1611" s="14" t="str">
        <f>IFERROR(IFERROR(INDEX(Reference!$C:$C,MATCH(VALUE(LEFT(B1611,(FIND("-",B1611,1)-1))),Reference!$B:$B,0)),INDEX(Reference!$C:$C,MATCH((LEFT(B1611,(FIND("-",B1611,1)-1))),Reference!$B:$B,0))),IFERROR(IF(FIND("-",B1611),"Asset Management",""),""))</f>
        <v>DBU/Power Systems Tech</v>
      </c>
      <c r="N1611" s="14" t="str">
        <f>_xlfn.IFNA(INDEX(Reference!$M:$N,MATCH($C1611,Reference!$M:$M,0),2),"Exclude")</f>
        <v>Inventory</v>
      </c>
      <c r="O1611" s="14" t="str">
        <f>VLOOKUP(X1611,'Department Detail'!$A$2:$F$5229,5,FALSE)</f>
        <v>System Operations</v>
      </c>
      <c r="W1611" s="26"/>
      <c r="X1611">
        <v>2002</v>
      </c>
    </row>
    <row r="1612" spans="2:24" ht="15" thickBot="1" x14ac:dyDescent="0.35">
      <c r="B1612" s="57" t="s">
        <v>777</v>
      </c>
      <c r="C1612" s="57" t="s">
        <v>182</v>
      </c>
      <c r="D1612" s="193">
        <v>1547.7939999999999</v>
      </c>
      <c r="F1612" s="76">
        <f>IF(AND(LEFT($C1612,4)&lt;&gt;"8310")*OR(_xlfn.IFNA(MATCH(LEFT($B1612,8),Reference!$E:$E,0),0),(_xlfn.IFNA(MATCH(MID($B1612,5,4),Reference!$E:$E,0),0))),$D1612,)</f>
        <v>0</v>
      </c>
      <c r="G1612" s="76">
        <f t="shared" si="145"/>
        <v>0</v>
      </c>
      <c r="H1612" s="76">
        <f t="shared" si="146"/>
        <v>0</v>
      </c>
      <c r="I1612" s="194">
        <f>IF(AND(F1612=0,G1612=0,H1612=0,_xlfn.IFNA(MATCH(LEFT($B1612,8),Reference!$G:$G,0),0)),0,
IF(AND(F1612=0,G1612=0,H1612=0,_xlfn.IFNA(MATCH(LEFT($B1612,8),Reference!$H:$H,0),0)),$D1612,
IF(AND(F1612=0,G1612=0,H1612=0,_xlfn.IFNA(MATCH(LEFT($C1612,4),Reference!$H:$H,0),0)),$D1612,
IF((AND(F1612=0,G1612=0,H1612=0,(_xlfn.IFNA(MATCH(LEFT($B1612,4),Reference!$H:$H,0),0)))),$D1612,
IF(AND(F1612=0,G1612=0,H1612=0,_xlfn.IFNA(MATCH(MID($B1612,5,4),Reference!$H:$H,0),0),LEFT($C1612,4)&lt;&gt;"8865"),$D1612,0)))))</f>
        <v>0</v>
      </c>
      <c r="J1612" s="76">
        <f t="shared" si="147"/>
        <v>1547.7939999999999</v>
      </c>
      <c r="K1612" s="76">
        <f t="shared" si="148"/>
        <v>1547.7939999999999</v>
      </c>
      <c r="L1612" s="76">
        <f t="shared" si="149"/>
        <v>0</v>
      </c>
      <c r="M1612" s="14" t="str">
        <f>IFERROR(IFERROR(INDEX(Reference!$C:$C,MATCH(VALUE(LEFT(B1612,(FIND("-",B1612,1)-1))),Reference!$B:$B,0)),INDEX(Reference!$C:$C,MATCH((LEFT(B1612,(FIND("-",B1612,1)-1))),Reference!$B:$B,0))),IFERROR(IF(FIND("-",B1612),"Asset Management",""),""))</f>
        <v>DBU/Power Systems Tech</v>
      </c>
      <c r="N1612" s="14" t="str">
        <f>_xlfn.IFNA(INDEX(Reference!$M:$N,MATCH($C1612,Reference!$M:$M,0),2),"Exclude")</f>
        <v>Nonlabor</v>
      </c>
      <c r="O1612" s="14" t="str">
        <f>VLOOKUP(X1612,'Department Detail'!$A$2:$F$5229,5,FALSE)</f>
        <v>System Operations</v>
      </c>
      <c r="W1612" s="26"/>
      <c r="X1612">
        <v>2002</v>
      </c>
    </row>
    <row r="1613" spans="2:24" ht="15" thickBot="1" x14ac:dyDescent="0.35">
      <c r="B1613" s="57" t="s">
        <v>777</v>
      </c>
      <c r="C1613" s="57" t="s">
        <v>211</v>
      </c>
      <c r="D1613" s="193">
        <v>-607.88</v>
      </c>
      <c r="F1613" s="76">
        <f>IF(AND(LEFT($C1613,4)&lt;&gt;"8310")*OR(_xlfn.IFNA(MATCH(LEFT($B1613,8),Reference!$E:$E,0),0),(_xlfn.IFNA(MATCH(MID($B1613,5,4),Reference!$E:$E,0),0))),$D1613,)</f>
        <v>0</v>
      </c>
      <c r="G1613" s="76">
        <f t="shared" si="145"/>
        <v>0</v>
      </c>
      <c r="H1613" s="76">
        <f t="shared" si="146"/>
        <v>0</v>
      </c>
      <c r="I1613" s="194">
        <f>IF(AND(F1613=0,G1613=0,H1613=0,_xlfn.IFNA(MATCH(LEFT($B1613,8),Reference!$G:$G,0),0)),0,
IF(AND(F1613=0,G1613=0,H1613=0,_xlfn.IFNA(MATCH(LEFT($B1613,8),Reference!$H:$H,0),0)),$D1613,
IF(AND(F1613=0,G1613=0,H1613=0,_xlfn.IFNA(MATCH(LEFT($C1613,4),Reference!$H:$H,0),0)),$D1613,
IF((AND(F1613=0,G1613=0,H1613=0,(_xlfn.IFNA(MATCH(LEFT($B1613,4),Reference!$H:$H,0),0)))),$D1613,
IF(AND(F1613=0,G1613=0,H1613=0,_xlfn.IFNA(MATCH(MID($B1613,5,4),Reference!$H:$H,0),0),LEFT($C1613,4)&lt;&gt;"8865"),$D1613,0)))))</f>
        <v>0</v>
      </c>
      <c r="J1613" s="76">
        <f t="shared" si="147"/>
        <v>-607.88</v>
      </c>
      <c r="K1613" s="76">
        <f t="shared" si="148"/>
        <v>-607.88</v>
      </c>
      <c r="L1613" s="76">
        <f t="shared" si="149"/>
        <v>0</v>
      </c>
      <c r="M1613" s="14" t="str">
        <f>IFERROR(IFERROR(INDEX(Reference!$C:$C,MATCH(VALUE(LEFT(B1613,(FIND("-",B1613,1)-1))),Reference!$B:$B,0)),INDEX(Reference!$C:$C,MATCH((LEFT(B1613,(FIND("-",B1613,1)-1))),Reference!$B:$B,0))),IFERROR(IF(FIND("-",B1613),"Asset Management",""),""))</f>
        <v>DBU/Power Systems Tech</v>
      </c>
      <c r="N1613" s="14" t="str">
        <f>_xlfn.IFNA(INDEX(Reference!$M:$N,MATCH($C1613,Reference!$M:$M,0),2),"Exclude")</f>
        <v>Inventory</v>
      </c>
      <c r="O1613" s="14" t="str">
        <f>VLOOKUP(X1613,'Department Detail'!$A$2:$F$5229,5,FALSE)</f>
        <v>System Operations</v>
      </c>
      <c r="W1613" s="26"/>
      <c r="X1613">
        <v>2002</v>
      </c>
    </row>
    <row r="1614" spans="2:24" ht="15" thickBot="1" x14ac:dyDescent="0.35">
      <c r="B1614" s="57" t="s">
        <v>777</v>
      </c>
      <c r="C1614" s="57" t="s">
        <v>191</v>
      </c>
      <c r="D1614" s="193">
        <v>5475.2880000000005</v>
      </c>
      <c r="F1614" s="76">
        <f>IF(AND(LEFT($C1614,4)&lt;&gt;"8310")*OR(_xlfn.IFNA(MATCH(LEFT($B1614,8),Reference!$E:$E,0),0),(_xlfn.IFNA(MATCH(MID($B1614,5,4),Reference!$E:$E,0),0))),$D1614,)</f>
        <v>0</v>
      </c>
      <c r="G1614" s="76">
        <f t="shared" si="145"/>
        <v>0</v>
      </c>
      <c r="H1614" s="76">
        <f t="shared" si="146"/>
        <v>0</v>
      </c>
      <c r="I1614" s="194">
        <f>IF(AND(F1614=0,G1614=0,H1614=0,_xlfn.IFNA(MATCH(LEFT($B1614,8),Reference!$G:$G,0),0)),0,
IF(AND(F1614=0,G1614=0,H1614=0,_xlfn.IFNA(MATCH(LEFT($B1614,8),Reference!$H:$H,0),0)),$D1614,
IF(AND(F1614=0,G1614=0,H1614=0,_xlfn.IFNA(MATCH(LEFT($C1614,4),Reference!$H:$H,0),0)),$D1614,
IF((AND(F1614=0,G1614=0,H1614=0,(_xlfn.IFNA(MATCH(LEFT($B1614,4),Reference!$H:$H,0),0)))),$D1614,
IF(AND(F1614=0,G1614=0,H1614=0,_xlfn.IFNA(MATCH(MID($B1614,5,4),Reference!$H:$H,0),0),LEFT($C1614,4)&lt;&gt;"8865"),$D1614,0)))))</f>
        <v>0</v>
      </c>
      <c r="J1614" s="76">
        <f t="shared" si="147"/>
        <v>5475.2880000000005</v>
      </c>
      <c r="K1614" s="76">
        <f t="shared" si="148"/>
        <v>5475.2880000000005</v>
      </c>
      <c r="L1614" s="76">
        <f t="shared" si="149"/>
        <v>0</v>
      </c>
      <c r="M1614" s="14" t="str">
        <f>IFERROR(IFERROR(INDEX(Reference!$C:$C,MATCH(VALUE(LEFT(B1614,(FIND("-",B1614,1)-1))),Reference!$B:$B,0)),INDEX(Reference!$C:$C,MATCH((LEFT(B1614,(FIND("-",B1614,1)-1))),Reference!$B:$B,0))),IFERROR(IF(FIND("-",B1614),"Asset Management",""),""))</f>
        <v>DBU/Power Systems Tech</v>
      </c>
      <c r="N1614" s="14" t="str">
        <f>_xlfn.IFNA(INDEX(Reference!$M:$N,MATCH($C1614,Reference!$M:$M,0),2),"Exclude")</f>
        <v>Union Labor</v>
      </c>
      <c r="O1614" s="14" t="str">
        <f>VLOOKUP(X1614,'Department Detail'!$A$2:$F$5229,5,FALSE)</f>
        <v>System Operations</v>
      </c>
      <c r="W1614" s="26"/>
      <c r="X1614">
        <v>2002</v>
      </c>
    </row>
    <row r="1615" spans="2:24" ht="15" thickBot="1" x14ac:dyDescent="0.35">
      <c r="B1615" s="57" t="s">
        <v>778</v>
      </c>
      <c r="C1615" s="57" t="s">
        <v>186</v>
      </c>
      <c r="D1615" s="193">
        <v>503.11199999999997</v>
      </c>
      <c r="F1615" s="76">
        <f>IF(AND(LEFT($C1615,4)&lt;&gt;"8310")*OR(_xlfn.IFNA(MATCH(LEFT($B1615,8),Reference!$E:$E,0),0),(_xlfn.IFNA(MATCH(MID($B1615,5,4),Reference!$E:$E,0),0))),$D1615,)</f>
        <v>0</v>
      </c>
      <c r="G1615" s="76">
        <f t="shared" si="145"/>
        <v>0</v>
      </c>
      <c r="H1615" s="76">
        <f t="shared" si="146"/>
        <v>0</v>
      </c>
      <c r="I1615" s="194">
        <f>IF(AND(F1615=0,G1615=0,H1615=0,_xlfn.IFNA(MATCH(LEFT($B1615,8),Reference!$G:$G,0),0)),0,
IF(AND(F1615=0,G1615=0,H1615=0,_xlfn.IFNA(MATCH(LEFT($B1615,8),Reference!$H:$H,0),0)),$D1615,
IF(AND(F1615=0,G1615=0,H1615=0,_xlfn.IFNA(MATCH(LEFT($C1615,4),Reference!$H:$H,0),0)),$D1615,
IF((AND(F1615=0,G1615=0,H1615=0,(_xlfn.IFNA(MATCH(LEFT($B1615,4),Reference!$H:$H,0),0)))),$D1615,
IF(AND(F1615=0,G1615=0,H1615=0,_xlfn.IFNA(MATCH(MID($B1615,5,4),Reference!$H:$H,0),0),LEFT($C1615,4)&lt;&gt;"8865"),$D1615,0)))))</f>
        <v>0</v>
      </c>
      <c r="J1615" s="76">
        <f t="shared" si="147"/>
        <v>503.11199999999997</v>
      </c>
      <c r="K1615" s="76">
        <f t="shared" si="148"/>
        <v>503.11199999999997</v>
      </c>
      <c r="L1615" s="76">
        <f t="shared" si="149"/>
        <v>0</v>
      </c>
      <c r="M1615" s="14" t="str">
        <f>IFERROR(IFERROR(INDEX(Reference!$C:$C,MATCH(VALUE(LEFT(B1615,(FIND("-",B1615,1)-1))),Reference!$B:$B,0)),INDEX(Reference!$C:$C,MATCH((LEFT(B1615,(FIND("-",B1615,1)-1))),Reference!$B:$B,0))),IFERROR(IF(FIND("-",B1615),"Asset Management",""),""))</f>
        <v>DBU/Power Systems Tech</v>
      </c>
      <c r="N1615" s="14" t="str">
        <f>_xlfn.IFNA(INDEX(Reference!$M:$N,MATCH($C1615,Reference!$M:$M,0),2),"Exclude")</f>
        <v>Union Labor</v>
      </c>
      <c r="O1615" s="14" t="str">
        <f>VLOOKUP(X1615,'Department Detail'!$A$2:$F$5229,5,FALSE)</f>
        <v>System Operations</v>
      </c>
      <c r="W1615" s="26"/>
      <c r="X1615">
        <v>2002</v>
      </c>
    </row>
    <row r="1616" spans="2:24" ht="15" thickBot="1" x14ac:dyDescent="0.35">
      <c r="B1616" s="57" t="s">
        <v>778</v>
      </c>
      <c r="C1616" s="57" t="s">
        <v>191</v>
      </c>
      <c r="D1616" s="193">
        <v>141.65600000000001</v>
      </c>
      <c r="F1616" s="76">
        <f>IF(AND(LEFT($C1616,4)&lt;&gt;"8310")*OR(_xlfn.IFNA(MATCH(LEFT($B1616,8),Reference!$E:$E,0),0),(_xlfn.IFNA(MATCH(MID($B1616,5,4),Reference!$E:$E,0),0))),$D1616,)</f>
        <v>0</v>
      </c>
      <c r="G1616" s="76">
        <f t="shared" si="145"/>
        <v>0</v>
      </c>
      <c r="H1616" s="76">
        <f t="shared" si="146"/>
        <v>0</v>
      </c>
      <c r="I1616" s="194">
        <f>IF(AND(F1616=0,G1616=0,H1616=0,_xlfn.IFNA(MATCH(LEFT($B1616,8),Reference!$G:$G,0),0)),0,
IF(AND(F1616=0,G1616=0,H1616=0,_xlfn.IFNA(MATCH(LEFT($B1616,8),Reference!$H:$H,0),0)),$D1616,
IF(AND(F1616=0,G1616=0,H1616=0,_xlfn.IFNA(MATCH(LEFT($C1616,4),Reference!$H:$H,0),0)),$D1616,
IF((AND(F1616=0,G1616=0,H1616=0,(_xlfn.IFNA(MATCH(LEFT($B1616,4),Reference!$H:$H,0),0)))),$D1616,
IF(AND(F1616=0,G1616=0,H1616=0,_xlfn.IFNA(MATCH(MID($B1616,5,4),Reference!$H:$H,0),0),LEFT($C1616,4)&lt;&gt;"8865"),$D1616,0)))))</f>
        <v>0</v>
      </c>
      <c r="J1616" s="76">
        <f t="shared" si="147"/>
        <v>141.65600000000001</v>
      </c>
      <c r="K1616" s="76">
        <f t="shared" si="148"/>
        <v>141.65600000000001</v>
      </c>
      <c r="L1616" s="76">
        <f t="shared" si="149"/>
        <v>0</v>
      </c>
      <c r="M1616" s="14" t="str">
        <f>IFERROR(IFERROR(INDEX(Reference!$C:$C,MATCH(VALUE(LEFT(B1616,(FIND("-",B1616,1)-1))),Reference!$B:$B,0)),INDEX(Reference!$C:$C,MATCH((LEFT(B1616,(FIND("-",B1616,1)-1))),Reference!$B:$B,0))),IFERROR(IF(FIND("-",B1616),"Asset Management",""),""))</f>
        <v>DBU/Power Systems Tech</v>
      </c>
      <c r="N1616" s="14" t="str">
        <f>_xlfn.IFNA(INDEX(Reference!$M:$N,MATCH($C1616,Reference!$M:$M,0),2),"Exclude")</f>
        <v>Union Labor</v>
      </c>
      <c r="O1616" s="14" t="str">
        <f>VLOOKUP(X1616,'Department Detail'!$A$2:$F$5229,5,FALSE)</f>
        <v>System Operations</v>
      </c>
      <c r="W1616" s="26"/>
      <c r="X1616">
        <v>2151</v>
      </c>
    </row>
    <row r="1617" spans="2:24" ht="15" thickBot="1" x14ac:dyDescent="0.35">
      <c r="B1617" s="57" t="s">
        <v>779</v>
      </c>
      <c r="C1617" s="57" t="s">
        <v>190</v>
      </c>
      <c r="D1617" s="193">
        <v>1063.8</v>
      </c>
      <c r="F1617" s="76">
        <f>IF(AND(LEFT($C1617,4)&lt;&gt;"8310")*OR(_xlfn.IFNA(MATCH(LEFT($B1617,8),Reference!$E:$E,0),0),(_xlfn.IFNA(MATCH(MID($B1617,5,4),Reference!$E:$E,0),0))),$D1617,)</f>
        <v>0</v>
      </c>
      <c r="G1617" s="76">
        <f t="shared" si="145"/>
        <v>0</v>
      </c>
      <c r="H1617" s="76">
        <f t="shared" si="146"/>
        <v>0</v>
      </c>
      <c r="I1617" s="194">
        <f>IF(AND(F1617=0,G1617=0,H1617=0,_xlfn.IFNA(MATCH(LEFT($B1617,8),Reference!$G:$G,0),0)),0,
IF(AND(F1617=0,G1617=0,H1617=0,_xlfn.IFNA(MATCH(LEFT($B1617,8),Reference!$H:$H,0),0)),$D1617,
IF(AND(F1617=0,G1617=0,H1617=0,_xlfn.IFNA(MATCH(LEFT($C1617,4),Reference!$H:$H,0),0)),$D1617,
IF((AND(F1617=0,G1617=0,H1617=0,(_xlfn.IFNA(MATCH(LEFT($B1617,4),Reference!$H:$H,0),0)))),$D1617,
IF(AND(F1617=0,G1617=0,H1617=0,_xlfn.IFNA(MATCH(MID($B1617,5,4),Reference!$H:$H,0),0),LEFT($C1617,4)&lt;&gt;"8865"),$D1617,0)))))</f>
        <v>0</v>
      </c>
      <c r="J1617" s="76">
        <f t="shared" si="147"/>
        <v>1063.8</v>
      </c>
      <c r="K1617" s="76">
        <f t="shared" si="148"/>
        <v>1063.8</v>
      </c>
      <c r="L1617" s="76">
        <f t="shared" si="149"/>
        <v>0</v>
      </c>
      <c r="M1617" s="14" t="str">
        <f>IFERROR(IFERROR(INDEX(Reference!$C:$C,MATCH(VALUE(LEFT(B1617,(FIND("-",B1617,1)-1))),Reference!$B:$B,0)),INDEX(Reference!$C:$C,MATCH((LEFT(B1617,(FIND("-",B1617,1)-1))),Reference!$B:$B,0))),IFERROR(IF(FIND("-",B1617),"Asset Management",""),""))</f>
        <v>DBU/Power Systems Tech</v>
      </c>
      <c r="N1617" s="14" t="str">
        <f>_xlfn.IFNA(INDEX(Reference!$M:$N,MATCH($C1617,Reference!$M:$M,0),2),"Exclude")</f>
        <v>Nonlabor</v>
      </c>
      <c r="O1617" s="14" t="str">
        <f>VLOOKUP(X1617,'Department Detail'!$A$2:$F$5229,5,FALSE)</f>
        <v>System Operations</v>
      </c>
      <c r="W1617" s="26"/>
      <c r="X1617">
        <v>2151</v>
      </c>
    </row>
    <row r="1618" spans="2:24" ht="15" thickBot="1" x14ac:dyDescent="0.35">
      <c r="B1618" s="57" t="s">
        <v>779</v>
      </c>
      <c r="C1618" s="57" t="s">
        <v>186</v>
      </c>
      <c r="D1618" s="193">
        <v>344.4</v>
      </c>
      <c r="F1618" s="76">
        <f>IF(AND(LEFT($C1618,4)&lt;&gt;"8310")*OR(_xlfn.IFNA(MATCH(LEFT($B1618,8),Reference!$E:$E,0),0),(_xlfn.IFNA(MATCH(MID($B1618,5,4),Reference!$E:$E,0),0))),$D1618,)</f>
        <v>0</v>
      </c>
      <c r="G1618" s="76">
        <f t="shared" si="145"/>
        <v>0</v>
      </c>
      <c r="H1618" s="76">
        <f t="shared" si="146"/>
        <v>0</v>
      </c>
      <c r="I1618" s="194">
        <f>IF(AND(F1618=0,G1618=0,H1618=0,_xlfn.IFNA(MATCH(LEFT($B1618,8),Reference!$G:$G,0),0)),0,
IF(AND(F1618=0,G1618=0,H1618=0,_xlfn.IFNA(MATCH(LEFT($B1618,8),Reference!$H:$H,0),0)),$D1618,
IF(AND(F1618=0,G1618=0,H1618=0,_xlfn.IFNA(MATCH(LEFT($C1618,4),Reference!$H:$H,0),0)),$D1618,
IF((AND(F1618=0,G1618=0,H1618=0,(_xlfn.IFNA(MATCH(LEFT($B1618,4),Reference!$H:$H,0),0)))),$D1618,
IF(AND(F1618=0,G1618=0,H1618=0,_xlfn.IFNA(MATCH(MID($B1618,5,4),Reference!$H:$H,0),0),LEFT($C1618,4)&lt;&gt;"8865"),$D1618,0)))))</f>
        <v>0</v>
      </c>
      <c r="J1618" s="76">
        <f t="shared" si="147"/>
        <v>344.4</v>
      </c>
      <c r="K1618" s="76">
        <f t="shared" si="148"/>
        <v>344.4</v>
      </c>
      <c r="L1618" s="76">
        <f t="shared" si="149"/>
        <v>0</v>
      </c>
      <c r="M1618" s="14" t="str">
        <f>IFERROR(IFERROR(INDEX(Reference!$C:$C,MATCH(VALUE(LEFT(B1618,(FIND("-",B1618,1)-1))),Reference!$B:$B,0)),INDEX(Reference!$C:$C,MATCH((LEFT(B1618,(FIND("-",B1618,1)-1))),Reference!$B:$B,0))),IFERROR(IF(FIND("-",B1618),"Asset Management",""),""))</f>
        <v>DBU/Power Systems Tech</v>
      </c>
      <c r="N1618" s="14" t="str">
        <f>_xlfn.IFNA(INDEX(Reference!$M:$N,MATCH($C1618,Reference!$M:$M,0),2),"Exclude")</f>
        <v>Union Labor</v>
      </c>
      <c r="O1618" s="14" t="str">
        <f>VLOOKUP(X1618,'Department Detail'!$A$2:$F$5229,5,FALSE)</f>
        <v>System Operations</v>
      </c>
      <c r="W1618" s="26"/>
      <c r="X1618">
        <v>4664</v>
      </c>
    </row>
    <row r="1619" spans="2:24" ht="15" thickBot="1" x14ac:dyDescent="0.35">
      <c r="B1619" s="57" t="s">
        <v>779</v>
      </c>
      <c r="C1619" s="57" t="s">
        <v>191</v>
      </c>
      <c r="D1619" s="193">
        <v>46.800000000000004</v>
      </c>
      <c r="F1619" s="76">
        <f>IF(AND(LEFT($C1619,4)&lt;&gt;"8310")*OR(_xlfn.IFNA(MATCH(LEFT($B1619,8),Reference!$E:$E,0),0),(_xlfn.IFNA(MATCH(MID($B1619,5,4),Reference!$E:$E,0),0))),$D1619,)</f>
        <v>0</v>
      </c>
      <c r="G1619" s="76">
        <f t="shared" si="145"/>
        <v>0</v>
      </c>
      <c r="H1619" s="76">
        <f t="shared" si="146"/>
        <v>0</v>
      </c>
      <c r="I1619" s="194">
        <f>IF(AND(F1619=0,G1619=0,H1619=0,_xlfn.IFNA(MATCH(LEFT($B1619,8),Reference!$G:$G,0),0)),0,
IF(AND(F1619=0,G1619=0,H1619=0,_xlfn.IFNA(MATCH(LEFT($B1619,8),Reference!$H:$H,0),0)),$D1619,
IF(AND(F1619=0,G1619=0,H1619=0,_xlfn.IFNA(MATCH(LEFT($C1619,4),Reference!$H:$H,0),0)),$D1619,
IF((AND(F1619=0,G1619=0,H1619=0,(_xlfn.IFNA(MATCH(LEFT($B1619,4),Reference!$H:$H,0),0)))),$D1619,
IF(AND(F1619=0,G1619=0,H1619=0,_xlfn.IFNA(MATCH(MID($B1619,5,4),Reference!$H:$H,0),0),LEFT($C1619,4)&lt;&gt;"8865"),$D1619,0)))))</f>
        <v>0</v>
      </c>
      <c r="J1619" s="76">
        <f t="shared" si="147"/>
        <v>46.800000000000004</v>
      </c>
      <c r="K1619" s="76">
        <f t="shared" si="148"/>
        <v>46.800000000000004</v>
      </c>
      <c r="L1619" s="76">
        <f t="shared" si="149"/>
        <v>0</v>
      </c>
      <c r="M1619" s="14" t="str">
        <f>IFERROR(IFERROR(INDEX(Reference!$C:$C,MATCH(VALUE(LEFT(B1619,(FIND("-",B1619,1)-1))),Reference!$B:$B,0)),INDEX(Reference!$C:$C,MATCH((LEFT(B1619,(FIND("-",B1619,1)-1))),Reference!$B:$B,0))),IFERROR(IF(FIND("-",B1619),"Asset Management",""),""))</f>
        <v>DBU/Power Systems Tech</v>
      </c>
      <c r="N1619" s="14" t="str">
        <f>_xlfn.IFNA(INDEX(Reference!$M:$N,MATCH($C1619,Reference!$M:$M,0),2),"Exclude")</f>
        <v>Union Labor</v>
      </c>
      <c r="O1619" s="14" t="str">
        <f>VLOOKUP(X1619,'Department Detail'!$A$2:$F$5229,5,FALSE)</f>
        <v>System Operations</v>
      </c>
      <c r="W1619" s="26"/>
      <c r="X1619">
        <v>4664</v>
      </c>
    </row>
    <row r="1620" spans="2:24" ht="15" thickBot="1" x14ac:dyDescent="0.35">
      <c r="B1620" s="57" t="s">
        <v>780</v>
      </c>
      <c r="C1620" s="57" t="s">
        <v>190</v>
      </c>
      <c r="D1620" s="193">
        <v>1063.8</v>
      </c>
      <c r="F1620" s="76">
        <f>IF(AND(LEFT($C1620,4)&lt;&gt;"8310")*OR(_xlfn.IFNA(MATCH(LEFT($B1620,8),Reference!$E:$E,0),0),(_xlfn.IFNA(MATCH(MID($B1620,5,4),Reference!$E:$E,0),0))),$D1620,)</f>
        <v>0</v>
      </c>
      <c r="G1620" s="76">
        <f t="shared" si="145"/>
        <v>0</v>
      </c>
      <c r="H1620" s="76">
        <f t="shared" si="146"/>
        <v>0</v>
      </c>
      <c r="I1620" s="194">
        <f>IF(AND(F1620=0,G1620=0,H1620=0,_xlfn.IFNA(MATCH(LEFT($B1620,8),Reference!$G:$G,0),0)),0,
IF(AND(F1620=0,G1620=0,H1620=0,_xlfn.IFNA(MATCH(LEFT($B1620,8),Reference!$H:$H,0),0)),$D1620,
IF(AND(F1620=0,G1620=0,H1620=0,_xlfn.IFNA(MATCH(LEFT($C1620,4),Reference!$H:$H,0),0)),$D1620,
IF((AND(F1620=0,G1620=0,H1620=0,(_xlfn.IFNA(MATCH(LEFT($B1620,4),Reference!$H:$H,0),0)))),$D1620,
IF(AND(F1620=0,G1620=0,H1620=0,_xlfn.IFNA(MATCH(MID($B1620,5,4),Reference!$H:$H,0),0),LEFT($C1620,4)&lt;&gt;"8865"),$D1620,0)))))</f>
        <v>0</v>
      </c>
      <c r="J1620" s="76">
        <f t="shared" si="147"/>
        <v>1063.8</v>
      </c>
      <c r="K1620" s="76">
        <f t="shared" si="148"/>
        <v>1063.8</v>
      </c>
      <c r="L1620" s="76">
        <f t="shared" si="149"/>
        <v>0</v>
      </c>
      <c r="M1620" s="14" t="str">
        <f>IFERROR(IFERROR(INDEX(Reference!$C:$C,MATCH(VALUE(LEFT(B1620,(FIND("-",B1620,1)-1))),Reference!$B:$B,0)),INDEX(Reference!$C:$C,MATCH((LEFT(B1620,(FIND("-",B1620,1)-1))),Reference!$B:$B,0))),IFERROR(IF(FIND("-",B1620),"Asset Management",""),""))</f>
        <v>DBU/Power Systems Tech</v>
      </c>
      <c r="N1620" s="14" t="str">
        <f>_xlfn.IFNA(INDEX(Reference!$M:$N,MATCH($C1620,Reference!$M:$M,0),2),"Exclude")</f>
        <v>Nonlabor</v>
      </c>
      <c r="O1620" s="14" t="str">
        <f>VLOOKUP(X1620,'Department Detail'!$A$2:$F$5229,5,FALSE)</f>
        <v>System Operations</v>
      </c>
      <c r="W1620" s="26"/>
      <c r="X1620">
        <v>4664</v>
      </c>
    </row>
    <row r="1621" spans="2:24" ht="15" thickBot="1" x14ac:dyDescent="0.35">
      <c r="B1621" s="57" t="s">
        <v>780</v>
      </c>
      <c r="C1621" s="57" t="s">
        <v>186</v>
      </c>
      <c r="D1621" s="193">
        <v>372.108</v>
      </c>
      <c r="F1621" s="76">
        <f>IF(AND(LEFT($C1621,4)&lt;&gt;"8310")*OR(_xlfn.IFNA(MATCH(LEFT($B1621,8),Reference!$E:$E,0),0),(_xlfn.IFNA(MATCH(MID($B1621,5,4),Reference!$E:$E,0),0))),$D1621,)</f>
        <v>0</v>
      </c>
      <c r="G1621" s="76">
        <f t="shared" si="145"/>
        <v>0</v>
      </c>
      <c r="H1621" s="76">
        <f t="shared" si="146"/>
        <v>0</v>
      </c>
      <c r="I1621" s="194">
        <f>IF(AND(F1621=0,G1621=0,H1621=0,_xlfn.IFNA(MATCH(LEFT($B1621,8),Reference!$G:$G,0),0)),0,
IF(AND(F1621=0,G1621=0,H1621=0,_xlfn.IFNA(MATCH(LEFT($B1621,8),Reference!$H:$H,0),0)),$D1621,
IF(AND(F1621=0,G1621=0,H1621=0,_xlfn.IFNA(MATCH(LEFT($C1621,4),Reference!$H:$H,0),0)),$D1621,
IF((AND(F1621=0,G1621=0,H1621=0,(_xlfn.IFNA(MATCH(LEFT($B1621,4),Reference!$H:$H,0),0)))),$D1621,
IF(AND(F1621=0,G1621=0,H1621=0,_xlfn.IFNA(MATCH(MID($B1621,5,4),Reference!$H:$H,0),0),LEFT($C1621,4)&lt;&gt;"8865"),$D1621,0)))))</f>
        <v>0</v>
      </c>
      <c r="J1621" s="76">
        <f t="shared" si="147"/>
        <v>372.108</v>
      </c>
      <c r="K1621" s="76">
        <f t="shared" si="148"/>
        <v>372.108</v>
      </c>
      <c r="L1621" s="76">
        <f t="shared" si="149"/>
        <v>0</v>
      </c>
      <c r="M1621" s="14" t="str">
        <f>IFERROR(IFERROR(INDEX(Reference!$C:$C,MATCH(VALUE(LEFT(B1621,(FIND("-",B1621,1)-1))),Reference!$B:$B,0)),INDEX(Reference!$C:$C,MATCH((LEFT(B1621,(FIND("-",B1621,1)-1))),Reference!$B:$B,0))),IFERROR(IF(FIND("-",B1621),"Asset Management",""),""))</f>
        <v>DBU/Power Systems Tech</v>
      </c>
      <c r="N1621" s="14" t="str">
        <f>_xlfn.IFNA(INDEX(Reference!$M:$N,MATCH($C1621,Reference!$M:$M,0),2),"Exclude")</f>
        <v>Union Labor</v>
      </c>
      <c r="O1621" s="14" t="str">
        <f>VLOOKUP(X1621,'Department Detail'!$A$2:$F$5229,5,FALSE)</f>
        <v>System Operations</v>
      </c>
      <c r="W1621" s="26"/>
      <c r="X1621">
        <v>4667</v>
      </c>
    </row>
    <row r="1622" spans="2:24" ht="15" thickBot="1" x14ac:dyDescent="0.35">
      <c r="B1622" s="57" t="s">
        <v>780</v>
      </c>
      <c r="C1622" s="57" t="s">
        <v>191</v>
      </c>
      <c r="D1622" s="193">
        <v>145.80799999999999</v>
      </c>
      <c r="F1622" s="76">
        <f>IF(AND(LEFT($C1622,4)&lt;&gt;"8310")*OR(_xlfn.IFNA(MATCH(LEFT($B1622,8),Reference!$E:$E,0),0),(_xlfn.IFNA(MATCH(MID($B1622,5,4),Reference!$E:$E,0),0))),$D1622,)</f>
        <v>0</v>
      </c>
      <c r="G1622" s="76">
        <f t="shared" si="145"/>
        <v>0</v>
      </c>
      <c r="H1622" s="76">
        <f t="shared" si="146"/>
        <v>0</v>
      </c>
      <c r="I1622" s="194">
        <f>IF(AND(F1622=0,G1622=0,H1622=0,_xlfn.IFNA(MATCH(LEFT($B1622,8),Reference!$G:$G,0),0)),0,
IF(AND(F1622=0,G1622=0,H1622=0,_xlfn.IFNA(MATCH(LEFT($B1622,8),Reference!$H:$H,0),0)),$D1622,
IF(AND(F1622=0,G1622=0,H1622=0,_xlfn.IFNA(MATCH(LEFT($C1622,4),Reference!$H:$H,0),0)),$D1622,
IF((AND(F1622=0,G1622=0,H1622=0,(_xlfn.IFNA(MATCH(LEFT($B1622,4),Reference!$H:$H,0),0)))),$D1622,
IF(AND(F1622=0,G1622=0,H1622=0,_xlfn.IFNA(MATCH(MID($B1622,5,4),Reference!$H:$H,0),0),LEFT($C1622,4)&lt;&gt;"8865"),$D1622,0)))))</f>
        <v>0</v>
      </c>
      <c r="J1622" s="76">
        <f t="shared" si="147"/>
        <v>145.80799999999999</v>
      </c>
      <c r="K1622" s="76">
        <f t="shared" si="148"/>
        <v>145.80799999999999</v>
      </c>
      <c r="L1622" s="76">
        <f t="shared" si="149"/>
        <v>0</v>
      </c>
      <c r="M1622" s="14" t="str">
        <f>IFERROR(IFERROR(INDEX(Reference!$C:$C,MATCH(VALUE(LEFT(B1622,(FIND("-",B1622,1)-1))),Reference!$B:$B,0)),INDEX(Reference!$C:$C,MATCH((LEFT(B1622,(FIND("-",B1622,1)-1))),Reference!$B:$B,0))),IFERROR(IF(FIND("-",B1622),"Asset Management",""),""))</f>
        <v>DBU/Power Systems Tech</v>
      </c>
      <c r="N1622" s="14" t="str">
        <f>_xlfn.IFNA(INDEX(Reference!$M:$N,MATCH($C1622,Reference!$M:$M,0),2),"Exclude")</f>
        <v>Union Labor</v>
      </c>
      <c r="O1622" s="14" t="str">
        <f>VLOOKUP(X1622,'Department Detail'!$A$2:$F$5229,5,FALSE)</f>
        <v>System Operations</v>
      </c>
      <c r="W1622" s="26"/>
      <c r="X1622">
        <v>4667</v>
      </c>
    </row>
    <row r="1623" spans="2:24" ht="15" thickBot="1" x14ac:dyDescent="0.35">
      <c r="B1623" s="57" t="s">
        <v>781</v>
      </c>
      <c r="C1623" s="57" t="s">
        <v>182</v>
      </c>
      <c r="D1623" s="193">
        <v>88.51</v>
      </c>
      <c r="F1623" s="76">
        <f>IF(AND(LEFT($C1623,4)&lt;&gt;"8310")*OR(_xlfn.IFNA(MATCH(LEFT($B1623,8),Reference!$E:$E,0),0),(_xlfn.IFNA(MATCH(MID($B1623,5,4),Reference!$E:$E,0),0))),$D1623,)</f>
        <v>0</v>
      </c>
      <c r="G1623" s="76">
        <f t="shared" ref="G1623:G1686" si="150">IF(AND(ISNUMBER(SEARCH("5024*",B1623)),(F1623=0)),D1623,)</f>
        <v>0</v>
      </c>
      <c r="H1623" s="76">
        <f t="shared" ref="H1623:H1686" si="151">IF(AND(ISNUMBER(SEARCH("5025*",B1623)),(F1623=0)),D1623,)</f>
        <v>0</v>
      </c>
      <c r="I1623" s="194">
        <f>IF(AND(F1623=0,G1623=0,H1623=0,_xlfn.IFNA(MATCH(LEFT($B1623,8),Reference!$G:$G,0),0)),0,
IF(AND(F1623=0,G1623=0,H1623=0,_xlfn.IFNA(MATCH(LEFT($B1623,8),Reference!$H:$H,0),0)),$D1623,
IF(AND(F1623=0,G1623=0,H1623=0,_xlfn.IFNA(MATCH(LEFT($C1623,4),Reference!$H:$H,0),0)),$D1623,
IF((AND(F1623=0,G1623=0,H1623=0,(_xlfn.IFNA(MATCH(LEFT($B1623,4),Reference!$H:$H,0),0)))),$D1623,
IF(AND(F1623=0,G1623=0,H1623=0,_xlfn.IFNA(MATCH(MID($B1623,5,4),Reference!$H:$H,0),0),LEFT($C1623,4)&lt;&gt;"8865"),$D1623,0)))))</f>
        <v>0</v>
      </c>
      <c r="J1623" s="76">
        <f t="shared" ref="J1623:J1686" si="152">IF(AND(F1623=0,G1623=0,H1623=0,I1623=0),D1623,)</f>
        <v>88.51</v>
      </c>
      <c r="K1623" s="76">
        <f t="shared" ref="K1623:K1686" si="153">SUM(F1623:J1623)</f>
        <v>88.51</v>
      </c>
      <c r="L1623" s="76">
        <f t="shared" ref="L1623:L1686" si="154">K1623-D1623</f>
        <v>0</v>
      </c>
      <c r="M1623" s="14" t="str">
        <f>IFERROR(IFERROR(INDEX(Reference!$C:$C,MATCH(VALUE(LEFT(B1623,(FIND("-",B1623,1)-1))),Reference!$B:$B,0)),INDEX(Reference!$C:$C,MATCH((LEFT(B1623,(FIND("-",B1623,1)-1))),Reference!$B:$B,0))),IFERROR(IF(FIND("-",B1623),"Asset Management",""),""))</f>
        <v>DBU/Power Systems Tech</v>
      </c>
      <c r="N1623" s="14" t="str">
        <f>_xlfn.IFNA(INDEX(Reference!$M:$N,MATCH($C1623,Reference!$M:$M,0),2),"Exclude")</f>
        <v>Nonlabor</v>
      </c>
      <c r="O1623" s="14" t="str">
        <f>VLOOKUP(X1623,'Department Detail'!$A$2:$F$5229,5,FALSE)</f>
        <v>System Operations</v>
      </c>
      <c r="W1623" s="26"/>
      <c r="X1623">
        <v>4667</v>
      </c>
    </row>
    <row r="1624" spans="2:24" ht="15" thickBot="1" x14ac:dyDescent="0.35">
      <c r="B1624" s="57" t="s">
        <v>782</v>
      </c>
      <c r="C1624" s="57" t="s">
        <v>186</v>
      </c>
      <c r="D1624" s="193">
        <v>2719.9360000000001</v>
      </c>
      <c r="F1624" s="76">
        <f>IF(AND(LEFT($C1624,4)&lt;&gt;"8310")*OR(_xlfn.IFNA(MATCH(LEFT($B1624,8),Reference!$E:$E,0),0),(_xlfn.IFNA(MATCH(MID($B1624,5,4),Reference!$E:$E,0),0))),$D1624,)</f>
        <v>0</v>
      </c>
      <c r="G1624" s="76">
        <f t="shared" si="150"/>
        <v>0</v>
      </c>
      <c r="H1624" s="76">
        <f t="shared" si="151"/>
        <v>0</v>
      </c>
      <c r="I1624" s="194">
        <f>IF(AND(F1624=0,G1624=0,H1624=0,_xlfn.IFNA(MATCH(LEFT($B1624,8),Reference!$G:$G,0),0)),0,
IF(AND(F1624=0,G1624=0,H1624=0,_xlfn.IFNA(MATCH(LEFT($B1624,8),Reference!$H:$H,0),0)),$D1624,
IF(AND(F1624=0,G1624=0,H1624=0,_xlfn.IFNA(MATCH(LEFT($C1624,4),Reference!$H:$H,0),0)),$D1624,
IF((AND(F1624=0,G1624=0,H1624=0,(_xlfn.IFNA(MATCH(LEFT($B1624,4),Reference!$H:$H,0),0)))),$D1624,
IF(AND(F1624=0,G1624=0,H1624=0,_xlfn.IFNA(MATCH(MID($B1624,5,4),Reference!$H:$H,0),0),LEFT($C1624,4)&lt;&gt;"8865"),$D1624,0)))))</f>
        <v>0</v>
      </c>
      <c r="J1624" s="76">
        <f t="shared" si="152"/>
        <v>2719.9360000000001</v>
      </c>
      <c r="K1624" s="76">
        <f t="shared" si="153"/>
        <v>2719.9360000000001</v>
      </c>
      <c r="L1624" s="76">
        <f t="shared" si="154"/>
        <v>0</v>
      </c>
      <c r="M1624" s="14" t="str">
        <f>IFERROR(IFERROR(INDEX(Reference!$C:$C,MATCH(VALUE(LEFT(B1624,(FIND("-",B1624,1)-1))),Reference!$B:$B,0)),INDEX(Reference!$C:$C,MATCH((LEFT(B1624,(FIND("-",B1624,1)-1))),Reference!$B:$B,0))),IFERROR(IF(FIND("-",B1624),"Asset Management",""),""))</f>
        <v>DBU/Power Systems Tech</v>
      </c>
      <c r="N1624" s="14" t="str">
        <f>_xlfn.IFNA(INDEX(Reference!$M:$N,MATCH($C1624,Reference!$M:$M,0),2),"Exclude")</f>
        <v>Union Labor</v>
      </c>
      <c r="O1624" s="14" t="str">
        <f>VLOOKUP(X1624,'Department Detail'!$A$2:$F$5229,5,FALSE)</f>
        <v>System Operations</v>
      </c>
      <c r="W1624" s="26"/>
      <c r="X1624">
        <v>4667</v>
      </c>
    </row>
    <row r="1625" spans="2:24" ht="15" thickBot="1" x14ac:dyDescent="0.35">
      <c r="B1625" s="57" t="s">
        <v>782</v>
      </c>
      <c r="C1625" s="57" t="s">
        <v>197</v>
      </c>
      <c r="D1625" s="193">
        <v>188.79200000000003</v>
      </c>
      <c r="F1625" s="76">
        <f>IF(AND(LEFT($C1625,4)&lt;&gt;"8310")*OR(_xlfn.IFNA(MATCH(LEFT($B1625,8),Reference!$E:$E,0),0),(_xlfn.IFNA(MATCH(MID($B1625,5,4),Reference!$E:$E,0),0))),$D1625,)</f>
        <v>0</v>
      </c>
      <c r="G1625" s="76">
        <f t="shared" si="150"/>
        <v>0</v>
      </c>
      <c r="H1625" s="76">
        <f t="shared" si="151"/>
        <v>0</v>
      </c>
      <c r="I1625" s="194">
        <f>IF(AND(F1625=0,G1625=0,H1625=0,_xlfn.IFNA(MATCH(LEFT($B1625,8),Reference!$G:$G,0),0)),0,
IF(AND(F1625=0,G1625=0,H1625=0,_xlfn.IFNA(MATCH(LEFT($B1625,8),Reference!$H:$H,0),0)),$D1625,
IF(AND(F1625=0,G1625=0,H1625=0,_xlfn.IFNA(MATCH(LEFT($C1625,4),Reference!$H:$H,0),0)),$D1625,
IF((AND(F1625=0,G1625=0,H1625=0,(_xlfn.IFNA(MATCH(LEFT($B1625,4),Reference!$H:$H,0),0)))),$D1625,
IF(AND(F1625=0,G1625=0,H1625=0,_xlfn.IFNA(MATCH(MID($B1625,5,4),Reference!$H:$H,0),0),LEFT($C1625,4)&lt;&gt;"8865"),$D1625,0)))))</f>
        <v>0</v>
      </c>
      <c r="J1625" s="76">
        <f t="shared" si="152"/>
        <v>188.79200000000003</v>
      </c>
      <c r="K1625" s="76">
        <f t="shared" si="153"/>
        <v>188.79200000000003</v>
      </c>
      <c r="L1625" s="76">
        <f t="shared" si="154"/>
        <v>0</v>
      </c>
      <c r="M1625" s="14" t="str">
        <f>IFERROR(IFERROR(INDEX(Reference!$C:$C,MATCH(VALUE(LEFT(B1625,(FIND("-",B1625,1)-1))),Reference!$B:$B,0)),INDEX(Reference!$C:$C,MATCH((LEFT(B1625,(FIND("-",B1625,1)-1))),Reference!$B:$B,0))),IFERROR(IF(FIND("-",B1625),"Asset Management",""),""))</f>
        <v>DBU/Power Systems Tech</v>
      </c>
      <c r="N1625" s="14" t="str">
        <f>_xlfn.IFNA(INDEX(Reference!$M:$N,MATCH($C1625,Reference!$M:$M,0),2),"Exclude")</f>
        <v>Union Labor</v>
      </c>
      <c r="O1625" s="14" t="str">
        <f>VLOOKUP(X1625,'Department Detail'!$A$2:$F$5229,5,FALSE)</f>
        <v>System Operations</v>
      </c>
      <c r="W1625" s="26"/>
      <c r="X1625">
        <v>4667</v>
      </c>
    </row>
    <row r="1626" spans="2:24" ht="15" thickBot="1" x14ac:dyDescent="0.35">
      <c r="B1626" s="57" t="s">
        <v>782</v>
      </c>
      <c r="C1626" s="57" t="s">
        <v>231</v>
      </c>
      <c r="D1626" s="193">
        <v>60.199999999999996</v>
      </c>
      <c r="F1626" s="76">
        <f>IF(AND(LEFT($C1626,4)&lt;&gt;"8310")*OR(_xlfn.IFNA(MATCH(LEFT($B1626,8),Reference!$E:$E,0),0),(_xlfn.IFNA(MATCH(MID($B1626,5,4),Reference!$E:$E,0),0))),$D1626,)</f>
        <v>0</v>
      </c>
      <c r="G1626" s="76">
        <f t="shared" si="150"/>
        <v>0</v>
      </c>
      <c r="H1626" s="76">
        <f t="shared" si="151"/>
        <v>0</v>
      </c>
      <c r="I1626" s="194">
        <f>IF(AND(F1626=0,G1626=0,H1626=0,_xlfn.IFNA(MATCH(LEFT($B1626,8),Reference!$G:$G,0),0)),0,
IF(AND(F1626=0,G1626=0,H1626=0,_xlfn.IFNA(MATCH(LEFT($B1626,8),Reference!$H:$H,0),0)),$D1626,
IF(AND(F1626=0,G1626=0,H1626=0,_xlfn.IFNA(MATCH(LEFT($C1626,4),Reference!$H:$H,0),0)),$D1626,
IF((AND(F1626=0,G1626=0,H1626=0,(_xlfn.IFNA(MATCH(LEFT($B1626,4),Reference!$H:$H,0),0)))),$D1626,
IF(AND(F1626=0,G1626=0,H1626=0,_xlfn.IFNA(MATCH(MID($B1626,5,4),Reference!$H:$H,0),0),LEFT($C1626,4)&lt;&gt;"8865"),$D1626,0)))))</f>
        <v>0</v>
      </c>
      <c r="J1626" s="76">
        <f t="shared" si="152"/>
        <v>60.199999999999996</v>
      </c>
      <c r="K1626" s="76">
        <f t="shared" si="153"/>
        <v>60.199999999999996</v>
      </c>
      <c r="L1626" s="76">
        <f t="shared" si="154"/>
        <v>0</v>
      </c>
      <c r="M1626" s="14" t="str">
        <f>IFERROR(IFERROR(INDEX(Reference!$C:$C,MATCH(VALUE(LEFT(B1626,(FIND("-",B1626,1)-1))),Reference!$B:$B,0)),INDEX(Reference!$C:$C,MATCH((LEFT(B1626,(FIND("-",B1626,1)-1))),Reference!$B:$B,0))),IFERROR(IF(FIND("-",B1626),"Asset Management",""),""))</f>
        <v>DBU/Power Systems Tech</v>
      </c>
      <c r="N1626" s="14" t="str">
        <f>_xlfn.IFNA(INDEX(Reference!$M:$N,MATCH($C1626,Reference!$M:$M,0),2),"Exclude")</f>
        <v>Nonlabor</v>
      </c>
      <c r="O1626" s="14" t="str">
        <f>VLOOKUP(X1626,'Department Detail'!$A$2:$F$5229,5,FALSE)</f>
        <v>System Operations</v>
      </c>
      <c r="W1626" s="26"/>
      <c r="X1626">
        <v>4667</v>
      </c>
    </row>
    <row r="1627" spans="2:24" ht="15" thickBot="1" x14ac:dyDescent="0.35">
      <c r="B1627" s="57" t="s">
        <v>782</v>
      </c>
      <c r="C1627" s="57" t="s">
        <v>182</v>
      </c>
      <c r="D1627" s="193">
        <v>1119.634</v>
      </c>
      <c r="F1627" s="76">
        <f>IF(AND(LEFT($C1627,4)&lt;&gt;"8310")*OR(_xlfn.IFNA(MATCH(LEFT($B1627,8),Reference!$E:$E,0),0),(_xlfn.IFNA(MATCH(MID($B1627,5,4),Reference!$E:$E,0),0))),$D1627,)</f>
        <v>0</v>
      </c>
      <c r="G1627" s="76">
        <f t="shared" si="150"/>
        <v>0</v>
      </c>
      <c r="H1627" s="76">
        <f t="shared" si="151"/>
        <v>0</v>
      </c>
      <c r="I1627" s="194">
        <f>IF(AND(F1627=0,G1627=0,H1627=0,_xlfn.IFNA(MATCH(LEFT($B1627,8),Reference!$G:$G,0),0)),0,
IF(AND(F1627=0,G1627=0,H1627=0,_xlfn.IFNA(MATCH(LEFT($B1627,8),Reference!$H:$H,0),0)),$D1627,
IF(AND(F1627=0,G1627=0,H1627=0,_xlfn.IFNA(MATCH(LEFT($C1627,4),Reference!$H:$H,0),0)),$D1627,
IF((AND(F1627=0,G1627=0,H1627=0,(_xlfn.IFNA(MATCH(LEFT($B1627,4),Reference!$H:$H,0),0)))),$D1627,
IF(AND(F1627=0,G1627=0,H1627=0,_xlfn.IFNA(MATCH(MID($B1627,5,4),Reference!$H:$H,0),0),LEFT($C1627,4)&lt;&gt;"8865"),$D1627,0)))))</f>
        <v>0</v>
      </c>
      <c r="J1627" s="76">
        <f t="shared" si="152"/>
        <v>1119.634</v>
      </c>
      <c r="K1627" s="76">
        <f t="shared" si="153"/>
        <v>1119.634</v>
      </c>
      <c r="L1627" s="76">
        <f t="shared" si="154"/>
        <v>0</v>
      </c>
      <c r="M1627" s="14" t="str">
        <f>IFERROR(IFERROR(INDEX(Reference!$C:$C,MATCH(VALUE(LEFT(B1627,(FIND("-",B1627,1)-1))),Reference!$B:$B,0)),INDEX(Reference!$C:$C,MATCH((LEFT(B1627,(FIND("-",B1627,1)-1))),Reference!$B:$B,0))),IFERROR(IF(FIND("-",B1627),"Asset Management",""),""))</f>
        <v>DBU/Power Systems Tech</v>
      </c>
      <c r="N1627" s="14" t="str">
        <f>_xlfn.IFNA(INDEX(Reference!$M:$N,MATCH($C1627,Reference!$M:$M,0),2),"Exclude")</f>
        <v>Nonlabor</v>
      </c>
      <c r="O1627" s="14" t="str">
        <f>VLOOKUP(X1627,'Department Detail'!$A$2:$F$5229,5,FALSE)</f>
        <v>System Operations</v>
      </c>
      <c r="W1627" s="26"/>
      <c r="X1627">
        <v>4667</v>
      </c>
    </row>
    <row r="1628" spans="2:24" ht="15" thickBot="1" x14ac:dyDescent="0.35">
      <c r="B1628" s="57" t="s">
        <v>782</v>
      </c>
      <c r="C1628" s="57" t="s">
        <v>191</v>
      </c>
      <c r="D1628" s="193">
        <v>2242.424</v>
      </c>
      <c r="F1628" s="76">
        <f>IF(AND(LEFT($C1628,4)&lt;&gt;"8310")*OR(_xlfn.IFNA(MATCH(LEFT($B1628,8),Reference!$E:$E,0),0),(_xlfn.IFNA(MATCH(MID($B1628,5,4),Reference!$E:$E,0),0))),$D1628,)</f>
        <v>0</v>
      </c>
      <c r="G1628" s="76">
        <f t="shared" si="150"/>
        <v>0</v>
      </c>
      <c r="H1628" s="76">
        <f t="shared" si="151"/>
        <v>0</v>
      </c>
      <c r="I1628" s="194">
        <f>IF(AND(F1628=0,G1628=0,H1628=0,_xlfn.IFNA(MATCH(LEFT($B1628,8),Reference!$G:$G,0),0)),0,
IF(AND(F1628=0,G1628=0,H1628=0,_xlfn.IFNA(MATCH(LEFT($B1628,8),Reference!$H:$H,0),0)),$D1628,
IF(AND(F1628=0,G1628=0,H1628=0,_xlfn.IFNA(MATCH(LEFT($C1628,4),Reference!$H:$H,0),0)),$D1628,
IF((AND(F1628=0,G1628=0,H1628=0,(_xlfn.IFNA(MATCH(LEFT($B1628,4),Reference!$H:$H,0),0)))),$D1628,
IF(AND(F1628=0,G1628=0,H1628=0,_xlfn.IFNA(MATCH(MID($B1628,5,4),Reference!$H:$H,0),0),LEFT($C1628,4)&lt;&gt;"8865"),$D1628,0)))))</f>
        <v>0</v>
      </c>
      <c r="J1628" s="76">
        <f t="shared" si="152"/>
        <v>2242.424</v>
      </c>
      <c r="K1628" s="76">
        <f t="shared" si="153"/>
        <v>2242.424</v>
      </c>
      <c r="L1628" s="76">
        <f t="shared" si="154"/>
        <v>0</v>
      </c>
      <c r="M1628" s="14" t="str">
        <f>IFERROR(IFERROR(INDEX(Reference!$C:$C,MATCH(VALUE(LEFT(B1628,(FIND("-",B1628,1)-1))),Reference!$B:$B,0)),INDEX(Reference!$C:$C,MATCH((LEFT(B1628,(FIND("-",B1628,1)-1))),Reference!$B:$B,0))),IFERROR(IF(FIND("-",B1628),"Asset Management",""),""))</f>
        <v>DBU/Power Systems Tech</v>
      </c>
      <c r="N1628" s="14" t="str">
        <f>_xlfn.IFNA(INDEX(Reference!$M:$N,MATCH($C1628,Reference!$M:$M,0),2),"Exclude")</f>
        <v>Union Labor</v>
      </c>
      <c r="O1628" s="14" t="str">
        <f>VLOOKUP(X1628,'Department Detail'!$A$2:$F$5229,5,FALSE)</f>
        <v>System Operations</v>
      </c>
      <c r="W1628" s="26"/>
      <c r="X1628">
        <v>4667</v>
      </c>
    </row>
    <row r="1629" spans="2:24" ht="15" thickBot="1" x14ac:dyDescent="0.35">
      <c r="B1629" s="57" t="s">
        <v>783</v>
      </c>
      <c r="C1629" s="57" t="s">
        <v>186</v>
      </c>
      <c r="D1629" s="193">
        <v>227.65600000000001</v>
      </c>
      <c r="F1629" s="76">
        <f>IF(AND(LEFT($C1629,4)&lt;&gt;"8310")*OR(_xlfn.IFNA(MATCH(LEFT($B1629,8),Reference!$E:$E,0),0),(_xlfn.IFNA(MATCH(MID($B1629,5,4),Reference!$E:$E,0),0))),$D1629,)</f>
        <v>0</v>
      </c>
      <c r="G1629" s="76">
        <f t="shared" si="150"/>
        <v>0</v>
      </c>
      <c r="H1629" s="76">
        <f t="shared" si="151"/>
        <v>0</v>
      </c>
      <c r="I1629" s="194">
        <f>IF(AND(F1629=0,G1629=0,H1629=0,_xlfn.IFNA(MATCH(LEFT($B1629,8),Reference!$G:$G,0),0)),0,
IF(AND(F1629=0,G1629=0,H1629=0,_xlfn.IFNA(MATCH(LEFT($B1629,8),Reference!$H:$H,0),0)),$D1629,
IF(AND(F1629=0,G1629=0,H1629=0,_xlfn.IFNA(MATCH(LEFT($C1629,4),Reference!$H:$H,0),0)),$D1629,
IF((AND(F1629=0,G1629=0,H1629=0,(_xlfn.IFNA(MATCH(LEFT($B1629,4),Reference!$H:$H,0),0)))),$D1629,
IF(AND(F1629=0,G1629=0,H1629=0,_xlfn.IFNA(MATCH(MID($B1629,5,4),Reference!$H:$H,0),0),LEFT($C1629,4)&lt;&gt;"8865"),$D1629,0)))))</f>
        <v>0</v>
      </c>
      <c r="J1629" s="76">
        <f t="shared" si="152"/>
        <v>227.65600000000001</v>
      </c>
      <c r="K1629" s="76">
        <f t="shared" si="153"/>
        <v>227.65600000000001</v>
      </c>
      <c r="L1629" s="76">
        <f t="shared" si="154"/>
        <v>0</v>
      </c>
      <c r="M1629" s="14" t="str">
        <f>IFERROR(IFERROR(INDEX(Reference!$C:$C,MATCH(VALUE(LEFT(B1629,(FIND("-",B1629,1)-1))),Reference!$B:$B,0)),INDEX(Reference!$C:$C,MATCH((LEFT(B1629,(FIND("-",B1629,1)-1))),Reference!$B:$B,0))),IFERROR(IF(FIND("-",B1629),"Asset Management",""),""))</f>
        <v>DBU/Power Systems Tech</v>
      </c>
      <c r="N1629" s="14" t="str">
        <f>_xlfn.IFNA(INDEX(Reference!$M:$N,MATCH($C1629,Reference!$M:$M,0),2),"Exclude")</f>
        <v>Union Labor</v>
      </c>
      <c r="O1629" s="14" t="str">
        <f>VLOOKUP(X1629,'Department Detail'!$A$2:$F$5229,5,FALSE)</f>
        <v>System Operations</v>
      </c>
      <c r="W1629" s="26"/>
      <c r="X1629">
        <v>4667</v>
      </c>
    </row>
    <row r="1630" spans="2:24" ht="15" thickBot="1" x14ac:dyDescent="0.35">
      <c r="B1630" s="57" t="s">
        <v>783</v>
      </c>
      <c r="C1630" s="57" t="s">
        <v>191</v>
      </c>
      <c r="D1630" s="193">
        <v>42.847999999999999</v>
      </c>
      <c r="F1630" s="76">
        <f>IF(AND(LEFT($C1630,4)&lt;&gt;"8310")*OR(_xlfn.IFNA(MATCH(LEFT($B1630,8),Reference!$E:$E,0),0),(_xlfn.IFNA(MATCH(MID($B1630,5,4),Reference!$E:$E,0),0))),$D1630,)</f>
        <v>0</v>
      </c>
      <c r="G1630" s="76">
        <f t="shared" si="150"/>
        <v>0</v>
      </c>
      <c r="H1630" s="76">
        <f t="shared" si="151"/>
        <v>0</v>
      </c>
      <c r="I1630" s="194">
        <f>IF(AND(F1630=0,G1630=0,H1630=0,_xlfn.IFNA(MATCH(LEFT($B1630,8),Reference!$G:$G,0),0)),0,
IF(AND(F1630=0,G1630=0,H1630=0,_xlfn.IFNA(MATCH(LEFT($B1630,8),Reference!$H:$H,0),0)),$D1630,
IF(AND(F1630=0,G1630=0,H1630=0,_xlfn.IFNA(MATCH(LEFT($C1630,4),Reference!$H:$H,0),0)),$D1630,
IF((AND(F1630=0,G1630=0,H1630=0,(_xlfn.IFNA(MATCH(LEFT($B1630,4),Reference!$H:$H,0),0)))),$D1630,
IF(AND(F1630=0,G1630=0,H1630=0,_xlfn.IFNA(MATCH(MID($B1630,5,4),Reference!$H:$H,0),0),LEFT($C1630,4)&lt;&gt;"8865"),$D1630,0)))))</f>
        <v>0</v>
      </c>
      <c r="J1630" s="76">
        <f t="shared" si="152"/>
        <v>42.847999999999999</v>
      </c>
      <c r="K1630" s="76">
        <f t="shared" si="153"/>
        <v>42.847999999999999</v>
      </c>
      <c r="L1630" s="76">
        <f t="shared" si="154"/>
        <v>0</v>
      </c>
      <c r="M1630" s="14" t="str">
        <f>IFERROR(IFERROR(INDEX(Reference!$C:$C,MATCH(VALUE(LEFT(B1630,(FIND("-",B1630,1)-1))),Reference!$B:$B,0)),INDEX(Reference!$C:$C,MATCH((LEFT(B1630,(FIND("-",B1630,1)-1))),Reference!$B:$B,0))),IFERROR(IF(FIND("-",B1630),"Asset Management",""),""))</f>
        <v>DBU/Power Systems Tech</v>
      </c>
      <c r="N1630" s="14" t="str">
        <f>_xlfn.IFNA(INDEX(Reference!$M:$N,MATCH($C1630,Reference!$M:$M,0),2),"Exclude")</f>
        <v>Union Labor</v>
      </c>
      <c r="O1630" s="14" t="str">
        <f>VLOOKUP(X1630,'Department Detail'!$A$2:$F$5229,5,FALSE)</f>
        <v>System Operations</v>
      </c>
      <c r="W1630" s="26"/>
      <c r="X1630">
        <v>4667</v>
      </c>
    </row>
    <row r="1631" spans="2:24" ht="15" thickBot="1" x14ac:dyDescent="0.35">
      <c r="B1631" s="57" t="s">
        <v>784</v>
      </c>
      <c r="C1631" s="57" t="s">
        <v>186</v>
      </c>
      <c r="D1631" s="193">
        <v>3423.34</v>
      </c>
      <c r="F1631" s="76">
        <f>IF(AND(LEFT($C1631,4)&lt;&gt;"8310")*OR(_xlfn.IFNA(MATCH(LEFT($B1631,8),Reference!$E:$E,0),0),(_xlfn.IFNA(MATCH(MID($B1631,5,4),Reference!$E:$E,0),0))),$D1631,)</f>
        <v>0</v>
      </c>
      <c r="G1631" s="76">
        <f t="shared" si="150"/>
        <v>0</v>
      </c>
      <c r="H1631" s="76">
        <f t="shared" si="151"/>
        <v>0</v>
      </c>
      <c r="I1631" s="194">
        <f>IF(AND(F1631=0,G1631=0,H1631=0,_xlfn.IFNA(MATCH(LEFT($B1631,8),Reference!$G:$G,0),0)),0,
IF(AND(F1631=0,G1631=0,H1631=0,_xlfn.IFNA(MATCH(LEFT($B1631,8),Reference!$H:$H,0),0)),$D1631,
IF(AND(F1631=0,G1631=0,H1631=0,_xlfn.IFNA(MATCH(LEFT($C1631,4),Reference!$H:$H,0),0)),$D1631,
IF((AND(F1631=0,G1631=0,H1631=0,(_xlfn.IFNA(MATCH(LEFT($B1631,4),Reference!$H:$H,0),0)))),$D1631,
IF(AND(F1631=0,G1631=0,H1631=0,_xlfn.IFNA(MATCH(MID($B1631,5,4),Reference!$H:$H,0),0),LEFT($C1631,4)&lt;&gt;"8865"),$D1631,0)))))</f>
        <v>0</v>
      </c>
      <c r="J1631" s="76">
        <f t="shared" si="152"/>
        <v>3423.34</v>
      </c>
      <c r="K1631" s="76">
        <f t="shared" si="153"/>
        <v>3423.34</v>
      </c>
      <c r="L1631" s="76">
        <f t="shared" si="154"/>
        <v>0</v>
      </c>
      <c r="M1631" s="14" t="str">
        <f>IFERROR(IFERROR(INDEX(Reference!$C:$C,MATCH(VALUE(LEFT(B1631,(FIND("-",B1631,1)-1))),Reference!$B:$B,0)),INDEX(Reference!$C:$C,MATCH((LEFT(B1631,(FIND("-",B1631,1)-1))),Reference!$B:$B,0))),IFERROR(IF(FIND("-",B1631),"Asset Management",""),""))</f>
        <v>DBU/Power Systems Tech</v>
      </c>
      <c r="N1631" s="14" t="str">
        <f>_xlfn.IFNA(INDEX(Reference!$M:$N,MATCH($C1631,Reference!$M:$M,0),2),"Exclude")</f>
        <v>Union Labor</v>
      </c>
      <c r="O1631" s="14" t="str">
        <f>VLOOKUP(X1631,'Department Detail'!$A$2:$F$5229,5,FALSE)</f>
        <v>System Operations</v>
      </c>
      <c r="W1631" s="26"/>
      <c r="X1631">
        <v>4667</v>
      </c>
    </row>
    <row r="1632" spans="2:24" ht="15" thickBot="1" x14ac:dyDescent="0.35">
      <c r="B1632" s="57" t="s">
        <v>784</v>
      </c>
      <c r="C1632" s="57" t="s">
        <v>231</v>
      </c>
      <c r="D1632" s="193">
        <v>44.2</v>
      </c>
      <c r="F1632" s="76">
        <f>IF(AND(LEFT($C1632,4)&lt;&gt;"8310")*OR(_xlfn.IFNA(MATCH(LEFT($B1632,8),Reference!$E:$E,0),0),(_xlfn.IFNA(MATCH(MID($B1632,5,4),Reference!$E:$E,0),0))),$D1632,)</f>
        <v>0</v>
      </c>
      <c r="G1632" s="76">
        <f t="shared" si="150"/>
        <v>0</v>
      </c>
      <c r="H1632" s="76">
        <f t="shared" si="151"/>
        <v>0</v>
      </c>
      <c r="I1632" s="194">
        <f>IF(AND(F1632=0,G1632=0,H1632=0,_xlfn.IFNA(MATCH(LEFT($B1632,8),Reference!$G:$G,0),0)),0,
IF(AND(F1632=0,G1632=0,H1632=0,_xlfn.IFNA(MATCH(LEFT($B1632,8),Reference!$H:$H,0),0)),$D1632,
IF(AND(F1632=0,G1632=0,H1632=0,_xlfn.IFNA(MATCH(LEFT($C1632,4),Reference!$H:$H,0),0)),$D1632,
IF((AND(F1632=0,G1632=0,H1632=0,(_xlfn.IFNA(MATCH(LEFT($B1632,4),Reference!$H:$H,0),0)))),$D1632,
IF(AND(F1632=0,G1632=0,H1632=0,_xlfn.IFNA(MATCH(MID($B1632,5,4),Reference!$H:$H,0),0),LEFT($C1632,4)&lt;&gt;"8865"),$D1632,0)))))</f>
        <v>0</v>
      </c>
      <c r="J1632" s="76">
        <f t="shared" si="152"/>
        <v>44.2</v>
      </c>
      <c r="K1632" s="76">
        <f t="shared" si="153"/>
        <v>44.2</v>
      </c>
      <c r="L1632" s="76">
        <f t="shared" si="154"/>
        <v>0</v>
      </c>
      <c r="M1632" s="14" t="str">
        <f>IFERROR(IFERROR(INDEX(Reference!$C:$C,MATCH(VALUE(LEFT(B1632,(FIND("-",B1632,1)-1))),Reference!$B:$B,0)),INDEX(Reference!$C:$C,MATCH((LEFT(B1632,(FIND("-",B1632,1)-1))),Reference!$B:$B,0))),IFERROR(IF(FIND("-",B1632),"Asset Management",""),""))</f>
        <v>DBU/Power Systems Tech</v>
      </c>
      <c r="N1632" s="14" t="str">
        <f>_xlfn.IFNA(INDEX(Reference!$M:$N,MATCH($C1632,Reference!$M:$M,0),2),"Exclude")</f>
        <v>Nonlabor</v>
      </c>
      <c r="O1632" s="14" t="str">
        <f>VLOOKUP(X1632,'Department Detail'!$A$2:$F$5229,5,FALSE)</f>
        <v>System Operations</v>
      </c>
      <c r="W1632" s="26"/>
      <c r="X1632">
        <v>4667</v>
      </c>
    </row>
    <row r="1633" spans="2:24" ht="15" thickBot="1" x14ac:dyDescent="0.35">
      <c r="B1633" s="57" t="s">
        <v>784</v>
      </c>
      <c r="C1633" s="57" t="s">
        <v>182</v>
      </c>
      <c r="D1633" s="193">
        <v>1307.51</v>
      </c>
      <c r="F1633" s="76">
        <f>IF(AND(LEFT($C1633,4)&lt;&gt;"8310")*OR(_xlfn.IFNA(MATCH(LEFT($B1633,8),Reference!$E:$E,0),0),(_xlfn.IFNA(MATCH(MID($B1633,5,4),Reference!$E:$E,0),0))),$D1633,)</f>
        <v>0</v>
      </c>
      <c r="G1633" s="76">
        <f t="shared" si="150"/>
        <v>0</v>
      </c>
      <c r="H1633" s="76">
        <f t="shared" si="151"/>
        <v>0</v>
      </c>
      <c r="I1633" s="194">
        <f>IF(AND(F1633=0,G1633=0,H1633=0,_xlfn.IFNA(MATCH(LEFT($B1633,8),Reference!$G:$G,0),0)),0,
IF(AND(F1633=0,G1633=0,H1633=0,_xlfn.IFNA(MATCH(LEFT($B1633,8),Reference!$H:$H,0),0)),$D1633,
IF(AND(F1633=0,G1633=0,H1633=0,_xlfn.IFNA(MATCH(LEFT($C1633,4),Reference!$H:$H,0),0)),$D1633,
IF((AND(F1633=0,G1633=0,H1633=0,(_xlfn.IFNA(MATCH(LEFT($B1633,4),Reference!$H:$H,0),0)))),$D1633,
IF(AND(F1633=0,G1633=0,H1633=0,_xlfn.IFNA(MATCH(MID($B1633,5,4),Reference!$H:$H,0),0),LEFT($C1633,4)&lt;&gt;"8865"),$D1633,0)))))</f>
        <v>0</v>
      </c>
      <c r="J1633" s="76">
        <f t="shared" si="152"/>
        <v>1307.51</v>
      </c>
      <c r="K1633" s="76">
        <f t="shared" si="153"/>
        <v>1307.51</v>
      </c>
      <c r="L1633" s="76">
        <f t="shared" si="154"/>
        <v>0</v>
      </c>
      <c r="M1633" s="14" t="str">
        <f>IFERROR(IFERROR(INDEX(Reference!$C:$C,MATCH(VALUE(LEFT(B1633,(FIND("-",B1633,1)-1))),Reference!$B:$B,0)),INDEX(Reference!$C:$C,MATCH((LEFT(B1633,(FIND("-",B1633,1)-1))),Reference!$B:$B,0))),IFERROR(IF(FIND("-",B1633),"Asset Management",""),""))</f>
        <v>DBU/Power Systems Tech</v>
      </c>
      <c r="N1633" s="14" t="str">
        <f>_xlfn.IFNA(INDEX(Reference!$M:$N,MATCH($C1633,Reference!$M:$M,0),2),"Exclude")</f>
        <v>Nonlabor</v>
      </c>
      <c r="O1633" s="14" t="str">
        <f>VLOOKUP(X1633,'Department Detail'!$A$2:$F$5229,5,FALSE)</f>
        <v>System Operations</v>
      </c>
      <c r="W1633" s="26"/>
      <c r="X1633">
        <v>4667</v>
      </c>
    </row>
    <row r="1634" spans="2:24" ht="15" thickBot="1" x14ac:dyDescent="0.35">
      <c r="B1634" s="57" t="s">
        <v>784</v>
      </c>
      <c r="C1634" s="57" t="s">
        <v>191</v>
      </c>
      <c r="D1634" s="193">
        <v>1523.7639999999999</v>
      </c>
      <c r="F1634" s="76">
        <f>IF(AND(LEFT($C1634,4)&lt;&gt;"8310")*OR(_xlfn.IFNA(MATCH(LEFT($B1634,8),Reference!$E:$E,0),0),(_xlfn.IFNA(MATCH(MID($B1634,5,4),Reference!$E:$E,0),0))),$D1634,)</f>
        <v>0</v>
      </c>
      <c r="G1634" s="76">
        <f t="shared" si="150"/>
        <v>0</v>
      </c>
      <c r="H1634" s="76">
        <f t="shared" si="151"/>
        <v>0</v>
      </c>
      <c r="I1634" s="194">
        <f>IF(AND(F1634=0,G1634=0,H1634=0,_xlfn.IFNA(MATCH(LEFT($B1634,8),Reference!$G:$G,0),0)),0,
IF(AND(F1634=0,G1634=0,H1634=0,_xlfn.IFNA(MATCH(LEFT($B1634,8),Reference!$H:$H,0),0)),$D1634,
IF(AND(F1634=0,G1634=0,H1634=0,_xlfn.IFNA(MATCH(LEFT($C1634,4),Reference!$H:$H,0),0)),$D1634,
IF((AND(F1634=0,G1634=0,H1634=0,(_xlfn.IFNA(MATCH(LEFT($B1634,4),Reference!$H:$H,0),0)))),$D1634,
IF(AND(F1634=0,G1634=0,H1634=0,_xlfn.IFNA(MATCH(MID($B1634,5,4),Reference!$H:$H,0),0),LEFT($C1634,4)&lt;&gt;"8865"),$D1634,0)))))</f>
        <v>0</v>
      </c>
      <c r="J1634" s="76">
        <f t="shared" si="152"/>
        <v>1523.7639999999999</v>
      </c>
      <c r="K1634" s="76">
        <f t="shared" si="153"/>
        <v>1523.7639999999999</v>
      </c>
      <c r="L1634" s="76">
        <f t="shared" si="154"/>
        <v>0</v>
      </c>
      <c r="M1634" s="14" t="str">
        <f>IFERROR(IFERROR(INDEX(Reference!$C:$C,MATCH(VALUE(LEFT(B1634,(FIND("-",B1634,1)-1))),Reference!$B:$B,0)),INDEX(Reference!$C:$C,MATCH((LEFT(B1634,(FIND("-",B1634,1)-1))),Reference!$B:$B,0))),IFERROR(IF(FIND("-",B1634),"Asset Management",""),""))</f>
        <v>DBU/Power Systems Tech</v>
      </c>
      <c r="N1634" s="14" t="str">
        <f>_xlfn.IFNA(INDEX(Reference!$M:$N,MATCH($C1634,Reference!$M:$M,0),2),"Exclude")</f>
        <v>Union Labor</v>
      </c>
      <c r="O1634" s="14" t="str">
        <f>VLOOKUP(X1634,'Department Detail'!$A$2:$F$5229,5,FALSE)</f>
        <v>System Operations</v>
      </c>
      <c r="W1634" s="26"/>
      <c r="X1634">
        <v>4667</v>
      </c>
    </row>
    <row r="1635" spans="2:24" ht="15" thickBot="1" x14ac:dyDescent="0.35">
      <c r="B1635" s="57" t="s">
        <v>785</v>
      </c>
      <c r="C1635" s="57" t="s">
        <v>191</v>
      </c>
      <c r="D1635" s="193">
        <v>21.527999999999999</v>
      </c>
      <c r="F1635" s="76">
        <f>IF(AND(LEFT($C1635,4)&lt;&gt;"8310")*OR(_xlfn.IFNA(MATCH(LEFT($B1635,8),Reference!$E:$E,0),0),(_xlfn.IFNA(MATCH(MID($B1635,5,4),Reference!$E:$E,0),0))),$D1635,)</f>
        <v>0</v>
      </c>
      <c r="G1635" s="76">
        <f t="shared" si="150"/>
        <v>0</v>
      </c>
      <c r="H1635" s="76">
        <f t="shared" si="151"/>
        <v>0</v>
      </c>
      <c r="I1635" s="194">
        <f>IF(AND(F1635=0,G1635=0,H1635=0,_xlfn.IFNA(MATCH(LEFT($B1635,8),Reference!$G:$G,0),0)),0,
IF(AND(F1635=0,G1635=0,H1635=0,_xlfn.IFNA(MATCH(LEFT($B1635,8),Reference!$H:$H,0),0)),$D1635,
IF(AND(F1635=0,G1635=0,H1635=0,_xlfn.IFNA(MATCH(LEFT($C1635,4),Reference!$H:$H,0),0)),$D1635,
IF((AND(F1635=0,G1635=0,H1635=0,(_xlfn.IFNA(MATCH(LEFT($B1635,4),Reference!$H:$H,0),0)))),$D1635,
IF(AND(F1635=0,G1635=0,H1635=0,_xlfn.IFNA(MATCH(MID($B1635,5,4),Reference!$H:$H,0),0),LEFT($C1635,4)&lt;&gt;"8865"),$D1635,0)))))</f>
        <v>0</v>
      </c>
      <c r="J1635" s="76">
        <f t="shared" si="152"/>
        <v>21.527999999999999</v>
      </c>
      <c r="K1635" s="76">
        <f t="shared" si="153"/>
        <v>21.527999999999999</v>
      </c>
      <c r="L1635" s="76">
        <f t="shared" si="154"/>
        <v>0</v>
      </c>
      <c r="M1635" s="14" t="str">
        <f>IFERROR(IFERROR(INDEX(Reference!$C:$C,MATCH(VALUE(LEFT(B1635,(FIND("-",B1635,1)-1))),Reference!$B:$B,0)),INDEX(Reference!$C:$C,MATCH((LEFT(B1635,(FIND("-",B1635,1)-1))),Reference!$B:$B,0))),IFERROR(IF(FIND("-",B1635),"Asset Management",""),""))</f>
        <v>DBU/Power Systems Tech</v>
      </c>
      <c r="N1635" s="14" t="str">
        <f>_xlfn.IFNA(INDEX(Reference!$M:$N,MATCH($C1635,Reference!$M:$M,0),2),"Exclude")</f>
        <v>Union Labor</v>
      </c>
      <c r="O1635" s="14" t="str">
        <f>VLOOKUP(X1635,'Department Detail'!$A$2:$F$5229,5,FALSE)</f>
        <v>System Operations</v>
      </c>
      <c r="W1635" s="26"/>
      <c r="X1635">
        <v>4667</v>
      </c>
    </row>
    <row r="1636" spans="2:24" ht="15" thickBot="1" x14ac:dyDescent="0.35">
      <c r="B1636" s="57" t="s">
        <v>786</v>
      </c>
      <c r="C1636" s="57" t="s">
        <v>190</v>
      </c>
      <c r="D1636" s="193">
        <v>4606.6000000000004</v>
      </c>
      <c r="F1636" s="76">
        <f>IF(AND(LEFT($C1636,4)&lt;&gt;"8310")*OR(_xlfn.IFNA(MATCH(LEFT($B1636,8),Reference!$E:$E,0),0),(_xlfn.IFNA(MATCH(MID($B1636,5,4),Reference!$E:$E,0),0))),$D1636,)</f>
        <v>0</v>
      </c>
      <c r="G1636" s="76">
        <f t="shared" si="150"/>
        <v>0</v>
      </c>
      <c r="H1636" s="76">
        <f t="shared" si="151"/>
        <v>0</v>
      </c>
      <c r="I1636" s="194">
        <f>IF(AND(F1636=0,G1636=0,H1636=0,_xlfn.IFNA(MATCH(LEFT($B1636,8),Reference!$G:$G,0),0)),0,
IF(AND(F1636=0,G1636=0,H1636=0,_xlfn.IFNA(MATCH(LEFT($B1636,8),Reference!$H:$H,0),0)),$D1636,
IF(AND(F1636=0,G1636=0,H1636=0,_xlfn.IFNA(MATCH(LEFT($C1636,4),Reference!$H:$H,0),0)),$D1636,
IF((AND(F1636=0,G1636=0,H1636=0,(_xlfn.IFNA(MATCH(LEFT($B1636,4),Reference!$H:$H,0),0)))),$D1636,
IF(AND(F1636=0,G1636=0,H1636=0,_xlfn.IFNA(MATCH(MID($B1636,5,4),Reference!$H:$H,0),0),LEFT($C1636,4)&lt;&gt;"8865"),$D1636,0)))))</f>
        <v>0</v>
      </c>
      <c r="J1636" s="76">
        <f t="shared" si="152"/>
        <v>4606.6000000000004</v>
      </c>
      <c r="K1636" s="76">
        <f t="shared" si="153"/>
        <v>4606.6000000000004</v>
      </c>
      <c r="L1636" s="76">
        <f t="shared" si="154"/>
        <v>0</v>
      </c>
      <c r="M1636" s="14" t="str">
        <f>IFERROR(IFERROR(INDEX(Reference!$C:$C,MATCH(VALUE(LEFT(B1636,(FIND("-",B1636,1)-1))),Reference!$B:$B,0)),INDEX(Reference!$C:$C,MATCH((LEFT(B1636,(FIND("-",B1636,1)-1))),Reference!$B:$B,0))),IFERROR(IF(FIND("-",B1636),"Asset Management",""),""))</f>
        <v>DBU/Power Systems Tech</v>
      </c>
      <c r="N1636" s="14" t="str">
        <f>_xlfn.IFNA(INDEX(Reference!$M:$N,MATCH($C1636,Reference!$M:$M,0),2),"Exclude")</f>
        <v>Nonlabor</v>
      </c>
      <c r="O1636" s="14" t="str">
        <f>VLOOKUP(X1636,'Department Detail'!$A$2:$F$5229,5,FALSE)</f>
        <v>System Operations</v>
      </c>
      <c r="W1636" s="26"/>
      <c r="X1636">
        <v>4667</v>
      </c>
    </row>
    <row r="1637" spans="2:24" ht="15" thickBot="1" x14ac:dyDescent="0.35">
      <c r="B1637" s="57" t="s">
        <v>786</v>
      </c>
      <c r="C1637" s="57" t="s">
        <v>186</v>
      </c>
      <c r="D1637" s="193">
        <v>2924.0360000000001</v>
      </c>
      <c r="F1637" s="76">
        <f>IF(AND(LEFT($C1637,4)&lt;&gt;"8310")*OR(_xlfn.IFNA(MATCH(LEFT($B1637,8),Reference!$E:$E,0),0),(_xlfn.IFNA(MATCH(MID($B1637,5,4),Reference!$E:$E,0),0))),$D1637,)</f>
        <v>0</v>
      </c>
      <c r="G1637" s="76">
        <f t="shared" si="150"/>
        <v>0</v>
      </c>
      <c r="H1637" s="76">
        <f t="shared" si="151"/>
        <v>0</v>
      </c>
      <c r="I1637" s="194">
        <f>IF(AND(F1637=0,G1637=0,H1637=0,_xlfn.IFNA(MATCH(LEFT($B1637,8),Reference!$G:$G,0),0)),0,
IF(AND(F1637=0,G1637=0,H1637=0,_xlfn.IFNA(MATCH(LEFT($B1637,8),Reference!$H:$H,0),0)),$D1637,
IF(AND(F1637=0,G1637=0,H1637=0,_xlfn.IFNA(MATCH(LEFT($C1637,4),Reference!$H:$H,0),0)),$D1637,
IF((AND(F1637=0,G1637=0,H1637=0,(_xlfn.IFNA(MATCH(LEFT($B1637,4),Reference!$H:$H,0),0)))),$D1637,
IF(AND(F1637=0,G1637=0,H1637=0,_xlfn.IFNA(MATCH(MID($B1637,5,4),Reference!$H:$H,0),0),LEFT($C1637,4)&lt;&gt;"8865"),$D1637,0)))))</f>
        <v>0</v>
      </c>
      <c r="J1637" s="76">
        <f t="shared" si="152"/>
        <v>2924.0360000000001</v>
      </c>
      <c r="K1637" s="76">
        <f t="shared" si="153"/>
        <v>2924.0360000000001</v>
      </c>
      <c r="L1637" s="76">
        <f t="shared" si="154"/>
        <v>0</v>
      </c>
      <c r="M1637" s="14" t="str">
        <f>IFERROR(IFERROR(INDEX(Reference!$C:$C,MATCH(VALUE(LEFT(B1637,(FIND("-",B1637,1)-1))),Reference!$B:$B,0)),INDEX(Reference!$C:$C,MATCH((LEFT(B1637,(FIND("-",B1637,1)-1))),Reference!$B:$B,0))),IFERROR(IF(FIND("-",B1637),"Asset Management",""),""))</f>
        <v>DBU/Power Systems Tech</v>
      </c>
      <c r="N1637" s="14" t="str">
        <f>_xlfn.IFNA(INDEX(Reference!$M:$N,MATCH($C1637,Reference!$M:$M,0),2),"Exclude")</f>
        <v>Union Labor</v>
      </c>
      <c r="O1637" s="14" t="str">
        <f>VLOOKUP(X1637,'Department Detail'!$A$2:$F$5229,5,FALSE)</f>
        <v>System Operations</v>
      </c>
      <c r="W1637" s="26"/>
      <c r="X1637">
        <v>4667</v>
      </c>
    </row>
    <row r="1638" spans="2:24" ht="15" thickBot="1" x14ac:dyDescent="0.35">
      <c r="B1638" s="57" t="s">
        <v>786</v>
      </c>
      <c r="C1638" s="57" t="s">
        <v>208</v>
      </c>
      <c r="D1638" s="193">
        <v>1076.6400000000001</v>
      </c>
      <c r="F1638" s="76">
        <f>IF(AND(LEFT($C1638,4)&lt;&gt;"8310")*OR(_xlfn.IFNA(MATCH(LEFT($B1638,8),Reference!$E:$E,0),0),(_xlfn.IFNA(MATCH(MID($B1638,5,4),Reference!$E:$E,0),0))),$D1638,)</f>
        <v>0</v>
      </c>
      <c r="G1638" s="76">
        <f t="shared" si="150"/>
        <v>0</v>
      </c>
      <c r="H1638" s="76">
        <f t="shared" si="151"/>
        <v>0</v>
      </c>
      <c r="I1638" s="194">
        <f>IF(AND(F1638=0,G1638=0,H1638=0,_xlfn.IFNA(MATCH(LEFT($B1638,8),Reference!$G:$G,0),0)),0,
IF(AND(F1638=0,G1638=0,H1638=0,_xlfn.IFNA(MATCH(LEFT($B1638,8),Reference!$H:$H,0),0)),$D1638,
IF(AND(F1638=0,G1638=0,H1638=0,_xlfn.IFNA(MATCH(LEFT($C1638,4),Reference!$H:$H,0),0)),$D1638,
IF((AND(F1638=0,G1638=0,H1638=0,(_xlfn.IFNA(MATCH(LEFT($B1638,4),Reference!$H:$H,0),0)))),$D1638,
IF(AND(F1638=0,G1638=0,H1638=0,_xlfn.IFNA(MATCH(MID($B1638,5,4),Reference!$H:$H,0),0),LEFT($C1638,4)&lt;&gt;"8865"),$D1638,0)))))</f>
        <v>0</v>
      </c>
      <c r="J1638" s="76">
        <f t="shared" si="152"/>
        <v>1076.6400000000001</v>
      </c>
      <c r="K1638" s="76">
        <f t="shared" si="153"/>
        <v>1076.6400000000001</v>
      </c>
      <c r="L1638" s="76">
        <f t="shared" si="154"/>
        <v>0</v>
      </c>
      <c r="M1638" s="14" t="str">
        <f>IFERROR(IFERROR(INDEX(Reference!$C:$C,MATCH(VALUE(LEFT(B1638,(FIND("-",B1638,1)-1))),Reference!$B:$B,0)),INDEX(Reference!$C:$C,MATCH((LEFT(B1638,(FIND("-",B1638,1)-1))),Reference!$B:$B,0))),IFERROR(IF(FIND("-",B1638),"Asset Management",""),""))</f>
        <v>DBU/Power Systems Tech</v>
      </c>
      <c r="N1638" s="14" t="str">
        <f>_xlfn.IFNA(INDEX(Reference!$M:$N,MATCH($C1638,Reference!$M:$M,0),2),"Exclude")</f>
        <v>Inventory</v>
      </c>
      <c r="O1638" s="14" t="str">
        <f>VLOOKUP(X1638,'Department Detail'!$A$2:$F$5229,5,FALSE)</f>
        <v>System Operations</v>
      </c>
      <c r="W1638" s="26"/>
      <c r="X1638">
        <v>4667</v>
      </c>
    </row>
    <row r="1639" spans="2:24" ht="15" thickBot="1" x14ac:dyDescent="0.35">
      <c r="B1639" s="57" t="s">
        <v>786</v>
      </c>
      <c r="C1639" s="57" t="s">
        <v>191</v>
      </c>
      <c r="D1639" s="193">
        <v>409.88</v>
      </c>
      <c r="F1639" s="76">
        <f>IF(AND(LEFT($C1639,4)&lt;&gt;"8310")*OR(_xlfn.IFNA(MATCH(LEFT($B1639,8),Reference!$E:$E,0),0),(_xlfn.IFNA(MATCH(MID($B1639,5,4),Reference!$E:$E,0),0))),$D1639,)</f>
        <v>0</v>
      </c>
      <c r="G1639" s="76">
        <f t="shared" si="150"/>
        <v>0</v>
      </c>
      <c r="H1639" s="76">
        <f t="shared" si="151"/>
        <v>0</v>
      </c>
      <c r="I1639" s="194">
        <f>IF(AND(F1639=0,G1639=0,H1639=0,_xlfn.IFNA(MATCH(LEFT($B1639,8),Reference!$G:$G,0),0)),0,
IF(AND(F1639=0,G1639=0,H1639=0,_xlfn.IFNA(MATCH(LEFT($B1639,8),Reference!$H:$H,0),0)),$D1639,
IF(AND(F1639=0,G1639=0,H1639=0,_xlfn.IFNA(MATCH(LEFT($C1639,4),Reference!$H:$H,0),0)),$D1639,
IF((AND(F1639=0,G1639=0,H1639=0,(_xlfn.IFNA(MATCH(LEFT($B1639,4),Reference!$H:$H,0),0)))),$D1639,
IF(AND(F1639=0,G1639=0,H1639=0,_xlfn.IFNA(MATCH(MID($B1639,5,4),Reference!$H:$H,0),0),LEFT($C1639,4)&lt;&gt;"8865"),$D1639,0)))))</f>
        <v>0</v>
      </c>
      <c r="J1639" s="76">
        <f t="shared" si="152"/>
        <v>409.88</v>
      </c>
      <c r="K1639" s="76">
        <f t="shared" si="153"/>
        <v>409.88</v>
      </c>
      <c r="L1639" s="76">
        <f t="shared" si="154"/>
        <v>0</v>
      </c>
      <c r="M1639" s="14" t="str">
        <f>IFERROR(IFERROR(INDEX(Reference!$C:$C,MATCH(VALUE(LEFT(B1639,(FIND("-",B1639,1)-1))),Reference!$B:$B,0)),INDEX(Reference!$C:$C,MATCH((LEFT(B1639,(FIND("-",B1639,1)-1))),Reference!$B:$B,0))),IFERROR(IF(FIND("-",B1639),"Asset Management",""),""))</f>
        <v>DBU/Power Systems Tech</v>
      </c>
      <c r="N1639" s="14" t="str">
        <f>_xlfn.IFNA(INDEX(Reference!$M:$N,MATCH($C1639,Reference!$M:$M,0),2),"Exclude")</f>
        <v>Union Labor</v>
      </c>
      <c r="O1639" s="14" t="str">
        <f>VLOOKUP(X1639,'Department Detail'!$A$2:$F$5229,5,FALSE)</f>
        <v>System Operations</v>
      </c>
      <c r="W1639" s="26"/>
      <c r="X1639">
        <v>4667</v>
      </c>
    </row>
    <row r="1640" spans="2:24" ht="15" thickBot="1" x14ac:dyDescent="0.35">
      <c r="B1640" s="57" t="s">
        <v>787</v>
      </c>
      <c r="C1640" s="57" t="s">
        <v>190</v>
      </c>
      <c r="D1640" s="193">
        <v>1420.3999999999999</v>
      </c>
      <c r="F1640" s="76">
        <f>IF(AND(LEFT($C1640,4)&lt;&gt;"8310")*OR(_xlfn.IFNA(MATCH(LEFT($B1640,8),Reference!$E:$E,0),0),(_xlfn.IFNA(MATCH(MID($B1640,5,4),Reference!$E:$E,0),0))),$D1640,)</f>
        <v>0</v>
      </c>
      <c r="G1640" s="76">
        <f t="shared" si="150"/>
        <v>0</v>
      </c>
      <c r="H1640" s="76">
        <f t="shared" si="151"/>
        <v>0</v>
      </c>
      <c r="I1640" s="194">
        <f>IF(AND(F1640=0,G1640=0,H1640=0,_xlfn.IFNA(MATCH(LEFT($B1640,8),Reference!$G:$G,0),0)),0,
IF(AND(F1640=0,G1640=0,H1640=0,_xlfn.IFNA(MATCH(LEFT($B1640,8),Reference!$H:$H,0),0)),$D1640,
IF(AND(F1640=0,G1640=0,H1640=0,_xlfn.IFNA(MATCH(LEFT($C1640,4),Reference!$H:$H,0),0)),$D1640,
IF((AND(F1640=0,G1640=0,H1640=0,(_xlfn.IFNA(MATCH(LEFT($B1640,4),Reference!$H:$H,0),0)))),$D1640,
IF(AND(F1640=0,G1640=0,H1640=0,_xlfn.IFNA(MATCH(MID($B1640,5,4),Reference!$H:$H,0),0),LEFT($C1640,4)&lt;&gt;"8865"),$D1640,0)))))</f>
        <v>0</v>
      </c>
      <c r="J1640" s="76">
        <f t="shared" si="152"/>
        <v>1420.3999999999999</v>
      </c>
      <c r="K1640" s="76">
        <f t="shared" si="153"/>
        <v>1420.3999999999999</v>
      </c>
      <c r="L1640" s="76">
        <f t="shared" si="154"/>
        <v>0</v>
      </c>
      <c r="M1640" s="14" t="str">
        <f>IFERROR(IFERROR(INDEX(Reference!$C:$C,MATCH(VALUE(LEFT(B1640,(FIND("-",B1640,1)-1))),Reference!$B:$B,0)),INDEX(Reference!$C:$C,MATCH((LEFT(B1640,(FIND("-",B1640,1)-1))),Reference!$B:$B,0))),IFERROR(IF(FIND("-",B1640),"Asset Management",""),""))</f>
        <v>DBU/Power Systems Tech</v>
      </c>
      <c r="N1640" s="14" t="str">
        <f>_xlfn.IFNA(INDEX(Reference!$M:$N,MATCH($C1640,Reference!$M:$M,0),2),"Exclude")</f>
        <v>Nonlabor</v>
      </c>
      <c r="O1640" s="14" t="str">
        <f>VLOOKUP(X1640,'Department Detail'!$A$2:$F$5229,5,FALSE)</f>
        <v>System Operations</v>
      </c>
      <c r="W1640" s="26"/>
      <c r="X1640">
        <v>4667</v>
      </c>
    </row>
    <row r="1641" spans="2:24" ht="15" thickBot="1" x14ac:dyDescent="0.35">
      <c r="B1641" s="57" t="s">
        <v>787</v>
      </c>
      <c r="C1641" s="57" t="s">
        <v>186</v>
      </c>
      <c r="D1641" s="193">
        <v>1456.9280000000001</v>
      </c>
      <c r="F1641" s="76">
        <f>IF(AND(LEFT($C1641,4)&lt;&gt;"8310")*OR(_xlfn.IFNA(MATCH(LEFT($B1641,8),Reference!$E:$E,0),0),(_xlfn.IFNA(MATCH(MID($B1641,5,4),Reference!$E:$E,0),0))),$D1641,)</f>
        <v>0</v>
      </c>
      <c r="G1641" s="76">
        <f t="shared" si="150"/>
        <v>0</v>
      </c>
      <c r="H1641" s="76">
        <f t="shared" si="151"/>
        <v>0</v>
      </c>
      <c r="I1641" s="194">
        <f>IF(AND(F1641=0,G1641=0,H1641=0,_xlfn.IFNA(MATCH(LEFT($B1641,8),Reference!$G:$G,0),0)),0,
IF(AND(F1641=0,G1641=0,H1641=0,_xlfn.IFNA(MATCH(LEFT($B1641,8),Reference!$H:$H,0),0)),$D1641,
IF(AND(F1641=0,G1641=0,H1641=0,_xlfn.IFNA(MATCH(LEFT($C1641,4),Reference!$H:$H,0),0)),$D1641,
IF((AND(F1641=0,G1641=0,H1641=0,(_xlfn.IFNA(MATCH(LEFT($B1641,4),Reference!$H:$H,0),0)))),$D1641,
IF(AND(F1641=0,G1641=0,H1641=0,_xlfn.IFNA(MATCH(MID($B1641,5,4),Reference!$H:$H,0),0),LEFT($C1641,4)&lt;&gt;"8865"),$D1641,0)))))</f>
        <v>0</v>
      </c>
      <c r="J1641" s="76">
        <f t="shared" si="152"/>
        <v>1456.9280000000001</v>
      </c>
      <c r="K1641" s="76">
        <f t="shared" si="153"/>
        <v>1456.9280000000001</v>
      </c>
      <c r="L1641" s="76">
        <f t="shared" si="154"/>
        <v>0</v>
      </c>
      <c r="M1641" s="14" t="str">
        <f>IFERROR(IFERROR(INDEX(Reference!$C:$C,MATCH(VALUE(LEFT(B1641,(FIND("-",B1641,1)-1))),Reference!$B:$B,0)),INDEX(Reference!$C:$C,MATCH((LEFT(B1641,(FIND("-",B1641,1)-1))),Reference!$B:$B,0))),IFERROR(IF(FIND("-",B1641),"Asset Management",""),""))</f>
        <v>DBU/Power Systems Tech</v>
      </c>
      <c r="N1641" s="14" t="str">
        <f>_xlfn.IFNA(INDEX(Reference!$M:$N,MATCH($C1641,Reference!$M:$M,0),2),"Exclude")</f>
        <v>Union Labor</v>
      </c>
      <c r="O1641" s="14" t="str">
        <f>VLOOKUP(X1641,'Department Detail'!$A$2:$F$5229,5,FALSE)</f>
        <v>System Operations</v>
      </c>
      <c r="W1641" s="26"/>
      <c r="X1641">
        <v>4667</v>
      </c>
    </row>
    <row r="1642" spans="2:24" ht="15" thickBot="1" x14ac:dyDescent="0.35">
      <c r="B1642" s="57" t="s">
        <v>787</v>
      </c>
      <c r="C1642" s="57" t="s">
        <v>191</v>
      </c>
      <c r="D1642" s="193">
        <v>105.776</v>
      </c>
      <c r="F1642" s="76">
        <f>IF(AND(LEFT($C1642,4)&lt;&gt;"8310")*OR(_xlfn.IFNA(MATCH(LEFT($B1642,8),Reference!$E:$E,0),0),(_xlfn.IFNA(MATCH(MID($B1642,5,4),Reference!$E:$E,0),0))),$D1642,)</f>
        <v>0</v>
      </c>
      <c r="G1642" s="76">
        <f t="shared" si="150"/>
        <v>0</v>
      </c>
      <c r="H1642" s="76">
        <f t="shared" si="151"/>
        <v>0</v>
      </c>
      <c r="I1642" s="194">
        <f>IF(AND(F1642=0,G1642=0,H1642=0,_xlfn.IFNA(MATCH(LEFT($B1642,8),Reference!$G:$G,0),0)),0,
IF(AND(F1642=0,G1642=0,H1642=0,_xlfn.IFNA(MATCH(LEFT($B1642,8),Reference!$H:$H,0),0)),$D1642,
IF(AND(F1642=0,G1642=0,H1642=0,_xlfn.IFNA(MATCH(LEFT($C1642,4),Reference!$H:$H,0),0)),$D1642,
IF((AND(F1642=0,G1642=0,H1642=0,(_xlfn.IFNA(MATCH(LEFT($B1642,4),Reference!$H:$H,0),0)))),$D1642,
IF(AND(F1642=0,G1642=0,H1642=0,_xlfn.IFNA(MATCH(MID($B1642,5,4),Reference!$H:$H,0),0),LEFT($C1642,4)&lt;&gt;"8865"),$D1642,0)))))</f>
        <v>0</v>
      </c>
      <c r="J1642" s="76">
        <f t="shared" si="152"/>
        <v>105.776</v>
      </c>
      <c r="K1642" s="76">
        <f t="shared" si="153"/>
        <v>105.776</v>
      </c>
      <c r="L1642" s="76">
        <f t="shared" si="154"/>
        <v>0</v>
      </c>
      <c r="M1642" s="14" t="str">
        <f>IFERROR(IFERROR(INDEX(Reference!$C:$C,MATCH(VALUE(LEFT(B1642,(FIND("-",B1642,1)-1))),Reference!$B:$B,0)),INDEX(Reference!$C:$C,MATCH((LEFT(B1642,(FIND("-",B1642,1)-1))),Reference!$B:$B,0))),IFERROR(IF(FIND("-",B1642),"Asset Management",""),""))</f>
        <v>DBU/Power Systems Tech</v>
      </c>
      <c r="N1642" s="14" t="str">
        <f>_xlfn.IFNA(INDEX(Reference!$M:$N,MATCH($C1642,Reference!$M:$M,0),2),"Exclude")</f>
        <v>Union Labor</v>
      </c>
      <c r="O1642" s="14" t="str">
        <f>VLOOKUP(X1642,'Department Detail'!$A$2:$F$5229,5,FALSE)</f>
        <v>System Operations</v>
      </c>
      <c r="W1642" s="26"/>
      <c r="X1642">
        <v>4667</v>
      </c>
    </row>
    <row r="1643" spans="2:24" ht="15" thickBot="1" x14ac:dyDescent="0.35">
      <c r="B1643" s="57" t="s">
        <v>788</v>
      </c>
      <c r="C1643" s="57" t="s">
        <v>186</v>
      </c>
      <c r="D1643" s="193">
        <v>41602.156000000003</v>
      </c>
      <c r="F1643" s="76">
        <f>IF(AND(LEFT($C1643,4)&lt;&gt;"8310")*OR(_xlfn.IFNA(MATCH(LEFT($B1643,8),Reference!$E:$E,0),0),(_xlfn.IFNA(MATCH(MID($B1643,5,4),Reference!$E:$E,0),0))),$D1643,)</f>
        <v>0</v>
      </c>
      <c r="G1643" s="76">
        <f t="shared" si="150"/>
        <v>0</v>
      </c>
      <c r="H1643" s="76">
        <f t="shared" si="151"/>
        <v>0</v>
      </c>
      <c r="I1643" s="194">
        <f>IF(AND(F1643=0,G1643=0,H1643=0,_xlfn.IFNA(MATCH(LEFT($B1643,8),Reference!$G:$G,0),0)),0,
IF(AND(F1643=0,G1643=0,H1643=0,_xlfn.IFNA(MATCH(LEFT($B1643,8),Reference!$H:$H,0),0)),$D1643,
IF(AND(F1643=0,G1643=0,H1643=0,_xlfn.IFNA(MATCH(LEFT($C1643,4),Reference!$H:$H,0),0)),$D1643,
IF((AND(F1643=0,G1643=0,H1643=0,(_xlfn.IFNA(MATCH(LEFT($B1643,4),Reference!$H:$H,0),0)))),$D1643,
IF(AND(F1643=0,G1643=0,H1643=0,_xlfn.IFNA(MATCH(MID($B1643,5,4),Reference!$H:$H,0),0),LEFT($C1643,4)&lt;&gt;"8865"),$D1643,0)))))</f>
        <v>0</v>
      </c>
      <c r="J1643" s="76">
        <f t="shared" si="152"/>
        <v>41602.156000000003</v>
      </c>
      <c r="K1643" s="76">
        <f t="shared" si="153"/>
        <v>41602.156000000003</v>
      </c>
      <c r="L1643" s="76">
        <f t="shared" si="154"/>
        <v>0</v>
      </c>
      <c r="M1643" s="14" t="str">
        <f>IFERROR(IFERROR(INDEX(Reference!$C:$C,MATCH(VALUE(LEFT(B1643,(FIND("-",B1643,1)-1))),Reference!$B:$B,0)),INDEX(Reference!$C:$C,MATCH((LEFT(B1643,(FIND("-",B1643,1)-1))),Reference!$B:$B,0))),IFERROR(IF(FIND("-",B1643),"Asset Management",""),""))</f>
        <v>DBU/Power Systems Tech</v>
      </c>
      <c r="N1643" s="14" t="str">
        <f>_xlfn.IFNA(INDEX(Reference!$M:$N,MATCH($C1643,Reference!$M:$M,0),2),"Exclude")</f>
        <v>Union Labor</v>
      </c>
      <c r="O1643" s="14" t="str">
        <f>VLOOKUP(X1643,'Department Detail'!$A$2:$F$5229,5,FALSE)</f>
        <v>System Operations</v>
      </c>
      <c r="W1643" s="26"/>
      <c r="X1643">
        <v>4667</v>
      </c>
    </row>
    <row r="1644" spans="2:24" ht="15" thickBot="1" x14ac:dyDescent="0.35">
      <c r="B1644" s="57" t="s">
        <v>788</v>
      </c>
      <c r="C1644" s="57" t="s">
        <v>197</v>
      </c>
      <c r="D1644" s="193">
        <v>294.55200000000002</v>
      </c>
      <c r="F1644" s="76">
        <f>IF(AND(LEFT($C1644,4)&lt;&gt;"8310")*OR(_xlfn.IFNA(MATCH(LEFT($B1644,8),Reference!$E:$E,0),0),(_xlfn.IFNA(MATCH(MID($B1644,5,4),Reference!$E:$E,0),0))),$D1644,)</f>
        <v>0</v>
      </c>
      <c r="G1644" s="76">
        <f t="shared" si="150"/>
        <v>0</v>
      </c>
      <c r="H1644" s="76">
        <f t="shared" si="151"/>
        <v>0</v>
      </c>
      <c r="I1644" s="194">
        <f>IF(AND(F1644=0,G1644=0,H1644=0,_xlfn.IFNA(MATCH(LEFT($B1644,8),Reference!$G:$G,0),0)),0,
IF(AND(F1644=0,G1644=0,H1644=0,_xlfn.IFNA(MATCH(LEFT($B1644,8),Reference!$H:$H,0),0)),$D1644,
IF(AND(F1644=0,G1644=0,H1644=0,_xlfn.IFNA(MATCH(LEFT($C1644,4),Reference!$H:$H,0),0)),$D1644,
IF((AND(F1644=0,G1644=0,H1644=0,(_xlfn.IFNA(MATCH(LEFT($B1644,4),Reference!$H:$H,0),0)))),$D1644,
IF(AND(F1644=0,G1644=0,H1644=0,_xlfn.IFNA(MATCH(MID($B1644,5,4),Reference!$H:$H,0),0),LEFT($C1644,4)&lt;&gt;"8865"),$D1644,0)))))</f>
        <v>0</v>
      </c>
      <c r="J1644" s="76">
        <f t="shared" si="152"/>
        <v>294.55200000000002</v>
      </c>
      <c r="K1644" s="76">
        <f t="shared" si="153"/>
        <v>294.55200000000002</v>
      </c>
      <c r="L1644" s="76">
        <f t="shared" si="154"/>
        <v>0</v>
      </c>
      <c r="M1644" s="14" t="str">
        <f>IFERROR(IFERROR(INDEX(Reference!$C:$C,MATCH(VALUE(LEFT(B1644,(FIND("-",B1644,1)-1))),Reference!$B:$B,0)),INDEX(Reference!$C:$C,MATCH((LEFT(B1644,(FIND("-",B1644,1)-1))),Reference!$B:$B,0))),IFERROR(IF(FIND("-",B1644),"Asset Management",""),""))</f>
        <v>DBU/Power Systems Tech</v>
      </c>
      <c r="N1644" s="14" t="str">
        <f>_xlfn.IFNA(INDEX(Reference!$M:$N,MATCH($C1644,Reference!$M:$M,0),2),"Exclude")</f>
        <v>Union Labor</v>
      </c>
      <c r="O1644" s="14" t="str">
        <f>VLOOKUP(X1644,'Department Detail'!$A$2:$F$5229,5,FALSE)</f>
        <v>System Operations</v>
      </c>
      <c r="W1644" s="26"/>
      <c r="X1644">
        <v>4667</v>
      </c>
    </row>
    <row r="1645" spans="2:24" ht="15" thickBot="1" x14ac:dyDescent="0.35">
      <c r="B1645" s="57" t="s">
        <v>788</v>
      </c>
      <c r="C1645" s="57" t="s">
        <v>231</v>
      </c>
      <c r="D1645" s="193">
        <v>60</v>
      </c>
      <c r="F1645" s="76">
        <f>IF(AND(LEFT($C1645,4)&lt;&gt;"8310")*OR(_xlfn.IFNA(MATCH(LEFT($B1645,8),Reference!$E:$E,0),0),(_xlfn.IFNA(MATCH(MID($B1645,5,4),Reference!$E:$E,0),0))),$D1645,)</f>
        <v>0</v>
      </c>
      <c r="G1645" s="76">
        <f t="shared" si="150"/>
        <v>0</v>
      </c>
      <c r="H1645" s="76">
        <f t="shared" si="151"/>
        <v>0</v>
      </c>
      <c r="I1645" s="194">
        <f>IF(AND(F1645=0,G1645=0,H1645=0,_xlfn.IFNA(MATCH(LEFT($B1645,8),Reference!$G:$G,0),0)),0,
IF(AND(F1645=0,G1645=0,H1645=0,_xlfn.IFNA(MATCH(LEFT($B1645,8),Reference!$H:$H,0),0)),$D1645,
IF(AND(F1645=0,G1645=0,H1645=0,_xlfn.IFNA(MATCH(LEFT($C1645,4),Reference!$H:$H,0),0)),$D1645,
IF((AND(F1645=0,G1645=0,H1645=0,(_xlfn.IFNA(MATCH(LEFT($B1645,4),Reference!$H:$H,0),0)))),$D1645,
IF(AND(F1645=0,G1645=0,H1645=0,_xlfn.IFNA(MATCH(MID($B1645,5,4),Reference!$H:$H,0),0),LEFT($C1645,4)&lt;&gt;"8865"),$D1645,0)))))</f>
        <v>0</v>
      </c>
      <c r="J1645" s="76">
        <f t="shared" si="152"/>
        <v>60</v>
      </c>
      <c r="K1645" s="76">
        <f t="shared" si="153"/>
        <v>60</v>
      </c>
      <c r="L1645" s="76">
        <f t="shared" si="154"/>
        <v>0</v>
      </c>
      <c r="M1645" s="14" t="str">
        <f>IFERROR(IFERROR(INDEX(Reference!$C:$C,MATCH(VALUE(LEFT(B1645,(FIND("-",B1645,1)-1))),Reference!$B:$B,0)),INDEX(Reference!$C:$C,MATCH((LEFT(B1645,(FIND("-",B1645,1)-1))),Reference!$B:$B,0))),IFERROR(IF(FIND("-",B1645),"Asset Management",""),""))</f>
        <v>DBU/Power Systems Tech</v>
      </c>
      <c r="N1645" s="14" t="str">
        <f>_xlfn.IFNA(INDEX(Reference!$M:$N,MATCH($C1645,Reference!$M:$M,0),2),"Exclude")</f>
        <v>Nonlabor</v>
      </c>
      <c r="O1645" s="14" t="str">
        <f>VLOOKUP(X1645,'Department Detail'!$A$2:$F$5229,5,FALSE)</f>
        <v>System Operations</v>
      </c>
      <c r="W1645" s="26"/>
      <c r="X1645">
        <v>4667</v>
      </c>
    </row>
    <row r="1646" spans="2:24" ht="15" thickBot="1" x14ac:dyDescent="0.35">
      <c r="B1646" s="57" t="s">
        <v>788</v>
      </c>
      <c r="C1646" s="57" t="s">
        <v>191</v>
      </c>
      <c r="D1646" s="193">
        <v>10808.946</v>
      </c>
      <c r="F1646" s="76">
        <f>IF(AND(LEFT($C1646,4)&lt;&gt;"8310")*OR(_xlfn.IFNA(MATCH(LEFT($B1646,8),Reference!$E:$E,0),0),(_xlfn.IFNA(MATCH(MID($B1646,5,4),Reference!$E:$E,0),0))),$D1646,)</f>
        <v>0</v>
      </c>
      <c r="G1646" s="76">
        <f t="shared" si="150"/>
        <v>0</v>
      </c>
      <c r="H1646" s="76">
        <f t="shared" si="151"/>
        <v>0</v>
      </c>
      <c r="I1646" s="194">
        <f>IF(AND(F1646=0,G1646=0,H1646=0,_xlfn.IFNA(MATCH(LEFT($B1646,8),Reference!$G:$G,0),0)),0,
IF(AND(F1646=0,G1646=0,H1646=0,_xlfn.IFNA(MATCH(LEFT($B1646,8),Reference!$H:$H,0),0)),$D1646,
IF(AND(F1646=0,G1646=0,H1646=0,_xlfn.IFNA(MATCH(LEFT($C1646,4),Reference!$H:$H,0),0)),$D1646,
IF((AND(F1646=0,G1646=0,H1646=0,(_xlfn.IFNA(MATCH(LEFT($B1646,4),Reference!$H:$H,0),0)))),$D1646,
IF(AND(F1646=0,G1646=0,H1646=0,_xlfn.IFNA(MATCH(MID($B1646,5,4),Reference!$H:$H,0),0),LEFT($C1646,4)&lt;&gt;"8865"),$D1646,0)))))</f>
        <v>0</v>
      </c>
      <c r="J1646" s="76">
        <f t="shared" si="152"/>
        <v>10808.946</v>
      </c>
      <c r="K1646" s="76">
        <f t="shared" si="153"/>
        <v>10808.946</v>
      </c>
      <c r="L1646" s="76">
        <f t="shared" si="154"/>
        <v>0</v>
      </c>
      <c r="M1646" s="14" t="str">
        <f>IFERROR(IFERROR(INDEX(Reference!$C:$C,MATCH(VALUE(LEFT(B1646,(FIND("-",B1646,1)-1))),Reference!$B:$B,0)),INDEX(Reference!$C:$C,MATCH((LEFT(B1646,(FIND("-",B1646,1)-1))),Reference!$B:$B,0))),IFERROR(IF(FIND("-",B1646),"Asset Management",""),""))</f>
        <v>DBU/Power Systems Tech</v>
      </c>
      <c r="N1646" s="14" t="str">
        <f>_xlfn.IFNA(INDEX(Reference!$M:$N,MATCH($C1646,Reference!$M:$M,0),2),"Exclude")</f>
        <v>Union Labor</v>
      </c>
      <c r="O1646" s="14" t="str">
        <f>VLOOKUP(X1646,'Department Detail'!$A$2:$F$5229,5,FALSE)</f>
        <v>System Operations</v>
      </c>
      <c r="W1646" s="26"/>
      <c r="X1646">
        <v>4667</v>
      </c>
    </row>
    <row r="1647" spans="2:24" ht="15" thickBot="1" x14ac:dyDescent="0.35">
      <c r="B1647" s="57" t="s">
        <v>789</v>
      </c>
      <c r="C1647" s="57" t="s">
        <v>186</v>
      </c>
      <c r="D1647" s="193">
        <v>25998.596000000001</v>
      </c>
      <c r="F1647" s="76">
        <f>IF(AND(LEFT($C1647,4)&lt;&gt;"8310")*OR(_xlfn.IFNA(MATCH(LEFT($B1647,8),Reference!$E:$E,0),0),(_xlfn.IFNA(MATCH(MID($B1647,5,4),Reference!$E:$E,0),0))),$D1647,)</f>
        <v>0</v>
      </c>
      <c r="G1647" s="76">
        <f t="shared" si="150"/>
        <v>0</v>
      </c>
      <c r="H1647" s="76">
        <f t="shared" si="151"/>
        <v>0</v>
      </c>
      <c r="I1647" s="194">
        <f>IF(AND(F1647=0,G1647=0,H1647=0,_xlfn.IFNA(MATCH(LEFT($B1647,8),Reference!$G:$G,0),0)),0,
IF(AND(F1647=0,G1647=0,H1647=0,_xlfn.IFNA(MATCH(LEFT($B1647,8),Reference!$H:$H,0),0)),$D1647,
IF(AND(F1647=0,G1647=0,H1647=0,_xlfn.IFNA(MATCH(LEFT($C1647,4),Reference!$H:$H,0),0)),$D1647,
IF((AND(F1647=0,G1647=0,H1647=0,(_xlfn.IFNA(MATCH(LEFT($B1647,4),Reference!$H:$H,0),0)))),$D1647,
IF(AND(F1647=0,G1647=0,H1647=0,_xlfn.IFNA(MATCH(MID($B1647,5,4),Reference!$H:$H,0),0),LEFT($C1647,4)&lt;&gt;"8865"),$D1647,0)))))</f>
        <v>0</v>
      </c>
      <c r="J1647" s="76">
        <f t="shared" si="152"/>
        <v>25998.596000000001</v>
      </c>
      <c r="K1647" s="76">
        <f t="shared" si="153"/>
        <v>25998.596000000001</v>
      </c>
      <c r="L1647" s="76">
        <f t="shared" si="154"/>
        <v>0</v>
      </c>
      <c r="M1647" s="14" t="str">
        <f>IFERROR(IFERROR(INDEX(Reference!$C:$C,MATCH(VALUE(LEFT(B1647,(FIND("-",B1647,1)-1))),Reference!$B:$B,0)),INDEX(Reference!$C:$C,MATCH((LEFT(B1647,(FIND("-",B1647,1)-1))),Reference!$B:$B,0))),IFERROR(IF(FIND("-",B1647),"Asset Management",""),""))</f>
        <v>DBU/Power Systems Tech</v>
      </c>
      <c r="N1647" s="14" t="str">
        <f>_xlfn.IFNA(INDEX(Reference!$M:$N,MATCH($C1647,Reference!$M:$M,0),2),"Exclude")</f>
        <v>Union Labor</v>
      </c>
      <c r="O1647" s="14" t="str">
        <f>VLOOKUP(X1647,'Department Detail'!$A$2:$F$5229,5,FALSE)</f>
        <v>System Operations</v>
      </c>
      <c r="W1647" s="26"/>
      <c r="X1647">
        <v>4667</v>
      </c>
    </row>
    <row r="1648" spans="2:24" ht="15" thickBot="1" x14ac:dyDescent="0.35">
      <c r="B1648" s="57" t="s">
        <v>789</v>
      </c>
      <c r="C1648" s="57" t="s">
        <v>197</v>
      </c>
      <c r="D1648" s="193">
        <v>431.916</v>
      </c>
      <c r="F1648" s="76">
        <f>IF(AND(LEFT($C1648,4)&lt;&gt;"8310")*OR(_xlfn.IFNA(MATCH(LEFT($B1648,8),Reference!$E:$E,0),0),(_xlfn.IFNA(MATCH(MID($B1648,5,4),Reference!$E:$E,0),0))),$D1648,)</f>
        <v>0</v>
      </c>
      <c r="G1648" s="76">
        <f t="shared" si="150"/>
        <v>0</v>
      </c>
      <c r="H1648" s="76">
        <f t="shared" si="151"/>
        <v>0</v>
      </c>
      <c r="I1648" s="194">
        <f>IF(AND(F1648=0,G1648=0,H1648=0,_xlfn.IFNA(MATCH(LEFT($B1648,8),Reference!$G:$G,0),0)),0,
IF(AND(F1648=0,G1648=0,H1648=0,_xlfn.IFNA(MATCH(LEFT($B1648,8),Reference!$H:$H,0),0)),$D1648,
IF(AND(F1648=0,G1648=0,H1648=0,_xlfn.IFNA(MATCH(LEFT($C1648,4),Reference!$H:$H,0),0)),$D1648,
IF((AND(F1648=0,G1648=0,H1648=0,(_xlfn.IFNA(MATCH(LEFT($B1648,4),Reference!$H:$H,0),0)))),$D1648,
IF(AND(F1648=0,G1648=0,H1648=0,_xlfn.IFNA(MATCH(MID($B1648,5,4),Reference!$H:$H,0),0),LEFT($C1648,4)&lt;&gt;"8865"),$D1648,0)))))</f>
        <v>0</v>
      </c>
      <c r="J1648" s="76">
        <f t="shared" si="152"/>
        <v>431.916</v>
      </c>
      <c r="K1648" s="76">
        <f t="shared" si="153"/>
        <v>431.916</v>
      </c>
      <c r="L1648" s="76">
        <f t="shared" si="154"/>
        <v>0</v>
      </c>
      <c r="M1648" s="14" t="str">
        <f>IFERROR(IFERROR(INDEX(Reference!$C:$C,MATCH(VALUE(LEFT(B1648,(FIND("-",B1648,1)-1))),Reference!$B:$B,0)),INDEX(Reference!$C:$C,MATCH((LEFT(B1648,(FIND("-",B1648,1)-1))),Reference!$B:$B,0))),IFERROR(IF(FIND("-",B1648),"Asset Management",""),""))</f>
        <v>DBU/Power Systems Tech</v>
      </c>
      <c r="N1648" s="14" t="str">
        <f>_xlfn.IFNA(INDEX(Reference!$M:$N,MATCH($C1648,Reference!$M:$M,0),2),"Exclude")</f>
        <v>Union Labor</v>
      </c>
      <c r="O1648" s="14" t="str">
        <f>VLOOKUP(X1648,'Department Detail'!$A$2:$F$5229,5,FALSE)</f>
        <v>System Operations</v>
      </c>
      <c r="W1648" s="26"/>
      <c r="X1648">
        <v>4667</v>
      </c>
    </row>
    <row r="1649" spans="2:24" ht="15" thickBot="1" x14ac:dyDescent="0.35">
      <c r="B1649" s="57" t="s">
        <v>789</v>
      </c>
      <c r="C1649" s="57" t="s">
        <v>231</v>
      </c>
      <c r="D1649" s="193">
        <v>60.199999999999996</v>
      </c>
      <c r="F1649" s="76">
        <f>IF(AND(LEFT($C1649,4)&lt;&gt;"8310")*OR(_xlfn.IFNA(MATCH(LEFT($B1649,8),Reference!$E:$E,0),0),(_xlfn.IFNA(MATCH(MID($B1649,5,4),Reference!$E:$E,0),0))),$D1649,)</f>
        <v>0</v>
      </c>
      <c r="G1649" s="76">
        <f t="shared" si="150"/>
        <v>0</v>
      </c>
      <c r="H1649" s="76">
        <f t="shared" si="151"/>
        <v>0</v>
      </c>
      <c r="I1649" s="194">
        <f>IF(AND(F1649=0,G1649=0,H1649=0,_xlfn.IFNA(MATCH(LEFT($B1649,8),Reference!$G:$G,0),0)),0,
IF(AND(F1649=0,G1649=0,H1649=0,_xlfn.IFNA(MATCH(LEFT($B1649,8),Reference!$H:$H,0),0)),$D1649,
IF(AND(F1649=0,G1649=0,H1649=0,_xlfn.IFNA(MATCH(LEFT($C1649,4),Reference!$H:$H,0),0)),$D1649,
IF((AND(F1649=0,G1649=0,H1649=0,(_xlfn.IFNA(MATCH(LEFT($B1649,4),Reference!$H:$H,0),0)))),$D1649,
IF(AND(F1649=0,G1649=0,H1649=0,_xlfn.IFNA(MATCH(MID($B1649,5,4),Reference!$H:$H,0),0),LEFT($C1649,4)&lt;&gt;"8865"),$D1649,0)))))</f>
        <v>0</v>
      </c>
      <c r="J1649" s="76">
        <f t="shared" si="152"/>
        <v>60.199999999999996</v>
      </c>
      <c r="K1649" s="76">
        <f t="shared" si="153"/>
        <v>60.199999999999996</v>
      </c>
      <c r="L1649" s="76">
        <f t="shared" si="154"/>
        <v>0</v>
      </c>
      <c r="M1649" s="14" t="str">
        <f>IFERROR(IFERROR(INDEX(Reference!$C:$C,MATCH(VALUE(LEFT(B1649,(FIND("-",B1649,1)-1))),Reference!$B:$B,0)),INDEX(Reference!$C:$C,MATCH((LEFT(B1649,(FIND("-",B1649,1)-1))),Reference!$B:$B,0))),IFERROR(IF(FIND("-",B1649),"Asset Management",""),""))</f>
        <v>DBU/Power Systems Tech</v>
      </c>
      <c r="N1649" s="14" t="str">
        <f>_xlfn.IFNA(INDEX(Reference!$M:$N,MATCH($C1649,Reference!$M:$M,0),2),"Exclude")</f>
        <v>Nonlabor</v>
      </c>
      <c r="O1649" s="14" t="str">
        <f>VLOOKUP(X1649,'Department Detail'!$A$2:$F$5229,5,FALSE)</f>
        <v>System Operations</v>
      </c>
      <c r="W1649" s="26"/>
      <c r="X1649">
        <v>4667</v>
      </c>
    </row>
    <row r="1650" spans="2:24" ht="15" thickBot="1" x14ac:dyDescent="0.35">
      <c r="B1650" s="57" t="s">
        <v>789</v>
      </c>
      <c r="C1650" s="57" t="s">
        <v>182</v>
      </c>
      <c r="D1650" s="193">
        <v>1379.0600000000002</v>
      </c>
      <c r="F1650" s="76">
        <f>IF(AND(LEFT($C1650,4)&lt;&gt;"8310")*OR(_xlfn.IFNA(MATCH(LEFT($B1650,8),Reference!$E:$E,0),0),(_xlfn.IFNA(MATCH(MID($B1650,5,4),Reference!$E:$E,0),0))),$D1650,)</f>
        <v>0</v>
      </c>
      <c r="G1650" s="76">
        <f t="shared" si="150"/>
        <v>0</v>
      </c>
      <c r="H1650" s="76">
        <f t="shared" si="151"/>
        <v>0</v>
      </c>
      <c r="I1650" s="194">
        <f>IF(AND(F1650=0,G1650=0,H1650=0,_xlfn.IFNA(MATCH(LEFT($B1650,8),Reference!$G:$G,0),0)),0,
IF(AND(F1650=0,G1650=0,H1650=0,_xlfn.IFNA(MATCH(LEFT($B1650,8),Reference!$H:$H,0),0)),$D1650,
IF(AND(F1650=0,G1650=0,H1650=0,_xlfn.IFNA(MATCH(LEFT($C1650,4),Reference!$H:$H,0),0)),$D1650,
IF((AND(F1650=0,G1650=0,H1650=0,(_xlfn.IFNA(MATCH(LEFT($B1650,4),Reference!$H:$H,0),0)))),$D1650,
IF(AND(F1650=0,G1650=0,H1650=0,_xlfn.IFNA(MATCH(MID($B1650,5,4),Reference!$H:$H,0),0),LEFT($C1650,4)&lt;&gt;"8865"),$D1650,0)))))</f>
        <v>0</v>
      </c>
      <c r="J1650" s="76">
        <f t="shared" si="152"/>
        <v>1379.0600000000002</v>
      </c>
      <c r="K1650" s="76">
        <f t="shared" si="153"/>
        <v>1379.0600000000002</v>
      </c>
      <c r="L1650" s="76">
        <f t="shared" si="154"/>
        <v>0</v>
      </c>
      <c r="M1650" s="14" t="str">
        <f>IFERROR(IFERROR(INDEX(Reference!$C:$C,MATCH(VALUE(LEFT(B1650,(FIND("-",B1650,1)-1))),Reference!$B:$B,0)),INDEX(Reference!$C:$C,MATCH((LEFT(B1650,(FIND("-",B1650,1)-1))),Reference!$B:$B,0))),IFERROR(IF(FIND("-",B1650),"Asset Management",""),""))</f>
        <v>DBU/Power Systems Tech</v>
      </c>
      <c r="N1650" s="14" t="str">
        <f>_xlfn.IFNA(INDEX(Reference!$M:$N,MATCH($C1650,Reference!$M:$M,0),2),"Exclude")</f>
        <v>Nonlabor</v>
      </c>
      <c r="O1650" s="14" t="str">
        <f>VLOOKUP(X1650,'Department Detail'!$A$2:$F$5229,5,FALSE)</f>
        <v>System Operations</v>
      </c>
      <c r="W1650" s="26"/>
      <c r="X1650">
        <v>4667</v>
      </c>
    </row>
    <row r="1651" spans="2:24" ht="15" thickBot="1" x14ac:dyDescent="0.35">
      <c r="B1651" s="57" t="s">
        <v>789</v>
      </c>
      <c r="C1651" s="57" t="s">
        <v>191</v>
      </c>
      <c r="D1651" s="193">
        <v>7540.18</v>
      </c>
      <c r="F1651" s="76">
        <f>IF(AND(LEFT($C1651,4)&lt;&gt;"8310")*OR(_xlfn.IFNA(MATCH(LEFT($B1651,8),Reference!$E:$E,0),0),(_xlfn.IFNA(MATCH(MID($B1651,5,4),Reference!$E:$E,0),0))),$D1651,)</f>
        <v>0</v>
      </c>
      <c r="G1651" s="76">
        <f t="shared" si="150"/>
        <v>0</v>
      </c>
      <c r="H1651" s="76">
        <f t="shared" si="151"/>
        <v>0</v>
      </c>
      <c r="I1651" s="194">
        <f>IF(AND(F1651=0,G1651=0,H1651=0,_xlfn.IFNA(MATCH(LEFT($B1651,8),Reference!$G:$G,0),0)),0,
IF(AND(F1651=0,G1651=0,H1651=0,_xlfn.IFNA(MATCH(LEFT($B1651,8),Reference!$H:$H,0),0)),$D1651,
IF(AND(F1651=0,G1651=0,H1651=0,_xlfn.IFNA(MATCH(LEFT($C1651,4),Reference!$H:$H,0),0)),$D1651,
IF((AND(F1651=0,G1651=0,H1651=0,(_xlfn.IFNA(MATCH(LEFT($B1651,4),Reference!$H:$H,0),0)))),$D1651,
IF(AND(F1651=0,G1651=0,H1651=0,_xlfn.IFNA(MATCH(MID($B1651,5,4),Reference!$H:$H,0),0),LEFT($C1651,4)&lt;&gt;"8865"),$D1651,0)))))</f>
        <v>0</v>
      </c>
      <c r="J1651" s="76">
        <f t="shared" si="152"/>
        <v>7540.18</v>
      </c>
      <c r="K1651" s="76">
        <f t="shared" si="153"/>
        <v>7540.18</v>
      </c>
      <c r="L1651" s="76">
        <f t="shared" si="154"/>
        <v>0</v>
      </c>
      <c r="M1651" s="14" t="str">
        <f>IFERROR(IFERROR(INDEX(Reference!$C:$C,MATCH(VALUE(LEFT(B1651,(FIND("-",B1651,1)-1))),Reference!$B:$B,0)),INDEX(Reference!$C:$C,MATCH((LEFT(B1651,(FIND("-",B1651,1)-1))),Reference!$B:$B,0))),IFERROR(IF(FIND("-",B1651),"Asset Management",""),""))</f>
        <v>DBU/Power Systems Tech</v>
      </c>
      <c r="N1651" s="14" t="str">
        <f>_xlfn.IFNA(INDEX(Reference!$M:$N,MATCH($C1651,Reference!$M:$M,0),2),"Exclude")</f>
        <v>Union Labor</v>
      </c>
      <c r="O1651" s="14" t="str">
        <f>VLOOKUP(X1651,'Department Detail'!$A$2:$F$5229,5,FALSE)</f>
        <v>System Operations</v>
      </c>
      <c r="W1651" s="26"/>
      <c r="X1651">
        <v>4667</v>
      </c>
    </row>
    <row r="1652" spans="2:24" ht="15" thickBot="1" x14ac:dyDescent="0.35">
      <c r="B1652" s="57" t="s">
        <v>790</v>
      </c>
      <c r="C1652" s="57" t="s">
        <v>185</v>
      </c>
      <c r="D1652" s="193">
        <v>11769.421999999999</v>
      </c>
      <c r="F1652" s="76">
        <f>IF(AND(LEFT($C1652,4)&lt;&gt;"8310")*OR(_xlfn.IFNA(MATCH(LEFT($B1652,8),Reference!$E:$E,0),0),(_xlfn.IFNA(MATCH(MID($B1652,5,4),Reference!$E:$E,0),0))),$D1652,)</f>
        <v>0</v>
      </c>
      <c r="G1652" s="76">
        <f t="shared" si="150"/>
        <v>0</v>
      </c>
      <c r="H1652" s="76">
        <f t="shared" si="151"/>
        <v>0</v>
      </c>
      <c r="I1652" s="194">
        <f>IF(AND(F1652=0,G1652=0,H1652=0,_xlfn.IFNA(MATCH(LEFT($B1652,8),Reference!$G:$G,0),0)),0,
IF(AND(F1652=0,G1652=0,H1652=0,_xlfn.IFNA(MATCH(LEFT($B1652,8),Reference!$H:$H,0),0)),$D1652,
IF(AND(F1652=0,G1652=0,H1652=0,_xlfn.IFNA(MATCH(LEFT($C1652,4),Reference!$H:$H,0),0)),$D1652,
IF((AND(F1652=0,G1652=0,H1652=0,(_xlfn.IFNA(MATCH(LEFT($B1652,4),Reference!$H:$H,0),0)))),$D1652,
IF(AND(F1652=0,G1652=0,H1652=0,_xlfn.IFNA(MATCH(MID($B1652,5,4),Reference!$H:$H,0),0),LEFT($C1652,4)&lt;&gt;"8865"),$D1652,0)))))</f>
        <v>11769.421999999999</v>
      </c>
      <c r="J1652" s="76">
        <f t="shared" si="152"/>
        <v>0</v>
      </c>
      <c r="K1652" s="76">
        <f t="shared" si="153"/>
        <v>11769.421999999999</v>
      </c>
      <c r="L1652" s="76">
        <f t="shared" si="154"/>
        <v>0</v>
      </c>
      <c r="M1652" s="14" t="str">
        <f>IFERROR(IFERROR(INDEX(Reference!$C:$C,MATCH(VALUE(LEFT(B1652,(FIND("-",B1652,1)-1))),Reference!$B:$B,0)),INDEX(Reference!$C:$C,MATCH((LEFT(B1652,(FIND("-",B1652,1)-1))),Reference!$B:$B,0))),IFERROR(IF(FIND("-",B1652),"Asset Management",""),""))</f>
        <v>DBU/Power Systems Tech</v>
      </c>
      <c r="N1652" s="14" t="str">
        <f>_xlfn.IFNA(INDEX(Reference!$M:$N,MATCH($C1652,Reference!$M:$M,0),2),"Exclude")</f>
        <v>NonUnion Labor</v>
      </c>
      <c r="O1652" s="14" t="str">
        <f>VLOOKUP(X1652,'Department Detail'!$A$2:$F$5229,5,FALSE)</f>
        <v>System Operations</v>
      </c>
      <c r="W1652" s="26"/>
      <c r="X1652">
        <v>4667</v>
      </c>
    </row>
    <row r="1653" spans="2:24" ht="15" thickBot="1" x14ac:dyDescent="0.35">
      <c r="B1653" s="57" t="s">
        <v>790</v>
      </c>
      <c r="C1653" s="57" t="s">
        <v>186</v>
      </c>
      <c r="D1653" s="193">
        <v>45125.131999999998</v>
      </c>
      <c r="F1653" s="76">
        <f>IF(AND(LEFT($C1653,4)&lt;&gt;"8310")*OR(_xlfn.IFNA(MATCH(LEFT($B1653,8),Reference!$E:$E,0),0),(_xlfn.IFNA(MATCH(MID($B1653,5,4),Reference!$E:$E,0),0))),$D1653,)</f>
        <v>0</v>
      </c>
      <c r="G1653" s="76">
        <f t="shared" si="150"/>
        <v>0</v>
      </c>
      <c r="H1653" s="76">
        <f t="shared" si="151"/>
        <v>0</v>
      </c>
      <c r="I1653" s="194">
        <f>IF(AND(F1653=0,G1653=0,H1653=0,_xlfn.IFNA(MATCH(LEFT($B1653,8),Reference!$G:$G,0),0)),0,
IF(AND(F1653=0,G1653=0,H1653=0,_xlfn.IFNA(MATCH(LEFT($B1653,8),Reference!$H:$H,0),0)),$D1653,
IF(AND(F1653=0,G1653=0,H1653=0,_xlfn.IFNA(MATCH(LEFT($C1653,4),Reference!$H:$H,0),0)),$D1653,
IF((AND(F1653=0,G1653=0,H1653=0,(_xlfn.IFNA(MATCH(LEFT($B1653,4),Reference!$H:$H,0),0)))),$D1653,
IF(AND(F1653=0,G1653=0,H1653=0,_xlfn.IFNA(MATCH(MID($B1653,5,4),Reference!$H:$H,0),0),LEFT($C1653,4)&lt;&gt;"8865"),$D1653,0)))))</f>
        <v>45125.131999999998</v>
      </c>
      <c r="J1653" s="76">
        <f t="shared" si="152"/>
        <v>0</v>
      </c>
      <c r="K1653" s="76">
        <f t="shared" si="153"/>
        <v>45125.131999999998</v>
      </c>
      <c r="L1653" s="76">
        <f t="shared" si="154"/>
        <v>0</v>
      </c>
      <c r="M1653" s="14" t="str">
        <f>IFERROR(IFERROR(INDEX(Reference!$C:$C,MATCH(VALUE(LEFT(B1653,(FIND("-",B1653,1)-1))),Reference!$B:$B,0)),INDEX(Reference!$C:$C,MATCH((LEFT(B1653,(FIND("-",B1653,1)-1))),Reference!$B:$B,0))),IFERROR(IF(FIND("-",B1653),"Asset Management",""),""))</f>
        <v>DBU/Power Systems Tech</v>
      </c>
      <c r="N1653" s="14" t="str">
        <f>_xlfn.IFNA(INDEX(Reference!$M:$N,MATCH($C1653,Reference!$M:$M,0),2),"Exclude")</f>
        <v>Union Labor</v>
      </c>
      <c r="O1653" s="14" t="str">
        <f>VLOOKUP(X1653,'Department Detail'!$A$2:$F$5229,5,FALSE)</f>
        <v>System Operations</v>
      </c>
      <c r="W1653" s="26"/>
      <c r="X1653">
        <v>4667</v>
      </c>
    </row>
    <row r="1654" spans="2:24" ht="15" thickBot="1" x14ac:dyDescent="0.35">
      <c r="B1654" s="57" t="s">
        <v>790</v>
      </c>
      <c r="C1654" s="57" t="s">
        <v>197</v>
      </c>
      <c r="D1654" s="193">
        <v>250</v>
      </c>
      <c r="F1654" s="76">
        <f>IF(AND(LEFT($C1654,4)&lt;&gt;"8310")*OR(_xlfn.IFNA(MATCH(LEFT($B1654,8),Reference!$E:$E,0),0),(_xlfn.IFNA(MATCH(MID($B1654,5,4),Reference!$E:$E,0),0))),$D1654,)</f>
        <v>0</v>
      </c>
      <c r="G1654" s="76">
        <f t="shared" si="150"/>
        <v>0</v>
      </c>
      <c r="H1654" s="76">
        <f t="shared" si="151"/>
        <v>0</v>
      </c>
      <c r="I1654" s="194">
        <f>IF(AND(F1654=0,G1654=0,H1654=0,_xlfn.IFNA(MATCH(LEFT($B1654,8),Reference!$G:$G,0),0)),0,
IF(AND(F1654=0,G1654=0,H1654=0,_xlfn.IFNA(MATCH(LEFT($B1654,8),Reference!$H:$H,0),0)),$D1654,
IF(AND(F1654=0,G1654=0,H1654=0,_xlfn.IFNA(MATCH(LEFT($C1654,4),Reference!$H:$H,0),0)),$D1654,
IF((AND(F1654=0,G1654=0,H1654=0,(_xlfn.IFNA(MATCH(LEFT($B1654,4),Reference!$H:$H,0),0)))),$D1654,
IF(AND(F1654=0,G1654=0,H1654=0,_xlfn.IFNA(MATCH(MID($B1654,5,4),Reference!$H:$H,0),0),LEFT($C1654,4)&lt;&gt;"8865"),$D1654,0)))))</f>
        <v>250</v>
      </c>
      <c r="J1654" s="76">
        <f t="shared" si="152"/>
        <v>0</v>
      </c>
      <c r="K1654" s="76">
        <f t="shared" si="153"/>
        <v>250</v>
      </c>
      <c r="L1654" s="76">
        <f t="shared" si="154"/>
        <v>0</v>
      </c>
      <c r="M1654" s="14" t="str">
        <f>IFERROR(IFERROR(INDEX(Reference!$C:$C,MATCH(VALUE(LEFT(B1654,(FIND("-",B1654,1)-1))),Reference!$B:$B,0)),INDEX(Reference!$C:$C,MATCH((LEFT(B1654,(FIND("-",B1654,1)-1))),Reference!$B:$B,0))),IFERROR(IF(FIND("-",B1654),"Asset Management",""),""))</f>
        <v>DBU/Power Systems Tech</v>
      </c>
      <c r="N1654" s="14" t="str">
        <f>_xlfn.IFNA(INDEX(Reference!$M:$N,MATCH($C1654,Reference!$M:$M,0),2),"Exclude")</f>
        <v>Union Labor</v>
      </c>
      <c r="O1654" s="14" t="str">
        <f>VLOOKUP(X1654,'Department Detail'!$A$2:$F$5229,5,FALSE)</f>
        <v>System Operations</v>
      </c>
      <c r="W1654" s="26"/>
      <c r="X1654">
        <v>4667</v>
      </c>
    </row>
    <row r="1655" spans="2:24" ht="15" thickBot="1" x14ac:dyDescent="0.35">
      <c r="B1655" s="57" t="s">
        <v>790</v>
      </c>
      <c r="C1655" s="57" t="s">
        <v>206</v>
      </c>
      <c r="D1655" s="193">
        <v>327.32600000000002</v>
      </c>
      <c r="F1655" s="76">
        <f>IF(AND(LEFT($C1655,4)&lt;&gt;"8310")*OR(_xlfn.IFNA(MATCH(LEFT($B1655,8),Reference!$E:$E,0),0),(_xlfn.IFNA(MATCH(MID($B1655,5,4),Reference!$E:$E,0),0))),$D1655,)</f>
        <v>0</v>
      </c>
      <c r="G1655" s="76">
        <f t="shared" si="150"/>
        <v>0</v>
      </c>
      <c r="H1655" s="76">
        <f t="shared" si="151"/>
        <v>0</v>
      </c>
      <c r="I1655" s="194">
        <f>IF(AND(F1655=0,G1655=0,H1655=0,_xlfn.IFNA(MATCH(LEFT($B1655,8),Reference!$G:$G,0),0)),0,
IF(AND(F1655=0,G1655=0,H1655=0,_xlfn.IFNA(MATCH(LEFT($B1655,8),Reference!$H:$H,0),0)),$D1655,
IF(AND(F1655=0,G1655=0,H1655=0,_xlfn.IFNA(MATCH(LEFT($C1655,4),Reference!$H:$H,0),0)),$D1655,
IF((AND(F1655=0,G1655=0,H1655=0,(_xlfn.IFNA(MATCH(LEFT($B1655,4),Reference!$H:$H,0),0)))),$D1655,
IF(AND(F1655=0,G1655=0,H1655=0,_xlfn.IFNA(MATCH(MID($B1655,5,4),Reference!$H:$H,0),0),LEFT($C1655,4)&lt;&gt;"8865"),$D1655,0)))))</f>
        <v>327.32600000000002</v>
      </c>
      <c r="J1655" s="76">
        <f t="shared" si="152"/>
        <v>0</v>
      </c>
      <c r="K1655" s="76">
        <f t="shared" si="153"/>
        <v>327.32600000000002</v>
      </c>
      <c r="L1655" s="76">
        <f t="shared" si="154"/>
        <v>0</v>
      </c>
      <c r="M1655" s="14" t="str">
        <f>IFERROR(IFERROR(INDEX(Reference!$C:$C,MATCH(VALUE(LEFT(B1655,(FIND("-",B1655,1)-1))),Reference!$B:$B,0)),INDEX(Reference!$C:$C,MATCH((LEFT(B1655,(FIND("-",B1655,1)-1))),Reference!$B:$B,0))),IFERROR(IF(FIND("-",B1655),"Asset Management",""),""))</f>
        <v>DBU/Power Systems Tech</v>
      </c>
      <c r="N1655" s="14" t="str">
        <f>_xlfn.IFNA(INDEX(Reference!$M:$N,MATCH($C1655,Reference!$M:$M,0),2),"Exclude")</f>
        <v>Nonlabor</v>
      </c>
      <c r="O1655" s="14" t="str">
        <f>VLOOKUP(X1655,'Department Detail'!$A$2:$F$5229,5,FALSE)</f>
        <v>System Operations</v>
      </c>
      <c r="W1655" s="26"/>
      <c r="X1655">
        <v>4667</v>
      </c>
    </row>
    <row r="1656" spans="2:24" ht="15" thickBot="1" x14ac:dyDescent="0.35">
      <c r="B1656" s="57" t="s">
        <v>790</v>
      </c>
      <c r="C1656" s="57" t="s">
        <v>231</v>
      </c>
      <c r="D1656" s="193">
        <v>102.19999999999999</v>
      </c>
      <c r="F1656" s="76">
        <f>IF(AND(LEFT($C1656,4)&lt;&gt;"8310")*OR(_xlfn.IFNA(MATCH(LEFT($B1656,8),Reference!$E:$E,0),0),(_xlfn.IFNA(MATCH(MID($B1656,5,4),Reference!$E:$E,0),0))),$D1656,)</f>
        <v>0</v>
      </c>
      <c r="G1656" s="76">
        <f t="shared" si="150"/>
        <v>0</v>
      </c>
      <c r="H1656" s="76">
        <f t="shared" si="151"/>
        <v>0</v>
      </c>
      <c r="I1656" s="194">
        <f>IF(AND(F1656=0,G1656=0,H1656=0,_xlfn.IFNA(MATCH(LEFT($B1656,8),Reference!$G:$G,0),0)),0,
IF(AND(F1656=0,G1656=0,H1656=0,_xlfn.IFNA(MATCH(LEFT($B1656,8),Reference!$H:$H,0),0)),$D1656,
IF(AND(F1656=0,G1656=0,H1656=0,_xlfn.IFNA(MATCH(LEFT($C1656,4),Reference!$H:$H,0),0)),$D1656,
IF((AND(F1656=0,G1656=0,H1656=0,(_xlfn.IFNA(MATCH(LEFT($B1656,4),Reference!$H:$H,0),0)))),$D1656,
IF(AND(F1656=0,G1656=0,H1656=0,_xlfn.IFNA(MATCH(MID($B1656,5,4),Reference!$H:$H,0),0),LEFT($C1656,4)&lt;&gt;"8865"),$D1656,0)))))</f>
        <v>102.19999999999999</v>
      </c>
      <c r="J1656" s="76">
        <f t="shared" si="152"/>
        <v>0</v>
      </c>
      <c r="K1656" s="76">
        <f t="shared" si="153"/>
        <v>102.19999999999999</v>
      </c>
      <c r="L1656" s="76">
        <f t="shared" si="154"/>
        <v>0</v>
      </c>
      <c r="M1656" s="14" t="str">
        <f>IFERROR(IFERROR(INDEX(Reference!$C:$C,MATCH(VALUE(LEFT(B1656,(FIND("-",B1656,1)-1))),Reference!$B:$B,0)),INDEX(Reference!$C:$C,MATCH((LEFT(B1656,(FIND("-",B1656,1)-1))),Reference!$B:$B,0))),IFERROR(IF(FIND("-",B1656),"Asset Management",""),""))</f>
        <v>DBU/Power Systems Tech</v>
      </c>
      <c r="N1656" s="14" t="str">
        <f>_xlfn.IFNA(INDEX(Reference!$M:$N,MATCH($C1656,Reference!$M:$M,0),2),"Exclude")</f>
        <v>Nonlabor</v>
      </c>
      <c r="O1656" s="14" t="str">
        <f>VLOOKUP(X1656,'Department Detail'!$A$2:$F$5229,5,FALSE)</f>
        <v>System Operations</v>
      </c>
      <c r="W1656" s="26"/>
      <c r="X1656">
        <v>4667</v>
      </c>
    </row>
    <row r="1657" spans="2:24" ht="15" thickBot="1" x14ac:dyDescent="0.35">
      <c r="B1657" s="57" t="s">
        <v>790</v>
      </c>
      <c r="C1657" s="57" t="s">
        <v>208</v>
      </c>
      <c r="D1657" s="193">
        <v>3088.7840000000001</v>
      </c>
      <c r="F1657" s="76">
        <f>IF(AND(LEFT($C1657,4)&lt;&gt;"8310")*OR(_xlfn.IFNA(MATCH(LEFT($B1657,8),Reference!$E:$E,0),0),(_xlfn.IFNA(MATCH(MID($B1657,5,4),Reference!$E:$E,0),0))),$D1657,)</f>
        <v>0</v>
      </c>
      <c r="G1657" s="76">
        <f t="shared" si="150"/>
        <v>0</v>
      </c>
      <c r="H1657" s="76">
        <f t="shared" si="151"/>
        <v>0</v>
      </c>
      <c r="I1657" s="194">
        <f>IF(AND(F1657=0,G1657=0,H1657=0,_xlfn.IFNA(MATCH(LEFT($B1657,8),Reference!$G:$G,0),0)),0,
IF(AND(F1657=0,G1657=0,H1657=0,_xlfn.IFNA(MATCH(LEFT($B1657,8),Reference!$H:$H,0),0)),$D1657,
IF(AND(F1657=0,G1657=0,H1657=0,_xlfn.IFNA(MATCH(LEFT($C1657,4),Reference!$H:$H,0),0)),$D1657,
IF((AND(F1657=0,G1657=0,H1657=0,(_xlfn.IFNA(MATCH(LEFT($B1657,4),Reference!$H:$H,0),0)))),$D1657,
IF(AND(F1657=0,G1657=0,H1657=0,_xlfn.IFNA(MATCH(MID($B1657,5,4),Reference!$H:$H,0),0),LEFT($C1657,4)&lt;&gt;"8865"),$D1657,0)))))</f>
        <v>3088.7840000000001</v>
      </c>
      <c r="J1657" s="76">
        <f t="shared" si="152"/>
        <v>0</v>
      </c>
      <c r="K1657" s="76">
        <f t="shared" si="153"/>
        <v>3088.7840000000001</v>
      </c>
      <c r="L1657" s="76">
        <f t="shared" si="154"/>
        <v>0</v>
      </c>
      <c r="M1657" s="14" t="str">
        <f>IFERROR(IFERROR(INDEX(Reference!$C:$C,MATCH(VALUE(LEFT(B1657,(FIND("-",B1657,1)-1))),Reference!$B:$B,0)),INDEX(Reference!$C:$C,MATCH((LEFT(B1657,(FIND("-",B1657,1)-1))),Reference!$B:$B,0))),IFERROR(IF(FIND("-",B1657),"Asset Management",""),""))</f>
        <v>DBU/Power Systems Tech</v>
      </c>
      <c r="N1657" s="14" t="str">
        <f>_xlfn.IFNA(INDEX(Reference!$M:$N,MATCH($C1657,Reference!$M:$M,0),2),"Exclude")</f>
        <v>Inventory</v>
      </c>
      <c r="O1657" s="14" t="str">
        <f>VLOOKUP(X1657,'Department Detail'!$A$2:$F$5229,5,FALSE)</f>
        <v>System Operations</v>
      </c>
      <c r="W1657" s="26"/>
      <c r="X1657">
        <v>4667</v>
      </c>
    </row>
    <row r="1658" spans="2:24" ht="15" thickBot="1" x14ac:dyDescent="0.35">
      <c r="B1658" s="57" t="s">
        <v>790</v>
      </c>
      <c r="C1658" s="57" t="s">
        <v>182</v>
      </c>
      <c r="D1658" s="193">
        <v>2901.8760000000002</v>
      </c>
      <c r="F1658" s="76">
        <f>IF(AND(LEFT($C1658,4)&lt;&gt;"8310")*OR(_xlfn.IFNA(MATCH(LEFT($B1658,8),Reference!$E:$E,0),0),(_xlfn.IFNA(MATCH(MID($B1658,5,4),Reference!$E:$E,0),0))),$D1658,)</f>
        <v>0</v>
      </c>
      <c r="G1658" s="76">
        <f t="shared" si="150"/>
        <v>0</v>
      </c>
      <c r="H1658" s="76">
        <f t="shared" si="151"/>
        <v>0</v>
      </c>
      <c r="I1658" s="194">
        <f>IF(AND(F1658=0,G1658=0,H1658=0,_xlfn.IFNA(MATCH(LEFT($B1658,8),Reference!$G:$G,0),0)),0,
IF(AND(F1658=0,G1658=0,H1658=0,_xlfn.IFNA(MATCH(LEFT($B1658,8),Reference!$H:$H,0),0)),$D1658,
IF(AND(F1658=0,G1658=0,H1658=0,_xlfn.IFNA(MATCH(LEFT($C1658,4),Reference!$H:$H,0),0)),$D1658,
IF((AND(F1658=0,G1658=0,H1658=0,(_xlfn.IFNA(MATCH(LEFT($B1658,4),Reference!$H:$H,0),0)))),$D1658,
IF(AND(F1658=0,G1658=0,H1658=0,_xlfn.IFNA(MATCH(MID($B1658,5,4),Reference!$H:$H,0),0),LEFT($C1658,4)&lt;&gt;"8865"),$D1658,0)))))</f>
        <v>2901.8760000000002</v>
      </c>
      <c r="J1658" s="76">
        <f t="shared" si="152"/>
        <v>0</v>
      </c>
      <c r="K1658" s="76">
        <f t="shared" si="153"/>
        <v>2901.8760000000002</v>
      </c>
      <c r="L1658" s="76">
        <f t="shared" si="154"/>
        <v>0</v>
      </c>
      <c r="M1658" s="14" t="str">
        <f>IFERROR(IFERROR(INDEX(Reference!$C:$C,MATCH(VALUE(LEFT(B1658,(FIND("-",B1658,1)-1))),Reference!$B:$B,0)),INDEX(Reference!$C:$C,MATCH((LEFT(B1658,(FIND("-",B1658,1)-1))),Reference!$B:$B,0))),IFERROR(IF(FIND("-",B1658),"Asset Management",""),""))</f>
        <v>DBU/Power Systems Tech</v>
      </c>
      <c r="N1658" s="14" t="str">
        <f>_xlfn.IFNA(INDEX(Reference!$M:$N,MATCH($C1658,Reference!$M:$M,0),2),"Exclude")</f>
        <v>Nonlabor</v>
      </c>
      <c r="O1658" s="14" t="str">
        <f>VLOOKUP(X1658,'Department Detail'!$A$2:$F$5229,5,FALSE)</f>
        <v>System Operations</v>
      </c>
      <c r="W1658" s="26"/>
      <c r="X1658">
        <v>4667</v>
      </c>
    </row>
    <row r="1659" spans="2:24" ht="15" thickBot="1" x14ac:dyDescent="0.35">
      <c r="B1659" s="57" t="s">
        <v>790</v>
      </c>
      <c r="C1659" s="57" t="s">
        <v>191</v>
      </c>
      <c r="D1659" s="193">
        <v>17418.595999999998</v>
      </c>
      <c r="F1659" s="76">
        <f>IF(AND(LEFT($C1659,4)&lt;&gt;"8310")*OR(_xlfn.IFNA(MATCH(LEFT($B1659,8),Reference!$E:$E,0),0),(_xlfn.IFNA(MATCH(MID($B1659,5,4),Reference!$E:$E,0),0))),$D1659,)</f>
        <v>0</v>
      </c>
      <c r="G1659" s="76">
        <f t="shared" si="150"/>
        <v>0</v>
      </c>
      <c r="H1659" s="76">
        <f t="shared" si="151"/>
        <v>0</v>
      </c>
      <c r="I1659" s="194">
        <f>IF(AND(F1659=0,G1659=0,H1659=0,_xlfn.IFNA(MATCH(LEFT($B1659,8),Reference!$G:$G,0),0)),0,
IF(AND(F1659=0,G1659=0,H1659=0,_xlfn.IFNA(MATCH(LEFT($B1659,8),Reference!$H:$H,0),0)),$D1659,
IF(AND(F1659=0,G1659=0,H1659=0,_xlfn.IFNA(MATCH(LEFT($C1659,4),Reference!$H:$H,0),0)),$D1659,
IF((AND(F1659=0,G1659=0,H1659=0,(_xlfn.IFNA(MATCH(LEFT($B1659,4),Reference!$H:$H,0),0)))),$D1659,
IF(AND(F1659=0,G1659=0,H1659=0,_xlfn.IFNA(MATCH(MID($B1659,5,4),Reference!$H:$H,0),0),LEFT($C1659,4)&lt;&gt;"8865"),$D1659,0)))))</f>
        <v>17418.595999999998</v>
      </c>
      <c r="J1659" s="76">
        <f t="shared" si="152"/>
        <v>0</v>
      </c>
      <c r="K1659" s="76">
        <f t="shared" si="153"/>
        <v>17418.595999999998</v>
      </c>
      <c r="L1659" s="76">
        <f t="shared" si="154"/>
        <v>0</v>
      </c>
      <c r="M1659" s="14" t="str">
        <f>IFERROR(IFERROR(INDEX(Reference!$C:$C,MATCH(VALUE(LEFT(B1659,(FIND("-",B1659,1)-1))),Reference!$B:$B,0)),INDEX(Reference!$C:$C,MATCH((LEFT(B1659,(FIND("-",B1659,1)-1))),Reference!$B:$B,0))),IFERROR(IF(FIND("-",B1659),"Asset Management",""),""))</f>
        <v>DBU/Power Systems Tech</v>
      </c>
      <c r="N1659" s="14" t="str">
        <f>_xlfn.IFNA(INDEX(Reference!$M:$N,MATCH($C1659,Reference!$M:$M,0),2),"Exclude")</f>
        <v>Union Labor</v>
      </c>
      <c r="O1659" s="14" t="str">
        <f>VLOOKUP(X1659,'Department Detail'!$A$2:$F$5229,5,FALSE)</f>
        <v>System Operations</v>
      </c>
      <c r="W1659" s="26"/>
      <c r="X1659">
        <v>4667</v>
      </c>
    </row>
    <row r="1660" spans="2:24" ht="15" thickBot="1" x14ac:dyDescent="0.35">
      <c r="B1660" s="57" t="s">
        <v>791</v>
      </c>
      <c r="C1660" s="57" t="s">
        <v>186</v>
      </c>
      <c r="D1660" s="193">
        <v>251.65600000000001</v>
      </c>
      <c r="F1660" s="76">
        <f>IF(AND(LEFT($C1660,4)&lt;&gt;"8310")*OR(_xlfn.IFNA(MATCH(LEFT($B1660,8),Reference!$E:$E,0),0),(_xlfn.IFNA(MATCH(MID($B1660,5,4),Reference!$E:$E,0),0))),$D1660,)</f>
        <v>0</v>
      </c>
      <c r="G1660" s="76">
        <f t="shared" si="150"/>
        <v>0</v>
      </c>
      <c r="H1660" s="76">
        <f t="shared" si="151"/>
        <v>0</v>
      </c>
      <c r="I1660" s="194">
        <f>IF(AND(F1660=0,G1660=0,H1660=0,_xlfn.IFNA(MATCH(LEFT($B1660,8),Reference!$G:$G,0),0)),0,
IF(AND(F1660=0,G1660=0,H1660=0,_xlfn.IFNA(MATCH(LEFT($B1660,8),Reference!$H:$H,0),0)),$D1660,
IF(AND(F1660=0,G1660=0,H1660=0,_xlfn.IFNA(MATCH(LEFT($C1660,4),Reference!$H:$H,0),0)),$D1660,
IF((AND(F1660=0,G1660=0,H1660=0,(_xlfn.IFNA(MATCH(LEFT($B1660,4),Reference!$H:$H,0),0)))),$D1660,
IF(AND(F1660=0,G1660=0,H1660=0,_xlfn.IFNA(MATCH(MID($B1660,5,4),Reference!$H:$H,0),0),LEFT($C1660,4)&lt;&gt;"8865"),$D1660,0)))))</f>
        <v>0</v>
      </c>
      <c r="J1660" s="76">
        <f t="shared" si="152"/>
        <v>251.65600000000001</v>
      </c>
      <c r="K1660" s="76">
        <f t="shared" si="153"/>
        <v>251.65600000000001</v>
      </c>
      <c r="L1660" s="76">
        <f t="shared" si="154"/>
        <v>0</v>
      </c>
      <c r="M1660" s="14" t="str">
        <f>IFERROR(IFERROR(INDEX(Reference!$C:$C,MATCH(VALUE(LEFT(B1660,(FIND("-",B1660,1)-1))),Reference!$B:$B,0)),INDEX(Reference!$C:$C,MATCH((LEFT(B1660,(FIND("-",B1660,1)-1))),Reference!$B:$B,0))),IFERROR(IF(FIND("-",B1660),"Asset Management",""),""))</f>
        <v>DBU/Power Systems Tech</v>
      </c>
      <c r="N1660" s="14" t="str">
        <f>_xlfn.IFNA(INDEX(Reference!$M:$N,MATCH($C1660,Reference!$M:$M,0),2),"Exclude")</f>
        <v>Union Labor</v>
      </c>
      <c r="O1660" s="14" t="str">
        <f>VLOOKUP(X1660,'Department Detail'!$A$2:$F$5229,5,FALSE)</f>
        <v>System Operations</v>
      </c>
      <c r="W1660" s="26"/>
      <c r="X1660">
        <v>4667</v>
      </c>
    </row>
    <row r="1661" spans="2:24" ht="15" thickBot="1" x14ac:dyDescent="0.35">
      <c r="B1661" s="57" t="s">
        <v>792</v>
      </c>
      <c r="C1661" s="57" t="s">
        <v>190</v>
      </c>
      <c r="D1661" s="193">
        <v>1110.2</v>
      </c>
      <c r="F1661" s="76">
        <f>IF(AND(LEFT($C1661,4)&lt;&gt;"8310")*OR(_xlfn.IFNA(MATCH(LEFT($B1661,8),Reference!$E:$E,0),0),(_xlfn.IFNA(MATCH(MID($B1661,5,4),Reference!$E:$E,0),0))),$D1661,)</f>
        <v>0</v>
      </c>
      <c r="G1661" s="76">
        <f t="shared" si="150"/>
        <v>0</v>
      </c>
      <c r="H1661" s="76">
        <f t="shared" si="151"/>
        <v>0</v>
      </c>
      <c r="I1661" s="194">
        <f>IF(AND(F1661=0,G1661=0,H1661=0,_xlfn.IFNA(MATCH(LEFT($B1661,8),Reference!$G:$G,0),0)),0,
IF(AND(F1661=0,G1661=0,H1661=0,_xlfn.IFNA(MATCH(LEFT($B1661,8),Reference!$H:$H,0),0)),$D1661,
IF(AND(F1661=0,G1661=0,H1661=0,_xlfn.IFNA(MATCH(LEFT($C1661,4),Reference!$H:$H,0),0)),$D1661,
IF((AND(F1661=0,G1661=0,H1661=0,(_xlfn.IFNA(MATCH(LEFT($B1661,4),Reference!$H:$H,0),0)))),$D1661,
IF(AND(F1661=0,G1661=0,H1661=0,_xlfn.IFNA(MATCH(MID($B1661,5,4),Reference!$H:$H,0),0),LEFT($C1661,4)&lt;&gt;"8865"),$D1661,0)))))</f>
        <v>0</v>
      </c>
      <c r="J1661" s="76">
        <f t="shared" si="152"/>
        <v>1110.2</v>
      </c>
      <c r="K1661" s="76">
        <f t="shared" si="153"/>
        <v>1110.2</v>
      </c>
      <c r="L1661" s="76">
        <f t="shared" si="154"/>
        <v>0</v>
      </c>
      <c r="M1661" s="14" t="str">
        <f>IFERROR(IFERROR(INDEX(Reference!$C:$C,MATCH(VALUE(LEFT(B1661,(FIND("-",B1661,1)-1))),Reference!$B:$B,0)),INDEX(Reference!$C:$C,MATCH((LEFT(B1661,(FIND("-",B1661,1)-1))),Reference!$B:$B,0))),IFERROR(IF(FIND("-",B1661),"Asset Management",""),""))</f>
        <v>DBU/Power Systems Tech</v>
      </c>
      <c r="N1661" s="14" t="str">
        <f>_xlfn.IFNA(INDEX(Reference!$M:$N,MATCH($C1661,Reference!$M:$M,0),2),"Exclude")</f>
        <v>Nonlabor</v>
      </c>
      <c r="O1661" s="14" t="str">
        <f>VLOOKUP(X1661,'Department Detail'!$A$2:$F$5229,5,FALSE)</f>
        <v>System Operations</v>
      </c>
      <c r="W1661" s="26"/>
      <c r="X1661">
        <v>4667</v>
      </c>
    </row>
    <row r="1662" spans="2:24" ht="15" thickBot="1" x14ac:dyDescent="0.35">
      <c r="B1662" s="57" t="s">
        <v>792</v>
      </c>
      <c r="C1662" s="57" t="s">
        <v>185</v>
      </c>
      <c r="D1662" s="193">
        <v>1236.68</v>
      </c>
      <c r="F1662" s="76">
        <f>IF(AND(LEFT($C1662,4)&lt;&gt;"8310")*OR(_xlfn.IFNA(MATCH(LEFT($B1662,8),Reference!$E:$E,0),0),(_xlfn.IFNA(MATCH(MID($B1662,5,4),Reference!$E:$E,0),0))),$D1662,)</f>
        <v>0</v>
      </c>
      <c r="G1662" s="76">
        <f t="shared" si="150"/>
        <v>0</v>
      </c>
      <c r="H1662" s="76">
        <f t="shared" si="151"/>
        <v>0</v>
      </c>
      <c r="I1662" s="194">
        <f>IF(AND(F1662=0,G1662=0,H1662=0,_xlfn.IFNA(MATCH(LEFT($B1662,8),Reference!$G:$G,0),0)),0,
IF(AND(F1662=0,G1662=0,H1662=0,_xlfn.IFNA(MATCH(LEFT($B1662,8),Reference!$H:$H,0),0)),$D1662,
IF(AND(F1662=0,G1662=0,H1662=0,_xlfn.IFNA(MATCH(LEFT($C1662,4),Reference!$H:$H,0),0)),$D1662,
IF((AND(F1662=0,G1662=0,H1662=0,(_xlfn.IFNA(MATCH(LEFT($B1662,4),Reference!$H:$H,0),0)))),$D1662,
IF(AND(F1662=0,G1662=0,H1662=0,_xlfn.IFNA(MATCH(MID($B1662,5,4),Reference!$H:$H,0),0),LEFT($C1662,4)&lt;&gt;"8865"),$D1662,0)))))</f>
        <v>0</v>
      </c>
      <c r="J1662" s="76">
        <f t="shared" si="152"/>
        <v>1236.68</v>
      </c>
      <c r="K1662" s="76">
        <f t="shared" si="153"/>
        <v>1236.68</v>
      </c>
      <c r="L1662" s="76">
        <f t="shared" si="154"/>
        <v>0</v>
      </c>
      <c r="M1662" s="14" t="str">
        <f>IFERROR(IFERROR(INDEX(Reference!$C:$C,MATCH(VALUE(LEFT(B1662,(FIND("-",B1662,1)-1))),Reference!$B:$B,0)),INDEX(Reference!$C:$C,MATCH((LEFT(B1662,(FIND("-",B1662,1)-1))),Reference!$B:$B,0))),IFERROR(IF(FIND("-",B1662),"Asset Management",""),""))</f>
        <v>DBU/Power Systems Tech</v>
      </c>
      <c r="N1662" s="14" t="str">
        <f>_xlfn.IFNA(INDEX(Reference!$M:$N,MATCH($C1662,Reference!$M:$M,0),2),"Exclude")</f>
        <v>NonUnion Labor</v>
      </c>
      <c r="O1662" s="14" t="str">
        <f>VLOOKUP(X1662,'Department Detail'!$A$2:$F$5229,5,FALSE)</f>
        <v>System Operations</v>
      </c>
      <c r="W1662" s="26"/>
      <c r="X1662">
        <v>4667</v>
      </c>
    </row>
    <row r="1663" spans="2:24" ht="15" thickBot="1" x14ac:dyDescent="0.35">
      <c r="B1663" s="57" t="s">
        <v>792</v>
      </c>
      <c r="C1663" s="57" t="s">
        <v>186</v>
      </c>
      <c r="D1663" s="193">
        <v>31223.336000000003</v>
      </c>
      <c r="F1663" s="76">
        <f>IF(AND(LEFT($C1663,4)&lt;&gt;"8310")*OR(_xlfn.IFNA(MATCH(LEFT($B1663,8),Reference!$E:$E,0),0),(_xlfn.IFNA(MATCH(MID($B1663,5,4),Reference!$E:$E,0),0))),$D1663,)</f>
        <v>0</v>
      </c>
      <c r="G1663" s="76">
        <f t="shared" si="150"/>
        <v>0</v>
      </c>
      <c r="H1663" s="76">
        <f t="shared" si="151"/>
        <v>0</v>
      </c>
      <c r="I1663" s="194">
        <f>IF(AND(F1663=0,G1663=0,H1663=0,_xlfn.IFNA(MATCH(LEFT($B1663,8),Reference!$G:$G,0),0)),0,
IF(AND(F1663=0,G1663=0,H1663=0,_xlfn.IFNA(MATCH(LEFT($B1663,8),Reference!$H:$H,0),0)),$D1663,
IF(AND(F1663=0,G1663=0,H1663=0,_xlfn.IFNA(MATCH(LEFT($C1663,4),Reference!$H:$H,0),0)),$D1663,
IF((AND(F1663=0,G1663=0,H1663=0,(_xlfn.IFNA(MATCH(LEFT($B1663,4),Reference!$H:$H,0),0)))),$D1663,
IF(AND(F1663=0,G1663=0,H1663=0,_xlfn.IFNA(MATCH(MID($B1663,5,4),Reference!$H:$H,0),0),LEFT($C1663,4)&lt;&gt;"8865"),$D1663,0)))))</f>
        <v>0</v>
      </c>
      <c r="J1663" s="76">
        <f t="shared" si="152"/>
        <v>31223.336000000003</v>
      </c>
      <c r="K1663" s="76">
        <f t="shared" si="153"/>
        <v>31223.336000000003</v>
      </c>
      <c r="L1663" s="76">
        <f t="shared" si="154"/>
        <v>0</v>
      </c>
      <c r="M1663" s="14" t="str">
        <f>IFERROR(IFERROR(INDEX(Reference!$C:$C,MATCH(VALUE(LEFT(B1663,(FIND("-",B1663,1)-1))),Reference!$B:$B,0)),INDEX(Reference!$C:$C,MATCH((LEFT(B1663,(FIND("-",B1663,1)-1))),Reference!$B:$B,0))),IFERROR(IF(FIND("-",B1663),"Asset Management",""),""))</f>
        <v>DBU/Power Systems Tech</v>
      </c>
      <c r="N1663" s="14" t="str">
        <f>_xlfn.IFNA(INDEX(Reference!$M:$N,MATCH($C1663,Reference!$M:$M,0),2),"Exclude")</f>
        <v>Union Labor</v>
      </c>
      <c r="O1663" s="14" t="str">
        <f>VLOOKUP(X1663,'Department Detail'!$A$2:$F$5229,5,FALSE)</f>
        <v>System Operations</v>
      </c>
      <c r="W1663" s="26"/>
      <c r="X1663">
        <v>4667</v>
      </c>
    </row>
    <row r="1664" spans="2:24" ht="15" thickBot="1" x14ac:dyDescent="0.35">
      <c r="B1664" s="57" t="s">
        <v>792</v>
      </c>
      <c r="C1664" s="57" t="s">
        <v>231</v>
      </c>
      <c r="D1664" s="193">
        <v>308.2</v>
      </c>
      <c r="F1664" s="76">
        <f>IF(AND(LEFT($C1664,4)&lt;&gt;"8310")*OR(_xlfn.IFNA(MATCH(LEFT($B1664,8),Reference!$E:$E,0),0),(_xlfn.IFNA(MATCH(MID($B1664,5,4),Reference!$E:$E,0),0))),$D1664,)</f>
        <v>0</v>
      </c>
      <c r="G1664" s="76">
        <f t="shared" si="150"/>
        <v>0</v>
      </c>
      <c r="H1664" s="76">
        <f t="shared" si="151"/>
        <v>0</v>
      </c>
      <c r="I1664" s="194">
        <f>IF(AND(F1664=0,G1664=0,H1664=0,_xlfn.IFNA(MATCH(LEFT($B1664,8),Reference!$G:$G,0),0)),0,
IF(AND(F1664=0,G1664=0,H1664=0,_xlfn.IFNA(MATCH(LEFT($B1664,8),Reference!$H:$H,0),0)),$D1664,
IF(AND(F1664=0,G1664=0,H1664=0,_xlfn.IFNA(MATCH(LEFT($C1664,4),Reference!$H:$H,0),0)),$D1664,
IF((AND(F1664=0,G1664=0,H1664=0,(_xlfn.IFNA(MATCH(LEFT($B1664,4),Reference!$H:$H,0),0)))),$D1664,
IF(AND(F1664=0,G1664=0,H1664=0,_xlfn.IFNA(MATCH(MID($B1664,5,4),Reference!$H:$H,0),0),LEFT($C1664,4)&lt;&gt;"8865"),$D1664,0)))))</f>
        <v>0</v>
      </c>
      <c r="J1664" s="76">
        <f t="shared" si="152"/>
        <v>308.2</v>
      </c>
      <c r="K1664" s="76">
        <f t="shared" si="153"/>
        <v>308.2</v>
      </c>
      <c r="L1664" s="76">
        <f t="shared" si="154"/>
        <v>0</v>
      </c>
      <c r="M1664" s="14" t="str">
        <f>IFERROR(IFERROR(INDEX(Reference!$C:$C,MATCH(VALUE(LEFT(B1664,(FIND("-",B1664,1)-1))),Reference!$B:$B,0)),INDEX(Reference!$C:$C,MATCH((LEFT(B1664,(FIND("-",B1664,1)-1))),Reference!$B:$B,0))),IFERROR(IF(FIND("-",B1664),"Asset Management",""),""))</f>
        <v>DBU/Power Systems Tech</v>
      </c>
      <c r="N1664" s="14" t="str">
        <f>_xlfn.IFNA(INDEX(Reference!$M:$N,MATCH($C1664,Reference!$M:$M,0),2),"Exclude")</f>
        <v>Nonlabor</v>
      </c>
      <c r="O1664" s="14" t="str">
        <f>VLOOKUP(X1664,'Department Detail'!$A$2:$F$5229,5,FALSE)</f>
        <v>System Operations</v>
      </c>
      <c r="W1664" s="26"/>
      <c r="X1664">
        <v>4667</v>
      </c>
    </row>
    <row r="1665" spans="2:24" ht="15" thickBot="1" x14ac:dyDescent="0.35">
      <c r="B1665" s="57" t="s">
        <v>792</v>
      </c>
      <c r="C1665" s="57" t="s">
        <v>208</v>
      </c>
      <c r="D1665" s="193">
        <v>506.6</v>
      </c>
      <c r="F1665" s="76">
        <f>IF(AND(LEFT($C1665,4)&lt;&gt;"8310")*OR(_xlfn.IFNA(MATCH(LEFT($B1665,8),Reference!$E:$E,0),0),(_xlfn.IFNA(MATCH(MID($B1665,5,4),Reference!$E:$E,0),0))),$D1665,)</f>
        <v>0</v>
      </c>
      <c r="G1665" s="76">
        <f t="shared" si="150"/>
        <v>0</v>
      </c>
      <c r="H1665" s="76">
        <f t="shared" si="151"/>
        <v>0</v>
      </c>
      <c r="I1665" s="194">
        <f>IF(AND(F1665=0,G1665=0,H1665=0,_xlfn.IFNA(MATCH(LEFT($B1665,8),Reference!$G:$G,0),0)),0,
IF(AND(F1665=0,G1665=0,H1665=0,_xlfn.IFNA(MATCH(LEFT($B1665,8),Reference!$H:$H,0),0)),$D1665,
IF(AND(F1665=0,G1665=0,H1665=0,_xlfn.IFNA(MATCH(LEFT($C1665,4),Reference!$H:$H,0),0)),$D1665,
IF((AND(F1665=0,G1665=0,H1665=0,(_xlfn.IFNA(MATCH(LEFT($B1665,4),Reference!$H:$H,0),0)))),$D1665,
IF(AND(F1665=0,G1665=0,H1665=0,_xlfn.IFNA(MATCH(MID($B1665,5,4),Reference!$H:$H,0),0),LEFT($C1665,4)&lt;&gt;"8865"),$D1665,0)))))</f>
        <v>0</v>
      </c>
      <c r="J1665" s="76">
        <f t="shared" si="152"/>
        <v>506.6</v>
      </c>
      <c r="K1665" s="76">
        <f t="shared" si="153"/>
        <v>506.6</v>
      </c>
      <c r="L1665" s="76">
        <f t="shared" si="154"/>
        <v>0</v>
      </c>
      <c r="M1665" s="14" t="str">
        <f>IFERROR(IFERROR(INDEX(Reference!$C:$C,MATCH(VALUE(LEFT(B1665,(FIND("-",B1665,1)-1))),Reference!$B:$B,0)),INDEX(Reference!$C:$C,MATCH((LEFT(B1665,(FIND("-",B1665,1)-1))),Reference!$B:$B,0))),IFERROR(IF(FIND("-",B1665),"Asset Management",""),""))</f>
        <v>DBU/Power Systems Tech</v>
      </c>
      <c r="N1665" s="14" t="str">
        <f>_xlfn.IFNA(INDEX(Reference!$M:$N,MATCH($C1665,Reference!$M:$M,0),2),"Exclude")</f>
        <v>Inventory</v>
      </c>
      <c r="O1665" s="14" t="str">
        <f>VLOOKUP(X1665,'Department Detail'!$A$2:$F$5229,5,FALSE)</f>
        <v>System Operations</v>
      </c>
      <c r="W1665" s="26"/>
      <c r="X1665">
        <v>4667</v>
      </c>
    </row>
    <row r="1666" spans="2:24" ht="15" thickBot="1" x14ac:dyDescent="0.35">
      <c r="B1666" s="57" t="s">
        <v>792</v>
      </c>
      <c r="C1666" s="57" t="s">
        <v>182</v>
      </c>
      <c r="D1666" s="193">
        <v>43.352000000000004</v>
      </c>
      <c r="F1666" s="76">
        <f>IF(AND(LEFT($C1666,4)&lt;&gt;"8310")*OR(_xlfn.IFNA(MATCH(LEFT($B1666,8),Reference!$E:$E,0),0),(_xlfn.IFNA(MATCH(MID($B1666,5,4),Reference!$E:$E,0),0))),$D1666,)</f>
        <v>0</v>
      </c>
      <c r="G1666" s="76">
        <f t="shared" si="150"/>
        <v>0</v>
      </c>
      <c r="H1666" s="76">
        <f t="shared" si="151"/>
        <v>0</v>
      </c>
      <c r="I1666" s="194">
        <f>IF(AND(F1666=0,G1666=0,H1666=0,_xlfn.IFNA(MATCH(LEFT($B1666,8),Reference!$G:$G,0),0)),0,
IF(AND(F1666=0,G1666=0,H1666=0,_xlfn.IFNA(MATCH(LEFT($B1666,8),Reference!$H:$H,0),0)),$D1666,
IF(AND(F1666=0,G1666=0,H1666=0,_xlfn.IFNA(MATCH(LEFT($C1666,4),Reference!$H:$H,0),0)),$D1666,
IF((AND(F1666=0,G1666=0,H1666=0,(_xlfn.IFNA(MATCH(LEFT($B1666,4),Reference!$H:$H,0),0)))),$D1666,
IF(AND(F1666=0,G1666=0,H1666=0,_xlfn.IFNA(MATCH(MID($B1666,5,4),Reference!$H:$H,0),0),LEFT($C1666,4)&lt;&gt;"8865"),$D1666,0)))))</f>
        <v>0</v>
      </c>
      <c r="J1666" s="76">
        <f t="shared" si="152"/>
        <v>43.352000000000004</v>
      </c>
      <c r="K1666" s="76">
        <f t="shared" si="153"/>
        <v>43.352000000000004</v>
      </c>
      <c r="L1666" s="76">
        <f t="shared" si="154"/>
        <v>0</v>
      </c>
      <c r="M1666" s="14" t="str">
        <f>IFERROR(IFERROR(INDEX(Reference!$C:$C,MATCH(VALUE(LEFT(B1666,(FIND("-",B1666,1)-1))),Reference!$B:$B,0)),INDEX(Reference!$C:$C,MATCH((LEFT(B1666,(FIND("-",B1666,1)-1))),Reference!$B:$B,0))),IFERROR(IF(FIND("-",B1666),"Asset Management",""),""))</f>
        <v>DBU/Power Systems Tech</v>
      </c>
      <c r="N1666" s="14" t="str">
        <f>_xlfn.IFNA(INDEX(Reference!$M:$N,MATCH($C1666,Reference!$M:$M,0),2),"Exclude")</f>
        <v>Nonlabor</v>
      </c>
      <c r="O1666" s="14" t="str">
        <f>VLOOKUP(X1666,'Department Detail'!$A$2:$F$5229,5,FALSE)</f>
        <v>System Operations</v>
      </c>
      <c r="W1666" s="26"/>
      <c r="X1666">
        <v>4667</v>
      </c>
    </row>
    <row r="1667" spans="2:24" ht="15" thickBot="1" x14ac:dyDescent="0.35">
      <c r="B1667" s="57" t="s">
        <v>792</v>
      </c>
      <c r="C1667" s="57" t="s">
        <v>253</v>
      </c>
      <c r="D1667" s="193">
        <v>2010.9999999999998</v>
      </c>
      <c r="F1667" s="76">
        <f>IF(AND(LEFT($C1667,4)&lt;&gt;"8310")*OR(_xlfn.IFNA(MATCH(LEFT($B1667,8),Reference!$E:$E,0),0),(_xlfn.IFNA(MATCH(MID($B1667,5,4),Reference!$E:$E,0),0))),$D1667,)</f>
        <v>0</v>
      </c>
      <c r="G1667" s="76">
        <f t="shared" si="150"/>
        <v>0</v>
      </c>
      <c r="H1667" s="76">
        <f t="shared" si="151"/>
        <v>0</v>
      </c>
      <c r="I1667" s="194">
        <f>IF(AND(F1667=0,G1667=0,H1667=0,_xlfn.IFNA(MATCH(LEFT($B1667,8),Reference!$G:$G,0),0)),0,
IF(AND(F1667=0,G1667=0,H1667=0,_xlfn.IFNA(MATCH(LEFT($B1667,8),Reference!$H:$H,0),0)),$D1667,
IF(AND(F1667=0,G1667=0,H1667=0,_xlfn.IFNA(MATCH(LEFT($C1667,4),Reference!$H:$H,0),0)),$D1667,
IF((AND(F1667=0,G1667=0,H1667=0,(_xlfn.IFNA(MATCH(LEFT($B1667,4),Reference!$H:$H,0),0)))),$D1667,
IF(AND(F1667=0,G1667=0,H1667=0,_xlfn.IFNA(MATCH(MID($B1667,5,4),Reference!$H:$H,0),0),LEFT($C1667,4)&lt;&gt;"8865"),$D1667,0)))))</f>
        <v>0</v>
      </c>
      <c r="J1667" s="76">
        <f t="shared" si="152"/>
        <v>2010.9999999999998</v>
      </c>
      <c r="K1667" s="76">
        <f t="shared" si="153"/>
        <v>2010.9999999999998</v>
      </c>
      <c r="L1667" s="76">
        <f t="shared" si="154"/>
        <v>0</v>
      </c>
      <c r="M1667" s="14" t="str">
        <f>IFERROR(IFERROR(INDEX(Reference!$C:$C,MATCH(VALUE(LEFT(B1667,(FIND("-",B1667,1)-1))),Reference!$B:$B,0)),INDEX(Reference!$C:$C,MATCH((LEFT(B1667,(FIND("-",B1667,1)-1))),Reference!$B:$B,0))),IFERROR(IF(FIND("-",B1667),"Asset Management",""),""))</f>
        <v>DBU/Power Systems Tech</v>
      </c>
      <c r="N1667" s="14" t="str">
        <f>_xlfn.IFNA(INDEX(Reference!$M:$N,MATCH($C1667,Reference!$M:$M,0),2),"Exclude")</f>
        <v>Nonlabor</v>
      </c>
      <c r="O1667" s="14" t="str">
        <f>VLOOKUP(X1667,'Department Detail'!$A$2:$F$5229,5,FALSE)</f>
        <v>System Operations</v>
      </c>
      <c r="W1667" s="26"/>
      <c r="X1667">
        <v>4667</v>
      </c>
    </row>
    <row r="1668" spans="2:24" ht="15" thickBot="1" x14ac:dyDescent="0.35">
      <c r="B1668" s="57" t="s">
        <v>792</v>
      </c>
      <c r="C1668" s="57" t="s">
        <v>191</v>
      </c>
      <c r="D1668" s="193">
        <v>8539.5679999999993</v>
      </c>
      <c r="F1668" s="76">
        <f>IF(AND(LEFT($C1668,4)&lt;&gt;"8310")*OR(_xlfn.IFNA(MATCH(LEFT($B1668,8),Reference!$E:$E,0),0),(_xlfn.IFNA(MATCH(MID($B1668,5,4),Reference!$E:$E,0),0))),$D1668,)</f>
        <v>0</v>
      </c>
      <c r="G1668" s="76">
        <f t="shared" si="150"/>
        <v>0</v>
      </c>
      <c r="H1668" s="76">
        <f t="shared" si="151"/>
        <v>0</v>
      </c>
      <c r="I1668" s="194">
        <f>IF(AND(F1668=0,G1668=0,H1668=0,_xlfn.IFNA(MATCH(LEFT($B1668,8),Reference!$G:$G,0),0)),0,
IF(AND(F1668=0,G1668=0,H1668=0,_xlfn.IFNA(MATCH(LEFT($B1668,8),Reference!$H:$H,0),0)),$D1668,
IF(AND(F1668=0,G1668=0,H1668=0,_xlfn.IFNA(MATCH(LEFT($C1668,4),Reference!$H:$H,0),0)),$D1668,
IF((AND(F1668=0,G1668=0,H1668=0,(_xlfn.IFNA(MATCH(LEFT($B1668,4),Reference!$H:$H,0),0)))),$D1668,
IF(AND(F1668=0,G1668=0,H1668=0,_xlfn.IFNA(MATCH(MID($B1668,5,4),Reference!$H:$H,0),0),LEFT($C1668,4)&lt;&gt;"8865"),$D1668,0)))))</f>
        <v>0</v>
      </c>
      <c r="J1668" s="76">
        <f t="shared" si="152"/>
        <v>8539.5679999999993</v>
      </c>
      <c r="K1668" s="76">
        <f t="shared" si="153"/>
        <v>8539.5679999999993</v>
      </c>
      <c r="L1668" s="76">
        <f t="shared" si="154"/>
        <v>0</v>
      </c>
      <c r="M1668" s="14" t="str">
        <f>IFERROR(IFERROR(INDEX(Reference!$C:$C,MATCH(VALUE(LEFT(B1668,(FIND("-",B1668,1)-1))),Reference!$B:$B,0)),INDEX(Reference!$C:$C,MATCH((LEFT(B1668,(FIND("-",B1668,1)-1))),Reference!$B:$B,0))),IFERROR(IF(FIND("-",B1668),"Asset Management",""),""))</f>
        <v>DBU/Power Systems Tech</v>
      </c>
      <c r="N1668" s="14" t="str">
        <f>_xlfn.IFNA(INDEX(Reference!$M:$N,MATCH($C1668,Reference!$M:$M,0),2),"Exclude")</f>
        <v>Union Labor</v>
      </c>
      <c r="O1668" s="14" t="str">
        <f>VLOOKUP(X1668,'Department Detail'!$A$2:$F$5229,5,FALSE)</f>
        <v>System Operations</v>
      </c>
      <c r="W1668" s="26"/>
      <c r="X1668">
        <v>4667</v>
      </c>
    </row>
    <row r="1669" spans="2:24" ht="15" thickBot="1" x14ac:dyDescent="0.35">
      <c r="B1669" s="57" t="s">
        <v>793</v>
      </c>
      <c r="C1669" s="57" t="s">
        <v>190</v>
      </c>
      <c r="D1669" s="193">
        <v>558</v>
      </c>
      <c r="F1669" s="76">
        <f>IF(AND(LEFT($C1669,4)&lt;&gt;"8310")*OR(_xlfn.IFNA(MATCH(LEFT($B1669,8),Reference!$E:$E,0),0),(_xlfn.IFNA(MATCH(MID($B1669,5,4),Reference!$E:$E,0),0))),$D1669,)</f>
        <v>0</v>
      </c>
      <c r="G1669" s="76">
        <f t="shared" si="150"/>
        <v>0</v>
      </c>
      <c r="H1669" s="76">
        <f t="shared" si="151"/>
        <v>0</v>
      </c>
      <c r="I1669" s="194">
        <f>IF(AND(F1669=0,G1669=0,H1669=0,_xlfn.IFNA(MATCH(LEFT($B1669,8),Reference!$G:$G,0),0)),0,
IF(AND(F1669=0,G1669=0,H1669=0,_xlfn.IFNA(MATCH(LEFT($B1669,8),Reference!$H:$H,0),0)),$D1669,
IF(AND(F1669=0,G1669=0,H1669=0,_xlfn.IFNA(MATCH(LEFT($C1669,4),Reference!$H:$H,0),0)),$D1669,
IF((AND(F1669=0,G1669=0,H1669=0,(_xlfn.IFNA(MATCH(LEFT($B1669,4),Reference!$H:$H,0),0)))),$D1669,
IF(AND(F1669=0,G1669=0,H1669=0,_xlfn.IFNA(MATCH(MID($B1669,5,4),Reference!$H:$H,0),0),LEFT($C1669,4)&lt;&gt;"8865"),$D1669,0)))))</f>
        <v>0</v>
      </c>
      <c r="J1669" s="76">
        <f t="shared" si="152"/>
        <v>558</v>
      </c>
      <c r="K1669" s="76">
        <f t="shared" si="153"/>
        <v>558</v>
      </c>
      <c r="L1669" s="76">
        <f t="shared" si="154"/>
        <v>0</v>
      </c>
      <c r="M1669" s="14" t="str">
        <f>IFERROR(IFERROR(INDEX(Reference!$C:$C,MATCH(VALUE(LEFT(B1669,(FIND("-",B1669,1)-1))),Reference!$B:$B,0)),INDEX(Reference!$C:$C,MATCH((LEFT(B1669,(FIND("-",B1669,1)-1))),Reference!$B:$B,0))),IFERROR(IF(FIND("-",B1669),"Asset Management",""),""))</f>
        <v>DBU/Power Systems Tech</v>
      </c>
      <c r="N1669" s="14" t="str">
        <f>_xlfn.IFNA(INDEX(Reference!$M:$N,MATCH($C1669,Reference!$M:$M,0),2),"Exclude")</f>
        <v>Nonlabor</v>
      </c>
      <c r="O1669" s="14" t="str">
        <f>VLOOKUP(X1669,'Department Detail'!$A$2:$F$5229,5,FALSE)</f>
        <v>System Operations</v>
      </c>
      <c r="W1669" s="26"/>
      <c r="X1669">
        <v>4667</v>
      </c>
    </row>
    <row r="1670" spans="2:24" ht="15" thickBot="1" x14ac:dyDescent="0.35">
      <c r="B1670" s="57" t="s">
        <v>793</v>
      </c>
      <c r="C1670" s="57" t="s">
        <v>186</v>
      </c>
      <c r="D1670" s="193">
        <v>3231.2159999999999</v>
      </c>
      <c r="F1670" s="76">
        <f>IF(AND(LEFT($C1670,4)&lt;&gt;"8310")*OR(_xlfn.IFNA(MATCH(LEFT($B1670,8),Reference!$E:$E,0),0),(_xlfn.IFNA(MATCH(MID($B1670,5,4),Reference!$E:$E,0),0))),$D1670,)</f>
        <v>0</v>
      </c>
      <c r="G1670" s="76">
        <f t="shared" si="150"/>
        <v>0</v>
      </c>
      <c r="H1670" s="76">
        <f t="shared" si="151"/>
        <v>0</v>
      </c>
      <c r="I1670" s="194">
        <f>IF(AND(F1670=0,G1670=0,H1670=0,_xlfn.IFNA(MATCH(LEFT($B1670,8),Reference!$G:$G,0),0)),0,
IF(AND(F1670=0,G1670=0,H1670=0,_xlfn.IFNA(MATCH(LEFT($B1670,8),Reference!$H:$H,0),0)),$D1670,
IF(AND(F1670=0,G1670=0,H1670=0,_xlfn.IFNA(MATCH(LEFT($C1670,4),Reference!$H:$H,0),0)),$D1670,
IF((AND(F1670=0,G1670=0,H1670=0,(_xlfn.IFNA(MATCH(LEFT($B1670,4),Reference!$H:$H,0),0)))),$D1670,
IF(AND(F1670=0,G1670=0,H1670=0,_xlfn.IFNA(MATCH(MID($B1670,5,4),Reference!$H:$H,0),0),LEFT($C1670,4)&lt;&gt;"8865"),$D1670,0)))))</f>
        <v>0</v>
      </c>
      <c r="J1670" s="76">
        <f t="shared" si="152"/>
        <v>3231.2159999999999</v>
      </c>
      <c r="K1670" s="76">
        <f t="shared" si="153"/>
        <v>3231.2159999999999</v>
      </c>
      <c r="L1670" s="76">
        <f t="shared" si="154"/>
        <v>0</v>
      </c>
      <c r="M1670" s="14" t="str">
        <f>IFERROR(IFERROR(INDEX(Reference!$C:$C,MATCH(VALUE(LEFT(B1670,(FIND("-",B1670,1)-1))),Reference!$B:$B,0)),INDEX(Reference!$C:$C,MATCH((LEFT(B1670,(FIND("-",B1670,1)-1))),Reference!$B:$B,0))),IFERROR(IF(FIND("-",B1670),"Asset Management",""),""))</f>
        <v>DBU/Power Systems Tech</v>
      </c>
      <c r="N1670" s="14" t="str">
        <f>_xlfn.IFNA(INDEX(Reference!$M:$N,MATCH($C1670,Reference!$M:$M,0),2),"Exclude")</f>
        <v>Union Labor</v>
      </c>
      <c r="O1670" s="14" t="str">
        <f>VLOOKUP(X1670,'Department Detail'!$A$2:$F$5229,5,FALSE)</f>
        <v>System Operations</v>
      </c>
      <c r="W1670" s="26"/>
      <c r="X1670">
        <v>4667</v>
      </c>
    </row>
    <row r="1671" spans="2:24" ht="15" thickBot="1" x14ac:dyDescent="0.35">
      <c r="B1671" s="57" t="s">
        <v>793</v>
      </c>
      <c r="C1671" s="57" t="s">
        <v>231</v>
      </c>
      <c r="D1671" s="193">
        <v>24.2</v>
      </c>
      <c r="F1671" s="76">
        <f>IF(AND(LEFT($C1671,4)&lt;&gt;"8310")*OR(_xlfn.IFNA(MATCH(LEFT($B1671,8),Reference!$E:$E,0),0),(_xlfn.IFNA(MATCH(MID($B1671,5,4),Reference!$E:$E,0),0))),$D1671,)</f>
        <v>0</v>
      </c>
      <c r="G1671" s="76">
        <f t="shared" si="150"/>
        <v>0</v>
      </c>
      <c r="H1671" s="76">
        <f t="shared" si="151"/>
        <v>0</v>
      </c>
      <c r="I1671" s="194">
        <f>IF(AND(F1671=0,G1671=0,H1671=0,_xlfn.IFNA(MATCH(LEFT($B1671,8),Reference!$G:$G,0),0)),0,
IF(AND(F1671=0,G1671=0,H1671=0,_xlfn.IFNA(MATCH(LEFT($B1671,8),Reference!$H:$H,0),0)),$D1671,
IF(AND(F1671=0,G1671=0,H1671=0,_xlfn.IFNA(MATCH(LEFT($C1671,4),Reference!$H:$H,0),0)),$D1671,
IF((AND(F1671=0,G1671=0,H1671=0,(_xlfn.IFNA(MATCH(LEFT($B1671,4),Reference!$H:$H,0),0)))),$D1671,
IF(AND(F1671=0,G1671=0,H1671=0,_xlfn.IFNA(MATCH(MID($B1671,5,4),Reference!$H:$H,0),0),LEFT($C1671,4)&lt;&gt;"8865"),$D1671,0)))))</f>
        <v>0</v>
      </c>
      <c r="J1671" s="76">
        <f t="shared" si="152"/>
        <v>24.2</v>
      </c>
      <c r="K1671" s="76">
        <f t="shared" si="153"/>
        <v>24.2</v>
      </c>
      <c r="L1671" s="76">
        <f t="shared" si="154"/>
        <v>0</v>
      </c>
      <c r="M1671" s="14" t="str">
        <f>IFERROR(IFERROR(INDEX(Reference!$C:$C,MATCH(VALUE(LEFT(B1671,(FIND("-",B1671,1)-1))),Reference!$B:$B,0)),INDEX(Reference!$C:$C,MATCH((LEFT(B1671,(FIND("-",B1671,1)-1))),Reference!$B:$B,0))),IFERROR(IF(FIND("-",B1671),"Asset Management",""),""))</f>
        <v>DBU/Power Systems Tech</v>
      </c>
      <c r="N1671" s="14" t="str">
        <f>_xlfn.IFNA(INDEX(Reference!$M:$N,MATCH($C1671,Reference!$M:$M,0),2),"Exclude")</f>
        <v>Nonlabor</v>
      </c>
      <c r="O1671" s="14" t="str">
        <f>VLOOKUP(X1671,'Department Detail'!$A$2:$F$5229,5,FALSE)</f>
        <v>System Operations</v>
      </c>
      <c r="W1671" s="26"/>
      <c r="X1671">
        <v>4667</v>
      </c>
    </row>
    <row r="1672" spans="2:24" ht="15" thickBot="1" x14ac:dyDescent="0.35">
      <c r="B1672" s="57" t="s">
        <v>793</v>
      </c>
      <c r="C1672" s="57" t="s">
        <v>191</v>
      </c>
      <c r="D1672" s="193">
        <v>1225.8240000000001</v>
      </c>
      <c r="F1672" s="76">
        <f>IF(AND(LEFT($C1672,4)&lt;&gt;"8310")*OR(_xlfn.IFNA(MATCH(LEFT($B1672,8),Reference!$E:$E,0),0),(_xlfn.IFNA(MATCH(MID($B1672,5,4),Reference!$E:$E,0),0))),$D1672,)</f>
        <v>0</v>
      </c>
      <c r="G1672" s="76">
        <f t="shared" si="150"/>
        <v>0</v>
      </c>
      <c r="H1672" s="76">
        <f t="shared" si="151"/>
        <v>0</v>
      </c>
      <c r="I1672" s="194">
        <f>IF(AND(F1672=0,G1672=0,H1672=0,_xlfn.IFNA(MATCH(LEFT($B1672,8),Reference!$G:$G,0),0)),0,
IF(AND(F1672=0,G1672=0,H1672=0,_xlfn.IFNA(MATCH(LEFT($B1672,8),Reference!$H:$H,0),0)),$D1672,
IF(AND(F1672=0,G1672=0,H1672=0,_xlfn.IFNA(MATCH(LEFT($C1672,4),Reference!$H:$H,0),0)),$D1672,
IF((AND(F1672=0,G1672=0,H1672=0,(_xlfn.IFNA(MATCH(LEFT($B1672,4),Reference!$H:$H,0),0)))),$D1672,
IF(AND(F1672=0,G1672=0,H1672=0,_xlfn.IFNA(MATCH(MID($B1672,5,4),Reference!$H:$H,0),0),LEFT($C1672,4)&lt;&gt;"8865"),$D1672,0)))))</f>
        <v>0</v>
      </c>
      <c r="J1672" s="76">
        <f t="shared" si="152"/>
        <v>1225.8240000000001</v>
      </c>
      <c r="K1672" s="76">
        <f t="shared" si="153"/>
        <v>1225.8240000000001</v>
      </c>
      <c r="L1672" s="76">
        <f t="shared" si="154"/>
        <v>0</v>
      </c>
      <c r="M1672" s="14" t="str">
        <f>IFERROR(IFERROR(INDEX(Reference!$C:$C,MATCH(VALUE(LEFT(B1672,(FIND("-",B1672,1)-1))),Reference!$B:$B,0)),INDEX(Reference!$C:$C,MATCH((LEFT(B1672,(FIND("-",B1672,1)-1))),Reference!$B:$B,0))),IFERROR(IF(FIND("-",B1672),"Asset Management",""),""))</f>
        <v>DBU/Power Systems Tech</v>
      </c>
      <c r="N1672" s="14" t="str">
        <f>_xlfn.IFNA(INDEX(Reference!$M:$N,MATCH($C1672,Reference!$M:$M,0),2),"Exclude")</f>
        <v>Union Labor</v>
      </c>
      <c r="O1672" s="14" t="str">
        <f>VLOOKUP(X1672,'Department Detail'!$A$2:$F$5229,5,FALSE)</f>
        <v>System Operations</v>
      </c>
      <c r="W1672" s="26"/>
      <c r="X1672">
        <v>4667</v>
      </c>
    </row>
    <row r="1673" spans="2:24" ht="15" thickBot="1" x14ac:dyDescent="0.35">
      <c r="B1673" s="57" t="s">
        <v>794</v>
      </c>
      <c r="C1673" s="57" t="s">
        <v>190</v>
      </c>
      <c r="D1673" s="193">
        <v>400.2</v>
      </c>
      <c r="F1673" s="76">
        <f>IF(AND(LEFT($C1673,4)&lt;&gt;"8310")*OR(_xlfn.IFNA(MATCH(LEFT($B1673,8),Reference!$E:$E,0),0),(_xlfn.IFNA(MATCH(MID($B1673,5,4),Reference!$E:$E,0),0))),$D1673,)</f>
        <v>0</v>
      </c>
      <c r="G1673" s="76">
        <f t="shared" si="150"/>
        <v>0</v>
      </c>
      <c r="H1673" s="76">
        <f t="shared" si="151"/>
        <v>0</v>
      </c>
      <c r="I1673" s="194">
        <f>IF(AND(F1673=0,G1673=0,H1673=0,_xlfn.IFNA(MATCH(LEFT($B1673,8),Reference!$G:$G,0),0)),0,
IF(AND(F1673=0,G1673=0,H1673=0,_xlfn.IFNA(MATCH(LEFT($B1673,8),Reference!$H:$H,0),0)),$D1673,
IF(AND(F1673=0,G1673=0,H1673=0,_xlfn.IFNA(MATCH(LEFT($C1673,4),Reference!$H:$H,0),0)),$D1673,
IF((AND(F1673=0,G1673=0,H1673=0,(_xlfn.IFNA(MATCH(LEFT($B1673,4),Reference!$H:$H,0),0)))),$D1673,
IF(AND(F1673=0,G1673=0,H1673=0,_xlfn.IFNA(MATCH(MID($B1673,5,4),Reference!$H:$H,0),0),LEFT($C1673,4)&lt;&gt;"8865"),$D1673,0)))))</f>
        <v>0</v>
      </c>
      <c r="J1673" s="76">
        <f t="shared" si="152"/>
        <v>400.2</v>
      </c>
      <c r="K1673" s="76">
        <f t="shared" si="153"/>
        <v>400.2</v>
      </c>
      <c r="L1673" s="76">
        <f t="shared" si="154"/>
        <v>0</v>
      </c>
      <c r="M1673" s="14" t="str">
        <f>IFERROR(IFERROR(INDEX(Reference!$C:$C,MATCH(VALUE(LEFT(B1673,(FIND("-",B1673,1)-1))),Reference!$B:$B,0)),INDEX(Reference!$C:$C,MATCH((LEFT(B1673,(FIND("-",B1673,1)-1))),Reference!$B:$B,0))),IFERROR(IF(FIND("-",B1673),"Asset Management",""),""))</f>
        <v>DBU/Power Systems Tech</v>
      </c>
      <c r="N1673" s="14" t="str">
        <f>_xlfn.IFNA(INDEX(Reference!$M:$N,MATCH($C1673,Reference!$M:$M,0),2),"Exclude")</f>
        <v>Nonlabor</v>
      </c>
      <c r="O1673" s="14" t="str">
        <f>VLOOKUP(X1673,'Department Detail'!$A$2:$F$5229,5,FALSE)</f>
        <v>System Operations</v>
      </c>
      <c r="W1673" s="26"/>
      <c r="X1673">
        <v>4667</v>
      </c>
    </row>
    <row r="1674" spans="2:24" ht="15" thickBot="1" x14ac:dyDescent="0.35">
      <c r="B1674" s="57" t="s">
        <v>794</v>
      </c>
      <c r="C1674" s="57" t="s">
        <v>186</v>
      </c>
      <c r="D1674" s="193">
        <v>960.53599999999983</v>
      </c>
      <c r="F1674" s="76">
        <f>IF(AND(LEFT($C1674,4)&lt;&gt;"8310")*OR(_xlfn.IFNA(MATCH(LEFT($B1674,8),Reference!$E:$E,0),0),(_xlfn.IFNA(MATCH(MID($B1674,5,4),Reference!$E:$E,0),0))),$D1674,)</f>
        <v>0</v>
      </c>
      <c r="G1674" s="76">
        <f t="shared" si="150"/>
        <v>0</v>
      </c>
      <c r="H1674" s="76">
        <f t="shared" si="151"/>
        <v>0</v>
      </c>
      <c r="I1674" s="194">
        <f>IF(AND(F1674=0,G1674=0,H1674=0,_xlfn.IFNA(MATCH(LEFT($B1674,8),Reference!$G:$G,0),0)),0,
IF(AND(F1674=0,G1674=0,H1674=0,_xlfn.IFNA(MATCH(LEFT($B1674,8),Reference!$H:$H,0),0)),$D1674,
IF(AND(F1674=0,G1674=0,H1674=0,_xlfn.IFNA(MATCH(LEFT($C1674,4),Reference!$H:$H,0),0)),$D1674,
IF((AND(F1674=0,G1674=0,H1674=0,(_xlfn.IFNA(MATCH(LEFT($B1674,4),Reference!$H:$H,0),0)))),$D1674,
IF(AND(F1674=0,G1674=0,H1674=0,_xlfn.IFNA(MATCH(MID($B1674,5,4),Reference!$H:$H,0),0),LEFT($C1674,4)&lt;&gt;"8865"),$D1674,0)))))</f>
        <v>0</v>
      </c>
      <c r="J1674" s="76">
        <f t="shared" si="152"/>
        <v>960.53599999999983</v>
      </c>
      <c r="K1674" s="76">
        <f t="shared" si="153"/>
        <v>960.53599999999983</v>
      </c>
      <c r="L1674" s="76">
        <f t="shared" si="154"/>
        <v>0</v>
      </c>
      <c r="M1674" s="14" t="str">
        <f>IFERROR(IFERROR(INDEX(Reference!$C:$C,MATCH(VALUE(LEFT(B1674,(FIND("-",B1674,1)-1))),Reference!$B:$B,0)),INDEX(Reference!$C:$C,MATCH((LEFT(B1674,(FIND("-",B1674,1)-1))),Reference!$B:$B,0))),IFERROR(IF(FIND("-",B1674),"Asset Management",""),""))</f>
        <v>DBU/Power Systems Tech</v>
      </c>
      <c r="N1674" s="14" t="str">
        <f>_xlfn.IFNA(INDEX(Reference!$M:$N,MATCH($C1674,Reference!$M:$M,0),2),"Exclude")</f>
        <v>Union Labor</v>
      </c>
      <c r="O1674" s="14" t="str">
        <f>VLOOKUP(X1674,'Department Detail'!$A$2:$F$5229,5,FALSE)</f>
        <v>System Operations</v>
      </c>
      <c r="W1674" s="26"/>
      <c r="X1674">
        <v>4667</v>
      </c>
    </row>
    <row r="1675" spans="2:24" ht="15" thickBot="1" x14ac:dyDescent="0.35">
      <c r="B1675" s="57" t="s">
        <v>794</v>
      </c>
      <c r="C1675" s="57" t="s">
        <v>197</v>
      </c>
      <c r="D1675" s="193">
        <v>138.44999999999999</v>
      </c>
      <c r="F1675" s="76">
        <f>IF(AND(LEFT($C1675,4)&lt;&gt;"8310")*OR(_xlfn.IFNA(MATCH(LEFT($B1675,8),Reference!$E:$E,0),0),(_xlfn.IFNA(MATCH(MID($B1675,5,4),Reference!$E:$E,0),0))),$D1675,)</f>
        <v>0</v>
      </c>
      <c r="G1675" s="76">
        <f t="shared" si="150"/>
        <v>0</v>
      </c>
      <c r="H1675" s="76">
        <f t="shared" si="151"/>
        <v>0</v>
      </c>
      <c r="I1675" s="194">
        <f>IF(AND(F1675=0,G1675=0,H1675=0,_xlfn.IFNA(MATCH(LEFT($B1675,8),Reference!$G:$G,0),0)),0,
IF(AND(F1675=0,G1675=0,H1675=0,_xlfn.IFNA(MATCH(LEFT($B1675,8),Reference!$H:$H,0),0)),$D1675,
IF(AND(F1675=0,G1675=0,H1675=0,_xlfn.IFNA(MATCH(LEFT($C1675,4),Reference!$H:$H,0),0)),$D1675,
IF((AND(F1675=0,G1675=0,H1675=0,(_xlfn.IFNA(MATCH(LEFT($B1675,4),Reference!$H:$H,0),0)))),$D1675,
IF(AND(F1675=0,G1675=0,H1675=0,_xlfn.IFNA(MATCH(MID($B1675,5,4),Reference!$H:$H,0),0),LEFT($C1675,4)&lt;&gt;"8865"),$D1675,0)))))</f>
        <v>0</v>
      </c>
      <c r="J1675" s="76">
        <f t="shared" si="152"/>
        <v>138.44999999999999</v>
      </c>
      <c r="K1675" s="76">
        <f t="shared" si="153"/>
        <v>138.44999999999999</v>
      </c>
      <c r="L1675" s="76">
        <f t="shared" si="154"/>
        <v>0</v>
      </c>
      <c r="M1675" s="14" t="str">
        <f>IFERROR(IFERROR(INDEX(Reference!$C:$C,MATCH(VALUE(LEFT(B1675,(FIND("-",B1675,1)-1))),Reference!$B:$B,0)),INDEX(Reference!$C:$C,MATCH((LEFT(B1675,(FIND("-",B1675,1)-1))),Reference!$B:$B,0))),IFERROR(IF(FIND("-",B1675),"Asset Management",""),""))</f>
        <v>DBU/Power Systems Tech</v>
      </c>
      <c r="N1675" s="14" t="str">
        <f>_xlfn.IFNA(INDEX(Reference!$M:$N,MATCH($C1675,Reference!$M:$M,0),2),"Exclude")</f>
        <v>Union Labor</v>
      </c>
      <c r="O1675" s="14" t="str">
        <f>VLOOKUP(X1675,'Department Detail'!$A$2:$F$5229,5,FALSE)</f>
        <v>T&amp;D Engineering</v>
      </c>
      <c r="W1675" s="26"/>
      <c r="X1675">
        <v>4645</v>
      </c>
    </row>
    <row r="1676" spans="2:24" ht="15" thickBot="1" x14ac:dyDescent="0.35">
      <c r="B1676" s="57" t="s">
        <v>794</v>
      </c>
      <c r="C1676" s="57" t="s">
        <v>191</v>
      </c>
      <c r="D1676" s="193">
        <v>677.30200000000002</v>
      </c>
      <c r="F1676" s="76">
        <f>IF(AND(LEFT($C1676,4)&lt;&gt;"8310")*OR(_xlfn.IFNA(MATCH(LEFT($B1676,8),Reference!$E:$E,0),0),(_xlfn.IFNA(MATCH(MID($B1676,5,4),Reference!$E:$E,0),0))),$D1676,)</f>
        <v>0</v>
      </c>
      <c r="G1676" s="76">
        <f t="shared" si="150"/>
        <v>0</v>
      </c>
      <c r="H1676" s="76">
        <f t="shared" si="151"/>
        <v>0</v>
      </c>
      <c r="I1676" s="194">
        <f>IF(AND(F1676=0,G1676=0,H1676=0,_xlfn.IFNA(MATCH(LEFT($B1676,8),Reference!$G:$G,0),0)),0,
IF(AND(F1676=0,G1676=0,H1676=0,_xlfn.IFNA(MATCH(LEFT($B1676,8),Reference!$H:$H,0),0)),$D1676,
IF(AND(F1676=0,G1676=0,H1676=0,_xlfn.IFNA(MATCH(LEFT($C1676,4),Reference!$H:$H,0),0)),$D1676,
IF((AND(F1676=0,G1676=0,H1676=0,(_xlfn.IFNA(MATCH(LEFT($B1676,4),Reference!$H:$H,0),0)))),$D1676,
IF(AND(F1676=0,G1676=0,H1676=0,_xlfn.IFNA(MATCH(MID($B1676,5,4),Reference!$H:$H,0),0),LEFT($C1676,4)&lt;&gt;"8865"),$D1676,0)))))</f>
        <v>0</v>
      </c>
      <c r="J1676" s="76">
        <f t="shared" si="152"/>
        <v>677.30200000000002</v>
      </c>
      <c r="K1676" s="76">
        <f t="shared" si="153"/>
        <v>677.30200000000002</v>
      </c>
      <c r="L1676" s="76">
        <f t="shared" si="154"/>
        <v>0</v>
      </c>
      <c r="M1676" s="14" t="str">
        <f>IFERROR(IFERROR(INDEX(Reference!$C:$C,MATCH(VALUE(LEFT(B1676,(FIND("-",B1676,1)-1))),Reference!$B:$B,0)),INDEX(Reference!$C:$C,MATCH((LEFT(B1676,(FIND("-",B1676,1)-1))),Reference!$B:$B,0))),IFERROR(IF(FIND("-",B1676),"Asset Management",""),""))</f>
        <v>DBU/Power Systems Tech</v>
      </c>
      <c r="N1676" s="14" t="str">
        <f>_xlfn.IFNA(INDEX(Reference!$M:$N,MATCH($C1676,Reference!$M:$M,0),2),"Exclude")</f>
        <v>Union Labor</v>
      </c>
      <c r="O1676" s="14" t="str">
        <f>VLOOKUP(X1676,'Department Detail'!$A$2:$F$5229,5,FALSE)</f>
        <v>T&amp;D Engineering</v>
      </c>
      <c r="W1676" s="26"/>
      <c r="X1676">
        <v>4645</v>
      </c>
    </row>
    <row r="1677" spans="2:24" ht="15" thickBot="1" x14ac:dyDescent="0.35">
      <c r="B1677" s="57" t="s">
        <v>795</v>
      </c>
      <c r="C1677" s="57" t="s">
        <v>190</v>
      </c>
      <c r="D1677" s="193">
        <v>592.19999999999993</v>
      </c>
      <c r="F1677" s="76">
        <f>IF(AND(LEFT($C1677,4)&lt;&gt;"8310")*OR(_xlfn.IFNA(MATCH(LEFT($B1677,8),Reference!$E:$E,0),0),(_xlfn.IFNA(MATCH(MID($B1677,5,4),Reference!$E:$E,0),0))),$D1677,)</f>
        <v>0</v>
      </c>
      <c r="G1677" s="76">
        <f t="shared" si="150"/>
        <v>0</v>
      </c>
      <c r="H1677" s="76">
        <f t="shared" si="151"/>
        <v>0</v>
      </c>
      <c r="I1677" s="194">
        <f>IF(AND(F1677=0,G1677=0,H1677=0,_xlfn.IFNA(MATCH(LEFT($B1677,8),Reference!$G:$G,0),0)),0,
IF(AND(F1677=0,G1677=0,H1677=0,_xlfn.IFNA(MATCH(LEFT($B1677,8),Reference!$H:$H,0),0)),$D1677,
IF(AND(F1677=0,G1677=0,H1677=0,_xlfn.IFNA(MATCH(LEFT($C1677,4),Reference!$H:$H,0),0)),$D1677,
IF((AND(F1677=0,G1677=0,H1677=0,(_xlfn.IFNA(MATCH(LEFT($B1677,4),Reference!$H:$H,0),0)))),$D1677,
IF(AND(F1677=0,G1677=0,H1677=0,_xlfn.IFNA(MATCH(MID($B1677,5,4),Reference!$H:$H,0),0),LEFT($C1677,4)&lt;&gt;"8865"),$D1677,0)))))</f>
        <v>0</v>
      </c>
      <c r="J1677" s="76">
        <f t="shared" si="152"/>
        <v>592.19999999999993</v>
      </c>
      <c r="K1677" s="76">
        <f t="shared" si="153"/>
        <v>592.19999999999993</v>
      </c>
      <c r="L1677" s="76">
        <f t="shared" si="154"/>
        <v>0</v>
      </c>
      <c r="M1677" s="14" t="str">
        <f>IFERROR(IFERROR(INDEX(Reference!$C:$C,MATCH(VALUE(LEFT(B1677,(FIND("-",B1677,1)-1))),Reference!$B:$B,0)),INDEX(Reference!$C:$C,MATCH((LEFT(B1677,(FIND("-",B1677,1)-1))),Reference!$B:$B,0))),IFERROR(IF(FIND("-",B1677),"Asset Management",""),""))</f>
        <v>DBU/Power Systems Tech</v>
      </c>
      <c r="N1677" s="14" t="str">
        <f>_xlfn.IFNA(INDEX(Reference!$M:$N,MATCH($C1677,Reference!$M:$M,0),2),"Exclude")</f>
        <v>Nonlabor</v>
      </c>
      <c r="O1677" s="14" t="str">
        <f>VLOOKUP(X1677,'Department Detail'!$A$2:$F$5229,5,FALSE)</f>
        <v>T&amp;D Engineering</v>
      </c>
      <c r="W1677" s="26"/>
      <c r="X1677">
        <v>4645</v>
      </c>
    </row>
    <row r="1678" spans="2:24" ht="15" thickBot="1" x14ac:dyDescent="0.35">
      <c r="B1678" s="57" t="s">
        <v>795</v>
      </c>
      <c r="C1678" s="57" t="s">
        <v>287</v>
      </c>
      <c r="D1678" s="193">
        <v>-39.800000000000004</v>
      </c>
      <c r="F1678" s="76">
        <f>IF(AND(LEFT($C1678,4)&lt;&gt;"8310")*OR(_xlfn.IFNA(MATCH(LEFT($B1678,8),Reference!$E:$E,0),0),(_xlfn.IFNA(MATCH(MID($B1678,5,4),Reference!$E:$E,0),0))),$D1678,)</f>
        <v>0</v>
      </c>
      <c r="G1678" s="76">
        <f t="shared" si="150"/>
        <v>0</v>
      </c>
      <c r="H1678" s="76">
        <f t="shared" si="151"/>
        <v>0</v>
      </c>
      <c r="I1678" s="194">
        <f>IF(AND(F1678=0,G1678=0,H1678=0,_xlfn.IFNA(MATCH(LEFT($B1678,8),Reference!$G:$G,0),0)),0,
IF(AND(F1678=0,G1678=0,H1678=0,_xlfn.IFNA(MATCH(LEFT($B1678,8),Reference!$H:$H,0),0)),$D1678,
IF(AND(F1678=0,G1678=0,H1678=0,_xlfn.IFNA(MATCH(LEFT($C1678,4),Reference!$H:$H,0),0)),$D1678,
IF((AND(F1678=0,G1678=0,H1678=0,(_xlfn.IFNA(MATCH(LEFT($B1678,4),Reference!$H:$H,0),0)))),$D1678,
IF(AND(F1678=0,G1678=0,H1678=0,_xlfn.IFNA(MATCH(MID($B1678,5,4),Reference!$H:$H,0),0),LEFT($C1678,4)&lt;&gt;"8865"),$D1678,0)))))</f>
        <v>0</v>
      </c>
      <c r="J1678" s="76">
        <f t="shared" si="152"/>
        <v>-39.800000000000004</v>
      </c>
      <c r="K1678" s="76">
        <f t="shared" si="153"/>
        <v>-39.800000000000004</v>
      </c>
      <c r="L1678" s="76">
        <f t="shared" si="154"/>
        <v>0</v>
      </c>
      <c r="M1678" s="14" t="str">
        <f>IFERROR(IFERROR(INDEX(Reference!$C:$C,MATCH(VALUE(LEFT(B1678,(FIND("-",B1678,1)-1))),Reference!$B:$B,0)),INDEX(Reference!$C:$C,MATCH((LEFT(B1678,(FIND("-",B1678,1)-1))),Reference!$B:$B,0))),IFERROR(IF(FIND("-",B1678),"Asset Management",""),""))</f>
        <v>DBU/Power Systems Tech</v>
      </c>
      <c r="N1678" s="14" t="str">
        <f>_xlfn.IFNA(INDEX(Reference!$M:$N,MATCH($C1678,Reference!$M:$M,0),2),"Exclude")</f>
        <v>Exclude</v>
      </c>
      <c r="O1678" s="14" t="str">
        <f>VLOOKUP(X1678,'Department Detail'!$A$2:$F$5229,5,FALSE)</f>
        <v>Transmission Development</v>
      </c>
      <c r="W1678" s="26"/>
      <c r="X1678">
        <v>6178</v>
      </c>
    </row>
    <row r="1679" spans="2:24" ht="15" thickBot="1" x14ac:dyDescent="0.35">
      <c r="B1679" s="57" t="s">
        <v>796</v>
      </c>
      <c r="C1679" s="57" t="s">
        <v>287</v>
      </c>
      <c r="D1679" s="193">
        <v>-1245.3</v>
      </c>
      <c r="F1679" s="76">
        <f>IF(AND(LEFT($C1679,4)&lt;&gt;"8310")*OR(_xlfn.IFNA(MATCH(LEFT($B1679,8),Reference!$E:$E,0),0),(_xlfn.IFNA(MATCH(MID($B1679,5,4),Reference!$E:$E,0),0))),$D1679,)</f>
        <v>0</v>
      </c>
      <c r="G1679" s="76">
        <f t="shared" si="150"/>
        <v>0</v>
      </c>
      <c r="H1679" s="76">
        <f t="shared" si="151"/>
        <v>0</v>
      </c>
      <c r="I1679" s="194">
        <f>IF(AND(F1679=0,G1679=0,H1679=0,_xlfn.IFNA(MATCH(LEFT($B1679,8),Reference!$G:$G,0),0)),0,
IF(AND(F1679=0,G1679=0,H1679=0,_xlfn.IFNA(MATCH(LEFT($B1679,8),Reference!$H:$H,0),0)),$D1679,
IF(AND(F1679=0,G1679=0,H1679=0,_xlfn.IFNA(MATCH(LEFT($C1679,4),Reference!$H:$H,0),0)),$D1679,
IF((AND(F1679=0,G1679=0,H1679=0,(_xlfn.IFNA(MATCH(LEFT($B1679,4),Reference!$H:$H,0),0)))),$D1679,
IF(AND(F1679=0,G1679=0,H1679=0,_xlfn.IFNA(MATCH(MID($B1679,5,4),Reference!$H:$H,0),0),LEFT($C1679,4)&lt;&gt;"8865"),$D1679,0)))))</f>
        <v>0</v>
      </c>
      <c r="J1679" s="76">
        <f t="shared" si="152"/>
        <v>-1245.3</v>
      </c>
      <c r="K1679" s="76">
        <f t="shared" si="153"/>
        <v>-1245.3</v>
      </c>
      <c r="L1679" s="76">
        <f t="shared" si="154"/>
        <v>0</v>
      </c>
      <c r="M1679" s="14" t="str">
        <f>IFERROR(IFERROR(INDEX(Reference!$C:$C,MATCH(VALUE(LEFT(B1679,(FIND("-",B1679,1)-1))),Reference!$B:$B,0)),INDEX(Reference!$C:$C,MATCH((LEFT(B1679,(FIND("-",B1679,1)-1))),Reference!$B:$B,0))),IFERROR(IF(FIND("-",B1679),"Asset Management",""),""))</f>
        <v>DBU/Power Systems Tech</v>
      </c>
      <c r="N1679" s="14" t="str">
        <f>_xlfn.IFNA(INDEX(Reference!$M:$N,MATCH($C1679,Reference!$M:$M,0),2),"Exclude")</f>
        <v>Exclude</v>
      </c>
      <c r="O1679" s="14" t="str">
        <f>VLOOKUP(X1679,'Department Detail'!$A$2:$F$5229,5,FALSE)</f>
        <v>Transmission Development</v>
      </c>
      <c r="W1679" s="26"/>
      <c r="X1679">
        <v>6178</v>
      </c>
    </row>
    <row r="1680" spans="2:24" ht="15" thickBot="1" x14ac:dyDescent="0.35">
      <c r="B1680" s="57" t="s">
        <v>797</v>
      </c>
      <c r="C1680" s="57" t="s">
        <v>186</v>
      </c>
      <c r="D1680" s="193">
        <v>364.26600000000008</v>
      </c>
      <c r="F1680" s="76">
        <f>IF(AND(LEFT($C1680,4)&lt;&gt;"8310")*OR(_xlfn.IFNA(MATCH(LEFT($B1680,8),Reference!$E:$E,0),0),(_xlfn.IFNA(MATCH(MID($B1680,5,4),Reference!$E:$E,0),0))),$D1680,)</f>
        <v>0</v>
      </c>
      <c r="G1680" s="76">
        <f t="shared" si="150"/>
        <v>0</v>
      </c>
      <c r="H1680" s="76">
        <f t="shared" si="151"/>
        <v>0</v>
      </c>
      <c r="I1680" s="194">
        <f>IF(AND(F1680=0,G1680=0,H1680=0,_xlfn.IFNA(MATCH(LEFT($B1680,8),Reference!$G:$G,0),0)),0,
IF(AND(F1680=0,G1680=0,H1680=0,_xlfn.IFNA(MATCH(LEFT($B1680,8),Reference!$H:$H,0),0)),$D1680,
IF(AND(F1680=0,G1680=0,H1680=0,_xlfn.IFNA(MATCH(LEFT($C1680,4),Reference!$H:$H,0),0)),$D1680,
IF((AND(F1680=0,G1680=0,H1680=0,(_xlfn.IFNA(MATCH(LEFT($B1680,4),Reference!$H:$H,0),0)))),$D1680,
IF(AND(F1680=0,G1680=0,H1680=0,_xlfn.IFNA(MATCH(MID($B1680,5,4),Reference!$H:$H,0),0),LEFT($C1680,4)&lt;&gt;"8865"),$D1680,0)))))</f>
        <v>0</v>
      </c>
      <c r="J1680" s="76">
        <f t="shared" si="152"/>
        <v>364.26600000000008</v>
      </c>
      <c r="K1680" s="76">
        <f t="shared" si="153"/>
        <v>364.26600000000008</v>
      </c>
      <c r="L1680" s="76">
        <f t="shared" si="154"/>
        <v>0</v>
      </c>
      <c r="M1680" s="14" t="str">
        <f>IFERROR(IFERROR(INDEX(Reference!$C:$C,MATCH(VALUE(LEFT(B1680,(FIND("-",B1680,1)-1))),Reference!$B:$B,0)),INDEX(Reference!$C:$C,MATCH((LEFT(B1680,(FIND("-",B1680,1)-1))),Reference!$B:$B,0))),IFERROR(IF(FIND("-",B1680),"Asset Management",""),""))</f>
        <v>DBU/Power Systems Tech</v>
      </c>
      <c r="N1680" s="14" t="str">
        <f>_xlfn.IFNA(INDEX(Reference!$M:$N,MATCH($C1680,Reference!$M:$M,0),2),"Exclude")</f>
        <v>Union Labor</v>
      </c>
      <c r="O1680" s="14" t="str">
        <f>VLOOKUP(X1680,'Department Detail'!$A$2:$F$5229,5,FALSE)</f>
        <v>Transmission Development</v>
      </c>
      <c r="W1680" s="26"/>
      <c r="X1680">
        <v>6178</v>
      </c>
    </row>
    <row r="1681" spans="2:24" ht="15" thickBot="1" x14ac:dyDescent="0.35">
      <c r="B1681" s="57" t="s">
        <v>797</v>
      </c>
      <c r="C1681" s="57" t="s">
        <v>287</v>
      </c>
      <c r="D1681" s="193">
        <v>-87.4</v>
      </c>
      <c r="F1681" s="76">
        <f>IF(AND(LEFT($C1681,4)&lt;&gt;"8310")*OR(_xlfn.IFNA(MATCH(LEFT($B1681,8),Reference!$E:$E,0),0),(_xlfn.IFNA(MATCH(MID($B1681,5,4),Reference!$E:$E,0),0))),$D1681,)</f>
        <v>0</v>
      </c>
      <c r="G1681" s="76">
        <f t="shared" si="150"/>
        <v>0</v>
      </c>
      <c r="H1681" s="76">
        <f t="shared" si="151"/>
        <v>0</v>
      </c>
      <c r="I1681" s="194">
        <f>IF(AND(F1681=0,G1681=0,H1681=0,_xlfn.IFNA(MATCH(LEFT($B1681,8),Reference!$G:$G,0),0)),0,
IF(AND(F1681=0,G1681=0,H1681=0,_xlfn.IFNA(MATCH(LEFT($B1681,8),Reference!$H:$H,0),0)),$D1681,
IF(AND(F1681=0,G1681=0,H1681=0,_xlfn.IFNA(MATCH(LEFT($C1681,4),Reference!$H:$H,0),0)),$D1681,
IF((AND(F1681=0,G1681=0,H1681=0,(_xlfn.IFNA(MATCH(LEFT($B1681,4),Reference!$H:$H,0),0)))),$D1681,
IF(AND(F1681=0,G1681=0,H1681=0,_xlfn.IFNA(MATCH(MID($B1681,5,4),Reference!$H:$H,0),0),LEFT($C1681,4)&lt;&gt;"8865"),$D1681,0)))))</f>
        <v>0</v>
      </c>
      <c r="J1681" s="76">
        <f t="shared" si="152"/>
        <v>-87.4</v>
      </c>
      <c r="K1681" s="76">
        <f t="shared" si="153"/>
        <v>-87.4</v>
      </c>
      <c r="L1681" s="76">
        <f t="shared" si="154"/>
        <v>0</v>
      </c>
      <c r="M1681" s="14" t="str">
        <f>IFERROR(IFERROR(INDEX(Reference!$C:$C,MATCH(VALUE(LEFT(B1681,(FIND("-",B1681,1)-1))),Reference!$B:$B,0)),INDEX(Reference!$C:$C,MATCH((LEFT(B1681,(FIND("-",B1681,1)-1))),Reference!$B:$B,0))),IFERROR(IF(FIND("-",B1681),"Asset Management",""),""))</f>
        <v>DBU/Power Systems Tech</v>
      </c>
      <c r="N1681" s="14" t="str">
        <f>_xlfn.IFNA(INDEX(Reference!$M:$N,MATCH($C1681,Reference!$M:$M,0),2),"Exclude")</f>
        <v>Exclude</v>
      </c>
      <c r="O1681" s="14" t="str">
        <f>VLOOKUP(X1681,'Department Detail'!$A$2:$F$5229,5,FALSE)</f>
        <v>Transmission Development</v>
      </c>
      <c r="W1681" s="26"/>
      <c r="X1681">
        <v>6178</v>
      </c>
    </row>
    <row r="1682" spans="2:24" ht="15" thickBot="1" x14ac:dyDescent="0.35">
      <c r="B1682" s="57" t="s">
        <v>798</v>
      </c>
      <c r="C1682" s="57" t="s">
        <v>186</v>
      </c>
      <c r="D1682" s="193">
        <v>3530.5220000000004</v>
      </c>
      <c r="F1682" s="76">
        <f>IF(AND(LEFT($C1682,4)&lt;&gt;"8310")*OR(_xlfn.IFNA(MATCH(LEFT($B1682,8),Reference!$E:$E,0),0),(_xlfn.IFNA(MATCH(MID($B1682,5,4),Reference!$E:$E,0),0))),$D1682,)</f>
        <v>0</v>
      </c>
      <c r="G1682" s="76">
        <f t="shared" si="150"/>
        <v>0</v>
      </c>
      <c r="H1682" s="76">
        <f t="shared" si="151"/>
        <v>0</v>
      </c>
      <c r="I1682" s="194">
        <f>IF(AND(F1682=0,G1682=0,H1682=0,_xlfn.IFNA(MATCH(LEFT($B1682,8),Reference!$G:$G,0),0)),0,
IF(AND(F1682=0,G1682=0,H1682=0,_xlfn.IFNA(MATCH(LEFT($B1682,8),Reference!$H:$H,0),0)),$D1682,
IF(AND(F1682=0,G1682=0,H1682=0,_xlfn.IFNA(MATCH(LEFT($C1682,4),Reference!$H:$H,0),0)),$D1682,
IF((AND(F1682=0,G1682=0,H1682=0,(_xlfn.IFNA(MATCH(LEFT($B1682,4),Reference!$H:$H,0),0)))),$D1682,
IF(AND(F1682=0,G1682=0,H1682=0,_xlfn.IFNA(MATCH(MID($B1682,5,4),Reference!$H:$H,0),0),LEFT($C1682,4)&lt;&gt;"8865"),$D1682,0)))))</f>
        <v>0</v>
      </c>
      <c r="J1682" s="76">
        <f t="shared" si="152"/>
        <v>3530.5220000000004</v>
      </c>
      <c r="K1682" s="76">
        <f t="shared" si="153"/>
        <v>3530.5220000000004</v>
      </c>
      <c r="L1682" s="76">
        <f t="shared" si="154"/>
        <v>0</v>
      </c>
      <c r="M1682" s="14" t="str">
        <f>IFERROR(IFERROR(INDEX(Reference!$C:$C,MATCH(VALUE(LEFT(B1682,(FIND("-",B1682,1)-1))),Reference!$B:$B,0)),INDEX(Reference!$C:$C,MATCH((LEFT(B1682,(FIND("-",B1682,1)-1))),Reference!$B:$B,0))),IFERROR(IF(FIND("-",B1682),"Asset Management",""),""))</f>
        <v>DBU/Power Systems Tech</v>
      </c>
      <c r="N1682" s="14" t="str">
        <f>_xlfn.IFNA(INDEX(Reference!$M:$N,MATCH($C1682,Reference!$M:$M,0),2),"Exclude")</f>
        <v>Union Labor</v>
      </c>
      <c r="O1682" s="14" t="str">
        <f>VLOOKUP(X1682,'Department Detail'!$A$2:$F$5229,5,FALSE)</f>
        <v>T&amp;D Operations</v>
      </c>
      <c r="W1682" s="26"/>
      <c r="X1682" t="s">
        <v>799</v>
      </c>
    </row>
    <row r="1683" spans="2:24" ht="15" thickBot="1" x14ac:dyDescent="0.35">
      <c r="B1683" s="57" t="s">
        <v>798</v>
      </c>
      <c r="C1683" s="57" t="s">
        <v>231</v>
      </c>
      <c r="D1683" s="193">
        <v>26.2</v>
      </c>
      <c r="F1683" s="76">
        <f>IF(AND(LEFT($C1683,4)&lt;&gt;"8310")*OR(_xlfn.IFNA(MATCH(LEFT($B1683,8),Reference!$E:$E,0),0),(_xlfn.IFNA(MATCH(MID($B1683,5,4),Reference!$E:$E,0),0))),$D1683,)</f>
        <v>0</v>
      </c>
      <c r="G1683" s="76">
        <f t="shared" si="150"/>
        <v>0</v>
      </c>
      <c r="H1683" s="76">
        <f t="shared" si="151"/>
        <v>0</v>
      </c>
      <c r="I1683" s="194">
        <f>IF(AND(F1683=0,G1683=0,H1683=0,_xlfn.IFNA(MATCH(LEFT($B1683,8),Reference!$G:$G,0),0)),0,
IF(AND(F1683=0,G1683=0,H1683=0,_xlfn.IFNA(MATCH(LEFT($B1683,8),Reference!$H:$H,0),0)),$D1683,
IF(AND(F1683=0,G1683=0,H1683=0,_xlfn.IFNA(MATCH(LEFT($C1683,4),Reference!$H:$H,0),0)),$D1683,
IF((AND(F1683=0,G1683=0,H1683=0,(_xlfn.IFNA(MATCH(LEFT($B1683,4),Reference!$H:$H,0),0)))),$D1683,
IF(AND(F1683=0,G1683=0,H1683=0,_xlfn.IFNA(MATCH(MID($B1683,5,4),Reference!$H:$H,0),0),LEFT($C1683,4)&lt;&gt;"8865"),$D1683,0)))))</f>
        <v>0</v>
      </c>
      <c r="J1683" s="76">
        <f t="shared" si="152"/>
        <v>26.2</v>
      </c>
      <c r="K1683" s="76">
        <f t="shared" si="153"/>
        <v>26.2</v>
      </c>
      <c r="L1683" s="76">
        <f t="shared" si="154"/>
        <v>0</v>
      </c>
      <c r="M1683" s="14" t="str">
        <f>IFERROR(IFERROR(INDEX(Reference!$C:$C,MATCH(VALUE(LEFT(B1683,(FIND("-",B1683,1)-1))),Reference!$B:$B,0)),INDEX(Reference!$C:$C,MATCH((LEFT(B1683,(FIND("-",B1683,1)-1))),Reference!$B:$B,0))),IFERROR(IF(FIND("-",B1683),"Asset Management",""),""))</f>
        <v>DBU/Power Systems Tech</v>
      </c>
      <c r="N1683" s="14" t="str">
        <f>_xlfn.IFNA(INDEX(Reference!$M:$N,MATCH($C1683,Reference!$M:$M,0),2),"Exclude")</f>
        <v>Nonlabor</v>
      </c>
      <c r="O1683" s="14" t="str">
        <f>VLOOKUP(X1683,'Department Detail'!$A$2:$F$5229,5,FALSE)</f>
        <v>Transmission Development</v>
      </c>
      <c r="W1683" s="26"/>
      <c r="X1683">
        <v>4666</v>
      </c>
    </row>
    <row r="1684" spans="2:24" ht="15" thickBot="1" x14ac:dyDescent="0.35">
      <c r="B1684" s="57" t="s">
        <v>798</v>
      </c>
      <c r="C1684" s="57" t="s">
        <v>182</v>
      </c>
      <c r="D1684" s="193">
        <v>69.099999999999994</v>
      </c>
      <c r="F1684" s="76">
        <f>IF(AND(LEFT($C1684,4)&lt;&gt;"8310")*OR(_xlfn.IFNA(MATCH(LEFT($B1684,8),Reference!$E:$E,0),0),(_xlfn.IFNA(MATCH(MID($B1684,5,4),Reference!$E:$E,0),0))),$D1684,)</f>
        <v>0</v>
      </c>
      <c r="G1684" s="76">
        <f t="shared" si="150"/>
        <v>0</v>
      </c>
      <c r="H1684" s="76">
        <f t="shared" si="151"/>
        <v>0</v>
      </c>
      <c r="I1684" s="194">
        <f>IF(AND(F1684=0,G1684=0,H1684=0,_xlfn.IFNA(MATCH(LEFT($B1684,8),Reference!$G:$G,0),0)),0,
IF(AND(F1684=0,G1684=0,H1684=0,_xlfn.IFNA(MATCH(LEFT($B1684,8),Reference!$H:$H,0),0)),$D1684,
IF(AND(F1684=0,G1684=0,H1684=0,_xlfn.IFNA(MATCH(LEFT($C1684,4),Reference!$H:$H,0),0)),$D1684,
IF((AND(F1684=0,G1684=0,H1684=0,(_xlfn.IFNA(MATCH(LEFT($B1684,4),Reference!$H:$H,0),0)))),$D1684,
IF(AND(F1684=0,G1684=0,H1684=0,_xlfn.IFNA(MATCH(MID($B1684,5,4),Reference!$H:$H,0),0),LEFT($C1684,4)&lt;&gt;"8865"),$D1684,0)))))</f>
        <v>0</v>
      </c>
      <c r="J1684" s="76">
        <f t="shared" si="152"/>
        <v>69.099999999999994</v>
      </c>
      <c r="K1684" s="76">
        <f t="shared" si="153"/>
        <v>69.099999999999994</v>
      </c>
      <c r="L1684" s="76">
        <f t="shared" si="154"/>
        <v>0</v>
      </c>
      <c r="M1684" s="14" t="str">
        <f>IFERROR(IFERROR(INDEX(Reference!$C:$C,MATCH(VALUE(LEFT(B1684,(FIND("-",B1684,1)-1))),Reference!$B:$B,0)),INDEX(Reference!$C:$C,MATCH((LEFT(B1684,(FIND("-",B1684,1)-1))),Reference!$B:$B,0))),IFERROR(IF(FIND("-",B1684),"Asset Management",""),""))</f>
        <v>DBU/Power Systems Tech</v>
      </c>
      <c r="N1684" s="14" t="str">
        <f>_xlfn.IFNA(INDEX(Reference!$M:$N,MATCH($C1684,Reference!$M:$M,0),2),"Exclude")</f>
        <v>Nonlabor</v>
      </c>
      <c r="O1684" s="14" t="str">
        <f>VLOOKUP(X1684,'Department Detail'!$A$2:$F$5229,5,FALSE)</f>
        <v>Transmission Development</v>
      </c>
      <c r="W1684" s="26"/>
      <c r="X1684">
        <v>4666</v>
      </c>
    </row>
    <row r="1685" spans="2:24" ht="15" thickBot="1" x14ac:dyDescent="0.35">
      <c r="B1685" s="57" t="s">
        <v>798</v>
      </c>
      <c r="C1685" s="57" t="s">
        <v>191</v>
      </c>
      <c r="D1685" s="193">
        <v>1784.15</v>
      </c>
      <c r="F1685" s="76">
        <f>IF(AND(LEFT($C1685,4)&lt;&gt;"8310")*OR(_xlfn.IFNA(MATCH(LEFT($B1685,8),Reference!$E:$E,0),0),(_xlfn.IFNA(MATCH(MID($B1685,5,4),Reference!$E:$E,0),0))),$D1685,)</f>
        <v>0</v>
      </c>
      <c r="G1685" s="76">
        <f t="shared" si="150"/>
        <v>0</v>
      </c>
      <c r="H1685" s="76">
        <f t="shared" si="151"/>
        <v>0</v>
      </c>
      <c r="I1685" s="194">
        <f>IF(AND(F1685=0,G1685=0,H1685=0,_xlfn.IFNA(MATCH(LEFT($B1685,8),Reference!$G:$G,0),0)),0,
IF(AND(F1685=0,G1685=0,H1685=0,_xlfn.IFNA(MATCH(LEFT($B1685,8),Reference!$H:$H,0),0)),$D1685,
IF(AND(F1685=0,G1685=0,H1685=0,_xlfn.IFNA(MATCH(LEFT($C1685,4),Reference!$H:$H,0),0)),$D1685,
IF((AND(F1685=0,G1685=0,H1685=0,(_xlfn.IFNA(MATCH(LEFT($B1685,4),Reference!$H:$H,0),0)))),$D1685,
IF(AND(F1685=0,G1685=0,H1685=0,_xlfn.IFNA(MATCH(MID($B1685,5,4),Reference!$H:$H,0),0),LEFT($C1685,4)&lt;&gt;"8865"),$D1685,0)))))</f>
        <v>0</v>
      </c>
      <c r="J1685" s="76">
        <f t="shared" si="152"/>
        <v>1784.15</v>
      </c>
      <c r="K1685" s="76">
        <f t="shared" si="153"/>
        <v>1784.15</v>
      </c>
      <c r="L1685" s="76">
        <f t="shared" si="154"/>
        <v>0</v>
      </c>
      <c r="M1685" s="14" t="str">
        <f>IFERROR(IFERROR(INDEX(Reference!$C:$C,MATCH(VALUE(LEFT(B1685,(FIND("-",B1685,1)-1))),Reference!$B:$B,0)),INDEX(Reference!$C:$C,MATCH((LEFT(B1685,(FIND("-",B1685,1)-1))),Reference!$B:$B,0))),IFERROR(IF(FIND("-",B1685),"Asset Management",""),""))</f>
        <v>DBU/Power Systems Tech</v>
      </c>
      <c r="N1685" s="14" t="str">
        <f>_xlfn.IFNA(INDEX(Reference!$M:$N,MATCH($C1685,Reference!$M:$M,0),2),"Exclude")</f>
        <v>Union Labor</v>
      </c>
      <c r="O1685" s="14" t="str">
        <f>VLOOKUP(X1685,'Department Detail'!$A$2:$F$5229,5,FALSE)</f>
        <v>Transmission Development</v>
      </c>
      <c r="W1685" s="26"/>
      <c r="X1685">
        <v>4666</v>
      </c>
    </row>
    <row r="1686" spans="2:24" ht="15" thickBot="1" x14ac:dyDescent="0.35">
      <c r="B1686" s="57" t="s">
        <v>800</v>
      </c>
      <c r="C1686" s="57" t="s">
        <v>182</v>
      </c>
      <c r="D1686" s="193">
        <v>2216.8000000000002</v>
      </c>
      <c r="F1686" s="76">
        <f>IF(AND(LEFT($C1686,4)&lt;&gt;"8310")*OR(_xlfn.IFNA(MATCH(LEFT($B1686,8),Reference!$E:$E,0),0),(_xlfn.IFNA(MATCH(MID($B1686,5,4),Reference!$E:$E,0),0))),$D1686,)</f>
        <v>0</v>
      </c>
      <c r="G1686" s="76">
        <f t="shared" si="150"/>
        <v>0</v>
      </c>
      <c r="H1686" s="76">
        <f t="shared" si="151"/>
        <v>0</v>
      </c>
      <c r="I1686" s="194">
        <f>IF(AND(F1686=0,G1686=0,H1686=0,_xlfn.IFNA(MATCH(LEFT($B1686,8),Reference!$G:$G,0),0)),0,
IF(AND(F1686=0,G1686=0,H1686=0,_xlfn.IFNA(MATCH(LEFT($B1686,8),Reference!$H:$H,0),0)),$D1686,
IF(AND(F1686=0,G1686=0,H1686=0,_xlfn.IFNA(MATCH(LEFT($C1686,4),Reference!$H:$H,0),0)),$D1686,
IF((AND(F1686=0,G1686=0,H1686=0,(_xlfn.IFNA(MATCH(LEFT($B1686,4),Reference!$H:$H,0),0)))),$D1686,
IF(AND(F1686=0,G1686=0,H1686=0,_xlfn.IFNA(MATCH(MID($B1686,5,4),Reference!$H:$H,0),0),LEFT($C1686,4)&lt;&gt;"8865"),$D1686,0)))))</f>
        <v>0</v>
      </c>
      <c r="J1686" s="76">
        <f t="shared" si="152"/>
        <v>2216.8000000000002</v>
      </c>
      <c r="K1686" s="76">
        <f t="shared" si="153"/>
        <v>2216.8000000000002</v>
      </c>
      <c r="L1686" s="76">
        <f t="shared" si="154"/>
        <v>0</v>
      </c>
      <c r="M1686" s="14" t="str">
        <f>IFERROR(IFERROR(INDEX(Reference!$C:$C,MATCH(VALUE(LEFT(B1686,(FIND("-",B1686,1)-1))),Reference!$B:$B,0)),INDEX(Reference!$C:$C,MATCH((LEFT(B1686,(FIND("-",B1686,1)-1))),Reference!$B:$B,0))),IFERROR(IF(FIND("-",B1686),"Asset Management",""),""))</f>
        <v>DBU/Power Systems Tech</v>
      </c>
      <c r="N1686" s="14" t="str">
        <f>_xlfn.IFNA(INDEX(Reference!$M:$N,MATCH($C1686,Reference!$M:$M,0),2),"Exclude")</f>
        <v>Nonlabor</v>
      </c>
      <c r="O1686" s="14" t="str">
        <f>VLOOKUP(X1686,'Department Detail'!$A$2:$F$5229,5,FALSE)</f>
        <v>Transmission Development</v>
      </c>
      <c r="W1686" s="26"/>
      <c r="X1686">
        <v>4666</v>
      </c>
    </row>
    <row r="1687" spans="2:24" ht="15" thickBot="1" x14ac:dyDescent="0.35">
      <c r="B1687" s="57" t="s">
        <v>801</v>
      </c>
      <c r="C1687" s="57" t="s">
        <v>182</v>
      </c>
      <c r="D1687" s="193">
        <v>54.8</v>
      </c>
      <c r="F1687" s="76">
        <f>IF(AND(LEFT($C1687,4)&lt;&gt;"8310")*OR(_xlfn.IFNA(MATCH(LEFT($B1687,8),Reference!$E:$E,0),0),(_xlfn.IFNA(MATCH(MID($B1687,5,4),Reference!$E:$E,0),0))),$D1687,)</f>
        <v>0</v>
      </c>
      <c r="G1687" s="76">
        <f t="shared" ref="G1687:G1750" si="155">IF(AND(ISNUMBER(SEARCH("5024*",B1687)),(F1687=0)),D1687,)</f>
        <v>0</v>
      </c>
      <c r="H1687" s="76">
        <f t="shared" ref="H1687:H1750" si="156">IF(AND(ISNUMBER(SEARCH("5025*",B1687)),(F1687=0)),D1687,)</f>
        <v>0</v>
      </c>
      <c r="I1687" s="194">
        <f>IF(AND(F1687=0,G1687=0,H1687=0,_xlfn.IFNA(MATCH(LEFT($B1687,8),Reference!$G:$G,0),0)),0,
IF(AND(F1687=0,G1687=0,H1687=0,_xlfn.IFNA(MATCH(LEFT($B1687,8),Reference!$H:$H,0),0)),$D1687,
IF(AND(F1687=0,G1687=0,H1687=0,_xlfn.IFNA(MATCH(LEFT($C1687,4),Reference!$H:$H,0),0)),$D1687,
IF((AND(F1687=0,G1687=0,H1687=0,(_xlfn.IFNA(MATCH(LEFT($B1687,4),Reference!$H:$H,0),0)))),$D1687,
IF(AND(F1687=0,G1687=0,H1687=0,_xlfn.IFNA(MATCH(MID($B1687,5,4),Reference!$H:$H,0),0),LEFT($C1687,4)&lt;&gt;"8865"),$D1687,0)))))</f>
        <v>0</v>
      </c>
      <c r="J1687" s="76">
        <f t="shared" ref="J1687:J1750" si="157">IF(AND(F1687=0,G1687=0,H1687=0,I1687=0),D1687,)</f>
        <v>54.8</v>
      </c>
      <c r="K1687" s="76">
        <f t="shared" ref="K1687:K1750" si="158">SUM(F1687:J1687)</f>
        <v>54.8</v>
      </c>
      <c r="L1687" s="76">
        <f t="shared" ref="L1687:L1750" si="159">K1687-D1687</f>
        <v>0</v>
      </c>
      <c r="M1687" s="14" t="str">
        <f>IFERROR(IFERROR(INDEX(Reference!$C:$C,MATCH(VALUE(LEFT(B1687,(FIND("-",B1687,1)-1))),Reference!$B:$B,0)),INDEX(Reference!$C:$C,MATCH((LEFT(B1687,(FIND("-",B1687,1)-1))),Reference!$B:$B,0))),IFERROR(IF(FIND("-",B1687),"Asset Management",""),""))</f>
        <v>Asset Management</v>
      </c>
      <c r="N1687" s="14" t="str">
        <f>_xlfn.IFNA(INDEX(Reference!$M:$N,MATCH($C1687,Reference!$M:$M,0),2),"Exclude")</f>
        <v>Nonlabor</v>
      </c>
      <c r="O1687" s="14" t="str">
        <f>VLOOKUP(X1687,'Department Detail'!$A$2:$F$5229,5,FALSE)</f>
        <v>Transmission Development</v>
      </c>
      <c r="W1687" s="26"/>
      <c r="X1687">
        <v>4666</v>
      </c>
    </row>
    <row r="1688" spans="2:24" ht="15" thickBot="1" x14ac:dyDescent="0.35">
      <c r="B1688" s="57" t="s">
        <v>802</v>
      </c>
      <c r="C1688" s="57" t="s">
        <v>179</v>
      </c>
      <c r="D1688" s="193">
        <v>6425.67</v>
      </c>
      <c r="F1688" s="76">
        <f>IF(AND(LEFT($C1688,4)&lt;&gt;"8310")*OR(_xlfn.IFNA(MATCH(LEFT($B1688,8),Reference!$E:$E,0),0),(_xlfn.IFNA(MATCH(MID($B1688,5,4),Reference!$E:$E,0),0))),$D1688,)</f>
        <v>0</v>
      </c>
      <c r="G1688" s="76">
        <f t="shared" si="155"/>
        <v>0</v>
      </c>
      <c r="H1688" s="76">
        <f t="shared" si="156"/>
        <v>0</v>
      </c>
      <c r="I1688" s="194">
        <f>IF(AND(F1688=0,G1688=0,H1688=0,_xlfn.IFNA(MATCH(LEFT($B1688,8),Reference!$G:$G,0),0)),0,
IF(AND(F1688=0,G1688=0,H1688=0,_xlfn.IFNA(MATCH(LEFT($B1688,8),Reference!$H:$H,0),0)),$D1688,
IF(AND(F1688=0,G1688=0,H1688=0,_xlfn.IFNA(MATCH(LEFT($C1688,4),Reference!$H:$H,0),0)),$D1688,
IF((AND(F1688=0,G1688=0,H1688=0,(_xlfn.IFNA(MATCH(LEFT($B1688,4),Reference!$H:$H,0),0)))),$D1688,
IF(AND(F1688=0,G1688=0,H1688=0,_xlfn.IFNA(MATCH(MID($B1688,5,4),Reference!$H:$H,0),0),LEFT($C1688,4)&lt;&gt;"8865"),$D1688,0)))))</f>
        <v>0</v>
      </c>
      <c r="J1688" s="76">
        <f t="shared" si="157"/>
        <v>6425.67</v>
      </c>
      <c r="K1688" s="76">
        <f t="shared" si="158"/>
        <v>6425.67</v>
      </c>
      <c r="L1688" s="76">
        <f t="shared" si="159"/>
        <v>0</v>
      </c>
      <c r="M1688" s="14" t="str">
        <f>IFERROR(IFERROR(INDEX(Reference!$C:$C,MATCH(VALUE(LEFT(B1688,(FIND("-",B1688,1)-1))),Reference!$B:$B,0)),INDEX(Reference!$C:$C,MATCH((LEFT(B1688,(FIND("-",B1688,1)-1))),Reference!$B:$B,0))),IFERROR(IF(FIND("-",B1688),"Asset Management",""),""))</f>
        <v>Asset Management</v>
      </c>
      <c r="N1688" s="14" t="str">
        <f>_xlfn.IFNA(INDEX(Reference!$M:$N,MATCH($C1688,Reference!$M:$M,0),2),"Exclude")</f>
        <v>Exclude</v>
      </c>
      <c r="O1688" s="14" t="str">
        <f>VLOOKUP(X1688,'Department Detail'!$A$2:$F$5229,5,FALSE)</f>
        <v>Transmission Development</v>
      </c>
      <c r="W1688" s="26"/>
      <c r="X1688">
        <v>4666</v>
      </c>
    </row>
    <row r="1689" spans="2:24" ht="15" thickBot="1" x14ac:dyDescent="0.35">
      <c r="B1689" s="57" t="s">
        <v>803</v>
      </c>
      <c r="C1689" s="57" t="s">
        <v>186</v>
      </c>
      <c r="D1689" s="193">
        <v>618</v>
      </c>
      <c r="F1689" s="76">
        <f>IF(AND(LEFT($C1689,4)&lt;&gt;"8310")*OR(_xlfn.IFNA(MATCH(LEFT($B1689,8),Reference!$E:$E,0),0),(_xlfn.IFNA(MATCH(MID($B1689,5,4),Reference!$E:$E,0),0))),$D1689,)</f>
        <v>0</v>
      </c>
      <c r="G1689" s="76">
        <f t="shared" si="155"/>
        <v>0</v>
      </c>
      <c r="H1689" s="76">
        <f t="shared" si="156"/>
        <v>0</v>
      </c>
      <c r="I1689" s="194">
        <f>IF(AND(F1689=0,G1689=0,H1689=0,_xlfn.IFNA(MATCH(LEFT($B1689,8),Reference!$G:$G,0),0)),0,
IF(AND(F1689=0,G1689=0,H1689=0,_xlfn.IFNA(MATCH(LEFT($B1689,8),Reference!$H:$H,0),0)),$D1689,
IF(AND(F1689=0,G1689=0,H1689=0,_xlfn.IFNA(MATCH(LEFT($C1689,4),Reference!$H:$H,0),0)),$D1689,
IF((AND(F1689=0,G1689=0,H1689=0,(_xlfn.IFNA(MATCH(LEFT($B1689,4),Reference!$H:$H,0),0)))),$D1689,
IF(AND(F1689=0,G1689=0,H1689=0,_xlfn.IFNA(MATCH(MID($B1689,5,4),Reference!$H:$H,0),0),LEFT($C1689,4)&lt;&gt;"8865"),$D1689,0)))))</f>
        <v>0</v>
      </c>
      <c r="J1689" s="76">
        <f t="shared" si="157"/>
        <v>618</v>
      </c>
      <c r="K1689" s="76">
        <f t="shared" si="158"/>
        <v>618</v>
      </c>
      <c r="L1689" s="76">
        <f t="shared" si="159"/>
        <v>0</v>
      </c>
      <c r="M1689" s="14" t="str">
        <f>IFERROR(IFERROR(INDEX(Reference!$C:$C,MATCH(VALUE(LEFT(B1689,(FIND("-",B1689,1)-1))),Reference!$B:$B,0)),INDEX(Reference!$C:$C,MATCH((LEFT(B1689,(FIND("-",B1689,1)-1))),Reference!$B:$B,0))),IFERROR(IF(FIND("-",B1689),"Asset Management",""),""))</f>
        <v>Asset Management</v>
      </c>
      <c r="N1689" s="14" t="str">
        <f>_xlfn.IFNA(INDEX(Reference!$M:$N,MATCH($C1689,Reference!$M:$M,0),2),"Exclude")</f>
        <v>Union Labor</v>
      </c>
      <c r="O1689" s="14" t="str">
        <f>VLOOKUP(X1689,'Department Detail'!$A$2:$F$5229,5,FALSE)</f>
        <v>Transmission Development</v>
      </c>
      <c r="W1689" s="26"/>
      <c r="X1689">
        <v>4666</v>
      </c>
    </row>
    <row r="1690" spans="2:24" ht="15" thickBot="1" x14ac:dyDescent="0.35">
      <c r="B1690" s="57" t="s">
        <v>804</v>
      </c>
      <c r="C1690" s="57" t="s">
        <v>185</v>
      </c>
      <c r="D1690" s="193">
        <v>77.569999999999993</v>
      </c>
      <c r="F1690" s="76">
        <f>IF(AND(LEFT($C1690,4)&lt;&gt;"8310")*OR(_xlfn.IFNA(MATCH(LEFT($B1690,8),Reference!$E:$E,0),0),(_xlfn.IFNA(MATCH(MID($B1690,5,4),Reference!$E:$E,0),0))),$D1690,)</f>
        <v>0</v>
      </c>
      <c r="G1690" s="76">
        <f t="shared" si="155"/>
        <v>0</v>
      </c>
      <c r="H1690" s="76">
        <f t="shared" si="156"/>
        <v>0</v>
      </c>
      <c r="I1690" s="194">
        <f>IF(AND(F1690=0,G1690=0,H1690=0,_xlfn.IFNA(MATCH(LEFT($B1690,8),Reference!$G:$G,0),0)),0,
IF(AND(F1690=0,G1690=0,H1690=0,_xlfn.IFNA(MATCH(LEFT($B1690,8),Reference!$H:$H,0),0)),$D1690,
IF(AND(F1690=0,G1690=0,H1690=0,_xlfn.IFNA(MATCH(LEFT($C1690,4),Reference!$H:$H,0),0)),$D1690,
IF((AND(F1690=0,G1690=0,H1690=0,(_xlfn.IFNA(MATCH(LEFT($B1690,4),Reference!$H:$H,0),0)))),$D1690,
IF(AND(F1690=0,G1690=0,H1690=0,_xlfn.IFNA(MATCH(MID($B1690,5,4),Reference!$H:$H,0),0),LEFT($C1690,4)&lt;&gt;"8865"),$D1690,0)))))</f>
        <v>0</v>
      </c>
      <c r="J1690" s="76">
        <f t="shared" si="157"/>
        <v>77.569999999999993</v>
      </c>
      <c r="K1690" s="76">
        <f t="shared" si="158"/>
        <v>77.569999999999993</v>
      </c>
      <c r="L1690" s="76">
        <f t="shared" si="159"/>
        <v>0</v>
      </c>
      <c r="M1690" s="14" t="str">
        <f>IFERROR(IFERROR(INDEX(Reference!$C:$C,MATCH(VALUE(LEFT(B1690,(FIND("-",B1690,1)-1))),Reference!$B:$B,0)),INDEX(Reference!$C:$C,MATCH((LEFT(B1690,(FIND("-",B1690,1)-1))),Reference!$B:$B,0))),IFERROR(IF(FIND("-",B1690),"Asset Management",""),""))</f>
        <v>Asset Management</v>
      </c>
      <c r="N1690" s="14" t="str">
        <f>_xlfn.IFNA(INDEX(Reference!$M:$N,MATCH($C1690,Reference!$M:$M,0),2),"Exclude")</f>
        <v>NonUnion Labor</v>
      </c>
      <c r="O1690" s="14" t="str">
        <f>VLOOKUP(X1690,'Department Detail'!$A$2:$F$5229,5,FALSE)</f>
        <v>Transmission Development</v>
      </c>
      <c r="W1690" s="26"/>
      <c r="X1690">
        <v>4666</v>
      </c>
    </row>
    <row r="1691" spans="2:24" ht="15" thickBot="1" x14ac:dyDescent="0.35">
      <c r="B1691" s="57" t="s">
        <v>805</v>
      </c>
      <c r="C1691" s="57" t="s">
        <v>186</v>
      </c>
      <c r="D1691" s="193">
        <v>762.25</v>
      </c>
      <c r="F1691" s="76">
        <f>IF(AND(LEFT($C1691,4)&lt;&gt;"8310")*OR(_xlfn.IFNA(MATCH(LEFT($B1691,8),Reference!$E:$E,0),0),(_xlfn.IFNA(MATCH(MID($B1691,5,4),Reference!$E:$E,0),0))),$D1691,)</f>
        <v>0</v>
      </c>
      <c r="G1691" s="76">
        <f t="shared" si="155"/>
        <v>0</v>
      </c>
      <c r="H1691" s="76">
        <f t="shared" si="156"/>
        <v>0</v>
      </c>
      <c r="I1691" s="194">
        <f>IF(AND(F1691=0,G1691=0,H1691=0,_xlfn.IFNA(MATCH(LEFT($B1691,8),Reference!$G:$G,0),0)),0,
IF(AND(F1691=0,G1691=0,H1691=0,_xlfn.IFNA(MATCH(LEFT($B1691,8),Reference!$H:$H,0),0)),$D1691,
IF(AND(F1691=0,G1691=0,H1691=0,_xlfn.IFNA(MATCH(LEFT($C1691,4),Reference!$H:$H,0),0)),$D1691,
IF((AND(F1691=0,G1691=0,H1691=0,(_xlfn.IFNA(MATCH(LEFT($B1691,4),Reference!$H:$H,0),0)))),$D1691,
IF(AND(F1691=0,G1691=0,H1691=0,_xlfn.IFNA(MATCH(MID($B1691,5,4),Reference!$H:$H,0),0),LEFT($C1691,4)&lt;&gt;"8865"),$D1691,0)))))</f>
        <v>0</v>
      </c>
      <c r="J1691" s="76">
        <f t="shared" si="157"/>
        <v>762.25</v>
      </c>
      <c r="K1691" s="76">
        <f t="shared" si="158"/>
        <v>762.25</v>
      </c>
      <c r="L1691" s="76">
        <f t="shared" si="159"/>
        <v>0</v>
      </c>
      <c r="M1691" s="14" t="str">
        <f>IFERROR(IFERROR(INDEX(Reference!$C:$C,MATCH(VALUE(LEFT(B1691,(FIND("-",B1691,1)-1))),Reference!$B:$B,0)),INDEX(Reference!$C:$C,MATCH((LEFT(B1691,(FIND("-",B1691,1)-1))),Reference!$B:$B,0))),IFERROR(IF(FIND("-",B1691),"Asset Management",""),""))</f>
        <v>Asset Management</v>
      </c>
      <c r="N1691" s="14" t="str">
        <f>_xlfn.IFNA(INDEX(Reference!$M:$N,MATCH($C1691,Reference!$M:$M,0),2),"Exclude")</f>
        <v>Union Labor</v>
      </c>
      <c r="O1691" s="14" t="str">
        <f>VLOOKUP(X1691,'Department Detail'!$A$2:$F$5229,5,FALSE)</f>
        <v>Transmission Development</v>
      </c>
      <c r="W1691" s="26"/>
      <c r="X1691">
        <v>4666</v>
      </c>
    </row>
    <row r="1692" spans="2:24" ht="15" thickBot="1" x14ac:dyDescent="0.35">
      <c r="B1692" s="57" t="s">
        <v>805</v>
      </c>
      <c r="C1692" s="57" t="s">
        <v>191</v>
      </c>
      <c r="D1692" s="193">
        <v>243.91000000000003</v>
      </c>
      <c r="F1692" s="76">
        <f>IF(AND(LEFT($C1692,4)&lt;&gt;"8310")*OR(_xlfn.IFNA(MATCH(LEFT($B1692,8),Reference!$E:$E,0),0),(_xlfn.IFNA(MATCH(MID($B1692,5,4),Reference!$E:$E,0),0))),$D1692,)</f>
        <v>0</v>
      </c>
      <c r="G1692" s="76">
        <f t="shared" si="155"/>
        <v>0</v>
      </c>
      <c r="H1692" s="76">
        <f t="shared" si="156"/>
        <v>0</v>
      </c>
      <c r="I1692" s="194">
        <f>IF(AND(F1692=0,G1692=0,H1692=0,_xlfn.IFNA(MATCH(LEFT($B1692,8),Reference!$G:$G,0),0)),0,
IF(AND(F1692=0,G1692=0,H1692=0,_xlfn.IFNA(MATCH(LEFT($B1692,8),Reference!$H:$H,0),0)),$D1692,
IF(AND(F1692=0,G1692=0,H1692=0,_xlfn.IFNA(MATCH(LEFT($C1692,4),Reference!$H:$H,0),0)),$D1692,
IF((AND(F1692=0,G1692=0,H1692=0,(_xlfn.IFNA(MATCH(LEFT($B1692,4),Reference!$H:$H,0),0)))),$D1692,
IF(AND(F1692=0,G1692=0,H1692=0,_xlfn.IFNA(MATCH(MID($B1692,5,4),Reference!$H:$H,0),0),LEFT($C1692,4)&lt;&gt;"8865"),$D1692,0)))))</f>
        <v>0</v>
      </c>
      <c r="J1692" s="76">
        <f t="shared" si="157"/>
        <v>243.91000000000003</v>
      </c>
      <c r="K1692" s="76">
        <f t="shared" si="158"/>
        <v>243.91000000000003</v>
      </c>
      <c r="L1692" s="76">
        <f t="shared" si="159"/>
        <v>0</v>
      </c>
      <c r="M1692" s="14" t="str">
        <f>IFERROR(IFERROR(INDEX(Reference!$C:$C,MATCH(VALUE(LEFT(B1692,(FIND("-",B1692,1)-1))),Reference!$B:$B,0)),INDEX(Reference!$C:$C,MATCH((LEFT(B1692,(FIND("-",B1692,1)-1))),Reference!$B:$B,0))),IFERROR(IF(FIND("-",B1692),"Asset Management",""),""))</f>
        <v>Asset Management</v>
      </c>
      <c r="N1692" s="14" t="str">
        <f>_xlfn.IFNA(INDEX(Reference!$M:$N,MATCH($C1692,Reference!$M:$M,0),2),"Exclude")</f>
        <v>Union Labor</v>
      </c>
      <c r="O1692" s="14" t="str">
        <f>VLOOKUP(X1692,'Department Detail'!$A$2:$F$5229,5,FALSE)</f>
        <v>Transmission Development</v>
      </c>
      <c r="W1692" s="26"/>
      <c r="X1692">
        <v>4666</v>
      </c>
    </row>
    <row r="1693" spans="2:24" ht="15" thickBot="1" x14ac:dyDescent="0.35">
      <c r="B1693" s="57" t="s">
        <v>806</v>
      </c>
      <c r="C1693" s="57" t="s">
        <v>185</v>
      </c>
      <c r="D1693" s="193">
        <v>66.34</v>
      </c>
      <c r="F1693" s="76">
        <f>IF(AND(LEFT($C1693,4)&lt;&gt;"8310")*OR(_xlfn.IFNA(MATCH(LEFT($B1693,8),Reference!$E:$E,0),0),(_xlfn.IFNA(MATCH(MID($B1693,5,4),Reference!$E:$E,0),0))),$D1693,)</f>
        <v>0</v>
      </c>
      <c r="G1693" s="76">
        <f t="shared" si="155"/>
        <v>0</v>
      </c>
      <c r="H1693" s="76">
        <f t="shared" si="156"/>
        <v>0</v>
      </c>
      <c r="I1693" s="194">
        <f>IF(AND(F1693=0,G1693=0,H1693=0,_xlfn.IFNA(MATCH(LEFT($B1693,8),Reference!$G:$G,0),0)),0,
IF(AND(F1693=0,G1693=0,H1693=0,_xlfn.IFNA(MATCH(LEFT($B1693,8),Reference!$H:$H,0),0)),$D1693,
IF(AND(F1693=0,G1693=0,H1693=0,_xlfn.IFNA(MATCH(LEFT($C1693,4),Reference!$H:$H,0),0)),$D1693,
IF((AND(F1693=0,G1693=0,H1693=0,(_xlfn.IFNA(MATCH(LEFT($B1693,4),Reference!$H:$H,0),0)))),$D1693,
IF(AND(F1693=0,G1693=0,H1693=0,_xlfn.IFNA(MATCH(MID($B1693,5,4),Reference!$H:$H,0),0),LEFT($C1693,4)&lt;&gt;"8865"),$D1693,0)))))</f>
        <v>0</v>
      </c>
      <c r="J1693" s="76">
        <f t="shared" si="157"/>
        <v>66.34</v>
      </c>
      <c r="K1693" s="76">
        <f t="shared" si="158"/>
        <v>66.34</v>
      </c>
      <c r="L1693" s="76">
        <f t="shared" si="159"/>
        <v>0</v>
      </c>
      <c r="M1693" s="14" t="str">
        <f>IFERROR(IFERROR(INDEX(Reference!$C:$C,MATCH(VALUE(LEFT(B1693,(FIND("-",B1693,1)-1))),Reference!$B:$B,0)),INDEX(Reference!$C:$C,MATCH((LEFT(B1693,(FIND("-",B1693,1)-1))),Reference!$B:$B,0))),IFERROR(IF(FIND("-",B1693),"Asset Management",""),""))</f>
        <v>Asset Management</v>
      </c>
      <c r="N1693" s="14" t="str">
        <f>_xlfn.IFNA(INDEX(Reference!$M:$N,MATCH($C1693,Reference!$M:$M,0),2),"Exclude")</f>
        <v>NonUnion Labor</v>
      </c>
      <c r="O1693" s="14" t="str">
        <f>VLOOKUP(X1693,'Department Detail'!$A$2:$F$5229,5,FALSE)</f>
        <v>Transmission Development</v>
      </c>
      <c r="W1693" s="26"/>
      <c r="X1693">
        <v>4666</v>
      </c>
    </row>
    <row r="1694" spans="2:24" ht="15" thickBot="1" x14ac:dyDescent="0.35">
      <c r="B1694" s="57" t="s">
        <v>807</v>
      </c>
      <c r="C1694" s="57" t="s">
        <v>186</v>
      </c>
      <c r="D1694" s="193">
        <v>32.99</v>
      </c>
      <c r="F1694" s="76">
        <f>IF(AND(LEFT($C1694,4)&lt;&gt;"8310")*OR(_xlfn.IFNA(MATCH(LEFT($B1694,8),Reference!$E:$E,0),0),(_xlfn.IFNA(MATCH(MID($B1694,5,4),Reference!$E:$E,0),0))),$D1694,)</f>
        <v>0</v>
      </c>
      <c r="G1694" s="76">
        <f t="shared" si="155"/>
        <v>0</v>
      </c>
      <c r="H1694" s="76">
        <f t="shared" si="156"/>
        <v>0</v>
      </c>
      <c r="I1694" s="194">
        <f>IF(AND(F1694=0,G1694=0,H1694=0,_xlfn.IFNA(MATCH(LEFT($B1694,8),Reference!$G:$G,0),0)),0,
IF(AND(F1694=0,G1694=0,H1694=0,_xlfn.IFNA(MATCH(LEFT($B1694,8),Reference!$H:$H,0),0)),$D1694,
IF(AND(F1694=0,G1694=0,H1694=0,_xlfn.IFNA(MATCH(LEFT($C1694,4),Reference!$H:$H,0),0)),$D1694,
IF((AND(F1694=0,G1694=0,H1694=0,(_xlfn.IFNA(MATCH(LEFT($B1694,4),Reference!$H:$H,0),0)))),$D1694,
IF(AND(F1694=0,G1694=0,H1694=0,_xlfn.IFNA(MATCH(MID($B1694,5,4),Reference!$H:$H,0),0),LEFT($C1694,4)&lt;&gt;"8865"),$D1694,0)))))</f>
        <v>0</v>
      </c>
      <c r="J1694" s="76">
        <f t="shared" si="157"/>
        <v>32.99</v>
      </c>
      <c r="K1694" s="76">
        <f t="shared" si="158"/>
        <v>32.99</v>
      </c>
      <c r="L1694" s="76">
        <f t="shared" si="159"/>
        <v>0</v>
      </c>
      <c r="M1694" s="14" t="str">
        <f>IFERROR(IFERROR(INDEX(Reference!$C:$C,MATCH(VALUE(LEFT(B1694,(FIND("-",B1694,1)-1))),Reference!$B:$B,0)),INDEX(Reference!$C:$C,MATCH((LEFT(B1694,(FIND("-",B1694,1)-1))),Reference!$B:$B,0))),IFERROR(IF(FIND("-",B1694),"Asset Management",""),""))</f>
        <v>Asset Management</v>
      </c>
      <c r="N1694" s="14" t="str">
        <f>_xlfn.IFNA(INDEX(Reference!$M:$N,MATCH($C1694,Reference!$M:$M,0),2),"Exclude")</f>
        <v>Union Labor</v>
      </c>
      <c r="O1694" s="14" t="str">
        <f>VLOOKUP(X1694,'Department Detail'!$A$2:$F$5229,5,FALSE)</f>
        <v>Transmission Development</v>
      </c>
      <c r="W1694" s="26"/>
      <c r="X1694">
        <v>4666</v>
      </c>
    </row>
    <row r="1695" spans="2:24" ht="15" thickBot="1" x14ac:dyDescent="0.35">
      <c r="B1695" s="57" t="s">
        <v>807</v>
      </c>
      <c r="C1695" s="57" t="s">
        <v>191</v>
      </c>
      <c r="D1695" s="193">
        <v>37.57</v>
      </c>
      <c r="F1695" s="76">
        <f>IF(AND(LEFT($C1695,4)&lt;&gt;"8310")*OR(_xlfn.IFNA(MATCH(LEFT($B1695,8),Reference!$E:$E,0),0),(_xlfn.IFNA(MATCH(MID($B1695,5,4),Reference!$E:$E,0),0))),$D1695,)</f>
        <v>0</v>
      </c>
      <c r="G1695" s="76">
        <f t="shared" si="155"/>
        <v>0</v>
      </c>
      <c r="H1695" s="76">
        <f t="shared" si="156"/>
        <v>0</v>
      </c>
      <c r="I1695" s="194">
        <f>IF(AND(F1695=0,G1695=0,H1695=0,_xlfn.IFNA(MATCH(LEFT($B1695,8),Reference!$G:$G,0),0)),0,
IF(AND(F1695=0,G1695=0,H1695=0,_xlfn.IFNA(MATCH(LEFT($B1695,8),Reference!$H:$H,0),0)),$D1695,
IF(AND(F1695=0,G1695=0,H1695=0,_xlfn.IFNA(MATCH(LEFT($C1695,4),Reference!$H:$H,0),0)),$D1695,
IF((AND(F1695=0,G1695=0,H1695=0,(_xlfn.IFNA(MATCH(LEFT($B1695,4),Reference!$H:$H,0),0)))),$D1695,
IF(AND(F1695=0,G1695=0,H1695=0,_xlfn.IFNA(MATCH(MID($B1695,5,4),Reference!$H:$H,0),0),LEFT($C1695,4)&lt;&gt;"8865"),$D1695,0)))))</f>
        <v>0</v>
      </c>
      <c r="J1695" s="76">
        <f t="shared" si="157"/>
        <v>37.57</v>
      </c>
      <c r="K1695" s="76">
        <f t="shared" si="158"/>
        <v>37.57</v>
      </c>
      <c r="L1695" s="76">
        <f t="shared" si="159"/>
        <v>0</v>
      </c>
      <c r="M1695" s="14" t="str">
        <f>IFERROR(IFERROR(INDEX(Reference!$C:$C,MATCH(VALUE(LEFT(B1695,(FIND("-",B1695,1)-1))),Reference!$B:$B,0)),INDEX(Reference!$C:$C,MATCH((LEFT(B1695,(FIND("-",B1695,1)-1))),Reference!$B:$B,0))),IFERROR(IF(FIND("-",B1695),"Asset Management",""),""))</f>
        <v>Asset Management</v>
      </c>
      <c r="N1695" s="14" t="str">
        <f>_xlfn.IFNA(INDEX(Reference!$M:$N,MATCH($C1695,Reference!$M:$M,0),2),"Exclude")</f>
        <v>Union Labor</v>
      </c>
      <c r="O1695" s="14" t="str">
        <f>VLOOKUP(X1695,'Department Detail'!$A$2:$F$5229,5,FALSE)</f>
        <v>Transmission Development</v>
      </c>
      <c r="W1695" s="26"/>
      <c r="X1695">
        <v>4666</v>
      </c>
    </row>
    <row r="1696" spans="2:24" ht="15" thickBot="1" x14ac:dyDescent="0.35">
      <c r="B1696" s="57" t="s">
        <v>808</v>
      </c>
      <c r="C1696" s="57" t="s">
        <v>186</v>
      </c>
      <c r="D1696" s="193">
        <v>422.66999999999996</v>
      </c>
      <c r="F1696" s="76">
        <f>IF(AND(LEFT($C1696,4)&lt;&gt;"8310")*OR(_xlfn.IFNA(MATCH(LEFT($B1696,8),Reference!$E:$E,0),0),(_xlfn.IFNA(MATCH(MID($B1696,5,4),Reference!$E:$E,0),0))),$D1696,)</f>
        <v>0</v>
      </c>
      <c r="G1696" s="76">
        <f t="shared" si="155"/>
        <v>0</v>
      </c>
      <c r="H1696" s="76">
        <f t="shared" si="156"/>
        <v>0</v>
      </c>
      <c r="I1696" s="194">
        <f>IF(AND(F1696=0,G1696=0,H1696=0,_xlfn.IFNA(MATCH(LEFT($B1696,8),Reference!$G:$G,0),0)),0,
IF(AND(F1696=0,G1696=0,H1696=0,_xlfn.IFNA(MATCH(LEFT($B1696,8),Reference!$H:$H,0),0)),$D1696,
IF(AND(F1696=0,G1696=0,H1696=0,_xlfn.IFNA(MATCH(LEFT($C1696,4),Reference!$H:$H,0),0)),$D1696,
IF((AND(F1696=0,G1696=0,H1696=0,(_xlfn.IFNA(MATCH(LEFT($B1696,4),Reference!$H:$H,0),0)))),$D1696,
IF(AND(F1696=0,G1696=0,H1696=0,_xlfn.IFNA(MATCH(MID($B1696,5,4),Reference!$H:$H,0),0),LEFT($C1696,4)&lt;&gt;"8865"),$D1696,0)))))</f>
        <v>0</v>
      </c>
      <c r="J1696" s="76">
        <f t="shared" si="157"/>
        <v>422.66999999999996</v>
      </c>
      <c r="K1696" s="76">
        <f t="shared" si="158"/>
        <v>422.66999999999996</v>
      </c>
      <c r="L1696" s="76">
        <f t="shared" si="159"/>
        <v>0</v>
      </c>
      <c r="M1696" s="14" t="str">
        <f>IFERROR(IFERROR(INDEX(Reference!$C:$C,MATCH(VALUE(LEFT(B1696,(FIND("-",B1696,1)-1))),Reference!$B:$B,0)),INDEX(Reference!$C:$C,MATCH((LEFT(B1696,(FIND("-",B1696,1)-1))),Reference!$B:$B,0))),IFERROR(IF(FIND("-",B1696),"Asset Management",""),""))</f>
        <v>Asset Management</v>
      </c>
      <c r="N1696" s="14" t="str">
        <f>_xlfn.IFNA(INDEX(Reference!$M:$N,MATCH($C1696,Reference!$M:$M,0),2),"Exclude")</f>
        <v>Union Labor</v>
      </c>
      <c r="O1696" s="14" t="str">
        <f>VLOOKUP(X1696,'Department Detail'!$A$2:$F$5229,5,FALSE)</f>
        <v>Transmission Development</v>
      </c>
      <c r="W1696" s="26"/>
      <c r="X1696">
        <v>4666</v>
      </c>
    </row>
    <row r="1697" spans="2:24" ht="15" thickBot="1" x14ac:dyDescent="0.35">
      <c r="B1697" s="57" t="s">
        <v>808</v>
      </c>
      <c r="C1697" s="57" t="s">
        <v>191</v>
      </c>
      <c r="D1697" s="193">
        <v>221.13</v>
      </c>
      <c r="F1697" s="76">
        <f>IF(AND(LEFT($C1697,4)&lt;&gt;"8310")*OR(_xlfn.IFNA(MATCH(LEFT($B1697,8),Reference!$E:$E,0),0),(_xlfn.IFNA(MATCH(MID($B1697,5,4),Reference!$E:$E,0),0))),$D1697,)</f>
        <v>0</v>
      </c>
      <c r="G1697" s="76">
        <f t="shared" si="155"/>
        <v>0</v>
      </c>
      <c r="H1697" s="76">
        <f t="shared" si="156"/>
        <v>0</v>
      </c>
      <c r="I1697" s="194">
        <f>IF(AND(F1697=0,G1697=0,H1697=0,_xlfn.IFNA(MATCH(LEFT($B1697,8),Reference!$G:$G,0),0)),0,
IF(AND(F1697=0,G1697=0,H1697=0,_xlfn.IFNA(MATCH(LEFT($B1697,8),Reference!$H:$H,0),0)),$D1697,
IF(AND(F1697=0,G1697=0,H1697=0,_xlfn.IFNA(MATCH(LEFT($C1697,4),Reference!$H:$H,0),0)),$D1697,
IF((AND(F1697=0,G1697=0,H1697=0,(_xlfn.IFNA(MATCH(LEFT($B1697,4),Reference!$H:$H,0),0)))),$D1697,
IF(AND(F1697=0,G1697=0,H1697=0,_xlfn.IFNA(MATCH(MID($B1697,5,4),Reference!$H:$H,0),0),LEFT($C1697,4)&lt;&gt;"8865"),$D1697,0)))))</f>
        <v>0</v>
      </c>
      <c r="J1697" s="76">
        <f t="shared" si="157"/>
        <v>221.13</v>
      </c>
      <c r="K1697" s="76">
        <f t="shared" si="158"/>
        <v>221.13</v>
      </c>
      <c r="L1697" s="76">
        <f t="shared" si="159"/>
        <v>0</v>
      </c>
      <c r="M1697" s="14" t="str">
        <f>IFERROR(IFERROR(INDEX(Reference!$C:$C,MATCH(VALUE(LEFT(B1697,(FIND("-",B1697,1)-1))),Reference!$B:$B,0)),INDEX(Reference!$C:$C,MATCH((LEFT(B1697,(FIND("-",B1697,1)-1))),Reference!$B:$B,0))),IFERROR(IF(FIND("-",B1697),"Asset Management",""),""))</f>
        <v>Asset Management</v>
      </c>
      <c r="N1697" s="14" t="str">
        <f>_xlfn.IFNA(INDEX(Reference!$M:$N,MATCH($C1697,Reference!$M:$M,0),2),"Exclude")</f>
        <v>Union Labor</v>
      </c>
      <c r="O1697" s="14" t="str">
        <f>VLOOKUP(X1697,'Department Detail'!$A$2:$F$5229,5,FALSE)</f>
        <v>Transmission Development</v>
      </c>
      <c r="W1697" s="26"/>
      <c r="X1697">
        <v>4666</v>
      </c>
    </row>
    <row r="1698" spans="2:24" ht="15" thickBot="1" x14ac:dyDescent="0.35">
      <c r="B1698" s="57" t="s">
        <v>809</v>
      </c>
      <c r="C1698" s="57" t="s">
        <v>185</v>
      </c>
      <c r="D1698" s="193">
        <v>969.63000000000011</v>
      </c>
      <c r="F1698" s="76">
        <f>IF(AND(LEFT($C1698,4)&lt;&gt;"8310")*OR(_xlfn.IFNA(MATCH(LEFT($B1698,8),Reference!$E:$E,0),0),(_xlfn.IFNA(MATCH(MID($B1698,5,4),Reference!$E:$E,0),0))),$D1698,)</f>
        <v>0</v>
      </c>
      <c r="G1698" s="76">
        <f t="shared" si="155"/>
        <v>0</v>
      </c>
      <c r="H1698" s="76">
        <f t="shared" si="156"/>
        <v>0</v>
      </c>
      <c r="I1698" s="194">
        <f>IF(AND(F1698=0,G1698=0,H1698=0,_xlfn.IFNA(MATCH(LEFT($B1698,8),Reference!$G:$G,0),0)),0,
IF(AND(F1698=0,G1698=0,H1698=0,_xlfn.IFNA(MATCH(LEFT($B1698,8),Reference!$H:$H,0),0)),$D1698,
IF(AND(F1698=0,G1698=0,H1698=0,_xlfn.IFNA(MATCH(LEFT($C1698,4),Reference!$H:$H,0),0)),$D1698,
IF((AND(F1698=0,G1698=0,H1698=0,(_xlfn.IFNA(MATCH(LEFT($B1698,4),Reference!$H:$H,0),0)))),$D1698,
IF(AND(F1698=0,G1698=0,H1698=0,_xlfn.IFNA(MATCH(MID($B1698,5,4),Reference!$H:$H,0),0),LEFT($C1698,4)&lt;&gt;"8865"),$D1698,0)))))</f>
        <v>0</v>
      </c>
      <c r="J1698" s="76">
        <f t="shared" si="157"/>
        <v>969.63000000000011</v>
      </c>
      <c r="K1698" s="76">
        <f t="shared" si="158"/>
        <v>969.63000000000011</v>
      </c>
      <c r="L1698" s="76">
        <f t="shared" si="159"/>
        <v>0</v>
      </c>
      <c r="M1698" s="14" t="str">
        <f>IFERROR(IFERROR(INDEX(Reference!$C:$C,MATCH(VALUE(LEFT(B1698,(FIND("-",B1698,1)-1))),Reference!$B:$B,0)),INDEX(Reference!$C:$C,MATCH((LEFT(B1698,(FIND("-",B1698,1)-1))),Reference!$B:$B,0))),IFERROR(IF(FIND("-",B1698),"Asset Management",""),""))</f>
        <v>Asset Management</v>
      </c>
      <c r="N1698" s="14" t="str">
        <f>_xlfn.IFNA(INDEX(Reference!$M:$N,MATCH($C1698,Reference!$M:$M,0),2),"Exclude")</f>
        <v>NonUnion Labor</v>
      </c>
      <c r="O1698" s="14" t="str">
        <f>VLOOKUP(X1698,'Department Detail'!$A$2:$F$5229,5,FALSE)</f>
        <v>Transmission Development</v>
      </c>
      <c r="W1698" s="26"/>
      <c r="X1698">
        <v>4666</v>
      </c>
    </row>
    <row r="1699" spans="2:24" ht="15" thickBot="1" x14ac:dyDescent="0.35">
      <c r="B1699" s="57" t="s">
        <v>810</v>
      </c>
      <c r="C1699" s="57" t="s">
        <v>186</v>
      </c>
      <c r="D1699" s="193">
        <v>141.28000000000003</v>
      </c>
      <c r="F1699" s="76">
        <f>IF(AND(LEFT($C1699,4)&lt;&gt;"8310")*OR(_xlfn.IFNA(MATCH(LEFT($B1699,8),Reference!$E:$E,0),0),(_xlfn.IFNA(MATCH(MID($B1699,5,4),Reference!$E:$E,0),0))),$D1699,)</f>
        <v>0</v>
      </c>
      <c r="G1699" s="76">
        <f t="shared" si="155"/>
        <v>0</v>
      </c>
      <c r="H1699" s="76">
        <f t="shared" si="156"/>
        <v>0</v>
      </c>
      <c r="I1699" s="194">
        <f>IF(AND(F1699=0,G1699=0,H1699=0,_xlfn.IFNA(MATCH(LEFT($B1699,8),Reference!$G:$G,0),0)),0,
IF(AND(F1699=0,G1699=0,H1699=0,_xlfn.IFNA(MATCH(LEFT($B1699,8),Reference!$H:$H,0),0)),$D1699,
IF(AND(F1699=0,G1699=0,H1699=0,_xlfn.IFNA(MATCH(LEFT($C1699,4),Reference!$H:$H,0),0)),$D1699,
IF((AND(F1699=0,G1699=0,H1699=0,(_xlfn.IFNA(MATCH(LEFT($B1699,4),Reference!$H:$H,0),0)))),$D1699,
IF(AND(F1699=0,G1699=0,H1699=0,_xlfn.IFNA(MATCH(MID($B1699,5,4),Reference!$H:$H,0),0),LEFT($C1699,4)&lt;&gt;"8865"),$D1699,0)))))</f>
        <v>0</v>
      </c>
      <c r="J1699" s="76">
        <f t="shared" si="157"/>
        <v>141.28000000000003</v>
      </c>
      <c r="K1699" s="76">
        <f t="shared" si="158"/>
        <v>141.28000000000003</v>
      </c>
      <c r="L1699" s="76">
        <f t="shared" si="159"/>
        <v>0</v>
      </c>
      <c r="M1699" s="14" t="str">
        <f>IFERROR(IFERROR(INDEX(Reference!$C:$C,MATCH(VALUE(LEFT(B1699,(FIND("-",B1699,1)-1))),Reference!$B:$B,0)),INDEX(Reference!$C:$C,MATCH((LEFT(B1699,(FIND("-",B1699,1)-1))),Reference!$B:$B,0))),IFERROR(IF(FIND("-",B1699),"Asset Management",""),""))</f>
        <v>Asset Management</v>
      </c>
      <c r="N1699" s="14" t="str">
        <f>_xlfn.IFNA(INDEX(Reference!$M:$N,MATCH($C1699,Reference!$M:$M,0),2),"Exclude")</f>
        <v>Union Labor</v>
      </c>
      <c r="O1699" s="14" t="str">
        <f>VLOOKUP(X1699,'Department Detail'!$A$2:$F$5229,5,FALSE)</f>
        <v>Transmission Development</v>
      </c>
      <c r="W1699" s="26"/>
      <c r="X1699">
        <v>4666</v>
      </c>
    </row>
    <row r="1700" spans="2:24" ht="15" thickBot="1" x14ac:dyDescent="0.35">
      <c r="B1700" s="57" t="s">
        <v>811</v>
      </c>
      <c r="C1700" s="57" t="s">
        <v>185</v>
      </c>
      <c r="D1700" s="193">
        <v>77.569999999999993</v>
      </c>
      <c r="F1700" s="76">
        <f>IF(AND(LEFT($C1700,4)&lt;&gt;"8310")*OR(_xlfn.IFNA(MATCH(LEFT($B1700,8),Reference!$E:$E,0),0),(_xlfn.IFNA(MATCH(MID($B1700,5,4),Reference!$E:$E,0),0))),$D1700,)</f>
        <v>0</v>
      </c>
      <c r="G1700" s="76">
        <f t="shared" si="155"/>
        <v>0</v>
      </c>
      <c r="H1700" s="76">
        <f t="shared" si="156"/>
        <v>0</v>
      </c>
      <c r="I1700" s="194">
        <f>IF(AND(F1700=0,G1700=0,H1700=0,_xlfn.IFNA(MATCH(LEFT($B1700,8),Reference!$G:$G,0),0)),0,
IF(AND(F1700=0,G1700=0,H1700=0,_xlfn.IFNA(MATCH(LEFT($B1700,8),Reference!$H:$H,0),0)),$D1700,
IF(AND(F1700=0,G1700=0,H1700=0,_xlfn.IFNA(MATCH(LEFT($C1700,4),Reference!$H:$H,0),0)),$D1700,
IF((AND(F1700=0,G1700=0,H1700=0,(_xlfn.IFNA(MATCH(LEFT($B1700,4),Reference!$H:$H,0),0)))),$D1700,
IF(AND(F1700=0,G1700=0,H1700=0,_xlfn.IFNA(MATCH(MID($B1700,5,4),Reference!$H:$H,0),0),LEFT($C1700,4)&lt;&gt;"8865"),$D1700,0)))))</f>
        <v>0</v>
      </c>
      <c r="J1700" s="76">
        <f t="shared" si="157"/>
        <v>77.569999999999993</v>
      </c>
      <c r="K1700" s="76">
        <f t="shared" si="158"/>
        <v>77.569999999999993</v>
      </c>
      <c r="L1700" s="76">
        <f t="shared" si="159"/>
        <v>0</v>
      </c>
      <c r="M1700" s="14" t="str">
        <f>IFERROR(IFERROR(INDEX(Reference!$C:$C,MATCH(VALUE(LEFT(B1700,(FIND("-",B1700,1)-1))),Reference!$B:$B,0)),INDEX(Reference!$C:$C,MATCH((LEFT(B1700,(FIND("-",B1700,1)-1))),Reference!$B:$B,0))),IFERROR(IF(FIND("-",B1700),"Asset Management",""),""))</f>
        <v>Asset Management</v>
      </c>
      <c r="N1700" s="14" t="str">
        <f>_xlfn.IFNA(INDEX(Reference!$M:$N,MATCH($C1700,Reference!$M:$M,0),2),"Exclude")</f>
        <v>NonUnion Labor</v>
      </c>
      <c r="O1700" s="14" t="str">
        <f>VLOOKUP(X1700,'Department Detail'!$A$2:$F$5229,5,FALSE)</f>
        <v>Transmission Development</v>
      </c>
      <c r="W1700" s="26"/>
      <c r="X1700">
        <v>4666</v>
      </c>
    </row>
    <row r="1701" spans="2:24" ht="15" thickBot="1" x14ac:dyDescent="0.35">
      <c r="B1701" s="57" t="s">
        <v>812</v>
      </c>
      <c r="C1701" s="57" t="s">
        <v>186</v>
      </c>
      <c r="D1701" s="193">
        <v>29</v>
      </c>
      <c r="F1701" s="76">
        <f>IF(AND(LEFT($C1701,4)&lt;&gt;"8310")*OR(_xlfn.IFNA(MATCH(LEFT($B1701,8),Reference!$E:$E,0),0),(_xlfn.IFNA(MATCH(MID($B1701,5,4),Reference!$E:$E,0),0))),$D1701,)</f>
        <v>0</v>
      </c>
      <c r="G1701" s="76">
        <f t="shared" si="155"/>
        <v>0</v>
      </c>
      <c r="H1701" s="76">
        <f t="shared" si="156"/>
        <v>0</v>
      </c>
      <c r="I1701" s="194">
        <f>IF(AND(F1701=0,G1701=0,H1701=0,_xlfn.IFNA(MATCH(LEFT($B1701,8),Reference!$G:$G,0),0)),0,
IF(AND(F1701=0,G1701=0,H1701=0,_xlfn.IFNA(MATCH(LEFT($B1701,8),Reference!$H:$H,0),0)),$D1701,
IF(AND(F1701=0,G1701=0,H1701=0,_xlfn.IFNA(MATCH(LEFT($C1701,4),Reference!$H:$H,0),0)),$D1701,
IF((AND(F1701=0,G1701=0,H1701=0,(_xlfn.IFNA(MATCH(LEFT($B1701,4),Reference!$H:$H,0),0)))),$D1701,
IF(AND(F1701=0,G1701=0,H1701=0,_xlfn.IFNA(MATCH(MID($B1701,5,4),Reference!$H:$H,0),0),LEFT($C1701,4)&lt;&gt;"8865"),$D1701,0)))))</f>
        <v>0</v>
      </c>
      <c r="J1701" s="76">
        <f t="shared" si="157"/>
        <v>29</v>
      </c>
      <c r="K1701" s="76">
        <f t="shared" si="158"/>
        <v>29</v>
      </c>
      <c r="L1701" s="76">
        <f t="shared" si="159"/>
        <v>0</v>
      </c>
      <c r="M1701" s="14" t="str">
        <f>IFERROR(IFERROR(INDEX(Reference!$C:$C,MATCH(VALUE(LEFT(B1701,(FIND("-",B1701,1)-1))),Reference!$B:$B,0)),INDEX(Reference!$C:$C,MATCH((LEFT(B1701,(FIND("-",B1701,1)-1))),Reference!$B:$B,0))),IFERROR(IF(FIND("-",B1701),"Asset Management",""),""))</f>
        <v>Asset Management</v>
      </c>
      <c r="N1701" s="14" t="str">
        <f>_xlfn.IFNA(INDEX(Reference!$M:$N,MATCH($C1701,Reference!$M:$M,0),2),"Exclude")</f>
        <v>Union Labor</v>
      </c>
      <c r="O1701" s="14" t="str">
        <f>VLOOKUP(X1701,'Department Detail'!$A$2:$F$5229,5,FALSE)</f>
        <v>Transmission Development</v>
      </c>
      <c r="W1701" s="26"/>
      <c r="X1701">
        <v>4666</v>
      </c>
    </row>
    <row r="1702" spans="2:24" ht="15" thickBot="1" x14ac:dyDescent="0.35">
      <c r="B1702" s="57" t="s">
        <v>813</v>
      </c>
      <c r="C1702" s="57" t="s">
        <v>191</v>
      </c>
      <c r="D1702" s="193">
        <v>2.4300000000000002</v>
      </c>
      <c r="F1702" s="76">
        <f>IF(AND(LEFT($C1702,4)&lt;&gt;"8310")*OR(_xlfn.IFNA(MATCH(LEFT($B1702,8),Reference!$E:$E,0),0),(_xlfn.IFNA(MATCH(MID($B1702,5,4),Reference!$E:$E,0),0))),$D1702,)</f>
        <v>0</v>
      </c>
      <c r="G1702" s="76">
        <f t="shared" si="155"/>
        <v>0</v>
      </c>
      <c r="H1702" s="76">
        <f t="shared" si="156"/>
        <v>0</v>
      </c>
      <c r="I1702" s="194">
        <f>IF(AND(F1702=0,G1702=0,H1702=0,_xlfn.IFNA(MATCH(LEFT($B1702,8),Reference!$G:$G,0),0)),0,
IF(AND(F1702=0,G1702=0,H1702=0,_xlfn.IFNA(MATCH(LEFT($B1702,8),Reference!$H:$H,0),0)),$D1702,
IF(AND(F1702=0,G1702=0,H1702=0,_xlfn.IFNA(MATCH(LEFT($C1702,4),Reference!$H:$H,0),0)),$D1702,
IF((AND(F1702=0,G1702=0,H1702=0,(_xlfn.IFNA(MATCH(LEFT($B1702,4),Reference!$H:$H,0),0)))),$D1702,
IF(AND(F1702=0,G1702=0,H1702=0,_xlfn.IFNA(MATCH(MID($B1702,5,4),Reference!$H:$H,0),0),LEFT($C1702,4)&lt;&gt;"8865"),$D1702,0)))))</f>
        <v>0</v>
      </c>
      <c r="J1702" s="76">
        <f t="shared" si="157"/>
        <v>2.4300000000000002</v>
      </c>
      <c r="K1702" s="76">
        <f t="shared" si="158"/>
        <v>2.4300000000000002</v>
      </c>
      <c r="L1702" s="76">
        <f t="shared" si="159"/>
        <v>0</v>
      </c>
      <c r="M1702" s="14" t="str">
        <f>IFERROR(IFERROR(INDEX(Reference!$C:$C,MATCH(VALUE(LEFT(B1702,(FIND("-",B1702,1)-1))),Reference!$B:$B,0)),INDEX(Reference!$C:$C,MATCH((LEFT(B1702,(FIND("-",B1702,1)-1))),Reference!$B:$B,0))),IFERROR(IF(FIND("-",B1702),"Asset Management",""),""))</f>
        <v>Asset Management</v>
      </c>
      <c r="N1702" s="14" t="str">
        <f>_xlfn.IFNA(INDEX(Reference!$M:$N,MATCH($C1702,Reference!$M:$M,0),2),"Exclude")</f>
        <v>Union Labor</v>
      </c>
      <c r="O1702" s="14" t="str">
        <f>VLOOKUP(X1702,'Department Detail'!$A$2:$F$5229,5,FALSE)</f>
        <v>Transmission Development</v>
      </c>
      <c r="W1702" s="26"/>
      <c r="X1702">
        <v>4666</v>
      </c>
    </row>
    <row r="1703" spans="2:24" ht="15" thickBot="1" x14ac:dyDescent="0.35">
      <c r="B1703" s="57" t="s">
        <v>814</v>
      </c>
      <c r="C1703" s="57" t="s">
        <v>185</v>
      </c>
      <c r="D1703" s="193">
        <v>862.25</v>
      </c>
      <c r="F1703" s="76">
        <f>IF(AND(LEFT($C1703,4)&lt;&gt;"8310")*OR(_xlfn.IFNA(MATCH(LEFT($B1703,8),Reference!$E:$E,0),0),(_xlfn.IFNA(MATCH(MID($B1703,5,4),Reference!$E:$E,0),0))),$D1703,)</f>
        <v>0</v>
      </c>
      <c r="G1703" s="76">
        <f t="shared" si="155"/>
        <v>0</v>
      </c>
      <c r="H1703" s="76">
        <f t="shared" si="156"/>
        <v>0</v>
      </c>
      <c r="I1703" s="194">
        <f>IF(AND(F1703=0,G1703=0,H1703=0,_xlfn.IFNA(MATCH(LEFT($B1703,8),Reference!$G:$G,0),0)),0,
IF(AND(F1703=0,G1703=0,H1703=0,_xlfn.IFNA(MATCH(LEFT($B1703,8),Reference!$H:$H,0),0)),$D1703,
IF(AND(F1703=0,G1703=0,H1703=0,_xlfn.IFNA(MATCH(LEFT($C1703,4),Reference!$H:$H,0),0)),$D1703,
IF((AND(F1703=0,G1703=0,H1703=0,(_xlfn.IFNA(MATCH(LEFT($B1703,4),Reference!$H:$H,0),0)))),$D1703,
IF(AND(F1703=0,G1703=0,H1703=0,_xlfn.IFNA(MATCH(MID($B1703,5,4),Reference!$H:$H,0),0),LEFT($C1703,4)&lt;&gt;"8865"),$D1703,0)))))</f>
        <v>0</v>
      </c>
      <c r="J1703" s="76">
        <f t="shared" si="157"/>
        <v>862.25</v>
      </c>
      <c r="K1703" s="76">
        <f t="shared" si="158"/>
        <v>862.25</v>
      </c>
      <c r="L1703" s="76">
        <f t="shared" si="159"/>
        <v>0</v>
      </c>
      <c r="M1703" s="14" t="str">
        <f>IFERROR(IFERROR(INDEX(Reference!$C:$C,MATCH(VALUE(LEFT(B1703,(FIND("-",B1703,1)-1))),Reference!$B:$B,0)),INDEX(Reference!$C:$C,MATCH((LEFT(B1703,(FIND("-",B1703,1)-1))),Reference!$B:$B,0))),IFERROR(IF(FIND("-",B1703),"Asset Management",""),""))</f>
        <v>Asset Management</v>
      </c>
      <c r="N1703" s="14" t="str">
        <f>_xlfn.IFNA(INDEX(Reference!$M:$N,MATCH($C1703,Reference!$M:$M,0),2),"Exclude")</f>
        <v>NonUnion Labor</v>
      </c>
      <c r="O1703" s="14" t="str">
        <f>VLOOKUP(X1703,'Department Detail'!$A$2:$F$5229,5,FALSE)</f>
        <v>Transmission Development</v>
      </c>
      <c r="W1703" s="26"/>
      <c r="X1703">
        <v>4666</v>
      </c>
    </row>
    <row r="1704" spans="2:24" ht="15" thickBot="1" x14ac:dyDescent="0.35">
      <c r="B1704" s="57" t="s">
        <v>815</v>
      </c>
      <c r="C1704" s="57" t="s">
        <v>186</v>
      </c>
      <c r="D1704" s="193">
        <v>122.19</v>
      </c>
      <c r="F1704" s="76">
        <f>IF(AND(LEFT($C1704,4)&lt;&gt;"8310")*OR(_xlfn.IFNA(MATCH(LEFT($B1704,8),Reference!$E:$E,0),0),(_xlfn.IFNA(MATCH(MID($B1704,5,4),Reference!$E:$E,0),0))),$D1704,)</f>
        <v>0</v>
      </c>
      <c r="G1704" s="76">
        <f t="shared" si="155"/>
        <v>0</v>
      </c>
      <c r="H1704" s="76">
        <f t="shared" si="156"/>
        <v>0</v>
      </c>
      <c r="I1704" s="194">
        <f>IF(AND(F1704=0,G1704=0,H1704=0,_xlfn.IFNA(MATCH(LEFT($B1704,8),Reference!$G:$G,0),0)),0,
IF(AND(F1704=0,G1704=0,H1704=0,_xlfn.IFNA(MATCH(LEFT($B1704,8),Reference!$H:$H,0),0)),$D1704,
IF(AND(F1704=0,G1704=0,H1704=0,_xlfn.IFNA(MATCH(LEFT($C1704,4),Reference!$H:$H,0),0)),$D1704,
IF((AND(F1704=0,G1704=0,H1704=0,(_xlfn.IFNA(MATCH(LEFT($B1704,4),Reference!$H:$H,0),0)))),$D1704,
IF(AND(F1704=0,G1704=0,H1704=0,_xlfn.IFNA(MATCH(MID($B1704,5,4),Reference!$H:$H,0),0),LEFT($C1704,4)&lt;&gt;"8865"),$D1704,0)))))</f>
        <v>0</v>
      </c>
      <c r="J1704" s="76">
        <f t="shared" si="157"/>
        <v>122.19</v>
      </c>
      <c r="K1704" s="76">
        <f t="shared" si="158"/>
        <v>122.19</v>
      </c>
      <c r="L1704" s="76">
        <f t="shared" si="159"/>
        <v>0</v>
      </c>
      <c r="M1704" s="14" t="str">
        <f>IFERROR(IFERROR(INDEX(Reference!$C:$C,MATCH(VALUE(LEFT(B1704,(FIND("-",B1704,1)-1))),Reference!$B:$B,0)),INDEX(Reference!$C:$C,MATCH((LEFT(B1704,(FIND("-",B1704,1)-1))),Reference!$B:$B,0))),IFERROR(IF(FIND("-",B1704),"Asset Management",""),""))</f>
        <v>Asset Management</v>
      </c>
      <c r="N1704" s="14" t="str">
        <f>_xlfn.IFNA(INDEX(Reference!$M:$N,MATCH($C1704,Reference!$M:$M,0),2),"Exclude")</f>
        <v>Union Labor</v>
      </c>
      <c r="O1704" s="14" t="str">
        <f>VLOOKUP(X1704,'Department Detail'!$A$2:$F$5229,5,FALSE)</f>
        <v>Transmission Development</v>
      </c>
      <c r="W1704" s="26"/>
      <c r="X1704">
        <v>4666</v>
      </c>
    </row>
    <row r="1705" spans="2:24" ht="15" thickBot="1" x14ac:dyDescent="0.35">
      <c r="B1705" s="57" t="s">
        <v>815</v>
      </c>
      <c r="C1705" s="57" t="s">
        <v>191</v>
      </c>
      <c r="D1705" s="193">
        <v>35.19</v>
      </c>
      <c r="F1705" s="76">
        <f>IF(AND(LEFT($C1705,4)&lt;&gt;"8310")*OR(_xlfn.IFNA(MATCH(LEFT($B1705,8),Reference!$E:$E,0),0),(_xlfn.IFNA(MATCH(MID($B1705,5,4),Reference!$E:$E,0),0))),$D1705,)</f>
        <v>0</v>
      </c>
      <c r="G1705" s="76">
        <f t="shared" si="155"/>
        <v>0</v>
      </c>
      <c r="H1705" s="76">
        <f t="shared" si="156"/>
        <v>0</v>
      </c>
      <c r="I1705" s="194">
        <f>IF(AND(F1705=0,G1705=0,H1705=0,_xlfn.IFNA(MATCH(LEFT($B1705,8),Reference!$G:$G,0),0)),0,
IF(AND(F1705=0,G1705=0,H1705=0,_xlfn.IFNA(MATCH(LEFT($B1705,8),Reference!$H:$H,0),0)),$D1705,
IF(AND(F1705=0,G1705=0,H1705=0,_xlfn.IFNA(MATCH(LEFT($C1705,4),Reference!$H:$H,0),0)),$D1705,
IF((AND(F1705=0,G1705=0,H1705=0,(_xlfn.IFNA(MATCH(LEFT($B1705,4),Reference!$H:$H,0),0)))),$D1705,
IF(AND(F1705=0,G1705=0,H1705=0,_xlfn.IFNA(MATCH(MID($B1705,5,4),Reference!$H:$H,0),0),LEFT($C1705,4)&lt;&gt;"8865"),$D1705,0)))))</f>
        <v>0</v>
      </c>
      <c r="J1705" s="76">
        <f t="shared" si="157"/>
        <v>35.19</v>
      </c>
      <c r="K1705" s="76">
        <f t="shared" si="158"/>
        <v>35.19</v>
      </c>
      <c r="L1705" s="76">
        <f t="shared" si="159"/>
        <v>0</v>
      </c>
      <c r="M1705" s="14" t="str">
        <f>IFERROR(IFERROR(INDEX(Reference!$C:$C,MATCH(VALUE(LEFT(B1705,(FIND("-",B1705,1)-1))),Reference!$B:$B,0)),INDEX(Reference!$C:$C,MATCH((LEFT(B1705,(FIND("-",B1705,1)-1))),Reference!$B:$B,0))),IFERROR(IF(FIND("-",B1705),"Asset Management",""),""))</f>
        <v>Asset Management</v>
      </c>
      <c r="N1705" s="14" t="str">
        <f>_xlfn.IFNA(INDEX(Reference!$M:$N,MATCH($C1705,Reference!$M:$M,0),2),"Exclude")</f>
        <v>Union Labor</v>
      </c>
      <c r="O1705" s="14" t="str">
        <f>VLOOKUP(X1705,'Department Detail'!$A$2:$F$5229,5,FALSE)</f>
        <v>Transmission Development</v>
      </c>
      <c r="W1705" s="26"/>
      <c r="X1705">
        <v>4666</v>
      </c>
    </row>
    <row r="1706" spans="2:24" ht="15" thickBot="1" x14ac:dyDescent="0.35">
      <c r="B1706" s="57" t="s">
        <v>816</v>
      </c>
      <c r="C1706" s="57" t="s">
        <v>287</v>
      </c>
      <c r="D1706" s="193">
        <v>-4</v>
      </c>
      <c r="F1706" s="76">
        <f>IF(AND(LEFT($C1706,4)&lt;&gt;"8310")*OR(_xlfn.IFNA(MATCH(LEFT($B1706,8),Reference!$E:$E,0),0),(_xlfn.IFNA(MATCH(MID($B1706,5,4),Reference!$E:$E,0),0))),$D1706,)</f>
        <v>0</v>
      </c>
      <c r="G1706" s="76">
        <f t="shared" si="155"/>
        <v>0</v>
      </c>
      <c r="H1706" s="76">
        <f t="shared" si="156"/>
        <v>0</v>
      </c>
      <c r="I1706" s="194">
        <f>IF(AND(F1706=0,G1706=0,H1706=0,_xlfn.IFNA(MATCH(LEFT($B1706,8),Reference!$G:$G,0),0)),0,
IF(AND(F1706=0,G1706=0,H1706=0,_xlfn.IFNA(MATCH(LEFT($B1706,8),Reference!$H:$H,0),0)),$D1706,
IF(AND(F1706=0,G1706=0,H1706=0,_xlfn.IFNA(MATCH(LEFT($C1706,4),Reference!$H:$H,0),0)),$D1706,
IF((AND(F1706=0,G1706=0,H1706=0,(_xlfn.IFNA(MATCH(LEFT($B1706,4),Reference!$H:$H,0),0)))),$D1706,
IF(AND(F1706=0,G1706=0,H1706=0,_xlfn.IFNA(MATCH(MID($B1706,5,4),Reference!$H:$H,0),0),LEFT($C1706,4)&lt;&gt;"8865"),$D1706,0)))))</f>
        <v>0</v>
      </c>
      <c r="J1706" s="76">
        <f t="shared" si="157"/>
        <v>-4</v>
      </c>
      <c r="K1706" s="76">
        <f t="shared" si="158"/>
        <v>-4</v>
      </c>
      <c r="L1706" s="76">
        <f t="shared" si="159"/>
        <v>0</v>
      </c>
      <c r="M1706" s="14" t="str">
        <f>IFERROR(IFERROR(INDEX(Reference!$C:$C,MATCH(VALUE(LEFT(B1706,(FIND("-",B1706,1)-1))),Reference!$B:$B,0)),INDEX(Reference!$C:$C,MATCH((LEFT(B1706,(FIND("-",B1706,1)-1))),Reference!$B:$B,0))),IFERROR(IF(FIND("-",B1706),"Asset Management",""),""))</f>
        <v>Asset Management</v>
      </c>
      <c r="N1706" s="14" t="str">
        <f>_xlfn.IFNA(INDEX(Reference!$M:$N,MATCH($C1706,Reference!$M:$M,0),2),"Exclude")</f>
        <v>Exclude</v>
      </c>
      <c r="O1706" s="14" t="str">
        <f>VLOOKUP(X1706,'Department Detail'!$A$2:$F$5229,5,FALSE)</f>
        <v>Transmission Development</v>
      </c>
      <c r="W1706" s="26"/>
      <c r="X1706">
        <v>4666</v>
      </c>
    </row>
    <row r="1707" spans="2:24" ht="15" thickBot="1" x14ac:dyDescent="0.35">
      <c r="B1707" s="57" t="s">
        <v>817</v>
      </c>
      <c r="C1707" s="57" t="s">
        <v>203</v>
      </c>
      <c r="D1707" s="193">
        <v>556.16</v>
      </c>
      <c r="F1707" s="76">
        <f>IF(AND(LEFT($C1707,4)&lt;&gt;"8310")*OR(_xlfn.IFNA(MATCH(LEFT($B1707,8),Reference!$E:$E,0),0),(_xlfn.IFNA(MATCH(MID($B1707,5,4),Reference!$E:$E,0),0))),$D1707,)</f>
        <v>0</v>
      </c>
      <c r="G1707" s="76">
        <f t="shared" si="155"/>
        <v>0</v>
      </c>
      <c r="H1707" s="76">
        <f t="shared" si="156"/>
        <v>556.16</v>
      </c>
      <c r="I1707" s="194">
        <f>IF(AND(F1707=0,G1707=0,H1707=0,_xlfn.IFNA(MATCH(LEFT($B1707,8),Reference!$G:$G,0),0)),0,
IF(AND(F1707=0,G1707=0,H1707=0,_xlfn.IFNA(MATCH(LEFT($B1707,8),Reference!$H:$H,0),0)),$D1707,
IF(AND(F1707=0,G1707=0,H1707=0,_xlfn.IFNA(MATCH(LEFT($C1707,4),Reference!$H:$H,0),0)),$D1707,
IF((AND(F1707=0,G1707=0,H1707=0,(_xlfn.IFNA(MATCH(LEFT($B1707,4),Reference!$H:$H,0),0)))),$D1707,
IF(AND(F1707=0,G1707=0,H1707=0,_xlfn.IFNA(MATCH(MID($B1707,5,4),Reference!$H:$H,0),0),LEFT($C1707,4)&lt;&gt;"8865"),$D1707,0)))))</f>
        <v>0</v>
      </c>
      <c r="J1707" s="76">
        <f t="shared" si="157"/>
        <v>0</v>
      </c>
      <c r="K1707" s="76">
        <f t="shared" si="158"/>
        <v>556.16</v>
      </c>
      <c r="L1707" s="76">
        <f t="shared" si="159"/>
        <v>0</v>
      </c>
      <c r="M1707" s="14" t="str">
        <f>IFERROR(IFERROR(INDEX(Reference!$C:$C,MATCH(VALUE(LEFT(B1707,(FIND("-",B1707,1)-1))),Reference!$B:$B,0)),INDEX(Reference!$C:$C,MATCH((LEFT(B1707,(FIND("-",B1707,1)-1))),Reference!$B:$B,0))),IFERROR(IF(FIND("-",B1707),"Asset Management",""),""))</f>
        <v>DBU/Stockroom</v>
      </c>
      <c r="N1707" s="14" t="str">
        <f>_xlfn.IFNA(INDEX(Reference!$M:$N,MATCH($C1707,Reference!$M:$M,0),2),"Exclude")</f>
        <v>Nonlabor</v>
      </c>
      <c r="O1707" s="14" t="str">
        <f>VLOOKUP(X1707,'Department Detail'!$A$2:$F$5229,5,FALSE)</f>
        <v>Transmission Development</v>
      </c>
      <c r="W1707" s="26"/>
      <c r="X1707">
        <v>4666</v>
      </c>
    </row>
    <row r="1708" spans="2:24" ht="15" thickBot="1" x14ac:dyDescent="0.35">
      <c r="B1708" s="57" t="s">
        <v>817</v>
      </c>
      <c r="C1708" s="57" t="s">
        <v>185</v>
      </c>
      <c r="D1708" s="193">
        <v>114807.4</v>
      </c>
      <c r="F1708" s="76">
        <f>IF(AND(LEFT($C1708,4)&lt;&gt;"8310")*OR(_xlfn.IFNA(MATCH(LEFT($B1708,8),Reference!$E:$E,0),0),(_xlfn.IFNA(MATCH(MID($B1708,5,4),Reference!$E:$E,0),0))),$D1708,)</f>
        <v>0</v>
      </c>
      <c r="G1708" s="76">
        <f t="shared" si="155"/>
        <v>0</v>
      </c>
      <c r="H1708" s="76">
        <f t="shared" si="156"/>
        <v>114807.4</v>
      </c>
      <c r="I1708" s="194">
        <f>IF(AND(F1708=0,G1708=0,H1708=0,_xlfn.IFNA(MATCH(LEFT($B1708,8),Reference!$G:$G,0),0)),0,
IF(AND(F1708=0,G1708=0,H1708=0,_xlfn.IFNA(MATCH(LEFT($B1708,8),Reference!$H:$H,0),0)),$D1708,
IF(AND(F1708=0,G1708=0,H1708=0,_xlfn.IFNA(MATCH(LEFT($C1708,4),Reference!$H:$H,0),0)),$D1708,
IF((AND(F1708=0,G1708=0,H1708=0,(_xlfn.IFNA(MATCH(LEFT($B1708,4),Reference!$H:$H,0),0)))),$D1708,
IF(AND(F1708=0,G1708=0,H1708=0,_xlfn.IFNA(MATCH(MID($B1708,5,4),Reference!$H:$H,0),0),LEFT($C1708,4)&lt;&gt;"8865"),$D1708,0)))))</f>
        <v>0</v>
      </c>
      <c r="J1708" s="76">
        <f t="shared" si="157"/>
        <v>0</v>
      </c>
      <c r="K1708" s="76">
        <f t="shared" si="158"/>
        <v>114807.4</v>
      </c>
      <c r="L1708" s="76">
        <f t="shared" si="159"/>
        <v>0</v>
      </c>
      <c r="M1708" s="14" t="str">
        <f>IFERROR(IFERROR(INDEX(Reference!$C:$C,MATCH(VALUE(LEFT(B1708,(FIND("-",B1708,1)-1))),Reference!$B:$B,0)),INDEX(Reference!$C:$C,MATCH((LEFT(B1708,(FIND("-",B1708,1)-1))),Reference!$B:$B,0))),IFERROR(IF(FIND("-",B1708),"Asset Management",""),""))</f>
        <v>DBU/Stockroom</v>
      </c>
      <c r="N1708" s="14" t="str">
        <f>_xlfn.IFNA(INDEX(Reference!$M:$N,MATCH($C1708,Reference!$M:$M,0),2),"Exclude")</f>
        <v>NonUnion Labor</v>
      </c>
      <c r="O1708" s="14" t="str">
        <f>VLOOKUP(X1708,'Department Detail'!$A$2:$F$5229,5,FALSE)</f>
        <v>Transmission Development</v>
      </c>
      <c r="W1708" s="26"/>
      <c r="X1708">
        <v>4666</v>
      </c>
    </row>
    <row r="1709" spans="2:24" ht="15" thickBot="1" x14ac:dyDescent="0.35">
      <c r="B1709" s="57" t="s">
        <v>817</v>
      </c>
      <c r="C1709" s="57" t="s">
        <v>186</v>
      </c>
      <c r="D1709" s="193">
        <v>265019.13</v>
      </c>
      <c r="F1709" s="76">
        <f>IF(AND(LEFT($C1709,4)&lt;&gt;"8310")*OR(_xlfn.IFNA(MATCH(LEFT($B1709,8),Reference!$E:$E,0),0),(_xlfn.IFNA(MATCH(MID($B1709,5,4),Reference!$E:$E,0),0))),$D1709,)</f>
        <v>0</v>
      </c>
      <c r="G1709" s="76">
        <f t="shared" si="155"/>
        <v>0</v>
      </c>
      <c r="H1709" s="76">
        <f t="shared" si="156"/>
        <v>265019.13</v>
      </c>
      <c r="I1709" s="194">
        <f>IF(AND(F1709=0,G1709=0,H1709=0,_xlfn.IFNA(MATCH(LEFT($B1709,8),Reference!$G:$G,0),0)),0,
IF(AND(F1709=0,G1709=0,H1709=0,_xlfn.IFNA(MATCH(LEFT($B1709,8),Reference!$H:$H,0),0)),$D1709,
IF(AND(F1709=0,G1709=0,H1709=0,_xlfn.IFNA(MATCH(LEFT($C1709,4),Reference!$H:$H,0),0)),$D1709,
IF((AND(F1709=0,G1709=0,H1709=0,(_xlfn.IFNA(MATCH(LEFT($B1709,4),Reference!$H:$H,0),0)))),$D1709,
IF(AND(F1709=0,G1709=0,H1709=0,_xlfn.IFNA(MATCH(MID($B1709,5,4),Reference!$H:$H,0),0),LEFT($C1709,4)&lt;&gt;"8865"),$D1709,0)))))</f>
        <v>0</v>
      </c>
      <c r="J1709" s="76">
        <f t="shared" si="157"/>
        <v>0</v>
      </c>
      <c r="K1709" s="76">
        <f t="shared" si="158"/>
        <v>265019.13</v>
      </c>
      <c r="L1709" s="76">
        <f t="shared" si="159"/>
        <v>0</v>
      </c>
      <c r="M1709" s="14" t="str">
        <f>IFERROR(IFERROR(INDEX(Reference!$C:$C,MATCH(VALUE(LEFT(B1709,(FIND("-",B1709,1)-1))),Reference!$B:$B,0)),INDEX(Reference!$C:$C,MATCH((LEFT(B1709,(FIND("-",B1709,1)-1))),Reference!$B:$B,0))),IFERROR(IF(FIND("-",B1709),"Asset Management",""),""))</f>
        <v>DBU/Stockroom</v>
      </c>
      <c r="N1709" s="14" t="str">
        <f>_xlfn.IFNA(INDEX(Reference!$M:$N,MATCH($C1709,Reference!$M:$M,0),2),"Exclude")</f>
        <v>Union Labor</v>
      </c>
      <c r="O1709" s="14" t="str">
        <f>VLOOKUP(X1709,'Department Detail'!$A$2:$F$5229,5,FALSE)</f>
        <v>Transmission Development</v>
      </c>
      <c r="W1709" s="26"/>
      <c r="X1709">
        <v>4666</v>
      </c>
    </row>
    <row r="1710" spans="2:24" ht="15" thickBot="1" x14ac:dyDescent="0.35">
      <c r="B1710" s="57" t="s">
        <v>817</v>
      </c>
      <c r="C1710" s="57" t="s">
        <v>197</v>
      </c>
      <c r="D1710" s="193">
        <v>479.25</v>
      </c>
      <c r="F1710" s="76">
        <f>IF(AND(LEFT($C1710,4)&lt;&gt;"8310")*OR(_xlfn.IFNA(MATCH(LEFT($B1710,8),Reference!$E:$E,0),0),(_xlfn.IFNA(MATCH(MID($B1710,5,4),Reference!$E:$E,0),0))),$D1710,)</f>
        <v>0</v>
      </c>
      <c r="G1710" s="76">
        <f t="shared" si="155"/>
        <v>0</v>
      </c>
      <c r="H1710" s="76">
        <f t="shared" si="156"/>
        <v>479.25</v>
      </c>
      <c r="I1710" s="194">
        <f>IF(AND(F1710=0,G1710=0,H1710=0,_xlfn.IFNA(MATCH(LEFT($B1710,8),Reference!$G:$G,0),0)),0,
IF(AND(F1710=0,G1710=0,H1710=0,_xlfn.IFNA(MATCH(LEFT($B1710,8),Reference!$H:$H,0),0)),$D1710,
IF(AND(F1710=0,G1710=0,H1710=0,_xlfn.IFNA(MATCH(LEFT($C1710,4),Reference!$H:$H,0),0)),$D1710,
IF((AND(F1710=0,G1710=0,H1710=0,(_xlfn.IFNA(MATCH(LEFT($B1710,4),Reference!$H:$H,0),0)))),$D1710,
IF(AND(F1710=0,G1710=0,H1710=0,_xlfn.IFNA(MATCH(MID($B1710,5,4),Reference!$H:$H,0),0),LEFT($C1710,4)&lt;&gt;"8865"),$D1710,0)))))</f>
        <v>0</v>
      </c>
      <c r="J1710" s="76">
        <f t="shared" si="157"/>
        <v>0</v>
      </c>
      <c r="K1710" s="76">
        <f t="shared" si="158"/>
        <v>479.25</v>
      </c>
      <c r="L1710" s="76">
        <f t="shared" si="159"/>
        <v>0</v>
      </c>
      <c r="M1710" s="14" t="str">
        <f>IFERROR(IFERROR(INDEX(Reference!$C:$C,MATCH(VALUE(LEFT(B1710,(FIND("-",B1710,1)-1))),Reference!$B:$B,0)),INDEX(Reference!$C:$C,MATCH((LEFT(B1710,(FIND("-",B1710,1)-1))),Reference!$B:$B,0))),IFERROR(IF(FIND("-",B1710),"Asset Management",""),""))</f>
        <v>DBU/Stockroom</v>
      </c>
      <c r="N1710" s="14" t="str">
        <f>_xlfn.IFNA(INDEX(Reference!$M:$N,MATCH($C1710,Reference!$M:$M,0),2),"Exclude")</f>
        <v>Union Labor</v>
      </c>
      <c r="O1710" s="14" t="str">
        <f>VLOOKUP(X1710,'Department Detail'!$A$2:$F$5229,5,FALSE)</f>
        <v>Transmission Development</v>
      </c>
      <c r="W1710" s="26"/>
      <c r="X1710">
        <v>4666</v>
      </c>
    </row>
    <row r="1711" spans="2:24" ht="15" thickBot="1" x14ac:dyDescent="0.35">
      <c r="B1711" s="57" t="s">
        <v>817</v>
      </c>
      <c r="C1711" s="57" t="s">
        <v>202</v>
      </c>
      <c r="D1711" s="193">
        <v>1392.55</v>
      </c>
      <c r="F1711" s="76">
        <f>IF(AND(LEFT($C1711,4)&lt;&gt;"8310")*OR(_xlfn.IFNA(MATCH(LEFT($B1711,8),Reference!$E:$E,0),0),(_xlfn.IFNA(MATCH(MID($B1711,5,4),Reference!$E:$E,0),0))),$D1711,)</f>
        <v>0</v>
      </c>
      <c r="G1711" s="76">
        <f t="shared" si="155"/>
        <v>0</v>
      </c>
      <c r="H1711" s="76">
        <f t="shared" si="156"/>
        <v>1392.55</v>
      </c>
      <c r="I1711" s="194">
        <f>IF(AND(F1711=0,G1711=0,H1711=0,_xlfn.IFNA(MATCH(LEFT($B1711,8),Reference!$G:$G,0),0)),0,
IF(AND(F1711=0,G1711=0,H1711=0,_xlfn.IFNA(MATCH(LEFT($B1711,8),Reference!$H:$H,0),0)),$D1711,
IF(AND(F1711=0,G1711=0,H1711=0,_xlfn.IFNA(MATCH(LEFT($C1711,4),Reference!$H:$H,0),0)),$D1711,
IF((AND(F1711=0,G1711=0,H1711=0,(_xlfn.IFNA(MATCH(LEFT($B1711,4),Reference!$H:$H,0),0)))),$D1711,
IF(AND(F1711=0,G1711=0,H1711=0,_xlfn.IFNA(MATCH(MID($B1711,5,4),Reference!$H:$H,0),0),LEFT($C1711,4)&lt;&gt;"8865"),$D1711,0)))))</f>
        <v>0</v>
      </c>
      <c r="J1711" s="76">
        <f t="shared" si="157"/>
        <v>0</v>
      </c>
      <c r="K1711" s="76">
        <f t="shared" si="158"/>
        <v>1392.55</v>
      </c>
      <c r="L1711" s="76">
        <f t="shared" si="159"/>
        <v>0</v>
      </c>
      <c r="M1711" s="14" t="str">
        <f>IFERROR(IFERROR(INDEX(Reference!$C:$C,MATCH(VALUE(LEFT(B1711,(FIND("-",B1711,1)-1))),Reference!$B:$B,0)),INDEX(Reference!$C:$C,MATCH((LEFT(B1711,(FIND("-",B1711,1)-1))),Reference!$B:$B,0))),IFERROR(IF(FIND("-",B1711),"Asset Management",""),""))</f>
        <v>DBU/Stockroom</v>
      </c>
      <c r="N1711" s="14" t="str">
        <f>_xlfn.IFNA(INDEX(Reference!$M:$N,MATCH($C1711,Reference!$M:$M,0),2),"Exclude")</f>
        <v>Nonlabor</v>
      </c>
      <c r="O1711" s="14" t="str">
        <f>VLOOKUP(X1711,'Department Detail'!$A$2:$F$5229,5,FALSE)</f>
        <v>Transmission Development</v>
      </c>
      <c r="W1711" s="26"/>
      <c r="X1711">
        <v>4666</v>
      </c>
    </row>
    <row r="1712" spans="2:24" ht="15" thickBot="1" x14ac:dyDescent="0.35">
      <c r="B1712" s="57" t="s">
        <v>817</v>
      </c>
      <c r="C1712" s="57" t="s">
        <v>206</v>
      </c>
      <c r="D1712" s="193">
        <v>1252.1500000000001</v>
      </c>
      <c r="F1712" s="76">
        <f>IF(AND(LEFT($C1712,4)&lt;&gt;"8310")*OR(_xlfn.IFNA(MATCH(LEFT($B1712,8),Reference!$E:$E,0),0),(_xlfn.IFNA(MATCH(MID($B1712,5,4),Reference!$E:$E,0),0))),$D1712,)</f>
        <v>0</v>
      </c>
      <c r="G1712" s="76">
        <f t="shared" si="155"/>
        <v>0</v>
      </c>
      <c r="H1712" s="76">
        <f t="shared" si="156"/>
        <v>1252.1500000000001</v>
      </c>
      <c r="I1712" s="194">
        <f>IF(AND(F1712=0,G1712=0,H1712=0,_xlfn.IFNA(MATCH(LEFT($B1712,8),Reference!$G:$G,0),0)),0,
IF(AND(F1712=0,G1712=0,H1712=0,_xlfn.IFNA(MATCH(LEFT($B1712,8),Reference!$H:$H,0),0)),$D1712,
IF(AND(F1712=0,G1712=0,H1712=0,_xlfn.IFNA(MATCH(LEFT($C1712,4),Reference!$H:$H,0),0)),$D1712,
IF((AND(F1712=0,G1712=0,H1712=0,(_xlfn.IFNA(MATCH(LEFT($B1712,4),Reference!$H:$H,0),0)))),$D1712,
IF(AND(F1712=0,G1712=0,H1712=0,_xlfn.IFNA(MATCH(MID($B1712,5,4),Reference!$H:$H,0),0),LEFT($C1712,4)&lt;&gt;"8865"),$D1712,0)))))</f>
        <v>0</v>
      </c>
      <c r="J1712" s="76">
        <f t="shared" si="157"/>
        <v>0</v>
      </c>
      <c r="K1712" s="76">
        <f t="shared" si="158"/>
        <v>1252.1500000000001</v>
      </c>
      <c r="L1712" s="76">
        <f t="shared" si="159"/>
        <v>0</v>
      </c>
      <c r="M1712" s="14" t="str">
        <f>IFERROR(IFERROR(INDEX(Reference!$C:$C,MATCH(VALUE(LEFT(B1712,(FIND("-",B1712,1)-1))),Reference!$B:$B,0)),INDEX(Reference!$C:$C,MATCH((LEFT(B1712,(FIND("-",B1712,1)-1))),Reference!$B:$B,0))),IFERROR(IF(FIND("-",B1712),"Asset Management",""),""))</f>
        <v>DBU/Stockroom</v>
      </c>
      <c r="N1712" s="14" t="str">
        <f>_xlfn.IFNA(INDEX(Reference!$M:$N,MATCH($C1712,Reference!$M:$M,0),2),"Exclude")</f>
        <v>Nonlabor</v>
      </c>
      <c r="O1712" s="14" t="str">
        <f>VLOOKUP(X1712,'Department Detail'!$A$2:$F$5229,5,FALSE)</f>
        <v>Transmission Development</v>
      </c>
      <c r="W1712" s="26"/>
      <c r="X1712">
        <v>4666</v>
      </c>
    </row>
    <row r="1713" spans="2:24" ht="15" thickBot="1" x14ac:dyDescent="0.35">
      <c r="B1713" s="57" t="s">
        <v>817</v>
      </c>
      <c r="C1713" s="57" t="s">
        <v>231</v>
      </c>
      <c r="D1713" s="193">
        <v>160</v>
      </c>
      <c r="F1713" s="76">
        <f>IF(AND(LEFT($C1713,4)&lt;&gt;"8310")*OR(_xlfn.IFNA(MATCH(LEFT($B1713,8),Reference!$E:$E,0),0),(_xlfn.IFNA(MATCH(MID($B1713,5,4),Reference!$E:$E,0),0))),$D1713,)</f>
        <v>0</v>
      </c>
      <c r="G1713" s="76">
        <f t="shared" si="155"/>
        <v>0</v>
      </c>
      <c r="H1713" s="76">
        <f t="shared" si="156"/>
        <v>160</v>
      </c>
      <c r="I1713" s="194">
        <f>IF(AND(F1713=0,G1713=0,H1713=0,_xlfn.IFNA(MATCH(LEFT($B1713,8),Reference!$G:$G,0),0)),0,
IF(AND(F1713=0,G1713=0,H1713=0,_xlfn.IFNA(MATCH(LEFT($B1713,8),Reference!$H:$H,0),0)),$D1713,
IF(AND(F1713=0,G1713=0,H1713=0,_xlfn.IFNA(MATCH(LEFT($C1713,4),Reference!$H:$H,0),0)),$D1713,
IF((AND(F1713=0,G1713=0,H1713=0,(_xlfn.IFNA(MATCH(LEFT($B1713,4),Reference!$H:$H,0),0)))),$D1713,
IF(AND(F1713=0,G1713=0,H1713=0,_xlfn.IFNA(MATCH(MID($B1713,5,4),Reference!$H:$H,0),0),LEFT($C1713,4)&lt;&gt;"8865"),$D1713,0)))))</f>
        <v>0</v>
      </c>
      <c r="J1713" s="76">
        <f t="shared" si="157"/>
        <v>0</v>
      </c>
      <c r="K1713" s="76">
        <f t="shared" si="158"/>
        <v>160</v>
      </c>
      <c r="L1713" s="76">
        <f t="shared" si="159"/>
        <v>0</v>
      </c>
      <c r="M1713" s="14" t="str">
        <f>IFERROR(IFERROR(INDEX(Reference!$C:$C,MATCH(VALUE(LEFT(B1713,(FIND("-",B1713,1)-1))),Reference!$B:$B,0)),INDEX(Reference!$C:$C,MATCH((LEFT(B1713,(FIND("-",B1713,1)-1))),Reference!$B:$B,0))),IFERROR(IF(FIND("-",B1713),"Asset Management",""),""))</f>
        <v>DBU/Stockroom</v>
      </c>
      <c r="N1713" s="14" t="str">
        <f>_xlfn.IFNA(INDEX(Reference!$M:$N,MATCH($C1713,Reference!$M:$M,0),2),"Exclude")</f>
        <v>Nonlabor</v>
      </c>
      <c r="O1713" s="14" t="str">
        <f>VLOOKUP(X1713,'Department Detail'!$A$2:$F$5229,5,FALSE)</f>
        <v>Transmission Development</v>
      </c>
      <c r="W1713" s="26"/>
      <c r="X1713">
        <v>4666</v>
      </c>
    </row>
    <row r="1714" spans="2:24" ht="15" thickBot="1" x14ac:dyDescent="0.35">
      <c r="B1714" s="57" t="s">
        <v>817</v>
      </c>
      <c r="C1714" s="57" t="s">
        <v>230</v>
      </c>
      <c r="D1714" s="193">
        <v>158.22</v>
      </c>
      <c r="F1714" s="76">
        <f>IF(AND(LEFT($C1714,4)&lt;&gt;"8310")*OR(_xlfn.IFNA(MATCH(LEFT($B1714,8),Reference!$E:$E,0),0),(_xlfn.IFNA(MATCH(MID($B1714,5,4),Reference!$E:$E,0),0))),$D1714,)</f>
        <v>0</v>
      </c>
      <c r="G1714" s="76">
        <f t="shared" si="155"/>
        <v>0</v>
      </c>
      <c r="H1714" s="76">
        <f t="shared" si="156"/>
        <v>158.22</v>
      </c>
      <c r="I1714" s="194">
        <f>IF(AND(F1714=0,G1714=0,H1714=0,_xlfn.IFNA(MATCH(LEFT($B1714,8),Reference!$G:$G,0),0)),0,
IF(AND(F1714=0,G1714=0,H1714=0,_xlfn.IFNA(MATCH(LEFT($B1714,8),Reference!$H:$H,0),0)),$D1714,
IF(AND(F1714=0,G1714=0,H1714=0,_xlfn.IFNA(MATCH(LEFT($C1714,4),Reference!$H:$H,0),0)),$D1714,
IF((AND(F1714=0,G1714=0,H1714=0,(_xlfn.IFNA(MATCH(LEFT($B1714,4),Reference!$H:$H,0),0)))),$D1714,
IF(AND(F1714=0,G1714=0,H1714=0,_xlfn.IFNA(MATCH(MID($B1714,5,4),Reference!$H:$H,0),0),LEFT($C1714,4)&lt;&gt;"8865"),$D1714,0)))))</f>
        <v>0</v>
      </c>
      <c r="J1714" s="76">
        <f t="shared" si="157"/>
        <v>0</v>
      </c>
      <c r="K1714" s="76">
        <f t="shared" si="158"/>
        <v>158.22</v>
      </c>
      <c r="L1714" s="76">
        <f t="shared" si="159"/>
        <v>0</v>
      </c>
      <c r="M1714" s="14" t="str">
        <f>IFERROR(IFERROR(INDEX(Reference!$C:$C,MATCH(VALUE(LEFT(B1714,(FIND("-",B1714,1)-1))),Reference!$B:$B,0)),INDEX(Reference!$C:$C,MATCH((LEFT(B1714,(FIND("-",B1714,1)-1))),Reference!$B:$B,0))),IFERROR(IF(FIND("-",B1714),"Asset Management",""),""))</f>
        <v>DBU/Stockroom</v>
      </c>
      <c r="N1714" s="14" t="str">
        <f>_xlfn.IFNA(INDEX(Reference!$M:$N,MATCH($C1714,Reference!$M:$M,0),2),"Exclude")</f>
        <v>Nonlabor</v>
      </c>
      <c r="O1714" s="14" t="str">
        <f>VLOOKUP(X1714,'Department Detail'!$A$2:$F$5229,5,FALSE)</f>
        <v>Transmission Development</v>
      </c>
      <c r="W1714" s="26"/>
      <c r="X1714">
        <v>4666</v>
      </c>
    </row>
    <row r="1715" spans="2:24" ht="15" thickBot="1" x14ac:dyDescent="0.35">
      <c r="B1715" s="57" t="s">
        <v>817</v>
      </c>
      <c r="C1715" s="57" t="s">
        <v>208</v>
      </c>
      <c r="D1715" s="193">
        <v>4840.9799999999996</v>
      </c>
      <c r="F1715" s="76">
        <f>IF(AND(LEFT($C1715,4)&lt;&gt;"8310")*OR(_xlfn.IFNA(MATCH(LEFT($B1715,8),Reference!$E:$E,0),0),(_xlfn.IFNA(MATCH(MID($B1715,5,4),Reference!$E:$E,0),0))),$D1715,)</f>
        <v>0</v>
      </c>
      <c r="G1715" s="76">
        <f t="shared" si="155"/>
        <v>0</v>
      </c>
      <c r="H1715" s="76">
        <f t="shared" si="156"/>
        <v>4840.9799999999996</v>
      </c>
      <c r="I1715" s="194">
        <f>IF(AND(F1715=0,G1715=0,H1715=0,_xlfn.IFNA(MATCH(LEFT($B1715,8),Reference!$G:$G,0),0)),0,
IF(AND(F1715=0,G1715=0,H1715=0,_xlfn.IFNA(MATCH(LEFT($B1715,8),Reference!$H:$H,0),0)),$D1715,
IF(AND(F1715=0,G1715=0,H1715=0,_xlfn.IFNA(MATCH(LEFT($C1715,4),Reference!$H:$H,0),0)),$D1715,
IF((AND(F1715=0,G1715=0,H1715=0,(_xlfn.IFNA(MATCH(LEFT($B1715,4),Reference!$H:$H,0),0)))),$D1715,
IF(AND(F1715=0,G1715=0,H1715=0,_xlfn.IFNA(MATCH(MID($B1715,5,4),Reference!$H:$H,0),0),LEFT($C1715,4)&lt;&gt;"8865"),$D1715,0)))))</f>
        <v>0</v>
      </c>
      <c r="J1715" s="76">
        <f t="shared" si="157"/>
        <v>0</v>
      </c>
      <c r="K1715" s="76">
        <f t="shared" si="158"/>
        <v>4840.9799999999996</v>
      </c>
      <c r="L1715" s="76">
        <f t="shared" si="159"/>
        <v>0</v>
      </c>
      <c r="M1715" s="14" t="str">
        <f>IFERROR(IFERROR(INDEX(Reference!$C:$C,MATCH(VALUE(LEFT(B1715,(FIND("-",B1715,1)-1))),Reference!$B:$B,0)),INDEX(Reference!$C:$C,MATCH((LEFT(B1715,(FIND("-",B1715,1)-1))),Reference!$B:$B,0))),IFERROR(IF(FIND("-",B1715),"Asset Management",""),""))</f>
        <v>DBU/Stockroom</v>
      </c>
      <c r="N1715" s="14" t="str">
        <f>_xlfn.IFNA(INDEX(Reference!$M:$N,MATCH($C1715,Reference!$M:$M,0),2),"Exclude")</f>
        <v>Inventory</v>
      </c>
      <c r="O1715" s="14" t="str">
        <f>VLOOKUP(X1715,'Department Detail'!$A$2:$F$5229,5,FALSE)</f>
        <v>Transmission Development</v>
      </c>
      <c r="W1715" s="26"/>
      <c r="X1715">
        <v>4666</v>
      </c>
    </row>
    <row r="1716" spans="2:24" ht="15" thickBot="1" x14ac:dyDescent="0.35">
      <c r="B1716" s="57" t="s">
        <v>817</v>
      </c>
      <c r="C1716" s="57" t="s">
        <v>182</v>
      </c>
      <c r="D1716" s="193">
        <v>4532.67</v>
      </c>
      <c r="F1716" s="76">
        <f>IF(AND(LEFT($C1716,4)&lt;&gt;"8310")*OR(_xlfn.IFNA(MATCH(LEFT($B1716,8),Reference!$E:$E,0),0),(_xlfn.IFNA(MATCH(MID($B1716,5,4),Reference!$E:$E,0),0))),$D1716,)</f>
        <v>0</v>
      </c>
      <c r="G1716" s="76">
        <f t="shared" si="155"/>
        <v>0</v>
      </c>
      <c r="H1716" s="76">
        <f t="shared" si="156"/>
        <v>4532.67</v>
      </c>
      <c r="I1716" s="194">
        <f>IF(AND(F1716=0,G1716=0,H1716=0,_xlfn.IFNA(MATCH(LEFT($B1716,8),Reference!$G:$G,0),0)),0,
IF(AND(F1716=0,G1716=0,H1716=0,_xlfn.IFNA(MATCH(LEFT($B1716,8),Reference!$H:$H,0),0)),$D1716,
IF(AND(F1716=0,G1716=0,H1716=0,_xlfn.IFNA(MATCH(LEFT($C1716,4),Reference!$H:$H,0),0)),$D1716,
IF((AND(F1716=0,G1716=0,H1716=0,(_xlfn.IFNA(MATCH(LEFT($B1716,4),Reference!$H:$H,0),0)))),$D1716,
IF(AND(F1716=0,G1716=0,H1716=0,_xlfn.IFNA(MATCH(MID($B1716,5,4),Reference!$H:$H,0),0),LEFT($C1716,4)&lt;&gt;"8865"),$D1716,0)))))</f>
        <v>0</v>
      </c>
      <c r="J1716" s="76">
        <f t="shared" si="157"/>
        <v>0</v>
      </c>
      <c r="K1716" s="76">
        <f t="shared" si="158"/>
        <v>4532.67</v>
      </c>
      <c r="L1716" s="76">
        <f t="shared" si="159"/>
        <v>0</v>
      </c>
      <c r="M1716" s="14" t="str">
        <f>IFERROR(IFERROR(INDEX(Reference!$C:$C,MATCH(VALUE(LEFT(B1716,(FIND("-",B1716,1)-1))),Reference!$B:$B,0)),INDEX(Reference!$C:$C,MATCH((LEFT(B1716,(FIND("-",B1716,1)-1))),Reference!$B:$B,0))),IFERROR(IF(FIND("-",B1716),"Asset Management",""),""))</f>
        <v>DBU/Stockroom</v>
      </c>
      <c r="N1716" s="14" t="str">
        <f>_xlfn.IFNA(INDEX(Reference!$M:$N,MATCH($C1716,Reference!$M:$M,0),2),"Exclude")</f>
        <v>Nonlabor</v>
      </c>
      <c r="O1716" s="14" t="str">
        <f>VLOOKUP(X1716,'Department Detail'!$A$2:$F$5229,5,FALSE)</f>
        <v>Transmission Development</v>
      </c>
      <c r="W1716" s="26"/>
      <c r="X1716">
        <v>4666</v>
      </c>
    </row>
    <row r="1717" spans="2:24" ht="15" thickBot="1" x14ac:dyDescent="0.35">
      <c r="B1717" s="57" t="s">
        <v>817</v>
      </c>
      <c r="C1717" s="57" t="s">
        <v>184</v>
      </c>
      <c r="D1717" s="193">
        <v>-3423.64</v>
      </c>
      <c r="F1717" s="76">
        <f>IF(AND(LEFT($C1717,4)&lt;&gt;"8310")*OR(_xlfn.IFNA(MATCH(LEFT($B1717,8),Reference!$E:$E,0),0),(_xlfn.IFNA(MATCH(MID($B1717,5,4),Reference!$E:$E,0),0))),$D1717,)</f>
        <v>0</v>
      </c>
      <c r="G1717" s="76">
        <f t="shared" si="155"/>
        <v>0</v>
      </c>
      <c r="H1717" s="76">
        <f t="shared" si="156"/>
        <v>-3423.64</v>
      </c>
      <c r="I1717" s="194">
        <f>IF(AND(F1717=0,G1717=0,H1717=0,_xlfn.IFNA(MATCH(LEFT($B1717,8),Reference!$G:$G,0),0)),0,
IF(AND(F1717=0,G1717=0,H1717=0,_xlfn.IFNA(MATCH(LEFT($B1717,8),Reference!$H:$H,0),0)),$D1717,
IF(AND(F1717=0,G1717=0,H1717=0,_xlfn.IFNA(MATCH(LEFT($C1717,4),Reference!$H:$H,0),0)),$D1717,
IF((AND(F1717=0,G1717=0,H1717=0,(_xlfn.IFNA(MATCH(LEFT($B1717,4),Reference!$H:$H,0),0)))),$D1717,
IF(AND(F1717=0,G1717=0,H1717=0,_xlfn.IFNA(MATCH(MID($B1717,5,4),Reference!$H:$H,0),0),LEFT($C1717,4)&lt;&gt;"8865"),$D1717,0)))))</f>
        <v>0</v>
      </c>
      <c r="J1717" s="76">
        <f t="shared" si="157"/>
        <v>0</v>
      </c>
      <c r="K1717" s="76">
        <f t="shared" si="158"/>
        <v>-3423.64</v>
      </c>
      <c r="L1717" s="76">
        <f t="shared" si="159"/>
        <v>0</v>
      </c>
      <c r="M1717" s="14" t="str">
        <f>IFERROR(IFERROR(INDEX(Reference!$C:$C,MATCH(VALUE(LEFT(B1717,(FIND("-",B1717,1)-1))),Reference!$B:$B,0)),INDEX(Reference!$C:$C,MATCH((LEFT(B1717,(FIND("-",B1717,1)-1))),Reference!$B:$B,0))),IFERROR(IF(FIND("-",B1717),"Asset Management",""),""))</f>
        <v>DBU/Stockroom</v>
      </c>
      <c r="N1717" s="14" t="str">
        <f>_xlfn.IFNA(INDEX(Reference!$M:$N,MATCH($C1717,Reference!$M:$M,0),2),"Exclude")</f>
        <v>Exclude</v>
      </c>
      <c r="O1717" s="14" t="str">
        <f>VLOOKUP(X1717,'Department Detail'!$A$2:$F$5229,5,FALSE)</f>
        <v>Line &amp; Meter Operations</v>
      </c>
      <c r="W1717" s="26"/>
      <c r="X1717" t="s">
        <v>614</v>
      </c>
    </row>
    <row r="1718" spans="2:24" ht="15" thickBot="1" x14ac:dyDescent="0.35">
      <c r="B1718" s="57" t="s">
        <v>817</v>
      </c>
      <c r="C1718" s="57" t="s">
        <v>211</v>
      </c>
      <c r="D1718" s="193">
        <v>-337.15999999999997</v>
      </c>
      <c r="F1718" s="76">
        <f>IF(AND(LEFT($C1718,4)&lt;&gt;"8310")*OR(_xlfn.IFNA(MATCH(LEFT($B1718,8),Reference!$E:$E,0),0),(_xlfn.IFNA(MATCH(MID($B1718,5,4),Reference!$E:$E,0),0))),$D1718,)</f>
        <v>0</v>
      </c>
      <c r="G1718" s="76">
        <f t="shared" si="155"/>
        <v>0</v>
      </c>
      <c r="H1718" s="76">
        <f t="shared" si="156"/>
        <v>-337.15999999999997</v>
      </c>
      <c r="I1718" s="194">
        <f>IF(AND(F1718=0,G1718=0,H1718=0,_xlfn.IFNA(MATCH(LEFT($B1718,8),Reference!$G:$G,0),0)),0,
IF(AND(F1718=0,G1718=0,H1718=0,_xlfn.IFNA(MATCH(LEFT($B1718,8),Reference!$H:$H,0),0)),$D1718,
IF(AND(F1718=0,G1718=0,H1718=0,_xlfn.IFNA(MATCH(LEFT($C1718,4),Reference!$H:$H,0),0)),$D1718,
IF((AND(F1718=0,G1718=0,H1718=0,(_xlfn.IFNA(MATCH(LEFT($B1718,4),Reference!$H:$H,0),0)))),$D1718,
IF(AND(F1718=0,G1718=0,H1718=0,_xlfn.IFNA(MATCH(MID($B1718,5,4),Reference!$H:$H,0),0),LEFT($C1718,4)&lt;&gt;"8865"),$D1718,0)))))</f>
        <v>0</v>
      </c>
      <c r="J1718" s="76">
        <f t="shared" si="157"/>
        <v>0</v>
      </c>
      <c r="K1718" s="76">
        <f t="shared" si="158"/>
        <v>-337.15999999999997</v>
      </c>
      <c r="L1718" s="76">
        <f t="shared" si="159"/>
        <v>0</v>
      </c>
      <c r="M1718" s="14" t="str">
        <f>IFERROR(IFERROR(INDEX(Reference!$C:$C,MATCH(VALUE(LEFT(B1718,(FIND("-",B1718,1)-1))),Reference!$B:$B,0)),INDEX(Reference!$C:$C,MATCH((LEFT(B1718,(FIND("-",B1718,1)-1))),Reference!$B:$B,0))),IFERROR(IF(FIND("-",B1718),"Asset Management",""),""))</f>
        <v>DBU/Stockroom</v>
      </c>
      <c r="N1718" s="14" t="str">
        <f>_xlfn.IFNA(INDEX(Reference!$M:$N,MATCH($C1718,Reference!$M:$M,0),2),"Exclude")</f>
        <v>Inventory</v>
      </c>
      <c r="O1718" s="14" t="str">
        <f>VLOOKUP(X1718,'Department Detail'!$A$2:$F$5229,5,FALSE)</f>
        <v>Line &amp; Meter Operations</v>
      </c>
      <c r="W1718" s="26"/>
      <c r="X1718" t="s">
        <v>614</v>
      </c>
    </row>
    <row r="1719" spans="2:24" ht="15" thickBot="1" x14ac:dyDescent="0.35">
      <c r="B1719" s="57" t="s">
        <v>817</v>
      </c>
      <c r="C1719" s="57" t="s">
        <v>234</v>
      </c>
      <c r="D1719" s="193">
        <v>2188.61</v>
      </c>
      <c r="F1719" s="76">
        <f>IF(AND(LEFT($C1719,4)&lt;&gt;"8310")*OR(_xlfn.IFNA(MATCH(LEFT($B1719,8),Reference!$E:$E,0),0),(_xlfn.IFNA(MATCH(MID($B1719,5,4),Reference!$E:$E,0),0))),$D1719,)</f>
        <v>0</v>
      </c>
      <c r="G1719" s="76">
        <f t="shared" si="155"/>
        <v>0</v>
      </c>
      <c r="H1719" s="76">
        <f t="shared" si="156"/>
        <v>2188.61</v>
      </c>
      <c r="I1719" s="194">
        <f>IF(AND(F1719=0,G1719=0,H1719=0,_xlfn.IFNA(MATCH(LEFT($B1719,8),Reference!$G:$G,0),0)),0,
IF(AND(F1719=0,G1719=0,H1719=0,_xlfn.IFNA(MATCH(LEFT($B1719,8),Reference!$H:$H,0),0)),$D1719,
IF(AND(F1719=0,G1719=0,H1719=0,_xlfn.IFNA(MATCH(LEFT($C1719,4),Reference!$H:$H,0),0)),$D1719,
IF((AND(F1719=0,G1719=0,H1719=0,(_xlfn.IFNA(MATCH(LEFT($B1719,4),Reference!$H:$H,0),0)))),$D1719,
IF(AND(F1719=0,G1719=0,H1719=0,_xlfn.IFNA(MATCH(MID($B1719,5,4),Reference!$H:$H,0),0),LEFT($C1719,4)&lt;&gt;"8865"),$D1719,0)))))</f>
        <v>0</v>
      </c>
      <c r="J1719" s="76">
        <f t="shared" si="157"/>
        <v>0</v>
      </c>
      <c r="K1719" s="76">
        <f t="shared" si="158"/>
        <v>2188.61</v>
      </c>
      <c r="L1719" s="76">
        <f t="shared" si="159"/>
        <v>0</v>
      </c>
      <c r="M1719" s="14" t="str">
        <f>IFERROR(IFERROR(INDEX(Reference!$C:$C,MATCH(VALUE(LEFT(B1719,(FIND("-",B1719,1)-1))),Reference!$B:$B,0)),INDEX(Reference!$C:$C,MATCH((LEFT(B1719,(FIND("-",B1719,1)-1))),Reference!$B:$B,0))),IFERROR(IF(FIND("-",B1719),"Asset Management",""),""))</f>
        <v>DBU/Stockroom</v>
      </c>
      <c r="N1719" s="14" t="str">
        <f>_xlfn.IFNA(INDEX(Reference!$M:$N,MATCH($C1719,Reference!$M:$M,0),2),"Exclude")</f>
        <v>Nonlabor</v>
      </c>
      <c r="O1719" s="14" t="str">
        <f>VLOOKUP(X1719,'Department Detail'!$A$2:$F$5229,5,FALSE)</f>
        <v>Line &amp; Meter Operations</v>
      </c>
      <c r="W1719" s="26"/>
      <c r="X1719" t="s">
        <v>614</v>
      </c>
    </row>
    <row r="1720" spans="2:24" ht="15" thickBot="1" x14ac:dyDescent="0.35">
      <c r="B1720" s="57" t="s">
        <v>817</v>
      </c>
      <c r="C1720" s="57" t="s">
        <v>213</v>
      </c>
      <c r="D1720" s="193">
        <v>168.63</v>
      </c>
      <c r="F1720" s="76">
        <f>IF(AND(LEFT($C1720,4)&lt;&gt;"8310")*OR(_xlfn.IFNA(MATCH(LEFT($B1720,8),Reference!$E:$E,0),0),(_xlfn.IFNA(MATCH(MID($B1720,5,4),Reference!$E:$E,0),0))),$D1720,)</f>
        <v>0</v>
      </c>
      <c r="G1720" s="76">
        <f t="shared" si="155"/>
        <v>0</v>
      </c>
      <c r="H1720" s="76">
        <f t="shared" si="156"/>
        <v>168.63</v>
      </c>
      <c r="I1720" s="194">
        <f>IF(AND(F1720=0,G1720=0,H1720=0,_xlfn.IFNA(MATCH(LEFT($B1720,8),Reference!$G:$G,0),0)),0,
IF(AND(F1720=0,G1720=0,H1720=0,_xlfn.IFNA(MATCH(LEFT($B1720,8),Reference!$H:$H,0),0)),$D1720,
IF(AND(F1720=0,G1720=0,H1720=0,_xlfn.IFNA(MATCH(LEFT($C1720,4),Reference!$H:$H,0),0)),$D1720,
IF((AND(F1720=0,G1720=0,H1720=0,(_xlfn.IFNA(MATCH(LEFT($B1720,4),Reference!$H:$H,0),0)))),$D1720,
IF(AND(F1720=0,G1720=0,H1720=0,_xlfn.IFNA(MATCH(MID($B1720,5,4),Reference!$H:$H,0),0),LEFT($C1720,4)&lt;&gt;"8865"),$D1720,0)))))</f>
        <v>0</v>
      </c>
      <c r="J1720" s="76">
        <f t="shared" si="157"/>
        <v>0</v>
      </c>
      <c r="K1720" s="76">
        <f t="shared" si="158"/>
        <v>168.63</v>
      </c>
      <c r="L1720" s="76">
        <f t="shared" si="159"/>
        <v>0</v>
      </c>
      <c r="M1720" s="14" t="str">
        <f>IFERROR(IFERROR(INDEX(Reference!$C:$C,MATCH(VALUE(LEFT(B1720,(FIND("-",B1720,1)-1))),Reference!$B:$B,0)),INDEX(Reference!$C:$C,MATCH((LEFT(B1720,(FIND("-",B1720,1)-1))),Reference!$B:$B,0))),IFERROR(IF(FIND("-",B1720),"Asset Management",""),""))</f>
        <v>DBU/Stockroom</v>
      </c>
      <c r="N1720" s="14" t="str">
        <f>_xlfn.IFNA(INDEX(Reference!$M:$N,MATCH($C1720,Reference!$M:$M,0),2),"Exclude")</f>
        <v>Nonlabor</v>
      </c>
      <c r="O1720" s="14" t="str">
        <f>VLOOKUP(X1720,'Department Detail'!$A$2:$F$5229,5,FALSE)</f>
        <v>Line &amp; Meter Operations</v>
      </c>
      <c r="W1720" s="26"/>
      <c r="X1720" t="s">
        <v>614</v>
      </c>
    </row>
    <row r="1721" spans="2:24" ht="15" thickBot="1" x14ac:dyDescent="0.35">
      <c r="B1721" s="57" t="s">
        <v>817</v>
      </c>
      <c r="C1721" s="57" t="s">
        <v>260</v>
      </c>
      <c r="D1721" s="193">
        <v>-124743.26000000001</v>
      </c>
      <c r="F1721" s="76">
        <f>IF(AND(LEFT($C1721,4)&lt;&gt;"8310")*OR(_xlfn.IFNA(MATCH(LEFT($B1721,8),Reference!$E:$E,0),0),(_xlfn.IFNA(MATCH(MID($B1721,5,4),Reference!$E:$E,0),0))),$D1721,)</f>
        <v>0</v>
      </c>
      <c r="G1721" s="76">
        <f t="shared" si="155"/>
        <v>0</v>
      </c>
      <c r="H1721" s="76">
        <f t="shared" si="156"/>
        <v>-124743.26000000001</v>
      </c>
      <c r="I1721" s="194">
        <f>IF(AND(F1721=0,G1721=0,H1721=0,_xlfn.IFNA(MATCH(LEFT($B1721,8),Reference!$G:$G,0),0)),0,
IF(AND(F1721=0,G1721=0,H1721=0,_xlfn.IFNA(MATCH(LEFT($B1721,8),Reference!$H:$H,0),0)),$D1721,
IF(AND(F1721=0,G1721=0,H1721=0,_xlfn.IFNA(MATCH(LEFT($C1721,4),Reference!$H:$H,0),0)),$D1721,
IF((AND(F1721=0,G1721=0,H1721=0,(_xlfn.IFNA(MATCH(LEFT($B1721,4),Reference!$H:$H,0),0)))),$D1721,
IF(AND(F1721=0,G1721=0,H1721=0,_xlfn.IFNA(MATCH(MID($B1721,5,4),Reference!$H:$H,0),0),LEFT($C1721,4)&lt;&gt;"8865"),$D1721,0)))))</f>
        <v>0</v>
      </c>
      <c r="J1721" s="76">
        <f t="shared" si="157"/>
        <v>0</v>
      </c>
      <c r="K1721" s="76">
        <f t="shared" si="158"/>
        <v>-124743.26000000001</v>
      </c>
      <c r="L1721" s="76">
        <f t="shared" si="159"/>
        <v>0</v>
      </c>
      <c r="M1721" s="14" t="str">
        <f>IFERROR(IFERROR(INDEX(Reference!$C:$C,MATCH(VALUE(LEFT(B1721,(FIND("-",B1721,1)-1))),Reference!$B:$B,0)),INDEX(Reference!$C:$C,MATCH((LEFT(B1721,(FIND("-",B1721,1)-1))),Reference!$B:$B,0))),IFERROR(IF(FIND("-",B1721),"Asset Management",""),""))</f>
        <v>DBU/Stockroom</v>
      </c>
      <c r="N1721" s="14" t="str">
        <f>_xlfn.IFNA(INDEX(Reference!$M:$N,MATCH($C1721,Reference!$M:$M,0),2),"Exclude")</f>
        <v>Project Proceeds</v>
      </c>
      <c r="O1721" s="14" t="str">
        <f>VLOOKUP(X1721,'Department Detail'!$A$2:$F$5229,5,FALSE)</f>
        <v>Line &amp; Meter Operations</v>
      </c>
      <c r="W1721" s="26"/>
      <c r="X1721" t="s">
        <v>614</v>
      </c>
    </row>
    <row r="1722" spans="2:24" ht="15" thickBot="1" x14ac:dyDescent="0.35">
      <c r="B1722" s="57" t="s">
        <v>817</v>
      </c>
      <c r="C1722" s="57" t="s">
        <v>191</v>
      </c>
      <c r="D1722" s="193">
        <v>4714.2299999999996</v>
      </c>
      <c r="F1722" s="76">
        <f>IF(AND(LEFT($C1722,4)&lt;&gt;"8310")*OR(_xlfn.IFNA(MATCH(LEFT($B1722,8),Reference!$E:$E,0),0),(_xlfn.IFNA(MATCH(MID($B1722,5,4),Reference!$E:$E,0),0))),$D1722,)</f>
        <v>0</v>
      </c>
      <c r="G1722" s="76">
        <f t="shared" si="155"/>
        <v>0</v>
      </c>
      <c r="H1722" s="76">
        <f t="shared" si="156"/>
        <v>4714.2299999999996</v>
      </c>
      <c r="I1722" s="194">
        <f>IF(AND(F1722=0,G1722=0,H1722=0,_xlfn.IFNA(MATCH(LEFT($B1722,8),Reference!$G:$G,0),0)),0,
IF(AND(F1722=0,G1722=0,H1722=0,_xlfn.IFNA(MATCH(LEFT($B1722,8),Reference!$H:$H,0),0)),$D1722,
IF(AND(F1722=0,G1722=0,H1722=0,_xlfn.IFNA(MATCH(LEFT($C1722,4),Reference!$H:$H,0),0)),$D1722,
IF((AND(F1722=0,G1722=0,H1722=0,(_xlfn.IFNA(MATCH(LEFT($B1722,4),Reference!$H:$H,0),0)))),$D1722,
IF(AND(F1722=0,G1722=0,H1722=0,_xlfn.IFNA(MATCH(MID($B1722,5,4),Reference!$H:$H,0),0),LEFT($C1722,4)&lt;&gt;"8865"),$D1722,0)))))</f>
        <v>0</v>
      </c>
      <c r="J1722" s="76">
        <f t="shared" si="157"/>
        <v>0</v>
      </c>
      <c r="K1722" s="76">
        <f t="shared" si="158"/>
        <v>4714.2299999999996</v>
      </c>
      <c r="L1722" s="76">
        <f t="shared" si="159"/>
        <v>0</v>
      </c>
      <c r="M1722" s="14" t="str">
        <f>IFERROR(IFERROR(INDEX(Reference!$C:$C,MATCH(VALUE(LEFT(B1722,(FIND("-",B1722,1)-1))),Reference!$B:$B,0)),INDEX(Reference!$C:$C,MATCH((LEFT(B1722,(FIND("-",B1722,1)-1))),Reference!$B:$B,0))),IFERROR(IF(FIND("-",B1722),"Asset Management",""),""))</f>
        <v>DBU/Stockroom</v>
      </c>
      <c r="N1722" s="14" t="str">
        <f>_xlfn.IFNA(INDEX(Reference!$M:$N,MATCH($C1722,Reference!$M:$M,0),2),"Exclude")</f>
        <v>Union Labor</v>
      </c>
      <c r="O1722" s="14" t="str">
        <f>VLOOKUP(X1722,'Department Detail'!$A$2:$F$5229,5,FALSE)</f>
        <v>Line &amp; Meter Operations</v>
      </c>
      <c r="W1722" s="26"/>
      <c r="X1722" t="s">
        <v>614</v>
      </c>
    </row>
    <row r="1723" spans="2:24" ht="15" thickBot="1" x14ac:dyDescent="0.35">
      <c r="B1723" s="57" t="s">
        <v>818</v>
      </c>
      <c r="C1723" s="57" t="s">
        <v>185</v>
      </c>
      <c r="D1723" s="193">
        <v>18477.309999999998</v>
      </c>
      <c r="F1723" s="76">
        <f>IF(AND(LEFT($C1723,4)&lt;&gt;"8310")*OR(_xlfn.IFNA(MATCH(LEFT($B1723,8),Reference!$E:$E,0),0),(_xlfn.IFNA(MATCH(MID($B1723,5,4),Reference!$E:$E,0),0))),$D1723,)</f>
        <v>18477.309999999998</v>
      </c>
      <c r="G1723" s="76">
        <f t="shared" si="155"/>
        <v>0</v>
      </c>
      <c r="H1723" s="76">
        <f t="shared" si="156"/>
        <v>0</v>
      </c>
      <c r="I1723" s="194">
        <f>IF(AND(F1723=0,G1723=0,H1723=0,_xlfn.IFNA(MATCH(LEFT($B1723,8),Reference!$G:$G,0),0)),0,
IF(AND(F1723=0,G1723=0,H1723=0,_xlfn.IFNA(MATCH(LEFT($B1723,8),Reference!$H:$H,0),0)),$D1723,
IF(AND(F1723=0,G1723=0,H1723=0,_xlfn.IFNA(MATCH(LEFT($C1723,4),Reference!$H:$H,0),0)),$D1723,
IF((AND(F1723=0,G1723=0,H1723=0,(_xlfn.IFNA(MATCH(LEFT($B1723,4),Reference!$H:$H,0),0)))),$D1723,
IF(AND(F1723=0,G1723=0,H1723=0,_xlfn.IFNA(MATCH(MID($B1723,5,4),Reference!$H:$H,0),0),LEFT($C1723,4)&lt;&gt;"8865"),$D1723,0)))))</f>
        <v>0</v>
      </c>
      <c r="J1723" s="76">
        <f t="shared" si="157"/>
        <v>0</v>
      </c>
      <c r="K1723" s="76">
        <f t="shared" si="158"/>
        <v>18477.309999999998</v>
      </c>
      <c r="L1723" s="76">
        <f t="shared" si="159"/>
        <v>0</v>
      </c>
      <c r="M1723" s="14" t="str">
        <f>IFERROR(IFERROR(INDEX(Reference!$C:$C,MATCH(VALUE(LEFT(B1723,(FIND("-",B1723,1)-1))),Reference!$B:$B,0)),INDEX(Reference!$C:$C,MATCH((LEFT(B1723,(FIND("-",B1723,1)-1))),Reference!$B:$B,0))),IFERROR(IF(FIND("-",B1723),"Asset Management",""),""))</f>
        <v>DBU/Stockroom</v>
      </c>
      <c r="N1723" s="14" t="str">
        <f>_xlfn.IFNA(INDEX(Reference!$M:$N,MATCH($C1723,Reference!$M:$M,0),2),"Exclude")</f>
        <v>NonUnion Labor</v>
      </c>
      <c r="O1723" s="14" t="str">
        <f>VLOOKUP(X1723,'Department Detail'!$A$2:$F$5229,5,FALSE)</f>
        <v>Line &amp; Meter Operations</v>
      </c>
      <c r="W1723" s="26"/>
      <c r="X1723" t="s">
        <v>614</v>
      </c>
    </row>
    <row r="1724" spans="2:24" ht="15" thickBot="1" x14ac:dyDescent="0.35">
      <c r="B1724" s="57" t="s">
        <v>818</v>
      </c>
      <c r="C1724" s="57" t="s">
        <v>186</v>
      </c>
      <c r="D1724" s="193">
        <v>78267.639999999985</v>
      </c>
      <c r="F1724" s="76">
        <f>IF(AND(LEFT($C1724,4)&lt;&gt;"8310")*OR(_xlfn.IFNA(MATCH(LEFT($B1724,8),Reference!$E:$E,0),0),(_xlfn.IFNA(MATCH(MID($B1724,5,4),Reference!$E:$E,0),0))),$D1724,)</f>
        <v>78267.639999999985</v>
      </c>
      <c r="G1724" s="76">
        <f t="shared" si="155"/>
        <v>0</v>
      </c>
      <c r="H1724" s="76">
        <f t="shared" si="156"/>
        <v>0</v>
      </c>
      <c r="I1724" s="194">
        <f>IF(AND(F1724=0,G1724=0,H1724=0,_xlfn.IFNA(MATCH(LEFT($B1724,8),Reference!$G:$G,0),0)),0,
IF(AND(F1724=0,G1724=0,H1724=0,_xlfn.IFNA(MATCH(LEFT($B1724,8),Reference!$H:$H,0),0)),$D1724,
IF(AND(F1724=0,G1724=0,H1724=0,_xlfn.IFNA(MATCH(LEFT($C1724,4),Reference!$H:$H,0),0)),$D1724,
IF((AND(F1724=0,G1724=0,H1724=0,(_xlfn.IFNA(MATCH(LEFT($B1724,4),Reference!$H:$H,0),0)))),$D1724,
IF(AND(F1724=0,G1724=0,H1724=0,_xlfn.IFNA(MATCH(MID($B1724,5,4),Reference!$H:$H,0),0),LEFT($C1724,4)&lt;&gt;"8865"),$D1724,0)))))</f>
        <v>0</v>
      </c>
      <c r="J1724" s="76">
        <f t="shared" si="157"/>
        <v>0</v>
      </c>
      <c r="K1724" s="76">
        <f t="shared" si="158"/>
        <v>78267.639999999985</v>
      </c>
      <c r="L1724" s="76">
        <f t="shared" si="159"/>
        <v>0</v>
      </c>
      <c r="M1724" s="14" t="str">
        <f>IFERROR(IFERROR(INDEX(Reference!$C:$C,MATCH(VALUE(LEFT(B1724,(FIND("-",B1724,1)-1))),Reference!$B:$B,0)),INDEX(Reference!$C:$C,MATCH((LEFT(B1724,(FIND("-",B1724,1)-1))),Reference!$B:$B,0))),IFERROR(IF(FIND("-",B1724),"Asset Management",""),""))</f>
        <v>DBU/Stockroom</v>
      </c>
      <c r="N1724" s="14" t="str">
        <f>_xlfn.IFNA(INDEX(Reference!$M:$N,MATCH($C1724,Reference!$M:$M,0),2),"Exclude")</f>
        <v>Union Labor</v>
      </c>
      <c r="O1724" s="14" t="str">
        <f>VLOOKUP(X1724,'Department Detail'!$A$2:$F$5229,5,FALSE)</f>
        <v>Line &amp; Meter Operations</v>
      </c>
      <c r="W1724" s="26"/>
      <c r="X1724" t="s">
        <v>614</v>
      </c>
    </row>
    <row r="1725" spans="2:24" ht="15" thickBot="1" x14ac:dyDescent="0.35">
      <c r="B1725" s="57" t="s">
        <v>819</v>
      </c>
      <c r="C1725" s="57" t="s">
        <v>186</v>
      </c>
      <c r="D1725" s="193">
        <v>2083.48</v>
      </c>
      <c r="F1725" s="76">
        <f>IF(AND(LEFT($C1725,4)&lt;&gt;"8310")*OR(_xlfn.IFNA(MATCH(LEFT($B1725,8),Reference!$E:$E,0),0),(_xlfn.IFNA(MATCH(MID($B1725,5,4),Reference!$E:$E,0),0))),$D1725,)</f>
        <v>0</v>
      </c>
      <c r="G1725" s="76">
        <f t="shared" si="155"/>
        <v>0</v>
      </c>
      <c r="H1725" s="76">
        <f t="shared" si="156"/>
        <v>0</v>
      </c>
      <c r="I1725" s="194">
        <f>IF(AND(F1725=0,G1725=0,H1725=0,_xlfn.IFNA(MATCH(LEFT($B1725,8),Reference!$G:$G,0),0)),0,
IF(AND(F1725=0,G1725=0,H1725=0,_xlfn.IFNA(MATCH(LEFT($B1725,8),Reference!$H:$H,0),0)),$D1725,
IF(AND(F1725=0,G1725=0,H1725=0,_xlfn.IFNA(MATCH(LEFT($C1725,4),Reference!$H:$H,0),0)),$D1725,
IF((AND(F1725=0,G1725=0,H1725=0,(_xlfn.IFNA(MATCH(LEFT($B1725,4),Reference!$H:$H,0),0)))),$D1725,
IF(AND(F1725=0,G1725=0,H1725=0,_xlfn.IFNA(MATCH(MID($B1725,5,4),Reference!$H:$H,0),0),LEFT($C1725,4)&lt;&gt;"8865"),$D1725,0)))))</f>
        <v>0</v>
      </c>
      <c r="J1725" s="76">
        <f t="shared" si="157"/>
        <v>2083.48</v>
      </c>
      <c r="K1725" s="76">
        <f t="shared" si="158"/>
        <v>2083.48</v>
      </c>
      <c r="L1725" s="76">
        <f t="shared" si="159"/>
        <v>0</v>
      </c>
      <c r="M1725" s="14" t="str">
        <f>IFERROR(IFERROR(INDEX(Reference!$C:$C,MATCH(VALUE(LEFT(B1725,(FIND("-",B1725,1)-1))),Reference!$B:$B,0)),INDEX(Reference!$C:$C,MATCH((LEFT(B1725,(FIND("-",B1725,1)-1))),Reference!$B:$B,0))),IFERROR(IF(FIND("-",B1725),"Asset Management",""),""))</f>
        <v>Asset Management</v>
      </c>
      <c r="N1725" s="14" t="str">
        <f>_xlfn.IFNA(INDEX(Reference!$M:$N,MATCH($C1725,Reference!$M:$M,0),2),"Exclude")</f>
        <v>Union Labor</v>
      </c>
      <c r="O1725" s="14" t="str">
        <f>VLOOKUP(X1725,'Department Detail'!$A$2:$F$5229,5,FALSE)</f>
        <v>Line &amp; Meter Operations</v>
      </c>
      <c r="W1725" s="26"/>
      <c r="X1725" t="s">
        <v>614</v>
      </c>
    </row>
    <row r="1726" spans="2:24" ht="15" thickBot="1" x14ac:dyDescent="0.35">
      <c r="B1726" s="57" t="s">
        <v>819</v>
      </c>
      <c r="C1726" s="57" t="s">
        <v>191</v>
      </c>
      <c r="D1726" s="193">
        <v>637.17999999999972</v>
      </c>
      <c r="F1726" s="76">
        <f>IF(AND(LEFT($C1726,4)&lt;&gt;"8310")*OR(_xlfn.IFNA(MATCH(LEFT($B1726,8),Reference!$E:$E,0),0),(_xlfn.IFNA(MATCH(MID($B1726,5,4),Reference!$E:$E,0),0))),$D1726,)</f>
        <v>0</v>
      </c>
      <c r="G1726" s="76">
        <f t="shared" si="155"/>
        <v>0</v>
      </c>
      <c r="H1726" s="76">
        <f t="shared" si="156"/>
        <v>0</v>
      </c>
      <c r="I1726" s="194">
        <f>IF(AND(F1726=0,G1726=0,H1726=0,_xlfn.IFNA(MATCH(LEFT($B1726,8),Reference!$G:$G,0),0)),0,
IF(AND(F1726=0,G1726=0,H1726=0,_xlfn.IFNA(MATCH(LEFT($B1726,8),Reference!$H:$H,0),0)),$D1726,
IF(AND(F1726=0,G1726=0,H1726=0,_xlfn.IFNA(MATCH(LEFT($C1726,4),Reference!$H:$H,0),0)),$D1726,
IF((AND(F1726=0,G1726=0,H1726=0,(_xlfn.IFNA(MATCH(LEFT($B1726,4),Reference!$H:$H,0),0)))),$D1726,
IF(AND(F1726=0,G1726=0,H1726=0,_xlfn.IFNA(MATCH(MID($B1726,5,4),Reference!$H:$H,0),0),LEFT($C1726,4)&lt;&gt;"8865"),$D1726,0)))))</f>
        <v>0</v>
      </c>
      <c r="J1726" s="76">
        <f t="shared" si="157"/>
        <v>637.17999999999972</v>
      </c>
      <c r="K1726" s="76">
        <f t="shared" si="158"/>
        <v>637.17999999999972</v>
      </c>
      <c r="L1726" s="76">
        <f t="shared" si="159"/>
        <v>0</v>
      </c>
      <c r="M1726" s="14" t="str">
        <f>IFERROR(IFERROR(INDEX(Reference!$C:$C,MATCH(VALUE(LEFT(B1726,(FIND("-",B1726,1)-1))),Reference!$B:$B,0)),INDEX(Reference!$C:$C,MATCH((LEFT(B1726,(FIND("-",B1726,1)-1))),Reference!$B:$B,0))),IFERROR(IF(FIND("-",B1726),"Asset Management",""),""))</f>
        <v>Asset Management</v>
      </c>
      <c r="N1726" s="14" t="str">
        <f>_xlfn.IFNA(INDEX(Reference!$M:$N,MATCH($C1726,Reference!$M:$M,0),2),"Exclude")</f>
        <v>Union Labor</v>
      </c>
      <c r="O1726" s="14" t="str">
        <f>VLOOKUP(X1726,'Department Detail'!$A$2:$F$5229,5,FALSE)</f>
        <v>Line &amp; Meter Operations</v>
      </c>
      <c r="W1726" s="26"/>
      <c r="X1726" t="s">
        <v>614</v>
      </c>
    </row>
    <row r="1727" spans="2:24" ht="15" thickBot="1" x14ac:dyDescent="0.35">
      <c r="B1727" s="57" t="s">
        <v>820</v>
      </c>
      <c r="C1727" s="57" t="s">
        <v>186</v>
      </c>
      <c r="D1727" s="193">
        <v>1488.87</v>
      </c>
      <c r="F1727" s="76">
        <f>IF(AND(LEFT($C1727,4)&lt;&gt;"8310")*OR(_xlfn.IFNA(MATCH(LEFT($B1727,8),Reference!$E:$E,0),0),(_xlfn.IFNA(MATCH(MID($B1727,5,4),Reference!$E:$E,0),0))),$D1727,)</f>
        <v>0</v>
      </c>
      <c r="G1727" s="76">
        <f t="shared" si="155"/>
        <v>0</v>
      </c>
      <c r="H1727" s="76">
        <f t="shared" si="156"/>
        <v>0</v>
      </c>
      <c r="I1727" s="194">
        <f>IF(AND(F1727=0,G1727=0,H1727=0,_xlfn.IFNA(MATCH(LEFT($B1727,8),Reference!$G:$G,0),0)),0,
IF(AND(F1727=0,G1727=0,H1727=0,_xlfn.IFNA(MATCH(LEFT($B1727,8),Reference!$H:$H,0),0)),$D1727,
IF(AND(F1727=0,G1727=0,H1727=0,_xlfn.IFNA(MATCH(LEFT($C1727,4),Reference!$H:$H,0),0)),$D1727,
IF((AND(F1727=0,G1727=0,H1727=0,(_xlfn.IFNA(MATCH(LEFT($B1727,4),Reference!$H:$H,0),0)))),$D1727,
IF(AND(F1727=0,G1727=0,H1727=0,_xlfn.IFNA(MATCH(MID($B1727,5,4),Reference!$H:$H,0),0),LEFT($C1727,4)&lt;&gt;"8865"),$D1727,0)))))</f>
        <v>0</v>
      </c>
      <c r="J1727" s="76">
        <f t="shared" si="157"/>
        <v>1488.87</v>
      </c>
      <c r="K1727" s="76">
        <f t="shared" si="158"/>
        <v>1488.87</v>
      </c>
      <c r="L1727" s="76">
        <f t="shared" si="159"/>
        <v>0</v>
      </c>
      <c r="M1727" s="14" t="str">
        <f>IFERROR(IFERROR(INDEX(Reference!$C:$C,MATCH(VALUE(LEFT(B1727,(FIND("-",B1727,1)-1))),Reference!$B:$B,0)),INDEX(Reference!$C:$C,MATCH((LEFT(B1727,(FIND("-",B1727,1)-1))),Reference!$B:$B,0))),IFERROR(IF(FIND("-",B1727),"Asset Management",""),""))</f>
        <v>Asset Management</v>
      </c>
      <c r="N1727" s="14" t="str">
        <f>_xlfn.IFNA(INDEX(Reference!$M:$N,MATCH($C1727,Reference!$M:$M,0),2),"Exclude")</f>
        <v>Union Labor</v>
      </c>
      <c r="O1727" s="14" t="str">
        <f>VLOOKUP(X1727,'Department Detail'!$A$2:$F$5229,5,FALSE)</f>
        <v>Line &amp; Meter Operations</v>
      </c>
      <c r="W1727" s="26"/>
      <c r="X1727" t="s">
        <v>614</v>
      </c>
    </row>
    <row r="1728" spans="2:24" ht="15" thickBot="1" x14ac:dyDescent="0.35">
      <c r="B1728" s="57" t="s">
        <v>820</v>
      </c>
      <c r="C1728" s="57" t="s">
        <v>191</v>
      </c>
      <c r="D1728" s="193">
        <v>277.85000000000002</v>
      </c>
      <c r="F1728" s="76">
        <f>IF(AND(LEFT($C1728,4)&lt;&gt;"8310")*OR(_xlfn.IFNA(MATCH(LEFT($B1728,8),Reference!$E:$E,0),0),(_xlfn.IFNA(MATCH(MID($B1728,5,4),Reference!$E:$E,0),0))),$D1728,)</f>
        <v>0</v>
      </c>
      <c r="G1728" s="76">
        <f t="shared" si="155"/>
        <v>0</v>
      </c>
      <c r="H1728" s="76">
        <f t="shared" si="156"/>
        <v>0</v>
      </c>
      <c r="I1728" s="194">
        <f>IF(AND(F1728=0,G1728=0,H1728=0,_xlfn.IFNA(MATCH(LEFT($B1728,8),Reference!$G:$G,0),0)),0,
IF(AND(F1728=0,G1728=0,H1728=0,_xlfn.IFNA(MATCH(LEFT($B1728,8),Reference!$H:$H,0),0)),$D1728,
IF(AND(F1728=0,G1728=0,H1728=0,_xlfn.IFNA(MATCH(LEFT($C1728,4),Reference!$H:$H,0),0)),$D1728,
IF((AND(F1728=0,G1728=0,H1728=0,(_xlfn.IFNA(MATCH(LEFT($B1728,4),Reference!$H:$H,0),0)))),$D1728,
IF(AND(F1728=0,G1728=0,H1728=0,_xlfn.IFNA(MATCH(MID($B1728,5,4),Reference!$H:$H,0),0),LEFT($C1728,4)&lt;&gt;"8865"),$D1728,0)))))</f>
        <v>0</v>
      </c>
      <c r="J1728" s="76">
        <f t="shared" si="157"/>
        <v>277.85000000000002</v>
      </c>
      <c r="K1728" s="76">
        <f t="shared" si="158"/>
        <v>277.85000000000002</v>
      </c>
      <c r="L1728" s="76">
        <f t="shared" si="159"/>
        <v>0</v>
      </c>
      <c r="M1728" s="14" t="str">
        <f>IFERROR(IFERROR(INDEX(Reference!$C:$C,MATCH(VALUE(LEFT(B1728,(FIND("-",B1728,1)-1))),Reference!$B:$B,0)),INDEX(Reference!$C:$C,MATCH((LEFT(B1728,(FIND("-",B1728,1)-1))),Reference!$B:$B,0))),IFERROR(IF(FIND("-",B1728),"Asset Management",""),""))</f>
        <v>Asset Management</v>
      </c>
      <c r="N1728" s="14" t="str">
        <f>_xlfn.IFNA(INDEX(Reference!$M:$N,MATCH($C1728,Reference!$M:$M,0),2),"Exclude")</f>
        <v>Union Labor</v>
      </c>
      <c r="O1728" s="14" t="str">
        <f>VLOOKUP(X1728,'Department Detail'!$A$2:$F$5229,5,FALSE)</f>
        <v>Line &amp; Meter Operations</v>
      </c>
      <c r="W1728" s="26"/>
      <c r="X1728" t="s">
        <v>614</v>
      </c>
    </row>
    <row r="1729" spans="2:24" ht="15" thickBot="1" x14ac:dyDescent="0.35">
      <c r="B1729" s="57" t="s">
        <v>821</v>
      </c>
      <c r="C1729" s="57" t="s">
        <v>200</v>
      </c>
      <c r="D1729" s="193">
        <v>-15599.800000000001</v>
      </c>
      <c r="F1729" s="76">
        <f>IF(AND(LEFT($C1729,4)&lt;&gt;"8310")*OR(_xlfn.IFNA(MATCH(LEFT($B1729,8),Reference!$E:$E,0),0),(_xlfn.IFNA(MATCH(MID($B1729,5,4),Reference!$E:$E,0),0))),$D1729,)</f>
        <v>0</v>
      </c>
      <c r="G1729" s="76">
        <f t="shared" si="155"/>
        <v>0</v>
      </c>
      <c r="H1729" s="76">
        <f t="shared" si="156"/>
        <v>0</v>
      </c>
      <c r="I1729" s="194">
        <f>IF(AND(F1729=0,G1729=0,H1729=0,_xlfn.IFNA(MATCH(LEFT($B1729,8),Reference!$G:$G,0),0)),0,
IF(AND(F1729=0,G1729=0,H1729=0,_xlfn.IFNA(MATCH(LEFT($B1729,8),Reference!$H:$H,0),0)),$D1729,
IF(AND(F1729=0,G1729=0,H1729=0,_xlfn.IFNA(MATCH(LEFT($C1729,4),Reference!$H:$H,0),0)),$D1729,
IF((AND(F1729=0,G1729=0,H1729=0,(_xlfn.IFNA(MATCH(LEFT($B1729,4),Reference!$H:$H,0),0)))),$D1729,
IF(AND(F1729=0,G1729=0,H1729=0,_xlfn.IFNA(MATCH(MID($B1729,5,4),Reference!$H:$H,0),0),LEFT($C1729,4)&lt;&gt;"8865"),$D1729,0)))))</f>
        <v>-15599.800000000001</v>
      </c>
      <c r="J1729" s="76">
        <f t="shared" si="157"/>
        <v>0</v>
      </c>
      <c r="K1729" s="76">
        <f t="shared" si="158"/>
        <v>-15599.800000000001</v>
      </c>
      <c r="L1729" s="76">
        <f t="shared" si="159"/>
        <v>0</v>
      </c>
      <c r="M1729" s="14" t="str">
        <f>IFERROR(IFERROR(INDEX(Reference!$C:$C,MATCH(VALUE(LEFT(B1729,(FIND("-",B1729,1)-1))),Reference!$B:$B,0)),INDEX(Reference!$C:$C,MATCH((LEFT(B1729,(FIND("-",B1729,1)-1))),Reference!$B:$B,0))),IFERROR(IF(FIND("-",B1729),"Asset Management",""),""))</f>
        <v>DBU/Sys Ops</v>
      </c>
      <c r="N1729" s="14" t="str">
        <f>_xlfn.IFNA(INDEX(Reference!$M:$N,MATCH($C1729,Reference!$M:$M,0),2),"Exclude")</f>
        <v>Nonlabor</v>
      </c>
      <c r="O1729" s="14" t="str">
        <f>VLOOKUP(X1729,'Department Detail'!$A$2:$F$5229,5,FALSE)</f>
        <v>Line &amp; Meter Operations</v>
      </c>
      <c r="W1729" s="26"/>
      <c r="X1729" t="s">
        <v>614</v>
      </c>
    </row>
    <row r="1730" spans="2:24" ht="15" thickBot="1" x14ac:dyDescent="0.35">
      <c r="B1730" s="57" t="s">
        <v>821</v>
      </c>
      <c r="C1730" s="57" t="s">
        <v>190</v>
      </c>
      <c r="D1730" s="193">
        <v>378511.30999999994</v>
      </c>
      <c r="F1730" s="76">
        <f>IF(AND(LEFT($C1730,4)&lt;&gt;"8310")*OR(_xlfn.IFNA(MATCH(LEFT($B1730,8),Reference!$E:$E,0),0),(_xlfn.IFNA(MATCH(MID($B1730,5,4),Reference!$E:$E,0),0))),$D1730,)</f>
        <v>0</v>
      </c>
      <c r="G1730" s="76">
        <f t="shared" si="155"/>
        <v>0</v>
      </c>
      <c r="H1730" s="76">
        <f t="shared" si="156"/>
        <v>0</v>
      </c>
      <c r="I1730" s="194">
        <f>IF(AND(F1730=0,G1730=0,H1730=0,_xlfn.IFNA(MATCH(LEFT($B1730,8),Reference!$G:$G,0),0)),0,
IF(AND(F1730=0,G1730=0,H1730=0,_xlfn.IFNA(MATCH(LEFT($B1730,8),Reference!$H:$H,0),0)),$D1730,
IF(AND(F1730=0,G1730=0,H1730=0,_xlfn.IFNA(MATCH(LEFT($C1730,4),Reference!$H:$H,0),0)),$D1730,
IF((AND(F1730=0,G1730=0,H1730=0,(_xlfn.IFNA(MATCH(LEFT($B1730,4),Reference!$H:$H,0),0)))),$D1730,
IF(AND(F1730=0,G1730=0,H1730=0,_xlfn.IFNA(MATCH(MID($B1730,5,4),Reference!$H:$H,0),0),LEFT($C1730,4)&lt;&gt;"8865"),$D1730,0)))))</f>
        <v>378511.30999999994</v>
      </c>
      <c r="J1730" s="76">
        <f t="shared" si="157"/>
        <v>0</v>
      </c>
      <c r="K1730" s="76">
        <f t="shared" si="158"/>
        <v>378511.30999999994</v>
      </c>
      <c r="L1730" s="76">
        <f t="shared" si="159"/>
        <v>0</v>
      </c>
      <c r="M1730" s="14" t="str">
        <f>IFERROR(IFERROR(INDEX(Reference!$C:$C,MATCH(VALUE(LEFT(B1730,(FIND("-",B1730,1)-1))),Reference!$B:$B,0)),INDEX(Reference!$C:$C,MATCH((LEFT(B1730,(FIND("-",B1730,1)-1))),Reference!$B:$B,0))),IFERROR(IF(FIND("-",B1730),"Asset Management",""),""))</f>
        <v>DBU/Sys Ops</v>
      </c>
      <c r="N1730" s="14" t="str">
        <f>_xlfn.IFNA(INDEX(Reference!$M:$N,MATCH($C1730,Reference!$M:$M,0),2),"Exclude")</f>
        <v>Nonlabor</v>
      </c>
      <c r="O1730" s="14" t="str">
        <f>VLOOKUP(X1730,'Department Detail'!$A$2:$F$5229,5,FALSE)</f>
        <v>Line &amp; Meter Operations</v>
      </c>
      <c r="W1730" s="26"/>
      <c r="X1730" t="s">
        <v>614</v>
      </c>
    </row>
    <row r="1731" spans="2:24" ht="15" thickBot="1" x14ac:dyDescent="0.35">
      <c r="B1731" s="57" t="s">
        <v>821</v>
      </c>
      <c r="C1731" s="57" t="s">
        <v>194</v>
      </c>
      <c r="D1731" s="193">
        <v>1831.5</v>
      </c>
      <c r="F1731" s="76">
        <f>IF(AND(LEFT($C1731,4)&lt;&gt;"8310")*OR(_xlfn.IFNA(MATCH(LEFT($B1731,8),Reference!$E:$E,0),0),(_xlfn.IFNA(MATCH(MID($B1731,5,4),Reference!$E:$E,0),0))),$D1731,)</f>
        <v>0</v>
      </c>
      <c r="G1731" s="76">
        <f t="shared" si="155"/>
        <v>0</v>
      </c>
      <c r="H1731" s="76">
        <f t="shared" si="156"/>
        <v>0</v>
      </c>
      <c r="I1731" s="194">
        <f>IF(AND(F1731=0,G1731=0,H1731=0,_xlfn.IFNA(MATCH(LEFT($B1731,8),Reference!$G:$G,0),0)),0,
IF(AND(F1731=0,G1731=0,H1731=0,_xlfn.IFNA(MATCH(LEFT($B1731,8),Reference!$H:$H,0),0)),$D1731,
IF(AND(F1731=0,G1731=0,H1731=0,_xlfn.IFNA(MATCH(LEFT($C1731,4),Reference!$H:$H,0),0)),$D1731,
IF((AND(F1731=0,G1731=0,H1731=0,(_xlfn.IFNA(MATCH(LEFT($B1731,4),Reference!$H:$H,0),0)))),$D1731,
IF(AND(F1731=0,G1731=0,H1731=0,_xlfn.IFNA(MATCH(MID($B1731,5,4),Reference!$H:$H,0),0),LEFT($C1731,4)&lt;&gt;"8865"),$D1731,0)))))</f>
        <v>1831.5</v>
      </c>
      <c r="J1731" s="76">
        <f t="shared" si="157"/>
        <v>0</v>
      </c>
      <c r="K1731" s="76">
        <f t="shared" si="158"/>
        <v>1831.5</v>
      </c>
      <c r="L1731" s="76">
        <f t="shared" si="159"/>
        <v>0</v>
      </c>
      <c r="M1731" s="14" t="str">
        <f>IFERROR(IFERROR(INDEX(Reference!$C:$C,MATCH(VALUE(LEFT(B1731,(FIND("-",B1731,1)-1))),Reference!$B:$B,0)),INDEX(Reference!$C:$C,MATCH((LEFT(B1731,(FIND("-",B1731,1)-1))),Reference!$B:$B,0))),IFERROR(IF(FIND("-",B1731),"Asset Management",""),""))</f>
        <v>DBU/Sys Ops</v>
      </c>
      <c r="N1731" s="14" t="str">
        <f>_xlfn.IFNA(INDEX(Reference!$M:$N,MATCH($C1731,Reference!$M:$M,0),2),"Exclude")</f>
        <v>Nonlabor</v>
      </c>
      <c r="O1731" s="14" t="str">
        <f>VLOOKUP(X1731,'Department Detail'!$A$2:$F$5229,5,FALSE)</f>
        <v>Line &amp; Meter Operations</v>
      </c>
      <c r="W1731" s="26"/>
      <c r="X1731" t="s">
        <v>614</v>
      </c>
    </row>
    <row r="1732" spans="2:24" ht="15" thickBot="1" x14ac:dyDescent="0.35">
      <c r="B1732" s="57" t="s">
        <v>821</v>
      </c>
      <c r="C1732" s="57" t="s">
        <v>185</v>
      </c>
      <c r="D1732" s="193">
        <v>53445.080000000009</v>
      </c>
      <c r="F1732" s="76">
        <f>IF(AND(LEFT($C1732,4)&lt;&gt;"8310")*OR(_xlfn.IFNA(MATCH(LEFT($B1732,8),Reference!$E:$E,0),0),(_xlfn.IFNA(MATCH(MID($B1732,5,4),Reference!$E:$E,0),0))),$D1732,)</f>
        <v>0</v>
      </c>
      <c r="G1732" s="76">
        <f t="shared" si="155"/>
        <v>0</v>
      </c>
      <c r="H1732" s="76">
        <f t="shared" si="156"/>
        <v>0</v>
      </c>
      <c r="I1732" s="194">
        <f>IF(AND(F1732=0,G1732=0,H1732=0,_xlfn.IFNA(MATCH(LEFT($B1732,8),Reference!$G:$G,0),0)),0,
IF(AND(F1732=0,G1732=0,H1732=0,_xlfn.IFNA(MATCH(LEFT($B1732,8),Reference!$H:$H,0),0)),$D1732,
IF(AND(F1732=0,G1732=0,H1732=0,_xlfn.IFNA(MATCH(LEFT($C1732,4),Reference!$H:$H,0),0)),$D1732,
IF((AND(F1732=0,G1732=0,H1732=0,(_xlfn.IFNA(MATCH(LEFT($B1732,4),Reference!$H:$H,0),0)))),$D1732,
IF(AND(F1732=0,G1732=0,H1732=0,_xlfn.IFNA(MATCH(MID($B1732,5,4),Reference!$H:$H,0),0),LEFT($C1732,4)&lt;&gt;"8865"),$D1732,0)))))</f>
        <v>53445.080000000009</v>
      </c>
      <c r="J1732" s="76">
        <f t="shared" si="157"/>
        <v>0</v>
      </c>
      <c r="K1732" s="76">
        <f t="shared" si="158"/>
        <v>53445.080000000009</v>
      </c>
      <c r="L1732" s="76">
        <f t="shared" si="159"/>
        <v>0</v>
      </c>
      <c r="M1732" s="14" t="str">
        <f>IFERROR(IFERROR(INDEX(Reference!$C:$C,MATCH(VALUE(LEFT(B1732,(FIND("-",B1732,1)-1))),Reference!$B:$B,0)),INDEX(Reference!$C:$C,MATCH((LEFT(B1732,(FIND("-",B1732,1)-1))),Reference!$B:$B,0))),IFERROR(IF(FIND("-",B1732),"Asset Management",""),""))</f>
        <v>DBU/Sys Ops</v>
      </c>
      <c r="N1732" s="14" t="str">
        <f>_xlfn.IFNA(INDEX(Reference!$M:$N,MATCH($C1732,Reference!$M:$M,0),2),"Exclude")</f>
        <v>NonUnion Labor</v>
      </c>
      <c r="O1732" s="14" t="str">
        <f>VLOOKUP(X1732,'Department Detail'!$A$2:$F$5229,5,FALSE)</f>
        <v>Line &amp; Meter Operations</v>
      </c>
      <c r="W1732" s="26"/>
      <c r="X1732" t="s">
        <v>614</v>
      </c>
    </row>
    <row r="1733" spans="2:24" ht="15" thickBot="1" x14ac:dyDescent="0.35">
      <c r="B1733" s="57" t="s">
        <v>821</v>
      </c>
      <c r="C1733" s="57" t="s">
        <v>186</v>
      </c>
      <c r="D1733" s="193">
        <v>258600.84399999998</v>
      </c>
      <c r="F1733" s="76">
        <f>IF(AND(LEFT($C1733,4)&lt;&gt;"8310")*OR(_xlfn.IFNA(MATCH(LEFT($B1733,8),Reference!$E:$E,0),0),(_xlfn.IFNA(MATCH(MID($B1733,5,4),Reference!$E:$E,0),0))),$D1733,)</f>
        <v>0</v>
      </c>
      <c r="G1733" s="76">
        <f t="shared" si="155"/>
        <v>0</v>
      </c>
      <c r="H1733" s="76">
        <f t="shared" si="156"/>
        <v>0</v>
      </c>
      <c r="I1733" s="194">
        <f>IF(AND(F1733=0,G1733=0,H1733=0,_xlfn.IFNA(MATCH(LEFT($B1733,8),Reference!$G:$G,0),0)),0,
IF(AND(F1733=0,G1733=0,H1733=0,_xlfn.IFNA(MATCH(LEFT($B1733,8),Reference!$H:$H,0),0)),$D1733,
IF(AND(F1733=0,G1733=0,H1733=0,_xlfn.IFNA(MATCH(LEFT($C1733,4),Reference!$H:$H,0),0)),$D1733,
IF((AND(F1733=0,G1733=0,H1733=0,(_xlfn.IFNA(MATCH(LEFT($B1733,4),Reference!$H:$H,0),0)))),$D1733,
IF(AND(F1733=0,G1733=0,H1733=0,_xlfn.IFNA(MATCH(MID($B1733,5,4),Reference!$H:$H,0),0),LEFT($C1733,4)&lt;&gt;"8865"),$D1733,0)))))</f>
        <v>258600.84399999998</v>
      </c>
      <c r="J1733" s="76">
        <f t="shared" si="157"/>
        <v>0</v>
      </c>
      <c r="K1733" s="76">
        <f t="shared" si="158"/>
        <v>258600.84399999998</v>
      </c>
      <c r="L1733" s="76">
        <f t="shared" si="159"/>
        <v>0</v>
      </c>
      <c r="M1733" s="14" t="str">
        <f>IFERROR(IFERROR(INDEX(Reference!$C:$C,MATCH(VALUE(LEFT(B1733,(FIND("-",B1733,1)-1))),Reference!$B:$B,0)),INDEX(Reference!$C:$C,MATCH((LEFT(B1733,(FIND("-",B1733,1)-1))),Reference!$B:$B,0))),IFERROR(IF(FIND("-",B1733),"Asset Management",""),""))</f>
        <v>DBU/Sys Ops</v>
      </c>
      <c r="N1733" s="14" t="str">
        <f>_xlfn.IFNA(INDEX(Reference!$M:$N,MATCH($C1733,Reference!$M:$M,0),2),"Exclude")</f>
        <v>Union Labor</v>
      </c>
      <c r="O1733" s="14" t="str">
        <f>VLOOKUP(X1733,'Department Detail'!$A$2:$F$5229,5,FALSE)</f>
        <v>Line &amp; Meter Operations</v>
      </c>
      <c r="W1733" s="26"/>
      <c r="X1733" t="s">
        <v>614</v>
      </c>
    </row>
    <row r="1734" spans="2:24" ht="15" thickBot="1" x14ac:dyDescent="0.35">
      <c r="B1734" s="57" t="s">
        <v>821</v>
      </c>
      <c r="C1734" s="57" t="s">
        <v>197</v>
      </c>
      <c r="D1734" s="193">
        <v>342.4</v>
      </c>
      <c r="F1734" s="76">
        <f>IF(AND(LEFT($C1734,4)&lt;&gt;"8310")*OR(_xlfn.IFNA(MATCH(LEFT($B1734,8),Reference!$E:$E,0),0),(_xlfn.IFNA(MATCH(MID($B1734,5,4),Reference!$E:$E,0),0))),$D1734,)</f>
        <v>0</v>
      </c>
      <c r="G1734" s="76">
        <f t="shared" si="155"/>
        <v>0</v>
      </c>
      <c r="H1734" s="76">
        <f t="shared" si="156"/>
        <v>0</v>
      </c>
      <c r="I1734" s="194">
        <f>IF(AND(F1734=0,G1734=0,H1734=0,_xlfn.IFNA(MATCH(LEFT($B1734,8),Reference!$G:$G,0),0)),0,
IF(AND(F1734=0,G1734=0,H1734=0,_xlfn.IFNA(MATCH(LEFT($B1734,8),Reference!$H:$H,0),0)),$D1734,
IF(AND(F1734=0,G1734=0,H1734=0,_xlfn.IFNA(MATCH(LEFT($C1734,4),Reference!$H:$H,0),0)),$D1734,
IF((AND(F1734=0,G1734=0,H1734=0,(_xlfn.IFNA(MATCH(LEFT($B1734,4),Reference!$H:$H,0),0)))),$D1734,
IF(AND(F1734=0,G1734=0,H1734=0,_xlfn.IFNA(MATCH(MID($B1734,5,4),Reference!$H:$H,0),0),LEFT($C1734,4)&lt;&gt;"8865"),$D1734,0)))))</f>
        <v>342.4</v>
      </c>
      <c r="J1734" s="76">
        <f t="shared" si="157"/>
        <v>0</v>
      </c>
      <c r="K1734" s="76">
        <f t="shared" si="158"/>
        <v>342.4</v>
      </c>
      <c r="L1734" s="76">
        <f t="shared" si="159"/>
        <v>0</v>
      </c>
      <c r="M1734" s="14" t="str">
        <f>IFERROR(IFERROR(INDEX(Reference!$C:$C,MATCH(VALUE(LEFT(B1734,(FIND("-",B1734,1)-1))),Reference!$B:$B,0)),INDEX(Reference!$C:$C,MATCH((LEFT(B1734,(FIND("-",B1734,1)-1))),Reference!$B:$B,0))),IFERROR(IF(FIND("-",B1734),"Asset Management",""),""))</f>
        <v>DBU/Sys Ops</v>
      </c>
      <c r="N1734" s="14" t="str">
        <f>_xlfn.IFNA(INDEX(Reference!$M:$N,MATCH($C1734,Reference!$M:$M,0),2),"Exclude")</f>
        <v>Union Labor</v>
      </c>
      <c r="O1734" s="14" t="str">
        <f>VLOOKUP(X1734,'Department Detail'!$A$2:$F$5229,5,FALSE)</f>
        <v>Line &amp; Meter Operations</v>
      </c>
      <c r="W1734" s="26"/>
      <c r="X1734" t="s">
        <v>614</v>
      </c>
    </row>
    <row r="1735" spans="2:24" ht="15" thickBot="1" x14ac:dyDescent="0.35">
      <c r="B1735" s="57" t="s">
        <v>821</v>
      </c>
      <c r="C1735" s="57" t="s">
        <v>201</v>
      </c>
      <c r="D1735" s="193">
        <v>6463.7999999999993</v>
      </c>
      <c r="F1735" s="76">
        <f>IF(AND(LEFT($C1735,4)&lt;&gt;"8310")*OR(_xlfn.IFNA(MATCH(LEFT($B1735,8),Reference!$E:$E,0),0),(_xlfn.IFNA(MATCH(MID($B1735,5,4),Reference!$E:$E,0),0))),$D1735,)</f>
        <v>0</v>
      </c>
      <c r="G1735" s="76">
        <f t="shared" si="155"/>
        <v>0</v>
      </c>
      <c r="H1735" s="76">
        <f t="shared" si="156"/>
        <v>0</v>
      </c>
      <c r="I1735" s="194">
        <f>IF(AND(F1735=0,G1735=0,H1735=0,_xlfn.IFNA(MATCH(LEFT($B1735,8),Reference!$G:$G,0),0)),0,
IF(AND(F1735=0,G1735=0,H1735=0,_xlfn.IFNA(MATCH(LEFT($B1735,8),Reference!$H:$H,0),0)),$D1735,
IF(AND(F1735=0,G1735=0,H1735=0,_xlfn.IFNA(MATCH(LEFT($C1735,4),Reference!$H:$H,0),0)),$D1735,
IF((AND(F1735=0,G1735=0,H1735=0,(_xlfn.IFNA(MATCH(LEFT($B1735,4),Reference!$H:$H,0),0)))),$D1735,
IF(AND(F1735=0,G1735=0,H1735=0,_xlfn.IFNA(MATCH(MID($B1735,5,4),Reference!$H:$H,0),0),LEFT($C1735,4)&lt;&gt;"8865"),$D1735,0)))))</f>
        <v>6463.7999999999993</v>
      </c>
      <c r="J1735" s="76">
        <f t="shared" si="157"/>
        <v>0</v>
      </c>
      <c r="K1735" s="76">
        <f t="shared" si="158"/>
        <v>6463.7999999999993</v>
      </c>
      <c r="L1735" s="76">
        <f t="shared" si="159"/>
        <v>0</v>
      </c>
      <c r="M1735" s="14" t="str">
        <f>IFERROR(IFERROR(INDEX(Reference!$C:$C,MATCH(VALUE(LEFT(B1735,(FIND("-",B1735,1)-1))),Reference!$B:$B,0)),INDEX(Reference!$C:$C,MATCH((LEFT(B1735,(FIND("-",B1735,1)-1))),Reference!$B:$B,0))),IFERROR(IF(FIND("-",B1735),"Asset Management",""),""))</f>
        <v>DBU/Sys Ops</v>
      </c>
      <c r="N1735" s="14" t="str">
        <f>_xlfn.IFNA(INDEX(Reference!$M:$N,MATCH($C1735,Reference!$M:$M,0),2),"Exclude")</f>
        <v>Nonlabor</v>
      </c>
      <c r="O1735" s="14" t="str">
        <f>VLOOKUP(X1735,'Department Detail'!$A$2:$F$5229,5,FALSE)</f>
        <v>Line &amp; Meter Operations</v>
      </c>
      <c r="W1735" s="26"/>
      <c r="X1735" t="s">
        <v>614</v>
      </c>
    </row>
    <row r="1736" spans="2:24" ht="15" thickBot="1" x14ac:dyDescent="0.35">
      <c r="B1736" s="57" t="s">
        <v>821</v>
      </c>
      <c r="C1736" s="57" t="s">
        <v>202</v>
      </c>
      <c r="D1736" s="193">
        <v>895.97</v>
      </c>
      <c r="F1736" s="76">
        <f>IF(AND(LEFT($C1736,4)&lt;&gt;"8310")*OR(_xlfn.IFNA(MATCH(LEFT($B1736,8),Reference!$E:$E,0),0),(_xlfn.IFNA(MATCH(MID($B1736,5,4),Reference!$E:$E,0),0))),$D1736,)</f>
        <v>0</v>
      </c>
      <c r="G1736" s="76">
        <f t="shared" si="155"/>
        <v>0</v>
      </c>
      <c r="H1736" s="76">
        <f t="shared" si="156"/>
        <v>0</v>
      </c>
      <c r="I1736" s="194">
        <f>IF(AND(F1736=0,G1736=0,H1736=0,_xlfn.IFNA(MATCH(LEFT($B1736,8),Reference!$G:$G,0),0)),0,
IF(AND(F1736=0,G1736=0,H1736=0,_xlfn.IFNA(MATCH(LEFT($B1736,8),Reference!$H:$H,0),0)),$D1736,
IF(AND(F1736=0,G1736=0,H1736=0,_xlfn.IFNA(MATCH(LEFT($C1736,4),Reference!$H:$H,0),0)),$D1736,
IF((AND(F1736=0,G1736=0,H1736=0,(_xlfn.IFNA(MATCH(LEFT($B1736,4),Reference!$H:$H,0),0)))),$D1736,
IF(AND(F1736=0,G1736=0,H1736=0,_xlfn.IFNA(MATCH(MID($B1736,5,4),Reference!$H:$H,0),0),LEFT($C1736,4)&lt;&gt;"8865"),$D1736,0)))))</f>
        <v>895.97</v>
      </c>
      <c r="J1736" s="76">
        <f t="shared" si="157"/>
        <v>0</v>
      </c>
      <c r="K1736" s="76">
        <f t="shared" si="158"/>
        <v>895.97</v>
      </c>
      <c r="L1736" s="76">
        <f t="shared" si="159"/>
        <v>0</v>
      </c>
      <c r="M1736" s="14" t="str">
        <f>IFERROR(IFERROR(INDEX(Reference!$C:$C,MATCH(VALUE(LEFT(B1736,(FIND("-",B1736,1)-1))),Reference!$B:$B,0)),INDEX(Reference!$C:$C,MATCH((LEFT(B1736,(FIND("-",B1736,1)-1))),Reference!$B:$B,0))),IFERROR(IF(FIND("-",B1736),"Asset Management",""),""))</f>
        <v>DBU/Sys Ops</v>
      </c>
      <c r="N1736" s="14" t="str">
        <f>_xlfn.IFNA(INDEX(Reference!$M:$N,MATCH($C1736,Reference!$M:$M,0),2),"Exclude")</f>
        <v>Nonlabor</v>
      </c>
      <c r="O1736" s="14" t="str">
        <f>VLOOKUP(X1736,'Department Detail'!$A$2:$F$5229,5,FALSE)</f>
        <v>Line &amp; Meter Operations</v>
      </c>
      <c r="W1736" s="26"/>
      <c r="X1736" t="s">
        <v>614</v>
      </c>
    </row>
    <row r="1737" spans="2:24" ht="15" thickBot="1" x14ac:dyDescent="0.35">
      <c r="B1737" s="57" t="s">
        <v>821</v>
      </c>
      <c r="C1737" s="57" t="s">
        <v>206</v>
      </c>
      <c r="D1737" s="193">
        <v>629.56799999999998</v>
      </c>
      <c r="F1737" s="76">
        <f>IF(AND(LEFT($C1737,4)&lt;&gt;"8310")*OR(_xlfn.IFNA(MATCH(LEFT($B1737,8),Reference!$E:$E,0),0),(_xlfn.IFNA(MATCH(MID($B1737,5,4),Reference!$E:$E,0),0))),$D1737,)</f>
        <v>0</v>
      </c>
      <c r="G1737" s="76">
        <f t="shared" si="155"/>
        <v>0</v>
      </c>
      <c r="H1737" s="76">
        <f t="shared" si="156"/>
        <v>0</v>
      </c>
      <c r="I1737" s="194">
        <f>IF(AND(F1737=0,G1737=0,H1737=0,_xlfn.IFNA(MATCH(LEFT($B1737,8),Reference!$G:$G,0),0)),0,
IF(AND(F1737=0,G1737=0,H1737=0,_xlfn.IFNA(MATCH(LEFT($B1737,8),Reference!$H:$H,0),0)),$D1737,
IF(AND(F1737=0,G1737=0,H1737=0,_xlfn.IFNA(MATCH(LEFT($C1737,4),Reference!$H:$H,0),0)),$D1737,
IF((AND(F1737=0,G1737=0,H1737=0,(_xlfn.IFNA(MATCH(LEFT($B1737,4),Reference!$H:$H,0),0)))),$D1737,
IF(AND(F1737=0,G1737=0,H1737=0,_xlfn.IFNA(MATCH(MID($B1737,5,4),Reference!$H:$H,0),0),LEFT($C1737,4)&lt;&gt;"8865"),$D1737,0)))))</f>
        <v>629.56799999999998</v>
      </c>
      <c r="J1737" s="76">
        <f t="shared" si="157"/>
        <v>0</v>
      </c>
      <c r="K1737" s="76">
        <f t="shared" si="158"/>
        <v>629.56799999999998</v>
      </c>
      <c r="L1737" s="76">
        <f t="shared" si="159"/>
        <v>0</v>
      </c>
      <c r="M1737" s="14" t="str">
        <f>IFERROR(IFERROR(INDEX(Reference!$C:$C,MATCH(VALUE(LEFT(B1737,(FIND("-",B1737,1)-1))),Reference!$B:$B,0)),INDEX(Reference!$C:$C,MATCH((LEFT(B1737,(FIND("-",B1737,1)-1))),Reference!$B:$B,0))),IFERROR(IF(FIND("-",B1737),"Asset Management",""),""))</f>
        <v>DBU/Sys Ops</v>
      </c>
      <c r="N1737" s="14" t="str">
        <f>_xlfn.IFNA(INDEX(Reference!$M:$N,MATCH($C1737,Reference!$M:$M,0),2),"Exclude")</f>
        <v>Nonlabor</v>
      </c>
      <c r="O1737" s="14" t="str">
        <f>VLOOKUP(X1737,'Department Detail'!$A$2:$F$5229,5,FALSE)</f>
        <v>Line &amp; Meter Operations</v>
      </c>
      <c r="W1737" s="26"/>
      <c r="X1737" t="s">
        <v>614</v>
      </c>
    </row>
    <row r="1738" spans="2:24" ht="15" thickBot="1" x14ac:dyDescent="0.35">
      <c r="B1738" s="57" t="s">
        <v>821</v>
      </c>
      <c r="C1738" s="57" t="s">
        <v>230</v>
      </c>
      <c r="D1738" s="193">
        <v>585.20000000000005</v>
      </c>
      <c r="F1738" s="76">
        <f>IF(AND(LEFT($C1738,4)&lt;&gt;"8310")*OR(_xlfn.IFNA(MATCH(LEFT($B1738,8),Reference!$E:$E,0),0),(_xlfn.IFNA(MATCH(MID($B1738,5,4),Reference!$E:$E,0),0))),$D1738,)</f>
        <v>0</v>
      </c>
      <c r="G1738" s="76">
        <f t="shared" si="155"/>
        <v>0</v>
      </c>
      <c r="H1738" s="76">
        <f t="shared" si="156"/>
        <v>0</v>
      </c>
      <c r="I1738" s="194">
        <f>IF(AND(F1738=0,G1738=0,H1738=0,_xlfn.IFNA(MATCH(LEFT($B1738,8),Reference!$G:$G,0),0)),0,
IF(AND(F1738=0,G1738=0,H1738=0,_xlfn.IFNA(MATCH(LEFT($B1738,8),Reference!$H:$H,0),0)),$D1738,
IF(AND(F1738=0,G1738=0,H1738=0,_xlfn.IFNA(MATCH(LEFT($C1738,4),Reference!$H:$H,0),0)),$D1738,
IF((AND(F1738=0,G1738=0,H1738=0,(_xlfn.IFNA(MATCH(LEFT($B1738,4),Reference!$H:$H,0),0)))),$D1738,
IF(AND(F1738=0,G1738=0,H1738=0,_xlfn.IFNA(MATCH(MID($B1738,5,4),Reference!$H:$H,0),0),LEFT($C1738,4)&lt;&gt;"8865"),$D1738,0)))))</f>
        <v>585.20000000000005</v>
      </c>
      <c r="J1738" s="76">
        <f t="shared" si="157"/>
        <v>0</v>
      </c>
      <c r="K1738" s="76">
        <f t="shared" si="158"/>
        <v>585.20000000000005</v>
      </c>
      <c r="L1738" s="76">
        <f t="shared" si="159"/>
        <v>0</v>
      </c>
      <c r="M1738" s="14" t="str">
        <f>IFERROR(IFERROR(INDEX(Reference!$C:$C,MATCH(VALUE(LEFT(B1738,(FIND("-",B1738,1)-1))),Reference!$B:$B,0)),INDEX(Reference!$C:$C,MATCH((LEFT(B1738,(FIND("-",B1738,1)-1))),Reference!$B:$B,0))),IFERROR(IF(FIND("-",B1738),"Asset Management",""),""))</f>
        <v>DBU/Sys Ops</v>
      </c>
      <c r="N1738" s="14" t="str">
        <f>_xlfn.IFNA(INDEX(Reference!$M:$N,MATCH($C1738,Reference!$M:$M,0),2),"Exclude")</f>
        <v>Nonlabor</v>
      </c>
      <c r="O1738" s="14" t="str">
        <f>VLOOKUP(X1738,'Department Detail'!$A$2:$F$5229,5,FALSE)</f>
        <v>Line &amp; Meter Operations</v>
      </c>
      <c r="W1738" s="26"/>
      <c r="X1738" t="s">
        <v>614</v>
      </c>
    </row>
    <row r="1739" spans="2:24" ht="15" thickBot="1" x14ac:dyDescent="0.35">
      <c r="B1739" s="57" t="s">
        <v>821</v>
      </c>
      <c r="C1739" s="57" t="s">
        <v>182</v>
      </c>
      <c r="D1739" s="193">
        <v>517.05599999999993</v>
      </c>
      <c r="F1739" s="76">
        <f>IF(AND(LEFT($C1739,4)&lt;&gt;"8310")*OR(_xlfn.IFNA(MATCH(LEFT($B1739,8),Reference!$E:$E,0),0),(_xlfn.IFNA(MATCH(MID($B1739,5,4),Reference!$E:$E,0),0))),$D1739,)</f>
        <v>0</v>
      </c>
      <c r="G1739" s="76">
        <f t="shared" si="155"/>
        <v>0</v>
      </c>
      <c r="H1739" s="76">
        <f t="shared" si="156"/>
        <v>0</v>
      </c>
      <c r="I1739" s="194">
        <f>IF(AND(F1739=0,G1739=0,H1739=0,_xlfn.IFNA(MATCH(LEFT($B1739,8),Reference!$G:$G,0),0)),0,
IF(AND(F1739=0,G1739=0,H1739=0,_xlfn.IFNA(MATCH(LEFT($B1739,8),Reference!$H:$H,0),0)),$D1739,
IF(AND(F1739=0,G1739=0,H1739=0,_xlfn.IFNA(MATCH(LEFT($C1739,4),Reference!$H:$H,0),0)),$D1739,
IF((AND(F1739=0,G1739=0,H1739=0,(_xlfn.IFNA(MATCH(LEFT($B1739,4),Reference!$H:$H,0),0)))),$D1739,
IF(AND(F1739=0,G1739=0,H1739=0,_xlfn.IFNA(MATCH(MID($B1739,5,4),Reference!$H:$H,0),0),LEFT($C1739,4)&lt;&gt;"8865"),$D1739,0)))))</f>
        <v>517.05599999999993</v>
      </c>
      <c r="J1739" s="76">
        <f t="shared" si="157"/>
        <v>0</v>
      </c>
      <c r="K1739" s="76">
        <f t="shared" si="158"/>
        <v>517.05599999999993</v>
      </c>
      <c r="L1739" s="76">
        <f t="shared" si="159"/>
        <v>0</v>
      </c>
      <c r="M1739" s="14" t="str">
        <f>IFERROR(IFERROR(INDEX(Reference!$C:$C,MATCH(VALUE(LEFT(B1739,(FIND("-",B1739,1)-1))),Reference!$B:$B,0)),INDEX(Reference!$C:$C,MATCH((LEFT(B1739,(FIND("-",B1739,1)-1))),Reference!$B:$B,0))),IFERROR(IF(FIND("-",B1739),"Asset Management",""),""))</f>
        <v>DBU/Sys Ops</v>
      </c>
      <c r="N1739" s="14" t="str">
        <f>_xlfn.IFNA(INDEX(Reference!$M:$N,MATCH($C1739,Reference!$M:$M,0),2),"Exclude")</f>
        <v>Nonlabor</v>
      </c>
      <c r="O1739" s="14" t="str">
        <f>VLOOKUP(X1739,'Department Detail'!$A$2:$F$5229,5,FALSE)</f>
        <v>Line &amp; Meter Operations</v>
      </c>
      <c r="W1739" s="26"/>
      <c r="X1739" t="s">
        <v>614</v>
      </c>
    </row>
    <row r="1740" spans="2:24" ht="15" thickBot="1" x14ac:dyDescent="0.35">
      <c r="B1740" s="57" t="s">
        <v>821</v>
      </c>
      <c r="C1740" s="57" t="s">
        <v>233</v>
      </c>
      <c r="D1740" s="193">
        <v>10550.813999999998</v>
      </c>
      <c r="F1740" s="76">
        <f>IF(AND(LEFT($C1740,4)&lt;&gt;"8310")*OR(_xlfn.IFNA(MATCH(LEFT($B1740,8),Reference!$E:$E,0),0),(_xlfn.IFNA(MATCH(MID($B1740,5,4),Reference!$E:$E,0),0))),$D1740,)</f>
        <v>0</v>
      </c>
      <c r="G1740" s="76">
        <f t="shared" si="155"/>
        <v>0</v>
      </c>
      <c r="H1740" s="76">
        <f t="shared" si="156"/>
        <v>0</v>
      </c>
      <c r="I1740" s="194">
        <f>IF(AND(F1740=0,G1740=0,H1740=0,_xlfn.IFNA(MATCH(LEFT($B1740,8),Reference!$G:$G,0),0)),0,
IF(AND(F1740=0,G1740=0,H1740=0,_xlfn.IFNA(MATCH(LEFT($B1740,8),Reference!$H:$H,0),0)),$D1740,
IF(AND(F1740=0,G1740=0,H1740=0,_xlfn.IFNA(MATCH(LEFT($C1740,4),Reference!$H:$H,0),0)),$D1740,
IF((AND(F1740=0,G1740=0,H1740=0,(_xlfn.IFNA(MATCH(LEFT($B1740,4),Reference!$H:$H,0),0)))),$D1740,
IF(AND(F1740=0,G1740=0,H1740=0,_xlfn.IFNA(MATCH(MID($B1740,5,4),Reference!$H:$H,0),0),LEFT($C1740,4)&lt;&gt;"8865"),$D1740,0)))))</f>
        <v>10550.813999999998</v>
      </c>
      <c r="J1740" s="76">
        <f t="shared" si="157"/>
        <v>0</v>
      </c>
      <c r="K1740" s="76">
        <f t="shared" si="158"/>
        <v>10550.813999999998</v>
      </c>
      <c r="L1740" s="76">
        <f t="shared" si="159"/>
        <v>0</v>
      </c>
      <c r="M1740" s="14" t="str">
        <f>IFERROR(IFERROR(INDEX(Reference!$C:$C,MATCH(VALUE(LEFT(B1740,(FIND("-",B1740,1)-1))),Reference!$B:$B,0)),INDEX(Reference!$C:$C,MATCH((LEFT(B1740,(FIND("-",B1740,1)-1))),Reference!$B:$B,0))),IFERROR(IF(FIND("-",B1740),"Asset Management",""),""))</f>
        <v>DBU/Sys Ops</v>
      </c>
      <c r="N1740" s="14" t="str">
        <f>_xlfn.IFNA(INDEX(Reference!$M:$N,MATCH($C1740,Reference!$M:$M,0),2),"Exclude")</f>
        <v>Nonlabor</v>
      </c>
      <c r="O1740" s="14" t="str">
        <f>VLOOKUP(X1740,'Department Detail'!$A$2:$F$5229,5,FALSE)</f>
        <v>Line &amp; Meter Operations</v>
      </c>
      <c r="W1740" s="26"/>
      <c r="X1740">
        <v>6181</v>
      </c>
    </row>
    <row r="1741" spans="2:24" ht="15" thickBot="1" x14ac:dyDescent="0.35">
      <c r="B1741" s="57" t="s">
        <v>821</v>
      </c>
      <c r="C1741" s="57" t="s">
        <v>213</v>
      </c>
      <c r="D1741" s="193">
        <v>91.15</v>
      </c>
      <c r="F1741" s="76">
        <f>IF(AND(LEFT($C1741,4)&lt;&gt;"8310")*OR(_xlfn.IFNA(MATCH(LEFT($B1741,8),Reference!$E:$E,0),0),(_xlfn.IFNA(MATCH(MID($B1741,5,4),Reference!$E:$E,0),0))),$D1741,)</f>
        <v>0</v>
      </c>
      <c r="G1741" s="76">
        <f t="shared" si="155"/>
        <v>0</v>
      </c>
      <c r="H1741" s="76">
        <f t="shared" si="156"/>
        <v>0</v>
      </c>
      <c r="I1741" s="194">
        <f>IF(AND(F1741=0,G1741=0,H1741=0,_xlfn.IFNA(MATCH(LEFT($B1741,8),Reference!$G:$G,0),0)),0,
IF(AND(F1741=0,G1741=0,H1741=0,_xlfn.IFNA(MATCH(LEFT($B1741,8),Reference!$H:$H,0),0)),$D1741,
IF(AND(F1741=0,G1741=0,H1741=0,_xlfn.IFNA(MATCH(LEFT($C1741,4),Reference!$H:$H,0),0)),$D1741,
IF((AND(F1741=0,G1741=0,H1741=0,(_xlfn.IFNA(MATCH(LEFT($B1741,4),Reference!$H:$H,0),0)))),$D1741,
IF(AND(F1741=0,G1741=0,H1741=0,_xlfn.IFNA(MATCH(MID($B1741,5,4),Reference!$H:$H,0),0),LEFT($C1741,4)&lt;&gt;"8865"),$D1741,0)))))</f>
        <v>91.15</v>
      </c>
      <c r="J1741" s="76">
        <f t="shared" si="157"/>
        <v>0</v>
      </c>
      <c r="K1741" s="76">
        <f t="shared" si="158"/>
        <v>91.15</v>
      </c>
      <c r="L1741" s="76">
        <f t="shared" si="159"/>
        <v>0</v>
      </c>
      <c r="M1741" s="14" t="str">
        <f>IFERROR(IFERROR(INDEX(Reference!$C:$C,MATCH(VALUE(LEFT(B1741,(FIND("-",B1741,1)-1))),Reference!$B:$B,0)),INDEX(Reference!$C:$C,MATCH((LEFT(B1741,(FIND("-",B1741,1)-1))),Reference!$B:$B,0))),IFERROR(IF(FIND("-",B1741),"Asset Management",""),""))</f>
        <v>DBU/Sys Ops</v>
      </c>
      <c r="N1741" s="14" t="str">
        <f>_xlfn.IFNA(INDEX(Reference!$M:$N,MATCH($C1741,Reference!$M:$M,0),2),"Exclude")</f>
        <v>Nonlabor</v>
      </c>
      <c r="O1741" s="14" t="str">
        <f>VLOOKUP(X1741,'Department Detail'!$A$2:$F$5229,5,FALSE)</f>
        <v>Line &amp; Meter Operations</v>
      </c>
      <c r="W1741" s="26"/>
      <c r="X1741">
        <v>6181</v>
      </c>
    </row>
    <row r="1742" spans="2:24" ht="15" thickBot="1" x14ac:dyDescent="0.35">
      <c r="B1742" s="57" t="s">
        <v>821</v>
      </c>
      <c r="C1742" s="57" t="s">
        <v>191</v>
      </c>
      <c r="D1742" s="193">
        <v>18496.072</v>
      </c>
      <c r="F1742" s="76">
        <f>IF(AND(LEFT($C1742,4)&lt;&gt;"8310")*OR(_xlfn.IFNA(MATCH(LEFT($B1742,8),Reference!$E:$E,0),0),(_xlfn.IFNA(MATCH(MID($B1742,5,4),Reference!$E:$E,0),0))),$D1742,)</f>
        <v>0</v>
      </c>
      <c r="G1742" s="76">
        <f t="shared" si="155"/>
        <v>0</v>
      </c>
      <c r="H1742" s="76">
        <f t="shared" si="156"/>
        <v>0</v>
      </c>
      <c r="I1742" s="194">
        <f>IF(AND(F1742=0,G1742=0,H1742=0,_xlfn.IFNA(MATCH(LEFT($B1742,8),Reference!$G:$G,0),0)),0,
IF(AND(F1742=0,G1742=0,H1742=0,_xlfn.IFNA(MATCH(LEFT($B1742,8),Reference!$H:$H,0),0)),$D1742,
IF(AND(F1742=0,G1742=0,H1742=0,_xlfn.IFNA(MATCH(LEFT($C1742,4),Reference!$H:$H,0),0)),$D1742,
IF((AND(F1742=0,G1742=0,H1742=0,(_xlfn.IFNA(MATCH(LEFT($B1742,4),Reference!$H:$H,0),0)))),$D1742,
IF(AND(F1742=0,G1742=0,H1742=0,_xlfn.IFNA(MATCH(MID($B1742,5,4),Reference!$H:$H,0),0),LEFT($C1742,4)&lt;&gt;"8865"),$D1742,0)))))</f>
        <v>18496.072</v>
      </c>
      <c r="J1742" s="76">
        <f t="shared" si="157"/>
        <v>0</v>
      </c>
      <c r="K1742" s="76">
        <f t="shared" si="158"/>
        <v>18496.072</v>
      </c>
      <c r="L1742" s="76">
        <f t="shared" si="159"/>
        <v>0</v>
      </c>
      <c r="M1742" s="14" t="str">
        <f>IFERROR(IFERROR(INDEX(Reference!$C:$C,MATCH(VALUE(LEFT(B1742,(FIND("-",B1742,1)-1))),Reference!$B:$B,0)),INDEX(Reference!$C:$C,MATCH((LEFT(B1742,(FIND("-",B1742,1)-1))),Reference!$B:$B,0))),IFERROR(IF(FIND("-",B1742),"Asset Management",""),""))</f>
        <v>DBU/Sys Ops</v>
      </c>
      <c r="N1742" s="14" t="str">
        <f>_xlfn.IFNA(INDEX(Reference!$M:$N,MATCH($C1742,Reference!$M:$M,0),2),"Exclude")</f>
        <v>Union Labor</v>
      </c>
      <c r="O1742" s="14" t="str">
        <f>VLOOKUP(X1742,'Department Detail'!$A$2:$F$5229,5,FALSE)</f>
        <v>Line &amp; Meter Operations</v>
      </c>
      <c r="W1742" s="26"/>
      <c r="X1742">
        <v>6181</v>
      </c>
    </row>
    <row r="1743" spans="2:24" ht="15" thickBot="1" x14ac:dyDescent="0.35">
      <c r="B1743" s="57" t="s">
        <v>822</v>
      </c>
      <c r="C1743" s="57" t="s">
        <v>185</v>
      </c>
      <c r="D1743" s="193">
        <v>2457.7086095689051</v>
      </c>
      <c r="F1743" s="76">
        <f>IF(AND(LEFT($C1743,4)&lt;&gt;"8310")*OR(_xlfn.IFNA(MATCH(LEFT($B1743,8),Reference!$E:$E,0),0),(_xlfn.IFNA(MATCH(MID($B1743,5,4),Reference!$E:$E,0),0))),$D1743,)</f>
        <v>0</v>
      </c>
      <c r="G1743" s="76">
        <f t="shared" si="155"/>
        <v>0</v>
      </c>
      <c r="H1743" s="76">
        <f t="shared" si="156"/>
        <v>0</v>
      </c>
      <c r="I1743" s="194">
        <f>IF(AND(F1743=0,G1743=0,H1743=0,_xlfn.IFNA(MATCH(LEFT($B1743,8),Reference!$G:$G,0),0)),0,
IF(AND(F1743=0,G1743=0,H1743=0,_xlfn.IFNA(MATCH(LEFT($B1743,8),Reference!$H:$H,0),0)),$D1743,
IF(AND(F1743=0,G1743=0,H1743=0,_xlfn.IFNA(MATCH(LEFT($C1743,4),Reference!$H:$H,0),0)),$D1743,
IF((AND(F1743=0,G1743=0,H1743=0,(_xlfn.IFNA(MATCH(LEFT($B1743,4),Reference!$H:$H,0),0)))),$D1743,
IF(AND(F1743=0,G1743=0,H1743=0,_xlfn.IFNA(MATCH(MID($B1743,5,4),Reference!$H:$H,0),0),LEFT($C1743,4)&lt;&gt;"8865"),$D1743,0)))))</f>
        <v>2457.7086095689051</v>
      </c>
      <c r="J1743" s="76">
        <f t="shared" si="157"/>
        <v>0</v>
      </c>
      <c r="K1743" s="76">
        <f t="shared" si="158"/>
        <v>2457.7086095689051</v>
      </c>
      <c r="L1743" s="76">
        <f t="shared" si="159"/>
        <v>0</v>
      </c>
      <c r="M1743" s="14" t="str">
        <f>IFERROR(IFERROR(INDEX(Reference!$C:$C,MATCH(VALUE(LEFT(B1743,(FIND("-",B1743,1)-1))),Reference!$B:$B,0)),INDEX(Reference!$C:$C,MATCH((LEFT(B1743,(FIND("-",B1743,1)-1))),Reference!$B:$B,0))),IFERROR(IF(FIND("-",B1743),"Asset Management",""),""))</f>
        <v>DBU/Sys Ops</v>
      </c>
      <c r="N1743" s="14" t="str">
        <f>_xlfn.IFNA(INDEX(Reference!$M:$N,MATCH($C1743,Reference!$M:$M,0),2),"Exclude")</f>
        <v>NonUnion Labor</v>
      </c>
      <c r="O1743" s="14" t="str">
        <f>VLOOKUP(X1743,'Department Detail'!$A$2:$F$5229,5,FALSE)</f>
        <v>Line &amp; Meter Operations</v>
      </c>
      <c r="W1743" s="26"/>
      <c r="X1743">
        <v>6181</v>
      </c>
    </row>
    <row r="1744" spans="2:24" ht="15" thickBot="1" x14ac:dyDescent="0.35">
      <c r="B1744" s="57" t="s">
        <v>822</v>
      </c>
      <c r="C1744" s="57" t="s">
        <v>186</v>
      </c>
      <c r="D1744" s="193">
        <v>6928.0736149541208</v>
      </c>
      <c r="F1744" s="76">
        <f>IF(AND(LEFT($C1744,4)&lt;&gt;"8310")*OR(_xlfn.IFNA(MATCH(LEFT($B1744,8),Reference!$E:$E,0),0),(_xlfn.IFNA(MATCH(MID($B1744,5,4),Reference!$E:$E,0),0))),$D1744,)</f>
        <v>0</v>
      </c>
      <c r="G1744" s="76">
        <f t="shared" si="155"/>
        <v>0</v>
      </c>
      <c r="H1744" s="76">
        <f t="shared" si="156"/>
        <v>0</v>
      </c>
      <c r="I1744" s="194">
        <f>IF(AND(F1744=0,G1744=0,H1744=0,_xlfn.IFNA(MATCH(LEFT($B1744,8),Reference!$G:$G,0),0)),0,
IF(AND(F1744=0,G1744=0,H1744=0,_xlfn.IFNA(MATCH(LEFT($B1744,8),Reference!$H:$H,0),0)),$D1744,
IF(AND(F1744=0,G1744=0,H1744=0,_xlfn.IFNA(MATCH(LEFT($C1744,4),Reference!$H:$H,0),0)),$D1744,
IF((AND(F1744=0,G1744=0,H1744=0,(_xlfn.IFNA(MATCH(LEFT($B1744,4),Reference!$H:$H,0),0)))),$D1744,
IF(AND(F1744=0,G1744=0,H1744=0,_xlfn.IFNA(MATCH(MID($B1744,5,4),Reference!$H:$H,0),0),LEFT($C1744,4)&lt;&gt;"8865"),$D1744,0)))))</f>
        <v>6928.0736149541208</v>
      </c>
      <c r="J1744" s="76">
        <f t="shared" si="157"/>
        <v>0</v>
      </c>
      <c r="K1744" s="76">
        <f t="shared" si="158"/>
        <v>6928.0736149541208</v>
      </c>
      <c r="L1744" s="76">
        <f t="shared" si="159"/>
        <v>0</v>
      </c>
      <c r="M1744" s="14" t="str">
        <f>IFERROR(IFERROR(INDEX(Reference!$C:$C,MATCH(VALUE(LEFT(B1744,(FIND("-",B1744,1)-1))),Reference!$B:$B,0)),INDEX(Reference!$C:$C,MATCH((LEFT(B1744,(FIND("-",B1744,1)-1))),Reference!$B:$B,0))),IFERROR(IF(FIND("-",B1744),"Asset Management",""),""))</f>
        <v>DBU/Sys Ops</v>
      </c>
      <c r="N1744" s="14" t="str">
        <f>_xlfn.IFNA(INDEX(Reference!$M:$N,MATCH($C1744,Reference!$M:$M,0),2),"Exclude")</f>
        <v>Union Labor</v>
      </c>
      <c r="O1744" s="14" t="str">
        <f>VLOOKUP(X1744,'Department Detail'!$A$2:$F$5229,5,FALSE)</f>
        <v>T&amp;D Operations</v>
      </c>
      <c r="W1744" s="26"/>
      <c r="X1744">
        <v>7114</v>
      </c>
    </row>
    <row r="1745" spans="2:24" ht="15" thickBot="1" x14ac:dyDescent="0.35">
      <c r="B1745" s="57" t="s">
        <v>822</v>
      </c>
      <c r="C1745" s="57" t="s">
        <v>206</v>
      </c>
      <c r="D1745" s="193">
        <v>4.231775476972496</v>
      </c>
      <c r="F1745" s="76">
        <f>IF(AND(LEFT($C1745,4)&lt;&gt;"8310")*OR(_xlfn.IFNA(MATCH(LEFT($B1745,8),Reference!$E:$E,0),0),(_xlfn.IFNA(MATCH(MID($B1745,5,4),Reference!$E:$E,0),0))),$D1745,)</f>
        <v>0</v>
      </c>
      <c r="G1745" s="76">
        <f t="shared" si="155"/>
        <v>0</v>
      </c>
      <c r="H1745" s="76">
        <f t="shared" si="156"/>
        <v>0</v>
      </c>
      <c r="I1745" s="194">
        <f>IF(AND(F1745=0,G1745=0,H1745=0,_xlfn.IFNA(MATCH(LEFT($B1745,8),Reference!$G:$G,0),0)),0,
IF(AND(F1745=0,G1745=0,H1745=0,_xlfn.IFNA(MATCH(LEFT($B1745,8),Reference!$H:$H,0),0)),$D1745,
IF(AND(F1745=0,G1745=0,H1745=0,_xlfn.IFNA(MATCH(LEFT($C1745,4),Reference!$H:$H,0),0)),$D1745,
IF((AND(F1745=0,G1745=0,H1745=0,(_xlfn.IFNA(MATCH(LEFT($B1745,4),Reference!$H:$H,0),0)))),$D1745,
IF(AND(F1745=0,G1745=0,H1745=0,_xlfn.IFNA(MATCH(MID($B1745,5,4),Reference!$H:$H,0),0),LEFT($C1745,4)&lt;&gt;"8865"),$D1745,0)))))</f>
        <v>4.231775476972496</v>
      </c>
      <c r="J1745" s="76">
        <f t="shared" si="157"/>
        <v>0</v>
      </c>
      <c r="K1745" s="76">
        <f t="shared" si="158"/>
        <v>4.231775476972496</v>
      </c>
      <c r="L1745" s="76">
        <f t="shared" si="159"/>
        <v>0</v>
      </c>
      <c r="M1745" s="14" t="str">
        <f>IFERROR(IFERROR(INDEX(Reference!$C:$C,MATCH(VALUE(LEFT(B1745,(FIND("-",B1745,1)-1))),Reference!$B:$B,0)),INDEX(Reference!$C:$C,MATCH((LEFT(B1745,(FIND("-",B1745,1)-1))),Reference!$B:$B,0))),IFERROR(IF(FIND("-",B1745),"Asset Management",""),""))</f>
        <v>DBU/Sys Ops</v>
      </c>
      <c r="N1745" s="14" t="str">
        <f>_xlfn.IFNA(INDEX(Reference!$M:$N,MATCH($C1745,Reference!$M:$M,0),2),"Exclude")</f>
        <v>Nonlabor</v>
      </c>
      <c r="O1745" s="14" t="str">
        <f>VLOOKUP(X1745,'Department Detail'!$A$2:$F$5229,5,FALSE)</f>
        <v>T&amp;D Operations</v>
      </c>
      <c r="W1745" s="26"/>
      <c r="X1745">
        <v>7114</v>
      </c>
    </row>
    <row r="1746" spans="2:24" ht="15" thickBot="1" x14ac:dyDescent="0.35">
      <c r="B1746" s="57" t="s">
        <v>823</v>
      </c>
      <c r="C1746" s="57" t="s">
        <v>186</v>
      </c>
      <c r="D1746" s="193">
        <v>38901.928</v>
      </c>
      <c r="F1746" s="76">
        <f>IF(AND(LEFT($C1746,4)&lt;&gt;"8310")*OR(_xlfn.IFNA(MATCH(LEFT($B1746,8),Reference!$E:$E,0),0),(_xlfn.IFNA(MATCH(MID($B1746,5,4),Reference!$E:$E,0),0))),$D1746,)</f>
        <v>38901.928</v>
      </c>
      <c r="G1746" s="76">
        <f t="shared" si="155"/>
        <v>0</v>
      </c>
      <c r="H1746" s="76">
        <f t="shared" si="156"/>
        <v>0</v>
      </c>
      <c r="I1746" s="194">
        <f>IF(AND(F1746=0,G1746=0,H1746=0,_xlfn.IFNA(MATCH(LEFT($B1746,8),Reference!$G:$G,0),0)),0,
IF(AND(F1746=0,G1746=0,H1746=0,_xlfn.IFNA(MATCH(LEFT($B1746,8),Reference!$H:$H,0),0)),$D1746,
IF(AND(F1746=0,G1746=0,H1746=0,_xlfn.IFNA(MATCH(LEFT($C1746,4),Reference!$H:$H,0),0)),$D1746,
IF((AND(F1746=0,G1746=0,H1746=0,(_xlfn.IFNA(MATCH(LEFT($B1746,4),Reference!$H:$H,0),0)))),$D1746,
IF(AND(F1746=0,G1746=0,H1746=0,_xlfn.IFNA(MATCH(MID($B1746,5,4),Reference!$H:$H,0),0),LEFT($C1746,4)&lt;&gt;"8865"),$D1746,0)))))</f>
        <v>0</v>
      </c>
      <c r="J1746" s="76">
        <f t="shared" si="157"/>
        <v>0</v>
      </c>
      <c r="K1746" s="76">
        <f t="shared" si="158"/>
        <v>38901.928</v>
      </c>
      <c r="L1746" s="76">
        <f t="shared" si="159"/>
        <v>0</v>
      </c>
      <c r="M1746" s="14" t="str">
        <f>IFERROR(IFERROR(INDEX(Reference!$C:$C,MATCH(VALUE(LEFT(B1746,(FIND("-",B1746,1)-1))),Reference!$B:$B,0)),INDEX(Reference!$C:$C,MATCH((LEFT(B1746,(FIND("-",B1746,1)-1))),Reference!$B:$B,0))),IFERROR(IF(FIND("-",B1746),"Asset Management",""),""))</f>
        <v>DBU/Sys Ops</v>
      </c>
      <c r="N1746" s="14" t="str">
        <f>_xlfn.IFNA(INDEX(Reference!$M:$N,MATCH($C1746,Reference!$M:$M,0),2),"Exclude")</f>
        <v>Union Labor</v>
      </c>
      <c r="O1746" s="14" t="str">
        <f>VLOOKUP(X1746,'Department Detail'!$A$2:$F$5229,5,FALSE)</f>
        <v>T&amp;D Operations</v>
      </c>
      <c r="W1746" s="26"/>
      <c r="X1746">
        <v>7114</v>
      </c>
    </row>
    <row r="1747" spans="2:24" ht="15" thickBot="1" x14ac:dyDescent="0.35">
      <c r="B1747" s="57" t="s">
        <v>824</v>
      </c>
      <c r="C1747" s="57" t="s">
        <v>182</v>
      </c>
      <c r="D1747" s="193">
        <v>110.4</v>
      </c>
      <c r="F1747" s="76">
        <f>IF(AND(LEFT($C1747,4)&lt;&gt;"8310")*OR(_xlfn.IFNA(MATCH(LEFT($B1747,8),Reference!$E:$E,0),0),(_xlfn.IFNA(MATCH(MID($B1747,5,4),Reference!$E:$E,0),0))),$D1747,)</f>
        <v>0</v>
      </c>
      <c r="G1747" s="76">
        <f t="shared" si="155"/>
        <v>0</v>
      </c>
      <c r="H1747" s="76">
        <f t="shared" si="156"/>
        <v>0</v>
      </c>
      <c r="I1747" s="194">
        <f>IF(AND(F1747=0,G1747=0,H1747=0,_xlfn.IFNA(MATCH(LEFT($B1747,8),Reference!$G:$G,0),0)),0,
IF(AND(F1747=0,G1747=0,H1747=0,_xlfn.IFNA(MATCH(LEFT($B1747,8),Reference!$H:$H,0),0)),$D1747,
IF(AND(F1747=0,G1747=0,H1747=0,_xlfn.IFNA(MATCH(LEFT($C1747,4),Reference!$H:$H,0),0)),$D1747,
IF((AND(F1747=0,G1747=0,H1747=0,(_xlfn.IFNA(MATCH(LEFT($B1747,4),Reference!$H:$H,0),0)))),$D1747,
IF(AND(F1747=0,G1747=0,H1747=0,_xlfn.IFNA(MATCH(MID($B1747,5,4),Reference!$H:$H,0),0),LEFT($C1747,4)&lt;&gt;"8865"),$D1747,0)))))</f>
        <v>110.4</v>
      </c>
      <c r="J1747" s="76">
        <f t="shared" si="157"/>
        <v>0</v>
      </c>
      <c r="K1747" s="76">
        <f t="shared" si="158"/>
        <v>110.4</v>
      </c>
      <c r="L1747" s="76">
        <f t="shared" si="159"/>
        <v>0</v>
      </c>
      <c r="M1747" s="14" t="str">
        <f>IFERROR(IFERROR(INDEX(Reference!$C:$C,MATCH(VALUE(LEFT(B1747,(FIND("-",B1747,1)-1))),Reference!$B:$B,0)),INDEX(Reference!$C:$C,MATCH((LEFT(B1747,(FIND("-",B1747,1)-1))),Reference!$B:$B,0))),IFERROR(IF(FIND("-",B1747),"Asset Management",""),""))</f>
        <v>DBU/Sys Ops</v>
      </c>
      <c r="N1747" s="14" t="str">
        <f>_xlfn.IFNA(INDEX(Reference!$M:$N,MATCH($C1747,Reference!$M:$M,0),2),"Exclude")</f>
        <v>Nonlabor</v>
      </c>
      <c r="O1747" s="14" t="str">
        <f>VLOOKUP(X1747,'Department Detail'!$A$2:$F$5229,5,FALSE)</f>
        <v>T&amp;D Operations</v>
      </c>
      <c r="W1747" s="26"/>
      <c r="X1747">
        <v>7114</v>
      </c>
    </row>
    <row r="1748" spans="2:24" ht="15" thickBot="1" x14ac:dyDescent="0.35">
      <c r="B1748" s="57" t="s">
        <v>825</v>
      </c>
      <c r="C1748" s="57" t="s">
        <v>185</v>
      </c>
      <c r="D1748" s="193">
        <v>7178.5499999999993</v>
      </c>
      <c r="F1748" s="76">
        <f>IF(AND(LEFT($C1748,4)&lt;&gt;"8310")*OR(_xlfn.IFNA(MATCH(LEFT($B1748,8),Reference!$E:$E,0),0),(_xlfn.IFNA(MATCH(MID($B1748,5,4),Reference!$E:$E,0),0))),$D1748,)</f>
        <v>0</v>
      </c>
      <c r="G1748" s="76">
        <f t="shared" si="155"/>
        <v>0</v>
      </c>
      <c r="H1748" s="76">
        <f t="shared" si="156"/>
        <v>0</v>
      </c>
      <c r="I1748" s="194">
        <f>IF(AND(F1748=0,G1748=0,H1748=0,_xlfn.IFNA(MATCH(LEFT($B1748,8),Reference!$G:$G,0),0)),0,
IF(AND(F1748=0,G1748=0,H1748=0,_xlfn.IFNA(MATCH(LEFT($B1748,8),Reference!$H:$H,0),0)),$D1748,
IF(AND(F1748=0,G1748=0,H1748=0,_xlfn.IFNA(MATCH(LEFT($C1748,4),Reference!$H:$H,0),0)),$D1748,
IF((AND(F1748=0,G1748=0,H1748=0,(_xlfn.IFNA(MATCH(LEFT($B1748,4),Reference!$H:$H,0),0)))),$D1748,
IF(AND(F1748=0,G1748=0,H1748=0,_xlfn.IFNA(MATCH(MID($B1748,5,4),Reference!$H:$H,0),0),LEFT($C1748,4)&lt;&gt;"8865"),$D1748,0)))))</f>
        <v>0</v>
      </c>
      <c r="J1748" s="76">
        <f t="shared" si="157"/>
        <v>7178.5499999999993</v>
      </c>
      <c r="K1748" s="76">
        <f t="shared" si="158"/>
        <v>7178.5499999999993</v>
      </c>
      <c r="L1748" s="76">
        <f t="shared" si="159"/>
        <v>0</v>
      </c>
      <c r="M1748" s="14" t="str">
        <f>IFERROR(IFERROR(INDEX(Reference!$C:$C,MATCH(VALUE(LEFT(B1748,(FIND("-",B1748,1)-1))),Reference!$B:$B,0)),INDEX(Reference!$C:$C,MATCH((LEFT(B1748,(FIND("-",B1748,1)-1))),Reference!$B:$B,0))),IFERROR(IF(FIND("-",B1748),"Asset Management",""),""))</f>
        <v>DBU/Sys Ops</v>
      </c>
      <c r="N1748" s="14" t="str">
        <f>_xlfn.IFNA(INDEX(Reference!$M:$N,MATCH($C1748,Reference!$M:$M,0),2),"Exclude")</f>
        <v>NonUnion Labor</v>
      </c>
      <c r="O1748" s="14" t="str">
        <f>VLOOKUP(X1748,'Department Detail'!$A$2:$F$5229,5,FALSE)</f>
        <v>T&amp;D Operations</v>
      </c>
      <c r="W1748" s="26"/>
      <c r="X1748">
        <v>7114</v>
      </c>
    </row>
    <row r="1749" spans="2:24" ht="15" thickBot="1" x14ac:dyDescent="0.35">
      <c r="B1749" s="57" t="s">
        <v>825</v>
      </c>
      <c r="C1749" s="57" t="s">
        <v>186</v>
      </c>
      <c r="D1749" s="193">
        <v>40010.376000000004</v>
      </c>
      <c r="F1749" s="76">
        <f>IF(AND(LEFT($C1749,4)&lt;&gt;"8310")*OR(_xlfn.IFNA(MATCH(LEFT($B1749,8),Reference!$E:$E,0),0),(_xlfn.IFNA(MATCH(MID($B1749,5,4),Reference!$E:$E,0),0))),$D1749,)</f>
        <v>0</v>
      </c>
      <c r="G1749" s="76">
        <f t="shared" si="155"/>
        <v>0</v>
      </c>
      <c r="H1749" s="76">
        <f t="shared" si="156"/>
        <v>0</v>
      </c>
      <c r="I1749" s="194">
        <f>IF(AND(F1749=0,G1749=0,H1749=0,_xlfn.IFNA(MATCH(LEFT($B1749,8),Reference!$G:$G,0),0)),0,
IF(AND(F1749=0,G1749=0,H1749=0,_xlfn.IFNA(MATCH(LEFT($B1749,8),Reference!$H:$H,0),0)),$D1749,
IF(AND(F1749=0,G1749=0,H1749=0,_xlfn.IFNA(MATCH(LEFT($C1749,4),Reference!$H:$H,0),0)),$D1749,
IF((AND(F1749=0,G1749=0,H1749=0,(_xlfn.IFNA(MATCH(LEFT($B1749,4),Reference!$H:$H,0),0)))),$D1749,
IF(AND(F1749=0,G1749=0,H1749=0,_xlfn.IFNA(MATCH(MID($B1749,5,4),Reference!$H:$H,0),0),LEFT($C1749,4)&lt;&gt;"8865"),$D1749,0)))))</f>
        <v>0</v>
      </c>
      <c r="J1749" s="76">
        <f t="shared" si="157"/>
        <v>40010.376000000004</v>
      </c>
      <c r="K1749" s="76">
        <f t="shared" si="158"/>
        <v>40010.376000000004</v>
      </c>
      <c r="L1749" s="76">
        <f t="shared" si="159"/>
        <v>0</v>
      </c>
      <c r="M1749" s="14" t="str">
        <f>IFERROR(IFERROR(INDEX(Reference!$C:$C,MATCH(VALUE(LEFT(B1749,(FIND("-",B1749,1)-1))),Reference!$B:$B,0)),INDEX(Reference!$C:$C,MATCH((LEFT(B1749,(FIND("-",B1749,1)-1))),Reference!$B:$B,0))),IFERROR(IF(FIND("-",B1749),"Asset Management",""),""))</f>
        <v>DBU/Sys Ops</v>
      </c>
      <c r="N1749" s="14" t="str">
        <f>_xlfn.IFNA(INDEX(Reference!$M:$N,MATCH($C1749,Reference!$M:$M,0),2),"Exclude")</f>
        <v>Union Labor</v>
      </c>
      <c r="O1749" s="14" t="str">
        <f>VLOOKUP(X1749,'Department Detail'!$A$2:$F$5229,5,FALSE)</f>
        <v>T&amp;D Operations</v>
      </c>
      <c r="W1749" s="26"/>
      <c r="X1749">
        <v>7114</v>
      </c>
    </row>
    <row r="1750" spans="2:24" ht="15" thickBot="1" x14ac:dyDescent="0.35">
      <c r="B1750" s="57" t="s">
        <v>826</v>
      </c>
      <c r="C1750" s="57" t="s">
        <v>185</v>
      </c>
      <c r="D1750" s="193">
        <v>7159.3140000000003</v>
      </c>
      <c r="F1750" s="76">
        <f>IF(AND(LEFT($C1750,4)&lt;&gt;"8310")*OR(_xlfn.IFNA(MATCH(LEFT($B1750,8),Reference!$E:$E,0),0),(_xlfn.IFNA(MATCH(MID($B1750,5,4),Reference!$E:$E,0),0))),$D1750,)</f>
        <v>0</v>
      </c>
      <c r="G1750" s="76">
        <f t="shared" si="155"/>
        <v>0</v>
      </c>
      <c r="H1750" s="76">
        <f t="shared" si="156"/>
        <v>0</v>
      </c>
      <c r="I1750" s="194">
        <f>IF(AND(F1750=0,G1750=0,H1750=0,_xlfn.IFNA(MATCH(LEFT($B1750,8),Reference!$G:$G,0),0)),0,
IF(AND(F1750=0,G1750=0,H1750=0,_xlfn.IFNA(MATCH(LEFT($B1750,8),Reference!$H:$H,0),0)),$D1750,
IF(AND(F1750=0,G1750=0,H1750=0,_xlfn.IFNA(MATCH(LEFT($C1750,4),Reference!$H:$H,0),0)),$D1750,
IF((AND(F1750=0,G1750=0,H1750=0,(_xlfn.IFNA(MATCH(LEFT($B1750,4),Reference!$H:$H,0),0)))),$D1750,
IF(AND(F1750=0,G1750=0,H1750=0,_xlfn.IFNA(MATCH(MID($B1750,5,4),Reference!$H:$H,0),0),LEFT($C1750,4)&lt;&gt;"8865"),$D1750,0)))))</f>
        <v>0</v>
      </c>
      <c r="J1750" s="76">
        <f t="shared" si="157"/>
        <v>7159.3140000000003</v>
      </c>
      <c r="K1750" s="76">
        <f t="shared" si="158"/>
        <v>7159.3140000000003</v>
      </c>
      <c r="L1750" s="76">
        <f t="shared" si="159"/>
        <v>0</v>
      </c>
      <c r="M1750" s="14" t="str">
        <f>IFERROR(IFERROR(INDEX(Reference!$C:$C,MATCH(VALUE(LEFT(B1750,(FIND("-",B1750,1)-1))),Reference!$B:$B,0)),INDEX(Reference!$C:$C,MATCH((LEFT(B1750,(FIND("-",B1750,1)-1))),Reference!$B:$B,0))),IFERROR(IF(FIND("-",B1750),"Asset Management",""),""))</f>
        <v>DBU/Sys Ops</v>
      </c>
      <c r="N1750" s="14" t="str">
        <f>_xlfn.IFNA(INDEX(Reference!$M:$N,MATCH($C1750,Reference!$M:$M,0),2),"Exclude")</f>
        <v>NonUnion Labor</v>
      </c>
      <c r="O1750" s="14" t="str">
        <f>VLOOKUP(X1750,'Department Detail'!$A$2:$F$5229,5,FALSE)</f>
        <v>T&amp;D Operations</v>
      </c>
      <c r="W1750" s="26"/>
      <c r="X1750">
        <v>7114</v>
      </c>
    </row>
    <row r="1751" spans="2:24" ht="15" thickBot="1" x14ac:dyDescent="0.35">
      <c r="B1751" s="57" t="s">
        <v>826</v>
      </c>
      <c r="C1751" s="57" t="s">
        <v>186</v>
      </c>
      <c r="D1751" s="193">
        <v>36298.625999999997</v>
      </c>
      <c r="F1751" s="76">
        <f>IF(AND(LEFT($C1751,4)&lt;&gt;"8310")*OR(_xlfn.IFNA(MATCH(LEFT($B1751,8),Reference!$E:$E,0),0),(_xlfn.IFNA(MATCH(MID($B1751,5,4),Reference!$E:$E,0),0))),$D1751,)</f>
        <v>0</v>
      </c>
      <c r="G1751" s="76">
        <f t="shared" ref="G1751:G1814" si="160">IF(AND(ISNUMBER(SEARCH("5024*",B1751)),(F1751=0)),D1751,)</f>
        <v>0</v>
      </c>
      <c r="H1751" s="76">
        <f t="shared" ref="H1751:H1814" si="161">IF(AND(ISNUMBER(SEARCH("5025*",B1751)),(F1751=0)),D1751,)</f>
        <v>0</v>
      </c>
      <c r="I1751" s="194">
        <f>IF(AND(F1751=0,G1751=0,H1751=0,_xlfn.IFNA(MATCH(LEFT($B1751,8),Reference!$G:$G,0),0)),0,
IF(AND(F1751=0,G1751=0,H1751=0,_xlfn.IFNA(MATCH(LEFT($B1751,8),Reference!$H:$H,0),0)),$D1751,
IF(AND(F1751=0,G1751=0,H1751=0,_xlfn.IFNA(MATCH(LEFT($C1751,4),Reference!$H:$H,0),0)),$D1751,
IF((AND(F1751=0,G1751=0,H1751=0,(_xlfn.IFNA(MATCH(LEFT($B1751,4),Reference!$H:$H,0),0)))),$D1751,
IF(AND(F1751=0,G1751=0,H1751=0,_xlfn.IFNA(MATCH(MID($B1751,5,4),Reference!$H:$H,0),0),LEFT($C1751,4)&lt;&gt;"8865"),$D1751,0)))))</f>
        <v>0</v>
      </c>
      <c r="J1751" s="76">
        <f t="shared" ref="J1751:J1814" si="162">IF(AND(F1751=0,G1751=0,H1751=0,I1751=0),D1751,)</f>
        <v>36298.625999999997</v>
      </c>
      <c r="K1751" s="76">
        <f t="shared" ref="K1751:K1814" si="163">SUM(F1751:J1751)</f>
        <v>36298.625999999997</v>
      </c>
      <c r="L1751" s="76">
        <f t="shared" ref="L1751:L1814" si="164">K1751-D1751</f>
        <v>0</v>
      </c>
      <c r="M1751" s="14" t="str">
        <f>IFERROR(IFERROR(INDEX(Reference!$C:$C,MATCH(VALUE(LEFT(B1751,(FIND("-",B1751,1)-1))),Reference!$B:$B,0)),INDEX(Reference!$C:$C,MATCH((LEFT(B1751,(FIND("-",B1751,1)-1))),Reference!$B:$B,0))),IFERROR(IF(FIND("-",B1751),"Asset Management",""),""))</f>
        <v>DBU/Sys Ops</v>
      </c>
      <c r="N1751" s="14" t="str">
        <f>_xlfn.IFNA(INDEX(Reference!$M:$N,MATCH($C1751,Reference!$M:$M,0),2),"Exclude")</f>
        <v>Union Labor</v>
      </c>
      <c r="O1751" s="14" t="str">
        <f>VLOOKUP(X1751,'Department Detail'!$A$2:$F$5229,5,FALSE)</f>
        <v>T&amp;D Operations</v>
      </c>
      <c r="W1751" s="26"/>
      <c r="X1751">
        <v>7114</v>
      </c>
    </row>
    <row r="1752" spans="2:24" ht="15" thickBot="1" x14ac:dyDescent="0.35">
      <c r="B1752" s="57" t="s">
        <v>826</v>
      </c>
      <c r="C1752" s="57" t="s">
        <v>191</v>
      </c>
      <c r="D1752" s="193">
        <v>919.95</v>
      </c>
      <c r="F1752" s="76">
        <f>IF(AND(LEFT($C1752,4)&lt;&gt;"8310")*OR(_xlfn.IFNA(MATCH(LEFT($B1752,8),Reference!$E:$E,0),0),(_xlfn.IFNA(MATCH(MID($B1752,5,4),Reference!$E:$E,0),0))),$D1752,)</f>
        <v>0</v>
      </c>
      <c r="G1752" s="76">
        <f t="shared" si="160"/>
        <v>0</v>
      </c>
      <c r="H1752" s="76">
        <f t="shared" si="161"/>
        <v>0</v>
      </c>
      <c r="I1752" s="194">
        <f>IF(AND(F1752=0,G1752=0,H1752=0,_xlfn.IFNA(MATCH(LEFT($B1752,8),Reference!$G:$G,0),0)),0,
IF(AND(F1752=0,G1752=0,H1752=0,_xlfn.IFNA(MATCH(LEFT($B1752,8),Reference!$H:$H,0),0)),$D1752,
IF(AND(F1752=0,G1752=0,H1752=0,_xlfn.IFNA(MATCH(LEFT($C1752,4),Reference!$H:$H,0),0)),$D1752,
IF((AND(F1752=0,G1752=0,H1752=0,(_xlfn.IFNA(MATCH(LEFT($B1752,4),Reference!$H:$H,0),0)))),$D1752,
IF(AND(F1752=0,G1752=0,H1752=0,_xlfn.IFNA(MATCH(MID($B1752,5,4),Reference!$H:$H,0),0),LEFT($C1752,4)&lt;&gt;"8865"),$D1752,0)))))</f>
        <v>0</v>
      </c>
      <c r="J1752" s="76">
        <f t="shared" si="162"/>
        <v>919.95</v>
      </c>
      <c r="K1752" s="76">
        <f t="shared" si="163"/>
        <v>919.95</v>
      </c>
      <c r="L1752" s="76">
        <f t="shared" si="164"/>
        <v>0</v>
      </c>
      <c r="M1752" s="14" t="str">
        <f>IFERROR(IFERROR(INDEX(Reference!$C:$C,MATCH(VALUE(LEFT(B1752,(FIND("-",B1752,1)-1))),Reference!$B:$B,0)),INDEX(Reference!$C:$C,MATCH((LEFT(B1752,(FIND("-",B1752,1)-1))),Reference!$B:$B,0))),IFERROR(IF(FIND("-",B1752),"Asset Management",""),""))</f>
        <v>DBU/Sys Ops</v>
      </c>
      <c r="N1752" s="14" t="str">
        <f>_xlfn.IFNA(INDEX(Reference!$M:$N,MATCH($C1752,Reference!$M:$M,0),2),"Exclude")</f>
        <v>Union Labor</v>
      </c>
      <c r="O1752" s="14" t="str">
        <f>VLOOKUP(X1752,'Department Detail'!$A$2:$F$5229,5,FALSE)</f>
        <v>T&amp;D Operations</v>
      </c>
      <c r="W1752" s="26"/>
      <c r="X1752">
        <v>7114</v>
      </c>
    </row>
    <row r="1753" spans="2:24" ht="15" thickBot="1" x14ac:dyDescent="0.35">
      <c r="B1753" s="57" t="s">
        <v>827</v>
      </c>
      <c r="C1753" s="57" t="s">
        <v>244</v>
      </c>
      <c r="D1753" s="193">
        <v>320.2</v>
      </c>
      <c r="F1753" s="76">
        <f>IF(AND(LEFT($C1753,4)&lt;&gt;"8310")*OR(_xlfn.IFNA(MATCH(LEFT($B1753,8),Reference!$E:$E,0),0),(_xlfn.IFNA(MATCH(MID($B1753,5,4),Reference!$E:$E,0),0))),$D1753,)</f>
        <v>0</v>
      </c>
      <c r="G1753" s="76">
        <f t="shared" si="160"/>
        <v>0</v>
      </c>
      <c r="H1753" s="76">
        <f t="shared" si="161"/>
        <v>0</v>
      </c>
      <c r="I1753" s="194">
        <f>IF(AND(F1753=0,G1753=0,H1753=0,_xlfn.IFNA(MATCH(LEFT($B1753,8),Reference!$G:$G,0),0)),0,
IF(AND(F1753=0,G1753=0,H1753=0,_xlfn.IFNA(MATCH(LEFT($B1753,8),Reference!$H:$H,0),0)),$D1753,
IF(AND(F1753=0,G1753=0,H1753=0,_xlfn.IFNA(MATCH(LEFT($C1753,4),Reference!$H:$H,0),0)),$D1753,
IF((AND(F1753=0,G1753=0,H1753=0,(_xlfn.IFNA(MATCH(LEFT($B1753,4),Reference!$H:$H,0),0)))),$D1753,
IF(AND(F1753=0,G1753=0,H1753=0,_xlfn.IFNA(MATCH(MID($B1753,5,4),Reference!$H:$H,0),0),LEFT($C1753,4)&lt;&gt;"8865"),$D1753,0)))))</f>
        <v>320.2</v>
      </c>
      <c r="J1753" s="76">
        <f t="shared" si="162"/>
        <v>0</v>
      </c>
      <c r="K1753" s="76">
        <f t="shared" si="163"/>
        <v>320.2</v>
      </c>
      <c r="L1753" s="76">
        <f t="shared" si="164"/>
        <v>0</v>
      </c>
      <c r="M1753" s="14" t="str">
        <f>IFERROR(IFERROR(INDEX(Reference!$C:$C,MATCH(VALUE(LEFT(B1753,(FIND("-",B1753,1)-1))),Reference!$B:$B,0)),INDEX(Reference!$C:$C,MATCH((LEFT(B1753,(FIND("-",B1753,1)-1))),Reference!$B:$B,0))),IFERROR(IF(FIND("-",B1753),"Asset Management",""),""))</f>
        <v>DBU/Sys Ops</v>
      </c>
      <c r="N1753" s="14" t="str">
        <f>_xlfn.IFNA(INDEX(Reference!$M:$N,MATCH($C1753,Reference!$M:$M,0),2),"Exclude")</f>
        <v>Nonlabor</v>
      </c>
      <c r="O1753" s="14" t="str">
        <f>VLOOKUP(X1753,'Department Detail'!$A$2:$F$5229,5,FALSE)</f>
        <v>T&amp;D Operations</v>
      </c>
      <c r="W1753" s="26"/>
      <c r="X1753">
        <v>7114</v>
      </c>
    </row>
    <row r="1754" spans="2:24" ht="15" thickBot="1" x14ac:dyDescent="0.35">
      <c r="B1754" s="57" t="s">
        <v>827</v>
      </c>
      <c r="C1754" s="57" t="s">
        <v>200</v>
      </c>
      <c r="D1754" s="193">
        <v>-13453.472</v>
      </c>
      <c r="F1754" s="76">
        <f>IF(AND(LEFT($C1754,4)&lt;&gt;"8310")*OR(_xlfn.IFNA(MATCH(LEFT($B1754,8),Reference!$E:$E,0),0),(_xlfn.IFNA(MATCH(MID($B1754,5,4),Reference!$E:$E,0),0))),$D1754,)</f>
        <v>0</v>
      </c>
      <c r="G1754" s="76">
        <f t="shared" si="160"/>
        <v>0</v>
      </c>
      <c r="H1754" s="76">
        <f t="shared" si="161"/>
        <v>0</v>
      </c>
      <c r="I1754" s="194">
        <f>IF(AND(F1754=0,G1754=0,H1754=0,_xlfn.IFNA(MATCH(LEFT($B1754,8),Reference!$G:$G,0),0)),0,
IF(AND(F1754=0,G1754=0,H1754=0,_xlfn.IFNA(MATCH(LEFT($B1754,8),Reference!$H:$H,0),0)),$D1754,
IF(AND(F1754=0,G1754=0,H1754=0,_xlfn.IFNA(MATCH(LEFT($C1754,4),Reference!$H:$H,0),0)),$D1754,
IF((AND(F1754=0,G1754=0,H1754=0,(_xlfn.IFNA(MATCH(LEFT($B1754,4),Reference!$H:$H,0),0)))),$D1754,
IF(AND(F1754=0,G1754=0,H1754=0,_xlfn.IFNA(MATCH(MID($B1754,5,4),Reference!$H:$H,0),0),LEFT($C1754,4)&lt;&gt;"8865"),$D1754,0)))))</f>
        <v>-13453.472</v>
      </c>
      <c r="J1754" s="76">
        <f t="shared" si="162"/>
        <v>0</v>
      </c>
      <c r="K1754" s="76">
        <f t="shared" si="163"/>
        <v>-13453.472</v>
      </c>
      <c r="L1754" s="76">
        <f t="shared" si="164"/>
        <v>0</v>
      </c>
      <c r="M1754" s="14" t="str">
        <f>IFERROR(IFERROR(INDEX(Reference!$C:$C,MATCH(VALUE(LEFT(B1754,(FIND("-",B1754,1)-1))),Reference!$B:$B,0)),INDEX(Reference!$C:$C,MATCH((LEFT(B1754,(FIND("-",B1754,1)-1))),Reference!$B:$B,0))),IFERROR(IF(FIND("-",B1754),"Asset Management",""),""))</f>
        <v>DBU/Sys Ops</v>
      </c>
      <c r="N1754" s="14" t="str">
        <f>_xlfn.IFNA(INDEX(Reference!$M:$N,MATCH($C1754,Reference!$M:$M,0),2),"Exclude")</f>
        <v>Nonlabor</v>
      </c>
      <c r="O1754" s="14" t="str">
        <f>VLOOKUP(X1754,'Department Detail'!$A$2:$F$5229,5,FALSE)</f>
        <v>T&amp;D Operations</v>
      </c>
      <c r="W1754" s="26"/>
      <c r="X1754">
        <v>7114</v>
      </c>
    </row>
    <row r="1755" spans="2:24" ht="15" thickBot="1" x14ac:dyDescent="0.35">
      <c r="B1755" s="57" t="s">
        <v>827</v>
      </c>
      <c r="C1755" s="57" t="s">
        <v>190</v>
      </c>
      <c r="D1755" s="193">
        <v>197484.76</v>
      </c>
      <c r="F1755" s="76">
        <f>IF(AND(LEFT($C1755,4)&lt;&gt;"8310")*OR(_xlfn.IFNA(MATCH(LEFT($B1755,8),Reference!$E:$E,0),0),(_xlfn.IFNA(MATCH(MID($B1755,5,4),Reference!$E:$E,0),0))),$D1755,)</f>
        <v>0</v>
      </c>
      <c r="G1755" s="76">
        <f t="shared" si="160"/>
        <v>0</v>
      </c>
      <c r="H1755" s="76">
        <f t="shared" si="161"/>
        <v>0</v>
      </c>
      <c r="I1755" s="194">
        <f>IF(AND(F1755=0,G1755=0,H1755=0,_xlfn.IFNA(MATCH(LEFT($B1755,8),Reference!$G:$G,0),0)),0,
IF(AND(F1755=0,G1755=0,H1755=0,_xlfn.IFNA(MATCH(LEFT($B1755,8),Reference!$H:$H,0),0)),$D1755,
IF(AND(F1755=0,G1755=0,H1755=0,_xlfn.IFNA(MATCH(LEFT($C1755,4),Reference!$H:$H,0),0)),$D1755,
IF((AND(F1755=0,G1755=0,H1755=0,(_xlfn.IFNA(MATCH(LEFT($B1755,4),Reference!$H:$H,0),0)))),$D1755,
IF(AND(F1755=0,G1755=0,H1755=0,_xlfn.IFNA(MATCH(MID($B1755,5,4),Reference!$H:$H,0),0),LEFT($C1755,4)&lt;&gt;"8865"),$D1755,0)))))</f>
        <v>197484.76</v>
      </c>
      <c r="J1755" s="76">
        <f t="shared" si="162"/>
        <v>0</v>
      </c>
      <c r="K1755" s="76">
        <f t="shared" si="163"/>
        <v>197484.76</v>
      </c>
      <c r="L1755" s="76">
        <f t="shared" si="164"/>
        <v>0</v>
      </c>
      <c r="M1755" s="14" t="str">
        <f>IFERROR(IFERROR(INDEX(Reference!$C:$C,MATCH(VALUE(LEFT(B1755,(FIND("-",B1755,1)-1))),Reference!$B:$B,0)),INDEX(Reference!$C:$C,MATCH((LEFT(B1755,(FIND("-",B1755,1)-1))),Reference!$B:$B,0))),IFERROR(IF(FIND("-",B1755),"Asset Management",""),""))</f>
        <v>DBU/Sys Ops</v>
      </c>
      <c r="N1755" s="14" t="str">
        <f>_xlfn.IFNA(INDEX(Reference!$M:$N,MATCH($C1755,Reference!$M:$M,0),2),"Exclude")</f>
        <v>Nonlabor</v>
      </c>
      <c r="O1755" s="14" t="str">
        <f>VLOOKUP(X1755,'Department Detail'!$A$2:$F$5229,5,FALSE)</f>
        <v>T&amp;D Operations</v>
      </c>
      <c r="W1755" s="26"/>
      <c r="X1755">
        <v>7114</v>
      </c>
    </row>
    <row r="1756" spans="2:24" ht="15" thickBot="1" x14ac:dyDescent="0.35">
      <c r="B1756" s="57" t="s">
        <v>827</v>
      </c>
      <c r="C1756" s="57" t="s">
        <v>194</v>
      </c>
      <c r="D1756" s="193">
        <v>2800</v>
      </c>
      <c r="F1756" s="76">
        <f>IF(AND(LEFT($C1756,4)&lt;&gt;"8310")*OR(_xlfn.IFNA(MATCH(LEFT($B1756,8),Reference!$E:$E,0),0),(_xlfn.IFNA(MATCH(MID($B1756,5,4),Reference!$E:$E,0),0))),$D1756,)</f>
        <v>0</v>
      </c>
      <c r="G1756" s="76">
        <f t="shared" si="160"/>
        <v>0</v>
      </c>
      <c r="H1756" s="76">
        <f t="shared" si="161"/>
        <v>0</v>
      </c>
      <c r="I1756" s="194">
        <f>IF(AND(F1756=0,G1756=0,H1756=0,_xlfn.IFNA(MATCH(LEFT($B1756,8),Reference!$G:$G,0),0)),0,
IF(AND(F1756=0,G1756=0,H1756=0,_xlfn.IFNA(MATCH(LEFT($B1756,8),Reference!$H:$H,0),0)),$D1756,
IF(AND(F1756=0,G1756=0,H1756=0,_xlfn.IFNA(MATCH(LEFT($C1756,4),Reference!$H:$H,0),0)),$D1756,
IF((AND(F1756=0,G1756=0,H1756=0,(_xlfn.IFNA(MATCH(LEFT($B1756,4),Reference!$H:$H,0),0)))),$D1756,
IF(AND(F1756=0,G1756=0,H1756=0,_xlfn.IFNA(MATCH(MID($B1756,5,4),Reference!$H:$H,0),0),LEFT($C1756,4)&lt;&gt;"8865"),$D1756,0)))))</f>
        <v>2800</v>
      </c>
      <c r="J1756" s="76">
        <f t="shared" si="162"/>
        <v>0</v>
      </c>
      <c r="K1756" s="76">
        <f t="shared" si="163"/>
        <v>2800</v>
      </c>
      <c r="L1756" s="76">
        <f t="shared" si="164"/>
        <v>0</v>
      </c>
      <c r="M1756" s="14" t="str">
        <f>IFERROR(IFERROR(INDEX(Reference!$C:$C,MATCH(VALUE(LEFT(B1756,(FIND("-",B1756,1)-1))),Reference!$B:$B,0)),INDEX(Reference!$C:$C,MATCH((LEFT(B1756,(FIND("-",B1756,1)-1))),Reference!$B:$B,0))),IFERROR(IF(FIND("-",B1756),"Asset Management",""),""))</f>
        <v>DBU/Sys Ops</v>
      </c>
      <c r="N1756" s="14" t="str">
        <f>_xlfn.IFNA(INDEX(Reference!$M:$N,MATCH($C1756,Reference!$M:$M,0),2),"Exclude")</f>
        <v>Nonlabor</v>
      </c>
      <c r="O1756" s="14" t="str">
        <f>VLOOKUP(X1756,'Department Detail'!$A$2:$F$5229,5,FALSE)</f>
        <v>T&amp;D Operations</v>
      </c>
      <c r="W1756" s="26"/>
      <c r="X1756">
        <v>7114</v>
      </c>
    </row>
    <row r="1757" spans="2:24" ht="15" thickBot="1" x14ac:dyDescent="0.35">
      <c r="B1757" s="57" t="s">
        <v>827</v>
      </c>
      <c r="C1757" s="57" t="s">
        <v>185</v>
      </c>
      <c r="D1757" s="193">
        <v>107045.64200000001</v>
      </c>
      <c r="F1757" s="76">
        <f>IF(AND(LEFT($C1757,4)&lt;&gt;"8310")*OR(_xlfn.IFNA(MATCH(LEFT($B1757,8),Reference!$E:$E,0),0),(_xlfn.IFNA(MATCH(MID($B1757,5,4),Reference!$E:$E,0),0))),$D1757,)</f>
        <v>0</v>
      </c>
      <c r="G1757" s="76">
        <f t="shared" si="160"/>
        <v>0</v>
      </c>
      <c r="H1757" s="76">
        <f t="shared" si="161"/>
        <v>0</v>
      </c>
      <c r="I1757" s="194">
        <f>IF(AND(F1757=0,G1757=0,H1757=0,_xlfn.IFNA(MATCH(LEFT($B1757,8),Reference!$G:$G,0),0)),0,
IF(AND(F1757=0,G1757=0,H1757=0,_xlfn.IFNA(MATCH(LEFT($B1757,8),Reference!$H:$H,0),0)),$D1757,
IF(AND(F1757=0,G1757=0,H1757=0,_xlfn.IFNA(MATCH(LEFT($C1757,4),Reference!$H:$H,0),0)),$D1757,
IF((AND(F1757=0,G1757=0,H1757=0,(_xlfn.IFNA(MATCH(LEFT($B1757,4),Reference!$H:$H,0),0)))),$D1757,
IF(AND(F1757=0,G1757=0,H1757=0,_xlfn.IFNA(MATCH(MID($B1757,5,4),Reference!$H:$H,0),0),LEFT($C1757,4)&lt;&gt;"8865"),$D1757,0)))))</f>
        <v>107045.64200000001</v>
      </c>
      <c r="J1757" s="76">
        <f t="shared" si="162"/>
        <v>0</v>
      </c>
      <c r="K1757" s="76">
        <f t="shared" si="163"/>
        <v>107045.64200000001</v>
      </c>
      <c r="L1757" s="76">
        <f t="shared" si="164"/>
        <v>0</v>
      </c>
      <c r="M1757" s="14" t="str">
        <f>IFERROR(IFERROR(INDEX(Reference!$C:$C,MATCH(VALUE(LEFT(B1757,(FIND("-",B1757,1)-1))),Reference!$B:$B,0)),INDEX(Reference!$C:$C,MATCH((LEFT(B1757,(FIND("-",B1757,1)-1))),Reference!$B:$B,0))),IFERROR(IF(FIND("-",B1757),"Asset Management",""),""))</f>
        <v>DBU/Sys Ops</v>
      </c>
      <c r="N1757" s="14" t="str">
        <f>_xlfn.IFNA(INDEX(Reference!$M:$N,MATCH($C1757,Reference!$M:$M,0),2),"Exclude")</f>
        <v>NonUnion Labor</v>
      </c>
      <c r="O1757" s="14" t="str">
        <f>VLOOKUP(X1757,'Department Detail'!$A$2:$F$5229,5,FALSE)</f>
        <v>T&amp;D Operations</v>
      </c>
      <c r="W1757" s="26"/>
      <c r="X1757">
        <v>7114</v>
      </c>
    </row>
    <row r="1758" spans="2:24" ht="15" thickBot="1" x14ac:dyDescent="0.35">
      <c r="B1758" s="57" t="s">
        <v>827</v>
      </c>
      <c r="C1758" s="57" t="s">
        <v>186</v>
      </c>
      <c r="D1758" s="193">
        <v>632704</v>
      </c>
      <c r="F1758" s="76">
        <f>IF(AND(LEFT($C1758,4)&lt;&gt;"8310")*OR(_xlfn.IFNA(MATCH(LEFT($B1758,8),Reference!$E:$E,0),0),(_xlfn.IFNA(MATCH(MID($B1758,5,4),Reference!$E:$E,0),0))),$D1758,)</f>
        <v>0</v>
      </c>
      <c r="G1758" s="76">
        <f t="shared" si="160"/>
        <v>0</v>
      </c>
      <c r="H1758" s="76">
        <f t="shared" si="161"/>
        <v>0</v>
      </c>
      <c r="I1758" s="194">
        <f>IF(AND(F1758=0,G1758=0,H1758=0,_xlfn.IFNA(MATCH(LEFT($B1758,8),Reference!$G:$G,0),0)),0,
IF(AND(F1758=0,G1758=0,H1758=0,_xlfn.IFNA(MATCH(LEFT($B1758,8),Reference!$H:$H,0),0)),$D1758,
IF(AND(F1758=0,G1758=0,H1758=0,_xlfn.IFNA(MATCH(LEFT($C1758,4),Reference!$H:$H,0),0)),$D1758,
IF((AND(F1758=0,G1758=0,H1758=0,(_xlfn.IFNA(MATCH(LEFT($B1758,4),Reference!$H:$H,0),0)))),$D1758,
IF(AND(F1758=0,G1758=0,H1758=0,_xlfn.IFNA(MATCH(MID($B1758,5,4),Reference!$H:$H,0),0),LEFT($C1758,4)&lt;&gt;"8865"),$D1758,0)))))</f>
        <v>632704</v>
      </c>
      <c r="J1758" s="76">
        <f t="shared" si="162"/>
        <v>0</v>
      </c>
      <c r="K1758" s="76">
        <f t="shared" si="163"/>
        <v>632704</v>
      </c>
      <c r="L1758" s="76">
        <f t="shared" si="164"/>
        <v>0</v>
      </c>
      <c r="M1758" s="14" t="str">
        <f>IFERROR(IFERROR(INDEX(Reference!$C:$C,MATCH(VALUE(LEFT(B1758,(FIND("-",B1758,1)-1))),Reference!$B:$B,0)),INDEX(Reference!$C:$C,MATCH((LEFT(B1758,(FIND("-",B1758,1)-1))),Reference!$B:$B,0))),IFERROR(IF(FIND("-",B1758),"Asset Management",""),""))</f>
        <v>DBU/Sys Ops</v>
      </c>
      <c r="N1758" s="14" t="str">
        <f>_xlfn.IFNA(INDEX(Reference!$M:$N,MATCH($C1758,Reference!$M:$M,0),2),"Exclude")</f>
        <v>Union Labor</v>
      </c>
      <c r="O1758" s="14" t="str">
        <f>VLOOKUP(X1758,'Department Detail'!$A$2:$F$5229,5,FALSE)</f>
        <v>T&amp;D Operations</v>
      </c>
      <c r="W1758" s="26"/>
      <c r="X1758">
        <v>7114</v>
      </c>
    </row>
    <row r="1759" spans="2:24" ht="15" thickBot="1" x14ac:dyDescent="0.35">
      <c r="B1759" s="57" t="s">
        <v>827</v>
      </c>
      <c r="C1759" s="57" t="s">
        <v>197</v>
      </c>
      <c r="D1759" s="193">
        <v>1080</v>
      </c>
      <c r="F1759" s="76">
        <f>IF(AND(LEFT($C1759,4)&lt;&gt;"8310")*OR(_xlfn.IFNA(MATCH(LEFT($B1759,8),Reference!$E:$E,0),0),(_xlfn.IFNA(MATCH(MID($B1759,5,4),Reference!$E:$E,0),0))),$D1759,)</f>
        <v>0</v>
      </c>
      <c r="G1759" s="76">
        <f t="shared" si="160"/>
        <v>0</v>
      </c>
      <c r="H1759" s="76">
        <f t="shared" si="161"/>
        <v>0</v>
      </c>
      <c r="I1759" s="194">
        <f>IF(AND(F1759=0,G1759=0,H1759=0,_xlfn.IFNA(MATCH(LEFT($B1759,8),Reference!$G:$G,0),0)),0,
IF(AND(F1759=0,G1759=0,H1759=0,_xlfn.IFNA(MATCH(LEFT($B1759,8),Reference!$H:$H,0),0)),$D1759,
IF(AND(F1759=0,G1759=0,H1759=0,_xlfn.IFNA(MATCH(LEFT($C1759,4),Reference!$H:$H,0),0)),$D1759,
IF((AND(F1759=0,G1759=0,H1759=0,(_xlfn.IFNA(MATCH(LEFT($B1759,4),Reference!$H:$H,0),0)))),$D1759,
IF(AND(F1759=0,G1759=0,H1759=0,_xlfn.IFNA(MATCH(MID($B1759,5,4),Reference!$H:$H,0),0),LEFT($C1759,4)&lt;&gt;"8865"),$D1759,0)))))</f>
        <v>1080</v>
      </c>
      <c r="J1759" s="76">
        <f t="shared" si="162"/>
        <v>0</v>
      </c>
      <c r="K1759" s="76">
        <f t="shared" si="163"/>
        <v>1080</v>
      </c>
      <c r="L1759" s="76">
        <f t="shared" si="164"/>
        <v>0</v>
      </c>
      <c r="M1759" s="14" t="str">
        <f>IFERROR(IFERROR(INDEX(Reference!$C:$C,MATCH(VALUE(LEFT(B1759,(FIND("-",B1759,1)-1))),Reference!$B:$B,0)),INDEX(Reference!$C:$C,MATCH((LEFT(B1759,(FIND("-",B1759,1)-1))),Reference!$B:$B,0))),IFERROR(IF(FIND("-",B1759),"Asset Management",""),""))</f>
        <v>DBU/Sys Ops</v>
      </c>
      <c r="N1759" s="14" t="str">
        <f>_xlfn.IFNA(INDEX(Reference!$M:$N,MATCH($C1759,Reference!$M:$M,0),2),"Exclude")</f>
        <v>Union Labor</v>
      </c>
      <c r="O1759" s="14" t="str">
        <f>VLOOKUP(X1759,'Department Detail'!$A$2:$F$5229,5,FALSE)</f>
        <v>T&amp;D Operations</v>
      </c>
      <c r="W1759" s="26"/>
      <c r="X1759">
        <v>7114</v>
      </c>
    </row>
    <row r="1760" spans="2:24" ht="15" thickBot="1" x14ac:dyDescent="0.35">
      <c r="B1760" s="57" t="s">
        <v>827</v>
      </c>
      <c r="C1760" s="57" t="s">
        <v>201</v>
      </c>
      <c r="D1760" s="193">
        <v>7652.4560000000001</v>
      </c>
      <c r="F1760" s="76">
        <f>IF(AND(LEFT($C1760,4)&lt;&gt;"8310")*OR(_xlfn.IFNA(MATCH(LEFT($B1760,8),Reference!$E:$E,0),0),(_xlfn.IFNA(MATCH(MID($B1760,5,4),Reference!$E:$E,0),0))),$D1760,)</f>
        <v>0</v>
      </c>
      <c r="G1760" s="76">
        <f t="shared" si="160"/>
        <v>0</v>
      </c>
      <c r="H1760" s="76">
        <f t="shared" si="161"/>
        <v>0</v>
      </c>
      <c r="I1760" s="194">
        <f>IF(AND(F1760=0,G1760=0,H1760=0,_xlfn.IFNA(MATCH(LEFT($B1760,8),Reference!$G:$G,0),0)),0,
IF(AND(F1760=0,G1760=0,H1760=0,_xlfn.IFNA(MATCH(LEFT($B1760,8),Reference!$H:$H,0),0)),$D1760,
IF(AND(F1760=0,G1760=0,H1760=0,_xlfn.IFNA(MATCH(LEFT($C1760,4),Reference!$H:$H,0),0)),$D1760,
IF((AND(F1760=0,G1760=0,H1760=0,(_xlfn.IFNA(MATCH(LEFT($B1760,4),Reference!$H:$H,0),0)))),$D1760,
IF(AND(F1760=0,G1760=0,H1760=0,_xlfn.IFNA(MATCH(MID($B1760,5,4),Reference!$H:$H,0),0),LEFT($C1760,4)&lt;&gt;"8865"),$D1760,0)))))</f>
        <v>7652.4560000000001</v>
      </c>
      <c r="J1760" s="76">
        <f t="shared" si="162"/>
        <v>0</v>
      </c>
      <c r="K1760" s="76">
        <f t="shared" si="163"/>
        <v>7652.4560000000001</v>
      </c>
      <c r="L1760" s="76">
        <f t="shared" si="164"/>
        <v>0</v>
      </c>
      <c r="M1760" s="14" t="str">
        <f>IFERROR(IFERROR(INDEX(Reference!$C:$C,MATCH(VALUE(LEFT(B1760,(FIND("-",B1760,1)-1))),Reference!$B:$B,0)),INDEX(Reference!$C:$C,MATCH((LEFT(B1760,(FIND("-",B1760,1)-1))),Reference!$B:$B,0))),IFERROR(IF(FIND("-",B1760),"Asset Management",""),""))</f>
        <v>DBU/Sys Ops</v>
      </c>
      <c r="N1760" s="14" t="str">
        <f>_xlfn.IFNA(INDEX(Reference!$M:$N,MATCH($C1760,Reference!$M:$M,0),2),"Exclude")</f>
        <v>Nonlabor</v>
      </c>
      <c r="O1760" s="14" t="str">
        <f>VLOOKUP(X1760,'Department Detail'!$A$2:$F$5229,5,FALSE)</f>
        <v>T&amp;D Operations</v>
      </c>
      <c r="W1760" s="26"/>
      <c r="X1760">
        <v>7114</v>
      </c>
    </row>
    <row r="1761" spans="2:24" ht="15" thickBot="1" x14ac:dyDescent="0.35">
      <c r="B1761" s="57" t="s">
        <v>827</v>
      </c>
      <c r="C1761" s="57" t="s">
        <v>202</v>
      </c>
      <c r="D1761" s="193">
        <v>986.95200000000011</v>
      </c>
      <c r="F1761" s="76">
        <f>IF(AND(LEFT($C1761,4)&lt;&gt;"8310")*OR(_xlfn.IFNA(MATCH(LEFT($B1761,8),Reference!$E:$E,0),0),(_xlfn.IFNA(MATCH(MID($B1761,5,4),Reference!$E:$E,0),0))),$D1761,)</f>
        <v>0</v>
      </c>
      <c r="G1761" s="76">
        <f t="shared" si="160"/>
        <v>0</v>
      </c>
      <c r="H1761" s="76">
        <f t="shared" si="161"/>
        <v>0</v>
      </c>
      <c r="I1761" s="194">
        <f>IF(AND(F1761=0,G1761=0,H1761=0,_xlfn.IFNA(MATCH(LEFT($B1761,8),Reference!$G:$G,0),0)),0,
IF(AND(F1761=0,G1761=0,H1761=0,_xlfn.IFNA(MATCH(LEFT($B1761,8),Reference!$H:$H,0),0)),$D1761,
IF(AND(F1761=0,G1761=0,H1761=0,_xlfn.IFNA(MATCH(LEFT($C1761,4),Reference!$H:$H,0),0)),$D1761,
IF((AND(F1761=0,G1761=0,H1761=0,(_xlfn.IFNA(MATCH(LEFT($B1761,4),Reference!$H:$H,0),0)))),$D1761,
IF(AND(F1761=0,G1761=0,H1761=0,_xlfn.IFNA(MATCH(MID($B1761,5,4),Reference!$H:$H,0),0),LEFT($C1761,4)&lt;&gt;"8865"),$D1761,0)))))</f>
        <v>986.95200000000011</v>
      </c>
      <c r="J1761" s="76">
        <f t="shared" si="162"/>
        <v>0</v>
      </c>
      <c r="K1761" s="76">
        <f t="shared" si="163"/>
        <v>986.95200000000011</v>
      </c>
      <c r="L1761" s="76">
        <f t="shared" si="164"/>
        <v>0</v>
      </c>
      <c r="M1761" s="14" t="str">
        <f>IFERROR(IFERROR(INDEX(Reference!$C:$C,MATCH(VALUE(LEFT(B1761,(FIND("-",B1761,1)-1))),Reference!$B:$B,0)),INDEX(Reference!$C:$C,MATCH((LEFT(B1761,(FIND("-",B1761,1)-1))),Reference!$B:$B,0))),IFERROR(IF(FIND("-",B1761),"Asset Management",""),""))</f>
        <v>DBU/Sys Ops</v>
      </c>
      <c r="N1761" s="14" t="str">
        <f>_xlfn.IFNA(INDEX(Reference!$M:$N,MATCH($C1761,Reference!$M:$M,0),2),"Exclude")</f>
        <v>Nonlabor</v>
      </c>
      <c r="O1761" s="14" t="str">
        <f>VLOOKUP(X1761,'Department Detail'!$A$2:$F$5229,5,FALSE)</f>
        <v>T&amp;D Operations</v>
      </c>
      <c r="W1761" s="26"/>
      <c r="X1761">
        <v>7114</v>
      </c>
    </row>
    <row r="1762" spans="2:24" ht="15" thickBot="1" x14ac:dyDescent="0.35">
      <c r="B1762" s="57" t="s">
        <v>827</v>
      </c>
      <c r="C1762" s="57" t="s">
        <v>206</v>
      </c>
      <c r="D1762" s="193">
        <v>873.88200000000006</v>
      </c>
      <c r="F1762" s="76">
        <f>IF(AND(LEFT($C1762,4)&lt;&gt;"8310")*OR(_xlfn.IFNA(MATCH(LEFT($B1762,8),Reference!$E:$E,0),0),(_xlfn.IFNA(MATCH(MID($B1762,5,4),Reference!$E:$E,0),0))),$D1762,)</f>
        <v>0</v>
      </c>
      <c r="G1762" s="76">
        <f t="shared" si="160"/>
        <v>0</v>
      </c>
      <c r="H1762" s="76">
        <f t="shared" si="161"/>
        <v>0</v>
      </c>
      <c r="I1762" s="194">
        <f>IF(AND(F1762=0,G1762=0,H1762=0,_xlfn.IFNA(MATCH(LEFT($B1762,8),Reference!$G:$G,0),0)),0,
IF(AND(F1762=0,G1762=0,H1762=0,_xlfn.IFNA(MATCH(LEFT($B1762,8),Reference!$H:$H,0),0)),$D1762,
IF(AND(F1762=0,G1762=0,H1762=0,_xlfn.IFNA(MATCH(LEFT($C1762,4),Reference!$H:$H,0),0)),$D1762,
IF((AND(F1762=0,G1762=0,H1762=0,(_xlfn.IFNA(MATCH(LEFT($B1762,4),Reference!$H:$H,0),0)))),$D1762,
IF(AND(F1762=0,G1762=0,H1762=0,_xlfn.IFNA(MATCH(MID($B1762,5,4),Reference!$H:$H,0),0),LEFT($C1762,4)&lt;&gt;"8865"),$D1762,0)))))</f>
        <v>873.88200000000006</v>
      </c>
      <c r="J1762" s="76">
        <f t="shared" si="162"/>
        <v>0</v>
      </c>
      <c r="K1762" s="76">
        <f t="shared" si="163"/>
        <v>873.88200000000006</v>
      </c>
      <c r="L1762" s="76">
        <f t="shared" si="164"/>
        <v>0</v>
      </c>
      <c r="M1762" s="14" t="str">
        <f>IFERROR(IFERROR(INDEX(Reference!$C:$C,MATCH(VALUE(LEFT(B1762,(FIND("-",B1762,1)-1))),Reference!$B:$B,0)),INDEX(Reference!$C:$C,MATCH((LEFT(B1762,(FIND("-",B1762,1)-1))),Reference!$B:$B,0))),IFERROR(IF(FIND("-",B1762),"Asset Management",""),""))</f>
        <v>DBU/Sys Ops</v>
      </c>
      <c r="N1762" s="14" t="str">
        <f>_xlfn.IFNA(INDEX(Reference!$M:$N,MATCH($C1762,Reference!$M:$M,0),2),"Exclude")</f>
        <v>Nonlabor</v>
      </c>
      <c r="O1762" s="14" t="str">
        <f>VLOOKUP(X1762,'Department Detail'!$A$2:$F$5229,5,FALSE)</f>
        <v>T&amp;D Operations</v>
      </c>
      <c r="W1762" s="26"/>
      <c r="X1762">
        <v>7114</v>
      </c>
    </row>
    <row r="1763" spans="2:24" ht="15" thickBot="1" x14ac:dyDescent="0.35">
      <c r="B1763" s="57" t="s">
        <v>827</v>
      </c>
      <c r="C1763" s="57" t="s">
        <v>230</v>
      </c>
      <c r="D1763" s="193">
        <v>562.00000000000011</v>
      </c>
      <c r="F1763" s="76">
        <f>IF(AND(LEFT($C1763,4)&lt;&gt;"8310")*OR(_xlfn.IFNA(MATCH(LEFT($B1763,8),Reference!$E:$E,0),0),(_xlfn.IFNA(MATCH(MID($B1763,5,4),Reference!$E:$E,0),0))),$D1763,)</f>
        <v>0</v>
      </c>
      <c r="G1763" s="76">
        <f t="shared" si="160"/>
        <v>0</v>
      </c>
      <c r="H1763" s="76">
        <f t="shared" si="161"/>
        <v>0</v>
      </c>
      <c r="I1763" s="194">
        <f>IF(AND(F1763=0,G1763=0,H1763=0,_xlfn.IFNA(MATCH(LEFT($B1763,8),Reference!$G:$G,0),0)),0,
IF(AND(F1763=0,G1763=0,H1763=0,_xlfn.IFNA(MATCH(LEFT($B1763,8),Reference!$H:$H,0),0)),$D1763,
IF(AND(F1763=0,G1763=0,H1763=0,_xlfn.IFNA(MATCH(LEFT($C1763,4),Reference!$H:$H,0),0)),$D1763,
IF((AND(F1763=0,G1763=0,H1763=0,(_xlfn.IFNA(MATCH(LEFT($B1763,4),Reference!$H:$H,0),0)))),$D1763,
IF(AND(F1763=0,G1763=0,H1763=0,_xlfn.IFNA(MATCH(MID($B1763,5,4),Reference!$H:$H,0),0),LEFT($C1763,4)&lt;&gt;"8865"),$D1763,0)))))</f>
        <v>562.00000000000011</v>
      </c>
      <c r="J1763" s="76">
        <f t="shared" si="162"/>
        <v>0</v>
      </c>
      <c r="K1763" s="76">
        <f t="shared" si="163"/>
        <v>562.00000000000011</v>
      </c>
      <c r="L1763" s="76">
        <f t="shared" si="164"/>
        <v>0</v>
      </c>
      <c r="M1763" s="14" t="str">
        <f>IFERROR(IFERROR(INDEX(Reference!$C:$C,MATCH(VALUE(LEFT(B1763,(FIND("-",B1763,1)-1))),Reference!$B:$B,0)),INDEX(Reference!$C:$C,MATCH((LEFT(B1763,(FIND("-",B1763,1)-1))),Reference!$B:$B,0))),IFERROR(IF(FIND("-",B1763),"Asset Management",""),""))</f>
        <v>DBU/Sys Ops</v>
      </c>
      <c r="N1763" s="14" t="str">
        <f>_xlfn.IFNA(INDEX(Reference!$M:$N,MATCH($C1763,Reference!$M:$M,0),2),"Exclude")</f>
        <v>Nonlabor</v>
      </c>
      <c r="O1763" s="14" t="str">
        <f>VLOOKUP(X1763,'Department Detail'!$A$2:$F$5229,5,FALSE)</f>
        <v>T&amp;D Operations</v>
      </c>
      <c r="W1763" s="26"/>
      <c r="X1763">
        <v>7114</v>
      </c>
    </row>
    <row r="1764" spans="2:24" ht="15" thickBot="1" x14ac:dyDescent="0.35">
      <c r="B1764" s="57" t="s">
        <v>827</v>
      </c>
      <c r="C1764" s="57" t="s">
        <v>208</v>
      </c>
      <c r="D1764" s="193">
        <v>461.988</v>
      </c>
      <c r="F1764" s="76">
        <f>IF(AND(LEFT($C1764,4)&lt;&gt;"8310")*OR(_xlfn.IFNA(MATCH(LEFT($B1764,8),Reference!$E:$E,0),0),(_xlfn.IFNA(MATCH(MID($B1764,5,4),Reference!$E:$E,0),0))),$D1764,)</f>
        <v>0</v>
      </c>
      <c r="G1764" s="76">
        <f t="shared" si="160"/>
        <v>0</v>
      </c>
      <c r="H1764" s="76">
        <f t="shared" si="161"/>
        <v>0</v>
      </c>
      <c r="I1764" s="194">
        <f>IF(AND(F1764=0,G1764=0,H1764=0,_xlfn.IFNA(MATCH(LEFT($B1764,8),Reference!$G:$G,0),0)),0,
IF(AND(F1764=0,G1764=0,H1764=0,_xlfn.IFNA(MATCH(LEFT($B1764,8),Reference!$H:$H,0),0)),$D1764,
IF(AND(F1764=0,G1764=0,H1764=0,_xlfn.IFNA(MATCH(LEFT($C1764,4),Reference!$H:$H,0),0)),$D1764,
IF((AND(F1764=0,G1764=0,H1764=0,(_xlfn.IFNA(MATCH(LEFT($B1764,4),Reference!$H:$H,0),0)))),$D1764,
IF(AND(F1764=0,G1764=0,H1764=0,_xlfn.IFNA(MATCH(MID($B1764,5,4),Reference!$H:$H,0),0),LEFT($C1764,4)&lt;&gt;"8865"),$D1764,0)))))</f>
        <v>461.988</v>
      </c>
      <c r="J1764" s="76">
        <f t="shared" si="162"/>
        <v>0</v>
      </c>
      <c r="K1764" s="76">
        <f t="shared" si="163"/>
        <v>461.988</v>
      </c>
      <c r="L1764" s="76">
        <f t="shared" si="164"/>
        <v>0</v>
      </c>
      <c r="M1764" s="14" t="str">
        <f>IFERROR(IFERROR(INDEX(Reference!$C:$C,MATCH(VALUE(LEFT(B1764,(FIND("-",B1764,1)-1))),Reference!$B:$B,0)),INDEX(Reference!$C:$C,MATCH((LEFT(B1764,(FIND("-",B1764,1)-1))),Reference!$B:$B,0))),IFERROR(IF(FIND("-",B1764),"Asset Management",""),""))</f>
        <v>DBU/Sys Ops</v>
      </c>
      <c r="N1764" s="14" t="str">
        <f>_xlfn.IFNA(INDEX(Reference!$M:$N,MATCH($C1764,Reference!$M:$M,0),2),"Exclude")</f>
        <v>Inventory</v>
      </c>
      <c r="O1764" s="14" t="str">
        <f>VLOOKUP(X1764,'Department Detail'!$A$2:$F$5229,5,FALSE)</f>
        <v>T&amp;D Operations</v>
      </c>
      <c r="W1764" s="26"/>
      <c r="X1764">
        <v>7114</v>
      </c>
    </row>
    <row r="1765" spans="2:24" ht="15" thickBot="1" x14ac:dyDescent="0.35">
      <c r="B1765" s="57" t="s">
        <v>827</v>
      </c>
      <c r="C1765" s="57" t="s">
        <v>182</v>
      </c>
      <c r="D1765" s="193">
        <v>1001.248</v>
      </c>
      <c r="F1765" s="76">
        <f>IF(AND(LEFT($C1765,4)&lt;&gt;"8310")*OR(_xlfn.IFNA(MATCH(LEFT($B1765,8),Reference!$E:$E,0),0),(_xlfn.IFNA(MATCH(MID($B1765,5,4),Reference!$E:$E,0),0))),$D1765,)</f>
        <v>0</v>
      </c>
      <c r="G1765" s="76">
        <f t="shared" si="160"/>
        <v>0</v>
      </c>
      <c r="H1765" s="76">
        <f t="shared" si="161"/>
        <v>0</v>
      </c>
      <c r="I1765" s="194">
        <f>IF(AND(F1765=0,G1765=0,H1765=0,_xlfn.IFNA(MATCH(LEFT($B1765,8),Reference!$G:$G,0),0)),0,
IF(AND(F1765=0,G1765=0,H1765=0,_xlfn.IFNA(MATCH(LEFT($B1765,8),Reference!$H:$H,0),0)),$D1765,
IF(AND(F1765=0,G1765=0,H1765=0,_xlfn.IFNA(MATCH(LEFT($C1765,4),Reference!$H:$H,0),0)),$D1765,
IF((AND(F1765=0,G1765=0,H1765=0,(_xlfn.IFNA(MATCH(LEFT($B1765,4),Reference!$H:$H,0),0)))),$D1765,
IF(AND(F1765=0,G1765=0,H1765=0,_xlfn.IFNA(MATCH(MID($B1765,5,4),Reference!$H:$H,0),0),LEFT($C1765,4)&lt;&gt;"8865"),$D1765,0)))))</f>
        <v>1001.248</v>
      </c>
      <c r="J1765" s="76">
        <f t="shared" si="162"/>
        <v>0</v>
      </c>
      <c r="K1765" s="76">
        <f t="shared" si="163"/>
        <v>1001.248</v>
      </c>
      <c r="L1765" s="76">
        <f t="shared" si="164"/>
        <v>0</v>
      </c>
      <c r="M1765" s="14" t="str">
        <f>IFERROR(IFERROR(INDEX(Reference!$C:$C,MATCH(VALUE(LEFT(B1765,(FIND("-",B1765,1)-1))),Reference!$B:$B,0)),INDEX(Reference!$C:$C,MATCH((LEFT(B1765,(FIND("-",B1765,1)-1))),Reference!$B:$B,0))),IFERROR(IF(FIND("-",B1765),"Asset Management",""),""))</f>
        <v>DBU/Sys Ops</v>
      </c>
      <c r="N1765" s="14" t="str">
        <f>_xlfn.IFNA(INDEX(Reference!$M:$N,MATCH($C1765,Reference!$M:$M,0),2),"Exclude")</f>
        <v>Nonlabor</v>
      </c>
      <c r="O1765" s="14" t="str">
        <f>VLOOKUP(X1765,'Department Detail'!$A$2:$F$5229,5,FALSE)</f>
        <v>T&amp;D Operations</v>
      </c>
      <c r="W1765" s="26"/>
      <c r="X1765">
        <v>7114</v>
      </c>
    </row>
    <row r="1766" spans="2:24" ht="15" thickBot="1" x14ac:dyDescent="0.35">
      <c r="B1766" s="57" t="s">
        <v>827</v>
      </c>
      <c r="C1766" s="57" t="s">
        <v>213</v>
      </c>
      <c r="D1766" s="193">
        <v>1120.768</v>
      </c>
      <c r="F1766" s="76">
        <f>IF(AND(LEFT($C1766,4)&lt;&gt;"8310")*OR(_xlfn.IFNA(MATCH(LEFT($B1766,8),Reference!$E:$E,0),0),(_xlfn.IFNA(MATCH(MID($B1766,5,4),Reference!$E:$E,0),0))),$D1766,)</f>
        <v>0</v>
      </c>
      <c r="G1766" s="76">
        <f t="shared" si="160"/>
        <v>0</v>
      </c>
      <c r="H1766" s="76">
        <f t="shared" si="161"/>
        <v>0</v>
      </c>
      <c r="I1766" s="194">
        <f>IF(AND(F1766=0,G1766=0,H1766=0,_xlfn.IFNA(MATCH(LEFT($B1766,8),Reference!$G:$G,0),0)),0,
IF(AND(F1766=0,G1766=0,H1766=0,_xlfn.IFNA(MATCH(LEFT($B1766,8),Reference!$H:$H,0),0)),$D1766,
IF(AND(F1766=0,G1766=0,H1766=0,_xlfn.IFNA(MATCH(LEFT($C1766,4),Reference!$H:$H,0),0)),$D1766,
IF((AND(F1766=0,G1766=0,H1766=0,(_xlfn.IFNA(MATCH(LEFT($B1766,4),Reference!$H:$H,0),0)))),$D1766,
IF(AND(F1766=0,G1766=0,H1766=0,_xlfn.IFNA(MATCH(MID($B1766,5,4),Reference!$H:$H,0),0),LEFT($C1766,4)&lt;&gt;"8865"),$D1766,0)))))</f>
        <v>1120.768</v>
      </c>
      <c r="J1766" s="76">
        <f t="shared" si="162"/>
        <v>0</v>
      </c>
      <c r="K1766" s="76">
        <f t="shared" si="163"/>
        <v>1120.768</v>
      </c>
      <c r="L1766" s="76">
        <f t="shared" si="164"/>
        <v>0</v>
      </c>
      <c r="M1766" s="14" t="str">
        <f>IFERROR(IFERROR(INDEX(Reference!$C:$C,MATCH(VALUE(LEFT(B1766,(FIND("-",B1766,1)-1))),Reference!$B:$B,0)),INDEX(Reference!$C:$C,MATCH((LEFT(B1766,(FIND("-",B1766,1)-1))),Reference!$B:$B,0))),IFERROR(IF(FIND("-",B1766),"Asset Management",""),""))</f>
        <v>DBU/Sys Ops</v>
      </c>
      <c r="N1766" s="14" t="str">
        <f>_xlfn.IFNA(INDEX(Reference!$M:$N,MATCH($C1766,Reference!$M:$M,0),2),"Exclude")</f>
        <v>Nonlabor</v>
      </c>
      <c r="O1766" s="14" t="str">
        <f>VLOOKUP(X1766,'Department Detail'!$A$2:$F$5229,5,FALSE)</f>
        <v>T&amp;D Operations</v>
      </c>
      <c r="W1766" s="26"/>
      <c r="X1766">
        <v>7114</v>
      </c>
    </row>
    <row r="1767" spans="2:24" ht="15" thickBot="1" x14ac:dyDescent="0.35">
      <c r="B1767" s="57" t="s">
        <v>827</v>
      </c>
      <c r="C1767" s="57" t="s">
        <v>258</v>
      </c>
      <c r="D1767" s="193">
        <v>84.39</v>
      </c>
      <c r="F1767" s="76">
        <f>IF(AND(LEFT($C1767,4)&lt;&gt;"8310")*OR(_xlfn.IFNA(MATCH(LEFT($B1767,8),Reference!$E:$E,0),0),(_xlfn.IFNA(MATCH(MID($B1767,5,4),Reference!$E:$E,0),0))),$D1767,)</f>
        <v>0</v>
      </c>
      <c r="G1767" s="76">
        <f t="shared" si="160"/>
        <v>0</v>
      </c>
      <c r="H1767" s="76">
        <f t="shared" si="161"/>
        <v>0</v>
      </c>
      <c r="I1767" s="194">
        <f>IF(AND(F1767=0,G1767=0,H1767=0,_xlfn.IFNA(MATCH(LEFT($B1767,8),Reference!$G:$G,0),0)),0,
IF(AND(F1767=0,G1767=0,H1767=0,_xlfn.IFNA(MATCH(LEFT($B1767,8),Reference!$H:$H,0),0)),$D1767,
IF(AND(F1767=0,G1767=0,H1767=0,_xlfn.IFNA(MATCH(LEFT($C1767,4),Reference!$H:$H,0),0)),$D1767,
IF((AND(F1767=0,G1767=0,H1767=0,(_xlfn.IFNA(MATCH(LEFT($B1767,4),Reference!$H:$H,0),0)))),$D1767,
IF(AND(F1767=0,G1767=0,H1767=0,_xlfn.IFNA(MATCH(MID($B1767,5,4),Reference!$H:$H,0),0),LEFT($C1767,4)&lt;&gt;"8865"),$D1767,0)))))</f>
        <v>84.39</v>
      </c>
      <c r="J1767" s="76">
        <f t="shared" si="162"/>
        <v>0</v>
      </c>
      <c r="K1767" s="76">
        <f t="shared" si="163"/>
        <v>84.39</v>
      </c>
      <c r="L1767" s="76">
        <f t="shared" si="164"/>
        <v>0</v>
      </c>
      <c r="M1767" s="14" t="str">
        <f>IFERROR(IFERROR(INDEX(Reference!$C:$C,MATCH(VALUE(LEFT(B1767,(FIND("-",B1767,1)-1))),Reference!$B:$B,0)),INDEX(Reference!$C:$C,MATCH((LEFT(B1767,(FIND("-",B1767,1)-1))),Reference!$B:$B,0))),IFERROR(IF(FIND("-",B1767),"Asset Management",""),""))</f>
        <v>DBU/Sys Ops</v>
      </c>
      <c r="N1767" s="14" t="str">
        <f>_xlfn.IFNA(INDEX(Reference!$M:$N,MATCH($C1767,Reference!$M:$M,0),2),"Exclude")</f>
        <v>Nonlabor</v>
      </c>
      <c r="O1767" s="14" t="str">
        <f>VLOOKUP(X1767,'Department Detail'!$A$2:$F$5229,5,FALSE)</f>
        <v>T&amp;D Operations</v>
      </c>
      <c r="W1767" s="26"/>
      <c r="X1767">
        <v>7114</v>
      </c>
    </row>
    <row r="1768" spans="2:24" ht="15" thickBot="1" x14ac:dyDescent="0.35">
      <c r="B1768" s="57" t="s">
        <v>827</v>
      </c>
      <c r="C1768" s="57" t="s">
        <v>191</v>
      </c>
      <c r="D1768" s="193">
        <v>111839.47600000001</v>
      </c>
      <c r="F1768" s="76">
        <f>IF(AND(LEFT($C1768,4)&lt;&gt;"8310")*OR(_xlfn.IFNA(MATCH(LEFT($B1768,8),Reference!$E:$E,0),0),(_xlfn.IFNA(MATCH(MID($B1768,5,4),Reference!$E:$E,0),0))),$D1768,)</f>
        <v>0</v>
      </c>
      <c r="G1768" s="76">
        <f t="shared" si="160"/>
        <v>0</v>
      </c>
      <c r="H1768" s="76">
        <f t="shared" si="161"/>
        <v>0</v>
      </c>
      <c r="I1768" s="194">
        <f>IF(AND(F1768=0,G1768=0,H1768=0,_xlfn.IFNA(MATCH(LEFT($B1768,8),Reference!$G:$G,0),0)),0,
IF(AND(F1768=0,G1768=0,H1768=0,_xlfn.IFNA(MATCH(LEFT($B1768,8),Reference!$H:$H,0),0)),$D1768,
IF(AND(F1768=0,G1768=0,H1768=0,_xlfn.IFNA(MATCH(LEFT($C1768,4),Reference!$H:$H,0),0)),$D1768,
IF((AND(F1768=0,G1768=0,H1768=0,(_xlfn.IFNA(MATCH(LEFT($B1768,4),Reference!$H:$H,0),0)))),$D1768,
IF(AND(F1768=0,G1768=0,H1768=0,_xlfn.IFNA(MATCH(MID($B1768,5,4),Reference!$H:$H,0),0),LEFT($C1768,4)&lt;&gt;"8865"),$D1768,0)))))</f>
        <v>111839.47600000001</v>
      </c>
      <c r="J1768" s="76">
        <f t="shared" si="162"/>
        <v>0</v>
      </c>
      <c r="K1768" s="76">
        <f t="shared" si="163"/>
        <v>111839.47600000001</v>
      </c>
      <c r="L1768" s="76">
        <f t="shared" si="164"/>
        <v>0</v>
      </c>
      <c r="M1768" s="14" t="str">
        <f>IFERROR(IFERROR(INDEX(Reference!$C:$C,MATCH(VALUE(LEFT(B1768,(FIND("-",B1768,1)-1))),Reference!$B:$B,0)),INDEX(Reference!$C:$C,MATCH((LEFT(B1768,(FIND("-",B1768,1)-1))),Reference!$B:$B,0))),IFERROR(IF(FIND("-",B1768),"Asset Management",""),""))</f>
        <v>DBU/Sys Ops</v>
      </c>
      <c r="N1768" s="14" t="str">
        <f>_xlfn.IFNA(INDEX(Reference!$M:$N,MATCH($C1768,Reference!$M:$M,0),2),"Exclude")</f>
        <v>Union Labor</v>
      </c>
      <c r="O1768" s="14" t="str">
        <f>VLOOKUP(X1768,'Department Detail'!$A$2:$F$5229,5,FALSE)</f>
        <v>T&amp;D Operations</v>
      </c>
      <c r="W1768" s="26"/>
      <c r="X1768">
        <v>7114</v>
      </c>
    </row>
    <row r="1769" spans="2:24" ht="15" thickBot="1" x14ac:dyDescent="0.35">
      <c r="B1769" s="57" t="s">
        <v>828</v>
      </c>
      <c r="C1769" s="57" t="s">
        <v>244</v>
      </c>
      <c r="D1769" s="193">
        <v>0.2</v>
      </c>
      <c r="F1769" s="76">
        <f>IF(AND(LEFT($C1769,4)&lt;&gt;"8310")*OR(_xlfn.IFNA(MATCH(LEFT($B1769,8),Reference!$E:$E,0),0),(_xlfn.IFNA(MATCH(MID($B1769,5,4),Reference!$E:$E,0),0))),$D1769,)</f>
        <v>0</v>
      </c>
      <c r="G1769" s="76">
        <f t="shared" si="160"/>
        <v>0</v>
      </c>
      <c r="H1769" s="76">
        <f t="shared" si="161"/>
        <v>0</v>
      </c>
      <c r="I1769" s="194">
        <f>IF(AND(F1769=0,G1769=0,H1769=0,_xlfn.IFNA(MATCH(LEFT($B1769,8),Reference!$G:$G,0),0)),0,
IF(AND(F1769=0,G1769=0,H1769=0,_xlfn.IFNA(MATCH(LEFT($B1769,8),Reference!$H:$H,0),0)),$D1769,
IF(AND(F1769=0,G1769=0,H1769=0,_xlfn.IFNA(MATCH(LEFT($C1769,4),Reference!$H:$H,0),0)),$D1769,
IF((AND(F1769=0,G1769=0,H1769=0,(_xlfn.IFNA(MATCH(LEFT($B1769,4),Reference!$H:$H,0),0)))),$D1769,
IF(AND(F1769=0,G1769=0,H1769=0,_xlfn.IFNA(MATCH(MID($B1769,5,4),Reference!$H:$H,0),0),LEFT($C1769,4)&lt;&gt;"8865"),$D1769,0)))))</f>
        <v>0.2</v>
      </c>
      <c r="J1769" s="76">
        <f t="shared" si="162"/>
        <v>0</v>
      </c>
      <c r="K1769" s="76">
        <f t="shared" si="163"/>
        <v>0.2</v>
      </c>
      <c r="L1769" s="76">
        <f t="shared" si="164"/>
        <v>0</v>
      </c>
      <c r="M1769" s="14" t="str">
        <f>IFERROR(IFERROR(INDEX(Reference!$C:$C,MATCH(VALUE(LEFT(B1769,(FIND("-",B1769,1)-1))),Reference!$B:$B,0)),INDEX(Reference!$C:$C,MATCH((LEFT(B1769,(FIND("-",B1769,1)-1))),Reference!$B:$B,0))),IFERROR(IF(FIND("-",B1769),"Asset Management",""),""))</f>
        <v>DBU/Sys Ops</v>
      </c>
      <c r="N1769" s="14" t="str">
        <f>_xlfn.IFNA(INDEX(Reference!$M:$N,MATCH($C1769,Reference!$M:$M,0),2),"Exclude")</f>
        <v>Nonlabor</v>
      </c>
      <c r="O1769" s="14" t="str">
        <f>VLOOKUP(X1769,'Department Detail'!$A$2:$F$5229,5,FALSE)</f>
        <v>T&amp;D Operations</v>
      </c>
      <c r="W1769" s="26"/>
      <c r="X1769">
        <v>7114</v>
      </c>
    </row>
    <row r="1770" spans="2:24" ht="15" thickBot="1" x14ac:dyDescent="0.35">
      <c r="B1770" s="57" t="s">
        <v>828</v>
      </c>
      <c r="C1770" s="57" t="s">
        <v>200</v>
      </c>
      <c r="D1770" s="193">
        <v>0.19999999999999998</v>
      </c>
      <c r="F1770" s="76">
        <f>IF(AND(LEFT($C1770,4)&lt;&gt;"8310")*OR(_xlfn.IFNA(MATCH(LEFT($B1770,8),Reference!$E:$E,0),0),(_xlfn.IFNA(MATCH(MID($B1770,5,4),Reference!$E:$E,0),0))),$D1770,)</f>
        <v>0</v>
      </c>
      <c r="G1770" s="76">
        <f t="shared" si="160"/>
        <v>0</v>
      </c>
      <c r="H1770" s="76">
        <f t="shared" si="161"/>
        <v>0</v>
      </c>
      <c r="I1770" s="194">
        <f>IF(AND(F1770=0,G1770=0,H1770=0,_xlfn.IFNA(MATCH(LEFT($B1770,8),Reference!$G:$G,0),0)),0,
IF(AND(F1770=0,G1770=0,H1770=0,_xlfn.IFNA(MATCH(LEFT($B1770,8),Reference!$H:$H,0),0)),$D1770,
IF(AND(F1770=0,G1770=0,H1770=0,_xlfn.IFNA(MATCH(LEFT($C1770,4),Reference!$H:$H,0),0)),$D1770,
IF((AND(F1770=0,G1770=0,H1770=0,(_xlfn.IFNA(MATCH(LEFT($B1770,4),Reference!$H:$H,0),0)))),$D1770,
IF(AND(F1770=0,G1770=0,H1770=0,_xlfn.IFNA(MATCH(MID($B1770,5,4),Reference!$H:$H,0),0),LEFT($C1770,4)&lt;&gt;"8865"),$D1770,0)))))</f>
        <v>0.19999999999999998</v>
      </c>
      <c r="J1770" s="76">
        <f t="shared" si="162"/>
        <v>0</v>
      </c>
      <c r="K1770" s="76">
        <f t="shared" si="163"/>
        <v>0.19999999999999998</v>
      </c>
      <c r="L1770" s="76">
        <f t="shared" si="164"/>
        <v>0</v>
      </c>
      <c r="M1770" s="14" t="str">
        <f>IFERROR(IFERROR(INDEX(Reference!$C:$C,MATCH(VALUE(LEFT(B1770,(FIND("-",B1770,1)-1))),Reference!$B:$B,0)),INDEX(Reference!$C:$C,MATCH((LEFT(B1770,(FIND("-",B1770,1)-1))),Reference!$B:$B,0))),IFERROR(IF(FIND("-",B1770),"Asset Management",""),""))</f>
        <v>DBU/Sys Ops</v>
      </c>
      <c r="N1770" s="14" t="str">
        <f>_xlfn.IFNA(INDEX(Reference!$M:$N,MATCH($C1770,Reference!$M:$M,0),2),"Exclude")</f>
        <v>Nonlabor</v>
      </c>
      <c r="O1770" s="14" t="str">
        <f>VLOOKUP(X1770,'Department Detail'!$A$2:$F$5229,5,FALSE)</f>
        <v>T&amp;D Operations</v>
      </c>
      <c r="W1770" s="26"/>
      <c r="X1770">
        <v>7114</v>
      </c>
    </row>
    <row r="1771" spans="2:24" ht="15" thickBot="1" x14ac:dyDescent="0.35">
      <c r="B1771" s="57" t="s">
        <v>828</v>
      </c>
      <c r="C1771" s="57" t="s">
        <v>194</v>
      </c>
      <c r="D1771" s="193">
        <v>280</v>
      </c>
      <c r="F1771" s="76">
        <f>IF(AND(LEFT($C1771,4)&lt;&gt;"8310")*OR(_xlfn.IFNA(MATCH(LEFT($B1771,8),Reference!$E:$E,0),0),(_xlfn.IFNA(MATCH(MID($B1771,5,4),Reference!$E:$E,0),0))),$D1771,)</f>
        <v>0</v>
      </c>
      <c r="G1771" s="76">
        <f t="shared" si="160"/>
        <v>0</v>
      </c>
      <c r="H1771" s="76">
        <f t="shared" si="161"/>
        <v>0</v>
      </c>
      <c r="I1771" s="194">
        <f>IF(AND(F1771=0,G1771=0,H1771=0,_xlfn.IFNA(MATCH(LEFT($B1771,8),Reference!$G:$G,0),0)),0,
IF(AND(F1771=0,G1771=0,H1771=0,_xlfn.IFNA(MATCH(LEFT($B1771,8),Reference!$H:$H,0),0)),$D1771,
IF(AND(F1771=0,G1771=0,H1771=0,_xlfn.IFNA(MATCH(LEFT($C1771,4),Reference!$H:$H,0),0)),$D1771,
IF((AND(F1771=0,G1771=0,H1771=0,(_xlfn.IFNA(MATCH(LEFT($B1771,4),Reference!$H:$H,0),0)))),$D1771,
IF(AND(F1771=0,G1771=0,H1771=0,_xlfn.IFNA(MATCH(MID($B1771,5,4),Reference!$H:$H,0),0),LEFT($C1771,4)&lt;&gt;"8865"),$D1771,0)))))</f>
        <v>280</v>
      </c>
      <c r="J1771" s="76">
        <f t="shared" si="162"/>
        <v>0</v>
      </c>
      <c r="K1771" s="76">
        <f t="shared" si="163"/>
        <v>280</v>
      </c>
      <c r="L1771" s="76">
        <f t="shared" si="164"/>
        <v>0</v>
      </c>
      <c r="M1771" s="14" t="str">
        <f>IFERROR(IFERROR(INDEX(Reference!$C:$C,MATCH(VALUE(LEFT(B1771,(FIND("-",B1771,1)-1))),Reference!$B:$B,0)),INDEX(Reference!$C:$C,MATCH((LEFT(B1771,(FIND("-",B1771,1)-1))),Reference!$B:$B,0))),IFERROR(IF(FIND("-",B1771),"Asset Management",""),""))</f>
        <v>DBU/Sys Ops</v>
      </c>
      <c r="N1771" s="14" t="str">
        <f>_xlfn.IFNA(INDEX(Reference!$M:$N,MATCH($C1771,Reference!$M:$M,0),2),"Exclude")</f>
        <v>Nonlabor</v>
      </c>
      <c r="O1771" s="14" t="str">
        <f>VLOOKUP(X1771,'Department Detail'!$A$2:$F$5229,5,FALSE)</f>
        <v>T&amp;D Operations</v>
      </c>
      <c r="W1771" s="26"/>
      <c r="X1771">
        <v>7114</v>
      </c>
    </row>
    <row r="1772" spans="2:24" ht="15" thickBot="1" x14ac:dyDescent="0.35">
      <c r="B1772" s="57" t="s">
        <v>828</v>
      </c>
      <c r="C1772" s="57" t="s">
        <v>185</v>
      </c>
      <c r="D1772" s="193">
        <v>39188.51</v>
      </c>
      <c r="F1772" s="76">
        <f>IF(AND(LEFT($C1772,4)&lt;&gt;"8310")*OR(_xlfn.IFNA(MATCH(LEFT($B1772,8),Reference!$E:$E,0),0),(_xlfn.IFNA(MATCH(MID($B1772,5,4),Reference!$E:$E,0),0))),$D1772,)</f>
        <v>0</v>
      </c>
      <c r="G1772" s="76">
        <f t="shared" si="160"/>
        <v>0</v>
      </c>
      <c r="H1772" s="76">
        <f t="shared" si="161"/>
        <v>0</v>
      </c>
      <c r="I1772" s="194">
        <f>IF(AND(F1772=0,G1772=0,H1772=0,_xlfn.IFNA(MATCH(LEFT($B1772,8),Reference!$G:$G,0),0)),0,
IF(AND(F1772=0,G1772=0,H1772=0,_xlfn.IFNA(MATCH(LEFT($B1772,8),Reference!$H:$H,0),0)),$D1772,
IF(AND(F1772=0,G1772=0,H1772=0,_xlfn.IFNA(MATCH(LEFT($C1772,4),Reference!$H:$H,0),0)),$D1772,
IF((AND(F1772=0,G1772=0,H1772=0,(_xlfn.IFNA(MATCH(LEFT($B1772,4),Reference!$H:$H,0),0)))),$D1772,
IF(AND(F1772=0,G1772=0,H1772=0,_xlfn.IFNA(MATCH(MID($B1772,5,4),Reference!$H:$H,0),0),LEFT($C1772,4)&lt;&gt;"8865"),$D1772,0)))))</f>
        <v>39188.51</v>
      </c>
      <c r="J1772" s="76">
        <f t="shared" si="162"/>
        <v>0</v>
      </c>
      <c r="K1772" s="76">
        <f t="shared" si="163"/>
        <v>39188.51</v>
      </c>
      <c r="L1772" s="76">
        <f t="shared" si="164"/>
        <v>0</v>
      </c>
      <c r="M1772" s="14" t="str">
        <f>IFERROR(IFERROR(INDEX(Reference!$C:$C,MATCH(VALUE(LEFT(B1772,(FIND("-",B1772,1)-1))),Reference!$B:$B,0)),INDEX(Reference!$C:$C,MATCH((LEFT(B1772,(FIND("-",B1772,1)-1))),Reference!$B:$B,0))),IFERROR(IF(FIND("-",B1772),"Asset Management",""),""))</f>
        <v>DBU/Sys Ops</v>
      </c>
      <c r="N1772" s="14" t="str">
        <f>_xlfn.IFNA(INDEX(Reference!$M:$N,MATCH($C1772,Reference!$M:$M,0),2),"Exclude")</f>
        <v>NonUnion Labor</v>
      </c>
      <c r="O1772" s="14" t="str">
        <f>VLOOKUP(X1772,'Department Detail'!$A$2:$F$5229,5,FALSE)</f>
        <v>T&amp;D Operations</v>
      </c>
      <c r="W1772" s="26"/>
      <c r="X1772">
        <v>7114</v>
      </c>
    </row>
    <row r="1773" spans="2:24" ht="15" thickBot="1" x14ac:dyDescent="0.35">
      <c r="B1773" s="57" t="s">
        <v>828</v>
      </c>
      <c r="C1773" s="57" t="s">
        <v>186</v>
      </c>
      <c r="D1773" s="193">
        <v>728875.15199999989</v>
      </c>
      <c r="F1773" s="76">
        <f>IF(AND(LEFT($C1773,4)&lt;&gt;"8310")*OR(_xlfn.IFNA(MATCH(LEFT($B1773,8),Reference!$E:$E,0),0),(_xlfn.IFNA(MATCH(MID($B1773,5,4),Reference!$E:$E,0),0))),$D1773,)</f>
        <v>0</v>
      </c>
      <c r="G1773" s="76">
        <f t="shared" si="160"/>
        <v>0</v>
      </c>
      <c r="H1773" s="76">
        <f t="shared" si="161"/>
        <v>0</v>
      </c>
      <c r="I1773" s="194">
        <f>IF(AND(F1773=0,G1773=0,H1773=0,_xlfn.IFNA(MATCH(LEFT($B1773,8),Reference!$G:$G,0),0)),0,
IF(AND(F1773=0,G1773=0,H1773=0,_xlfn.IFNA(MATCH(LEFT($B1773,8),Reference!$H:$H,0),0)),$D1773,
IF(AND(F1773=0,G1773=0,H1773=0,_xlfn.IFNA(MATCH(LEFT($C1773,4),Reference!$H:$H,0),0)),$D1773,
IF((AND(F1773=0,G1773=0,H1773=0,(_xlfn.IFNA(MATCH(LEFT($B1773,4),Reference!$H:$H,0),0)))),$D1773,
IF(AND(F1773=0,G1773=0,H1773=0,_xlfn.IFNA(MATCH(MID($B1773,5,4),Reference!$H:$H,0),0),LEFT($C1773,4)&lt;&gt;"8865"),$D1773,0)))))</f>
        <v>728875.15199999989</v>
      </c>
      <c r="J1773" s="76">
        <f t="shared" si="162"/>
        <v>0</v>
      </c>
      <c r="K1773" s="76">
        <f t="shared" si="163"/>
        <v>728875.15199999989</v>
      </c>
      <c r="L1773" s="76">
        <f t="shared" si="164"/>
        <v>0</v>
      </c>
      <c r="M1773" s="14" t="str">
        <f>IFERROR(IFERROR(INDEX(Reference!$C:$C,MATCH(VALUE(LEFT(B1773,(FIND("-",B1773,1)-1))),Reference!$B:$B,0)),INDEX(Reference!$C:$C,MATCH((LEFT(B1773,(FIND("-",B1773,1)-1))),Reference!$B:$B,0))),IFERROR(IF(FIND("-",B1773),"Asset Management",""),""))</f>
        <v>DBU/Sys Ops</v>
      </c>
      <c r="N1773" s="14" t="str">
        <f>_xlfn.IFNA(INDEX(Reference!$M:$N,MATCH($C1773,Reference!$M:$M,0),2),"Exclude")</f>
        <v>Union Labor</v>
      </c>
      <c r="O1773" s="14" t="str">
        <f>VLOOKUP(X1773,'Department Detail'!$A$2:$F$5229,5,FALSE)</f>
        <v>T&amp;D Operations</v>
      </c>
      <c r="W1773" s="26"/>
      <c r="X1773">
        <v>7114</v>
      </c>
    </row>
    <row r="1774" spans="2:24" ht="15" thickBot="1" x14ac:dyDescent="0.35">
      <c r="B1774" s="57" t="s">
        <v>828</v>
      </c>
      <c r="C1774" s="57" t="s">
        <v>197</v>
      </c>
      <c r="D1774" s="193">
        <v>1553.6719999999998</v>
      </c>
      <c r="F1774" s="76">
        <f>IF(AND(LEFT($C1774,4)&lt;&gt;"8310")*OR(_xlfn.IFNA(MATCH(LEFT($B1774,8),Reference!$E:$E,0),0),(_xlfn.IFNA(MATCH(MID($B1774,5,4),Reference!$E:$E,0),0))),$D1774,)</f>
        <v>0</v>
      </c>
      <c r="G1774" s="76">
        <f t="shared" si="160"/>
        <v>0</v>
      </c>
      <c r="H1774" s="76">
        <f t="shared" si="161"/>
        <v>0</v>
      </c>
      <c r="I1774" s="194">
        <f>IF(AND(F1774=0,G1774=0,H1774=0,_xlfn.IFNA(MATCH(LEFT($B1774,8),Reference!$G:$G,0),0)),0,
IF(AND(F1774=0,G1774=0,H1774=0,_xlfn.IFNA(MATCH(LEFT($B1774,8),Reference!$H:$H,0),0)),$D1774,
IF(AND(F1774=0,G1774=0,H1774=0,_xlfn.IFNA(MATCH(LEFT($C1774,4),Reference!$H:$H,0),0)),$D1774,
IF((AND(F1774=0,G1774=0,H1774=0,(_xlfn.IFNA(MATCH(LEFT($B1774,4),Reference!$H:$H,0),0)))),$D1774,
IF(AND(F1774=0,G1774=0,H1774=0,_xlfn.IFNA(MATCH(MID($B1774,5,4),Reference!$H:$H,0),0),LEFT($C1774,4)&lt;&gt;"8865"),$D1774,0)))))</f>
        <v>1553.6719999999998</v>
      </c>
      <c r="J1774" s="76">
        <f t="shared" si="162"/>
        <v>0</v>
      </c>
      <c r="K1774" s="76">
        <f t="shared" si="163"/>
        <v>1553.6719999999998</v>
      </c>
      <c r="L1774" s="76">
        <f t="shared" si="164"/>
        <v>0</v>
      </c>
      <c r="M1774" s="14" t="str">
        <f>IFERROR(IFERROR(INDEX(Reference!$C:$C,MATCH(VALUE(LEFT(B1774,(FIND("-",B1774,1)-1))),Reference!$B:$B,0)),INDEX(Reference!$C:$C,MATCH((LEFT(B1774,(FIND("-",B1774,1)-1))),Reference!$B:$B,0))),IFERROR(IF(FIND("-",B1774),"Asset Management",""),""))</f>
        <v>DBU/Sys Ops</v>
      </c>
      <c r="N1774" s="14" t="str">
        <f>_xlfn.IFNA(INDEX(Reference!$M:$N,MATCH($C1774,Reference!$M:$M,0),2),"Exclude")</f>
        <v>Union Labor</v>
      </c>
      <c r="O1774" s="14" t="str">
        <f>VLOOKUP(X1774,'Department Detail'!$A$2:$F$5229,5,FALSE)</f>
        <v>T&amp;D Operations</v>
      </c>
      <c r="W1774" s="26"/>
      <c r="X1774">
        <v>7114</v>
      </c>
    </row>
    <row r="1775" spans="2:24" ht="15" thickBot="1" x14ac:dyDescent="0.35">
      <c r="B1775" s="57" t="s">
        <v>828</v>
      </c>
      <c r="C1775" s="57" t="s">
        <v>201</v>
      </c>
      <c r="D1775" s="193">
        <v>1599.9999999999998</v>
      </c>
      <c r="F1775" s="76">
        <f>IF(AND(LEFT($C1775,4)&lt;&gt;"8310")*OR(_xlfn.IFNA(MATCH(LEFT($B1775,8),Reference!$E:$E,0),0),(_xlfn.IFNA(MATCH(MID($B1775,5,4),Reference!$E:$E,0),0))),$D1775,)</f>
        <v>0</v>
      </c>
      <c r="G1775" s="76">
        <f t="shared" si="160"/>
        <v>0</v>
      </c>
      <c r="H1775" s="76">
        <f t="shared" si="161"/>
        <v>0</v>
      </c>
      <c r="I1775" s="194">
        <f>IF(AND(F1775=0,G1775=0,H1775=0,_xlfn.IFNA(MATCH(LEFT($B1775,8),Reference!$G:$G,0),0)),0,
IF(AND(F1775=0,G1775=0,H1775=0,_xlfn.IFNA(MATCH(LEFT($B1775,8),Reference!$H:$H,0),0)),$D1775,
IF(AND(F1775=0,G1775=0,H1775=0,_xlfn.IFNA(MATCH(LEFT($C1775,4),Reference!$H:$H,0),0)),$D1775,
IF((AND(F1775=0,G1775=0,H1775=0,(_xlfn.IFNA(MATCH(LEFT($B1775,4),Reference!$H:$H,0),0)))),$D1775,
IF(AND(F1775=0,G1775=0,H1775=0,_xlfn.IFNA(MATCH(MID($B1775,5,4),Reference!$H:$H,0),0),LEFT($C1775,4)&lt;&gt;"8865"),$D1775,0)))))</f>
        <v>1599.9999999999998</v>
      </c>
      <c r="J1775" s="76">
        <f t="shared" si="162"/>
        <v>0</v>
      </c>
      <c r="K1775" s="76">
        <f t="shared" si="163"/>
        <v>1599.9999999999998</v>
      </c>
      <c r="L1775" s="76">
        <f t="shared" si="164"/>
        <v>0</v>
      </c>
      <c r="M1775" s="14" t="str">
        <f>IFERROR(IFERROR(INDEX(Reference!$C:$C,MATCH(VALUE(LEFT(B1775,(FIND("-",B1775,1)-1))),Reference!$B:$B,0)),INDEX(Reference!$C:$C,MATCH((LEFT(B1775,(FIND("-",B1775,1)-1))),Reference!$B:$B,0))),IFERROR(IF(FIND("-",B1775),"Asset Management",""),""))</f>
        <v>DBU/Sys Ops</v>
      </c>
      <c r="N1775" s="14" t="str">
        <f>_xlfn.IFNA(INDEX(Reference!$M:$N,MATCH($C1775,Reference!$M:$M,0),2),"Exclude")</f>
        <v>Nonlabor</v>
      </c>
      <c r="O1775" s="14" t="str">
        <f>VLOOKUP(X1775,'Department Detail'!$A$2:$F$5229,5,FALSE)</f>
        <v>T&amp;D Operations</v>
      </c>
      <c r="W1775" s="26"/>
      <c r="X1775">
        <v>7114</v>
      </c>
    </row>
    <row r="1776" spans="2:24" ht="15" thickBot="1" x14ac:dyDescent="0.35">
      <c r="B1776" s="57" t="s">
        <v>828</v>
      </c>
      <c r="C1776" s="57" t="s">
        <v>202</v>
      </c>
      <c r="D1776" s="193">
        <v>152.80000000000001</v>
      </c>
      <c r="F1776" s="76">
        <f>IF(AND(LEFT($C1776,4)&lt;&gt;"8310")*OR(_xlfn.IFNA(MATCH(LEFT($B1776,8),Reference!$E:$E,0),0),(_xlfn.IFNA(MATCH(MID($B1776,5,4),Reference!$E:$E,0),0))),$D1776,)</f>
        <v>0</v>
      </c>
      <c r="G1776" s="76">
        <f t="shared" si="160"/>
        <v>0</v>
      </c>
      <c r="H1776" s="76">
        <f t="shared" si="161"/>
        <v>0</v>
      </c>
      <c r="I1776" s="194">
        <f>IF(AND(F1776=0,G1776=0,H1776=0,_xlfn.IFNA(MATCH(LEFT($B1776,8),Reference!$G:$G,0),0)),0,
IF(AND(F1776=0,G1776=0,H1776=0,_xlfn.IFNA(MATCH(LEFT($B1776,8),Reference!$H:$H,0),0)),$D1776,
IF(AND(F1776=0,G1776=0,H1776=0,_xlfn.IFNA(MATCH(LEFT($C1776,4),Reference!$H:$H,0),0)),$D1776,
IF((AND(F1776=0,G1776=0,H1776=0,(_xlfn.IFNA(MATCH(LEFT($B1776,4),Reference!$H:$H,0),0)))),$D1776,
IF(AND(F1776=0,G1776=0,H1776=0,_xlfn.IFNA(MATCH(MID($B1776,5,4),Reference!$H:$H,0),0),LEFT($C1776,4)&lt;&gt;"8865"),$D1776,0)))))</f>
        <v>152.80000000000001</v>
      </c>
      <c r="J1776" s="76">
        <f t="shared" si="162"/>
        <v>0</v>
      </c>
      <c r="K1776" s="76">
        <f t="shared" si="163"/>
        <v>152.80000000000001</v>
      </c>
      <c r="L1776" s="76">
        <f t="shared" si="164"/>
        <v>0</v>
      </c>
      <c r="M1776" s="14" t="str">
        <f>IFERROR(IFERROR(INDEX(Reference!$C:$C,MATCH(VALUE(LEFT(B1776,(FIND("-",B1776,1)-1))),Reference!$B:$B,0)),INDEX(Reference!$C:$C,MATCH((LEFT(B1776,(FIND("-",B1776,1)-1))),Reference!$B:$B,0))),IFERROR(IF(FIND("-",B1776),"Asset Management",""),""))</f>
        <v>DBU/Sys Ops</v>
      </c>
      <c r="N1776" s="14" t="str">
        <f>_xlfn.IFNA(INDEX(Reference!$M:$N,MATCH($C1776,Reference!$M:$M,0),2),"Exclude")</f>
        <v>Nonlabor</v>
      </c>
      <c r="O1776" s="14" t="str">
        <f>VLOOKUP(X1776,'Department Detail'!$A$2:$F$5229,5,FALSE)</f>
        <v>T&amp;D Operations</v>
      </c>
      <c r="W1776" s="26"/>
      <c r="X1776">
        <v>7114</v>
      </c>
    </row>
    <row r="1777" spans="2:24" ht="15" thickBot="1" x14ac:dyDescent="0.35">
      <c r="B1777" s="57" t="s">
        <v>828</v>
      </c>
      <c r="C1777" s="57" t="s">
        <v>206</v>
      </c>
      <c r="D1777" s="193">
        <v>372.00000000000006</v>
      </c>
      <c r="F1777" s="76">
        <f>IF(AND(LEFT($C1777,4)&lt;&gt;"8310")*OR(_xlfn.IFNA(MATCH(LEFT($B1777,8),Reference!$E:$E,0),0),(_xlfn.IFNA(MATCH(MID($B1777,5,4),Reference!$E:$E,0),0))),$D1777,)</f>
        <v>0</v>
      </c>
      <c r="G1777" s="76">
        <f t="shared" si="160"/>
        <v>0</v>
      </c>
      <c r="H1777" s="76">
        <f t="shared" si="161"/>
        <v>0</v>
      </c>
      <c r="I1777" s="194">
        <f>IF(AND(F1777=0,G1777=0,H1777=0,_xlfn.IFNA(MATCH(LEFT($B1777,8),Reference!$G:$G,0),0)),0,
IF(AND(F1777=0,G1777=0,H1777=0,_xlfn.IFNA(MATCH(LEFT($B1777,8),Reference!$H:$H,0),0)),$D1777,
IF(AND(F1777=0,G1777=0,H1777=0,_xlfn.IFNA(MATCH(LEFT($C1777,4),Reference!$H:$H,0),0)),$D1777,
IF((AND(F1777=0,G1777=0,H1777=0,(_xlfn.IFNA(MATCH(LEFT($B1777,4),Reference!$H:$H,0),0)))),$D1777,
IF(AND(F1777=0,G1777=0,H1777=0,_xlfn.IFNA(MATCH(MID($B1777,5,4),Reference!$H:$H,0),0),LEFT($C1777,4)&lt;&gt;"8865"),$D1777,0)))))</f>
        <v>372.00000000000006</v>
      </c>
      <c r="J1777" s="76">
        <f t="shared" si="162"/>
        <v>0</v>
      </c>
      <c r="K1777" s="76">
        <f t="shared" si="163"/>
        <v>372.00000000000006</v>
      </c>
      <c r="L1777" s="76">
        <f t="shared" si="164"/>
        <v>0</v>
      </c>
      <c r="M1777" s="14" t="str">
        <f>IFERROR(IFERROR(INDEX(Reference!$C:$C,MATCH(VALUE(LEFT(B1777,(FIND("-",B1777,1)-1))),Reference!$B:$B,0)),INDEX(Reference!$C:$C,MATCH((LEFT(B1777,(FIND("-",B1777,1)-1))),Reference!$B:$B,0))),IFERROR(IF(FIND("-",B1777),"Asset Management",""),""))</f>
        <v>DBU/Sys Ops</v>
      </c>
      <c r="N1777" s="14" t="str">
        <f>_xlfn.IFNA(INDEX(Reference!$M:$N,MATCH($C1777,Reference!$M:$M,0),2),"Exclude")</f>
        <v>Nonlabor</v>
      </c>
      <c r="O1777" s="14" t="str">
        <f>VLOOKUP(X1777,'Department Detail'!$A$2:$F$5229,5,FALSE)</f>
        <v>T&amp;D Operations</v>
      </c>
      <c r="W1777" s="26"/>
      <c r="X1777">
        <v>7114</v>
      </c>
    </row>
    <row r="1778" spans="2:24" ht="15" thickBot="1" x14ac:dyDescent="0.35">
      <c r="B1778" s="57" t="s">
        <v>828</v>
      </c>
      <c r="C1778" s="57" t="s">
        <v>208</v>
      </c>
      <c r="D1778" s="193">
        <v>191.95999999999998</v>
      </c>
      <c r="F1778" s="76">
        <f>IF(AND(LEFT($C1778,4)&lt;&gt;"8310")*OR(_xlfn.IFNA(MATCH(LEFT($B1778,8),Reference!$E:$E,0),0),(_xlfn.IFNA(MATCH(MID($B1778,5,4),Reference!$E:$E,0),0))),$D1778,)</f>
        <v>0</v>
      </c>
      <c r="G1778" s="76">
        <f t="shared" si="160"/>
        <v>0</v>
      </c>
      <c r="H1778" s="76">
        <f t="shared" si="161"/>
        <v>0</v>
      </c>
      <c r="I1778" s="194">
        <f>IF(AND(F1778=0,G1778=0,H1778=0,_xlfn.IFNA(MATCH(LEFT($B1778,8),Reference!$G:$G,0),0)),0,
IF(AND(F1778=0,G1778=0,H1778=0,_xlfn.IFNA(MATCH(LEFT($B1778,8),Reference!$H:$H,0),0)),$D1778,
IF(AND(F1778=0,G1778=0,H1778=0,_xlfn.IFNA(MATCH(LEFT($C1778,4),Reference!$H:$H,0),0)),$D1778,
IF((AND(F1778=0,G1778=0,H1778=0,(_xlfn.IFNA(MATCH(LEFT($B1778,4),Reference!$H:$H,0),0)))),$D1778,
IF(AND(F1778=0,G1778=0,H1778=0,_xlfn.IFNA(MATCH(MID($B1778,5,4),Reference!$H:$H,0),0),LEFT($C1778,4)&lt;&gt;"8865"),$D1778,0)))))</f>
        <v>191.95999999999998</v>
      </c>
      <c r="J1778" s="76">
        <f t="shared" si="162"/>
        <v>0</v>
      </c>
      <c r="K1778" s="76">
        <f t="shared" si="163"/>
        <v>191.95999999999998</v>
      </c>
      <c r="L1778" s="76">
        <f t="shared" si="164"/>
        <v>0</v>
      </c>
      <c r="M1778" s="14" t="str">
        <f>IFERROR(IFERROR(INDEX(Reference!$C:$C,MATCH(VALUE(LEFT(B1778,(FIND("-",B1778,1)-1))),Reference!$B:$B,0)),INDEX(Reference!$C:$C,MATCH((LEFT(B1778,(FIND("-",B1778,1)-1))),Reference!$B:$B,0))),IFERROR(IF(FIND("-",B1778),"Asset Management",""),""))</f>
        <v>DBU/Sys Ops</v>
      </c>
      <c r="N1778" s="14" t="str">
        <f>_xlfn.IFNA(INDEX(Reference!$M:$N,MATCH($C1778,Reference!$M:$M,0),2),"Exclude")</f>
        <v>Inventory</v>
      </c>
      <c r="O1778" s="14" t="str">
        <f>VLOOKUP(X1778,'Department Detail'!$A$2:$F$5229,5,FALSE)</f>
        <v>Transmission Development</v>
      </c>
      <c r="W1778" s="26"/>
      <c r="X1778">
        <v>7900</v>
      </c>
    </row>
    <row r="1779" spans="2:24" ht="15" thickBot="1" x14ac:dyDescent="0.35">
      <c r="B1779" s="57" t="s">
        <v>828</v>
      </c>
      <c r="C1779" s="57" t="s">
        <v>182</v>
      </c>
      <c r="D1779" s="193">
        <v>446.59199999999998</v>
      </c>
      <c r="F1779" s="76">
        <f>IF(AND(LEFT($C1779,4)&lt;&gt;"8310")*OR(_xlfn.IFNA(MATCH(LEFT($B1779,8),Reference!$E:$E,0),0),(_xlfn.IFNA(MATCH(MID($B1779,5,4),Reference!$E:$E,0),0))),$D1779,)</f>
        <v>0</v>
      </c>
      <c r="G1779" s="76">
        <f t="shared" si="160"/>
        <v>0</v>
      </c>
      <c r="H1779" s="76">
        <f t="shared" si="161"/>
        <v>0</v>
      </c>
      <c r="I1779" s="194">
        <f>IF(AND(F1779=0,G1779=0,H1779=0,_xlfn.IFNA(MATCH(LEFT($B1779,8),Reference!$G:$G,0),0)),0,
IF(AND(F1779=0,G1779=0,H1779=0,_xlfn.IFNA(MATCH(LEFT($B1779,8),Reference!$H:$H,0),0)),$D1779,
IF(AND(F1779=0,G1779=0,H1779=0,_xlfn.IFNA(MATCH(LEFT($C1779,4),Reference!$H:$H,0),0)),$D1779,
IF((AND(F1779=0,G1779=0,H1779=0,(_xlfn.IFNA(MATCH(LEFT($B1779,4),Reference!$H:$H,0),0)))),$D1779,
IF(AND(F1779=0,G1779=0,H1779=0,_xlfn.IFNA(MATCH(MID($B1779,5,4),Reference!$H:$H,0),0),LEFT($C1779,4)&lt;&gt;"8865"),$D1779,0)))))</f>
        <v>446.59199999999998</v>
      </c>
      <c r="J1779" s="76">
        <f t="shared" si="162"/>
        <v>0</v>
      </c>
      <c r="K1779" s="76">
        <f t="shared" si="163"/>
        <v>446.59199999999998</v>
      </c>
      <c r="L1779" s="76">
        <f t="shared" si="164"/>
        <v>0</v>
      </c>
      <c r="M1779" s="14" t="str">
        <f>IFERROR(IFERROR(INDEX(Reference!$C:$C,MATCH(VALUE(LEFT(B1779,(FIND("-",B1779,1)-1))),Reference!$B:$B,0)),INDEX(Reference!$C:$C,MATCH((LEFT(B1779,(FIND("-",B1779,1)-1))),Reference!$B:$B,0))),IFERROR(IF(FIND("-",B1779),"Asset Management",""),""))</f>
        <v>DBU/Sys Ops</v>
      </c>
      <c r="N1779" s="14" t="str">
        <f>_xlfn.IFNA(INDEX(Reference!$M:$N,MATCH($C1779,Reference!$M:$M,0),2),"Exclude")</f>
        <v>Nonlabor</v>
      </c>
      <c r="O1779" s="14" t="str">
        <f>VLOOKUP(X1779,'Department Detail'!$A$2:$F$5229,5,FALSE)</f>
        <v>Transmission Development</v>
      </c>
      <c r="W1779" s="26"/>
      <c r="X1779">
        <v>7900</v>
      </c>
    </row>
    <row r="1780" spans="2:24" ht="15" thickBot="1" x14ac:dyDescent="0.35">
      <c r="B1780" s="57" t="s">
        <v>828</v>
      </c>
      <c r="C1780" s="57" t="s">
        <v>213</v>
      </c>
      <c r="D1780" s="193">
        <v>276</v>
      </c>
      <c r="F1780" s="76">
        <f>IF(AND(LEFT($C1780,4)&lt;&gt;"8310")*OR(_xlfn.IFNA(MATCH(LEFT($B1780,8),Reference!$E:$E,0),0),(_xlfn.IFNA(MATCH(MID($B1780,5,4),Reference!$E:$E,0),0))),$D1780,)</f>
        <v>0</v>
      </c>
      <c r="G1780" s="76">
        <f t="shared" si="160"/>
        <v>0</v>
      </c>
      <c r="H1780" s="76">
        <f t="shared" si="161"/>
        <v>0</v>
      </c>
      <c r="I1780" s="194">
        <f>IF(AND(F1780=0,G1780=0,H1780=0,_xlfn.IFNA(MATCH(LEFT($B1780,8),Reference!$G:$G,0),0)),0,
IF(AND(F1780=0,G1780=0,H1780=0,_xlfn.IFNA(MATCH(LEFT($B1780,8),Reference!$H:$H,0),0)),$D1780,
IF(AND(F1780=0,G1780=0,H1780=0,_xlfn.IFNA(MATCH(LEFT($C1780,4),Reference!$H:$H,0),0)),$D1780,
IF((AND(F1780=0,G1780=0,H1780=0,(_xlfn.IFNA(MATCH(LEFT($B1780,4),Reference!$H:$H,0),0)))),$D1780,
IF(AND(F1780=0,G1780=0,H1780=0,_xlfn.IFNA(MATCH(MID($B1780,5,4),Reference!$H:$H,0),0),LEFT($C1780,4)&lt;&gt;"8865"),$D1780,0)))))</f>
        <v>276</v>
      </c>
      <c r="J1780" s="76">
        <f t="shared" si="162"/>
        <v>0</v>
      </c>
      <c r="K1780" s="76">
        <f t="shared" si="163"/>
        <v>276</v>
      </c>
      <c r="L1780" s="76">
        <f t="shared" si="164"/>
        <v>0</v>
      </c>
      <c r="M1780" s="14" t="str">
        <f>IFERROR(IFERROR(INDEX(Reference!$C:$C,MATCH(VALUE(LEFT(B1780,(FIND("-",B1780,1)-1))),Reference!$B:$B,0)),INDEX(Reference!$C:$C,MATCH((LEFT(B1780,(FIND("-",B1780,1)-1))),Reference!$B:$B,0))),IFERROR(IF(FIND("-",B1780),"Asset Management",""),""))</f>
        <v>DBU/Sys Ops</v>
      </c>
      <c r="N1780" s="14" t="str">
        <f>_xlfn.IFNA(INDEX(Reference!$M:$N,MATCH($C1780,Reference!$M:$M,0),2),"Exclude")</f>
        <v>Nonlabor</v>
      </c>
      <c r="O1780" s="14" t="str">
        <f>VLOOKUP(X1780,'Department Detail'!$A$2:$F$5229,5,FALSE)</f>
        <v>Transmission Development</v>
      </c>
      <c r="W1780" s="26"/>
      <c r="X1780">
        <v>7900</v>
      </c>
    </row>
    <row r="1781" spans="2:24" ht="15" thickBot="1" x14ac:dyDescent="0.35">
      <c r="B1781" s="57" t="s">
        <v>828</v>
      </c>
      <c r="C1781" s="57" t="s">
        <v>191</v>
      </c>
      <c r="D1781" s="193">
        <v>25848.482</v>
      </c>
      <c r="F1781" s="76">
        <f>IF(AND(LEFT($C1781,4)&lt;&gt;"8310")*OR(_xlfn.IFNA(MATCH(LEFT($B1781,8),Reference!$E:$E,0),0),(_xlfn.IFNA(MATCH(MID($B1781,5,4),Reference!$E:$E,0),0))),$D1781,)</f>
        <v>0</v>
      </c>
      <c r="G1781" s="76">
        <f t="shared" si="160"/>
        <v>0</v>
      </c>
      <c r="H1781" s="76">
        <f t="shared" si="161"/>
        <v>0</v>
      </c>
      <c r="I1781" s="194">
        <f>IF(AND(F1781=0,G1781=0,H1781=0,_xlfn.IFNA(MATCH(LEFT($B1781,8),Reference!$G:$G,0),0)),0,
IF(AND(F1781=0,G1781=0,H1781=0,_xlfn.IFNA(MATCH(LEFT($B1781,8),Reference!$H:$H,0),0)),$D1781,
IF(AND(F1781=0,G1781=0,H1781=0,_xlfn.IFNA(MATCH(LEFT($C1781,4),Reference!$H:$H,0),0)),$D1781,
IF((AND(F1781=0,G1781=0,H1781=0,(_xlfn.IFNA(MATCH(LEFT($B1781,4),Reference!$H:$H,0),0)))),$D1781,
IF(AND(F1781=0,G1781=0,H1781=0,_xlfn.IFNA(MATCH(MID($B1781,5,4),Reference!$H:$H,0),0),LEFT($C1781,4)&lt;&gt;"8865"),$D1781,0)))))</f>
        <v>25848.482</v>
      </c>
      <c r="J1781" s="76">
        <f t="shared" si="162"/>
        <v>0</v>
      </c>
      <c r="K1781" s="76">
        <f t="shared" si="163"/>
        <v>25848.482</v>
      </c>
      <c r="L1781" s="76">
        <f t="shared" si="164"/>
        <v>0</v>
      </c>
      <c r="M1781" s="14" t="str">
        <f>IFERROR(IFERROR(INDEX(Reference!$C:$C,MATCH(VALUE(LEFT(B1781,(FIND("-",B1781,1)-1))),Reference!$B:$B,0)),INDEX(Reference!$C:$C,MATCH((LEFT(B1781,(FIND("-",B1781,1)-1))),Reference!$B:$B,0))),IFERROR(IF(FIND("-",B1781),"Asset Management",""),""))</f>
        <v>DBU/Sys Ops</v>
      </c>
      <c r="N1781" s="14" t="str">
        <f>_xlfn.IFNA(INDEX(Reference!$M:$N,MATCH($C1781,Reference!$M:$M,0),2),"Exclude")</f>
        <v>Union Labor</v>
      </c>
      <c r="O1781" s="14" t="str">
        <f>VLOOKUP(X1781,'Department Detail'!$A$2:$F$5229,5,FALSE)</f>
        <v>Transmission Development</v>
      </c>
      <c r="W1781" s="26"/>
      <c r="X1781">
        <v>7900</v>
      </c>
    </row>
    <row r="1782" spans="2:24" ht="15" thickBot="1" x14ac:dyDescent="0.35">
      <c r="B1782" s="57" t="s">
        <v>829</v>
      </c>
      <c r="C1782" s="57" t="s">
        <v>244</v>
      </c>
      <c r="D1782" s="193">
        <v>0.2</v>
      </c>
      <c r="F1782" s="76">
        <f>IF(AND(LEFT($C1782,4)&lt;&gt;"8310")*OR(_xlfn.IFNA(MATCH(LEFT($B1782,8),Reference!$E:$E,0),0),(_xlfn.IFNA(MATCH(MID($B1782,5,4),Reference!$E:$E,0),0))),$D1782,)</f>
        <v>0</v>
      </c>
      <c r="G1782" s="76">
        <f t="shared" si="160"/>
        <v>0</v>
      </c>
      <c r="H1782" s="76">
        <f t="shared" si="161"/>
        <v>0</v>
      </c>
      <c r="I1782" s="194">
        <f>IF(AND(F1782=0,G1782=0,H1782=0,_xlfn.IFNA(MATCH(LEFT($B1782,8),Reference!$G:$G,0),0)),0,
IF(AND(F1782=0,G1782=0,H1782=0,_xlfn.IFNA(MATCH(LEFT($B1782,8),Reference!$H:$H,0),0)),$D1782,
IF(AND(F1782=0,G1782=0,H1782=0,_xlfn.IFNA(MATCH(LEFT($C1782,4),Reference!$H:$H,0),0)),$D1782,
IF((AND(F1782=0,G1782=0,H1782=0,(_xlfn.IFNA(MATCH(LEFT($B1782,4),Reference!$H:$H,0),0)))),$D1782,
IF(AND(F1782=0,G1782=0,H1782=0,_xlfn.IFNA(MATCH(MID($B1782,5,4),Reference!$H:$H,0),0),LEFT($C1782,4)&lt;&gt;"8865"),$D1782,0)))))</f>
        <v>0.2</v>
      </c>
      <c r="J1782" s="76">
        <f t="shared" si="162"/>
        <v>0</v>
      </c>
      <c r="K1782" s="76">
        <f t="shared" si="163"/>
        <v>0.2</v>
      </c>
      <c r="L1782" s="76">
        <f t="shared" si="164"/>
        <v>0</v>
      </c>
      <c r="M1782" s="14" t="str">
        <f>IFERROR(IFERROR(INDEX(Reference!$C:$C,MATCH(VALUE(LEFT(B1782,(FIND("-",B1782,1)-1))),Reference!$B:$B,0)),INDEX(Reference!$C:$C,MATCH((LEFT(B1782,(FIND("-",B1782,1)-1))),Reference!$B:$B,0))),IFERROR(IF(FIND("-",B1782),"Asset Management",""),""))</f>
        <v>DBU/Sys Ops</v>
      </c>
      <c r="N1782" s="14" t="str">
        <f>_xlfn.IFNA(INDEX(Reference!$M:$N,MATCH($C1782,Reference!$M:$M,0),2),"Exclude")</f>
        <v>Nonlabor</v>
      </c>
      <c r="O1782" s="14" t="str">
        <f>VLOOKUP(X1782,'Department Detail'!$A$2:$F$5229,5,FALSE)</f>
        <v>Transmission Development</v>
      </c>
      <c r="W1782" s="26"/>
      <c r="X1782">
        <v>7900</v>
      </c>
    </row>
    <row r="1783" spans="2:24" ht="15" thickBot="1" x14ac:dyDescent="0.35">
      <c r="B1783" s="57" t="s">
        <v>829</v>
      </c>
      <c r="C1783" s="57" t="s">
        <v>200</v>
      </c>
      <c r="D1783" s="193">
        <v>0.19999999999999998</v>
      </c>
      <c r="F1783" s="76">
        <f>IF(AND(LEFT($C1783,4)&lt;&gt;"8310")*OR(_xlfn.IFNA(MATCH(LEFT($B1783,8),Reference!$E:$E,0),0),(_xlfn.IFNA(MATCH(MID($B1783,5,4),Reference!$E:$E,0),0))),$D1783,)</f>
        <v>0</v>
      </c>
      <c r="G1783" s="76">
        <f t="shared" si="160"/>
        <v>0</v>
      </c>
      <c r="H1783" s="76">
        <f t="shared" si="161"/>
        <v>0</v>
      </c>
      <c r="I1783" s="194">
        <f>IF(AND(F1783=0,G1783=0,H1783=0,_xlfn.IFNA(MATCH(LEFT($B1783,8),Reference!$G:$G,0),0)),0,
IF(AND(F1783=0,G1783=0,H1783=0,_xlfn.IFNA(MATCH(LEFT($B1783,8),Reference!$H:$H,0),0)),$D1783,
IF(AND(F1783=0,G1783=0,H1783=0,_xlfn.IFNA(MATCH(LEFT($C1783,4),Reference!$H:$H,0),0)),$D1783,
IF((AND(F1783=0,G1783=0,H1783=0,(_xlfn.IFNA(MATCH(LEFT($B1783,4),Reference!$H:$H,0),0)))),$D1783,
IF(AND(F1783=0,G1783=0,H1783=0,_xlfn.IFNA(MATCH(MID($B1783,5,4),Reference!$H:$H,0),0),LEFT($C1783,4)&lt;&gt;"8865"),$D1783,0)))))</f>
        <v>0.19999999999999998</v>
      </c>
      <c r="J1783" s="76">
        <f t="shared" si="162"/>
        <v>0</v>
      </c>
      <c r="K1783" s="76">
        <f t="shared" si="163"/>
        <v>0.19999999999999998</v>
      </c>
      <c r="L1783" s="76">
        <f t="shared" si="164"/>
        <v>0</v>
      </c>
      <c r="M1783" s="14" t="str">
        <f>IFERROR(IFERROR(INDEX(Reference!$C:$C,MATCH(VALUE(LEFT(B1783,(FIND("-",B1783,1)-1))),Reference!$B:$B,0)),INDEX(Reference!$C:$C,MATCH((LEFT(B1783,(FIND("-",B1783,1)-1))),Reference!$B:$B,0))),IFERROR(IF(FIND("-",B1783),"Asset Management",""),""))</f>
        <v>DBU/Sys Ops</v>
      </c>
      <c r="N1783" s="14" t="str">
        <f>_xlfn.IFNA(INDEX(Reference!$M:$N,MATCH($C1783,Reference!$M:$M,0),2),"Exclude")</f>
        <v>Nonlabor</v>
      </c>
      <c r="O1783" s="14" t="str">
        <f>VLOOKUP(X1783,'Department Detail'!$A$2:$F$5229,5,FALSE)</f>
        <v>Transmission Development</v>
      </c>
      <c r="W1783" s="26"/>
      <c r="X1783">
        <v>7900</v>
      </c>
    </row>
    <row r="1784" spans="2:24" ht="15" thickBot="1" x14ac:dyDescent="0.35">
      <c r="B1784" s="57" t="s">
        <v>830</v>
      </c>
      <c r="C1784" s="57" t="s">
        <v>244</v>
      </c>
      <c r="D1784" s="193">
        <v>0.2</v>
      </c>
      <c r="F1784" s="76">
        <f>IF(AND(LEFT($C1784,4)&lt;&gt;"8310")*OR(_xlfn.IFNA(MATCH(LEFT($B1784,8),Reference!$E:$E,0),0),(_xlfn.IFNA(MATCH(MID($B1784,5,4),Reference!$E:$E,0),0))),$D1784,)</f>
        <v>0</v>
      </c>
      <c r="G1784" s="76">
        <f t="shared" si="160"/>
        <v>0</v>
      </c>
      <c r="H1784" s="76">
        <f t="shared" si="161"/>
        <v>0</v>
      </c>
      <c r="I1784" s="194">
        <f>IF(AND(F1784=0,G1784=0,H1784=0,_xlfn.IFNA(MATCH(LEFT($B1784,8),Reference!$G:$G,0),0)),0,
IF(AND(F1784=0,G1784=0,H1784=0,_xlfn.IFNA(MATCH(LEFT($B1784,8),Reference!$H:$H,0),0)),$D1784,
IF(AND(F1784=0,G1784=0,H1784=0,_xlfn.IFNA(MATCH(LEFT($C1784,4),Reference!$H:$H,0),0)),$D1784,
IF((AND(F1784=0,G1784=0,H1784=0,(_xlfn.IFNA(MATCH(LEFT($B1784,4),Reference!$H:$H,0),0)))),$D1784,
IF(AND(F1784=0,G1784=0,H1784=0,_xlfn.IFNA(MATCH(MID($B1784,5,4),Reference!$H:$H,0),0),LEFT($C1784,4)&lt;&gt;"8865"),$D1784,0)))))</f>
        <v>0.2</v>
      </c>
      <c r="J1784" s="76">
        <f t="shared" si="162"/>
        <v>0</v>
      </c>
      <c r="K1784" s="76">
        <f t="shared" si="163"/>
        <v>0.2</v>
      </c>
      <c r="L1784" s="76">
        <f t="shared" si="164"/>
        <v>0</v>
      </c>
      <c r="M1784" s="14" t="str">
        <f>IFERROR(IFERROR(INDEX(Reference!$C:$C,MATCH(VALUE(LEFT(B1784,(FIND("-",B1784,1)-1))),Reference!$B:$B,0)),INDEX(Reference!$C:$C,MATCH((LEFT(B1784,(FIND("-",B1784,1)-1))),Reference!$B:$B,0))),IFERROR(IF(FIND("-",B1784),"Asset Management",""),""))</f>
        <v>DBU/Sys Ops</v>
      </c>
      <c r="N1784" s="14" t="str">
        <f>_xlfn.IFNA(INDEX(Reference!$M:$N,MATCH($C1784,Reference!$M:$M,0),2),"Exclude")</f>
        <v>Nonlabor</v>
      </c>
      <c r="O1784" s="14" t="str">
        <f>VLOOKUP(X1784,'Department Detail'!$A$2:$F$5229,5,FALSE)</f>
        <v>Transmission Development</v>
      </c>
      <c r="W1784" s="26"/>
      <c r="X1784">
        <v>7900</v>
      </c>
    </row>
    <row r="1785" spans="2:24" ht="15" thickBot="1" x14ac:dyDescent="0.35">
      <c r="B1785" s="57" t="s">
        <v>830</v>
      </c>
      <c r="C1785" s="57" t="s">
        <v>200</v>
      </c>
      <c r="D1785" s="193">
        <v>0.19999999999999998</v>
      </c>
      <c r="F1785" s="76">
        <f>IF(AND(LEFT($C1785,4)&lt;&gt;"8310")*OR(_xlfn.IFNA(MATCH(LEFT($B1785,8),Reference!$E:$E,0),0),(_xlfn.IFNA(MATCH(MID($B1785,5,4),Reference!$E:$E,0),0))),$D1785,)</f>
        <v>0</v>
      </c>
      <c r="G1785" s="76">
        <f t="shared" si="160"/>
        <v>0</v>
      </c>
      <c r="H1785" s="76">
        <f t="shared" si="161"/>
        <v>0</v>
      </c>
      <c r="I1785" s="194">
        <f>IF(AND(F1785=0,G1785=0,H1785=0,_xlfn.IFNA(MATCH(LEFT($B1785,8),Reference!$G:$G,0),0)),0,
IF(AND(F1785=0,G1785=0,H1785=0,_xlfn.IFNA(MATCH(LEFT($B1785,8),Reference!$H:$H,0),0)),$D1785,
IF(AND(F1785=0,G1785=0,H1785=0,_xlfn.IFNA(MATCH(LEFT($C1785,4),Reference!$H:$H,0),0)),$D1785,
IF((AND(F1785=0,G1785=0,H1785=0,(_xlfn.IFNA(MATCH(LEFT($B1785,4),Reference!$H:$H,0),0)))),$D1785,
IF(AND(F1785=0,G1785=0,H1785=0,_xlfn.IFNA(MATCH(MID($B1785,5,4),Reference!$H:$H,0),0),LEFT($C1785,4)&lt;&gt;"8865"),$D1785,0)))))</f>
        <v>0.19999999999999998</v>
      </c>
      <c r="J1785" s="76">
        <f t="shared" si="162"/>
        <v>0</v>
      </c>
      <c r="K1785" s="76">
        <f t="shared" si="163"/>
        <v>0.19999999999999998</v>
      </c>
      <c r="L1785" s="76">
        <f t="shared" si="164"/>
        <v>0</v>
      </c>
      <c r="M1785" s="14" t="str">
        <f>IFERROR(IFERROR(INDEX(Reference!$C:$C,MATCH(VALUE(LEFT(B1785,(FIND("-",B1785,1)-1))),Reference!$B:$B,0)),INDEX(Reference!$C:$C,MATCH((LEFT(B1785,(FIND("-",B1785,1)-1))),Reference!$B:$B,0))),IFERROR(IF(FIND("-",B1785),"Asset Management",""),""))</f>
        <v>DBU/Sys Ops</v>
      </c>
      <c r="N1785" s="14" t="str">
        <f>_xlfn.IFNA(INDEX(Reference!$M:$N,MATCH($C1785,Reference!$M:$M,0),2),"Exclude")</f>
        <v>Nonlabor</v>
      </c>
      <c r="O1785" s="14" t="str">
        <f>VLOOKUP(X1785,'Department Detail'!$A$2:$F$5229,5,FALSE)</f>
        <v>Transmission Development</v>
      </c>
      <c r="W1785" s="26"/>
      <c r="X1785">
        <v>7900</v>
      </c>
    </row>
    <row r="1786" spans="2:24" ht="15" thickBot="1" x14ac:dyDescent="0.35">
      <c r="B1786" s="57" t="s">
        <v>831</v>
      </c>
      <c r="C1786" s="57" t="s">
        <v>244</v>
      </c>
      <c r="D1786" s="193">
        <v>0.2</v>
      </c>
      <c r="F1786" s="76">
        <f>IF(AND(LEFT($C1786,4)&lt;&gt;"8310")*OR(_xlfn.IFNA(MATCH(LEFT($B1786,8),Reference!$E:$E,0),0),(_xlfn.IFNA(MATCH(MID($B1786,5,4),Reference!$E:$E,0),0))),$D1786,)</f>
        <v>0.2</v>
      </c>
      <c r="G1786" s="76">
        <f t="shared" si="160"/>
        <v>0</v>
      </c>
      <c r="H1786" s="76">
        <f t="shared" si="161"/>
        <v>0</v>
      </c>
      <c r="I1786" s="194">
        <f>IF(AND(F1786=0,G1786=0,H1786=0,_xlfn.IFNA(MATCH(LEFT($B1786,8),Reference!$G:$G,0),0)),0,
IF(AND(F1786=0,G1786=0,H1786=0,_xlfn.IFNA(MATCH(LEFT($B1786,8),Reference!$H:$H,0),0)),$D1786,
IF(AND(F1786=0,G1786=0,H1786=0,_xlfn.IFNA(MATCH(LEFT($C1786,4),Reference!$H:$H,0),0)),$D1786,
IF((AND(F1786=0,G1786=0,H1786=0,(_xlfn.IFNA(MATCH(LEFT($B1786,4),Reference!$H:$H,0),0)))),$D1786,
IF(AND(F1786=0,G1786=0,H1786=0,_xlfn.IFNA(MATCH(MID($B1786,5,4),Reference!$H:$H,0),0),LEFT($C1786,4)&lt;&gt;"8865"),$D1786,0)))))</f>
        <v>0</v>
      </c>
      <c r="J1786" s="76">
        <f t="shared" si="162"/>
        <v>0</v>
      </c>
      <c r="K1786" s="76">
        <f t="shared" si="163"/>
        <v>0.2</v>
      </c>
      <c r="L1786" s="76">
        <f t="shared" si="164"/>
        <v>0</v>
      </c>
      <c r="M1786" s="14" t="str">
        <f>IFERROR(IFERROR(INDEX(Reference!$C:$C,MATCH(VALUE(LEFT(B1786,(FIND("-",B1786,1)-1))),Reference!$B:$B,0)),INDEX(Reference!$C:$C,MATCH((LEFT(B1786,(FIND("-",B1786,1)-1))),Reference!$B:$B,0))),IFERROR(IF(FIND("-",B1786),"Asset Management",""),""))</f>
        <v>DBU/Sys Ops</v>
      </c>
      <c r="N1786" s="14" t="str">
        <f>_xlfn.IFNA(INDEX(Reference!$M:$N,MATCH($C1786,Reference!$M:$M,0),2),"Exclude")</f>
        <v>Nonlabor</v>
      </c>
      <c r="O1786" s="14" t="str">
        <f>VLOOKUP(X1786,'Department Detail'!$A$2:$F$5229,5,FALSE)</f>
        <v>Transmission Development</v>
      </c>
      <c r="W1786" s="26"/>
      <c r="X1786">
        <v>7900</v>
      </c>
    </row>
    <row r="1787" spans="2:24" ht="15" thickBot="1" x14ac:dyDescent="0.35">
      <c r="B1787" s="57" t="s">
        <v>831</v>
      </c>
      <c r="C1787" s="57" t="s">
        <v>200</v>
      </c>
      <c r="D1787" s="193">
        <v>0.19999999999999998</v>
      </c>
      <c r="F1787" s="76">
        <f>IF(AND(LEFT($C1787,4)&lt;&gt;"8310")*OR(_xlfn.IFNA(MATCH(LEFT($B1787,8),Reference!$E:$E,0),0),(_xlfn.IFNA(MATCH(MID($B1787,5,4),Reference!$E:$E,0),0))),$D1787,)</f>
        <v>0.19999999999999998</v>
      </c>
      <c r="G1787" s="76">
        <f t="shared" si="160"/>
        <v>0</v>
      </c>
      <c r="H1787" s="76">
        <f t="shared" si="161"/>
        <v>0</v>
      </c>
      <c r="I1787" s="194">
        <f>IF(AND(F1787=0,G1787=0,H1787=0,_xlfn.IFNA(MATCH(LEFT($B1787,8),Reference!$G:$G,0),0)),0,
IF(AND(F1787=0,G1787=0,H1787=0,_xlfn.IFNA(MATCH(LEFT($B1787,8),Reference!$H:$H,0),0)),$D1787,
IF(AND(F1787=0,G1787=0,H1787=0,_xlfn.IFNA(MATCH(LEFT($C1787,4),Reference!$H:$H,0),0)),$D1787,
IF((AND(F1787=0,G1787=0,H1787=0,(_xlfn.IFNA(MATCH(LEFT($B1787,4),Reference!$H:$H,0),0)))),$D1787,
IF(AND(F1787=0,G1787=0,H1787=0,_xlfn.IFNA(MATCH(MID($B1787,5,4),Reference!$H:$H,0),0),LEFT($C1787,4)&lt;&gt;"8865"),$D1787,0)))))</f>
        <v>0</v>
      </c>
      <c r="J1787" s="76">
        <f t="shared" si="162"/>
        <v>0</v>
      </c>
      <c r="K1787" s="76">
        <f t="shared" si="163"/>
        <v>0.19999999999999998</v>
      </c>
      <c r="L1787" s="76">
        <f t="shared" si="164"/>
        <v>0</v>
      </c>
      <c r="M1787" s="14" t="str">
        <f>IFERROR(IFERROR(INDEX(Reference!$C:$C,MATCH(VALUE(LEFT(B1787,(FIND("-",B1787,1)-1))),Reference!$B:$B,0)),INDEX(Reference!$C:$C,MATCH((LEFT(B1787,(FIND("-",B1787,1)-1))),Reference!$B:$B,0))),IFERROR(IF(FIND("-",B1787),"Asset Management",""),""))</f>
        <v>DBU/Sys Ops</v>
      </c>
      <c r="N1787" s="14" t="str">
        <f>_xlfn.IFNA(INDEX(Reference!$M:$N,MATCH($C1787,Reference!$M:$M,0),2),"Exclude")</f>
        <v>Nonlabor</v>
      </c>
      <c r="O1787" s="14" t="str">
        <f>VLOOKUP(X1787,'Department Detail'!$A$2:$F$5229,5,FALSE)</f>
        <v>Transmission Development</v>
      </c>
      <c r="W1787" s="26"/>
      <c r="X1787">
        <v>7900</v>
      </c>
    </row>
    <row r="1788" spans="2:24" ht="15" thickBot="1" x14ac:dyDescent="0.35">
      <c r="B1788" s="57" t="s">
        <v>831</v>
      </c>
      <c r="C1788" s="57" t="s">
        <v>185</v>
      </c>
      <c r="D1788" s="193">
        <v>52303.664000000004</v>
      </c>
      <c r="F1788" s="76">
        <f>IF(AND(LEFT($C1788,4)&lt;&gt;"8310")*OR(_xlfn.IFNA(MATCH(LEFT($B1788,8),Reference!$E:$E,0),0),(_xlfn.IFNA(MATCH(MID($B1788,5,4),Reference!$E:$E,0),0))),$D1788,)</f>
        <v>52303.664000000004</v>
      </c>
      <c r="G1788" s="76">
        <f t="shared" si="160"/>
        <v>0</v>
      </c>
      <c r="H1788" s="76">
        <f t="shared" si="161"/>
        <v>0</v>
      </c>
      <c r="I1788" s="194">
        <f>IF(AND(F1788=0,G1788=0,H1788=0,_xlfn.IFNA(MATCH(LEFT($B1788,8),Reference!$G:$G,0),0)),0,
IF(AND(F1788=0,G1788=0,H1788=0,_xlfn.IFNA(MATCH(LEFT($B1788,8),Reference!$H:$H,0),0)),$D1788,
IF(AND(F1788=0,G1788=0,H1788=0,_xlfn.IFNA(MATCH(LEFT($C1788,4),Reference!$H:$H,0),0)),$D1788,
IF((AND(F1788=0,G1788=0,H1788=0,(_xlfn.IFNA(MATCH(LEFT($B1788,4),Reference!$H:$H,0),0)))),$D1788,
IF(AND(F1788=0,G1788=0,H1788=0,_xlfn.IFNA(MATCH(MID($B1788,5,4),Reference!$H:$H,0),0),LEFT($C1788,4)&lt;&gt;"8865"),$D1788,0)))))</f>
        <v>0</v>
      </c>
      <c r="J1788" s="76">
        <f t="shared" si="162"/>
        <v>0</v>
      </c>
      <c r="K1788" s="76">
        <f t="shared" si="163"/>
        <v>52303.664000000004</v>
      </c>
      <c r="L1788" s="76">
        <f t="shared" si="164"/>
        <v>0</v>
      </c>
      <c r="M1788" s="14" t="str">
        <f>IFERROR(IFERROR(INDEX(Reference!$C:$C,MATCH(VALUE(LEFT(B1788,(FIND("-",B1788,1)-1))),Reference!$B:$B,0)),INDEX(Reference!$C:$C,MATCH((LEFT(B1788,(FIND("-",B1788,1)-1))),Reference!$B:$B,0))),IFERROR(IF(FIND("-",B1788),"Asset Management",""),""))</f>
        <v>DBU/Sys Ops</v>
      </c>
      <c r="N1788" s="14" t="str">
        <f>_xlfn.IFNA(INDEX(Reference!$M:$N,MATCH($C1788,Reference!$M:$M,0),2),"Exclude")</f>
        <v>NonUnion Labor</v>
      </c>
      <c r="O1788" s="14" t="str">
        <f>VLOOKUP(X1788,'Department Detail'!$A$2:$F$5229,5,FALSE)</f>
        <v>Transmission Development</v>
      </c>
      <c r="W1788" s="26"/>
      <c r="X1788">
        <v>7900</v>
      </c>
    </row>
    <row r="1789" spans="2:24" ht="15" thickBot="1" x14ac:dyDescent="0.35">
      <c r="B1789" s="57" t="s">
        <v>831</v>
      </c>
      <c r="C1789" s="57" t="s">
        <v>186</v>
      </c>
      <c r="D1789" s="193">
        <v>268900.96400000004</v>
      </c>
      <c r="F1789" s="76">
        <f>IF(AND(LEFT($C1789,4)&lt;&gt;"8310")*OR(_xlfn.IFNA(MATCH(LEFT($B1789,8),Reference!$E:$E,0),0),(_xlfn.IFNA(MATCH(MID($B1789,5,4),Reference!$E:$E,0),0))),$D1789,)</f>
        <v>268900.96400000004</v>
      </c>
      <c r="G1789" s="76">
        <f t="shared" si="160"/>
        <v>0</v>
      </c>
      <c r="H1789" s="76">
        <f t="shared" si="161"/>
        <v>0</v>
      </c>
      <c r="I1789" s="194">
        <f>IF(AND(F1789=0,G1789=0,H1789=0,_xlfn.IFNA(MATCH(LEFT($B1789,8),Reference!$G:$G,0),0)),0,
IF(AND(F1789=0,G1789=0,H1789=0,_xlfn.IFNA(MATCH(LEFT($B1789,8),Reference!$H:$H,0),0)),$D1789,
IF(AND(F1789=0,G1789=0,H1789=0,_xlfn.IFNA(MATCH(LEFT($C1789,4),Reference!$H:$H,0),0)),$D1789,
IF((AND(F1789=0,G1789=0,H1789=0,(_xlfn.IFNA(MATCH(LEFT($B1789,4),Reference!$H:$H,0),0)))),$D1789,
IF(AND(F1789=0,G1789=0,H1789=0,_xlfn.IFNA(MATCH(MID($B1789,5,4),Reference!$H:$H,0),0),LEFT($C1789,4)&lt;&gt;"8865"),$D1789,0)))))</f>
        <v>0</v>
      </c>
      <c r="J1789" s="76">
        <f t="shared" si="162"/>
        <v>0</v>
      </c>
      <c r="K1789" s="76">
        <f t="shared" si="163"/>
        <v>268900.96400000004</v>
      </c>
      <c r="L1789" s="76">
        <f t="shared" si="164"/>
        <v>0</v>
      </c>
      <c r="M1789" s="14" t="str">
        <f>IFERROR(IFERROR(INDEX(Reference!$C:$C,MATCH(VALUE(LEFT(B1789,(FIND("-",B1789,1)-1))),Reference!$B:$B,0)),INDEX(Reference!$C:$C,MATCH((LEFT(B1789,(FIND("-",B1789,1)-1))),Reference!$B:$B,0))),IFERROR(IF(FIND("-",B1789),"Asset Management",""),""))</f>
        <v>DBU/Sys Ops</v>
      </c>
      <c r="N1789" s="14" t="str">
        <f>_xlfn.IFNA(INDEX(Reference!$M:$N,MATCH($C1789,Reference!$M:$M,0),2),"Exclude")</f>
        <v>Union Labor</v>
      </c>
      <c r="O1789" s="14" t="str">
        <f>VLOOKUP(X1789,'Department Detail'!$A$2:$F$5229,5,FALSE)</f>
        <v>Transmission Development</v>
      </c>
      <c r="W1789" s="26"/>
      <c r="X1789">
        <v>7900</v>
      </c>
    </row>
    <row r="1790" spans="2:24" ht="15" thickBot="1" x14ac:dyDescent="0.35">
      <c r="B1790" s="57" t="s">
        <v>832</v>
      </c>
      <c r="C1790" s="57" t="s">
        <v>244</v>
      </c>
      <c r="D1790" s="193">
        <v>0.2</v>
      </c>
      <c r="F1790" s="76">
        <f>IF(AND(LEFT($C1790,4)&lt;&gt;"8310")*OR(_xlfn.IFNA(MATCH(LEFT($B1790,8),Reference!$E:$E,0),0),(_xlfn.IFNA(MATCH(MID($B1790,5,4),Reference!$E:$E,0),0))),$D1790,)</f>
        <v>0</v>
      </c>
      <c r="G1790" s="76">
        <f t="shared" si="160"/>
        <v>0</v>
      </c>
      <c r="H1790" s="76">
        <f t="shared" si="161"/>
        <v>0</v>
      </c>
      <c r="I1790" s="194">
        <f>IF(AND(F1790=0,G1790=0,H1790=0,_xlfn.IFNA(MATCH(LEFT($B1790,8),Reference!$G:$G,0),0)),0,
IF(AND(F1790=0,G1790=0,H1790=0,_xlfn.IFNA(MATCH(LEFT($B1790,8),Reference!$H:$H,0),0)),$D1790,
IF(AND(F1790=0,G1790=0,H1790=0,_xlfn.IFNA(MATCH(LEFT($C1790,4),Reference!$H:$H,0),0)),$D1790,
IF((AND(F1790=0,G1790=0,H1790=0,(_xlfn.IFNA(MATCH(LEFT($B1790,4),Reference!$H:$H,0),0)))),$D1790,
IF(AND(F1790=0,G1790=0,H1790=0,_xlfn.IFNA(MATCH(MID($B1790,5,4),Reference!$H:$H,0),0),LEFT($C1790,4)&lt;&gt;"8865"),$D1790,0)))))</f>
        <v>0.2</v>
      </c>
      <c r="J1790" s="76">
        <f t="shared" si="162"/>
        <v>0</v>
      </c>
      <c r="K1790" s="76">
        <f t="shared" si="163"/>
        <v>0.2</v>
      </c>
      <c r="L1790" s="76">
        <f t="shared" si="164"/>
        <v>0</v>
      </c>
      <c r="M1790" s="14" t="str">
        <f>IFERROR(IFERROR(INDEX(Reference!$C:$C,MATCH(VALUE(LEFT(B1790,(FIND("-",B1790,1)-1))),Reference!$B:$B,0)),INDEX(Reference!$C:$C,MATCH((LEFT(B1790,(FIND("-",B1790,1)-1))),Reference!$B:$B,0))),IFERROR(IF(FIND("-",B1790),"Asset Management",""),""))</f>
        <v>DBU/Sys Ops</v>
      </c>
      <c r="N1790" s="14" t="str">
        <f>_xlfn.IFNA(INDEX(Reference!$M:$N,MATCH($C1790,Reference!$M:$M,0),2),"Exclude")</f>
        <v>Nonlabor</v>
      </c>
      <c r="O1790" s="14" t="str">
        <f>VLOOKUP(X1790,'Department Detail'!$A$2:$F$5229,5,FALSE)</f>
        <v>Transmission Development</v>
      </c>
      <c r="W1790" s="26"/>
      <c r="X1790">
        <v>7900</v>
      </c>
    </row>
    <row r="1791" spans="2:24" ht="15" thickBot="1" x14ac:dyDescent="0.35">
      <c r="B1791" s="57" t="s">
        <v>832</v>
      </c>
      <c r="C1791" s="57" t="s">
        <v>200</v>
      </c>
      <c r="D1791" s="193">
        <v>0.19999999999999998</v>
      </c>
      <c r="F1791" s="76">
        <f>IF(AND(LEFT($C1791,4)&lt;&gt;"8310")*OR(_xlfn.IFNA(MATCH(LEFT($B1791,8),Reference!$E:$E,0),0),(_xlfn.IFNA(MATCH(MID($B1791,5,4),Reference!$E:$E,0),0))),$D1791,)</f>
        <v>0</v>
      </c>
      <c r="G1791" s="76">
        <f t="shared" si="160"/>
        <v>0</v>
      </c>
      <c r="H1791" s="76">
        <f t="shared" si="161"/>
        <v>0</v>
      </c>
      <c r="I1791" s="194">
        <f>IF(AND(F1791=0,G1791=0,H1791=0,_xlfn.IFNA(MATCH(LEFT($B1791,8),Reference!$G:$G,0),0)),0,
IF(AND(F1791=0,G1791=0,H1791=0,_xlfn.IFNA(MATCH(LEFT($B1791,8),Reference!$H:$H,0),0)),$D1791,
IF(AND(F1791=0,G1791=0,H1791=0,_xlfn.IFNA(MATCH(LEFT($C1791,4),Reference!$H:$H,0),0)),$D1791,
IF((AND(F1791=0,G1791=0,H1791=0,(_xlfn.IFNA(MATCH(LEFT($B1791,4),Reference!$H:$H,0),0)))),$D1791,
IF(AND(F1791=0,G1791=0,H1791=0,_xlfn.IFNA(MATCH(MID($B1791,5,4),Reference!$H:$H,0),0),LEFT($C1791,4)&lt;&gt;"8865"),$D1791,0)))))</f>
        <v>0.19999999999999998</v>
      </c>
      <c r="J1791" s="76">
        <f t="shared" si="162"/>
        <v>0</v>
      </c>
      <c r="K1791" s="76">
        <f t="shared" si="163"/>
        <v>0.19999999999999998</v>
      </c>
      <c r="L1791" s="76">
        <f t="shared" si="164"/>
        <v>0</v>
      </c>
      <c r="M1791" s="14" t="str">
        <f>IFERROR(IFERROR(INDEX(Reference!$C:$C,MATCH(VALUE(LEFT(B1791,(FIND("-",B1791,1)-1))),Reference!$B:$B,0)),INDEX(Reference!$C:$C,MATCH((LEFT(B1791,(FIND("-",B1791,1)-1))),Reference!$B:$B,0))),IFERROR(IF(FIND("-",B1791),"Asset Management",""),""))</f>
        <v>DBU/Sys Ops</v>
      </c>
      <c r="N1791" s="14" t="str">
        <f>_xlfn.IFNA(INDEX(Reference!$M:$N,MATCH($C1791,Reference!$M:$M,0),2),"Exclude")</f>
        <v>Nonlabor</v>
      </c>
      <c r="O1791" s="14" t="str">
        <f>VLOOKUP(X1791,'Department Detail'!$A$2:$F$5229,5,FALSE)</f>
        <v>Transmission Development</v>
      </c>
      <c r="W1791" s="26"/>
      <c r="X1791">
        <v>7900</v>
      </c>
    </row>
    <row r="1792" spans="2:24" ht="15" thickBot="1" x14ac:dyDescent="0.35">
      <c r="B1792" s="57" t="s">
        <v>832</v>
      </c>
      <c r="C1792" s="57" t="s">
        <v>185</v>
      </c>
      <c r="D1792" s="193">
        <v>55320.427999999985</v>
      </c>
      <c r="F1792" s="76">
        <f>IF(AND(LEFT($C1792,4)&lt;&gt;"8310")*OR(_xlfn.IFNA(MATCH(LEFT($B1792,8),Reference!$E:$E,0),0),(_xlfn.IFNA(MATCH(MID($B1792,5,4),Reference!$E:$E,0),0))),$D1792,)</f>
        <v>0</v>
      </c>
      <c r="G1792" s="76">
        <f t="shared" si="160"/>
        <v>0</v>
      </c>
      <c r="H1792" s="76">
        <f t="shared" si="161"/>
        <v>0</v>
      </c>
      <c r="I1792" s="194">
        <f>IF(AND(F1792=0,G1792=0,H1792=0,_xlfn.IFNA(MATCH(LEFT($B1792,8),Reference!$G:$G,0),0)),0,
IF(AND(F1792=0,G1792=0,H1792=0,_xlfn.IFNA(MATCH(LEFT($B1792,8),Reference!$H:$H,0),0)),$D1792,
IF(AND(F1792=0,G1792=0,H1792=0,_xlfn.IFNA(MATCH(LEFT($C1792,4),Reference!$H:$H,0),0)),$D1792,
IF((AND(F1792=0,G1792=0,H1792=0,(_xlfn.IFNA(MATCH(LEFT($B1792,4),Reference!$H:$H,0),0)))),$D1792,
IF(AND(F1792=0,G1792=0,H1792=0,_xlfn.IFNA(MATCH(MID($B1792,5,4),Reference!$H:$H,0),0),LEFT($C1792,4)&lt;&gt;"8865"),$D1792,0)))))</f>
        <v>55320.427999999985</v>
      </c>
      <c r="J1792" s="76">
        <f t="shared" si="162"/>
        <v>0</v>
      </c>
      <c r="K1792" s="76">
        <f t="shared" si="163"/>
        <v>55320.427999999985</v>
      </c>
      <c r="L1792" s="76">
        <f t="shared" si="164"/>
        <v>0</v>
      </c>
      <c r="M1792" s="14" t="str">
        <f>IFERROR(IFERROR(INDEX(Reference!$C:$C,MATCH(VALUE(LEFT(B1792,(FIND("-",B1792,1)-1))),Reference!$B:$B,0)),INDEX(Reference!$C:$C,MATCH((LEFT(B1792,(FIND("-",B1792,1)-1))),Reference!$B:$B,0))),IFERROR(IF(FIND("-",B1792),"Asset Management",""),""))</f>
        <v>DBU/Sys Ops</v>
      </c>
      <c r="N1792" s="14" t="str">
        <f>_xlfn.IFNA(INDEX(Reference!$M:$N,MATCH($C1792,Reference!$M:$M,0),2),"Exclude")</f>
        <v>NonUnion Labor</v>
      </c>
      <c r="O1792" s="14" t="str">
        <f>VLOOKUP(X1792,'Department Detail'!$A$2:$F$5229,5,FALSE)</f>
        <v>Transmission Development</v>
      </c>
      <c r="W1792" s="26"/>
      <c r="X1792">
        <v>7900</v>
      </c>
    </row>
    <row r="1793" spans="2:24" ht="15" thickBot="1" x14ac:dyDescent="0.35">
      <c r="B1793" s="57" t="s">
        <v>833</v>
      </c>
      <c r="C1793" s="57" t="s">
        <v>244</v>
      </c>
      <c r="D1793" s="193">
        <v>0.2</v>
      </c>
      <c r="F1793" s="76">
        <f>IF(AND(LEFT($C1793,4)&lt;&gt;"8310")*OR(_xlfn.IFNA(MATCH(LEFT($B1793,8),Reference!$E:$E,0),0),(_xlfn.IFNA(MATCH(MID($B1793,5,4),Reference!$E:$E,0),0))),$D1793,)</f>
        <v>0</v>
      </c>
      <c r="G1793" s="76">
        <f t="shared" si="160"/>
        <v>0</v>
      </c>
      <c r="H1793" s="76">
        <f t="shared" si="161"/>
        <v>0</v>
      </c>
      <c r="I1793" s="194">
        <f>IF(AND(F1793=0,G1793=0,H1793=0,_xlfn.IFNA(MATCH(LEFT($B1793,8),Reference!$G:$G,0),0)),0,
IF(AND(F1793=0,G1793=0,H1793=0,_xlfn.IFNA(MATCH(LEFT($B1793,8),Reference!$H:$H,0),0)),$D1793,
IF(AND(F1793=0,G1793=0,H1793=0,_xlfn.IFNA(MATCH(LEFT($C1793,4),Reference!$H:$H,0),0)),$D1793,
IF((AND(F1793=0,G1793=0,H1793=0,(_xlfn.IFNA(MATCH(LEFT($B1793,4),Reference!$H:$H,0),0)))),$D1793,
IF(AND(F1793=0,G1793=0,H1793=0,_xlfn.IFNA(MATCH(MID($B1793,5,4),Reference!$H:$H,0),0),LEFT($C1793,4)&lt;&gt;"8865"),$D1793,0)))))</f>
        <v>0.2</v>
      </c>
      <c r="J1793" s="76">
        <f t="shared" si="162"/>
        <v>0</v>
      </c>
      <c r="K1793" s="76">
        <f t="shared" si="163"/>
        <v>0.2</v>
      </c>
      <c r="L1793" s="76">
        <f t="shared" si="164"/>
        <v>0</v>
      </c>
      <c r="M1793" s="14" t="str">
        <f>IFERROR(IFERROR(INDEX(Reference!$C:$C,MATCH(VALUE(LEFT(B1793,(FIND("-",B1793,1)-1))),Reference!$B:$B,0)),INDEX(Reference!$C:$C,MATCH((LEFT(B1793,(FIND("-",B1793,1)-1))),Reference!$B:$B,0))),IFERROR(IF(FIND("-",B1793),"Asset Management",""),""))</f>
        <v>DBU/Sys Ops</v>
      </c>
      <c r="N1793" s="14" t="str">
        <f>_xlfn.IFNA(INDEX(Reference!$M:$N,MATCH($C1793,Reference!$M:$M,0),2),"Exclude")</f>
        <v>Nonlabor</v>
      </c>
      <c r="O1793" s="14" t="str">
        <f>VLOOKUP(X1793,'Department Detail'!$A$2:$F$5229,5,FALSE)</f>
        <v>Transmission Development</v>
      </c>
      <c r="W1793" s="26"/>
      <c r="X1793">
        <v>7900</v>
      </c>
    </row>
    <row r="1794" spans="2:24" ht="15" thickBot="1" x14ac:dyDescent="0.35">
      <c r="B1794" s="57" t="s">
        <v>833</v>
      </c>
      <c r="C1794" s="57" t="s">
        <v>200</v>
      </c>
      <c r="D1794" s="193">
        <v>0.19999999999999998</v>
      </c>
      <c r="F1794" s="76">
        <f>IF(AND(LEFT($C1794,4)&lt;&gt;"8310")*OR(_xlfn.IFNA(MATCH(LEFT($B1794,8),Reference!$E:$E,0),0),(_xlfn.IFNA(MATCH(MID($B1794,5,4),Reference!$E:$E,0),0))),$D1794,)</f>
        <v>0</v>
      </c>
      <c r="G1794" s="76">
        <f t="shared" si="160"/>
        <v>0</v>
      </c>
      <c r="H1794" s="76">
        <f t="shared" si="161"/>
        <v>0</v>
      </c>
      <c r="I1794" s="194">
        <f>IF(AND(F1794=0,G1794=0,H1794=0,_xlfn.IFNA(MATCH(LEFT($B1794,8),Reference!$G:$G,0),0)),0,
IF(AND(F1794=0,G1794=0,H1794=0,_xlfn.IFNA(MATCH(LEFT($B1794,8),Reference!$H:$H,0),0)),$D1794,
IF(AND(F1794=0,G1794=0,H1794=0,_xlfn.IFNA(MATCH(LEFT($C1794,4),Reference!$H:$H,0),0)),$D1794,
IF((AND(F1794=0,G1794=0,H1794=0,(_xlfn.IFNA(MATCH(LEFT($B1794,4),Reference!$H:$H,0),0)))),$D1794,
IF(AND(F1794=0,G1794=0,H1794=0,_xlfn.IFNA(MATCH(MID($B1794,5,4),Reference!$H:$H,0),0),LEFT($C1794,4)&lt;&gt;"8865"),$D1794,0)))))</f>
        <v>0.19999999999999998</v>
      </c>
      <c r="J1794" s="76">
        <f t="shared" si="162"/>
        <v>0</v>
      </c>
      <c r="K1794" s="76">
        <f t="shared" si="163"/>
        <v>0.19999999999999998</v>
      </c>
      <c r="L1794" s="76">
        <f t="shared" si="164"/>
        <v>0</v>
      </c>
      <c r="M1794" s="14" t="str">
        <f>IFERROR(IFERROR(INDEX(Reference!$C:$C,MATCH(VALUE(LEFT(B1794,(FIND("-",B1794,1)-1))),Reference!$B:$B,0)),INDEX(Reference!$C:$C,MATCH((LEFT(B1794,(FIND("-",B1794,1)-1))),Reference!$B:$B,0))),IFERROR(IF(FIND("-",B1794),"Asset Management",""),""))</f>
        <v>DBU/Sys Ops</v>
      </c>
      <c r="N1794" s="14" t="str">
        <f>_xlfn.IFNA(INDEX(Reference!$M:$N,MATCH($C1794,Reference!$M:$M,0),2),"Exclude")</f>
        <v>Nonlabor</v>
      </c>
      <c r="O1794" s="14" t="str">
        <f>VLOOKUP(X1794,'Department Detail'!$A$2:$F$5229,5,FALSE)</f>
        <v>Transmission Development</v>
      </c>
      <c r="W1794" s="26"/>
      <c r="X1794">
        <v>7900</v>
      </c>
    </row>
    <row r="1795" spans="2:24" ht="15" thickBot="1" x14ac:dyDescent="0.35">
      <c r="B1795" s="57" t="s">
        <v>834</v>
      </c>
      <c r="C1795" s="57" t="s">
        <v>244</v>
      </c>
      <c r="D1795" s="193">
        <v>0.2</v>
      </c>
      <c r="F1795" s="76">
        <f>IF(AND(LEFT($C1795,4)&lt;&gt;"8310")*OR(_xlfn.IFNA(MATCH(LEFT($B1795,8),Reference!$E:$E,0),0),(_xlfn.IFNA(MATCH(MID($B1795,5,4),Reference!$E:$E,0),0))),$D1795,)</f>
        <v>0</v>
      </c>
      <c r="G1795" s="76">
        <f t="shared" si="160"/>
        <v>0</v>
      </c>
      <c r="H1795" s="76">
        <f t="shared" si="161"/>
        <v>0</v>
      </c>
      <c r="I1795" s="194">
        <f>IF(AND(F1795=0,G1795=0,H1795=0,_xlfn.IFNA(MATCH(LEFT($B1795,8),Reference!$G:$G,0),0)),0,
IF(AND(F1795=0,G1795=0,H1795=0,_xlfn.IFNA(MATCH(LEFT($B1795,8),Reference!$H:$H,0),0)),$D1795,
IF(AND(F1795=0,G1795=0,H1795=0,_xlfn.IFNA(MATCH(LEFT($C1795,4),Reference!$H:$H,0),0)),$D1795,
IF((AND(F1795=0,G1795=0,H1795=0,(_xlfn.IFNA(MATCH(LEFT($B1795,4),Reference!$H:$H,0),0)))),$D1795,
IF(AND(F1795=0,G1795=0,H1795=0,_xlfn.IFNA(MATCH(MID($B1795,5,4),Reference!$H:$H,0),0),LEFT($C1795,4)&lt;&gt;"8865"),$D1795,0)))))</f>
        <v>0.2</v>
      </c>
      <c r="J1795" s="76">
        <f t="shared" si="162"/>
        <v>0</v>
      </c>
      <c r="K1795" s="76">
        <f t="shared" si="163"/>
        <v>0.2</v>
      </c>
      <c r="L1795" s="76">
        <f t="shared" si="164"/>
        <v>0</v>
      </c>
      <c r="M1795" s="14" t="str">
        <f>IFERROR(IFERROR(INDEX(Reference!$C:$C,MATCH(VALUE(LEFT(B1795,(FIND("-",B1795,1)-1))),Reference!$B:$B,0)),INDEX(Reference!$C:$C,MATCH((LEFT(B1795,(FIND("-",B1795,1)-1))),Reference!$B:$B,0))),IFERROR(IF(FIND("-",B1795),"Asset Management",""),""))</f>
        <v>DBU/Sys Ops</v>
      </c>
      <c r="N1795" s="14" t="str">
        <f>_xlfn.IFNA(INDEX(Reference!$M:$N,MATCH($C1795,Reference!$M:$M,0),2),"Exclude")</f>
        <v>Nonlabor</v>
      </c>
      <c r="O1795" s="14" t="str">
        <f>VLOOKUP(X1795,'Department Detail'!$A$2:$F$5229,5,FALSE)</f>
        <v>T&amp;D Engineering</v>
      </c>
      <c r="W1795" s="26"/>
      <c r="X1795" t="s">
        <v>626</v>
      </c>
    </row>
    <row r="1796" spans="2:24" ht="15" thickBot="1" x14ac:dyDescent="0.35">
      <c r="B1796" s="57" t="s">
        <v>834</v>
      </c>
      <c r="C1796" s="57" t="s">
        <v>200</v>
      </c>
      <c r="D1796" s="193">
        <v>0.19999999999999998</v>
      </c>
      <c r="F1796" s="76">
        <f>IF(AND(LEFT($C1796,4)&lt;&gt;"8310")*OR(_xlfn.IFNA(MATCH(LEFT($B1796,8),Reference!$E:$E,0),0),(_xlfn.IFNA(MATCH(MID($B1796,5,4),Reference!$E:$E,0),0))),$D1796,)</f>
        <v>0</v>
      </c>
      <c r="G1796" s="76">
        <f t="shared" si="160"/>
        <v>0</v>
      </c>
      <c r="H1796" s="76">
        <f t="shared" si="161"/>
        <v>0</v>
      </c>
      <c r="I1796" s="194">
        <f>IF(AND(F1796=0,G1796=0,H1796=0,_xlfn.IFNA(MATCH(LEFT($B1796,8),Reference!$G:$G,0),0)),0,
IF(AND(F1796=0,G1796=0,H1796=0,_xlfn.IFNA(MATCH(LEFT($B1796,8),Reference!$H:$H,0),0)),$D1796,
IF(AND(F1796=0,G1796=0,H1796=0,_xlfn.IFNA(MATCH(LEFT($C1796,4),Reference!$H:$H,0),0)),$D1796,
IF((AND(F1796=0,G1796=0,H1796=0,(_xlfn.IFNA(MATCH(LEFT($B1796,4),Reference!$H:$H,0),0)))),$D1796,
IF(AND(F1796=0,G1796=0,H1796=0,_xlfn.IFNA(MATCH(MID($B1796,5,4),Reference!$H:$H,0),0),LEFT($C1796,4)&lt;&gt;"8865"),$D1796,0)))))</f>
        <v>0.19999999999999998</v>
      </c>
      <c r="J1796" s="76">
        <f t="shared" si="162"/>
        <v>0</v>
      </c>
      <c r="K1796" s="76">
        <f t="shared" si="163"/>
        <v>0.19999999999999998</v>
      </c>
      <c r="L1796" s="76">
        <f t="shared" si="164"/>
        <v>0</v>
      </c>
      <c r="M1796" s="14" t="str">
        <f>IFERROR(IFERROR(INDEX(Reference!$C:$C,MATCH(VALUE(LEFT(B1796,(FIND("-",B1796,1)-1))),Reference!$B:$B,0)),INDEX(Reference!$C:$C,MATCH((LEFT(B1796,(FIND("-",B1796,1)-1))),Reference!$B:$B,0))),IFERROR(IF(FIND("-",B1796),"Asset Management",""),""))</f>
        <v>DBU/Sys Ops</v>
      </c>
      <c r="N1796" s="14" t="str">
        <f>_xlfn.IFNA(INDEX(Reference!$M:$N,MATCH($C1796,Reference!$M:$M,0),2),"Exclude")</f>
        <v>Nonlabor</v>
      </c>
      <c r="O1796" s="14" t="str">
        <f>VLOOKUP(X1796,'Department Detail'!$A$2:$F$5229,5,FALSE)</f>
        <v>T&amp;D Engineering</v>
      </c>
      <c r="W1796" s="26"/>
      <c r="X1796" t="s">
        <v>626</v>
      </c>
    </row>
    <row r="1797" spans="2:24" ht="15" thickBot="1" x14ac:dyDescent="0.35">
      <c r="B1797" s="57" t="s">
        <v>834</v>
      </c>
      <c r="C1797" s="57" t="s">
        <v>202</v>
      </c>
      <c r="D1797" s="193">
        <v>44.663999999999994</v>
      </c>
      <c r="F1797" s="76">
        <f>IF(AND(LEFT($C1797,4)&lt;&gt;"8310")*OR(_xlfn.IFNA(MATCH(LEFT($B1797,8),Reference!$E:$E,0),0),(_xlfn.IFNA(MATCH(MID($B1797,5,4),Reference!$E:$E,0),0))),$D1797,)</f>
        <v>0</v>
      </c>
      <c r="G1797" s="76">
        <f t="shared" si="160"/>
        <v>0</v>
      </c>
      <c r="H1797" s="76">
        <f t="shared" si="161"/>
        <v>0</v>
      </c>
      <c r="I1797" s="194">
        <f>IF(AND(F1797=0,G1797=0,H1797=0,_xlfn.IFNA(MATCH(LEFT($B1797,8),Reference!$G:$G,0),0)),0,
IF(AND(F1797=0,G1797=0,H1797=0,_xlfn.IFNA(MATCH(LEFT($B1797,8),Reference!$H:$H,0),0)),$D1797,
IF(AND(F1797=0,G1797=0,H1797=0,_xlfn.IFNA(MATCH(LEFT($C1797,4),Reference!$H:$H,0),0)),$D1797,
IF((AND(F1797=0,G1797=0,H1797=0,(_xlfn.IFNA(MATCH(LEFT($B1797,4),Reference!$H:$H,0),0)))),$D1797,
IF(AND(F1797=0,G1797=0,H1797=0,_xlfn.IFNA(MATCH(MID($B1797,5,4),Reference!$H:$H,0),0),LEFT($C1797,4)&lt;&gt;"8865"),$D1797,0)))))</f>
        <v>44.663999999999994</v>
      </c>
      <c r="J1797" s="76">
        <f t="shared" si="162"/>
        <v>0</v>
      </c>
      <c r="K1797" s="76">
        <f t="shared" si="163"/>
        <v>44.663999999999994</v>
      </c>
      <c r="L1797" s="76">
        <f t="shared" si="164"/>
        <v>0</v>
      </c>
      <c r="M1797" s="14" t="str">
        <f>IFERROR(IFERROR(INDEX(Reference!$C:$C,MATCH(VALUE(LEFT(B1797,(FIND("-",B1797,1)-1))),Reference!$B:$B,0)),INDEX(Reference!$C:$C,MATCH((LEFT(B1797,(FIND("-",B1797,1)-1))),Reference!$B:$B,0))),IFERROR(IF(FIND("-",B1797),"Asset Management",""),""))</f>
        <v>DBU/Sys Ops</v>
      </c>
      <c r="N1797" s="14" t="str">
        <f>_xlfn.IFNA(INDEX(Reference!$M:$N,MATCH($C1797,Reference!$M:$M,0),2),"Exclude")</f>
        <v>Nonlabor</v>
      </c>
      <c r="O1797" s="14" t="str">
        <f>VLOOKUP(X1797,'Department Detail'!$A$2:$F$5748,5,FALSE)</f>
        <v>T&amp;D Engineering</v>
      </c>
      <c r="W1797" s="26"/>
      <c r="X1797" t="s">
        <v>835</v>
      </c>
    </row>
    <row r="1798" spans="2:24" ht="15" thickBot="1" x14ac:dyDescent="0.35">
      <c r="B1798" s="57" t="s">
        <v>834</v>
      </c>
      <c r="C1798" s="57" t="s">
        <v>182</v>
      </c>
      <c r="D1798" s="193">
        <v>216</v>
      </c>
      <c r="F1798" s="76">
        <f>IF(AND(LEFT($C1798,4)&lt;&gt;"8310")*OR(_xlfn.IFNA(MATCH(LEFT($B1798,8),Reference!$E:$E,0),0),(_xlfn.IFNA(MATCH(MID($B1798,5,4),Reference!$E:$E,0),0))),$D1798,)</f>
        <v>0</v>
      </c>
      <c r="G1798" s="76">
        <f t="shared" si="160"/>
        <v>0</v>
      </c>
      <c r="H1798" s="76">
        <f t="shared" si="161"/>
        <v>0</v>
      </c>
      <c r="I1798" s="194">
        <f>IF(AND(F1798=0,G1798=0,H1798=0,_xlfn.IFNA(MATCH(LEFT($B1798,8),Reference!$G:$G,0),0)),0,
IF(AND(F1798=0,G1798=0,H1798=0,_xlfn.IFNA(MATCH(LEFT($B1798,8),Reference!$H:$H,0),0)),$D1798,
IF(AND(F1798=0,G1798=0,H1798=0,_xlfn.IFNA(MATCH(LEFT($C1798,4),Reference!$H:$H,0),0)),$D1798,
IF((AND(F1798=0,G1798=0,H1798=0,(_xlfn.IFNA(MATCH(LEFT($B1798,4),Reference!$H:$H,0),0)))),$D1798,
IF(AND(F1798=0,G1798=0,H1798=0,_xlfn.IFNA(MATCH(MID($B1798,5,4),Reference!$H:$H,0),0),LEFT($C1798,4)&lt;&gt;"8865"),$D1798,0)))))</f>
        <v>216</v>
      </c>
      <c r="J1798" s="76">
        <f t="shared" si="162"/>
        <v>0</v>
      </c>
      <c r="K1798" s="76">
        <f t="shared" si="163"/>
        <v>216</v>
      </c>
      <c r="L1798" s="76">
        <f t="shared" si="164"/>
        <v>0</v>
      </c>
      <c r="M1798" s="14" t="str">
        <f>IFERROR(IFERROR(INDEX(Reference!$C:$C,MATCH(VALUE(LEFT(B1798,(FIND("-",B1798,1)-1))),Reference!$B:$B,0)),INDEX(Reference!$C:$C,MATCH((LEFT(B1798,(FIND("-",B1798,1)-1))),Reference!$B:$B,0))),IFERROR(IF(FIND("-",B1798),"Asset Management",""),""))</f>
        <v>DBU/Sys Ops</v>
      </c>
      <c r="N1798" s="14" t="str">
        <f>_xlfn.IFNA(INDEX(Reference!$M:$N,MATCH($C1798,Reference!$M:$M,0),2),"Exclude")</f>
        <v>Nonlabor</v>
      </c>
      <c r="O1798" s="14" t="str">
        <f>VLOOKUP(X1798,'Department Detail'!$A$2:$F$5748,5,FALSE)</f>
        <v>T&amp;D Engineering</v>
      </c>
      <c r="W1798" s="26"/>
      <c r="X1798" t="s">
        <v>835</v>
      </c>
    </row>
    <row r="1799" spans="2:24" ht="15" thickBot="1" x14ac:dyDescent="0.35">
      <c r="B1799" s="57" t="s">
        <v>836</v>
      </c>
      <c r="C1799" s="57" t="s">
        <v>244</v>
      </c>
      <c r="D1799" s="193">
        <v>0.2</v>
      </c>
      <c r="F1799" s="76">
        <f>IF(AND(LEFT($C1799,4)&lt;&gt;"8310")*OR(_xlfn.IFNA(MATCH(LEFT($B1799,8),Reference!$E:$E,0),0),(_xlfn.IFNA(MATCH(MID($B1799,5,4),Reference!$E:$E,0),0))),$D1799,)</f>
        <v>0</v>
      </c>
      <c r="G1799" s="76">
        <f t="shared" si="160"/>
        <v>0</v>
      </c>
      <c r="H1799" s="76">
        <f t="shared" si="161"/>
        <v>0</v>
      </c>
      <c r="I1799" s="194">
        <f>IF(AND(F1799=0,G1799=0,H1799=0,_xlfn.IFNA(MATCH(LEFT($B1799,8),Reference!$G:$G,0),0)),0,
IF(AND(F1799=0,G1799=0,H1799=0,_xlfn.IFNA(MATCH(LEFT($B1799,8),Reference!$H:$H,0),0)),$D1799,
IF(AND(F1799=0,G1799=0,H1799=0,_xlfn.IFNA(MATCH(LEFT($C1799,4),Reference!$H:$H,0),0)),$D1799,
IF((AND(F1799=0,G1799=0,H1799=0,(_xlfn.IFNA(MATCH(LEFT($B1799,4),Reference!$H:$H,0),0)))),$D1799,
IF(AND(F1799=0,G1799=0,H1799=0,_xlfn.IFNA(MATCH(MID($B1799,5,4),Reference!$H:$H,0),0),LEFT($C1799,4)&lt;&gt;"8865"),$D1799,0)))))</f>
        <v>0.2</v>
      </c>
      <c r="J1799" s="76">
        <f t="shared" si="162"/>
        <v>0</v>
      </c>
      <c r="K1799" s="76">
        <f t="shared" si="163"/>
        <v>0.2</v>
      </c>
      <c r="L1799" s="76">
        <f t="shared" si="164"/>
        <v>0</v>
      </c>
      <c r="M1799" s="14" t="str">
        <f>IFERROR(IFERROR(INDEX(Reference!$C:$C,MATCH(VALUE(LEFT(B1799,(FIND("-",B1799,1)-1))),Reference!$B:$B,0)),INDEX(Reference!$C:$C,MATCH((LEFT(B1799,(FIND("-",B1799,1)-1))),Reference!$B:$B,0))),IFERROR(IF(FIND("-",B1799),"Asset Management",""),""))</f>
        <v>DBU/Sys Ops</v>
      </c>
      <c r="N1799" s="14" t="str">
        <f>_xlfn.IFNA(INDEX(Reference!$M:$N,MATCH($C1799,Reference!$M:$M,0),2),"Exclude")</f>
        <v>Nonlabor</v>
      </c>
      <c r="O1799" s="14" t="str">
        <f>VLOOKUP(X1799,'Department Detail'!$A$2:$F$5229,5,FALSE)</f>
        <v>Asset Management</v>
      </c>
      <c r="W1799" s="26"/>
      <c r="X1799">
        <v>2182</v>
      </c>
    </row>
    <row r="1800" spans="2:24" ht="15" thickBot="1" x14ac:dyDescent="0.35">
      <c r="B1800" s="57" t="s">
        <v>836</v>
      </c>
      <c r="C1800" s="57" t="s">
        <v>200</v>
      </c>
      <c r="D1800" s="193">
        <v>0.19999999999999998</v>
      </c>
      <c r="F1800" s="76">
        <f>IF(AND(LEFT($C1800,4)&lt;&gt;"8310")*OR(_xlfn.IFNA(MATCH(LEFT($B1800,8),Reference!$E:$E,0),0),(_xlfn.IFNA(MATCH(MID($B1800,5,4),Reference!$E:$E,0),0))),$D1800,)</f>
        <v>0</v>
      </c>
      <c r="G1800" s="76">
        <f t="shared" si="160"/>
        <v>0</v>
      </c>
      <c r="H1800" s="76">
        <f t="shared" si="161"/>
        <v>0</v>
      </c>
      <c r="I1800" s="194">
        <f>IF(AND(F1800=0,G1800=0,H1800=0,_xlfn.IFNA(MATCH(LEFT($B1800,8),Reference!$G:$G,0),0)),0,
IF(AND(F1800=0,G1800=0,H1800=0,_xlfn.IFNA(MATCH(LEFT($B1800,8),Reference!$H:$H,0),0)),$D1800,
IF(AND(F1800=0,G1800=0,H1800=0,_xlfn.IFNA(MATCH(LEFT($C1800,4),Reference!$H:$H,0),0)),$D1800,
IF((AND(F1800=0,G1800=0,H1800=0,(_xlfn.IFNA(MATCH(LEFT($B1800,4),Reference!$H:$H,0),0)))),$D1800,
IF(AND(F1800=0,G1800=0,H1800=0,_xlfn.IFNA(MATCH(MID($B1800,5,4),Reference!$H:$H,0),0),LEFT($C1800,4)&lt;&gt;"8865"),$D1800,0)))))</f>
        <v>0.19999999999999998</v>
      </c>
      <c r="J1800" s="76">
        <f t="shared" si="162"/>
        <v>0</v>
      </c>
      <c r="K1800" s="76">
        <f t="shared" si="163"/>
        <v>0.19999999999999998</v>
      </c>
      <c r="L1800" s="76">
        <f t="shared" si="164"/>
        <v>0</v>
      </c>
      <c r="M1800" s="14" t="str">
        <f>IFERROR(IFERROR(INDEX(Reference!$C:$C,MATCH(VALUE(LEFT(B1800,(FIND("-",B1800,1)-1))),Reference!$B:$B,0)),INDEX(Reference!$C:$C,MATCH((LEFT(B1800,(FIND("-",B1800,1)-1))),Reference!$B:$B,0))),IFERROR(IF(FIND("-",B1800),"Asset Management",""),""))</f>
        <v>DBU/Sys Ops</v>
      </c>
      <c r="N1800" s="14" t="str">
        <f>_xlfn.IFNA(INDEX(Reference!$M:$N,MATCH($C1800,Reference!$M:$M,0),2),"Exclude")</f>
        <v>Nonlabor</v>
      </c>
      <c r="O1800" s="14" t="str">
        <f>VLOOKUP(X1800,'Department Detail'!$A$2:$F$5229,5,FALSE)</f>
        <v>Asset Management</v>
      </c>
      <c r="W1800" s="26"/>
      <c r="X1800">
        <v>2182</v>
      </c>
    </row>
    <row r="1801" spans="2:24" ht="15" thickBot="1" x14ac:dyDescent="0.35">
      <c r="B1801" s="57" t="s">
        <v>837</v>
      </c>
      <c r="C1801" s="57" t="s">
        <v>244</v>
      </c>
      <c r="D1801" s="193">
        <v>0.2</v>
      </c>
      <c r="F1801" s="76">
        <f>IF(AND(LEFT($C1801,4)&lt;&gt;"8310")*OR(_xlfn.IFNA(MATCH(LEFT($B1801,8),Reference!$E:$E,0),0),(_xlfn.IFNA(MATCH(MID($B1801,5,4),Reference!$E:$E,0),0))),$D1801,)</f>
        <v>0</v>
      </c>
      <c r="G1801" s="76">
        <f t="shared" si="160"/>
        <v>0</v>
      </c>
      <c r="H1801" s="76">
        <f t="shared" si="161"/>
        <v>0</v>
      </c>
      <c r="I1801" s="194">
        <f>IF(AND(F1801=0,G1801=0,H1801=0,_xlfn.IFNA(MATCH(LEFT($B1801,8),Reference!$G:$G,0),0)),0,
IF(AND(F1801=0,G1801=0,H1801=0,_xlfn.IFNA(MATCH(LEFT($B1801,8),Reference!$H:$H,0),0)),$D1801,
IF(AND(F1801=0,G1801=0,H1801=0,_xlfn.IFNA(MATCH(LEFT($C1801,4),Reference!$H:$H,0),0)),$D1801,
IF((AND(F1801=0,G1801=0,H1801=0,(_xlfn.IFNA(MATCH(LEFT($B1801,4),Reference!$H:$H,0),0)))),$D1801,
IF(AND(F1801=0,G1801=0,H1801=0,_xlfn.IFNA(MATCH(MID($B1801,5,4),Reference!$H:$H,0),0),LEFT($C1801,4)&lt;&gt;"8865"),$D1801,0)))))</f>
        <v>0.2</v>
      </c>
      <c r="J1801" s="76">
        <f t="shared" si="162"/>
        <v>0</v>
      </c>
      <c r="K1801" s="76">
        <f t="shared" si="163"/>
        <v>0.2</v>
      </c>
      <c r="L1801" s="76">
        <f t="shared" si="164"/>
        <v>0</v>
      </c>
      <c r="M1801" s="14" t="str">
        <f>IFERROR(IFERROR(INDEX(Reference!$C:$C,MATCH(VALUE(LEFT(B1801,(FIND("-",B1801,1)-1))),Reference!$B:$B,0)),INDEX(Reference!$C:$C,MATCH((LEFT(B1801,(FIND("-",B1801,1)-1))),Reference!$B:$B,0))),IFERROR(IF(FIND("-",B1801),"Asset Management",""),""))</f>
        <v>DBU/Sys Ops</v>
      </c>
      <c r="N1801" s="14" t="str">
        <f>_xlfn.IFNA(INDEX(Reference!$M:$N,MATCH($C1801,Reference!$M:$M,0),2),"Exclude")</f>
        <v>Nonlabor</v>
      </c>
      <c r="O1801" s="14" t="str">
        <f>VLOOKUP(X1801,'Department Detail'!$A$2:$F$5229,5,FALSE)</f>
        <v>Asset Management</v>
      </c>
      <c r="W1801" s="26"/>
      <c r="X1801">
        <v>2182</v>
      </c>
    </row>
    <row r="1802" spans="2:24" ht="15" thickBot="1" x14ac:dyDescent="0.35">
      <c r="B1802" s="57" t="s">
        <v>837</v>
      </c>
      <c r="C1802" s="57" t="s">
        <v>200</v>
      </c>
      <c r="D1802" s="193">
        <v>0.19999999999999998</v>
      </c>
      <c r="F1802" s="76">
        <f>IF(AND(LEFT($C1802,4)&lt;&gt;"8310")*OR(_xlfn.IFNA(MATCH(LEFT($B1802,8),Reference!$E:$E,0),0),(_xlfn.IFNA(MATCH(MID($B1802,5,4),Reference!$E:$E,0),0))),$D1802,)</f>
        <v>0</v>
      </c>
      <c r="G1802" s="76">
        <f t="shared" si="160"/>
        <v>0</v>
      </c>
      <c r="H1802" s="76">
        <f t="shared" si="161"/>
        <v>0</v>
      </c>
      <c r="I1802" s="194">
        <f>IF(AND(F1802=0,G1802=0,H1802=0,_xlfn.IFNA(MATCH(LEFT($B1802,8),Reference!$G:$G,0),0)),0,
IF(AND(F1802=0,G1802=0,H1802=0,_xlfn.IFNA(MATCH(LEFT($B1802,8),Reference!$H:$H,0),0)),$D1802,
IF(AND(F1802=0,G1802=0,H1802=0,_xlfn.IFNA(MATCH(LEFT($C1802,4),Reference!$H:$H,0),0)),$D1802,
IF((AND(F1802=0,G1802=0,H1802=0,(_xlfn.IFNA(MATCH(LEFT($B1802,4),Reference!$H:$H,0),0)))),$D1802,
IF(AND(F1802=0,G1802=0,H1802=0,_xlfn.IFNA(MATCH(MID($B1802,5,4),Reference!$H:$H,0),0),LEFT($C1802,4)&lt;&gt;"8865"),$D1802,0)))))</f>
        <v>0.19999999999999998</v>
      </c>
      <c r="J1802" s="76">
        <f t="shared" si="162"/>
        <v>0</v>
      </c>
      <c r="K1802" s="76">
        <f t="shared" si="163"/>
        <v>0.19999999999999998</v>
      </c>
      <c r="L1802" s="76">
        <f t="shared" si="164"/>
        <v>0</v>
      </c>
      <c r="M1802" s="14" t="str">
        <f>IFERROR(IFERROR(INDEX(Reference!$C:$C,MATCH(VALUE(LEFT(B1802,(FIND("-",B1802,1)-1))),Reference!$B:$B,0)),INDEX(Reference!$C:$C,MATCH((LEFT(B1802,(FIND("-",B1802,1)-1))),Reference!$B:$B,0))),IFERROR(IF(FIND("-",B1802),"Asset Management",""),""))</f>
        <v>DBU/Sys Ops</v>
      </c>
      <c r="N1802" s="14" t="str">
        <f>_xlfn.IFNA(INDEX(Reference!$M:$N,MATCH($C1802,Reference!$M:$M,0),2),"Exclude")</f>
        <v>Nonlabor</v>
      </c>
      <c r="O1802" s="14" t="str">
        <f>VLOOKUP(X1802,'Department Detail'!$A$2:$F$5229,5,FALSE)</f>
        <v>Asset Management</v>
      </c>
      <c r="W1802" s="26"/>
      <c r="X1802">
        <v>2182</v>
      </c>
    </row>
    <row r="1803" spans="2:24" ht="15" thickBot="1" x14ac:dyDescent="0.35">
      <c r="B1803" s="57" t="s">
        <v>838</v>
      </c>
      <c r="C1803" s="57" t="s">
        <v>244</v>
      </c>
      <c r="D1803" s="193">
        <v>0.2</v>
      </c>
      <c r="F1803" s="76">
        <f>IF(AND(LEFT($C1803,4)&lt;&gt;"8310")*OR(_xlfn.IFNA(MATCH(LEFT($B1803,8),Reference!$E:$E,0),0),(_xlfn.IFNA(MATCH(MID($B1803,5,4),Reference!$E:$E,0),0))),$D1803,)</f>
        <v>0</v>
      </c>
      <c r="G1803" s="76">
        <f t="shared" si="160"/>
        <v>0</v>
      </c>
      <c r="H1803" s="76">
        <f t="shared" si="161"/>
        <v>0</v>
      </c>
      <c r="I1803" s="194">
        <f>IF(AND(F1803=0,G1803=0,H1803=0,_xlfn.IFNA(MATCH(LEFT($B1803,8),Reference!$G:$G,0),0)),0,
IF(AND(F1803=0,G1803=0,H1803=0,_xlfn.IFNA(MATCH(LEFT($B1803,8),Reference!$H:$H,0),0)),$D1803,
IF(AND(F1803=0,G1803=0,H1803=0,_xlfn.IFNA(MATCH(LEFT($C1803,4),Reference!$H:$H,0),0)),$D1803,
IF((AND(F1803=0,G1803=0,H1803=0,(_xlfn.IFNA(MATCH(LEFT($B1803,4),Reference!$H:$H,0),0)))),$D1803,
IF(AND(F1803=0,G1803=0,H1803=0,_xlfn.IFNA(MATCH(MID($B1803,5,4),Reference!$H:$H,0),0),LEFT($C1803,4)&lt;&gt;"8865"),$D1803,0)))))</f>
        <v>0.2</v>
      </c>
      <c r="J1803" s="76">
        <f t="shared" si="162"/>
        <v>0</v>
      </c>
      <c r="K1803" s="76">
        <f t="shared" si="163"/>
        <v>0.2</v>
      </c>
      <c r="L1803" s="76">
        <f t="shared" si="164"/>
        <v>0</v>
      </c>
      <c r="M1803" s="14" t="str">
        <f>IFERROR(IFERROR(INDEX(Reference!$C:$C,MATCH(VALUE(LEFT(B1803,(FIND("-",B1803,1)-1))),Reference!$B:$B,0)),INDEX(Reference!$C:$C,MATCH((LEFT(B1803,(FIND("-",B1803,1)-1))),Reference!$B:$B,0))),IFERROR(IF(FIND("-",B1803),"Asset Management",""),""))</f>
        <v>DBU/Sys Ops</v>
      </c>
      <c r="N1803" s="14" t="str">
        <f>_xlfn.IFNA(INDEX(Reference!$M:$N,MATCH($C1803,Reference!$M:$M,0),2),"Exclude")</f>
        <v>Nonlabor</v>
      </c>
      <c r="O1803" s="14" t="str">
        <f>VLOOKUP(X1803,'Department Detail'!$A$2:$F$5229,5,FALSE)</f>
        <v>Asset Management</v>
      </c>
      <c r="W1803" s="26"/>
      <c r="X1803">
        <v>2182</v>
      </c>
    </row>
    <row r="1804" spans="2:24" ht="15" thickBot="1" x14ac:dyDescent="0.35">
      <c r="B1804" s="57" t="s">
        <v>838</v>
      </c>
      <c r="C1804" s="57" t="s">
        <v>200</v>
      </c>
      <c r="D1804" s="193">
        <v>0.19999999999999998</v>
      </c>
      <c r="F1804" s="76">
        <f>IF(AND(LEFT($C1804,4)&lt;&gt;"8310")*OR(_xlfn.IFNA(MATCH(LEFT($B1804,8),Reference!$E:$E,0),0),(_xlfn.IFNA(MATCH(MID($B1804,5,4),Reference!$E:$E,0),0))),$D1804,)</f>
        <v>0</v>
      </c>
      <c r="G1804" s="76">
        <f t="shared" si="160"/>
        <v>0</v>
      </c>
      <c r="H1804" s="76">
        <f t="shared" si="161"/>
        <v>0</v>
      </c>
      <c r="I1804" s="194">
        <f>IF(AND(F1804=0,G1804=0,H1804=0,_xlfn.IFNA(MATCH(LEFT($B1804,8),Reference!$G:$G,0),0)),0,
IF(AND(F1804=0,G1804=0,H1804=0,_xlfn.IFNA(MATCH(LEFT($B1804,8),Reference!$H:$H,0),0)),$D1804,
IF(AND(F1804=0,G1804=0,H1804=0,_xlfn.IFNA(MATCH(LEFT($C1804,4),Reference!$H:$H,0),0)),$D1804,
IF((AND(F1804=0,G1804=0,H1804=0,(_xlfn.IFNA(MATCH(LEFT($B1804,4),Reference!$H:$H,0),0)))),$D1804,
IF(AND(F1804=0,G1804=0,H1804=0,_xlfn.IFNA(MATCH(MID($B1804,5,4),Reference!$H:$H,0),0),LEFT($C1804,4)&lt;&gt;"8865"),$D1804,0)))))</f>
        <v>0.19999999999999998</v>
      </c>
      <c r="J1804" s="76">
        <f t="shared" si="162"/>
        <v>0</v>
      </c>
      <c r="K1804" s="76">
        <f t="shared" si="163"/>
        <v>0.19999999999999998</v>
      </c>
      <c r="L1804" s="76">
        <f t="shared" si="164"/>
        <v>0</v>
      </c>
      <c r="M1804" s="14" t="str">
        <f>IFERROR(IFERROR(INDEX(Reference!$C:$C,MATCH(VALUE(LEFT(B1804,(FIND("-",B1804,1)-1))),Reference!$B:$B,0)),INDEX(Reference!$C:$C,MATCH((LEFT(B1804,(FIND("-",B1804,1)-1))),Reference!$B:$B,0))),IFERROR(IF(FIND("-",B1804),"Asset Management",""),""))</f>
        <v>DBU/Sys Ops</v>
      </c>
      <c r="N1804" s="14" t="str">
        <f>_xlfn.IFNA(INDEX(Reference!$M:$N,MATCH($C1804,Reference!$M:$M,0),2),"Exclude")</f>
        <v>Nonlabor</v>
      </c>
      <c r="O1804" s="14" t="str">
        <f>VLOOKUP(X1804,'Department Detail'!$A$2:$F$5229,5,FALSE)</f>
        <v>Asset Management</v>
      </c>
      <c r="W1804" s="26"/>
      <c r="X1804">
        <v>2182</v>
      </c>
    </row>
    <row r="1805" spans="2:24" ht="15" thickBot="1" x14ac:dyDescent="0.35">
      <c r="B1805" s="57" t="s">
        <v>839</v>
      </c>
      <c r="C1805" s="57" t="s">
        <v>244</v>
      </c>
      <c r="D1805" s="193">
        <v>0.2</v>
      </c>
      <c r="F1805" s="76">
        <f>IF(AND(LEFT($C1805,4)&lt;&gt;"8310")*OR(_xlfn.IFNA(MATCH(LEFT($B1805,8),Reference!$E:$E,0),0),(_xlfn.IFNA(MATCH(MID($B1805,5,4),Reference!$E:$E,0),0))),$D1805,)</f>
        <v>0</v>
      </c>
      <c r="G1805" s="76">
        <f t="shared" si="160"/>
        <v>0</v>
      </c>
      <c r="H1805" s="76">
        <f t="shared" si="161"/>
        <v>0</v>
      </c>
      <c r="I1805" s="194">
        <f>IF(AND(F1805=0,G1805=0,H1805=0,_xlfn.IFNA(MATCH(LEFT($B1805,8),Reference!$G:$G,0),0)),0,
IF(AND(F1805=0,G1805=0,H1805=0,_xlfn.IFNA(MATCH(LEFT($B1805,8),Reference!$H:$H,0),0)),$D1805,
IF(AND(F1805=0,G1805=0,H1805=0,_xlfn.IFNA(MATCH(LEFT($C1805,4),Reference!$H:$H,0),0)),$D1805,
IF((AND(F1805=0,G1805=0,H1805=0,(_xlfn.IFNA(MATCH(LEFT($B1805,4),Reference!$H:$H,0),0)))),$D1805,
IF(AND(F1805=0,G1805=0,H1805=0,_xlfn.IFNA(MATCH(MID($B1805,5,4),Reference!$H:$H,0),0),LEFT($C1805,4)&lt;&gt;"8865"),$D1805,0)))))</f>
        <v>0.2</v>
      </c>
      <c r="J1805" s="76">
        <f t="shared" si="162"/>
        <v>0</v>
      </c>
      <c r="K1805" s="76">
        <f t="shared" si="163"/>
        <v>0.2</v>
      </c>
      <c r="L1805" s="76">
        <f t="shared" si="164"/>
        <v>0</v>
      </c>
      <c r="M1805" s="14" t="str">
        <f>IFERROR(IFERROR(INDEX(Reference!$C:$C,MATCH(VALUE(LEFT(B1805,(FIND("-",B1805,1)-1))),Reference!$B:$B,0)),INDEX(Reference!$C:$C,MATCH((LEFT(B1805,(FIND("-",B1805,1)-1))),Reference!$B:$B,0))),IFERROR(IF(FIND("-",B1805),"Asset Management",""),""))</f>
        <v>DBU/Sys Ops</v>
      </c>
      <c r="N1805" s="14" t="str">
        <f>_xlfn.IFNA(INDEX(Reference!$M:$N,MATCH($C1805,Reference!$M:$M,0),2),"Exclude")</f>
        <v>Nonlabor</v>
      </c>
      <c r="O1805" s="14" t="str">
        <f>VLOOKUP(X1805,'Department Detail'!$A$2:$F$5229,5,FALSE)</f>
        <v>Asset Management</v>
      </c>
      <c r="W1805" s="26"/>
      <c r="X1805">
        <v>2182</v>
      </c>
    </row>
    <row r="1806" spans="2:24" ht="15" thickBot="1" x14ac:dyDescent="0.35">
      <c r="B1806" s="57" t="s">
        <v>839</v>
      </c>
      <c r="C1806" s="57" t="s">
        <v>200</v>
      </c>
      <c r="D1806" s="193">
        <v>0.19999999999999998</v>
      </c>
      <c r="F1806" s="76">
        <f>IF(AND(LEFT($C1806,4)&lt;&gt;"8310")*OR(_xlfn.IFNA(MATCH(LEFT($B1806,8),Reference!$E:$E,0),0),(_xlfn.IFNA(MATCH(MID($B1806,5,4),Reference!$E:$E,0),0))),$D1806,)</f>
        <v>0</v>
      </c>
      <c r="G1806" s="76">
        <f t="shared" si="160"/>
        <v>0</v>
      </c>
      <c r="H1806" s="76">
        <f t="shared" si="161"/>
        <v>0</v>
      </c>
      <c r="I1806" s="194">
        <f>IF(AND(F1806=0,G1806=0,H1806=0,_xlfn.IFNA(MATCH(LEFT($B1806,8),Reference!$G:$G,0),0)),0,
IF(AND(F1806=0,G1806=0,H1806=0,_xlfn.IFNA(MATCH(LEFT($B1806,8),Reference!$H:$H,0),0)),$D1806,
IF(AND(F1806=0,G1806=0,H1806=0,_xlfn.IFNA(MATCH(LEFT($C1806,4),Reference!$H:$H,0),0)),$D1806,
IF((AND(F1806=0,G1806=0,H1806=0,(_xlfn.IFNA(MATCH(LEFT($B1806,4),Reference!$H:$H,0),0)))),$D1806,
IF(AND(F1806=0,G1806=0,H1806=0,_xlfn.IFNA(MATCH(MID($B1806,5,4),Reference!$H:$H,0),0),LEFT($C1806,4)&lt;&gt;"8865"),$D1806,0)))))</f>
        <v>0.19999999999999998</v>
      </c>
      <c r="J1806" s="76">
        <f t="shared" si="162"/>
        <v>0</v>
      </c>
      <c r="K1806" s="76">
        <f t="shared" si="163"/>
        <v>0.19999999999999998</v>
      </c>
      <c r="L1806" s="76">
        <f t="shared" si="164"/>
        <v>0</v>
      </c>
      <c r="M1806" s="14" t="str">
        <f>IFERROR(IFERROR(INDEX(Reference!$C:$C,MATCH(VALUE(LEFT(B1806,(FIND("-",B1806,1)-1))),Reference!$B:$B,0)),INDEX(Reference!$C:$C,MATCH((LEFT(B1806,(FIND("-",B1806,1)-1))),Reference!$B:$B,0))),IFERROR(IF(FIND("-",B1806),"Asset Management",""),""))</f>
        <v>DBU/Sys Ops</v>
      </c>
      <c r="N1806" s="14" t="str">
        <f>_xlfn.IFNA(INDEX(Reference!$M:$N,MATCH($C1806,Reference!$M:$M,0),2),"Exclude")</f>
        <v>Nonlabor</v>
      </c>
      <c r="O1806" s="14" t="str">
        <f>VLOOKUP(X1806,'Department Detail'!$A$2:$F$5229,5,FALSE)</f>
        <v>Asset Management</v>
      </c>
      <c r="W1806" s="26"/>
      <c r="X1806">
        <v>2182</v>
      </c>
    </row>
    <row r="1807" spans="2:24" ht="15" thickBot="1" x14ac:dyDescent="0.35">
      <c r="B1807" s="57" t="s">
        <v>840</v>
      </c>
      <c r="C1807" s="57" t="s">
        <v>192</v>
      </c>
      <c r="D1807" s="193">
        <v>122005.9</v>
      </c>
      <c r="F1807" s="76">
        <f>IF(AND(LEFT($C1807,4)&lt;&gt;"8310")*OR(_xlfn.IFNA(MATCH(LEFT($B1807,8),Reference!$E:$E,0),0),(_xlfn.IFNA(MATCH(MID($B1807,5,4),Reference!$E:$E,0),0))),$D1807,)</f>
        <v>0</v>
      </c>
      <c r="G1807" s="76">
        <f t="shared" si="160"/>
        <v>0</v>
      </c>
      <c r="H1807" s="76">
        <f t="shared" si="161"/>
        <v>0</v>
      </c>
      <c r="I1807" s="194">
        <f>IF(AND(F1807=0,G1807=0,H1807=0,_xlfn.IFNA(MATCH(LEFT($B1807,8),Reference!$G:$G,0),0)),0,
IF(AND(F1807=0,G1807=0,H1807=0,_xlfn.IFNA(MATCH(LEFT($B1807,8),Reference!$H:$H,0),0)),$D1807,
IF(AND(F1807=0,G1807=0,H1807=0,_xlfn.IFNA(MATCH(LEFT($C1807,4),Reference!$H:$H,0),0)),$D1807,
IF((AND(F1807=0,G1807=0,H1807=0,(_xlfn.IFNA(MATCH(LEFT($B1807,4),Reference!$H:$H,0),0)))),$D1807,
IF(AND(F1807=0,G1807=0,H1807=0,_xlfn.IFNA(MATCH(MID($B1807,5,4),Reference!$H:$H,0),0),LEFT($C1807,4)&lt;&gt;"8865"),$D1807,0)))))</f>
        <v>122005.9</v>
      </c>
      <c r="J1807" s="76">
        <f t="shared" si="162"/>
        <v>0</v>
      </c>
      <c r="K1807" s="76">
        <f t="shared" si="163"/>
        <v>122005.9</v>
      </c>
      <c r="L1807" s="76">
        <f t="shared" si="164"/>
        <v>0</v>
      </c>
      <c r="M1807" s="14" t="str">
        <f>IFERROR(IFERROR(INDEX(Reference!$C:$C,MATCH(VALUE(LEFT(B1807,(FIND("-",B1807,1)-1))),Reference!$B:$B,0)),INDEX(Reference!$C:$C,MATCH((LEFT(B1807,(FIND("-",B1807,1)-1))),Reference!$B:$B,0))),IFERROR(IF(FIND("-",B1807),"Asset Management",""),""))</f>
        <v>Asset Management</v>
      </c>
      <c r="N1807" s="14" t="str">
        <f>_xlfn.IFNA(INDEX(Reference!$M:$N,MATCH($C1807,Reference!$M:$M,0),2),"Exclude")</f>
        <v>Exclude</v>
      </c>
      <c r="O1807" s="14" t="str">
        <f>VLOOKUP(X1807,'Department Detail'!$A$2:$F$5229,5,FALSE)</f>
        <v>Asset Management</v>
      </c>
      <c r="W1807" s="26"/>
      <c r="X1807">
        <v>2182</v>
      </c>
    </row>
    <row r="1808" spans="2:24" ht="15" thickBot="1" x14ac:dyDescent="0.35">
      <c r="B1808" s="57" t="s">
        <v>840</v>
      </c>
      <c r="C1808" s="57" t="s">
        <v>260</v>
      </c>
      <c r="D1808" s="193">
        <v>-2304</v>
      </c>
      <c r="F1808" s="76">
        <f>IF(AND(LEFT($C1808,4)&lt;&gt;"8310")*OR(_xlfn.IFNA(MATCH(LEFT($B1808,8),Reference!$E:$E,0),0),(_xlfn.IFNA(MATCH(MID($B1808,5,4),Reference!$E:$E,0),0))),$D1808,)</f>
        <v>0</v>
      </c>
      <c r="G1808" s="76">
        <f t="shared" si="160"/>
        <v>0</v>
      </c>
      <c r="H1808" s="76">
        <f t="shared" si="161"/>
        <v>0</v>
      </c>
      <c r="I1808" s="194">
        <f>IF(AND(F1808=0,G1808=0,H1808=0,_xlfn.IFNA(MATCH(LEFT($B1808,8),Reference!$G:$G,0),0)),0,
IF(AND(F1808=0,G1808=0,H1808=0,_xlfn.IFNA(MATCH(LEFT($B1808,8),Reference!$H:$H,0),0)),$D1808,
IF(AND(F1808=0,G1808=0,H1808=0,_xlfn.IFNA(MATCH(LEFT($C1808,4),Reference!$H:$H,0),0)),$D1808,
IF((AND(F1808=0,G1808=0,H1808=0,(_xlfn.IFNA(MATCH(LEFT($B1808,4),Reference!$H:$H,0),0)))),$D1808,
IF(AND(F1808=0,G1808=0,H1808=0,_xlfn.IFNA(MATCH(MID($B1808,5,4),Reference!$H:$H,0),0),LEFT($C1808,4)&lt;&gt;"8865"),$D1808,0)))))</f>
        <v>-2304</v>
      </c>
      <c r="J1808" s="76">
        <f t="shared" si="162"/>
        <v>0</v>
      </c>
      <c r="K1808" s="76">
        <f t="shared" si="163"/>
        <v>-2304</v>
      </c>
      <c r="L1808" s="76">
        <f t="shared" si="164"/>
        <v>0</v>
      </c>
      <c r="M1808" s="14" t="str">
        <f>IFERROR(IFERROR(INDEX(Reference!$C:$C,MATCH(VALUE(LEFT(B1808,(FIND("-",B1808,1)-1))),Reference!$B:$B,0)),INDEX(Reference!$C:$C,MATCH((LEFT(B1808,(FIND("-",B1808,1)-1))),Reference!$B:$B,0))),IFERROR(IF(FIND("-",B1808),"Asset Management",""),""))</f>
        <v>Asset Management</v>
      </c>
      <c r="N1808" s="14" t="str">
        <f>_xlfn.IFNA(INDEX(Reference!$M:$N,MATCH($C1808,Reference!$M:$M,0),2),"Exclude")</f>
        <v>Project Proceeds</v>
      </c>
      <c r="O1808" s="14" t="str">
        <f>VLOOKUP(X1808,'Department Detail'!$A$2:$F$5229,5,FALSE)</f>
        <v>Asset Management</v>
      </c>
      <c r="W1808" s="26"/>
      <c r="X1808">
        <v>2182</v>
      </c>
    </row>
    <row r="1809" spans="2:24" ht="15" thickBot="1" x14ac:dyDescent="0.35">
      <c r="B1809" s="57" t="s">
        <v>841</v>
      </c>
      <c r="C1809" s="57" t="s">
        <v>192</v>
      </c>
      <c r="D1809" s="193">
        <v>122005.94999999998</v>
      </c>
      <c r="F1809" s="76">
        <f>IF(AND(LEFT($C1809,4)&lt;&gt;"8310")*OR(_xlfn.IFNA(MATCH(LEFT($B1809,8),Reference!$E:$E,0),0),(_xlfn.IFNA(MATCH(MID($B1809,5,4),Reference!$E:$E,0),0))),$D1809,)</f>
        <v>0</v>
      </c>
      <c r="G1809" s="76">
        <f t="shared" si="160"/>
        <v>0</v>
      </c>
      <c r="H1809" s="76">
        <f t="shared" si="161"/>
        <v>0</v>
      </c>
      <c r="I1809" s="194">
        <f>IF(AND(F1809=0,G1809=0,H1809=0,_xlfn.IFNA(MATCH(LEFT($B1809,8),Reference!$G:$G,0),0)),0,
IF(AND(F1809=0,G1809=0,H1809=0,_xlfn.IFNA(MATCH(LEFT($B1809,8),Reference!$H:$H,0),0)),$D1809,
IF(AND(F1809=0,G1809=0,H1809=0,_xlfn.IFNA(MATCH(LEFT($C1809,4),Reference!$H:$H,0),0)),$D1809,
IF((AND(F1809=0,G1809=0,H1809=0,(_xlfn.IFNA(MATCH(LEFT($B1809,4),Reference!$H:$H,0),0)))),$D1809,
IF(AND(F1809=0,G1809=0,H1809=0,_xlfn.IFNA(MATCH(MID($B1809,5,4),Reference!$H:$H,0),0),LEFT($C1809,4)&lt;&gt;"8865"),$D1809,0)))))</f>
        <v>122005.94999999998</v>
      </c>
      <c r="J1809" s="76">
        <f t="shared" si="162"/>
        <v>0</v>
      </c>
      <c r="K1809" s="76">
        <f t="shared" si="163"/>
        <v>122005.94999999998</v>
      </c>
      <c r="L1809" s="76">
        <f t="shared" si="164"/>
        <v>0</v>
      </c>
      <c r="M1809" s="14" t="str">
        <f>IFERROR(IFERROR(INDEX(Reference!$C:$C,MATCH(VALUE(LEFT(B1809,(FIND("-",B1809,1)-1))),Reference!$B:$B,0)),INDEX(Reference!$C:$C,MATCH((LEFT(B1809,(FIND("-",B1809,1)-1))),Reference!$B:$B,0))),IFERROR(IF(FIND("-",B1809),"Asset Management",""),""))</f>
        <v>Asset Management</v>
      </c>
      <c r="N1809" s="14" t="str">
        <f>_xlfn.IFNA(INDEX(Reference!$M:$N,MATCH($C1809,Reference!$M:$M,0),2),"Exclude")</f>
        <v>Exclude</v>
      </c>
      <c r="O1809" s="14" t="str">
        <f>VLOOKUP(X1809,'Department Detail'!$A$2:$F$5229,5,FALSE)</f>
        <v>Asset Management</v>
      </c>
      <c r="W1809" s="26"/>
      <c r="X1809">
        <v>2182</v>
      </c>
    </row>
    <row r="1810" spans="2:24" ht="15" thickBot="1" x14ac:dyDescent="0.35">
      <c r="B1810" s="57" t="s">
        <v>842</v>
      </c>
      <c r="C1810" s="57" t="s">
        <v>308</v>
      </c>
      <c r="D1810" s="193">
        <v>-12737.439999999999</v>
      </c>
      <c r="F1810" s="76">
        <f>IF(AND(LEFT($C1810,4)&lt;&gt;"8310")*OR(_xlfn.IFNA(MATCH(LEFT($B1810,8),Reference!$E:$E,0),0),(_xlfn.IFNA(MATCH(MID($B1810,5,4),Reference!$E:$E,0),0))),$D1810,)</f>
        <v>0</v>
      </c>
      <c r="G1810" s="76">
        <f t="shared" si="160"/>
        <v>0</v>
      </c>
      <c r="H1810" s="76">
        <f t="shared" si="161"/>
        <v>0</v>
      </c>
      <c r="I1810" s="194">
        <f>IF(AND(F1810=0,G1810=0,H1810=0,_xlfn.IFNA(MATCH(LEFT($B1810,8),Reference!$G:$G,0),0)),0,
IF(AND(F1810=0,G1810=0,H1810=0,_xlfn.IFNA(MATCH(LEFT($B1810,8),Reference!$H:$H,0),0)),$D1810,
IF(AND(F1810=0,G1810=0,H1810=0,_xlfn.IFNA(MATCH(LEFT($C1810,4),Reference!$H:$H,0),0)),$D1810,
IF((AND(F1810=0,G1810=0,H1810=0,(_xlfn.IFNA(MATCH(LEFT($B1810,4),Reference!$H:$H,0),0)))),$D1810,
IF(AND(F1810=0,G1810=0,H1810=0,_xlfn.IFNA(MATCH(MID($B1810,5,4),Reference!$H:$H,0),0),LEFT($C1810,4)&lt;&gt;"8865"),$D1810,0)))))</f>
        <v>-12737.439999999999</v>
      </c>
      <c r="J1810" s="76">
        <f t="shared" si="162"/>
        <v>0</v>
      </c>
      <c r="K1810" s="76">
        <f t="shared" si="163"/>
        <v>-12737.439999999999</v>
      </c>
      <c r="L1810" s="76">
        <f t="shared" si="164"/>
        <v>0</v>
      </c>
      <c r="M1810" s="14" t="str">
        <f>IFERROR(IFERROR(INDEX(Reference!$C:$C,MATCH(VALUE(LEFT(B1810,(FIND("-",B1810,1)-1))),Reference!$B:$B,0)),INDEX(Reference!$C:$C,MATCH((LEFT(B1810,(FIND("-",B1810,1)-1))),Reference!$B:$B,0))),IFERROR(IF(FIND("-",B1810),"Asset Management",""),""))</f>
        <v>Asset Management</v>
      </c>
      <c r="N1810" s="14" t="str">
        <f>_xlfn.IFNA(INDEX(Reference!$M:$N,MATCH($C1810,Reference!$M:$M,0),2),"Exclude")</f>
        <v>Exclude</v>
      </c>
      <c r="O1810" s="14" t="str">
        <f>VLOOKUP(X1810,'Department Detail'!$A$2:$F$5229,5,FALSE)</f>
        <v>Asset Management</v>
      </c>
      <c r="W1810" s="26"/>
      <c r="X1810">
        <v>2182</v>
      </c>
    </row>
    <row r="1811" spans="2:24" ht="15" thickBot="1" x14ac:dyDescent="0.35">
      <c r="B1811" s="57" t="s">
        <v>843</v>
      </c>
      <c r="C1811" s="57" t="s">
        <v>308</v>
      </c>
      <c r="D1811" s="193">
        <v>-17398.080000000002</v>
      </c>
      <c r="F1811" s="76">
        <f>IF(AND(LEFT($C1811,4)&lt;&gt;"8310")*OR(_xlfn.IFNA(MATCH(LEFT($B1811,8),Reference!$E:$E,0),0),(_xlfn.IFNA(MATCH(MID($B1811,5,4),Reference!$E:$E,0),0))),$D1811,)</f>
        <v>0</v>
      </c>
      <c r="G1811" s="76">
        <f t="shared" si="160"/>
        <v>0</v>
      </c>
      <c r="H1811" s="76">
        <f t="shared" si="161"/>
        <v>0</v>
      </c>
      <c r="I1811" s="194">
        <f>IF(AND(F1811=0,G1811=0,H1811=0,_xlfn.IFNA(MATCH(LEFT($B1811,8),Reference!$G:$G,0),0)),0,
IF(AND(F1811=0,G1811=0,H1811=0,_xlfn.IFNA(MATCH(LEFT($B1811,8),Reference!$H:$H,0),0)),$D1811,
IF(AND(F1811=0,G1811=0,H1811=0,_xlfn.IFNA(MATCH(LEFT($C1811,4),Reference!$H:$H,0),0)),$D1811,
IF((AND(F1811=0,G1811=0,H1811=0,(_xlfn.IFNA(MATCH(LEFT($B1811,4),Reference!$H:$H,0),0)))),$D1811,
IF(AND(F1811=0,G1811=0,H1811=0,_xlfn.IFNA(MATCH(MID($B1811,5,4),Reference!$H:$H,0),0),LEFT($C1811,4)&lt;&gt;"8865"),$D1811,0)))))</f>
        <v>0</v>
      </c>
      <c r="J1811" s="76">
        <f t="shared" si="162"/>
        <v>-17398.080000000002</v>
      </c>
      <c r="K1811" s="76">
        <f t="shared" si="163"/>
        <v>-17398.080000000002</v>
      </c>
      <c r="L1811" s="76">
        <f t="shared" si="164"/>
        <v>0</v>
      </c>
      <c r="M1811" s="14" t="str">
        <f>IFERROR(IFERROR(INDEX(Reference!$C:$C,MATCH(VALUE(LEFT(B1811,(FIND("-",B1811,1)-1))),Reference!$B:$B,0)),INDEX(Reference!$C:$C,MATCH((LEFT(B1811,(FIND("-",B1811,1)-1))),Reference!$B:$B,0))),IFERROR(IF(FIND("-",B1811),"Asset Management",""),""))</f>
        <v>Asset Management</v>
      </c>
      <c r="N1811" s="14" t="str">
        <f>_xlfn.IFNA(INDEX(Reference!$M:$N,MATCH($C1811,Reference!$M:$M,0),2),"Exclude")</f>
        <v>Exclude</v>
      </c>
      <c r="O1811" s="14" t="str">
        <f>VLOOKUP(X1811,'Department Detail'!$A$2:$F$5229,5,FALSE)</f>
        <v>Asset Management</v>
      </c>
      <c r="W1811" s="26"/>
      <c r="X1811">
        <v>2182</v>
      </c>
    </row>
    <row r="1812" spans="2:24" ht="15" thickBot="1" x14ac:dyDescent="0.35">
      <c r="B1812" s="57" t="s">
        <v>844</v>
      </c>
      <c r="C1812" s="57" t="s">
        <v>308</v>
      </c>
      <c r="D1812" s="193">
        <v>-37747.600000000006</v>
      </c>
      <c r="F1812" s="76">
        <f>IF(AND(LEFT($C1812,4)&lt;&gt;"8310")*OR(_xlfn.IFNA(MATCH(LEFT($B1812,8),Reference!$E:$E,0),0),(_xlfn.IFNA(MATCH(MID($B1812,5,4),Reference!$E:$E,0),0))),$D1812,)</f>
        <v>0</v>
      </c>
      <c r="G1812" s="76">
        <f t="shared" si="160"/>
        <v>0</v>
      </c>
      <c r="H1812" s="76">
        <f t="shared" si="161"/>
        <v>0</v>
      </c>
      <c r="I1812" s="194">
        <f>IF(AND(F1812=0,G1812=0,H1812=0,_xlfn.IFNA(MATCH(LEFT($B1812,8),Reference!$G:$G,0),0)),0,
IF(AND(F1812=0,G1812=0,H1812=0,_xlfn.IFNA(MATCH(LEFT($B1812,8),Reference!$H:$H,0),0)),$D1812,
IF(AND(F1812=0,G1812=0,H1812=0,_xlfn.IFNA(MATCH(LEFT($C1812,4),Reference!$H:$H,0),0)),$D1812,
IF((AND(F1812=0,G1812=0,H1812=0,(_xlfn.IFNA(MATCH(LEFT($B1812,4),Reference!$H:$H,0),0)))),$D1812,
IF(AND(F1812=0,G1812=0,H1812=0,_xlfn.IFNA(MATCH(MID($B1812,5,4),Reference!$H:$H,0),0),LEFT($C1812,4)&lt;&gt;"8865"),$D1812,0)))))</f>
        <v>0</v>
      </c>
      <c r="J1812" s="76">
        <f t="shared" si="162"/>
        <v>-37747.600000000006</v>
      </c>
      <c r="K1812" s="76">
        <f t="shared" si="163"/>
        <v>-37747.600000000006</v>
      </c>
      <c r="L1812" s="76">
        <f t="shared" si="164"/>
        <v>0</v>
      </c>
      <c r="M1812" s="14" t="str">
        <f>IFERROR(IFERROR(INDEX(Reference!$C:$C,MATCH(VALUE(LEFT(B1812,(FIND("-",B1812,1)-1))),Reference!$B:$B,0)),INDEX(Reference!$C:$C,MATCH((LEFT(B1812,(FIND("-",B1812,1)-1))),Reference!$B:$B,0))),IFERROR(IF(FIND("-",B1812),"Asset Management",""),""))</f>
        <v>Asset Management</v>
      </c>
      <c r="N1812" s="14" t="str">
        <f>_xlfn.IFNA(INDEX(Reference!$M:$N,MATCH($C1812,Reference!$M:$M,0),2),"Exclude")</f>
        <v>Exclude</v>
      </c>
      <c r="O1812" s="14" t="str">
        <f>VLOOKUP(X1812,'Department Detail'!$A$2:$F$5229,5,FALSE)</f>
        <v>Asset Management</v>
      </c>
      <c r="W1812" s="26"/>
      <c r="X1812">
        <v>2182</v>
      </c>
    </row>
    <row r="1813" spans="2:24" ht="15" thickBot="1" x14ac:dyDescent="0.35">
      <c r="B1813" s="57" t="s">
        <v>845</v>
      </c>
      <c r="C1813" s="57" t="s">
        <v>308</v>
      </c>
      <c r="D1813" s="193">
        <v>-2339.04</v>
      </c>
      <c r="F1813" s="76">
        <f>IF(AND(LEFT($C1813,4)&lt;&gt;"8310")*OR(_xlfn.IFNA(MATCH(LEFT($B1813,8),Reference!$E:$E,0),0),(_xlfn.IFNA(MATCH(MID($B1813,5,4),Reference!$E:$E,0),0))),$D1813,)</f>
        <v>0</v>
      </c>
      <c r="G1813" s="76">
        <f t="shared" si="160"/>
        <v>0</v>
      </c>
      <c r="H1813" s="76">
        <f t="shared" si="161"/>
        <v>0</v>
      </c>
      <c r="I1813" s="194">
        <f>IF(AND(F1813=0,G1813=0,H1813=0,_xlfn.IFNA(MATCH(LEFT($B1813,8),Reference!$G:$G,0),0)),0,
IF(AND(F1813=0,G1813=0,H1813=0,_xlfn.IFNA(MATCH(LEFT($B1813,8),Reference!$H:$H,0),0)),$D1813,
IF(AND(F1813=0,G1813=0,H1813=0,_xlfn.IFNA(MATCH(LEFT($C1813,4),Reference!$H:$H,0),0)),$D1813,
IF((AND(F1813=0,G1813=0,H1813=0,(_xlfn.IFNA(MATCH(LEFT($B1813,4),Reference!$H:$H,0),0)))),$D1813,
IF(AND(F1813=0,G1813=0,H1813=0,_xlfn.IFNA(MATCH(MID($B1813,5,4),Reference!$H:$H,0),0),LEFT($C1813,4)&lt;&gt;"8865"),$D1813,0)))))</f>
        <v>0</v>
      </c>
      <c r="J1813" s="76">
        <f t="shared" si="162"/>
        <v>-2339.04</v>
      </c>
      <c r="K1813" s="76">
        <f t="shared" si="163"/>
        <v>-2339.04</v>
      </c>
      <c r="L1813" s="76">
        <f t="shared" si="164"/>
        <v>0</v>
      </c>
      <c r="M1813" s="14" t="str">
        <f>IFERROR(IFERROR(INDEX(Reference!$C:$C,MATCH(VALUE(LEFT(B1813,(FIND("-",B1813,1)-1))),Reference!$B:$B,0)),INDEX(Reference!$C:$C,MATCH((LEFT(B1813,(FIND("-",B1813,1)-1))),Reference!$B:$B,0))),IFERROR(IF(FIND("-",B1813),"Asset Management",""),""))</f>
        <v>Asset Management</v>
      </c>
      <c r="N1813" s="14" t="str">
        <f>_xlfn.IFNA(INDEX(Reference!$M:$N,MATCH($C1813,Reference!$M:$M,0),2),"Exclude")</f>
        <v>Exclude</v>
      </c>
      <c r="O1813" s="14" t="str">
        <f>VLOOKUP(X1813,'Department Detail'!$A$2:$F$5229,5,FALSE)</f>
        <v>Asset Management</v>
      </c>
      <c r="W1813" s="26"/>
      <c r="X1813">
        <v>2182</v>
      </c>
    </row>
    <row r="1814" spans="2:24" ht="15" thickBot="1" x14ac:dyDescent="0.35">
      <c r="B1814" s="57" t="s">
        <v>846</v>
      </c>
      <c r="C1814" s="57" t="s">
        <v>179</v>
      </c>
      <c r="D1814" s="193">
        <v>-3</v>
      </c>
      <c r="F1814" s="76">
        <f>IF(AND(LEFT($C1814,4)&lt;&gt;"8310")*OR(_xlfn.IFNA(MATCH(LEFT($B1814,8),Reference!$E:$E,0),0),(_xlfn.IFNA(MATCH(MID($B1814,5,4),Reference!$E:$E,0),0))),$D1814,)</f>
        <v>0</v>
      </c>
      <c r="G1814" s="76">
        <f t="shared" si="160"/>
        <v>0</v>
      </c>
      <c r="H1814" s="76">
        <f t="shared" si="161"/>
        <v>0</v>
      </c>
      <c r="I1814" s="194">
        <f>IF(AND(F1814=0,G1814=0,H1814=0,_xlfn.IFNA(MATCH(LEFT($B1814,8),Reference!$G:$G,0),0)),0,
IF(AND(F1814=0,G1814=0,H1814=0,_xlfn.IFNA(MATCH(LEFT($B1814,8),Reference!$H:$H,0),0)),$D1814,
IF(AND(F1814=0,G1814=0,H1814=0,_xlfn.IFNA(MATCH(LEFT($C1814,4),Reference!$H:$H,0),0)),$D1814,
IF((AND(F1814=0,G1814=0,H1814=0,(_xlfn.IFNA(MATCH(LEFT($B1814,4),Reference!$H:$H,0),0)))),$D1814,
IF(AND(F1814=0,G1814=0,H1814=0,_xlfn.IFNA(MATCH(MID($B1814,5,4),Reference!$H:$H,0),0),LEFT($C1814,4)&lt;&gt;"8865"),$D1814,0)))))</f>
        <v>0</v>
      </c>
      <c r="J1814" s="76">
        <f t="shared" si="162"/>
        <v>-3</v>
      </c>
      <c r="K1814" s="76">
        <f t="shared" si="163"/>
        <v>-3</v>
      </c>
      <c r="L1814" s="76">
        <f t="shared" si="164"/>
        <v>0</v>
      </c>
      <c r="M1814" s="14" t="str">
        <f>IFERROR(IFERROR(INDEX(Reference!$C:$C,MATCH(VALUE(LEFT(B1814,(FIND("-",B1814,1)-1))),Reference!$B:$B,0)),INDEX(Reference!$C:$C,MATCH((LEFT(B1814,(FIND("-",B1814,1)-1))),Reference!$B:$B,0))),IFERROR(IF(FIND("-",B1814),"Asset Management",""),""))</f>
        <v>Asset Management</v>
      </c>
      <c r="N1814" s="14" t="str">
        <f>_xlfn.IFNA(INDEX(Reference!$M:$N,MATCH($C1814,Reference!$M:$M,0),2),"Exclude")</f>
        <v>Exclude</v>
      </c>
      <c r="O1814" s="14" t="str">
        <f>VLOOKUP(X1814,'Department Detail'!$A$2:$F$5229,5,FALSE)</f>
        <v>Asset Management</v>
      </c>
      <c r="W1814" s="26"/>
      <c r="X1814">
        <v>2182</v>
      </c>
    </row>
    <row r="1815" spans="2:24" ht="15" thickBot="1" x14ac:dyDescent="0.35">
      <c r="B1815" s="57" t="s">
        <v>847</v>
      </c>
      <c r="C1815" s="57" t="s">
        <v>185</v>
      </c>
      <c r="D1815" s="193">
        <v>100.98</v>
      </c>
      <c r="F1815" s="76">
        <f>IF(AND(LEFT($C1815,4)&lt;&gt;"8310")*OR(_xlfn.IFNA(MATCH(LEFT($B1815,8),Reference!$E:$E,0),0),(_xlfn.IFNA(MATCH(MID($B1815,5,4),Reference!$E:$E,0),0))),$D1815,)</f>
        <v>0</v>
      </c>
      <c r="G1815" s="76">
        <f t="shared" ref="G1815:G1878" si="165">IF(AND(ISNUMBER(SEARCH("5024*",B1815)),(F1815=0)),D1815,)</f>
        <v>0</v>
      </c>
      <c r="H1815" s="76">
        <f t="shared" ref="H1815:H1878" si="166">IF(AND(ISNUMBER(SEARCH("5025*",B1815)),(F1815=0)),D1815,)</f>
        <v>0</v>
      </c>
      <c r="I1815" s="194">
        <f>IF(AND(F1815=0,G1815=0,H1815=0,_xlfn.IFNA(MATCH(LEFT($B1815,8),Reference!$G:$G,0),0)),0,
IF(AND(F1815=0,G1815=0,H1815=0,_xlfn.IFNA(MATCH(LEFT($B1815,8),Reference!$H:$H,0),0)),$D1815,
IF(AND(F1815=0,G1815=0,H1815=0,_xlfn.IFNA(MATCH(LEFT($C1815,4),Reference!$H:$H,0),0)),$D1815,
IF((AND(F1815=0,G1815=0,H1815=0,(_xlfn.IFNA(MATCH(LEFT($B1815,4),Reference!$H:$H,0),0)))),$D1815,
IF(AND(F1815=0,G1815=0,H1815=0,_xlfn.IFNA(MATCH(MID($B1815,5,4),Reference!$H:$H,0),0),LEFT($C1815,4)&lt;&gt;"8865"),$D1815,0)))))</f>
        <v>0</v>
      </c>
      <c r="J1815" s="76">
        <f t="shared" ref="J1815:J1878" si="167">IF(AND(F1815=0,G1815=0,H1815=0,I1815=0),D1815,)</f>
        <v>100.98</v>
      </c>
      <c r="K1815" s="76">
        <f t="shared" ref="K1815:K1878" si="168">SUM(F1815:J1815)</f>
        <v>100.98</v>
      </c>
      <c r="L1815" s="76">
        <f t="shared" ref="L1815:L1878" si="169">K1815-D1815</f>
        <v>0</v>
      </c>
      <c r="M1815" s="14" t="str">
        <f>IFERROR(IFERROR(INDEX(Reference!$C:$C,MATCH(VALUE(LEFT(B1815,(FIND("-",B1815,1)-1))),Reference!$B:$B,0)),INDEX(Reference!$C:$C,MATCH((LEFT(B1815,(FIND("-",B1815,1)-1))),Reference!$B:$B,0))),IFERROR(IF(FIND("-",B1815),"Asset Management",""),""))</f>
        <v>Asset Management</v>
      </c>
      <c r="N1815" s="14" t="str">
        <f>_xlfn.IFNA(INDEX(Reference!$M:$N,MATCH($C1815,Reference!$M:$M,0),2),"Exclude")</f>
        <v>NonUnion Labor</v>
      </c>
      <c r="O1815" s="14" t="str">
        <f>VLOOKUP(X1815,'Department Detail'!$A$2:$F$5229,5,FALSE)</f>
        <v>Asset Management</v>
      </c>
      <c r="W1815" s="26"/>
      <c r="X1815">
        <v>2182</v>
      </c>
    </row>
    <row r="1816" spans="2:24" ht="15" thickBot="1" x14ac:dyDescent="0.35">
      <c r="B1816" s="57" t="s">
        <v>848</v>
      </c>
      <c r="C1816" s="57" t="s">
        <v>190</v>
      </c>
      <c r="D1816" s="193">
        <v>22470</v>
      </c>
      <c r="F1816" s="76">
        <f>IF(AND(LEFT($C1816,4)&lt;&gt;"8310")*OR(_xlfn.IFNA(MATCH(LEFT($B1816,8),Reference!$E:$E,0),0),(_xlfn.IFNA(MATCH(MID($B1816,5,4),Reference!$E:$E,0),0))),$D1816,)</f>
        <v>0</v>
      </c>
      <c r="G1816" s="76">
        <f t="shared" si="165"/>
        <v>0</v>
      </c>
      <c r="H1816" s="76">
        <f t="shared" si="166"/>
        <v>0</v>
      </c>
      <c r="I1816" s="194">
        <f>IF(AND(F1816=0,G1816=0,H1816=0,_xlfn.IFNA(MATCH(LEFT($B1816,8),Reference!$G:$G,0),0)),0,
IF(AND(F1816=0,G1816=0,H1816=0,_xlfn.IFNA(MATCH(LEFT($B1816,8),Reference!$H:$H,0),0)),$D1816,
IF(AND(F1816=0,G1816=0,H1816=0,_xlfn.IFNA(MATCH(LEFT($C1816,4),Reference!$H:$H,0),0)),$D1816,
IF((AND(F1816=0,G1816=0,H1816=0,(_xlfn.IFNA(MATCH(LEFT($B1816,4),Reference!$H:$H,0),0)))),$D1816,
IF(AND(F1816=0,G1816=0,H1816=0,_xlfn.IFNA(MATCH(MID($B1816,5,4),Reference!$H:$H,0),0),LEFT($C1816,4)&lt;&gt;"8865"),$D1816,0)))))</f>
        <v>0</v>
      </c>
      <c r="J1816" s="76">
        <f t="shared" si="167"/>
        <v>22470</v>
      </c>
      <c r="K1816" s="76">
        <f t="shared" si="168"/>
        <v>22470</v>
      </c>
      <c r="L1816" s="76">
        <f t="shared" si="169"/>
        <v>0</v>
      </c>
      <c r="M1816" s="14" t="str">
        <f>IFERROR(IFERROR(INDEX(Reference!$C:$C,MATCH(VALUE(LEFT(B1816,(FIND("-",B1816,1)-1))),Reference!$B:$B,0)),INDEX(Reference!$C:$C,MATCH((LEFT(B1816,(FIND("-",B1816,1)-1))),Reference!$B:$B,0))),IFERROR(IF(FIND("-",B1816),"Asset Management",""),""))</f>
        <v>Asset Management</v>
      </c>
      <c r="N1816" s="14" t="str">
        <f>_xlfn.IFNA(INDEX(Reference!$M:$N,MATCH($C1816,Reference!$M:$M,0),2),"Exclude")</f>
        <v>Nonlabor</v>
      </c>
      <c r="O1816" s="14" t="str">
        <f>VLOOKUP(X1816,'Department Detail'!$A$2:$F$5229,5,FALSE)</f>
        <v>Asset Management</v>
      </c>
      <c r="W1816" s="26"/>
      <c r="X1816">
        <v>2182</v>
      </c>
    </row>
    <row r="1817" spans="2:24" ht="15" thickBot="1" x14ac:dyDescent="0.35">
      <c r="B1817" s="57" t="s">
        <v>848</v>
      </c>
      <c r="C1817" s="57" t="s">
        <v>185</v>
      </c>
      <c r="D1817" s="193">
        <v>26130.85</v>
      </c>
      <c r="F1817" s="76">
        <f>IF(AND(LEFT($C1817,4)&lt;&gt;"8310")*OR(_xlfn.IFNA(MATCH(LEFT($B1817,8),Reference!$E:$E,0),0),(_xlfn.IFNA(MATCH(MID($B1817,5,4),Reference!$E:$E,0),0))),$D1817,)</f>
        <v>0</v>
      </c>
      <c r="G1817" s="76">
        <f t="shared" si="165"/>
        <v>0</v>
      </c>
      <c r="H1817" s="76">
        <f t="shared" si="166"/>
        <v>0</v>
      </c>
      <c r="I1817" s="194">
        <f>IF(AND(F1817=0,G1817=0,H1817=0,_xlfn.IFNA(MATCH(LEFT($B1817,8),Reference!$G:$G,0),0)),0,
IF(AND(F1817=0,G1817=0,H1817=0,_xlfn.IFNA(MATCH(LEFT($B1817,8),Reference!$H:$H,0),0)),$D1817,
IF(AND(F1817=0,G1817=0,H1817=0,_xlfn.IFNA(MATCH(LEFT($C1817,4),Reference!$H:$H,0),0)),$D1817,
IF((AND(F1817=0,G1817=0,H1817=0,(_xlfn.IFNA(MATCH(LEFT($B1817,4),Reference!$H:$H,0),0)))),$D1817,
IF(AND(F1817=0,G1817=0,H1817=0,_xlfn.IFNA(MATCH(MID($B1817,5,4),Reference!$H:$H,0),0),LEFT($C1817,4)&lt;&gt;"8865"),$D1817,0)))))</f>
        <v>0</v>
      </c>
      <c r="J1817" s="76">
        <f t="shared" si="167"/>
        <v>26130.85</v>
      </c>
      <c r="K1817" s="76">
        <f t="shared" si="168"/>
        <v>26130.85</v>
      </c>
      <c r="L1817" s="76">
        <f t="shared" si="169"/>
        <v>0</v>
      </c>
      <c r="M1817" s="14" t="str">
        <f>IFERROR(IFERROR(INDEX(Reference!$C:$C,MATCH(VALUE(LEFT(B1817,(FIND("-",B1817,1)-1))),Reference!$B:$B,0)),INDEX(Reference!$C:$C,MATCH((LEFT(B1817,(FIND("-",B1817,1)-1))),Reference!$B:$B,0))),IFERROR(IF(FIND("-",B1817),"Asset Management",""),""))</f>
        <v>Asset Management</v>
      </c>
      <c r="N1817" s="14" t="str">
        <f>_xlfn.IFNA(INDEX(Reference!$M:$N,MATCH($C1817,Reference!$M:$M,0),2),"Exclude")</f>
        <v>NonUnion Labor</v>
      </c>
      <c r="O1817" s="14" t="str">
        <f>VLOOKUP(X1817,'Department Detail'!$A$2:$F$5229,5,FALSE)</f>
        <v>Line &amp; Meter Operations</v>
      </c>
      <c r="W1817" s="26"/>
      <c r="X1817" t="s">
        <v>630</v>
      </c>
    </row>
    <row r="1818" spans="2:24" ht="15" thickBot="1" x14ac:dyDescent="0.35">
      <c r="B1818" s="57" t="s">
        <v>848</v>
      </c>
      <c r="C1818" s="57" t="s">
        <v>202</v>
      </c>
      <c r="D1818" s="193">
        <v>165.79</v>
      </c>
      <c r="F1818" s="76">
        <f>IF(AND(LEFT($C1818,4)&lt;&gt;"8310")*OR(_xlfn.IFNA(MATCH(LEFT($B1818,8),Reference!$E:$E,0),0),(_xlfn.IFNA(MATCH(MID($B1818,5,4),Reference!$E:$E,0),0))),$D1818,)</f>
        <v>0</v>
      </c>
      <c r="G1818" s="76">
        <f t="shared" si="165"/>
        <v>0</v>
      </c>
      <c r="H1818" s="76">
        <f t="shared" si="166"/>
        <v>0</v>
      </c>
      <c r="I1818" s="194">
        <f>IF(AND(F1818=0,G1818=0,H1818=0,_xlfn.IFNA(MATCH(LEFT($B1818,8),Reference!$G:$G,0),0)),0,
IF(AND(F1818=0,G1818=0,H1818=0,_xlfn.IFNA(MATCH(LEFT($B1818,8),Reference!$H:$H,0),0)),$D1818,
IF(AND(F1818=0,G1818=0,H1818=0,_xlfn.IFNA(MATCH(LEFT($C1818,4),Reference!$H:$H,0),0)),$D1818,
IF((AND(F1818=0,G1818=0,H1818=0,(_xlfn.IFNA(MATCH(LEFT($B1818,4),Reference!$H:$H,0),0)))),$D1818,
IF(AND(F1818=0,G1818=0,H1818=0,_xlfn.IFNA(MATCH(MID($B1818,5,4),Reference!$H:$H,0),0),LEFT($C1818,4)&lt;&gt;"8865"),$D1818,0)))))</f>
        <v>0</v>
      </c>
      <c r="J1818" s="76">
        <f t="shared" si="167"/>
        <v>165.79</v>
      </c>
      <c r="K1818" s="76">
        <f t="shared" si="168"/>
        <v>165.79</v>
      </c>
      <c r="L1818" s="76">
        <f t="shared" si="169"/>
        <v>0</v>
      </c>
      <c r="M1818" s="14" t="str">
        <f>IFERROR(IFERROR(INDEX(Reference!$C:$C,MATCH(VALUE(LEFT(B1818,(FIND("-",B1818,1)-1))),Reference!$B:$B,0)),INDEX(Reference!$C:$C,MATCH((LEFT(B1818,(FIND("-",B1818,1)-1))),Reference!$B:$B,0))),IFERROR(IF(FIND("-",B1818),"Asset Management",""),""))</f>
        <v>Asset Management</v>
      </c>
      <c r="N1818" s="14" t="str">
        <f>_xlfn.IFNA(INDEX(Reference!$M:$N,MATCH($C1818,Reference!$M:$M,0),2),"Exclude")</f>
        <v>Nonlabor</v>
      </c>
      <c r="O1818" s="14" t="str">
        <f>VLOOKUP(X1818,'Department Detail'!$A$2:$F$5229,5,FALSE)</f>
        <v>Line &amp; Meter Operations</v>
      </c>
      <c r="W1818" s="26"/>
      <c r="X1818" t="s">
        <v>630</v>
      </c>
    </row>
    <row r="1819" spans="2:24" ht="15" thickBot="1" x14ac:dyDescent="0.35">
      <c r="B1819" s="57" t="s">
        <v>848</v>
      </c>
      <c r="C1819" s="57" t="s">
        <v>206</v>
      </c>
      <c r="D1819" s="193">
        <v>33.799999999999997</v>
      </c>
      <c r="F1819" s="76">
        <f>IF(AND(LEFT($C1819,4)&lt;&gt;"8310")*OR(_xlfn.IFNA(MATCH(LEFT($B1819,8),Reference!$E:$E,0),0),(_xlfn.IFNA(MATCH(MID($B1819,5,4),Reference!$E:$E,0),0))),$D1819,)</f>
        <v>0</v>
      </c>
      <c r="G1819" s="76">
        <f t="shared" si="165"/>
        <v>0</v>
      </c>
      <c r="H1819" s="76">
        <f t="shared" si="166"/>
        <v>0</v>
      </c>
      <c r="I1819" s="194">
        <f>IF(AND(F1819=0,G1819=0,H1819=0,_xlfn.IFNA(MATCH(LEFT($B1819,8),Reference!$G:$G,0),0)),0,
IF(AND(F1819=0,G1819=0,H1819=0,_xlfn.IFNA(MATCH(LEFT($B1819,8),Reference!$H:$H,0),0)),$D1819,
IF(AND(F1819=0,G1819=0,H1819=0,_xlfn.IFNA(MATCH(LEFT($C1819,4),Reference!$H:$H,0),0)),$D1819,
IF((AND(F1819=0,G1819=0,H1819=0,(_xlfn.IFNA(MATCH(LEFT($B1819,4),Reference!$H:$H,0),0)))),$D1819,
IF(AND(F1819=0,G1819=0,H1819=0,_xlfn.IFNA(MATCH(MID($B1819,5,4),Reference!$H:$H,0),0),LEFT($C1819,4)&lt;&gt;"8865"),$D1819,0)))))</f>
        <v>0</v>
      </c>
      <c r="J1819" s="76">
        <f t="shared" si="167"/>
        <v>33.799999999999997</v>
      </c>
      <c r="K1819" s="76">
        <f t="shared" si="168"/>
        <v>33.799999999999997</v>
      </c>
      <c r="L1819" s="76">
        <f t="shared" si="169"/>
        <v>0</v>
      </c>
      <c r="M1819" s="14" t="str">
        <f>IFERROR(IFERROR(INDEX(Reference!$C:$C,MATCH(VALUE(LEFT(B1819,(FIND("-",B1819,1)-1))),Reference!$B:$B,0)),INDEX(Reference!$C:$C,MATCH((LEFT(B1819,(FIND("-",B1819,1)-1))),Reference!$B:$B,0))),IFERROR(IF(FIND("-",B1819),"Asset Management",""),""))</f>
        <v>Asset Management</v>
      </c>
      <c r="N1819" s="14" t="str">
        <f>_xlfn.IFNA(INDEX(Reference!$M:$N,MATCH($C1819,Reference!$M:$M,0),2),"Exclude")</f>
        <v>Nonlabor</v>
      </c>
      <c r="O1819" s="14" t="str">
        <f>VLOOKUP(X1819,'Department Detail'!$A$2:$F$5748,5,FALSE)</f>
        <v>Line &amp; Meter Operations</v>
      </c>
      <c r="W1819" s="26"/>
      <c r="X1819" t="s">
        <v>849</v>
      </c>
    </row>
    <row r="1820" spans="2:24" ht="15" thickBot="1" x14ac:dyDescent="0.35">
      <c r="B1820" s="57" t="s">
        <v>850</v>
      </c>
      <c r="C1820" s="57" t="s">
        <v>185</v>
      </c>
      <c r="D1820" s="193">
        <v>5204.43</v>
      </c>
      <c r="F1820" s="76">
        <f>IF(AND(LEFT($C1820,4)&lt;&gt;"8310")*OR(_xlfn.IFNA(MATCH(LEFT($B1820,8),Reference!$E:$E,0),0),(_xlfn.IFNA(MATCH(MID($B1820,5,4),Reference!$E:$E,0),0))),$D1820,)</f>
        <v>0</v>
      </c>
      <c r="G1820" s="76">
        <f t="shared" si="165"/>
        <v>0</v>
      </c>
      <c r="H1820" s="76">
        <f t="shared" si="166"/>
        <v>0</v>
      </c>
      <c r="I1820" s="194">
        <f>IF(AND(F1820=0,G1820=0,H1820=0,_xlfn.IFNA(MATCH(LEFT($B1820,8),Reference!$G:$G,0),0)),0,
IF(AND(F1820=0,G1820=0,H1820=0,_xlfn.IFNA(MATCH(LEFT($B1820,8),Reference!$H:$H,0),0)),$D1820,
IF(AND(F1820=0,G1820=0,H1820=0,_xlfn.IFNA(MATCH(LEFT($C1820,4),Reference!$H:$H,0),0)),$D1820,
IF((AND(F1820=0,G1820=0,H1820=0,(_xlfn.IFNA(MATCH(LEFT($B1820,4),Reference!$H:$H,0),0)))),$D1820,
IF(AND(F1820=0,G1820=0,H1820=0,_xlfn.IFNA(MATCH(MID($B1820,5,4),Reference!$H:$H,0),0),LEFT($C1820,4)&lt;&gt;"8865"),$D1820,0)))))</f>
        <v>0</v>
      </c>
      <c r="J1820" s="76">
        <f t="shared" si="167"/>
        <v>5204.43</v>
      </c>
      <c r="K1820" s="76">
        <f t="shared" si="168"/>
        <v>5204.43</v>
      </c>
      <c r="L1820" s="76">
        <f t="shared" si="169"/>
        <v>0</v>
      </c>
      <c r="M1820" s="14" t="str">
        <f>IFERROR(IFERROR(INDEX(Reference!$C:$C,MATCH(VALUE(LEFT(B1820,(FIND("-",B1820,1)-1))),Reference!$B:$B,0)),INDEX(Reference!$C:$C,MATCH((LEFT(B1820,(FIND("-",B1820,1)-1))),Reference!$B:$B,0))),IFERROR(IF(FIND("-",B1820),"Asset Management",""),""))</f>
        <v>Asset Management</v>
      </c>
      <c r="N1820" s="14" t="str">
        <f>_xlfn.IFNA(INDEX(Reference!$M:$N,MATCH($C1820,Reference!$M:$M,0),2),"Exclude")</f>
        <v>NonUnion Labor</v>
      </c>
      <c r="O1820" s="14" t="str">
        <f>VLOOKUP(X1820,'Department Detail'!$A$2:$F$5748,5,FALSE)</f>
        <v>Line &amp; Meter Operations</v>
      </c>
      <c r="W1820" s="26"/>
      <c r="X1820" t="s">
        <v>851</v>
      </c>
    </row>
    <row r="1821" spans="2:24" ht="15" thickBot="1" x14ac:dyDescent="0.35">
      <c r="B1821" s="57" t="s">
        <v>852</v>
      </c>
      <c r="C1821" s="57" t="s">
        <v>185</v>
      </c>
      <c r="D1821" s="193">
        <v>554.20000000000005</v>
      </c>
      <c r="F1821" s="76">
        <f>IF(AND(LEFT($C1821,4)&lt;&gt;"8310")*OR(_xlfn.IFNA(MATCH(LEFT($B1821,8),Reference!$E:$E,0),0),(_xlfn.IFNA(MATCH(MID($B1821,5,4),Reference!$E:$E,0),0))),$D1821,)</f>
        <v>0</v>
      </c>
      <c r="G1821" s="76">
        <f t="shared" si="165"/>
        <v>0</v>
      </c>
      <c r="H1821" s="76">
        <f t="shared" si="166"/>
        <v>0</v>
      </c>
      <c r="I1821" s="194">
        <f>IF(AND(F1821=0,G1821=0,H1821=0,_xlfn.IFNA(MATCH(LEFT($B1821,8),Reference!$G:$G,0),0)),0,
IF(AND(F1821=0,G1821=0,H1821=0,_xlfn.IFNA(MATCH(LEFT($B1821,8),Reference!$H:$H,0),0)),$D1821,
IF(AND(F1821=0,G1821=0,H1821=0,_xlfn.IFNA(MATCH(LEFT($C1821,4),Reference!$H:$H,0),0)),$D1821,
IF((AND(F1821=0,G1821=0,H1821=0,(_xlfn.IFNA(MATCH(LEFT($B1821,4),Reference!$H:$H,0),0)))),$D1821,
IF(AND(F1821=0,G1821=0,H1821=0,_xlfn.IFNA(MATCH(MID($B1821,5,4),Reference!$H:$H,0),0),LEFT($C1821,4)&lt;&gt;"8865"),$D1821,0)))))</f>
        <v>0</v>
      </c>
      <c r="J1821" s="76">
        <f t="shared" si="167"/>
        <v>554.20000000000005</v>
      </c>
      <c r="K1821" s="76">
        <f t="shared" si="168"/>
        <v>554.20000000000005</v>
      </c>
      <c r="L1821" s="76">
        <f t="shared" si="169"/>
        <v>0</v>
      </c>
      <c r="M1821" s="14" t="str">
        <f>IFERROR(IFERROR(INDEX(Reference!$C:$C,MATCH(VALUE(LEFT(B1821,(FIND("-",B1821,1)-1))),Reference!$B:$B,0)),INDEX(Reference!$C:$C,MATCH((LEFT(B1821,(FIND("-",B1821,1)-1))),Reference!$B:$B,0))),IFERROR(IF(FIND("-",B1821),"Asset Management",""),""))</f>
        <v>Asset Management</v>
      </c>
      <c r="N1821" s="14" t="str">
        <f>_xlfn.IFNA(INDEX(Reference!$M:$N,MATCH($C1821,Reference!$M:$M,0),2),"Exclude")</f>
        <v>NonUnion Labor</v>
      </c>
      <c r="O1821" s="14" t="str">
        <f>VLOOKUP(X1821,'Department Detail'!$A$2:$F$5748,5,FALSE)</f>
        <v>Line &amp; Meter Operations</v>
      </c>
      <c r="W1821" s="26"/>
      <c r="X1821" t="s">
        <v>851</v>
      </c>
    </row>
    <row r="1822" spans="2:24" ht="15" thickBot="1" x14ac:dyDescent="0.35">
      <c r="B1822" s="57" t="s">
        <v>852</v>
      </c>
      <c r="C1822" s="57" t="s">
        <v>186</v>
      </c>
      <c r="D1822" s="193">
        <v>388.88</v>
      </c>
      <c r="F1822" s="76">
        <f>IF(AND(LEFT($C1822,4)&lt;&gt;"8310")*OR(_xlfn.IFNA(MATCH(LEFT($B1822,8),Reference!$E:$E,0),0),(_xlfn.IFNA(MATCH(MID($B1822,5,4),Reference!$E:$E,0),0))),$D1822,)</f>
        <v>0</v>
      </c>
      <c r="G1822" s="76">
        <f t="shared" si="165"/>
        <v>0</v>
      </c>
      <c r="H1822" s="76">
        <f t="shared" si="166"/>
        <v>0</v>
      </c>
      <c r="I1822" s="194">
        <f>IF(AND(F1822=0,G1822=0,H1822=0,_xlfn.IFNA(MATCH(LEFT($B1822,8),Reference!$G:$G,0),0)),0,
IF(AND(F1822=0,G1822=0,H1822=0,_xlfn.IFNA(MATCH(LEFT($B1822,8),Reference!$H:$H,0),0)),$D1822,
IF(AND(F1822=0,G1822=0,H1822=0,_xlfn.IFNA(MATCH(LEFT($C1822,4),Reference!$H:$H,0),0)),$D1822,
IF((AND(F1822=0,G1822=0,H1822=0,(_xlfn.IFNA(MATCH(LEFT($B1822,4),Reference!$H:$H,0),0)))),$D1822,
IF(AND(F1822=0,G1822=0,H1822=0,_xlfn.IFNA(MATCH(MID($B1822,5,4),Reference!$H:$H,0),0),LEFT($C1822,4)&lt;&gt;"8865"),$D1822,0)))))</f>
        <v>0</v>
      </c>
      <c r="J1822" s="76">
        <f t="shared" si="167"/>
        <v>388.88</v>
      </c>
      <c r="K1822" s="76">
        <f t="shared" si="168"/>
        <v>388.88</v>
      </c>
      <c r="L1822" s="76">
        <f t="shared" si="169"/>
        <v>0</v>
      </c>
      <c r="M1822" s="14" t="str">
        <f>IFERROR(IFERROR(INDEX(Reference!$C:$C,MATCH(VALUE(LEFT(B1822,(FIND("-",B1822,1)-1))),Reference!$B:$B,0)),INDEX(Reference!$C:$C,MATCH((LEFT(B1822,(FIND("-",B1822,1)-1))),Reference!$B:$B,0))),IFERROR(IF(FIND("-",B1822),"Asset Management",""),""))</f>
        <v>Asset Management</v>
      </c>
      <c r="N1822" s="14" t="str">
        <f>_xlfn.IFNA(INDEX(Reference!$M:$N,MATCH($C1822,Reference!$M:$M,0),2),"Exclude")</f>
        <v>Union Labor</v>
      </c>
      <c r="O1822" s="14" t="str">
        <f>VLOOKUP(X1822,'Department Detail'!$A$2:$F$5748,5,FALSE)</f>
        <v>Transmission Development</v>
      </c>
      <c r="W1822" s="26"/>
      <c r="X1822" t="s">
        <v>853</v>
      </c>
    </row>
    <row r="1823" spans="2:24" ht="15" thickBot="1" x14ac:dyDescent="0.35">
      <c r="B1823" s="57" t="s">
        <v>852</v>
      </c>
      <c r="C1823" s="57" t="s">
        <v>231</v>
      </c>
      <c r="D1823" s="193">
        <v>10</v>
      </c>
      <c r="F1823" s="76">
        <f>IF(AND(LEFT($C1823,4)&lt;&gt;"8310")*OR(_xlfn.IFNA(MATCH(LEFT($B1823,8),Reference!$E:$E,0),0),(_xlfn.IFNA(MATCH(MID($B1823,5,4),Reference!$E:$E,0),0))),$D1823,)</f>
        <v>0</v>
      </c>
      <c r="G1823" s="76">
        <f t="shared" si="165"/>
        <v>0</v>
      </c>
      <c r="H1823" s="76">
        <f t="shared" si="166"/>
        <v>0</v>
      </c>
      <c r="I1823" s="194">
        <f>IF(AND(F1823=0,G1823=0,H1823=0,_xlfn.IFNA(MATCH(LEFT($B1823,8),Reference!$G:$G,0),0)),0,
IF(AND(F1823=0,G1823=0,H1823=0,_xlfn.IFNA(MATCH(LEFT($B1823,8),Reference!$H:$H,0),0)),$D1823,
IF(AND(F1823=0,G1823=0,H1823=0,_xlfn.IFNA(MATCH(LEFT($C1823,4),Reference!$H:$H,0),0)),$D1823,
IF((AND(F1823=0,G1823=0,H1823=0,(_xlfn.IFNA(MATCH(LEFT($B1823,4),Reference!$H:$H,0),0)))),$D1823,
IF(AND(F1823=0,G1823=0,H1823=0,_xlfn.IFNA(MATCH(MID($B1823,5,4),Reference!$H:$H,0),0),LEFT($C1823,4)&lt;&gt;"8865"),$D1823,0)))))</f>
        <v>0</v>
      </c>
      <c r="J1823" s="76">
        <f t="shared" si="167"/>
        <v>10</v>
      </c>
      <c r="K1823" s="76">
        <f t="shared" si="168"/>
        <v>10</v>
      </c>
      <c r="L1823" s="76">
        <f t="shared" si="169"/>
        <v>0</v>
      </c>
      <c r="M1823" s="14" t="str">
        <f>IFERROR(IFERROR(INDEX(Reference!$C:$C,MATCH(VALUE(LEFT(B1823,(FIND("-",B1823,1)-1))),Reference!$B:$B,0)),INDEX(Reference!$C:$C,MATCH((LEFT(B1823,(FIND("-",B1823,1)-1))),Reference!$B:$B,0))),IFERROR(IF(FIND("-",B1823),"Asset Management",""),""))</f>
        <v>Asset Management</v>
      </c>
      <c r="N1823" s="14" t="str">
        <f>_xlfn.IFNA(INDEX(Reference!$M:$N,MATCH($C1823,Reference!$M:$M,0),2),"Exclude")</f>
        <v>Nonlabor</v>
      </c>
      <c r="O1823" s="14" t="str">
        <f>VLOOKUP(X1823,'Department Detail'!$A$2:$F$5748,5,FALSE)</f>
        <v>Transmission Development</v>
      </c>
      <c r="W1823" s="26"/>
      <c r="X1823" t="s">
        <v>853</v>
      </c>
    </row>
    <row r="1824" spans="2:24" ht="15" thickBot="1" x14ac:dyDescent="0.35">
      <c r="B1824" s="57" t="s">
        <v>852</v>
      </c>
      <c r="C1824" s="57" t="s">
        <v>208</v>
      </c>
      <c r="D1824" s="193">
        <v>534.98</v>
      </c>
      <c r="F1824" s="76">
        <f>IF(AND(LEFT($C1824,4)&lt;&gt;"8310")*OR(_xlfn.IFNA(MATCH(LEFT($B1824,8),Reference!$E:$E,0),0),(_xlfn.IFNA(MATCH(MID($B1824,5,4),Reference!$E:$E,0),0))),$D1824,)</f>
        <v>0</v>
      </c>
      <c r="G1824" s="76">
        <f t="shared" si="165"/>
        <v>0</v>
      </c>
      <c r="H1824" s="76">
        <f t="shared" si="166"/>
        <v>0</v>
      </c>
      <c r="I1824" s="194">
        <f>IF(AND(F1824=0,G1824=0,H1824=0,_xlfn.IFNA(MATCH(LEFT($B1824,8),Reference!$G:$G,0),0)),0,
IF(AND(F1824=0,G1824=0,H1824=0,_xlfn.IFNA(MATCH(LEFT($B1824,8),Reference!$H:$H,0),0)),$D1824,
IF(AND(F1824=0,G1824=0,H1824=0,_xlfn.IFNA(MATCH(LEFT($C1824,4),Reference!$H:$H,0),0)),$D1824,
IF((AND(F1824=0,G1824=0,H1824=0,(_xlfn.IFNA(MATCH(LEFT($B1824,4),Reference!$H:$H,0),0)))),$D1824,
IF(AND(F1824=0,G1824=0,H1824=0,_xlfn.IFNA(MATCH(MID($B1824,5,4),Reference!$H:$H,0),0),LEFT($C1824,4)&lt;&gt;"8865"),$D1824,0)))))</f>
        <v>0</v>
      </c>
      <c r="J1824" s="76">
        <f t="shared" si="167"/>
        <v>534.98</v>
      </c>
      <c r="K1824" s="76">
        <f t="shared" si="168"/>
        <v>534.98</v>
      </c>
      <c r="L1824" s="76">
        <f t="shared" si="169"/>
        <v>0</v>
      </c>
      <c r="M1824" s="14" t="str">
        <f>IFERROR(IFERROR(INDEX(Reference!$C:$C,MATCH(VALUE(LEFT(B1824,(FIND("-",B1824,1)-1))),Reference!$B:$B,0)),INDEX(Reference!$C:$C,MATCH((LEFT(B1824,(FIND("-",B1824,1)-1))),Reference!$B:$B,0))),IFERROR(IF(FIND("-",B1824),"Asset Management",""),""))</f>
        <v>Asset Management</v>
      </c>
      <c r="N1824" s="14" t="str">
        <f>_xlfn.IFNA(INDEX(Reference!$M:$N,MATCH($C1824,Reference!$M:$M,0),2),"Exclude")</f>
        <v>Inventory</v>
      </c>
      <c r="O1824" s="14" t="str">
        <f>VLOOKUP(X1824,'Department Detail'!$A$2:$F$5229,5,FALSE)</f>
        <v>Line &amp; Meter Operations</v>
      </c>
      <c r="W1824" s="26"/>
      <c r="X1824" t="s">
        <v>631</v>
      </c>
    </row>
    <row r="1825" spans="2:24" ht="15" thickBot="1" x14ac:dyDescent="0.35">
      <c r="B1825" s="57" t="s">
        <v>852</v>
      </c>
      <c r="C1825" s="57" t="s">
        <v>191</v>
      </c>
      <c r="D1825" s="193">
        <v>145.83000000000001</v>
      </c>
      <c r="F1825" s="76">
        <f>IF(AND(LEFT($C1825,4)&lt;&gt;"8310")*OR(_xlfn.IFNA(MATCH(LEFT($B1825,8),Reference!$E:$E,0),0),(_xlfn.IFNA(MATCH(MID($B1825,5,4),Reference!$E:$E,0),0))),$D1825,)</f>
        <v>0</v>
      </c>
      <c r="G1825" s="76">
        <f t="shared" si="165"/>
        <v>0</v>
      </c>
      <c r="H1825" s="76">
        <f t="shared" si="166"/>
        <v>0</v>
      </c>
      <c r="I1825" s="194">
        <f>IF(AND(F1825=0,G1825=0,H1825=0,_xlfn.IFNA(MATCH(LEFT($B1825,8),Reference!$G:$G,0),0)),0,
IF(AND(F1825=0,G1825=0,H1825=0,_xlfn.IFNA(MATCH(LEFT($B1825,8),Reference!$H:$H,0),0)),$D1825,
IF(AND(F1825=0,G1825=0,H1825=0,_xlfn.IFNA(MATCH(LEFT($C1825,4),Reference!$H:$H,0),0)),$D1825,
IF((AND(F1825=0,G1825=0,H1825=0,(_xlfn.IFNA(MATCH(LEFT($B1825,4),Reference!$H:$H,0),0)))),$D1825,
IF(AND(F1825=0,G1825=0,H1825=0,_xlfn.IFNA(MATCH(MID($B1825,5,4),Reference!$H:$H,0),0),LEFT($C1825,4)&lt;&gt;"8865"),$D1825,0)))))</f>
        <v>0</v>
      </c>
      <c r="J1825" s="76">
        <f t="shared" si="167"/>
        <v>145.83000000000001</v>
      </c>
      <c r="K1825" s="76">
        <f t="shared" si="168"/>
        <v>145.83000000000001</v>
      </c>
      <c r="L1825" s="76">
        <f t="shared" si="169"/>
        <v>0</v>
      </c>
      <c r="M1825" s="14" t="str">
        <f>IFERROR(IFERROR(INDEX(Reference!$C:$C,MATCH(VALUE(LEFT(B1825,(FIND("-",B1825,1)-1))),Reference!$B:$B,0)),INDEX(Reference!$C:$C,MATCH((LEFT(B1825,(FIND("-",B1825,1)-1))),Reference!$B:$B,0))),IFERROR(IF(FIND("-",B1825),"Asset Management",""),""))</f>
        <v>Asset Management</v>
      </c>
      <c r="N1825" s="14" t="str">
        <f>_xlfn.IFNA(INDEX(Reference!$M:$N,MATCH($C1825,Reference!$M:$M,0),2),"Exclude")</f>
        <v>Union Labor</v>
      </c>
      <c r="O1825" s="14" t="str">
        <f>VLOOKUP(X1825,'Department Detail'!$A$2:$F$5229,5,FALSE)</f>
        <v>Line &amp; Meter Operations</v>
      </c>
      <c r="W1825" s="26"/>
      <c r="X1825" t="s">
        <v>631</v>
      </c>
    </row>
    <row r="1826" spans="2:24" ht="15" thickBot="1" x14ac:dyDescent="0.35">
      <c r="B1826" s="57" t="s">
        <v>854</v>
      </c>
      <c r="C1826" s="57" t="s">
        <v>190</v>
      </c>
      <c r="D1826" s="193">
        <v>377.51999999999992</v>
      </c>
      <c r="F1826" s="76">
        <f>IF(AND(LEFT($C1826,4)&lt;&gt;"8310")*OR(_xlfn.IFNA(MATCH(LEFT($B1826,8),Reference!$E:$E,0),0),(_xlfn.IFNA(MATCH(MID($B1826,5,4),Reference!$E:$E,0),0))),$D1826,)</f>
        <v>0</v>
      </c>
      <c r="G1826" s="76">
        <f t="shared" si="165"/>
        <v>0</v>
      </c>
      <c r="H1826" s="76">
        <f t="shared" si="166"/>
        <v>0</v>
      </c>
      <c r="I1826" s="194">
        <f>IF(AND(F1826=0,G1826=0,H1826=0,_xlfn.IFNA(MATCH(LEFT($B1826,8),Reference!$G:$G,0),0)),0,
IF(AND(F1826=0,G1826=0,H1826=0,_xlfn.IFNA(MATCH(LEFT($B1826,8),Reference!$H:$H,0),0)),$D1826,
IF(AND(F1826=0,G1826=0,H1826=0,_xlfn.IFNA(MATCH(LEFT($C1826,4),Reference!$H:$H,0),0)),$D1826,
IF((AND(F1826=0,G1826=0,H1826=0,(_xlfn.IFNA(MATCH(LEFT($B1826,4),Reference!$H:$H,0),0)))),$D1826,
IF(AND(F1826=0,G1826=0,H1826=0,_xlfn.IFNA(MATCH(MID($B1826,5,4),Reference!$H:$H,0),0),LEFT($C1826,4)&lt;&gt;"8865"),$D1826,0)))))</f>
        <v>377.51999999999992</v>
      </c>
      <c r="J1826" s="76">
        <f t="shared" si="167"/>
        <v>0</v>
      </c>
      <c r="K1826" s="76">
        <f t="shared" si="168"/>
        <v>377.51999999999992</v>
      </c>
      <c r="L1826" s="76">
        <f t="shared" si="169"/>
        <v>0</v>
      </c>
      <c r="M1826" s="14" t="str">
        <f>IFERROR(IFERROR(INDEX(Reference!$C:$C,MATCH(VALUE(LEFT(B1826,(FIND("-",B1826,1)-1))),Reference!$B:$B,0)),INDEX(Reference!$C:$C,MATCH((LEFT(B1826,(FIND("-",B1826,1)-1))),Reference!$B:$B,0))),IFERROR(IF(FIND("-",B1826),"Asset Management",""),""))</f>
        <v>Transmission Development</v>
      </c>
      <c r="N1826" s="14" t="str">
        <f>_xlfn.IFNA(INDEX(Reference!$M:$N,MATCH($C1826,Reference!$M:$M,0),2),"Exclude")</f>
        <v>Nonlabor</v>
      </c>
      <c r="O1826" s="14" t="str">
        <f>VLOOKUP(X1826,'Department Detail'!$A$2:$F$5229,5,FALSE)</f>
        <v>T&amp;D Engineering</v>
      </c>
      <c r="W1826" s="26"/>
      <c r="X1826" t="s">
        <v>632</v>
      </c>
    </row>
    <row r="1827" spans="2:24" ht="15" thickBot="1" x14ac:dyDescent="0.35">
      <c r="B1827" s="57" t="s">
        <v>854</v>
      </c>
      <c r="C1827" s="57" t="s">
        <v>194</v>
      </c>
      <c r="D1827" s="193">
        <v>30566.1</v>
      </c>
      <c r="F1827" s="76">
        <f>IF(AND(LEFT($C1827,4)&lt;&gt;"8310")*OR(_xlfn.IFNA(MATCH(LEFT($B1827,8),Reference!$E:$E,0),0),(_xlfn.IFNA(MATCH(MID($B1827,5,4),Reference!$E:$E,0),0))),$D1827,)</f>
        <v>0</v>
      </c>
      <c r="G1827" s="76">
        <f t="shared" si="165"/>
        <v>0</v>
      </c>
      <c r="H1827" s="76">
        <f t="shared" si="166"/>
        <v>0</v>
      </c>
      <c r="I1827" s="194">
        <f>IF(AND(F1827=0,G1827=0,H1827=0,_xlfn.IFNA(MATCH(LEFT($B1827,8),Reference!$G:$G,0),0)),0,
IF(AND(F1827=0,G1827=0,H1827=0,_xlfn.IFNA(MATCH(LEFT($B1827,8),Reference!$H:$H,0),0)),$D1827,
IF(AND(F1827=0,G1827=0,H1827=0,_xlfn.IFNA(MATCH(LEFT($C1827,4),Reference!$H:$H,0),0)),$D1827,
IF((AND(F1827=0,G1827=0,H1827=0,(_xlfn.IFNA(MATCH(LEFT($B1827,4),Reference!$H:$H,0),0)))),$D1827,
IF(AND(F1827=0,G1827=0,H1827=0,_xlfn.IFNA(MATCH(MID($B1827,5,4),Reference!$H:$H,0),0),LEFT($C1827,4)&lt;&gt;"8865"),$D1827,0)))))</f>
        <v>30566.1</v>
      </c>
      <c r="J1827" s="76">
        <f t="shared" si="167"/>
        <v>0</v>
      </c>
      <c r="K1827" s="76">
        <f t="shared" si="168"/>
        <v>30566.1</v>
      </c>
      <c r="L1827" s="76">
        <f t="shared" si="169"/>
        <v>0</v>
      </c>
      <c r="M1827" s="14" t="str">
        <f>IFERROR(IFERROR(INDEX(Reference!$C:$C,MATCH(VALUE(LEFT(B1827,(FIND("-",B1827,1)-1))),Reference!$B:$B,0)),INDEX(Reference!$C:$C,MATCH((LEFT(B1827,(FIND("-",B1827,1)-1))),Reference!$B:$B,0))),IFERROR(IF(FIND("-",B1827),"Asset Management",""),""))</f>
        <v>Transmission Development</v>
      </c>
      <c r="N1827" s="14" t="str">
        <f>_xlfn.IFNA(INDEX(Reference!$M:$N,MATCH($C1827,Reference!$M:$M,0),2),"Exclude")</f>
        <v>Nonlabor</v>
      </c>
      <c r="O1827" s="14" t="str">
        <f>VLOOKUP(X1827,'Department Detail'!$A$2:$F$5229,5,FALSE)</f>
        <v>T&amp;D Engineering</v>
      </c>
      <c r="W1827" s="26"/>
      <c r="X1827" t="s">
        <v>632</v>
      </c>
    </row>
    <row r="1828" spans="2:24" ht="15" thickBot="1" x14ac:dyDescent="0.35">
      <c r="B1828" s="57" t="s">
        <v>854</v>
      </c>
      <c r="C1828" s="57" t="s">
        <v>185</v>
      </c>
      <c r="D1828" s="193">
        <v>2318.0100000000002</v>
      </c>
      <c r="F1828" s="76">
        <f>IF(AND(LEFT($C1828,4)&lt;&gt;"8310")*OR(_xlfn.IFNA(MATCH(LEFT($B1828,8),Reference!$E:$E,0),0),(_xlfn.IFNA(MATCH(MID($B1828,5,4),Reference!$E:$E,0),0))),$D1828,)</f>
        <v>0</v>
      </c>
      <c r="G1828" s="76">
        <f t="shared" si="165"/>
        <v>0</v>
      </c>
      <c r="H1828" s="76">
        <f t="shared" si="166"/>
        <v>0</v>
      </c>
      <c r="I1828" s="194">
        <f>IF(AND(F1828=0,G1828=0,H1828=0,_xlfn.IFNA(MATCH(LEFT($B1828,8),Reference!$G:$G,0),0)),0,
IF(AND(F1828=0,G1828=0,H1828=0,_xlfn.IFNA(MATCH(LEFT($B1828,8),Reference!$H:$H,0),0)),$D1828,
IF(AND(F1828=0,G1828=0,H1828=0,_xlfn.IFNA(MATCH(LEFT($C1828,4),Reference!$H:$H,0),0)),$D1828,
IF((AND(F1828=0,G1828=0,H1828=0,(_xlfn.IFNA(MATCH(LEFT($B1828,4),Reference!$H:$H,0),0)))),$D1828,
IF(AND(F1828=0,G1828=0,H1828=0,_xlfn.IFNA(MATCH(MID($B1828,5,4),Reference!$H:$H,0),0),LEFT($C1828,4)&lt;&gt;"8865"),$D1828,0)))))</f>
        <v>2318.0100000000002</v>
      </c>
      <c r="J1828" s="76">
        <f t="shared" si="167"/>
        <v>0</v>
      </c>
      <c r="K1828" s="76">
        <f t="shared" si="168"/>
        <v>2318.0100000000002</v>
      </c>
      <c r="L1828" s="76">
        <f t="shared" si="169"/>
        <v>0</v>
      </c>
      <c r="M1828" s="14" t="str">
        <f>IFERROR(IFERROR(INDEX(Reference!$C:$C,MATCH(VALUE(LEFT(B1828,(FIND("-",B1828,1)-1))),Reference!$B:$B,0)),INDEX(Reference!$C:$C,MATCH((LEFT(B1828,(FIND("-",B1828,1)-1))),Reference!$B:$B,0))),IFERROR(IF(FIND("-",B1828),"Asset Management",""),""))</f>
        <v>Transmission Development</v>
      </c>
      <c r="N1828" s="14" t="str">
        <f>_xlfn.IFNA(INDEX(Reference!$M:$N,MATCH($C1828,Reference!$M:$M,0),2),"Exclude")</f>
        <v>NonUnion Labor</v>
      </c>
      <c r="O1828" s="14" t="str">
        <f>VLOOKUP(X1828,'Department Detail'!$A$2:$F$5229,5,FALSE)</f>
        <v>Line &amp; Meter Operations</v>
      </c>
      <c r="W1828" s="26"/>
      <c r="X1828" t="s">
        <v>633</v>
      </c>
    </row>
    <row r="1829" spans="2:24" ht="15" thickBot="1" x14ac:dyDescent="0.35">
      <c r="B1829" s="57" t="s">
        <v>854</v>
      </c>
      <c r="C1829" s="57" t="s">
        <v>252</v>
      </c>
      <c r="D1829" s="193">
        <v>443.45</v>
      </c>
      <c r="F1829" s="76">
        <f>IF(AND(LEFT($C1829,4)&lt;&gt;"8310")*OR(_xlfn.IFNA(MATCH(LEFT($B1829,8),Reference!$E:$E,0),0),(_xlfn.IFNA(MATCH(MID($B1829,5,4),Reference!$E:$E,0),0))),$D1829,)</f>
        <v>0</v>
      </c>
      <c r="G1829" s="76">
        <f t="shared" si="165"/>
        <v>0</v>
      </c>
      <c r="H1829" s="76">
        <f t="shared" si="166"/>
        <v>0</v>
      </c>
      <c r="I1829" s="194">
        <f>IF(AND(F1829=0,G1829=0,H1829=0,_xlfn.IFNA(MATCH(LEFT($B1829,8),Reference!$G:$G,0),0)),0,
IF(AND(F1829=0,G1829=0,H1829=0,_xlfn.IFNA(MATCH(LEFT($B1829,8),Reference!$H:$H,0),0)),$D1829,
IF(AND(F1829=0,G1829=0,H1829=0,_xlfn.IFNA(MATCH(LEFT($C1829,4),Reference!$H:$H,0),0)),$D1829,
IF((AND(F1829=0,G1829=0,H1829=0,(_xlfn.IFNA(MATCH(LEFT($B1829,4),Reference!$H:$H,0),0)))),$D1829,
IF(AND(F1829=0,G1829=0,H1829=0,_xlfn.IFNA(MATCH(MID($B1829,5,4),Reference!$H:$H,0),0),LEFT($C1829,4)&lt;&gt;"8865"),$D1829,0)))))</f>
        <v>443.45</v>
      </c>
      <c r="J1829" s="76">
        <f t="shared" si="167"/>
        <v>0</v>
      </c>
      <c r="K1829" s="76">
        <f t="shared" si="168"/>
        <v>443.45</v>
      </c>
      <c r="L1829" s="76">
        <f t="shared" si="169"/>
        <v>0</v>
      </c>
      <c r="M1829" s="14" t="str">
        <f>IFERROR(IFERROR(INDEX(Reference!$C:$C,MATCH(VALUE(LEFT(B1829,(FIND("-",B1829,1)-1))),Reference!$B:$B,0)),INDEX(Reference!$C:$C,MATCH((LEFT(B1829,(FIND("-",B1829,1)-1))),Reference!$B:$B,0))),IFERROR(IF(FIND("-",B1829),"Asset Management",""),""))</f>
        <v>Transmission Development</v>
      </c>
      <c r="N1829" s="14" t="str">
        <f>_xlfn.IFNA(INDEX(Reference!$M:$N,MATCH($C1829,Reference!$M:$M,0),2),"Exclude")</f>
        <v>Nonlabor</v>
      </c>
      <c r="O1829" s="14" t="str">
        <f>VLOOKUP(X1829,'Department Detail'!$A$2:$F$5229,5,FALSE)</f>
        <v>Line &amp; Meter Operations</v>
      </c>
      <c r="W1829" s="26"/>
      <c r="X1829" t="s">
        <v>633</v>
      </c>
    </row>
    <row r="1830" spans="2:24" ht="15" thickBot="1" x14ac:dyDescent="0.35">
      <c r="B1830" s="57" t="s">
        <v>855</v>
      </c>
      <c r="C1830" s="57" t="s">
        <v>200</v>
      </c>
      <c r="D1830" s="193">
        <v>-3750</v>
      </c>
      <c r="F1830" s="76">
        <f>IF(AND(LEFT($C1830,4)&lt;&gt;"8310")*OR(_xlfn.IFNA(MATCH(LEFT($B1830,8),Reference!$E:$E,0),0),(_xlfn.IFNA(MATCH(MID($B1830,5,4),Reference!$E:$E,0),0))),$D1830,)</f>
        <v>0</v>
      </c>
      <c r="G1830" s="76">
        <f t="shared" si="165"/>
        <v>0</v>
      </c>
      <c r="H1830" s="76">
        <f t="shared" si="166"/>
        <v>0</v>
      </c>
      <c r="I1830" s="194">
        <f>IF(AND(F1830=0,G1830=0,H1830=0,_xlfn.IFNA(MATCH(LEFT($B1830,8),Reference!$G:$G,0),0)),0,
IF(AND(F1830=0,G1830=0,H1830=0,_xlfn.IFNA(MATCH(LEFT($B1830,8),Reference!$H:$H,0),0)),$D1830,
IF(AND(F1830=0,G1830=0,H1830=0,_xlfn.IFNA(MATCH(LEFT($C1830,4),Reference!$H:$H,0),0)),$D1830,
IF((AND(F1830=0,G1830=0,H1830=0,(_xlfn.IFNA(MATCH(LEFT($B1830,4),Reference!$H:$H,0),0)))),$D1830,
IF(AND(F1830=0,G1830=0,H1830=0,_xlfn.IFNA(MATCH(MID($B1830,5,4),Reference!$H:$H,0),0),LEFT($C1830,4)&lt;&gt;"8865"),$D1830,0)))))</f>
        <v>-3750</v>
      </c>
      <c r="J1830" s="76">
        <f t="shared" si="167"/>
        <v>0</v>
      </c>
      <c r="K1830" s="76">
        <f t="shared" si="168"/>
        <v>-3750</v>
      </c>
      <c r="L1830" s="76">
        <f t="shared" si="169"/>
        <v>0</v>
      </c>
      <c r="M1830" s="14" t="str">
        <f>IFERROR(IFERROR(INDEX(Reference!$C:$C,MATCH(VALUE(LEFT(B1830,(FIND("-",B1830,1)-1))),Reference!$B:$B,0)),INDEX(Reference!$C:$C,MATCH((LEFT(B1830,(FIND("-",B1830,1)-1))),Reference!$B:$B,0))),IFERROR(IF(FIND("-",B1830),"Asset Management",""),""))</f>
        <v>Transmission Development</v>
      </c>
      <c r="N1830" s="14" t="str">
        <f>_xlfn.IFNA(INDEX(Reference!$M:$N,MATCH($C1830,Reference!$M:$M,0),2),"Exclude")</f>
        <v>Nonlabor</v>
      </c>
      <c r="O1830" s="14" t="str">
        <f>VLOOKUP(X1830,'Department Detail'!$A$2:$F$5229,5,FALSE)</f>
        <v>Line &amp; Meter Operations</v>
      </c>
      <c r="W1830" s="26"/>
      <c r="X1830" t="s">
        <v>633</v>
      </c>
    </row>
    <row r="1831" spans="2:24" ht="15" thickBot="1" x14ac:dyDescent="0.35">
      <c r="B1831" s="57" t="s">
        <v>855</v>
      </c>
      <c r="C1831" s="57" t="s">
        <v>190</v>
      </c>
      <c r="D1831" s="193">
        <v>14200</v>
      </c>
      <c r="F1831" s="76">
        <f>IF(AND(LEFT($C1831,4)&lt;&gt;"8310")*OR(_xlfn.IFNA(MATCH(LEFT($B1831,8),Reference!$E:$E,0),0),(_xlfn.IFNA(MATCH(MID($B1831,5,4),Reference!$E:$E,0),0))),$D1831,)</f>
        <v>0</v>
      </c>
      <c r="G1831" s="76">
        <f t="shared" si="165"/>
        <v>0</v>
      </c>
      <c r="H1831" s="76">
        <f t="shared" si="166"/>
        <v>0</v>
      </c>
      <c r="I1831" s="194">
        <f>IF(AND(F1831=0,G1831=0,H1831=0,_xlfn.IFNA(MATCH(LEFT($B1831,8),Reference!$G:$G,0),0)),0,
IF(AND(F1831=0,G1831=0,H1831=0,_xlfn.IFNA(MATCH(LEFT($B1831,8),Reference!$H:$H,0),0)),$D1831,
IF(AND(F1831=0,G1831=0,H1831=0,_xlfn.IFNA(MATCH(LEFT($C1831,4),Reference!$H:$H,0),0)),$D1831,
IF((AND(F1831=0,G1831=0,H1831=0,(_xlfn.IFNA(MATCH(LEFT($B1831,4),Reference!$H:$H,0),0)))),$D1831,
IF(AND(F1831=0,G1831=0,H1831=0,_xlfn.IFNA(MATCH(MID($B1831,5,4),Reference!$H:$H,0),0),LEFT($C1831,4)&lt;&gt;"8865"),$D1831,0)))))</f>
        <v>14200</v>
      </c>
      <c r="J1831" s="76">
        <f t="shared" si="167"/>
        <v>0</v>
      </c>
      <c r="K1831" s="76">
        <f t="shared" si="168"/>
        <v>14200</v>
      </c>
      <c r="L1831" s="76">
        <f t="shared" si="169"/>
        <v>0</v>
      </c>
      <c r="M1831" s="14" t="str">
        <f>IFERROR(IFERROR(INDEX(Reference!$C:$C,MATCH(VALUE(LEFT(B1831,(FIND("-",B1831,1)-1))),Reference!$B:$B,0)),INDEX(Reference!$C:$C,MATCH((LEFT(B1831,(FIND("-",B1831,1)-1))),Reference!$B:$B,0))),IFERROR(IF(FIND("-",B1831),"Asset Management",""),""))</f>
        <v>Transmission Development</v>
      </c>
      <c r="N1831" s="14" t="str">
        <f>_xlfn.IFNA(INDEX(Reference!$M:$N,MATCH($C1831,Reference!$M:$M,0),2),"Exclude")</f>
        <v>Nonlabor</v>
      </c>
      <c r="O1831" s="14" t="str">
        <f>VLOOKUP(X1831,'Department Detail'!$A$2:$F$5748,5,FALSE)</f>
        <v>Line &amp; Meter Operations</v>
      </c>
      <c r="W1831" s="26"/>
      <c r="X1831" t="s">
        <v>856</v>
      </c>
    </row>
    <row r="1832" spans="2:24" ht="15" thickBot="1" x14ac:dyDescent="0.35">
      <c r="B1832" s="57" t="s">
        <v>855</v>
      </c>
      <c r="C1832" s="57" t="s">
        <v>185</v>
      </c>
      <c r="D1832" s="193">
        <v>9835.91</v>
      </c>
      <c r="F1832" s="76">
        <f>IF(AND(LEFT($C1832,4)&lt;&gt;"8310")*OR(_xlfn.IFNA(MATCH(LEFT($B1832,8),Reference!$E:$E,0),0),(_xlfn.IFNA(MATCH(MID($B1832,5,4),Reference!$E:$E,0),0))),$D1832,)</f>
        <v>0</v>
      </c>
      <c r="G1832" s="76">
        <f t="shared" si="165"/>
        <v>0</v>
      </c>
      <c r="H1832" s="76">
        <f t="shared" si="166"/>
        <v>0</v>
      </c>
      <c r="I1832" s="194">
        <f>IF(AND(F1832=0,G1832=0,H1832=0,_xlfn.IFNA(MATCH(LEFT($B1832,8),Reference!$G:$G,0),0)),0,
IF(AND(F1832=0,G1832=0,H1832=0,_xlfn.IFNA(MATCH(LEFT($B1832,8),Reference!$H:$H,0),0)),$D1832,
IF(AND(F1832=0,G1832=0,H1832=0,_xlfn.IFNA(MATCH(LEFT($C1832,4),Reference!$H:$H,0),0)),$D1832,
IF((AND(F1832=0,G1832=0,H1832=0,(_xlfn.IFNA(MATCH(LEFT($B1832,4),Reference!$H:$H,0),0)))),$D1832,
IF(AND(F1832=0,G1832=0,H1832=0,_xlfn.IFNA(MATCH(MID($B1832,5,4),Reference!$H:$H,0),0),LEFT($C1832,4)&lt;&gt;"8865"),$D1832,0)))))</f>
        <v>9835.91</v>
      </c>
      <c r="J1832" s="76">
        <f t="shared" si="167"/>
        <v>0</v>
      </c>
      <c r="K1832" s="76">
        <f t="shared" si="168"/>
        <v>9835.91</v>
      </c>
      <c r="L1832" s="76">
        <f t="shared" si="169"/>
        <v>0</v>
      </c>
      <c r="M1832" s="14" t="str">
        <f>IFERROR(IFERROR(INDEX(Reference!$C:$C,MATCH(VALUE(LEFT(B1832,(FIND("-",B1832,1)-1))),Reference!$B:$B,0)),INDEX(Reference!$C:$C,MATCH((LEFT(B1832,(FIND("-",B1832,1)-1))),Reference!$B:$B,0))),IFERROR(IF(FIND("-",B1832),"Asset Management",""),""))</f>
        <v>Transmission Development</v>
      </c>
      <c r="N1832" s="14" t="str">
        <f>_xlfn.IFNA(INDEX(Reference!$M:$N,MATCH($C1832,Reference!$M:$M,0),2),"Exclude")</f>
        <v>NonUnion Labor</v>
      </c>
      <c r="O1832" s="14" t="str">
        <f>VLOOKUP(X1832,'Department Detail'!$A$2:$F$5748,5,FALSE)</f>
        <v>Line &amp; Meter Operations</v>
      </c>
      <c r="W1832" s="26"/>
      <c r="X1832" t="s">
        <v>856</v>
      </c>
    </row>
    <row r="1833" spans="2:24" ht="15" thickBot="1" x14ac:dyDescent="0.35">
      <c r="B1833" s="57" t="s">
        <v>855</v>
      </c>
      <c r="C1833" s="57" t="s">
        <v>186</v>
      </c>
      <c r="D1833" s="193">
        <v>2232.8900000000003</v>
      </c>
      <c r="F1833" s="76">
        <f>IF(AND(LEFT($C1833,4)&lt;&gt;"8310")*OR(_xlfn.IFNA(MATCH(LEFT($B1833,8),Reference!$E:$E,0),0),(_xlfn.IFNA(MATCH(MID($B1833,5,4),Reference!$E:$E,0),0))),$D1833,)</f>
        <v>0</v>
      </c>
      <c r="G1833" s="76">
        <f t="shared" si="165"/>
        <v>0</v>
      </c>
      <c r="H1833" s="76">
        <f t="shared" si="166"/>
        <v>0</v>
      </c>
      <c r="I1833" s="194">
        <f>IF(AND(F1833=0,G1833=0,H1833=0,_xlfn.IFNA(MATCH(LEFT($B1833,8),Reference!$G:$G,0),0)),0,
IF(AND(F1833=0,G1833=0,H1833=0,_xlfn.IFNA(MATCH(LEFT($B1833,8),Reference!$H:$H,0),0)),$D1833,
IF(AND(F1833=0,G1833=0,H1833=0,_xlfn.IFNA(MATCH(LEFT($C1833,4),Reference!$H:$H,0),0)),$D1833,
IF((AND(F1833=0,G1833=0,H1833=0,(_xlfn.IFNA(MATCH(LEFT($B1833,4),Reference!$H:$H,0),0)))),$D1833,
IF(AND(F1833=0,G1833=0,H1833=0,_xlfn.IFNA(MATCH(MID($B1833,5,4),Reference!$H:$H,0),0),LEFT($C1833,4)&lt;&gt;"8865"),$D1833,0)))))</f>
        <v>2232.8900000000003</v>
      </c>
      <c r="J1833" s="76">
        <f t="shared" si="167"/>
        <v>0</v>
      </c>
      <c r="K1833" s="76">
        <f t="shared" si="168"/>
        <v>2232.8900000000003</v>
      </c>
      <c r="L1833" s="76">
        <f t="shared" si="169"/>
        <v>0</v>
      </c>
      <c r="M1833" s="14" t="str">
        <f>IFERROR(IFERROR(INDEX(Reference!$C:$C,MATCH(VALUE(LEFT(B1833,(FIND("-",B1833,1)-1))),Reference!$B:$B,0)),INDEX(Reference!$C:$C,MATCH((LEFT(B1833,(FIND("-",B1833,1)-1))),Reference!$B:$B,0))),IFERROR(IF(FIND("-",B1833),"Asset Management",""),""))</f>
        <v>Transmission Development</v>
      </c>
      <c r="N1833" s="14" t="str">
        <f>_xlfn.IFNA(INDEX(Reference!$M:$N,MATCH($C1833,Reference!$M:$M,0),2),"Exclude")</f>
        <v>Union Labor</v>
      </c>
      <c r="O1833" s="14" t="str">
        <f>VLOOKUP(X1833,'Department Detail'!$A$2:$F$5748,5,FALSE)</f>
        <v>Line &amp; Meter Operations</v>
      </c>
      <c r="W1833" s="26"/>
      <c r="X1833" t="s">
        <v>856</v>
      </c>
    </row>
    <row r="1834" spans="2:24" ht="15" thickBot="1" x14ac:dyDescent="0.35">
      <c r="B1834" s="57" t="s">
        <v>855</v>
      </c>
      <c r="C1834" s="57" t="s">
        <v>197</v>
      </c>
      <c r="D1834" s="193">
        <v>980.35</v>
      </c>
      <c r="F1834" s="76">
        <f>IF(AND(LEFT($C1834,4)&lt;&gt;"8310")*OR(_xlfn.IFNA(MATCH(LEFT($B1834,8),Reference!$E:$E,0),0),(_xlfn.IFNA(MATCH(MID($B1834,5,4),Reference!$E:$E,0),0))),$D1834,)</f>
        <v>0</v>
      </c>
      <c r="G1834" s="76">
        <f t="shared" si="165"/>
        <v>0</v>
      </c>
      <c r="H1834" s="76">
        <f t="shared" si="166"/>
        <v>0</v>
      </c>
      <c r="I1834" s="194">
        <f>IF(AND(F1834=0,G1834=0,H1834=0,_xlfn.IFNA(MATCH(LEFT($B1834,8),Reference!$G:$G,0),0)),0,
IF(AND(F1834=0,G1834=0,H1834=0,_xlfn.IFNA(MATCH(LEFT($B1834,8),Reference!$H:$H,0),0)),$D1834,
IF(AND(F1834=0,G1834=0,H1834=0,_xlfn.IFNA(MATCH(LEFT($C1834,4),Reference!$H:$H,0),0)),$D1834,
IF((AND(F1834=0,G1834=0,H1834=0,(_xlfn.IFNA(MATCH(LEFT($B1834,4),Reference!$H:$H,0),0)))),$D1834,
IF(AND(F1834=0,G1834=0,H1834=0,_xlfn.IFNA(MATCH(MID($B1834,5,4),Reference!$H:$H,0),0),LEFT($C1834,4)&lt;&gt;"8865"),$D1834,0)))))</f>
        <v>980.35</v>
      </c>
      <c r="J1834" s="76">
        <f t="shared" si="167"/>
        <v>0</v>
      </c>
      <c r="K1834" s="76">
        <f t="shared" si="168"/>
        <v>980.35</v>
      </c>
      <c r="L1834" s="76">
        <f t="shared" si="169"/>
        <v>0</v>
      </c>
      <c r="M1834" s="14" t="str">
        <f>IFERROR(IFERROR(INDEX(Reference!$C:$C,MATCH(VALUE(LEFT(B1834,(FIND("-",B1834,1)-1))),Reference!$B:$B,0)),INDEX(Reference!$C:$C,MATCH((LEFT(B1834,(FIND("-",B1834,1)-1))),Reference!$B:$B,0))),IFERROR(IF(FIND("-",B1834),"Asset Management",""),""))</f>
        <v>Transmission Development</v>
      </c>
      <c r="N1834" s="14" t="str">
        <f>_xlfn.IFNA(INDEX(Reference!$M:$N,MATCH($C1834,Reference!$M:$M,0),2),"Exclude")</f>
        <v>Union Labor</v>
      </c>
      <c r="O1834" s="14" t="str">
        <f>VLOOKUP(X1834,'Department Detail'!$A$2:$F$5748,5,FALSE)</f>
        <v>Line &amp; Meter Operations</v>
      </c>
      <c r="W1834" s="26"/>
      <c r="X1834" t="s">
        <v>857</v>
      </c>
    </row>
    <row r="1835" spans="2:24" ht="15" thickBot="1" x14ac:dyDescent="0.35">
      <c r="B1835" s="57" t="s">
        <v>855</v>
      </c>
      <c r="C1835" s="57" t="s">
        <v>202</v>
      </c>
      <c r="D1835" s="193">
        <v>86.38</v>
      </c>
      <c r="F1835" s="76">
        <f>IF(AND(LEFT($C1835,4)&lt;&gt;"8310")*OR(_xlfn.IFNA(MATCH(LEFT($B1835,8),Reference!$E:$E,0),0),(_xlfn.IFNA(MATCH(MID($B1835,5,4),Reference!$E:$E,0),0))),$D1835,)</f>
        <v>0</v>
      </c>
      <c r="G1835" s="76">
        <f t="shared" si="165"/>
        <v>0</v>
      </c>
      <c r="H1835" s="76">
        <f t="shared" si="166"/>
        <v>0</v>
      </c>
      <c r="I1835" s="194">
        <f>IF(AND(F1835=0,G1835=0,H1835=0,_xlfn.IFNA(MATCH(LEFT($B1835,8),Reference!$G:$G,0),0)),0,
IF(AND(F1835=0,G1835=0,H1835=0,_xlfn.IFNA(MATCH(LEFT($B1835,8),Reference!$H:$H,0),0)),$D1835,
IF(AND(F1835=0,G1835=0,H1835=0,_xlfn.IFNA(MATCH(LEFT($C1835,4),Reference!$H:$H,0),0)),$D1835,
IF((AND(F1835=0,G1835=0,H1835=0,(_xlfn.IFNA(MATCH(LEFT($B1835,4),Reference!$H:$H,0),0)))),$D1835,
IF(AND(F1835=0,G1835=0,H1835=0,_xlfn.IFNA(MATCH(MID($B1835,5,4),Reference!$H:$H,0),0),LEFT($C1835,4)&lt;&gt;"8865"),$D1835,0)))))</f>
        <v>86.38</v>
      </c>
      <c r="J1835" s="76">
        <f t="shared" si="167"/>
        <v>0</v>
      </c>
      <c r="K1835" s="76">
        <f t="shared" si="168"/>
        <v>86.38</v>
      </c>
      <c r="L1835" s="76">
        <f t="shared" si="169"/>
        <v>0</v>
      </c>
      <c r="M1835" s="14" t="str">
        <f>IFERROR(IFERROR(INDEX(Reference!$C:$C,MATCH(VALUE(LEFT(B1835,(FIND("-",B1835,1)-1))),Reference!$B:$B,0)),INDEX(Reference!$C:$C,MATCH((LEFT(B1835,(FIND("-",B1835,1)-1))),Reference!$B:$B,0))),IFERROR(IF(FIND("-",B1835),"Asset Management",""),""))</f>
        <v>Transmission Development</v>
      </c>
      <c r="N1835" s="14" t="str">
        <f>_xlfn.IFNA(INDEX(Reference!$M:$N,MATCH($C1835,Reference!$M:$M,0),2),"Exclude")</f>
        <v>Nonlabor</v>
      </c>
      <c r="O1835" s="14" t="str">
        <f>VLOOKUP(X1835,'Department Detail'!$A$2:$F$5229,5,FALSE)</f>
        <v>Line &amp; Meter Operations</v>
      </c>
      <c r="W1835" s="26"/>
      <c r="X1835" t="s">
        <v>634</v>
      </c>
    </row>
    <row r="1836" spans="2:24" ht="15" thickBot="1" x14ac:dyDescent="0.35">
      <c r="B1836" s="57" t="s">
        <v>855</v>
      </c>
      <c r="C1836" s="57" t="s">
        <v>182</v>
      </c>
      <c r="D1836" s="193">
        <v>21474.629999999997</v>
      </c>
      <c r="F1836" s="76">
        <f>IF(AND(LEFT($C1836,4)&lt;&gt;"8310")*OR(_xlfn.IFNA(MATCH(LEFT($B1836,8),Reference!$E:$E,0),0),(_xlfn.IFNA(MATCH(MID($B1836,5,4),Reference!$E:$E,0),0))),$D1836,)</f>
        <v>0</v>
      </c>
      <c r="G1836" s="76">
        <f t="shared" si="165"/>
        <v>0</v>
      </c>
      <c r="H1836" s="76">
        <f t="shared" si="166"/>
        <v>0</v>
      </c>
      <c r="I1836" s="194">
        <f>IF(AND(F1836=0,G1836=0,H1836=0,_xlfn.IFNA(MATCH(LEFT($B1836,8),Reference!$G:$G,0),0)),0,
IF(AND(F1836=0,G1836=0,H1836=0,_xlfn.IFNA(MATCH(LEFT($B1836,8),Reference!$H:$H,0),0)),$D1836,
IF(AND(F1836=0,G1836=0,H1836=0,_xlfn.IFNA(MATCH(LEFT($C1836,4),Reference!$H:$H,0),0)),$D1836,
IF((AND(F1836=0,G1836=0,H1836=0,(_xlfn.IFNA(MATCH(LEFT($B1836,4),Reference!$H:$H,0),0)))),$D1836,
IF(AND(F1836=0,G1836=0,H1836=0,_xlfn.IFNA(MATCH(MID($B1836,5,4),Reference!$H:$H,0),0),LEFT($C1836,4)&lt;&gt;"8865"),$D1836,0)))))</f>
        <v>21474.629999999997</v>
      </c>
      <c r="J1836" s="76">
        <f t="shared" si="167"/>
        <v>0</v>
      </c>
      <c r="K1836" s="76">
        <f t="shared" si="168"/>
        <v>21474.629999999997</v>
      </c>
      <c r="L1836" s="76">
        <f t="shared" si="169"/>
        <v>0</v>
      </c>
      <c r="M1836" s="14" t="str">
        <f>IFERROR(IFERROR(INDEX(Reference!$C:$C,MATCH(VALUE(LEFT(B1836,(FIND("-",B1836,1)-1))),Reference!$B:$B,0)),INDEX(Reference!$C:$C,MATCH((LEFT(B1836,(FIND("-",B1836,1)-1))),Reference!$B:$B,0))),IFERROR(IF(FIND("-",B1836),"Asset Management",""),""))</f>
        <v>Transmission Development</v>
      </c>
      <c r="N1836" s="14" t="str">
        <f>_xlfn.IFNA(INDEX(Reference!$M:$N,MATCH($C1836,Reference!$M:$M,0),2),"Exclude")</f>
        <v>Nonlabor</v>
      </c>
      <c r="O1836" s="14" t="str">
        <f>VLOOKUP(X1836,'Department Detail'!$A$2:$F$5229,5,FALSE)</f>
        <v>Line &amp; Meter Operations</v>
      </c>
      <c r="W1836" s="26"/>
      <c r="X1836" t="s">
        <v>634</v>
      </c>
    </row>
    <row r="1837" spans="2:24" ht="15" thickBot="1" x14ac:dyDescent="0.35">
      <c r="B1837" s="57" t="s">
        <v>855</v>
      </c>
      <c r="C1837" s="57" t="s">
        <v>191</v>
      </c>
      <c r="D1837" s="193">
        <v>387.37</v>
      </c>
      <c r="F1837" s="76">
        <f>IF(AND(LEFT($C1837,4)&lt;&gt;"8310")*OR(_xlfn.IFNA(MATCH(LEFT($B1837,8),Reference!$E:$E,0),0),(_xlfn.IFNA(MATCH(MID($B1837,5,4),Reference!$E:$E,0),0))),$D1837,)</f>
        <v>0</v>
      </c>
      <c r="G1837" s="76">
        <f t="shared" si="165"/>
        <v>0</v>
      </c>
      <c r="H1837" s="76">
        <f t="shared" si="166"/>
        <v>0</v>
      </c>
      <c r="I1837" s="194">
        <f>IF(AND(F1837=0,G1837=0,H1837=0,_xlfn.IFNA(MATCH(LEFT($B1837,8),Reference!$G:$G,0),0)),0,
IF(AND(F1837=0,G1837=0,H1837=0,_xlfn.IFNA(MATCH(LEFT($B1837,8),Reference!$H:$H,0),0)),$D1837,
IF(AND(F1837=0,G1837=0,H1837=0,_xlfn.IFNA(MATCH(LEFT($C1837,4),Reference!$H:$H,0),0)),$D1837,
IF((AND(F1837=0,G1837=0,H1837=0,(_xlfn.IFNA(MATCH(LEFT($B1837,4),Reference!$H:$H,0),0)))),$D1837,
IF(AND(F1837=0,G1837=0,H1837=0,_xlfn.IFNA(MATCH(MID($B1837,5,4),Reference!$H:$H,0),0),LEFT($C1837,4)&lt;&gt;"8865"),$D1837,0)))))</f>
        <v>387.37</v>
      </c>
      <c r="J1837" s="76">
        <f t="shared" si="167"/>
        <v>0</v>
      </c>
      <c r="K1837" s="76">
        <f t="shared" si="168"/>
        <v>387.37</v>
      </c>
      <c r="L1837" s="76">
        <f t="shared" si="169"/>
        <v>0</v>
      </c>
      <c r="M1837" s="14" t="str">
        <f>IFERROR(IFERROR(INDEX(Reference!$C:$C,MATCH(VALUE(LEFT(B1837,(FIND("-",B1837,1)-1))),Reference!$B:$B,0)),INDEX(Reference!$C:$C,MATCH((LEFT(B1837,(FIND("-",B1837,1)-1))),Reference!$B:$B,0))),IFERROR(IF(FIND("-",B1837),"Asset Management",""),""))</f>
        <v>Transmission Development</v>
      </c>
      <c r="N1837" s="14" t="str">
        <f>_xlfn.IFNA(INDEX(Reference!$M:$N,MATCH($C1837,Reference!$M:$M,0),2),"Exclude")</f>
        <v>Union Labor</v>
      </c>
      <c r="O1837" s="14" t="str">
        <f>VLOOKUP(X1837,'Department Detail'!$A$2:$F$5748,5,FALSE)</f>
        <v>Line &amp; Meter Operations</v>
      </c>
      <c r="W1837" s="26"/>
      <c r="X1837" t="s">
        <v>858</v>
      </c>
    </row>
    <row r="1838" spans="2:24" ht="15" thickBot="1" x14ac:dyDescent="0.35">
      <c r="B1838" s="57" t="s">
        <v>859</v>
      </c>
      <c r="C1838" s="57" t="s">
        <v>190</v>
      </c>
      <c r="D1838" s="193">
        <v>300</v>
      </c>
      <c r="F1838" s="76">
        <f>IF(AND(LEFT($C1838,4)&lt;&gt;"8310")*OR(_xlfn.IFNA(MATCH(LEFT($B1838,8),Reference!$E:$E,0),0),(_xlfn.IFNA(MATCH(MID($B1838,5,4),Reference!$E:$E,0),0))),$D1838,)</f>
        <v>0</v>
      </c>
      <c r="G1838" s="76">
        <f t="shared" si="165"/>
        <v>0</v>
      </c>
      <c r="H1838" s="76">
        <f t="shared" si="166"/>
        <v>0</v>
      </c>
      <c r="I1838" s="194">
        <f>IF(AND(F1838=0,G1838=0,H1838=0,_xlfn.IFNA(MATCH(LEFT($B1838,8),Reference!$G:$G,0),0)),0,
IF(AND(F1838=0,G1838=0,H1838=0,_xlfn.IFNA(MATCH(LEFT($B1838,8),Reference!$H:$H,0),0)),$D1838,
IF(AND(F1838=0,G1838=0,H1838=0,_xlfn.IFNA(MATCH(LEFT($C1838,4),Reference!$H:$H,0),0)),$D1838,
IF((AND(F1838=0,G1838=0,H1838=0,(_xlfn.IFNA(MATCH(LEFT($B1838,4),Reference!$H:$H,0),0)))),$D1838,
IF(AND(F1838=0,G1838=0,H1838=0,_xlfn.IFNA(MATCH(MID($B1838,5,4),Reference!$H:$H,0),0),LEFT($C1838,4)&lt;&gt;"8865"),$D1838,0)))))</f>
        <v>300</v>
      </c>
      <c r="J1838" s="76">
        <f t="shared" si="167"/>
        <v>0</v>
      </c>
      <c r="K1838" s="76">
        <f t="shared" si="168"/>
        <v>300</v>
      </c>
      <c r="L1838" s="76">
        <f t="shared" si="169"/>
        <v>0</v>
      </c>
      <c r="M1838" s="14" t="str">
        <f>IFERROR(IFERROR(INDEX(Reference!$C:$C,MATCH(VALUE(LEFT(B1838,(FIND("-",B1838,1)-1))),Reference!$B:$B,0)),INDEX(Reference!$C:$C,MATCH((LEFT(B1838,(FIND("-",B1838,1)-1))),Reference!$B:$B,0))),IFERROR(IF(FIND("-",B1838),"Asset Management",""),""))</f>
        <v>Transmission Development</v>
      </c>
      <c r="N1838" s="14" t="str">
        <f>_xlfn.IFNA(INDEX(Reference!$M:$N,MATCH($C1838,Reference!$M:$M,0),2),"Exclude")</f>
        <v>Nonlabor</v>
      </c>
      <c r="O1838" s="14" t="str">
        <f>VLOOKUP(X1838,'Department Detail'!$A$2:$F$5748,5,FALSE)</f>
        <v>Line &amp; Meter Operations</v>
      </c>
      <c r="W1838" s="26"/>
      <c r="X1838" t="s">
        <v>858</v>
      </c>
    </row>
    <row r="1839" spans="2:24" ht="15" thickBot="1" x14ac:dyDescent="0.35">
      <c r="B1839" s="57" t="s">
        <v>859</v>
      </c>
      <c r="C1839" s="57" t="s">
        <v>194</v>
      </c>
      <c r="D1839" s="193">
        <v>27529.019999999997</v>
      </c>
      <c r="F1839" s="76">
        <f>IF(AND(LEFT($C1839,4)&lt;&gt;"8310")*OR(_xlfn.IFNA(MATCH(LEFT($B1839,8),Reference!$E:$E,0),0),(_xlfn.IFNA(MATCH(MID($B1839,5,4),Reference!$E:$E,0),0))),$D1839,)</f>
        <v>0</v>
      </c>
      <c r="G1839" s="76">
        <f t="shared" si="165"/>
        <v>0</v>
      </c>
      <c r="H1839" s="76">
        <f t="shared" si="166"/>
        <v>0</v>
      </c>
      <c r="I1839" s="194">
        <f>IF(AND(F1839=0,G1839=0,H1839=0,_xlfn.IFNA(MATCH(LEFT($B1839,8),Reference!$G:$G,0),0)),0,
IF(AND(F1839=0,G1839=0,H1839=0,_xlfn.IFNA(MATCH(LEFT($B1839,8),Reference!$H:$H,0),0)),$D1839,
IF(AND(F1839=0,G1839=0,H1839=0,_xlfn.IFNA(MATCH(LEFT($C1839,4),Reference!$H:$H,0),0)),$D1839,
IF((AND(F1839=0,G1839=0,H1839=0,(_xlfn.IFNA(MATCH(LEFT($B1839,4),Reference!$H:$H,0),0)))),$D1839,
IF(AND(F1839=0,G1839=0,H1839=0,_xlfn.IFNA(MATCH(MID($B1839,5,4),Reference!$H:$H,0),0),LEFT($C1839,4)&lt;&gt;"8865"),$D1839,0)))))</f>
        <v>27529.019999999997</v>
      </c>
      <c r="J1839" s="76">
        <f t="shared" si="167"/>
        <v>0</v>
      </c>
      <c r="K1839" s="76">
        <f t="shared" si="168"/>
        <v>27529.019999999997</v>
      </c>
      <c r="L1839" s="76">
        <f t="shared" si="169"/>
        <v>0</v>
      </c>
      <c r="M1839" s="14" t="str">
        <f>IFERROR(IFERROR(INDEX(Reference!$C:$C,MATCH(VALUE(LEFT(B1839,(FIND("-",B1839,1)-1))),Reference!$B:$B,0)),INDEX(Reference!$C:$C,MATCH((LEFT(B1839,(FIND("-",B1839,1)-1))),Reference!$B:$B,0))),IFERROR(IF(FIND("-",B1839),"Asset Management",""),""))</f>
        <v>Transmission Development</v>
      </c>
      <c r="N1839" s="14" t="str">
        <f>_xlfn.IFNA(INDEX(Reference!$M:$N,MATCH($C1839,Reference!$M:$M,0),2),"Exclude")</f>
        <v>Nonlabor</v>
      </c>
      <c r="O1839" s="14" t="str">
        <f>VLOOKUP(X1839,'Department Detail'!$A$2:$F$5748,5,FALSE)</f>
        <v>Line &amp; Meter Operations</v>
      </c>
      <c r="W1839" s="26"/>
      <c r="X1839" t="s">
        <v>858</v>
      </c>
    </row>
    <row r="1840" spans="2:24" ht="15" thickBot="1" x14ac:dyDescent="0.35">
      <c r="B1840" s="57" t="s">
        <v>859</v>
      </c>
      <c r="C1840" s="57" t="s">
        <v>185</v>
      </c>
      <c r="D1840" s="193">
        <v>10151.14</v>
      </c>
      <c r="F1840" s="76">
        <f>IF(AND(LEFT($C1840,4)&lt;&gt;"8310")*OR(_xlfn.IFNA(MATCH(LEFT($B1840,8),Reference!$E:$E,0),0),(_xlfn.IFNA(MATCH(MID($B1840,5,4),Reference!$E:$E,0),0))),$D1840,)</f>
        <v>0</v>
      </c>
      <c r="G1840" s="76">
        <f t="shared" si="165"/>
        <v>0</v>
      </c>
      <c r="H1840" s="76">
        <f t="shared" si="166"/>
        <v>0</v>
      </c>
      <c r="I1840" s="194">
        <f>IF(AND(F1840=0,G1840=0,H1840=0,_xlfn.IFNA(MATCH(LEFT($B1840,8),Reference!$G:$G,0),0)),0,
IF(AND(F1840=0,G1840=0,H1840=0,_xlfn.IFNA(MATCH(LEFT($B1840,8),Reference!$H:$H,0),0)),$D1840,
IF(AND(F1840=0,G1840=0,H1840=0,_xlfn.IFNA(MATCH(LEFT($C1840,4),Reference!$H:$H,0),0)),$D1840,
IF((AND(F1840=0,G1840=0,H1840=0,(_xlfn.IFNA(MATCH(LEFT($B1840,4),Reference!$H:$H,0),0)))),$D1840,
IF(AND(F1840=0,G1840=0,H1840=0,_xlfn.IFNA(MATCH(MID($B1840,5,4),Reference!$H:$H,0),0),LEFT($C1840,4)&lt;&gt;"8865"),$D1840,0)))))</f>
        <v>10151.14</v>
      </c>
      <c r="J1840" s="76">
        <f t="shared" si="167"/>
        <v>0</v>
      </c>
      <c r="K1840" s="76">
        <f t="shared" si="168"/>
        <v>10151.14</v>
      </c>
      <c r="L1840" s="76">
        <f t="shared" si="169"/>
        <v>0</v>
      </c>
      <c r="M1840" s="14" t="str">
        <f>IFERROR(IFERROR(INDEX(Reference!$C:$C,MATCH(VALUE(LEFT(B1840,(FIND("-",B1840,1)-1))),Reference!$B:$B,0)),INDEX(Reference!$C:$C,MATCH((LEFT(B1840,(FIND("-",B1840,1)-1))),Reference!$B:$B,0))),IFERROR(IF(FIND("-",B1840),"Asset Management",""),""))</f>
        <v>Transmission Development</v>
      </c>
      <c r="N1840" s="14" t="str">
        <f>_xlfn.IFNA(INDEX(Reference!$M:$N,MATCH($C1840,Reference!$M:$M,0),2),"Exclude")</f>
        <v>NonUnion Labor</v>
      </c>
      <c r="O1840" s="14" t="str">
        <f>VLOOKUP(X1840,'Department Detail'!$A$2:$F$5748,5,FALSE)</f>
        <v>Line &amp; Meter Operations</v>
      </c>
      <c r="W1840" s="26"/>
      <c r="X1840" t="s">
        <v>860</v>
      </c>
    </row>
    <row r="1841" spans="2:24" ht="15" thickBot="1" x14ac:dyDescent="0.35">
      <c r="B1841" s="57" t="s">
        <v>859</v>
      </c>
      <c r="C1841" s="57" t="s">
        <v>252</v>
      </c>
      <c r="D1841" s="193">
        <v>292.5</v>
      </c>
      <c r="F1841" s="76">
        <f>IF(AND(LEFT($C1841,4)&lt;&gt;"8310")*OR(_xlfn.IFNA(MATCH(LEFT($B1841,8),Reference!$E:$E,0),0),(_xlfn.IFNA(MATCH(MID($B1841,5,4),Reference!$E:$E,0),0))),$D1841,)</f>
        <v>0</v>
      </c>
      <c r="G1841" s="76">
        <f t="shared" si="165"/>
        <v>0</v>
      </c>
      <c r="H1841" s="76">
        <f t="shared" si="166"/>
        <v>0</v>
      </c>
      <c r="I1841" s="194">
        <f>IF(AND(F1841=0,G1841=0,H1841=0,_xlfn.IFNA(MATCH(LEFT($B1841,8),Reference!$G:$G,0),0)),0,
IF(AND(F1841=0,G1841=0,H1841=0,_xlfn.IFNA(MATCH(LEFT($B1841,8),Reference!$H:$H,0),0)),$D1841,
IF(AND(F1841=0,G1841=0,H1841=0,_xlfn.IFNA(MATCH(LEFT($C1841,4),Reference!$H:$H,0),0)),$D1841,
IF((AND(F1841=0,G1841=0,H1841=0,(_xlfn.IFNA(MATCH(LEFT($B1841,4),Reference!$H:$H,0),0)))),$D1841,
IF(AND(F1841=0,G1841=0,H1841=0,_xlfn.IFNA(MATCH(MID($B1841,5,4),Reference!$H:$H,0),0),LEFT($C1841,4)&lt;&gt;"8865"),$D1841,0)))))</f>
        <v>292.5</v>
      </c>
      <c r="J1841" s="76">
        <f t="shared" si="167"/>
        <v>0</v>
      </c>
      <c r="K1841" s="76">
        <f t="shared" si="168"/>
        <v>292.5</v>
      </c>
      <c r="L1841" s="76">
        <f t="shared" si="169"/>
        <v>0</v>
      </c>
      <c r="M1841" s="14" t="str">
        <f>IFERROR(IFERROR(INDEX(Reference!$C:$C,MATCH(VALUE(LEFT(B1841,(FIND("-",B1841,1)-1))),Reference!$B:$B,0)),INDEX(Reference!$C:$C,MATCH((LEFT(B1841,(FIND("-",B1841,1)-1))),Reference!$B:$B,0))),IFERROR(IF(FIND("-",B1841),"Asset Management",""),""))</f>
        <v>Transmission Development</v>
      </c>
      <c r="N1841" s="14" t="str">
        <f>_xlfn.IFNA(INDEX(Reference!$M:$N,MATCH($C1841,Reference!$M:$M,0),2),"Exclude")</f>
        <v>Nonlabor</v>
      </c>
      <c r="O1841" s="14" t="str">
        <f>VLOOKUP(X1841,'Department Detail'!$A$2:$F$5748,5,FALSE)</f>
        <v>Line &amp; Meter Operations</v>
      </c>
      <c r="W1841" s="26"/>
      <c r="X1841" t="s">
        <v>860</v>
      </c>
    </row>
    <row r="1842" spans="2:24" ht="15" thickBot="1" x14ac:dyDescent="0.35">
      <c r="B1842" s="57" t="s">
        <v>859</v>
      </c>
      <c r="C1842" s="57" t="s">
        <v>234</v>
      </c>
      <c r="D1842" s="193">
        <v>174</v>
      </c>
      <c r="F1842" s="76">
        <f>IF(AND(LEFT($C1842,4)&lt;&gt;"8310")*OR(_xlfn.IFNA(MATCH(LEFT($B1842,8),Reference!$E:$E,0),0),(_xlfn.IFNA(MATCH(MID($B1842,5,4),Reference!$E:$E,0),0))),$D1842,)</f>
        <v>0</v>
      </c>
      <c r="G1842" s="76">
        <f t="shared" si="165"/>
        <v>0</v>
      </c>
      <c r="H1842" s="76">
        <f t="shared" si="166"/>
        <v>0</v>
      </c>
      <c r="I1842" s="194">
        <f>IF(AND(F1842=0,G1842=0,H1842=0,_xlfn.IFNA(MATCH(LEFT($B1842,8),Reference!$G:$G,0),0)),0,
IF(AND(F1842=0,G1842=0,H1842=0,_xlfn.IFNA(MATCH(LEFT($B1842,8),Reference!$H:$H,0),0)),$D1842,
IF(AND(F1842=0,G1842=0,H1842=0,_xlfn.IFNA(MATCH(LEFT($C1842,4),Reference!$H:$H,0),0)),$D1842,
IF((AND(F1842=0,G1842=0,H1842=0,(_xlfn.IFNA(MATCH(LEFT($B1842,4),Reference!$H:$H,0),0)))),$D1842,
IF(AND(F1842=0,G1842=0,H1842=0,_xlfn.IFNA(MATCH(MID($B1842,5,4),Reference!$H:$H,0),0),LEFT($C1842,4)&lt;&gt;"8865"),$D1842,0)))))</f>
        <v>174</v>
      </c>
      <c r="J1842" s="76">
        <f t="shared" si="167"/>
        <v>0</v>
      </c>
      <c r="K1842" s="76">
        <f t="shared" si="168"/>
        <v>174</v>
      </c>
      <c r="L1842" s="76">
        <f t="shared" si="169"/>
        <v>0</v>
      </c>
      <c r="M1842" s="14" t="str">
        <f>IFERROR(IFERROR(INDEX(Reference!$C:$C,MATCH(VALUE(LEFT(B1842,(FIND("-",B1842,1)-1))),Reference!$B:$B,0)),INDEX(Reference!$C:$C,MATCH((LEFT(B1842,(FIND("-",B1842,1)-1))),Reference!$B:$B,0))),IFERROR(IF(FIND("-",B1842),"Asset Management",""),""))</f>
        <v>Transmission Development</v>
      </c>
      <c r="N1842" s="14" t="str">
        <f>_xlfn.IFNA(INDEX(Reference!$M:$N,MATCH($C1842,Reference!$M:$M,0),2),"Exclude")</f>
        <v>Nonlabor</v>
      </c>
      <c r="O1842" s="14" t="str">
        <f>VLOOKUP(X1842,'Department Detail'!$A$2:$F$5748,5,FALSE)</f>
        <v>Line &amp; Meter Operations</v>
      </c>
      <c r="W1842" s="26"/>
      <c r="X1842" t="s">
        <v>861</v>
      </c>
    </row>
    <row r="1843" spans="2:24" ht="15" thickBot="1" x14ac:dyDescent="0.35">
      <c r="B1843" s="57" t="s">
        <v>862</v>
      </c>
      <c r="C1843" s="57" t="s">
        <v>190</v>
      </c>
      <c r="D1843" s="193">
        <v>18246.59</v>
      </c>
      <c r="F1843" s="76">
        <f>IF(AND(LEFT($C1843,4)&lt;&gt;"8310")*OR(_xlfn.IFNA(MATCH(LEFT($B1843,8),Reference!$E:$E,0),0),(_xlfn.IFNA(MATCH(MID($B1843,5,4),Reference!$E:$E,0),0))),$D1843,)</f>
        <v>0</v>
      </c>
      <c r="G1843" s="76">
        <f t="shared" si="165"/>
        <v>0</v>
      </c>
      <c r="H1843" s="76">
        <f t="shared" si="166"/>
        <v>0</v>
      </c>
      <c r="I1843" s="194">
        <f>IF(AND(F1843=0,G1843=0,H1843=0,_xlfn.IFNA(MATCH(LEFT($B1843,8),Reference!$G:$G,0),0)),0,
IF(AND(F1843=0,G1843=0,H1843=0,_xlfn.IFNA(MATCH(LEFT($B1843,8),Reference!$H:$H,0),0)),$D1843,
IF(AND(F1843=0,G1843=0,H1843=0,_xlfn.IFNA(MATCH(LEFT($C1843,4),Reference!$H:$H,0),0)),$D1843,
IF((AND(F1843=0,G1843=0,H1843=0,(_xlfn.IFNA(MATCH(LEFT($B1843,4),Reference!$H:$H,0),0)))),$D1843,
IF(AND(F1843=0,G1843=0,H1843=0,_xlfn.IFNA(MATCH(MID($B1843,5,4),Reference!$H:$H,0),0),LEFT($C1843,4)&lt;&gt;"8865"),$D1843,0)))))</f>
        <v>18246.59</v>
      </c>
      <c r="J1843" s="76">
        <f t="shared" si="167"/>
        <v>0</v>
      </c>
      <c r="K1843" s="76">
        <f t="shared" si="168"/>
        <v>18246.59</v>
      </c>
      <c r="L1843" s="76">
        <f t="shared" si="169"/>
        <v>0</v>
      </c>
      <c r="M1843" s="14" t="str">
        <f>IFERROR(IFERROR(INDEX(Reference!$C:$C,MATCH(VALUE(LEFT(B1843,(FIND("-",B1843,1)-1))),Reference!$B:$B,0)),INDEX(Reference!$C:$C,MATCH((LEFT(B1843,(FIND("-",B1843,1)-1))),Reference!$B:$B,0))),IFERROR(IF(FIND("-",B1843),"Asset Management",""),""))</f>
        <v>Transmission Development</v>
      </c>
      <c r="N1843" s="14" t="str">
        <f>_xlfn.IFNA(INDEX(Reference!$M:$N,MATCH($C1843,Reference!$M:$M,0),2),"Exclude")</f>
        <v>Nonlabor</v>
      </c>
      <c r="O1843" s="14" t="str">
        <f>VLOOKUP(X1843,'Department Detail'!$A$2:$F$5748,5,FALSE)</f>
        <v>Line &amp; Meter Operations</v>
      </c>
      <c r="W1843" s="26"/>
      <c r="X1843" t="s">
        <v>861</v>
      </c>
    </row>
    <row r="1844" spans="2:24" ht="15" thickBot="1" x14ac:dyDescent="0.35">
      <c r="B1844" s="57" t="s">
        <v>862</v>
      </c>
      <c r="C1844" s="57" t="s">
        <v>210</v>
      </c>
      <c r="D1844" s="193">
        <v>1810</v>
      </c>
      <c r="F1844" s="76">
        <f>IF(AND(LEFT($C1844,4)&lt;&gt;"8310")*OR(_xlfn.IFNA(MATCH(LEFT($B1844,8),Reference!$E:$E,0),0),(_xlfn.IFNA(MATCH(MID($B1844,5,4),Reference!$E:$E,0),0))),$D1844,)</f>
        <v>0</v>
      </c>
      <c r="G1844" s="76">
        <f t="shared" si="165"/>
        <v>0</v>
      </c>
      <c r="H1844" s="76">
        <f t="shared" si="166"/>
        <v>0</v>
      </c>
      <c r="I1844" s="194">
        <f>IF(AND(F1844=0,G1844=0,H1844=0,_xlfn.IFNA(MATCH(LEFT($B1844,8),Reference!$G:$G,0),0)),0,
IF(AND(F1844=0,G1844=0,H1844=0,_xlfn.IFNA(MATCH(LEFT($B1844,8),Reference!$H:$H,0),0)),$D1844,
IF(AND(F1844=0,G1844=0,H1844=0,_xlfn.IFNA(MATCH(LEFT($C1844,4),Reference!$H:$H,0),0)),$D1844,
IF((AND(F1844=0,G1844=0,H1844=0,(_xlfn.IFNA(MATCH(LEFT($B1844,4),Reference!$H:$H,0),0)))),$D1844,
IF(AND(F1844=0,G1844=0,H1844=0,_xlfn.IFNA(MATCH(MID($B1844,5,4),Reference!$H:$H,0),0),LEFT($C1844,4)&lt;&gt;"8865"),$D1844,0)))))</f>
        <v>1810</v>
      </c>
      <c r="J1844" s="76">
        <f t="shared" si="167"/>
        <v>0</v>
      </c>
      <c r="K1844" s="76">
        <f t="shared" si="168"/>
        <v>1810</v>
      </c>
      <c r="L1844" s="76">
        <f t="shared" si="169"/>
        <v>0</v>
      </c>
      <c r="M1844" s="14" t="str">
        <f>IFERROR(IFERROR(INDEX(Reference!$C:$C,MATCH(VALUE(LEFT(B1844,(FIND("-",B1844,1)-1))),Reference!$B:$B,0)),INDEX(Reference!$C:$C,MATCH((LEFT(B1844,(FIND("-",B1844,1)-1))),Reference!$B:$B,0))),IFERROR(IF(FIND("-",B1844),"Asset Management",""),""))</f>
        <v>Transmission Development</v>
      </c>
      <c r="N1844" s="14" t="str">
        <f>_xlfn.IFNA(INDEX(Reference!$M:$N,MATCH($C1844,Reference!$M:$M,0),2),"Exclude")</f>
        <v>Nonlabor</v>
      </c>
      <c r="O1844" s="14" t="str">
        <f>VLOOKUP(X1844,'Department Detail'!$A$2:$F$5229,5,FALSE)</f>
        <v>Line &amp; Meter Operations</v>
      </c>
      <c r="W1844" s="26"/>
      <c r="X1844" t="s">
        <v>635</v>
      </c>
    </row>
    <row r="1845" spans="2:24" ht="15" thickBot="1" x14ac:dyDescent="0.35">
      <c r="B1845" s="57" t="s">
        <v>862</v>
      </c>
      <c r="C1845" s="57" t="s">
        <v>194</v>
      </c>
      <c r="D1845" s="193">
        <v>540</v>
      </c>
      <c r="F1845" s="76">
        <f>IF(AND(LEFT($C1845,4)&lt;&gt;"8310")*OR(_xlfn.IFNA(MATCH(LEFT($B1845,8),Reference!$E:$E,0),0),(_xlfn.IFNA(MATCH(MID($B1845,5,4),Reference!$E:$E,0),0))),$D1845,)</f>
        <v>0</v>
      </c>
      <c r="G1845" s="76">
        <f t="shared" si="165"/>
        <v>0</v>
      </c>
      <c r="H1845" s="76">
        <f t="shared" si="166"/>
        <v>0</v>
      </c>
      <c r="I1845" s="194">
        <f>IF(AND(F1845=0,G1845=0,H1845=0,_xlfn.IFNA(MATCH(LEFT($B1845,8),Reference!$G:$G,0),0)),0,
IF(AND(F1845=0,G1845=0,H1845=0,_xlfn.IFNA(MATCH(LEFT($B1845,8),Reference!$H:$H,0),0)),$D1845,
IF(AND(F1845=0,G1845=0,H1845=0,_xlfn.IFNA(MATCH(LEFT($C1845,4),Reference!$H:$H,0),0)),$D1845,
IF((AND(F1845=0,G1845=0,H1845=0,(_xlfn.IFNA(MATCH(LEFT($B1845,4),Reference!$H:$H,0),0)))),$D1845,
IF(AND(F1845=0,G1845=0,H1845=0,_xlfn.IFNA(MATCH(MID($B1845,5,4),Reference!$H:$H,0),0),LEFT($C1845,4)&lt;&gt;"8865"),$D1845,0)))))</f>
        <v>540</v>
      </c>
      <c r="J1845" s="76">
        <f t="shared" si="167"/>
        <v>0</v>
      </c>
      <c r="K1845" s="76">
        <f t="shared" si="168"/>
        <v>540</v>
      </c>
      <c r="L1845" s="76">
        <f t="shared" si="169"/>
        <v>0</v>
      </c>
      <c r="M1845" s="14" t="str">
        <f>IFERROR(IFERROR(INDEX(Reference!$C:$C,MATCH(VALUE(LEFT(B1845,(FIND("-",B1845,1)-1))),Reference!$B:$B,0)),INDEX(Reference!$C:$C,MATCH((LEFT(B1845,(FIND("-",B1845,1)-1))),Reference!$B:$B,0))),IFERROR(IF(FIND("-",B1845),"Asset Management",""),""))</f>
        <v>Transmission Development</v>
      </c>
      <c r="N1845" s="14" t="str">
        <f>_xlfn.IFNA(INDEX(Reference!$M:$N,MATCH($C1845,Reference!$M:$M,0),2),"Exclude")</f>
        <v>Nonlabor</v>
      </c>
      <c r="O1845" s="14" t="str">
        <f>VLOOKUP(X1845,'Department Detail'!$A$2:$F$5229,5,FALSE)</f>
        <v>Line &amp; Meter Operations</v>
      </c>
      <c r="W1845" s="26"/>
      <c r="X1845" t="s">
        <v>635</v>
      </c>
    </row>
    <row r="1846" spans="2:24" ht="15" thickBot="1" x14ac:dyDescent="0.35">
      <c r="B1846" s="57" t="s">
        <v>862</v>
      </c>
      <c r="C1846" s="57" t="s">
        <v>185</v>
      </c>
      <c r="D1846" s="193">
        <v>25543.89</v>
      </c>
      <c r="F1846" s="76">
        <f>IF(AND(LEFT($C1846,4)&lt;&gt;"8310")*OR(_xlfn.IFNA(MATCH(LEFT($B1846,8),Reference!$E:$E,0),0),(_xlfn.IFNA(MATCH(MID($B1846,5,4),Reference!$E:$E,0),0))),$D1846,)</f>
        <v>0</v>
      </c>
      <c r="G1846" s="76">
        <f t="shared" si="165"/>
        <v>0</v>
      </c>
      <c r="H1846" s="76">
        <f t="shared" si="166"/>
        <v>0</v>
      </c>
      <c r="I1846" s="194">
        <f>IF(AND(F1846=0,G1846=0,H1846=0,_xlfn.IFNA(MATCH(LEFT($B1846,8),Reference!$G:$G,0),0)),0,
IF(AND(F1846=0,G1846=0,H1846=0,_xlfn.IFNA(MATCH(LEFT($B1846,8),Reference!$H:$H,0),0)),$D1846,
IF(AND(F1846=0,G1846=0,H1846=0,_xlfn.IFNA(MATCH(LEFT($C1846,4),Reference!$H:$H,0),0)),$D1846,
IF((AND(F1846=0,G1846=0,H1846=0,(_xlfn.IFNA(MATCH(LEFT($B1846,4),Reference!$H:$H,0),0)))),$D1846,
IF(AND(F1846=0,G1846=0,H1846=0,_xlfn.IFNA(MATCH(MID($B1846,5,4),Reference!$H:$H,0),0),LEFT($C1846,4)&lt;&gt;"8865"),$D1846,0)))))</f>
        <v>25543.89</v>
      </c>
      <c r="J1846" s="76">
        <f t="shared" si="167"/>
        <v>0</v>
      </c>
      <c r="K1846" s="76">
        <f t="shared" si="168"/>
        <v>25543.89</v>
      </c>
      <c r="L1846" s="76">
        <f t="shared" si="169"/>
        <v>0</v>
      </c>
      <c r="M1846" s="14" t="str">
        <f>IFERROR(IFERROR(INDEX(Reference!$C:$C,MATCH(VALUE(LEFT(B1846,(FIND("-",B1846,1)-1))),Reference!$B:$B,0)),INDEX(Reference!$C:$C,MATCH((LEFT(B1846,(FIND("-",B1846,1)-1))),Reference!$B:$B,0))),IFERROR(IF(FIND("-",B1846),"Asset Management",""),""))</f>
        <v>Transmission Development</v>
      </c>
      <c r="N1846" s="14" t="str">
        <f>_xlfn.IFNA(INDEX(Reference!$M:$N,MATCH($C1846,Reference!$M:$M,0),2),"Exclude")</f>
        <v>NonUnion Labor</v>
      </c>
      <c r="O1846" s="14" t="str">
        <f>VLOOKUP(X1846,'Department Detail'!$A$2:$F$5229,5,FALSE)</f>
        <v>Asset Management</v>
      </c>
      <c r="W1846" s="26"/>
      <c r="X1846">
        <v>7366</v>
      </c>
    </row>
    <row r="1847" spans="2:24" ht="15" thickBot="1" x14ac:dyDescent="0.35">
      <c r="B1847" s="57" t="s">
        <v>862</v>
      </c>
      <c r="C1847" s="57" t="s">
        <v>195</v>
      </c>
      <c r="D1847" s="193">
        <v>750</v>
      </c>
      <c r="F1847" s="76">
        <f>IF(AND(LEFT($C1847,4)&lt;&gt;"8310")*OR(_xlfn.IFNA(MATCH(LEFT($B1847,8),Reference!$E:$E,0),0),(_xlfn.IFNA(MATCH(MID($B1847,5,4),Reference!$E:$E,0),0))),$D1847,)</f>
        <v>0</v>
      </c>
      <c r="G1847" s="76">
        <f t="shared" si="165"/>
        <v>0</v>
      </c>
      <c r="H1847" s="76">
        <f t="shared" si="166"/>
        <v>0</v>
      </c>
      <c r="I1847" s="194">
        <f>IF(AND(F1847=0,G1847=0,H1847=0,_xlfn.IFNA(MATCH(LEFT($B1847,8),Reference!$G:$G,0),0)),0,
IF(AND(F1847=0,G1847=0,H1847=0,_xlfn.IFNA(MATCH(LEFT($B1847,8),Reference!$H:$H,0),0)),$D1847,
IF(AND(F1847=0,G1847=0,H1847=0,_xlfn.IFNA(MATCH(LEFT($C1847,4),Reference!$H:$H,0),0)),$D1847,
IF((AND(F1847=0,G1847=0,H1847=0,(_xlfn.IFNA(MATCH(LEFT($B1847,4),Reference!$H:$H,0),0)))),$D1847,
IF(AND(F1847=0,G1847=0,H1847=0,_xlfn.IFNA(MATCH(MID($B1847,5,4),Reference!$H:$H,0),0),LEFT($C1847,4)&lt;&gt;"8865"),$D1847,0)))))</f>
        <v>750</v>
      </c>
      <c r="J1847" s="76">
        <f t="shared" si="167"/>
        <v>0</v>
      </c>
      <c r="K1847" s="76">
        <f t="shared" si="168"/>
        <v>750</v>
      </c>
      <c r="L1847" s="76">
        <f t="shared" si="169"/>
        <v>0</v>
      </c>
      <c r="M1847" s="14" t="str">
        <f>IFERROR(IFERROR(INDEX(Reference!$C:$C,MATCH(VALUE(LEFT(B1847,(FIND("-",B1847,1)-1))),Reference!$B:$B,0)),INDEX(Reference!$C:$C,MATCH((LEFT(B1847,(FIND("-",B1847,1)-1))),Reference!$B:$B,0))),IFERROR(IF(FIND("-",B1847),"Asset Management",""),""))</f>
        <v>Transmission Development</v>
      </c>
      <c r="N1847" s="14" t="str">
        <f>_xlfn.IFNA(INDEX(Reference!$M:$N,MATCH($C1847,Reference!$M:$M,0),2),"Exclude")</f>
        <v>NonUnion Labor</v>
      </c>
      <c r="O1847" s="14" t="str">
        <f>VLOOKUP(X1847,'Department Detail'!$A$2:$F$5229,5,FALSE)</f>
        <v>Asset Management</v>
      </c>
      <c r="W1847" s="26"/>
      <c r="X1847">
        <v>7366</v>
      </c>
    </row>
    <row r="1848" spans="2:24" ht="15" thickBot="1" x14ac:dyDescent="0.35">
      <c r="B1848" s="57" t="s">
        <v>862</v>
      </c>
      <c r="C1848" s="57" t="s">
        <v>201</v>
      </c>
      <c r="D1848" s="193">
        <v>1268.97</v>
      </c>
      <c r="F1848" s="76">
        <f>IF(AND(LEFT($C1848,4)&lt;&gt;"8310")*OR(_xlfn.IFNA(MATCH(LEFT($B1848,8),Reference!$E:$E,0),0),(_xlfn.IFNA(MATCH(MID($B1848,5,4),Reference!$E:$E,0),0))),$D1848,)</f>
        <v>0</v>
      </c>
      <c r="G1848" s="76">
        <f t="shared" si="165"/>
        <v>0</v>
      </c>
      <c r="H1848" s="76">
        <f t="shared" si="166"/>
        <v>0</v>
      </c>
      <c r="I1848" s="194">
        <f>IF(AND(F1848=0,G1848=0,H1848=0,_xlfn.IFNA(MATCH(LEFT($B1848,8),Reference!$G:$G,0),0)),0,
IF(AND(F1848=0,G1848=0,H1848=0,_xlfn.IFNA(MATCH(LEFT($B1848,8),Reference!$H:$H,0),0)),$D1848,
IF(AND(F1848=0,G1848=0,H1848=0,_xlfn.IFNA(MATCH(LEFT($C1848,4),Reference!$H:$H,0),0)),$D1848,
IF((AND(F1848=0,G1848=0,H1848=0,(_xlfn.IFNA(MATCH(LEFT($B1848,4),Reference!$H:$H,0),0)))),$D1848,
IF(AND(F1848=0,G1848=0,H1848=0,_xlfn.IFNA(MATCH(MID($B1848,5,4),Reference!$H:$H,0),0),LEFT($C1848,4)&lt;&gt;"8865"),$D1848,0)))))</f>
        <v>1268.97</v>
      </c>
      <c r="J1848" s="76">
        <f t="shared" si="167"/>
        <v>0</v>
      </c>
      <c r="K1848" s="76">
        <f t="shared" si="168"/>
        <v>1268.97</v>
      </c>
      <c r="L1848" s="76">
        <f t="shared" si="169"/>
        <v>0</v>
      </c>
      <c r="M1848" s="14" t="str">
        <f>IFERROR(IFERROR(INDEX(Reference!$C:$C,MATCH(VALUE(LEFT(B1848,(FIND("-",B1848,1)-1))),Reference!$B:$B,0)),INDEX(Reference!$C:$C,MATCH((LEFT(B1848,(FIND("-",B1848,1)-1))),Reference!$B:$B,0))),IFERROR(IF(FIND("-",B1848),"Asset Management",""),""))</f>
        <v>Transmission Development</v>
      </c>
      <c r="N1848" s="14" t="str">
        <f>_xlfn.IFNA(INDEX(Reference!$M:$N,MATCH($C1848,Reference!$M:$M,0),2),"Exclude")</f>
        <v>Nonlabor</v>
      </c>
      <c r="O1848" s="14" t="str">
        <f>VLOOKUP(X1848,'Department Detail'!$A$2:$F$5229,5,FALSE)</f>
        <v>Asset Management</v>
      </c>
      <c r="W1848" s="26"/>
      <c r="X1848">
        <v>7366</v>
      </c>
    </row>
    <row r="1849" spans="2:24" ht="15" thickBot="1" x14ac:dyDescent="0.35">
      <c r="B1849" s="57" t="s">
        <v>862</v>
      </c>
      <c r="C1849" s="57" t="s">
        <v>202</v>
      </c>
      <c r="D1849" s="193">
        <v>1753.5</v>
      </c>
      <c r="F1849" s="76">
        <f>IF(AND(LEFT($C1849,4)&lt;&gt;"8310")*OR(_xlfn.IFNA(MATCH(LEFT($B1849,8),Reference!$E:$E,0),0),(_xlfn.IFNA(MATCH(MID($B1849,5,4),Reference!$E:$E,0),0))),$D1849,)</f>
        <v>0</v>
      </c>
      <c r="G1849" s="76">
        <f t="shared" si="165"/>
        <v>0</v>
      </c>
      <c r="H1849" s="76">
        <f t="shared" si="166"/>
        <v>0</v>
      </c>
      <c r="I1849" s="194">
        <f>IF(AND(F1849=0,G1849=0,H1849=0,_xlfn.IFNA(MATCH(LEFT($B1849,8),Reference!$G:$G,0),0)),0,
IF(AND(F1849=0,G1849=0,H1849=0,_xlfn.IFNA(MATCH(LEFT($B1849,8),Reference!$H:$H,0),0)),$D1849,
IF(AND(F1849=0,G1849=0,H1849=0,_xlfn.IFNA(MATCH(LEFT($C1849,4),Reference!$H:$H,0),0)),$D1849,
IF((AND(F1849=0,G1849=0,H1849=0,(_xlfn.IFNA(MATCH(LEFT($B1849,4),Reference!$H:$H,0),0)))),$D1849,
IF(AND(F1849=0,G1849=0,H1849=0,_xlfn.IFNA(MATCH(MID($B1849,5,4),Reference!$H:$H,0),0),LEFT($C1849,4)&lt;&gt;"8865"),$D1849,0)))))</f>
        <v>1753.5</v>
      </c>
      <c r="J1849" s="76">
        <f t="shared" si="167"/>
        <v>0</v>
      </c>
      <c r="K1849" s="76">
        <f t="shared" si="168"/>
        <v>1753.5</v>
      </c>
      <c r="L1849" s="76">
        <f t="shared" si="169"/>
        <v>0</v>
      </c>
      <c r="M1849" s="14" t="str">
        <f>IFERROR(IFERROR(INDEX(Reference!$C:$C,MATCH(VALUE(LEFT(B1849,(FIND("-",B1849,1)-1))),Reference!$B:$B,0)),INDEX(Reference!$C:$C,MATCH((LEFT(B1849,(FIND("-",B1849,1)-1))),Reference!$B:$B,0))),IFERROR(IF(FIND("-",B1849),"Asset Management",""),""))</f>
        <v>Transmission Development</v>
      </c>
      <c r="N1849" s="14" t="str">
        <f>_xlfn.IFNA(INDEX(Reference!$M:$N,MATCH($C1849,Reference!$M:$M,0),2),"Exclude")</f>
        <v>Nonlabor</v>
      </c>
      <c r="O1849" s="14" t="str">
        <f>VLOOKUP(X1849,'Department Detail'!$A$2:$F$5229,5,FALSE)</f>
        <v>Asset Management</v>
      </c>
      <c r="W1849" s="26"/>
      <c r="X1849">
        <v>7366</v>
      </c>
    </row>
    <row r="1850" spans="2:24" ht="15" thickBot="1" x14ac:dyDescent="0.35">
      <c r="B1850" s="57" t="s">
        <v>862</v>
      </c>
      <c r="C1850" s="57" t="s">
        <v>206</v>
      </c>
      <c r="D1850" s="193">
        <v>1269.1166666666668</v>
      </c>
      <c r="F1850" s="76">
        <f>IF(AND(LEFT($C1850,4)&lt;&gt;"8310")*OR(_xlfn.IFNA(MATCH(LEFT($B1850,8),Reference!$E:$E,0),0),(_xlfn.IFNA(MATCH(MID($B1850,5,4),Reference!$E:$E,0),0))),$D1850,)</f>
        <v>0</v>
      </c>
      <c r="G1850" s="76">
        <f t="shared" si="165"/>
        <v>0</v>
      </c>
      <c r="H1850" s="76">
        <f t="shared" si="166"/>
        <v>0</v>
      </c>
      <c r="I1850" s="194">
        <f>IF(AND(F1850=0,G1850=0,H1850=0,_xlfn.IFNA(MATCH(LEFT($B1850,8),Reference!$G:$G,0),0)),0,
IF(AND(F1850=0,G1850=0,H1850=0,_xlfn.IFNA(MATCH(LEFT($B1850,8),Reference!$H:$H,0),0)),$D1850,
IF(AND(F1850=0,G1850=0,H1850=0,_xlfn.IFNA(MATCH(LEFT($C1850,4),Reference!$H:$H,0),0)),$D1850,
IF((AND(F1850=0,G1850=0,H1850=0,(_xlfn.IFNA(MATCH(LEFT($B1850,4),Reference!$H:$H,0),0)))),$D1850,
IF(AND(F1850=0,G1850=0,H1850=0,_xlfn.IFNA(MATCH(MID($B1850,5,4),Reference!$H:$H,0),0),LEFT($C1850,4)&lt;&gt;"8865"),$D1850,0)))))</f>
        <v>1269.1166666666668</v>
      </c>
      <c r="J1850" s="76">
        <f t="shared" si="167"/>
        <v>0</v>
      </c>
      <c r="K1850" s="76">
        <f t="shared" si="168"/>
        <v>1269.1166666666668</v>
      </c>
      <c r="L1850" s="76">
        <f t="shared" si="169"/>
        <v>0</v>
      </c>
      <c r="M1850" s="14" t="str">
        <f>IFERROR(IFERROR(INDEX(Reference!$C:$C,MATCH(VALUE(LEFT(B1850,(FIND("-",B1850,1)-1))),Reference!$B:$B,0)),INDEX(Reference!$C:$C,MATCH((LEFT(B1850,(FIND("-",B1850,1)-1))),Reference!$B:$B,0))),IFERROR(IF(FIND("-",B1850),"Asset Management",""),""))</f>
        <v>Transmission Development</v>
      </c>
      <c r="N1850" s="14" t="str">
        <f>_xlfn.IFNA(INDEX(Reference!$M:$N,MATCH($C1850,Reference!$M:$M,0),2),"Exclude")</f>
        <v>Nonlabor</v>
      </c>
      <c r="O1850" s="14" t="str">
        <f>VLOOKUP(X1850,'Department Detail'!$A$2:$F$5229,5,FALSE)</f>
        <v>Asset Management</v>
      </c>
      <c r="W1850" s="26"/>
      <c r="X1850">
        <v>7366</v>
      </c>
    </row>
    <row r="1851" spans="2:24" ht="15" thickBot="1" x14ac:dyDescent="0.35">
      <c r="B1851" s="57" t="s">
        <v>862</v>
      </c>
      <c r="C1851" s="57" t="s">
        <v>251</v>
      </c>
      <c r="D1851" s="193">
        <v>194.5</v>
      </c>
      <c r="F1851" s="76">
        <f>IF(AND(LEFT($C1851,4)&lt;&gt;"8310")*OR(_xlfn.IFNA(MATCH(LEFT($B1851,8),Reference!$E:$E,0),0),(_xlfn.IFNA(MATCH(MID($B1851,5,4),Reference!$E:$E,0),0))),$D1851,)</f>
        <v>0</v>
      </c>
      <c r="G1851" s="76">
        <f t="shared" si="165"/>
        <v>0</v>
      </c>
      <c r="H1851" s="76">
        <f t="shared" si="166"/>
        <v>0</v>
      </c>
      <c r="I1851" s="194">
        <f>IF(AND(F1851=0,G1851=0,H1851=0,_xlfn.IFNA(MATCH(LEFT($B1851,8),Reference!$G:$G,0),0)),0,
IF(AND(F1851=0,G1851=0,H1851=0,_xlfn.IFNA(MATCH(LEFT($B1851,8),Reference!$H:$H,0),0)),$D1851,
IF(AND(F1851=0,G1851=0,H1851=0,_xlfn.IFNA(MATCH(LEFT($C1851,4),Reference!$H:$H,0),0)),$D1851,
IF((AND(F1851=0,G1851=0,H1851=0,(_xlfn.IFNA(MATCH(LEFT($B1851,4),Reference!$H:$H,0),0)))),$D1851,
IF(AND(F1851=0,G1851=0,H1851=0,_xlfn.IFNA(MATCH(MID($B1851,5,4),Reference!$H:$H,0),0),LEFT($C1851,4)&lt;&gt;"8865"),$D1851,0)))))</f>
        <v>194.5</v>
      </c>
      <c r="J1851" s="76">
        <f t="shared" si="167"/>
        <v>0</v>
      </c>
      <c r="K1851" s="76">
        <f t="shared" si="168"/>
        <v>194.5</v>
      </c>
      <c r="L1851" s="76">
        <f t="shared" si="169"/>
        <v>0</v>
      </c>
      <c r="M1851" s="14" t="str">
        <f>IFERROR(IFERROR(INDEX(Reference!$C:$C,MATCH(VALUE(LEFT(B1851,(FIND("-",B1851,1)-1))),Reference!$B:$B,0)),INDEX(Reference!$C:$C,MATCH((LEFT(B1851,(FIND("-",B1851,1)-1))),Reference!$B:$B,0))),IFERROR(IF(FIND("-",B1851),"Asset Management",""),""))</f>
        <v>Transmission Development</v>
      </c>
      <c r="N1851" s="14" t="str">
        <f>_xlfn.IFNA(INDEX(Reference!$M:$N,MATCH($C1851,Reference!$M:$M,0),2),"Exclude")</f>
        <v>Exclude</v>
      </c>
      <c r="O1851" s="14" t="str">
        <f>VLOOKUP(X1851,'Department Detail'!$A$2:$F$5229,5,FALSE)</f>
        <v>Asset Management</v>
      </c>
      <c r="W1851" s="26"/>
      <c r="X1851">
        <v>7366</v>
      </c>
    </row>
    <row r="1852" spans="2:24" ht="15" thickBot="1" x14ac:dyDescent="0.35">
      <c r="B1852" s="57" t="s">
        <v>862</v>
      </c>
      <c r="C1852" s="57" t="s">
        <v>252</v>
      </c>
      <c r="D1852" s="193">
        <v>7.166666666666667</v>
      </c>
      <c r="F1852" s="76">
        <f>IF(AND(LEFT($C1852,4)&lt;&gt;"8310")*OR(_xlfn.IFNA(MATCH(LEFT($B1852,8),Reference!$E:$E,0),0),(_xlfn.IFNA(MATCH(MID($B1852,5,4),Reference!$E:$E,0),0))),$D1852,)</f>
        <v>0</v>
      </c>
      <c r="G1852" s="76">
        <f t="shared" si="165"/>
        <v>0</v>
      </c>
      <c r="H1852" s="76">
        <f t="shared" si="166"/>
        <v>0</v>
      </c>
      <c r="I1852" s="194">
        <f>IF(AND(F1852=0,G1852=0,H1852=0,_xlfn.IFNA(MATCH(LEFT($B1852,8),Reference!$G:$G,0),0)),0,
IF(AND(F1852=0,G1852=0,H1852=0,_xlfn.IFNA(MATCH(LEFT($B1852,8),Reference!$H:$H,0),0)),$D1852,
IF(AND(F1852=0,G1852=0,H1852=0,_xlfn.IFNA(MATCH(LEFT($C1852,4),Reference!$H:$H,0),0)),$D1852,
IF((AND(F1852=0,G1852=0,H1852=0,(_xlfn.IFNA(MATCH(LEFT($B1852,4),Reference!$H:$H,0),0)))),$D1852,
IF(AND(F1852=0,G1852=0,H1852=0,_xlfn.IFNA(MATCH(MID($B1852,5,4),Reference!$H:$H,0),0),LEFT($C1852,4)&lt;&gt;"8865"),$D1852,0)))))</f>
        <v>7.166666666666667</v>
      </c>
      <c r="J1852" s="76">
        <f t="shared" si="167"/>
        <v>0</v>
      </c>
      <c r="K1852" s="76">
        <f t="shared" si="168"/>
        <v>7.166666666666667</v>
      </c>
      <c r="L1852" s="76">
        <f t="shared" si="169"/>
        <v>0</v>
      </c>
      <c r="M1852" s="14" t="str">
        <f>IFERROR(IFERROR(INDEX(Reference!$C:$C,MATCH(VALUE(LEFT(B1852,(FIND("-",B1852,1)-1))),Reference!$B:$B,0)),INDEX(Reference!$C:$C,MATCH((LEFT(B1852,(FIND("-",B1852,1)-1))),Reference!$B:$B,0))),IFERROR(IF(FIND("-",B1852),"Asset Management",""),""))</f>
        <v>Transmission Development</v>
      </c>
      <c r="N1852" s="14" t="str">
        <f>_xlfn.IFNA(INDEX(Reference!$M:$N,MATCH($C1852,Reference!$M:$M,0),2),"Exclude")</f>
        <v>Nonlabor</v>
      </c>
      <c r="O1852" s="14" t="str">
        <f>VLOOKUP(X1852,'Department Detail'!$A$2:$F$5229,5,FALSE)</f>
        <v>Asset Management</v>
      </c>
      <c r="W1852" s="26"/>
      <c r="X1852">
        <v>7366</v>
      </c>
    </row>
    <row r="1853" spans="2:24" ht="15" thickBot="1" x14ac:dyDescent="0.35">
      <c r="B1853" s="57" t="s">
        <v>862</v>
      </c>
      <c r="C1853" s="57" t="s">
        <v>208</v>
      </c>
      <c r="D1853" s="193">
        <v>3201.9400000000005</v>
      </c>
      <c r="F1853" s="76">
        <f>IF(AND(LEFT($C1853,4)&lt;&gt;"8310")*OR(_xlfn.IFNA(MATCH(LEFT($B1853,8),Reference!$E:$E,0),0),(_xlfn.IFNA(MATCH(MID($B1853,5,4),Reference!$E:$E,0),0))),$D1853,)</f>
        <v>0</v>
      </c>
      <c r="G1853" s="76">
        <f t="shared" si="165"/>
        <v>0</v>
      </c>
      <c r="H1853" s="76">
        <f t="shared" si="166"/>
        <v>0</v>
      </c>
      <c r="I1853" s="194">
        <f>IF(AND(F1853=0,G1853=0,H1853=0,_xlfn.IFNA(MATCH(LEFT($B1853,8),Reference!$G:$G,0),0)),0,
IF(AND(F1853=0,G1853=0,H1853=0,_xlfn.IFNA(MATCH(LEFT($B1853,8),Reference!$H:$H,0),0)),$D1853,
IF(AND(F1853=0,G1853=0,H1853=0,_xlfn.IFNA(MATCH(LEFT($C1853,4),Reference!$H:$H,0),0)),$D1853,
IF((AND(F1853=0,G1853=0,H1853=0,(_xlfn.IFNA(MATCH(LEFT($B1853,4),Reference!$H:$H,0),0)))),$D1853,
IF(AND(F1853=0,G1853=0,H1853=0,_xlfn.IFNA(MATCH(MID($B1853,5,4),Reference!$H:$H,0),0),LEFT($C1853,4)&lt;&gt;"8865"),$D1853,0)))))</f>
        <v>3201.9400000000005</v>
      </c>
      <c r="J1853" s="76">
        <f t="shared" si="167"/>
        <v>0</v>
      </c>
      <c r="K1853" s="76">
        <f t="shared" si="168"/>
        <v>3201.9400000000005</v>
      </c>
      <c r="L1853" s="76">
        <f t="shared" si="169"/>
        <v>0</v>
      </c>
      <c r="M1853" s="14" t="str">
        <f>IFERROR(IFERROR(INDEX(Reference!$C:$C,MATCH(VALUE(LEFT(B1853,(FIND("-",B1853,1)-1))),Reference!$B:$B,0)),INDEX(Reference!$C:$C,MATCH((LEFT(B1853,(FIND("-",B1853,1)-1))),Reference!$B:$B,0))),IFERROR(IF(FIND("-",B1853),"Asset Management",""),""))</f>
        <v>Transmission Development</v>
      </c>
      <c r="N1853" s="14" t="str">
        <f>_xlfn.IFNA(INDEX(Reference!$M:$N,MATCH($C1853,Reference!$M:$M,0),2),"Exclude")</f>
        <v>Inventory</v>
      </c>
      <c r="O1853" s="14" t="str">
        <f>VLOOKUP(X1853,'Department Detail'!$A$2:$F$5229,5,FALSE)</f>
        <v>Asset Management</v>
      </c>
      <c r="W1853" s="26"/>
      <c r="X1853">
        <v>7366</v>
      </c>
    </row>
    <row r="1854" spans="2:24" ht="15" thickBot="1" x14ac:dyDescent="0.35">
      <c r="B1854" s="57" t="s">
        <v>862</v>
      </c>
      <c r="C1854" s="57" t="s">
        <v>182</v>
      </c>
      <c r="D1854" s="193">
        <v>5852.3600000000006</v>
      </c>
      <c r="F1854" s="76">
        <f>IF(AND(LEFT($C1854,4)&lt;&gt;"8310")*OR(_xlfn.IFNA(MATCH(LEFT($B1854,8),Reference!$E:$E,0),0),(_xlfn.IFNA(MATCH(MID($B1854,5,4),Reference!$E:$E,0),0))),$D1854,)</f>
        <v>0</v>
      </c>
      <c r="G1854" s="76">
        <f t="shared" si="165"/>
        <v>0</v>
      </c>
      <c r="H1854" s="76">
        <f t="shared" si="166"/>
        <v>0</v>
      </c>
      <c r="I1854" s="194">
        <f>IF(AND(F1854=0,G1854=0,H1854=0,_xlfn.IFNA(MATCH(LEFT($B1854,8),Reference!$G:$G,0),0)),0,
IF(AND(F1854=0,G1854=0,H1854=0,_xlfn.IFNA(MATCH(LEFT($B1854,8),Reference!$H:$H,0),0)),$D1854,
IF(AND(F1854=0,G1854=0,H1854=0,_xlfn.IFNA(MATCH(LEFT($C1854,4),Reference!$H:$H,0),0)),$D1854,
IF((AND(F1854=0,G1854=0,H1854=0,(_xlfn.IFNA(MATCH(LEFT($B1854,4),Reference!$H:$H,0),0)))),$D1854,
IF(AND(F1854=0,G1854=0,H1854=0,_xlfn.IFNA(MATCH(MID($B1854,5,4),Reference!$H:$H,0),0),LEFT($C1854,4)&lt;&gt;"8865"),$D1854,0)))))</f>
        <v>5852.3600000000006</v>
      </c>
      <c r="J1854" s="76">
        <f t="shared" si="167"/>
        <v>0</v>
      </c>
      <c r="K1854" s="76">
        <f t="shared" si="168"/>
        <v>5852.3600000000006</v>
      </c>
      <c r="L1854" s="76">
        <f t="shared" si="169"/>
        <v>0</v>
      </c>
      <c r="M1854" s="14" t="str">
        <f>IFERROR(IFERROR(INDEX(Reference!$C:$C,MATCH(VALUE(LEFT(B1854,(FIND("-",B1854,1)-1))),Reference!$B:$B,0)),INDEX(Reference!$C:$C,MATCH((LEFT(B1854,(FIND("-",B1854,1)-1))),Reference!$B:$B,0))),IFERROR(IF(FIND("-",B1854),"Asset Management",""),""))</f>
        <v>Transmission Development</v>
      </c>
      <c r="N1854" s="14" t="str">
        <f>_xlfn.IFNA(INDEX(Reference!$M:$N,MATCH($C1854,Reference!$M:$M,0),2),"Exclude")</f>
        <v>Nonlabor</v>
      </c>
      <c r="O1854" s="14" t="str">
        <f>VLOOKUP(X1854,'Department Detail'!$A$2:$F$5229,5,FALSE)</f>
        <v>Asset Management</v>
      </c>
      <c r="W1854" s="26"/>
      <c r="X1854">
        <v>7366</v>
      </c>
    </row>
    <row r="1855" spans="2:24" ht="15" thickBot="1" x14ac:dyDescent="0.35">
      <c r="B1855" s="57" t="s">
        <v>862</v>
      </c>
      <c r="C1855" s="57" t="s">
        <v>237</v>
      </c>
      <c r="D1855" s="193">
        <v>73.83</v>
      </c>
      <c r="F1855" s="76">
        <f>IF(AND(LEFT($C1855,4)&lt;&gt;"8310")*OR(_xlfn.IFNA(MATCH(LEFT($B1855,8),Reference!$E:$E,0),0),(_xlfn.IFNA(MATCH(MID($B1855,5,4),Reference!$E:$E,0),0))),$D1855,)</f>
        <v>0</v>
      </c>
      <c r="G1855" s="76">
        <f t="shared" si="165"/>
        <v>0</v>
      </c>
      <c r="H1855" s="76">
        <f t="shared" si="166"/>
        <v>0</v>
      </c>
      <c r="I1855" s="194">
        <f>IF(AND(F1855=0,G1855=0,H1855=0,_xlfn.IFNA(MATCH(LEFT($B1855,8),Reference!$G:$G,0),0)),0,
IF(AND(F1855=0,G1855=0,H1855=0,_xlfn.IFNA(MATCH(LEFT($B1855,8),Reference!$H:$H,0),0)),$D1855,
IF(AND(F1855=0,G1855=0,H1855=0,_xlfn.IFNA(MATCH(LEFT($C1855,4),Reference!$H:$H,0),0)),$D1855,
IF((AND(F1855=0,G1855=0,H1855=0,(_xlfn.IFNA(MATCH(LEFT($B1855,4),Reference!$H:$H,0),0)))),$D1855,
IF(AND(F1855=0,G1855=0,H1855=0,_xlfn.IFNA(MATCH(MID($B1855,5,4),Reference!$H:$H,0),0),LEFT($C1855,4)&lt;&gt;"8865"),$D1855,0)))))</f>
        <v>73.83</v>
      </c>
      <c r="J1855" s="76">
        <f t="shared" si="167"/>
        <v>0</v>
      </c>
      <c r="K1855" s="76">
        <f t="shared" si="168"/>
        <v>73.83</v>
      </c>
      <c r="L1855" s="76">
        <f t="shared" si="169"/>
        <v>0</v>
      </c>
      <c r="M1855" s="14" t="str">
        <f>IFERROR(IFERROR(INDEX(Reference!$C:$C,MATCH(VALUE(LEFT(B1855,(FIND("-",B1855,1)-1))),Reference!$B:$B,0)),INDEX(Reference!$C:$C,MATCH((LEFT(B1855,(FIND("-",B1855,1)-1))),Reference!$B:$B,0))),IFERROR(IF(FIND("-",B1855),"Asset Management",""),""))</f>
        <v>Transmission Development</v>
      </c>
      <c r="N1855" s="14" t="str">
        <f>_xlfn.IFNA(INDEX(Reference!$M:$N,MATCH($C1855,Reference!$M:$M,0),2),"Exclude")</f>
        <v>Inventory</v>
      </c>
      <c r="O1855" s="14" t="str">
        <f>VLOOKUP(X1855,'Department Detail'!$A$2:$F$5229,5,FALSE)</f>
        <v>Asset Management</v>
      </c>
      <c r="W1855" s="26"/>
      <c r="X1855">
        <v>7366</v>
      </c>
    </row>
    <row r="1856" spans="2:24" ht="15" thickBot="1" x14ac:dyDescent="0.35">
      <c r="B1856" s="57" t="s">
        <v>862</v>
      </c>
      <c r="C1856" s="57" t="s">
        <v>234</v>
      </c>
      <c r="D1856" s="193">
        <v>-34.86</v>
      </c>
      <c r="F1856" s="76">
        <f>IF(AND(LEFT($C1856,4)&lt;&gt;"8310")*OR(_xlfn.IFNA(MATCH(LEFT($B1856,8),Reference!$E:$E,0),0),(_xlfn.IFNA(MATCH(MID($B1856,5,4),Reference!$E:$E,0),0))),$D1856,)</f>
        <v>0</v>
      </c>
      <c r="G1856" s="76">
        <f t="shared" si="165"/>
        <v>0</v>
      </c>
      <c r="H1856" s="76">
        <f t="shared" si="166"/>
        <v>0</v>
      </c>
      <c r="I1856" s="194">
        <f>IF(AND(F1856=0,G1856=0,H1856=0,_xlfn.IFNA(MATCH(LEFT($B1856,8),Reference!$G:$G,0),0)),0,
IF(AND(F1856=0,G1856=0,H1856=0,_xlfn.IFNA(MATCH(LEFT($B1856,8),Reference!$H:$H,0),0)),$D1856,
IF(AND(F1856=0,G1856=0,H1856=0,_xlfn.IFNA(MATCH(LEFT($C1856,4),Reference!$H:$H,0),0)),$D1856,
IF((AND(F1856=0,G1856=0,H1856=0,(_xlfn.IFNA(MATCH(LEFT($B1856,4),Reference!$H:$H,0),0)))),$D1856,
IF(AND(F1856=0,G1856=0,H1856=0,_xlfn.IFNA(MATCH(MID($B1856,5,4),Reference!$H:$H,0),0),LEFT($C1856,4)&lt;&gt;"8865"),$D1856,0)))))</f>
        <v>-34.86</v>
      </c>
      <c r="J1856" s="76">
        <f t="shared" si="167"/>
        <v>0</v>
      </c>
      <c r="K1856" s="76">
        <f t="shared" si="168"/>
        <v>-34.86</v>
      </c>
      <c r="L1856" s="76">
        <f t="shared" si="169"/>
        <v>0</v>
      </c>
      <c r="M1856" s="14" t="str">
        <f>IFERROR(IFERROR(INDEX(Reference!$C:$C,MATCH(VALUE(LEFT(B1856,(FIND("-",B1856,1)-1))),Reference!$B:$B,0)),INDEX(Reference!$C:$C,MATCH((LEFT(B1856,(FIND("-",B1856,1)-1))),Reference!$B:$B,0))),IFERROR(IF(FIND("-",B1856),"Asset Management",""),""))</f>
        <v>Transmission Development</v>
      </c>
      <c r="N1856" s="14" t="str">
        <f>_xlfn.IFNA(INDEX(Reference!$M:$N,MATCH($C1856,Reference!$M:$M,0),2),"Exclude")</f>
        <v>Nonlabor</v>
      </c>
      <c r="O1856" s="14" t="str">
        <f>VLOOKUP(X1856,'Department Detail'!$A$2:$F$5229,5,FALSE)</f>
        <v>Asset Management</v>
      </c>
      <c r="W1856" s="26"/>
      <c r="X1856">
        <v>7366</v>
      </c>
    </row>
    <row r="1857" spans="2:24" ht="15" thickBot="1" x14ac:dyDescent="0.35">
      <c r="B1857" s="57" t="s">
        <v>862</v>
      </c>
      <c r="C1857" s="57" t="s">
        <v>213</v>
      </c>
      <c r="D1857" s="193">
        <v>424.93</v>
      </c>
      <c r="F1857" s="76">
        <f>IF(AND(LEFT($C1857,4)&lt;&gt;"8310")*OR(_xlfn.IFNA(MATCH(LEFT($B1857,8),Reference!$E:$E,0),0),(_xlfn.IFNA(MATCH(MID($B1857,5,4),Reference!$E:$E,0),0))),$D1857,)</f>
        <v>0</v>
      </c>
      <c r="G1857" s="76">
        <f t="shared" si="165"/>
        <v>0</v>
      </c>
      <c r="H1857" s="76">
        <f t="shared" si="166"/>
        <v>0</v>
      </c>
      <c r="I1857" s="194">
        <f>IF(AND(F1857=0,G1857=0,H1857=0,_xlfn.IFNA(MATCH(LEFT($B1857,8),Reference!$G:$G,0),0)),0,
IF(AND(F1857=0,G1857=0,H1857=0,_xlfn.IFNA(MATCH(LEFT($B1857,8),Reference!$H:$H,0),0)),$D1857,
IF(AND(F1857=0,G1857=0,H1857=0,_xlfn.IFNA(MATCH(LEFT($C1857,4),Reference!$H:$H,0),0)),$D1857,
IF((AND(F1857=0,G1857=0,H1857=0,(_xlfn.IFNA(MATCH(LEFT($B1857,4),Reference!$H:$H,0),0)))),$D1857,
IF(AND(F1857=0,G1857=0,H1857=0,_xlfn.IFNA(MATCH(MID($B1857,5,4),Reference!$H:$H,0),0),LEFT($C1857,4)&lt;&gt;"8865"),$D1857,0)))))</f>
        <v>424.93</v>
      </c>
      <c r="J1857" s="76">
        <f t="shared" si="167"/>
        <v>0</v>
      </c>
      <c r="K1857" s="76">
        <f t="shared" si="168"/>
        <v>424.93</v>
      </c>
      <c r="L1857" s="76">
        <f t="shared" si="169"/>
        <v>0</v>
      </c>
      <c r="M1857" s="14" t="str">
        <f>IFERROR(IFERROR(INDEX(Reference!$C:$C,MATCH(VALUE(LEFT(B1857,(FIND("-",B1857,1)-1))),Reference!$B:$B,0)),INDEX(Reference!$C:$C,MATCH((LEFT(B1857,(FIND("-",B1857,1)-1))),Reference!$B:$B,0))),IFERROR(IF(FIND("-",B1857),"Asset Management",""),""))</f>
        <v>Transmission Development</v>
      </c>
      <c r="N1857" s="14" t="str">
        <f>_xlfn.IFNA(INDEX(Reference!$M:$N,MATCH($C1857,Reference!$M:$M,0),2),"Exclude")</f>
        <v>Nonlabor</v>
      </c>
      <c r="O1857" s="14" t="str">
        <f>VLOOKUP(X1857,'Department Detail'!$A$2:$F$5229,5,FALSE)</f>
        <v>Asset Management</v>
      </c>
      <c r="W1857" s="26"/>
      <c r="X1857">
        <v>7366</v>
      </c>
    </row>
    <row r="1858" spans="2:24" ht="15" thickBot="1" x14ac:dyDescent="0.35">
      <c r="B1858" s="57" t="s">
        <v>862</v>
      </c>
      <c r="C1858" s="57" t="s">
        <v>287</v>
      </c>
      <c r="D1858" s="193">
        <v>-2500</v>
      </c>
      <c r="F1858" s="76">
        <f>IF(AND(LEFT($C1858,4)&lt;&gt;"8310")*OR(_xlfn.IFNA(MATCH(LEFT($B1858,8),Reference!$E:$E,0),0),(_xlfn.IFNA(MATCH(MID($B1858,5,4),Reference!$E:$E,0),0))),$D1858,)</f>
        <v>0</v>
      </c>
      <c r="G1858" s="76">
        <f t="shared" si="165"/>
        <v>0</v>
      </c>
      <c r="H1858" s="76">
        <f t="shared" si="166"/>
        <v>0</v>
      </c>
      <c r="I1858" s="194">
        <f>IF(AND(F1858=0,G1858=0,H1858=0,_xlfn.IFNA(MATCH(LEFT($B1858,8),Reference!$G:$G,0),0)),0,
IF(AND(F1858=0,G1858=0,H1858=0,_xlfn.IFNA(MATCH(LEFT($B1858,8),Reference!$H:$H,0),0)),$D1858,
IF(AND(F1858=0,G1858=0,H1858=0,_xlfn.IFNA(MATCH(LEFT($C1858,4),Reference!$H:$H,0),0)),$D1858,
IF((AND(F1858=0,G1858=0,H1858=0,(_xlfn.IFNA(MATCH(LEFT($B1858,4),Reference!$H:$H,0),0)))),$D1858,
IF(AND(F1858=0,G1858=0,H1858=0,_xlfn.IFNA(MATCH(MID($B1858,5,4),Reference!$H:$H,0),0),LEFT($C1858,4)&lt;&gt;"8865"),$D1858,0)))))</f>
        <v>-2500</v>
      </c>
      <c r="J1858" s="76">
        <f t="shared" si="167"/>
        <v>0</v>
      </c>
      <c r="K1858" s="76">
        <f t="shared" si="168"/>
        <v>-2500</v>
      </c>
      <c r="L1858" s="76">
        <f t="shared" si="169"/>
        <v>0</v>
      </c>
      <c r="M1858" s="14" t="str">
        <f>IFERROR(IFERROR(INDEX(Reference!$C:$C,MATCH(VALUE(LEFT(B1858,(FIND("-",B1858,1)-1))),Reference!$B:$B,0)),INDEX(Reference!$C:$C,MATCH((LEFT(B1858,(FIND("-",B1858,1)-1))),Reference!$B:$B,0))),IFERROR(IF(FIND("-",B1858),"Asset Management",""),""))</f>
        <v>Transmission Development</v>
      </c>
      <c r="N1858" s="14" t="str">
        <f>_xlfn.IFNA(INDEX(Reference!$M:$N,MATCH($C1858,Reference!$M:$M,0),2),"Exclude")</f>
        <v>Exclude</v>
      </c>
      <c r="O1858" s="14" t="str">
        <f>VLOOKUP(X1858,'Department Detail'!$A$2:$F$5229,5,FALSE)</f>
        <v>Asset Management</v>
      </c>
      <c r="W1858" s="26"/>
      <c r="X1858">
        <v>7366</v>
      </c>
    </row>
    <row r="1859" spans="2:24" ht="15" thickBot="1" x14ac:dyDescent="0.35">
      <c r="B1859" s="57" t="s">
        <v>863</v>
      </c>
      <c r="C1859" s="57" t="s">
        <v>185</v>
      </c>
      <c r="D1859" s="193">
        <v>42574.726666666669</v>
      </c>
      <c r="F1859" s="76">
        <f>IF(AND(LEFT($C1859,4)&lt;&gt;"8310")*OR(_xlfn.IFNA(MATCH(LEFT($B1859,8),Reference!$E:$E,0),0),(_xlfn.IFNA(MATCH(MID($B1859,5,4),Reference!$E:$E,0),0))),$D1859,)</f>
        <v>42574.726666666669</v>
      </c>
      <c r="G1859" s="76">
        <f t="shared" si="165"/>
        <v>0</v>
      </c>
      <c r="H1859" s="76">
        <f t="shared" si="166"/>
        <v>0</v>
      </c>
      <c r="I1859" s="194">
        <f>IF(AND(F1859=0,G1859=0,H1859=0,_xlfn.IFNA(MATCH(LEFT($B1859,8),Reference!$G:$G,0),0)),0,
IF(AND(F1859=0,G1859=0,H1859=0,_xlfn.IFNA(MATCH(LEFT($B1859,8),Reference!$H:$H,0),0)),$D1859,
IF(AND(F1859=0,G1859=0,H1859=0,_xlfn.IFNA(MATCH(LEFT($C1859,4),Reference!$H:$H,0),0)),$D1859,
IF((AND(F1859=0,G1859=0,H1859=0,(_xlfn.IFNA(MATCH(LEFT($B1859,4),Reference!$H:$H,0),0)))),$D1859,
IF(AND(F1859=0,G1859=0,H1859=0,_xlfn.IFNA(MATCH(MID($B1859,5,4),Reference!$H:$H,0),0),LEFT($C1859,4)&lt;&gt;"8865"),$D1859,0)))))</f>
        <v>0</v>
      </c>
      <c r="J1859" s="76">
        <f t="shared" si="167"/>
        <v>0</v>
      </c>
      <c r="K1859" s="76">
        <f t="shared" si="168"/>
        <v>42574.726666666669</v>
      </c>
      <c r="L1859" s="76">
        <f t="shared" si="169"/>
        <v>0</v>
      </c>
      <c r="M1859" s="14" t="str">
        <f>IFERROR(IFERROR(INDEX(Reference!$C:$C,MATCH(VALUE(LEFT(B1859,(FIND("-",B1859,1)-1))),Reference!$B:$B,0)),INDEX(Reference!$C:$C,MATCH((LEFT(B1859,(FIND("-",B1859,1)-1))),Reference!$B:$B,0))),IFERROR(IF(FIND("-",B1859),"Asset Management",""),""))</f>
        <v>Transmission Development</v>
      </c>
      <c r="N1859" s="14" t="str">
        <f>_xlfn.IFNA(INDEX(Reference!$M:$N,MATCH($C1859,Reference!$M:$M,0),2),"Exclude")</f>
        <v>NonUnion Labor</v>
      </c>
      <c r="O1859" s="14" t="str">
        <f>VLOOKUP(X1859,'Department Detail'!$A$2:$F$5229,5,FALSE)</f>
        <v>Asset Management</v>
      </c>
      <c r="W1859" s="26"/>
      <c r="X1859">
        <v>7366</v>
      </c>
    </row>
    <row r="1860" spans="2:24" ht="15" thickBot="1" x14ac:dyDescent="0.35">
      <c r="B1860" s="57" t="s">
        <v>863</v>
      </c>
      <c r="C1860" s="57" t="s">
        <v>195</v>
      </c>
      <c r="D1860" s="193">
        <v>250</v>
      </c>
      <c r="F1860" s="76">
        <f>IF(AND(LEFT($C1860,4)&lt;&gt;"8310")*OR(_xlfn.IFNA(MATCH(LEFT($B1860,8),Reference!$E:$E,0),0),(_xlfn.IFNA(MATCH(MID($B1860,5,4),Reference!$E:$E,0),0))),$D1860,)</f>
        <v>250</v>
      </c>
      <c r="G1860" s="76">
        <f t="shared" si="165"/>
        <v>0</v>
      </c>
      <c r="H1860" s="76">
        <f t="shared" si="166"/>
        <v>0</v>
      </c>
      <c r="I1860" s="194">
        <f>IF(AND(F1860=0,G1860=0,H1860=0,_xlfn.IFNA(MATCH(LEFT($B1860,8),Reference!$G:$G,0),0)),0,
IF(AND(F1860=0,G1860=0,H1860=0,_xlfn.IFNA(MATCH(LEFT($B1860,8),Reference!$H:$H,0),0)),$D1860,
IF(AND(F1860=0,G1860=0,H1860=0,_xlfn.IFNA(MATCH(LEFT($C1860,4),Reference!$H:$H,0),0)),$D1860,
IF((AND(F1860=0,G1860=0,H1860=0,(_xlfn.IFNA(MATCH(LEFT($B1860,4),Reference!$H:$H,0),0)))),$D1860,
IF(AND(F1860=0,G1860=0,H1860=0,_xlfn.IFNA(MATCH(MID($B1860,5,4),Reference!$H:$H,0),0),LEFT($C1860,4)&lt;&gt;"8865"),$D1860,0)))))</f>
        <v>0</v>
      </c>
      <c r="J1860" s="76">
        <f t="shared" si="167"/>
        <v>0</v>
      </c>
      <c r="K1860" s="76">
        <f t="shared" si="168"/>
        <v>250</v>
      </c>
      <c r="L1860" s="76">
        <f t="shared" si="169"/>
        <v>0</v>
      </c>
      <c r="M1860" s="14" t="str">
        <f>IFERROR(IFERROR(INDEX(Reference!$C:$C,MATCH(VALUE(LEFT(B1860,(FIND("-",B1860,1)-1))),Reference!$B:$B,0)),INDEX(Reference!$C:$C,MATCH((LEFT(B1860,(FIND("-",B1860,1)-1))),Reference!$B:$B,0))),IFERROR(IF(FIND("-",B1860),"Asset Management",""),""))</f>
        <v>Transmission Development</v>
      </c>
      <c r="N1860" s="14" t="str">
        <f>_xlfn.IFNA(INDEX(Reference!$M:$N,MATCH($C1860,Reference!$M:$M,0),2),"Exclude")</f>
        <v>NonUnion Labor</v>
      </c>
      <c r="O1860" s="14" t="str">
        <f>VLOOKUP(X1860,'Department Detail'!$A$2:$F$5748,5,FALSE)</f>
        <v>Line &amp; Meter Operations</v>
      </c>
      <c r="W1860" s="26"/>
      <c r="X1860" t="s">
        <v>864</v>
      </c>
    </row>
    <row r="1861" spans="2:24" ht="15" thickBot="1" x14ac:dyDescent="0.35">
      <c r="B1861" s="57" t="s">
        <v>865</v>
      </c>
      <c r="C1861" s="57" t="s">
        <v>185</v>
      </c>
      <c r="D1861" s="193">
        <v>175461.53</v>
      </c>
      <c r="F1861" s="76">
        <f>IF(AND(LEFT($C1861,4)&lt;&gt;"8310")*OR(_xlfn.IFNA(MATCH(LEFT($B1861,8),Reference!$E:$E,0),0),(_xlfn.IFNA(MATCH(MID($B1861,5,4),Reference!$E:$E,0),0))),$D1861,)</f>
        <v>0</v>
      </c>
      <c r="G1861" s="76">
        <f t="shared" si="165"/>
        <v>0</v>
      </c>
      <c r="H1861" s="76">
        <f t="shared" si="166"/>
        <v>0</v>
      </c>
      <c r="I1861" s="194">
        <f>IF(AND(F1861=0,G1861=0,H1861=0,_xlfn.IFNA(MATCH(LEFT($B1861,8),Reference!$G:$G,0),0)),0,
IF(AND(F1861=0,G1861=0,H1861=0,_xlfn.IFNA(MATCH(LEFT($B1861,8),Reference!$H:$H,0),0)),$D1861,
IF(AND(F1861=0,G1861=0,H1861=0,_xlfn.IFNA(MATCH(LEFT($C1861,4),Reference!$H:$H,0),0)),$D1861,
IF((AND(F1861=0,G1861=0,H1861=0,(_xlfn.IFNA(MATCH(LEFT($B1861,4),Reference!$H:$H,0),0)))),$D1861,
IF(AND(F1861=0,G1861=0,H1861=0,_xlfn.IFNA(MATCH(MID($B1861,5,4),Reference!$H:$H,0),0),LEFT($C1861,4)&lt;&gt;"8865"),$D1861,0)))))</f>
        <v>0</v>
      </c>
      <c r="J1861" s="76">
        <f t="shared" si="167"/>
        <v>175461.53</v>
      </c>
      <c r="K1861" s="76">
        <f t="shared" si="168"/>
        <v>175461.53</v>
      </c>
      <c r="L1861" s="76">
        <f t="shared" si="169"/>
        <v>0</v>
      </c>
      <c r="M1861" s="14" t="str">
        <f>IFERROR(IFERROR(INDEX(Reference!$C:$C,MATCH(VALUE(LEFT(B1861,(FIND("-",B1861,1)-1))),Reference!$B:$B,0)),INDEX(Reference!$C:$C,MATCH((LEFT(B1861,(FIND("-",B1861,1)-1))),Reference!$B:$B,0))),IFERROR(IF(FIND("-",B1861),"Asset Management",""),""))</f>
        <v>Asset Management</v>
      </c>
      <c r="N1861" s="14" t="str">
        <f>_xlfn.IFNA(INDEX(Reference!$M:$N,MATCH($C1861,Reference!$M:$M,0),2),"Exclude")</f>
        <v>NonUnion Labor</v>
      </c>
      <c r="O1861" s="14" t="str">
        <f>VLOOKUP(X1861,'Department Detail'!$A$2:$F$5748,5,FALSE)</f>
        <v>Line &amp; Meter Operations</v>
      </c>
      <c r="W1861" s="26"/>
      <c r="X1861" t="s">
        <v>864</v>
      </c>
    </row>
    <row r="1862" spans="2:24" ht="15" thickBot="1" x14ac:dyDescent="0.35">
      <c r="B1862" s="57" t="s">
        <v>865</v>
      </c>
      <c r="C1862" s="57" t="s">
        <v>202</v>
      </c>
      <c r="D1862" s="193">
        <v>10128.676563500534</v>
      </c>
      <c r="F1862" s="76">
        <f>IF(AND(LEFT($C1862,4)&lt;&gt;"8310")*OR(_xlfn.IFNA(MATCH(LEFT($B1862,8),Reference!$E:$E,0),0),(_xlfn.IFNA(MATCH(MID($B1862,5,4),Reference!$E:$E,0),0))),$D1862,)</f>
        <v>0</v>
      </c>
      <c r="G1862" s="76">
        <f t="shared" si="165"/>
        <v>0</v>
      </c>
      <c r="H1862" s="76">
        <f t="shared" si="166"/>
        <v>0</v>
      </c>
      <c r="I1862" s="194">
        <f>IF(AND(F1862=0,G1862=0,H1862=0,_xlfn.IFNA(MATCH(LEFT($B1862,8),Reference!$G:$G,0),0)),0,
IF(AND(F1862=0,G1862=0,H1862=0,_xlfn.IFNA(MATCH(LEFT($B1862,8),Reference!$H:$H,0),0)),$D1862,
IF(AND(F1862=0,G1862=0,H1862=0,_xlfn.IFNA(MATCH(LEFT($C1862,4),Reference!$H:$H,0),0)),$D1862,
IF((AND(F1862=0,G1862=0,H1862=0,(_xlfn.IFNA(MATCH(LEFT($B1862,4),Reference!$H:$H,0),0)))),$D1862,
IF(AND(F1862=0,G1862=0,H1862=0,_xlfn.IFNA(MATCH(MID($B1862,5,4),Reference!$H:$H,0),0),LEFT($C1862,4)&lt;&gt;"8865"),$D1862,0)))))</f>
        <v>0</v>
      </c>
      <c r="J1862" s="76">
        <f t="shared" si="167"/>
        <v>10128.676563500534</v>
      </c>
      <c r="K1862" s="76">
        <f t="shared" si="168"/>
        <v>10128.676563500534</v>
      </c>
      <c r="L1862" s="76">
        <f t="shared" si="169"/>
        <v>0</v>
      </c>
      <c r="M1862" s="14" t="str">
        <f>IFERROR(IFERROR(INDEX(Reference!$C:$C,MATCH(VALUE(LEFT(B1862,(FIND("-",B1862,1)-1))),Reference!$B:$B,0)),INDEX(Reference!$C:$C,MATCH((LEFT(B1862,(FIND("-",B1862,1)-1))),Reference!$B:$B,0))),IFERROR(IF(FIND("-",B1862),"Asset Management",""),""))</f>
        <v>Asset Management</v>
      </c>
      <c r="N1862" s="14" t="str">
        <f>_xlfn.IFNA(INDEX(Reference!$M:$N,MATCH($C1862,Reference!$M:$M,0),2),"Exclude")</f>
        <v>Nonlabor</v>
      </c>
      <c r="O1862" s="14" t="str">
        <f>VLOOKUP(X1862,'Department Detail'!$A$2:$F$5748,5,FALSE)</f>
        <v>Line &amp; Meter Operations</v>
      </c>
      <c r="W1862" s="26"/>
      <c r="X1862" t="s">
        <v>866</v>
      </c>
    </row>
    <row r="1863" spans="2:24" ht="15" thickBot="1" x14ac:dyDescent="0.35">
      <c r="B1863" s="57" t="s">
        <v>865</v>
      </c>
      <c r="C1863" s="57" t="s">
        <v>206</v>
      </c>
      <c r="D1863" s="193">
        <v>1120.5433333333333</v>
      </c>
      <c r="F1863" s="76">
        <f>IF(AND(LEFT($C1863,4)&lt;&gt;"8310")*OR(_xlfn.IFNA(MATCH(LEFT($B1863,8),Reference!$E:$E,0),0),(_xlfn.IFNA(MATCH(MID($B1863,5,4),Reference!$E:$E,0),0))),$D1863,)</f>
        <v>0</v>
      </c>
      <c r="G1863" s="76">
        <f t="shared" si="165"/>
        <v>0</v>
      </c>
      <c r="H1863" s="76">
        <f t="shared" si="166"/>
        <v>0</v>
      </c>
      <c r="I1863" s="194">
        <f>IF(AND(F1863=0,G1863=0,H1863=0,_xlfn.IFNA(MATCH(LEFT($B1863,8),Reference!$G:$G,0),0)),0,
IF(AND(F1863=0,G1863=0,H1863=0,_xlfn.IFNA(MATCH(LEFT($B1863,8),Reference!$H:$H,0),0)),$D1863,
IF(AND(F1863=0,G1863=0,H1863=0,_xlfn.IFNA(MATCH(LEFT($C1863,4),Reference!$H:$H,0),0)),$D1863,
IF((AND(F1863=0,G1863=0,H1863=0,(_xlfn.IFNA(MATCH(LEFT($B1863,4),Reference!$H:$H,0),0)))),$D1863,
IF(AND(F1863=0,G1863=0,H1863=0,_xlfn.IFNA(MATCH(MID($B1863,5,4),Reference!$H:$H,0),0),LEFT($C1863,4)&lt;&gt;"8865"),$D1863,0)))))</f>
        <v>0</v>
      </c>
      <c r="J1863" s="76">
        <f t="shared" si="167"/>
        <v>1120.5433333333333</v>
      </c>
      <c r="K1863" s="76">
        <f t="shared" si="168"/>
        <v>1120.5433333333333</v>
      </c>
      <c r="L1863" s="76">
        <f t="shared" si="169"/>
        <v>0</v>
      </c>
      <c r="M1863" s="14" t="str">
        <f>IFERROR(IFERROR(INDEX(Reference!$C:$C,MATCH(VALUE(LEFT(B1863,(FIND("-",B1863,1)-1))),Reference!$B:$B,0)),INDEX(Reference!$C:$C,MATCH((LEFT(B1863,(FIND("-",B1863,1)-1))),Reference!$B:$B,0))),IFERROR(IF(FIND("-",B1863),"Asset Management",""),""))</f>
        <v>Asset Management</v>
      </c>
      <c r="N1863" s="14" t="str">
        <f>_xlfn.IFNA(INDEX(Reference!$M:$N,MATCH($C1863,Reference!$M:$M,0),2),"Exclude")</f>
        <v>Nonlabor</v>
      </c>
      <c r="O1863" s="14" t="str">
        <f>VLOOKUP(X1863,'Department Detail'!$A$2:$F$5748,5,FALSE)</f>
        <v>Line &amp; Meter Operations</v>
      </c>
      <c r="W1863" s="26"/>
      <c r="X1863" t="s">
        <v>867</v>
      </c>
    </row>
    <row r="1864" spans="2:24" ht="15" thickBot="1" x14ac:dyDescent="0.35">
      <c r="B1864" s="57" t="s">
        <v>865</v>
      </c>
      <c r="C1864" s="57" t="s">
        <v>230</v>
      </c>
      <c r="D1864" s="193">
        <v>40</v>
      </c>
      <c r="F1864" s="76">
        <f>IF(AND(LEFT($C1864,4)&lt;&gt;"8310")*OR(_xlfn.IFNA(MATCH(LEFT($B1864,8),Reference!$E:$E,0),0),(_xlfn.IFNA(MATCH(MID($B1864,5,4),Reference!$E:$E,0),0))),$D1864,)</f>
        <v>0</v>
      </c>
      <c r="G1864" s="76">
        <f t="shared" si="165"/>
        <v>0</v>
      </c>
      <c r="H1864" s="76">
        <f t="shared" si="166"/>
        <v>0</v>
      </c>
      <c r="I1864" s="194">
        <f>IF(AND(F1864=0,G1864=0,H1864=0,_xlfn.IFNA(MATCH(LEFT($B1864,8),Reference!$G:$G,0),0)),0,
IF(AND(F1864=0,G1864=0,H1864=0,_xlfn.IFNA(MATCH(LEFT($B1864,8),Reference!$H:$H,0),0)),$D1864,
IF(AND(F1864=0,G1864=0,H1864=0,_xlfn.IFNA(MATCH(LEFT($C1864,4),Reference!$H:$H,0),0)),$D1864,
IF((AND(F1864=0,G1864=0,H1864=0,(_xlfn.IFNA(MATCH(LEFT($B1864,4),Reference!$H:$H,0),0)))),$D1864,
IF(AND(F1864=0,G1864=0,H1864=0,_xlfn.IFNA(MATCH(MID($B1864,5,4),Reference!$H:$H,0),0),LEFT($C1864,4)&lt;&gt;"8865"),$D1864,0)))))</f>
        <v>0</v>
      </c>
      <c r="J1864" s="76">
        <f t="shared" si="167"/>
        <v>40</v>
      </c>
      <c r="K1864" s="76">
        <f t="shared" si="168"/>
        <v>40</v>
      </c>
      <c r="L1864" s="76">
        <f t="shared" si="169"/>
        <v>0</v>
      </c>
      <c r="M1864" s="14" t="str">
        <f>IFERROR(IFERROR(INDEX(Reference!$C:$C,MATCH(VALUE(LEFT(B1864,(FIND("-",B1864,1)-1))),Reference!$B:$B,0)),INDEX(Reference!$C:$C,MATCH((LEFT(B1864,(FIND("-",B1864,1)-1))),Reference!$B:$B,0))),IFERROR(IF(FIND("-",B1864),"Asset Management",""),""))</f>
        <v>Asset Management</v>
      </c>
      <c r="N1864" s="14" t="str">
        <f>_xlfn.IFNA(INDEX(Reference!$M:$N,MATCH($C1864,Reference!$M:$M,0),2),"Exclude")</f>
        <v>Nonlabor</v>
      </c>
      <c r="O1864" s="14" t="str">
        <f>VLOOKUP(X1864,'Department Detail'!$A$2:$F$5748,5,FALSE)</f>
        <v>Line &amp; Meter Operations</v>
      </c>
      <c r="W1864" s="26"/>
      <c r="X1864" t="s">
        <v>867</v>
      </c>
    </row>
    <row r="1865" spans="2:24" ht="15" thickBot="1" x14ac:dyDescent="0.35">
      <c r="B1865" s="57" t="s">
        <v>865</v>
      </c>
      <c r="C1865" s="57" t="s">
        <v>208</v>
      </c>
      <c r="D1865" s="193">
        <v>281.55272727272711</v>
      </c>
      <c r="F1865" s="76">
        <f>IF(AND(LEFT($C1865,4)&lt;&gt;"8310")*OR(_xlfn.IFNA(MATCH(LEFT($B1865,8),Reference!$E:$E,0),0),(_xlfn.IFNA(MATCH(MID($B1865,5,4),Reference!$E:$E,0),0))),$D1865,)</f>
        <v>0</v>
      </c>
      <c r="G1865" s="76">
        <f t="shared" si="165"/>
        <v>0</v>
      </c>
      <c r="H1865" s="76">
        <f t="shared" si="166"/>
        <v>0</v>
      </c>
      <c r="I1865" s="194">
        <f>IF(AND(F1865=0,G1865=0,H1865=0,_xlfn.IFNA(MATCH(LEFT($B1865,8),Reference!$G:$G,0),0)),0,
IF(AND(F1865=0,G1865=0,H1865=0,_xlfn.IFNA(MATCH(LEFT($B1865,8),Reference!$H:$H,0),0)),$D1865,
IF(AND(F1865=0,G1865=0,H1865=0,_xlfn.IFNA(MATCH(LEFT($C1865,4),Reference!$H:$H,0),0)),$D1865,
IF((AND(F1865=0,G1865=0,H1865=0,(_xlfn.IFNA(MATCH(LEFT($B1865,4),Reference!$H:$H,0),0)))),$D1865,
IF(AND(F1865=0,G1865=0,H1865=0,_xlfn.IFNA(MATCH(MID($B1865,5,4),Reference!$H:$H,0),0),LEFT($C1865,4)&lt;&gt;"8865"),$D1865,0)))))</f>
        <v>0</v>
      </c>
      <c r="J1865" s="76">
        <f t="shared" si="167"/>
        <v>281.55272727272711</v>
      </c>
      <c r="K1865" s="76">
        <f t="shared" si="168"/>
        <v>281.55272727272711</v>
      </c>
      <c r="L1865" s="76">
        <f t="shared" si="169"/>
        <v>0</v>
      </c>
      <c r="M1865" s="14" t="str">
        <f>IFERROR(IFERROR(INDEX(Reference!$C:$C,MATCH(VALUE(LEFT(B1865,(FIND("-",B1865,1)-1))),Reference!$B:$B,0)),INDEX(Reference!$C:$C,MATCH((LEFT(B1865,(FIND("-",B1865,1)-1))),Reference!$B:$B,0))),IFERROR(IF(FIND("-",B1865),"Asset Management",""),""))</f>
        <v>Asset Management</v>
      </c>
      <c r="N1865" s="14" t="str">
        <f>_xlfn.IFNA(INDEX(Reference!$M:$N,MATCH($C1865,Reference!$M:$M,0),2),"Exclude")</f>
        <v>Inventory</v>
      </c>
      <c r="O1865" s="14" t="str">
        <f>VLOOKUP(X1865,'Department Detail'!$A$2:$F$5748,5,FALSE)</f>
        <v>Line &amp; Meter Operations</v>
      </c>
      <c r="W1865" s="26"/>
      <c r="X1865" t="s">
        <v>868</v>
      </c>
    </row>
    <row r="1866" spans="2:24" ht="15" thickBot="1" x14ac:dyDescent="0.35">
      <c r="B1866" s="57" t="s">
        <v>865</v>
      </c>
      <c r="C1866" s="57" t="s">
        <v>182</v>
      </c>
      <c r="D1866" s="193">
        <v>1087.4939999999999</v>
      </c>
      <c r="F1866" s="76">
        <f>IF(AND(LEFT($C1866,4)&lt;&gt;"8310")*OR(_xlfn.IFNA(MATCH(LEFT($B1866,8),Reference!$E:$E,0),0),(_xlfn.IFNA(MATCH(MID($B1866,5,4),Reference!$E:$E,0),0))),$D1866,)</f>
        <v>0</v>
      </c>
      <c r="G1866" s="76">
        <f t="shared" si="165"/>
        <v>0</v>
      </c>
      <c r="H1866" s="76">
        <f t="shared" si="166"/>
        <v>0</v>
      </c>
      <c r="I1866" s="194">
        <f>IF(AND(F1866=0,G1866=0,H1866=0,_xlfn.IFNA(MATCH(LEFT($B1866,8),Reference!$G:$G,0),0)),0,
IF(AND(F1866=0,G1866=0,H1866=0,_xlfn.IFNA(MATCH(LEFT($B1866,8),Reference!$H:$H,0),0)),$D1866,
IF(AND(F1866=0,G1866=0,H1866=0,_xlfn.IFNA(MATCH(LEFT($C1866,4),Reference!$H:$H,0),0)),$D1866,
IF((AND(F1866=0,G1866=0,H1866=0,(_xlfn.IFNA(MATCH(LEFT($B1866,4),Reference!$H:$H,0),0)))),$D1866,
IF(AND(F1866=0,G1866=0,H1866=0,_xlfn.IFNA(MATCH(MID($B1866,5,4),Reference!$H:$H,0),0),LEFT($C1866,4)&lt;&gt;"8865"),$D1866,0)))))</f>
        <v>0</v>
      </c>
      <c r="J1866" s="76">
        <f t="shared" si="167"/>
        <v>1087.4939999999999</v>
      </c>
      <c r="K1866" s="76">
        <f t="shared" si="168"/>
        <v>1087.4939999999999</v>
      </c>
      <c r="L1866" s="76">
        <f t="shared" si="169"/>
        <v>0</v>
      </c>
      <c r="M1866" s="14" t="str">
        <f>IFERROR(IFERROR(INDEX(Reference!$C:$C,MATCH(VALUE(LEFT(B1866,(FIND("-",B1866,1)-1))),Reference!$B:$B,0)),INDEX(Reference!$C:$C,MATCH((LEFT(B1866,(FIND("-",B1866,1)-1))),Reference!$B:$B,0))),IFERROR(IF(FIND("-",B1866),"Asset Management",""),""))</f>
        <v>Asset Management</v>
      </c>
      <c r="N1866" s="14" t="str">
        <f>_xlfn.IFNA(INDEX(Reference!$M:$N,MATCH($C1866,Reference!$M:$M,0),2),"Exclude")</f>
        <v>Nonlabor</v>
      </c>
      <c r="O1866" s="14" t="str">
        <f>VLOOKUP(X1866,'Department Detail'!$A$2:$F$5748,5,FALSE)</f>
        <v>Line &amp; Meter Operations</v>
      </c>
      <c r="W1866" s="26"/>
      <c r="X1866" t="s">
        <v>868</v>
      </c>
    </row>
    <row r="1867" spans="2:24" ht="15" thickBot="1" x14ac:dyDescent="0.35">
      <c r="B1867" s="57" t="s">
        <v>865</v>
      </c>
      <c r="C1867" s="57" t="s">
        <v>213</v>
      </c>
      <c r="D1867" s="193">
        <v>38.9</v>
      </c>
      <c r="F1867" s="76">
        <f>IF(AND(LEFT($C1867,4)&lt;&gt;"8310")*OR(_xlfn.IFNA(MATCH(LEFT($B1867,8),Reference!$E:$E,0),0),(_xlfn.IFNA(MATCH(MID($B1867,5,4),Reference!$E:$E,0),0))),$D1867,)</f>
        <v>0</v>
      </c>
      <c r="G1867" s="76">
        <f t="shared" si="165"/>
        <v>0</v>
      </c>
      <c r="H1867" s="76">
        <f t="shared" si="166"/>
        <v>0</v>
      </c>
      <c r="I1867" s="194">
        <f>IF(AND(F1867=0,G1867=0,H1867=0,_xlfn.IFNA(MATCH(LEFT($B1867,8),Reference!$G:$G,0),0)),0,
IF(AND(F1867=0,G1867=0,H1867=0,_xlfn.IFNA(MATCH(LEFT($B1867,8),Reference!$H:$H,0),0)),$D1867,
IF(AND(F1867=0,G1867=0,H1867=0,_xlfn.IFNA(MATCH(LEFT($C1867,4),Reference!$H:$H,0),0)),$D1867,
IF((AND(F1867=0,G1867=0,H1867=0,(_xlfn.IFNA(MATCH(LEFT($B1867,4),Reference!$H:$H,0),0)))),$D1867,
IF(AND(F1867=0,G1867=0,H1867=0,_xlfn.IFNA(MATCH(MID($B1867,5,4),Reference!$H:$H,0),0),LEFT($C1867,4)&lt;&gt;"8865"),$D1867,0)))))</f>
        <v>0</v>
      </c>
      <c r="J1867" s="76">
        <f t="shared" si="167"/>
        <v>38.9</v>
      </c>
      <c r="K1867" s="76">
        <f t="shared" si="168"/>
        <v>38.9</v>
      </c>
      <c r="L1867" s="76">
        <f t="shared" si="169"/>
        <v>0</v>
      </c>
      <c r="M1867" s="14" t="str">
        <f>IFERROR(IFERROR(INDEX(Reference!$C:$C,MATCH(VALUE(LEFT(B1867,(FIND("-",B1867,1)-1))),Reference!$B:$B,0)),INDEX(Reference!$C:$C,MATCH((LEFT(B1867,(FIND("-",B1867,1)-1))),Reference!$B:$B,0))),IFERROR(IF(FIND("-",B1867),"Asset Management",""),""))</f>
        <v>Asset Management</v>
      </c>
      <c r="N1867" s="14" t="str">
        <f>_xlfn.IFNA(INDEX(Reference!$M:$N,MATCH($C1867,Reference!$M:$M,0),2),"Exclude")</f>
        <v>Nonlabor</v>
      </c>
      <c r="O1867" s="14" t="str">
        <f>VLOOKUP(X1867,'Department Detail'!$A$2:$F$5748,5,FALSE)</f>
        <v>Line &amp; Meter Operations</v>
      </c>
      <c r="W1867" s="26"/>
      <c r="X1867" t="s">
        <v>869</v>
      </c>
    </row>
    <row r="1868" spans="2:24" ht="15" thickBot="1" x14ac:dyDescent="0.35">
      <c r="B1868" s="57" t="s">
        <v>870</v>
      </c>
      <c r="C1868" s="57" t="s">
        <v>185</v>
      </c>
      <c r="D1868" s="193">
        <v>7394.7072727272734</v>
      </c>
      <c r="F1868" s="76">
        <f>IF(AND(LEFT($C1868,4)&lt;&gt;"8310")*OR(_xlfn.IFNA(MATCH(LEFT($B1868,8),Reference!$E:$E,0),0),(_xlfn.IFNA(MATCH(MID($B1868,5,4),Reference!$E:$E,0),0))),$D1868,)</f>
        <v>0</v>
      </c>
      <c r="G1868" s="76">
        <f t="shared" si="165"/>
        <v>0</v>
      </c>
      <c r="H1868" s="76">
        <f t="shared" si="166"/>
        <v>0</v>
      </c>
      <c r="I1868" s="194">
        <f>IF(AND(F1868=0,G1868=0,H1868=0,_xlfn.IFNA(MATCH(LEFT($B1868,8),Reference!$G:$G,0),0)),0,
IF(AND(F1868=0,G1868=0,H1868=0,_xlfn.IFNA(MATCH(LEFT($B1868,8),Reference!$H:$H,0),0)),$D1868,
IF(AND(F1868=0,G1868=0,H1868=0,_xlfn.IFNA(MATCH(LEFT($C1868,4),Reference!$H:$H,0),0)),$D1868,
IF((AND(F1868=0,G1868=0,H1868=0,(_xlfn.IFNA(MATCH(LEFT($B1868,4),Reference!$H:$H,0),0)))),$D1868,
IF(AND(F1868=0,G1868=0,H1868=0,_xlfn.IFNA(MATCH(MID($B1868,5,4),Reference!$H:$H,0),0),LEFT($C1868,4)&lt;&gt;"8865"),$D1868,0)))))</f>
        <v>0</v>
      </c>
      <c r="J1868" s="76">
        <f t="shared" si="167"/>
        <v>7394.7072727272734</v>
      </c>
      <c r="K1868" s="76">
        <f t="shared" si="168"/>
        <v>7394.7072727272734</v>
      </c>
      <c r="L1868" s="76">
        <f t="shared" si="169"/>
        <v>0</v>
      </c>
      <c r="M1868" s="14" t="str">
        <f>IFERROR(IFERROR(INDEX(Reference!$C:$C,MATCH(VALUE(LEFT(B1868,(FIND("-",B1868,1)-1))),Reference!$B:$B,0)),INDEX(Reference!$C:$C,MATCH((LEFT(B1868,(FIND("-",B1868,1)-1))),Reference!$B:$B,0))),IFERROR(IF(FIND("-",B1868),"Asset Management",""),""))</f>
        <v>Asset Management</v>
      </c>
      <c r="N1868" s="14" t="str">
        <f>_xlfn.IFNA(INDEX(Reference!$M:$N,MATCH($C1868,Reference!$M:$M,0),2),"Exclude")</f>
        <v>NonUnion Labor</v>
      </c>
      <c r="O1868" s="14" t="str">
        <f>VLOOKUP(X1868,'Department Detail'!$A$2:$F$5748,5,FALSE)</f>
        <v>Line &amp; Meter Operations</v>
      </c>
      <c r="W1868" s="26"/>
      <c r="X1868" t="s">
        <v>869</v>
      </c>
    </row>
    <row r="1869" spans="2:24" ht="15" thickBot="1" x14ac:dyDescent="0.35">
      <c r="B1869" s="57" t="s">
        <v>871</v>
      </c>
      <c r="C1869" s="57" t="s">
        <v>185</v>
      </c>
      <c r="D1869" s="193">
        <v>13229.84</v>
      </c>
      <c r="F1869" s="76">
        <f>IF(AND(LEFT($C1869,4)&lt;&gt;"8310")*OR(_xlfn.IFNA(MATCH(LEFT($B1869,8),Reference!$E:$E,0),0),(_xlfn.IFNA(MATCH(MID($B1869,5,4),Reference!$E:$E,0),0))),$D1869,)</f>
        <v>0</v>
      </c>
      <c r="G1869" s="76">
        <f t="shared" si="165"/>
        <v>0</v>
      </c>
      <c r="H1869" s="76">
        <f t="shared" si="166"/>
        <v>0</v>
      </c>
      <c r="I1869" s="194">
        <f>IF(AND(F1869=0,G1869=0,H1869=0,_xlfn.IFNA(MATCH(LEFT($B1869,8),Reference!$G:$G,0),0)),0,
IF(AND(F1869=0,G1869=0,H1869=0,_xlfn.IFNA(MATCH(LEFT($B1869,8),Reference!$H:$H,0),0)),$D1869,
IF(AND(F1869=0,G1869=0,H1869=0,_xlfn.IFNA(MATCH(LEFT($C1869,4),Reference!$H:$H,0),0)),$D1869,
IF((AND(F1869=0,G1869=0,H1869=0,(_xlfn.IFNA(MATCH(LEFT($B1869,4),Reference!$H:$H,0),0)))),$D1869,
IF(AND(F1869=0,G1869=0,H1869=0,_xlfn.IFNA(MATCH(MID($B1869,5,4),Reference!$H:$H,0),0),LEFT($C1869,4)&lt;&gt;"8865"),$D1869,0)))))</f>
        <v>0</v>
      </c>
      <c r="J1869" s="76">
        <f t="shared" si="167"/>
        <v>13229.84</v>
      </c>
      <c r="K1869" s="76">
        <f t="shared" si="168"/>
        <v>13229.84</v>
      </c>
      <c r="L1869" s="76">
        <f t="shared" si="169"/>
        <v>0</v>
      </c>
      <c r="M1869" s="14" t="str">
        <f>IFERROR(IFERROR(INDEX(Reference!$C:$C,MATCH(VALUE(LEFT(B1869,(FIND("-",B1869,1)-1))),Reference!$B:$B,0)),INDEX(Reference!$C:$C,MATCH((LEFT(B1869,(FIND("-",B1869,1)-1))),Reference!$B:$B,0))),IFERROR(IF(FIND("-",B1869),"Asset Management",""),""))</f>
        <v>Asset Management</v>
      </c>
      <c r="N1869" s="14" t="str">
        <f>_xlfn.IFNA(INDEX(Reference!$M:$N,MATCH($C1869,Reference!$M:$M,0),2),"Exclude")</f>
        <v>NonUnion Labor</v>
      </c>
      <c r="O1869" s="14" t="str">
        <f>VLOOKUP(X1869,'Department Detail'!$A$2:$F$5748,5,FALSE)</f>
        <v>Line &amp; Meter Operations</v>
      </c>
      <c r="W1869" s="26"/>
      <c r="X1869" t="s">
        <v>872</v>
      </c>
    </row>
    <row r="1870" spans="2:24" ht="15" thickBot="1" x14ac:dyDescent="0.35">
      <c r="B1870" s="57" t="s">
        <v>873</v>
      </c>
      <c r="C1870" s="57" t="s">
        <v>185</v>
      </c>
      <c r="D1870" s="193">
        <v>66180.850909090906</v>
      </c>
      <c r="F1870" s="76">
        <f>IF(AND(LEFT($C1870,4)&lt;&gt;"8310")*OR(_xlfn.IFNA(MATCH(LEFT($B1870,8),Reference!$E:$E,0),0),(_xlfn.IFNA(MATCH(MID($B1870,5,4),Reference!$E:$E,0),0))),$D1870,)</f>
        <v>0</v>
      </c>
      <c r="G1870" s="76">
        <f t="shared" si="165"/>
        <v>0</v>
      </c>
      <c r="H1870" s="76">
        <f t="shared" si="166"/>
        <v>0</v>
      </c>
      <c r="I1870" s="194">
        <f>IF(AND(F1870=0,G1870=0,H1870=0,_xlfn.IFNA(MATCH(LEFT($B1870,8),Reference!$G:$G,0),0)),0,
IF(AND(F1870=0,G1870=0,H1870=0,_xlfn.IFNA(MATCH(LEFT($B1870,8),Reference!$H:$H,0),0)),$D1870,
IF(AND(F1870=0,G1870=0,H1870=0,_xlfn.IFNA(MATCH(LEFT($C1870,4),Reference!$H:$H,0),0)),$D1870,
IF((AND(F1870=0,G1870=0,H1870=0,(_xlfn.IFNA(MATCH(LEFT($B1870,4),Reference!$H:$H,0),0)))),$D1870,
IF(AND(F1870=0,G1870=0,H1870=0,_xlfn.IFNA(MATCH(MID($B1870,5,4),Reference!$H:$H,0),0),LEFT($C1870,4)&lt;&gt;"8865"),$D1870,0)))))</f>
        <v>0</v>
      </c>
      <c r="J1870" s="76">
        <f t="shared" si="167"/>
        <v>66180.850909090906</v>
      </c>
      <c r="K1870" s="76">
        <f t="shared" si="168"/>
        <v>66180.850909090906</v>
      </c>
      <c r="L1870" s="76">
        <f t="shared" si="169"/>
        <v>0</v>
      </c>
      <c r="M1870" s="14" t="str">
        <f>IFERROR(IFERROR(INDEX(Reference!$C:$C,MATCH(VALUE(LEFT(B1870,(FIND("-",B1870,1)-1))),Reference!$B:$B,0)),INDEX(Reference!$C:$C,MATCH((LEFT(B1870,(FIND("-",B1870,1)-1))),Reference!$B:$B,0))),IFERROR(IF(FIND("-",B1870),"Asset Management",""),""))</f>
        <v>Asset Management</v>
      </c>
      <c r="N1870" s="14" t="str">
        <f>_xlfn.IFNA(INDEX(Reference!$M:$N,MATCH($C1870,Reference!$M:$M,0),2),"Exclude")</f>
        <v>NonUnion Labor</v>
      </c>
      <c r="O1870" s="14" t="str">
        <f>VLOOKUP(X1870,'Department Detail'!$A$2:$F$5748,5,FALSE)</f>
        <v>Line &amp; Meter Operations</v>
      </c>
      <c r="W1870" s="26"/>
      <c r="X1870" t="s">
        <v>872</v>
      </c>
    </row>
    <row r="1871" spans="2:24" ht="15" thickBot="1" x14ac:dyDescent="0.35">
      <c r="B1871" s="57" t="s">
        <v>874</v>
      </c>
      <c r="C1871" s="57" t="s">
        <v>185</v>
      </c>
      <c r="D1871" s="193">
        <v>168.27999999999997</v>
      </c>
      <c r="F1871" s="76">
        <f>IF(AND(LEFT($C1871,4)&lt;&gt;"8310")*OR(_xlfn.IFNA(MATCH(LEFT($B1871,8),Reference!$E:$E,0),0),(_xlfn.IFNA(MATCH(MID($B1871,5,4),Reference!$E:$E,0),0))),$D1871,)</f>
        <v>0</v>
      </c>
      <c r="G1871" s="76">
        <f t="shared" si="165"/>
        <v>0</v>
      </c>
      <c r="H1871" s="76">
        <f t="shared" si="166"/>
        <v>0</v>
      </c>
      <c r="I1871" s="194">
        <f>IF(AND(F1871=0,G1871=0,H1871=0,_xlfn.IFNA(MATCH(LEFT($B1871,8),Reference!$G:$G,0),0)),0,
IF(AND(F1871=0,G1871=0,H1871=0,_xlfn.IFNA(MATCH(LEFT($B1871,8),Reference!$H:$H,0),0)),$D1871,
IF(AND(F1871=0,G1871=0,H1871=0,_xlfn.IFNA(MATCH(LEFT($C1871,4),Reference!$H:$H,0),0)),$D1871,
IF((AND(F1871=0,G1871=0,H1871=0,(_xlfn.IFNA(MATCH(LEFT($B1871,4),Reference!$H:$H,0),0)))),$D1871,
IF(AND(F1871=0,G1871=0,H1871=0,_xlfn.IFNA(MATCH(MID($B1871,5,4),Reference!$H:$H,0),0),LEFT($C1871,4)&lt;&gt;"8865"),$D1871,0)))))</f>
        <v>0</v>
      </c>
      <c r="J1871" s="76">
        <f t="shared" si="167"/>
        <v>168.27999999999997</v>
      </c>
      <c r="K1871" s="76">
        <f t="shared" si="168"/>
        <v>168.27999999999997</v>
      </c>
      <c r="L1871" s="76">
        <f t="shared" si="169"/>
        <v>0</v>
      </c>
      <c r="M1871" s="14" t="str">
        <f>IFERROR(IFERROR(INDEX(Reference!$C:$C,MATCH(VALUE(LEFT(B1871,(FIND("-",B1871,1)-1))),Reference!$B:$B,0)),INDEX(Reference!$C:$C,MATCH((LEFT(B1871,(FIND("-",B1871,1)-1))),Reference!$B:$B,0))),IFERROR(IF(FIND("-",B1871),"Asset Management",""),""))</f>
        <v>Asset Management</v>
      </c>
      <c r="N1871" s="14" t="str">
        <f>_xlfn.IFNA(INDEX(Reference!$M:$N,MATCH($C1871,Reference!$M:$M,0),2),"Exclude")</f>
        <v>NonUnion Labor</v>
      </c>
      <c r="O1871" s="14" t="str">
        <f>VLOOKUP(X1871,'Department Detail'!$A$2:$F$5748,5,FALSE)</f>
        <v>Line &amp; Meter Operations</v>
      </c>
      <c r="W1871" s="26"/>
      <c r="X1871" t="s">
        <v>875</v>
      </c>
    </row>
    <row r="1872" spans="2:24" ht="15" thickBot="1" x14ac:dyDescent="0.35">
      <c r="B1872" s="57" t="s">
        <v>876</v>
      </c>
      <c r="C1872" s="57" t="s">
        <v>185</v>
      </c>
      <c r="D1872" s="193">
        <v>40756.240000000005</v>
      </c>
      <c r="F1872" s="76">
        <f>IF(AND(LEFT($C1872,4)&lt;&gt;"8310")*OR(_xlfn.IFNA(MATCH(LEFT($B1872,8),Reference!$E:$E,0),0),(_xlfn.IFNA(MATCH(MID($B1872,5,4),Reference!$E:$E,0),0))),$D1872,)</f>
        <v>0</v>
      </c>
      <c r="G1872" s="76">
        <f t="shared" si="165"/>
        <v>0</v>
      </c>
      <c r="H1872" s="76">
        <f t="shared" si="166"/>
        <v>0</v>
      </c>
      <c r="I1872" s="194">
        <f>IF(AND(F1872=0,G1872=0,H1872=0,_xlfn.IFNA(MATCH(LEFT($B1872,8),Reference!$G:$G,0),0)),0,
IF(AND(F1872=0,G1872=0,H1872=0,_xlfn.IFNA(MATCH(LEFT($B1872,8),Reference!$H:$H,0),0)),$D1872,
IF(AND(F1872=0,G1872=0,H1872=0,_xlfn.IFNA(MATCH(LEFT($C1872,4),Reference!$H:$H,0),0)),$D1872,
IF((AND(F1872=0,G1872=0,H1872=0,(_xlfn.IFNA(MATCH(LEFT($B1872,4),Reference!$H:$H,0),0)))),$D1872,
IF(AND(F1872=0,G1872=0,H1872=0,_xlfn.IFNA(MATCH(MID($B1872,5,4),Reference!$H:$H,0),0),LEFT($C1872,4)&lt;&gt;"8865"),$D1872,0)))))</f>
        <v>0</v>
      </c>
      <c r="J1872" s="76">
        <f t="shared" si="167"/>
        <v>40756.240000000005</v>
      </c>
      <c r="K1872" s="76">
        <f t="shared" si="168"/>
        <v>40756.240000000005</v>
      </c>
      <c r="L1872" s="76">
        <f t="shared" si="169"/>
        <v>0</v>
      </c>
      <c r="M1872" s="14" t="str">
        <f>IFERROR(IFERROR(INDEX(Reference!$C:$C,MATCH(VALUE(LEFT(B1872,(FIND("-",B1872,1)-1))),Reference!$B:$B,0)),INDEX(Reference!$C:$C,MATCH((LEFT(B1872,(FIND("-",B1872,1)-1))),Reference!$B:$B,0))),IFERROR(IF(FIND("-",B1872),"Asset Management",""),""))</f>
        <v>Asset Management</v>
      </c>
      <c r="N1872" s="14" t="str">
        <f>_xlfn.IFNA(INDEX(Reference!$M:$N,MATCH($C1872,Reference!$M:$M,0),2),"Exclude")</f>
        <v>NonUnion Labor</v>
      </c>
      <c r="O1872" s="14" t="str">
        <f>VLOOKUP(X1872,'Department Detail'!$A$2:$F$5748,5,FALSE)</f>
        <v>Line &amp; Meter Operations</v>
      </c>
      <c r="W1872" s="26"/>
      <c r="X1872" t="s">
        <v>875</v>
      </c>
    </row>
    <row r="1873" spans="2:24" ht="15" thickBot="1" x14ac:dyDescent="0.35">
      <c r="B1873" s="57" t="s">
        <v>877</v>
      </c>
      <c r="C1873" s="57" t="s">
        <v>185</v>
      </c>
      <c r="D1873" s="193">
        <v>2359.0818181818186</v>
      </c>
      <c r="F1873" s="76">
        <f>IF(AND(LEFT($C1873,4)&lt;&gt;"8310")*OR(_xlfn.IFNA(MATCH(LEFT($B1873,8),Reference!$E:$E,0),0),(_xlfn.IFNA(MATCH(MID($B1873,5,4),Reference!$E:$E,0),0))),$D1873,)</f>
        <v>0</v>
      </c>
      <c r="G1873" s="76">
        <f t="shared" si="165"/>
        <v>0</v>
      </c>
      <c r="H1873" s="76">
        <f t="shared" si="166"/>
        <v>0</v>
      </c>
      <c r="I1873" s="194">
        <f>IF(AND(F1873=0,G1873=0,H1873=0,_xlfn.IFNA(MATCH(LEFT($B1873,8),Reference!$G:$G,0),0)),0,
IF(AND(F1873=0,G1873=0,H1873=0,_xlfn.IFNA(MATCH(LEFT($B1873,8),Reference!$H:$H,0),0)),$D1873,
IF(AND(F1873=0,G1873=0,H1873=0,_xlfn.IFNA(MATCH(LEFT($C1873,4),Reference!$H:$H,0),0)),$D1873,
IF((AND(F1873=0,G1873=0,H1873=0,(_xlfn.IFNA(MATCH(LEFT($B1873,4),Reference!$H:$H,0),0)))),$D1873,
IF(AND(F1873=0,G1873=0,H1873=0,_xlfn.IFNA(MATCH(MID($B1873,5,4),Reference!$H:$H,0),0),LEFT($C1873,4)&lt;&gt;"8865"),$D1873,0)))))</f>
        <v>0</v>
      </c>
      <c r="J1873" s="76">
        <f t="shared" si="167"/>
        <v>2359.0818181818186</v>
      </c>
      <c r="K1873" s="76">
        <f t="shared" si="168"/>
        <v>2359.0818181818186</v>
      </c>
      <c r="L1873" s="76">
        <f t="shared" si="169"/>
        <v>0</v>
      </c>
      <c r="M1873" s="14" t="str">
        <f>IFERROR(IFERROR(INDEX(Reference!$C:$C,MATCH(VALUE(LEFT(B1873,(FIND("-",B1873,1)-1))),Reference!$B:$B,0)),INDEX(Reference!$C:$C,MATCH((LEFT(B1873,(FIND("-",B1873,1)-1))),Reference!$B:$B,0))),IFERROR(IF(FIND("-",B1873),"Asset Management",""),""))</f>
        <v>Asset Management</v>
      </c>
      <c r="N1873" s="14" t="str">
        <f>_xlfn.IFNA(INDEX(Reference!$M:$N,MATCH($C1873,Reference!$M:$M,0),2),"Exclude")</f>
        <v>NonUnion Labor</v>
      </c>
      <c r="O1873" s="14" t="str">
        <f>VLOOKUP(X1873,'Department Detail'!$A$2:$F$5748,5,FALSE)</f>
        <v>Line &amp; Meter Operations</v>
      </c>
      <c r="W1873" s="26"/>
      <c r="X1873" t="s">
        <v>878</v>
      </c>
    </row>
    <row r="1874" spans="2:24" ht="15" thickBot="1" x14ac:dyDescent="0.35">
      <c r="B1874" s="57" t="s">
        <v>879</v>
      </c>
      <c r="C1874" s="57" t="s">
        <v>185</v>
      </c>
      <c r="D1874" s="193">
        <v>33643.837272727273</v>
      </c>
      <c r="F1874" s="76">
        <f>IF(AND(LEFT($C1874,4)&lt;&gt;"8310")*OR(_xlfn.IFNA(MATCH(LEFT($B1874,8),Reference!$E:$E,0),0),(_xlfn.IFNA(MATCH(MID($B1874,5,4),Reference!$E:$E,0),0))),$D1874,)</f>
        <v>0</v>
      </c>
      <c r="G1874" s="76">
        <f t="shared" si="165"/>
        <v>0</v>
      </c>
      <c r="H1874" s="76">
        <f t="shared" si="166"/>
        <v>0</v>
      </c>
      <c r="I1874" s="194">
        <f>IF(AND(F1874=0,G1874=0,H1874=0,_xlfn.IFNA(MATCH(LEFT($B1874,8),Reference!$G:$G,0),0)),0,
IF(AND(F1874=0,G1874=0,H1874=0,_xlfn.IFNA(MATCH(LEFT($B1874,8),Reference!$H:$H,0),0)),$D1874,
IF(AND(F1874=0,G1874=0,H1874=0,_xlfn.IFNA(MATCH(LEFT($C1874,4),Reference!$H:$H,0),0)),$D1874,
IF((AND(F1874=0,G1874=0,H1874=0,(_xlfn.IFNA(MATCH(LEFT($B1874,4),Reference!$H:$H,0),0)))),$D1874,
IF(AND(F1874=0,G1874=0,H1874=0,_xlfn.IFNA(MATCH(MID($B1874,5,4),Reference!$H:$H,0),0),LEFT($C1874,4)&lt;&gt;"8865"),$D1874,0)))))</f>
        <v>0</v>
      </c>
      <c r="J1874" s="76">
        <f t="shared" si="167"/>
        <v>33643.837272727273</v>
      </c>
      <c r="K1874" s="76">
        <f t="shared" si="168"/>
        <v>33643.837272727273</v>
      </c>
      <c r="L1874" s="76">
        <f t="shared" si="169"/>
        <v>0</v>
      </c>
      <c r="M1874" s="14" t="str">
        <f>IFERROR(IFERROR(INDEX(Reference!$C:$C,MATCH(VALUE(LEFT(B1874,(FIND("-",B1874,1)-1))),Reference!$B:$B,0)),INDEX(Reference!$C:$C,MATCH((LEFT(B1874,(FIND("-",B1874,1)-1))),Reference!$B:$B,0))),IFERROR(IF(FIND("-",B1874),"Asset Management",""),""))</f>
        <v>Asset Management</v>
      </c>
      <c r="N1874" s="14" t="str">
        <f>_xlfn.IFNA(INDEX(Reference!$M:$N,MATCH($C1874,Reference!$M:$M,0),2),"Exclude")</f>
        <v>NonUnion Labor</v>
      </c>
      <c r="O1874" s="14" t="str">
        <f>VLOOKUP(X1874,'Department Detail'!$A$2:$F$5748,5,FALSE)</f>
        <v>Line &amp; Meter Operations</v>
      </c>
      <c r="W1874" s="26"/>
      <c r="X1874" t="s">
        <v>878</v>
      </c>
    </row>
    <row r="1875" spans="2:24" ht="15" thickBot="1" x14ac:dyDescent="0.35">
      <c r="B1875" s="57" t="s">
        <v>880</v>
      </c>
      <c r="C1875" s="57" t="s">
        <v>185</v>
      </c>
      <c r="D1875" s="193">
        <v>127.29</v>
      </c>
      <c r="F1875" s="76">
        <f>IF(AND(LEFT($C1875,4)&lt;&gt;"8310")*OR(_xlfn.IFNA(MATCH(LEFT($B1875,8),Reference!$E:$E,0),0),(_xlfn.IFNA(MATCH(MID($B1875,5,4),Reference!$E:$E,0),0))),$D1875,)</f>
        <v>0</v>
      </c>
      <c r="G1875" s="76">
        <f t="shared" si="165"/>
        <v>0</v>
      </c>
      <c r="H1875" s="76">
        <f t="shared" si="166"/>
        <v>0</v>
      </c>
      <c r="I1875" s="194">
        <f>IF(AND(F1875=0,G1875=0,H1875=0,_xlfn.IFNA(MATCH(LEFT($B1875,8),Reference!$G:$G,0),0)),0,
IF(AND(F1875=0,G1875=0,H1875=0,_xlfn.IFNA(MATCH(LEFT($B1875,8),Reference!$H:$H,0),0)),$D1875,
IF(AND(F1875=0,G1875=0,H1875=0,_xlfn.IFNA(MATCH(LEFT($C1875,4),Reference!$H:$H,0),0)),$D1875,
IF((AND(F1875=0,G1875=0,H1875=0,(_xlfn.IFNA(MATCH(LEFT($B1875,4),Reference!$H:$H,0),0)))),$D1875,
IF(AND(F1875=0,G1875=0,H1875=0,_xlfn.IFNA(MATCH(MID($B1875,5,4),Reference!$H:$H,0),0),LEFT($C1875,4)&lt;&gt;"8865"),$D1875,0)))))</f>
        <v>0</v>
      </c>
      <c r="J1875" s="76">
        <f t="shared" si="167"/>
        <v>127.29</v>
      </c>
      <c r="K1875" s="76">
        <f t="shared" si="168"/>
        <v>127.29</v>
      </c>
      <c r="L1875" s="76">
        <f t="shared" si="169"/>
        <v>0</v>
      </c>
      <c r="M1875" s="14" t="str">
        <f>IFERROR(IFERROR(INDEX(Reference!$C:$C,MATCH(VALUE(LEFT(B1875,(FIND("-",B1875,1)-1))),Reference!$B:$B,0)),INDEX(Reference!$C:$C,MATCH((LEFT(B1875,(FIND("-",B1875,1)-1))),Reference!$B:$B,0))),IFERROR(IF(FIND("-",B1875),"Asset Management",""),""))</f>
        <v>Asset Management</v>
      </c>
      <c r="N1875" s="14" t="str">
        <f>_xlfn.IFNA(INDEX(Reference!$M:$N,MATCH($C1875,Reference!$M:$M,0),2),"Exclude")</f>
        <v>NonUnion Labor</v>
      </c>
      <c r="O1875" s="14" t="str">
        <f>VLOOKUP(X1875,'Department Detail'!$A$2:$F$5748,5,FALSE)</f>
        <v>Line &amp; Meter Operations</v>
      </c>
      <c r="W1875" s="26"/>
      <c r="X1875" t="s">
        <v>881</v>
      </c>
    </row>
    <row r="1876" spans="2:24" ht="15" thickBot="1" x14ac:dyDescent="0.35">
      <c r="B1876" s="57" t="s">
        <v>882</v>
      </c>
      <c r="C1876" s="57" t="s">
        <v>185</v>
      </c>
      <c r="D1876" s="193">
        <v>161.21272727272728</v>
      </c>
      <c r="F1876" s="76">
        <f>IF(AND(LEFT($C1876,4)&lt;&gt;"8310")*OR(_xlfn.IFNA(MATCH(LEFT($B1876,8),Reference!$E:$E,0),0),(_xlfn.IFNA(MATCH(MID($B1876,5,4),Reference!$E:$E,0),0))),$D1876,)</f>
        <v>0</v>
      </c>
      <c r="G1876" s="76">
        <f t="shared" si="165"/>
        <v>0</v>
      </c>
      <c r="H1876" s="76">
        <f t="shared" si="166"/>
        <v>0</v>
      </c>
      <c r="I1876" s="194">
        <f>IF(AND(F1876=0,G1876=0,H1876=0,_xlfn.IFNA(MATCH(LEFT($B1876,8),Reference!$G:$G,0),0)),0,
IF(AND(F1876=0,G1876=0,H1876=0,_xlfn.IFNA(MATCH(LEFT($B1876,8),Reference!$H:$H,0),0)),$D1876,
IF(AND(F1876=0,G1876=0,H1876=0,_xlfn.IFNA(MATCH(LEFT($C1876,4),Reference!$H:$H,0),0)),$D1876,
IF((AND(F1876=0,G1876=0,H1876=0,(_xlfn.IFNA(MATCH(LEFT($B1876,4),Reference!$H:$H,0),0)))),$D1876,
IF(AND(F1876=0,G1876=0,H1876=0,_xlfn.IFNA(MATCH(MID($B1876,5,4),Reference!$H:$H,0),0),LEFT($C1876,4)&lt;&gt;"8865"),$D1876,0)))))</f>
        <v>0</v>
      </c>
      <c r="J1876" s="76">
        <f t="shared" si="167"/>
        <v>161.21272727272728</v>
      </c>
      <c r="K1876" s="76">
        <f t="shared" si="168"/>
        <v>161.21272727272728</v>
      </c>
      <c r="L1876" s="76">
        <f t="shared" si="169"/>
        <v>0</v>
      </c>
      <c r="M1876" s="14" t="str">
        <f>IFERROR(IFERROR(INDEX(Reference!$C:$C,MATCH(VALUE(LEFT(B1876,(FIND("-",B1876,1)-1))),Reference!$B:$B,0)),INDEX(Reference!$C:$C,MATCH((LEFT(B1876,(FIND("-",B1876,1)-1))),Reference!$B:$B,0))),IFERROR(IF(FIND("-",B1876),"Asset Management",""),""))</f>
        <v>Asset Management</v>
      </c>
      <c r="N1876" s="14" t="str">
        <f>_xlfn.IFNA(INDEX(Reference!$M:$N,MATCH($C1876,Reference!$M:$M,0),2),"Exclude")</f>
        <v>NonUnion Labor</v>
      </c>
      <c r="O1876" s="14" t="str">
        <f>VLOOKUP(X1876,'Department Detail'!$A$2:$F$5748,5,FALSE)</f>
        <v>Line &amp; Meter Operations</v>
      </c>
      <c r="W1876" s="26"/>
      <c r="X1876" t="s">
        <v>881</v>
      </c>
    </row>
    <row r="1877" spans="2:24" ht="15" thickBot="1" x14ac:dyDescent="0.35">
      <c r="B1877" s="57" t="s">
        <v>883</v>
      </c>
      <c r="C1877" s="57" t="s">
        <v>185</v>
      </c>
      <c r="D1877" s="193">
        <v>31165.35</v>
      </c>
      <c r="F1877" s="76">
        <f>IF(AND(LEFT($C1877,4)&lt;&gt;"8310")*OR(_xlfn.IFNA(MATCH(LEFT($B1877,8),Reference!$E:$E,0),0),(_xlfn.IFNA(MATCH(MID($B1877,5,4),Reference!$E:$E,0),0))),$D1877,)</f>
        <v>0</v>
      </c>
      <c r="G1877" s="76">
        <f t="shared" si="165"/>
        <v>0</v>
      </c>
      <c r="H1877" s="76">
        <f t="shared" si="166"/>
        <v>0</v>
      </c>
      <c r="I1877" s="194">
        <f>IF(AND(F1877=0,G1877=0,H1877=0,_xlfn.IFNA(MATCH(LEFT($B1877,8),Reference!$G:$G,0),0)),0,
IF(AND(F1877=0,G1877=0,H1877=0,_xlfn.IFNA(MATCH(LEFT($B1877,8),Reference!$H:$H,0),0)),$D1877,
IF(AND(F1877=0,G1877=0,H1877=0,_xlfn.IFNA(MATCH(LEFT($C1877,4),Reference!$H:$H,0),0)),$D1877,
IF((AND(F1877=0,G1877=0,H1877=0,(_xlfn.IFNA(MATCH(LEFT($B1877,4),Reference!$H:$H,0),0)))),$D1877,
IF(AND(F1877=0,G1877=0,H1877=0,_xlfn.IFNA(MATCH(MID($B1877,5,4),Reference!$H:$H,0),0),LEFT($C1877,4)&lt;&gt;"8865"),$D1877,0)))))</f>
        <v>0</v>
      </c>
      <c r="J1877" s="76">
        <f t="shared" si="167"/>
        <v>31165.35</v>
      </c>
      <c r="K1877" s="76">
        <f t="shared" si="168"/>
        <v>31165.35</v>
      </c>
      <c r="L1877" s="76">
        <f t="shared" si="169"/>
        <v>0</v>
      </c>
      <c r="M1877" s="14" t="str">
        <f>IFERROR(IFERROR(INDEX(Reference!$C:$C,MATCH(VALUE(LEFT(B1877,(FIND("-",B1877,1)-1))),Reference!$B:$B,0)),INDEX(Reference!$C:$C,MATCH((LEFT(B1877,(FIND("-",B1877,1)-1))),Reference!$B:$B,0))),IFERROR(IF(FIND("-",B1877),"Asset Management",""),""))</f>
        <v>Asset Management</v>
      </c>
      <c r="N1877" s="14" t="str">
        <f>_xlfn.IFNA(INDEX(Reference!$M:$N,MATCH($C1877,Reference!$M:$M,0),2),"Exclude")</f>
        <v>NonUnion Labor</v>
      </c>
      <c r="O1877" s="14" t="str">
        <f>VLOOKUP(X1877,'Department Detail'!$A$2:$F$5748,5,FALSE)</f>
        <v>Line &amp; Meter Operations</v>
      </c>
      <c r="W1877" s="26"/>
      <c r="X1877" t="s">
        <v>881</v>
      </c>
    </row>
    <row r="1878" spans="2:24" ht="15" thickBot="1" x14ac:dyDescent="0.35">
      <c r="B1878" s="57" t="s">
        <v>884</v>
      </c>
      <c r="C1878" s="57" t="s">
        <v>185</v>
      </c>
      <c r="D1878" s="193">
        <v>11996.45</v>
      </c>
      <c r="F1878" s="76">
        <f>IF(AND(LEFT($C1878,4)&lt;&gt;"8310")*OR(_xlfn.IFNA(MATCH(LEFT($B1878,8),Reference!$E:$E,0),0),(_xlfn.IFNA(MATCH(MID($B1878,5,4),Reference!$E:$E,0),0))),$D1878,)</f>
        <v>0</v>
      </c>
      <c r="G1878" s="76">
        <f t="shared" si="165"/>
        <v>0</v>
      </c>
      <c r="H1878" s="76">
        <f t="shared" si="166"/>
        <v>0</v>
      </c>
      <c r="I1878" s="194">
        <f>IF(AND(F1878=0,G1878=0,H1878=0,_xlfn.IFNA(MATCH(LEFT($B1878,8),Reference!$G:$G,0),0)),0,
IF(AND(F1878=0,G1878=0,H1878=0,_xlfn.IFNA(MATCH(LEFT($B1878,8),Reference!$H:$H,0),0)),$D1878,
IF(AND(F1878=0,G1878=0,H1878=0,_xlfn.IFNA(MATCH(LEFT($C1878,4),Reference!$H:$H,0),0)),$D1878,
IF((AND(F1878=0,G1878=0,H1878=0,(_xlfn.IFNA(MATCH(LEFT($B1878,4),Reference!$H:$H,0),0)))),$D1878,
IF(AND(F1878=0,G1878=0,H1878=0,_xlfn.IFNA(MATCH(MID($B1878,5,4),Reference!$H:$H,0),0),LEFT($C1878,4)&lt;&gt;"8865"),$D1878,0)))))</f>
        <v>0</v>
      </c>
      <c r="J1878" s="76">
        <f t="shared" si="167"/>
        <v>11996.45</v>
      </c>
      <c r="K1878" s="76">
        <f t="shared" si="168"/>
        <v>11996.45</v>
      </c>
      <c r="L1878" s="76">
        <f t="shared" si="169"/>
        <v>0</v>
      </c>
      <c r="M1878" s="14" t="str">
        <f>IFERROR(IFERROR(INDEX(Reference!$C:$C,MATCH(VALUE(LEFT(B1878,(FIND("-",B1878,1)-1))),Reference!$B:$B,0)),INDEX(Reference!$C:$C,MATCH((LEFT(B1878,(FIND("-",B1878,1)-1))),Reference!$B:$B,0))),IFERROR(IF(FIND("-",B1878),"Asset Management",""),""))</f>
        <v>Asset Management</v>
      </c>
      <c r="N1878" s="14" t="str">
        <f>_xlfn.IFNA(INDEX(Reference!$M:$N,MATCH($C1878,Reference!$M:$M,0),2),"Exclude")</f>
        <v>NonUnion Labor</v>
      </c>
      <c r="O1878" s="14" t="str">
        <f>VLOOKUP(X1878,'Department Detail'!$A$2:$F$5748,5,FALSE)</f>
        <v>Transmission Development</v>
      </c>
      <c r="W1878" s="26"/>
      <c r="X1878" t="s">
        <v>885</v>
      </c>
    </row>
    <row r="1879" spans="2:24" ht="15" thickBot="1" x14ac:dyDescent="0.35">
      <c r="B1879" s="57" t="s">
        <v>884</v>
      </c>
      <c r="C1879" s="57" t="s">
        <v>201</v>
      </c>
      <c r="D1879" s="193">
        <v>595</v>
      </c>
      <c r="F1879" s="76">
        <f>IF(AND(LEFT($C1879,4)&lt;&gt;"8310")*OR(_xlfn.IFNA(MATCH(LEFT($B1879,8),Reference!$E:$E,0),0),(_xlfn.IFNA(MATCH(MID($B1879,5,4),Reference!$E:$E,0),0))),$D1879,)</f>
        <v>0</v>
      </c>
      <c r="G1879" s="76">
        <f t="shared" ref="G1879:G1942" si="170">IF(AND(ISNUMBER(SEARCH("5024*",B1879)),(F1879=0)),D1879,)</f>
        <v>0</v>
      </c>
      <c r="H1879" s="76">
        <f t="shared" ref="H1879:H1942" si="171">IF(AND(ISNUMBER(SEARCH("5025*",B1879)),(F1879=0)),D1879,)</f>
        <v>0</v>
      </c>
      <c r="I1879" s="194">
        <f>IF(AND(F1879=0,G1879=0,H1879=0,_xlfn.IFNA(MATCH(LEFT($B1879,8),Reference!$G:$G,0),0)),0,
IF(AND(F1879=0,G1879=0,H1879=0,_xlfn.IFNA(MATCH(LEFT($B1879,8),Reference!$H:$H,0),0)),$D1879,
IF(AND(F1879=0,G1879=0,H1879=0,_xlfn.IFNA(MATCH(LEFT($C1879,4),Reference!$H:$H,0),0)),$D1879,
IF((AND(F1879=0,G1879=0,H1879=0,(_xlfn.IFNA(MATCH(LEFT($B1879,4),Reference!$H:$H,0),0)))),$D1879,
IF(AND(F1879=0,G1879=0,H1879=0,_xlfn.IFNA(MATCH(MID($B1879,5,4),Reference!$H:$H,0),0),LEFT($C1879,4)&lt;&gt;"8865"),$D1879,0)))))</f>
        <v>0</v>
      </c>
      <c r="J1879" s="76">
        <f t="shared" ref="J1879:J1942" si="172">IF(AND(F1879=0,G1879=0,H1879=0,I1879=0),D1879,)</f>
        <v>595</v>
      </c>
      <c r="K1879" s="76">
        <f t="shared" ref="K1879:K1942" si="173">SUM(F1879:J1879)</f>
        <v>595</v>
      </c>
      <c r="L1879" s="76">
        <f t="shared" ref="L1879:L1942" si="174">K1879-D1879</f>
        <v>0</v>
      </c>
      <c r="M1879" s="14" t="str">
        <f>IFERROR(IFERROR(INDEX(Reference!$C:$C,MATCH(VALUE(LEFT(B1879,(FIND("-",B1879,1)-1))),Reference!$B:$B,0)),INDEX(Reference!$C:$C,MATCH((LEFT(B1879,(FIND("-",B1879,1)-1))),Reference!$B:$B,0))),IFERROR(IF(FIND("-",B1879),"Asset Management",""),""))</f>
        <v>Asset Management</v>
      </c>
      <c r="N1879" s="14" t="str">
        <f>_xlfn.IFNA(INDEX(Reference!$M:$N,MATCH($C1879,Reference!$M:$M,0),2),"Exclude")</f>
        <v>Nonlabor</v>
      </c>
      <c r="O1879" s="14" t="str">
        <f>VLOOKUP(X1879,'Department Detail'!$A$2:$F$5748,5,FALSE)</f>
        <v>Transmission Development</v>
      </c>
      <c r="W1879" s="26"/>
      <c r="X1879" t="s">
        <v>885</v>
      </c>
    </row>
    <row r="1880" spans="2:24" ht="15" thickBot="1" x14ac:dyDescent="0.35">
      <c r="B1880" s="57" t="s">
        <v>886</v>
      </c>
      <c r="C1880" s="57" t="s">
        <v>185</v>
      </c>
      <c r="D1880" s="193">
        <v>12178.369999999999</v>
      </c>
      <c r="F1880" s="76">
        <f>IF(AND(LEFT($C1880,4)&lt;&gt;"8310")*OR(_xlfn.IFNA(MATCH(LEFT($B1880,8),Reference!$E:$E,0),0),(_xlfn.IFNA(MATCH(MID($B1880,5,4),Reference!$E:$E,0),0))),$D1880,)</f>
        <v>0</v>
      </c>
      <c r="G1880" s="76">
        <f t="shared" si="170"/>
        <v>0</v>
      </c>
      <c r="H1880" s="76">
        <f t="shared" si="171"/>
        <v>0</v>
      </c>
      <c r="I1880" s="194">
        <f>IF(AND(F1880=0,G1880=0,H1880=0,_xlfn.IFNA(MATCH(LEFT($B1880,8),Reference!$G:$G,0),0)),0,
IF(AND(F1880=0,G1880=0,H1880=0,_xlfn.IFNA(MATCH(LEFT($B1880,8),Reference!$H:$H,0),0)),$D1880,
IF(AND(F1880=0,G1880=0,H1880=0,_xlfn.IFNA(MATCH(LEFT($C1880,4),Reference!$H:$H,0),0)),$D1880,
IF((AND(F1880=0,G1880=0,H1880=0,(_xlfn.IFNA(MATCH(LEFT($B1880,4),Reference!$H:$H,0),0)))),$D1880,
IF(AND(F1880=0,G1880=0,H1880=0,_xlfn.IFNA(MATCH(MID($B1880,5,4),Reference!$H:$H,0),0),LEFT($C1880,4)&lt;&gt;"8865"),$D1880,0)))))</f>
        <v>0</v>
      </c>
      <c r="J1880" s="76">
        <f t="shared" si="172"/>
        <v>12178.369999999999</v>
      </c>
      <c r="K1880" s="76">
        <f t="shared" si="173"/>
        <v>12178.369999999999</v>
      </c>
      <c r="L1880" s="76">
        <f t="shared" si="174"/>
        <v>0</v>
      </c>
      <c r="M1880" s="14" t="str">
        <f>IFERROR(IFERROR(INDEX(Reference!$C:$C,MATCH(VALUE(LEFT(B1880,(FIND("-",B1880,1)-1))),Reference!$B:$B,0)),INDEX(Reference!$C:$C,MATCH((LEFT(B1880,(FIND("-",B1880,1)-1))),Reference!$B:$B,0))),IFERROR(IF(FIND("-",B1880),"Asset Management",""),""))</f>
        <v>Asset Management</v>
      </c>
      <c r="N1880" s="14" t="str">
        <f>_xlfn.IFNA(INDEX(Reference!$M:$N,MATCH($C1880,Reference!$M:$M,0),2),"Exclude")</f>
        <v>NonUnion Labor</v>
      </c>
      <c r="O1880" s="14" t="str">
        <f>VLOOKUP(X1880,'Department Detail'!$A$2:$F$5229,5,FALSE)</f>
        <v>T&amp;D Engineering</v>
      </c>
      <c r="W1880" s="26"/>
      <c r="X1880" t="s">
        <v>638</v>
      </c>
    </row>
    <row r="1881" spans="2:24" ht="15" thickBot="1" x14ac:dyDescent="0.35">
      <c r="B1881" s="57" t="s">
        <v>886</v>
      </c>
      <c r="C1881" s="57" t="s">
        <v>206</v>
      </c>
      <c r="D1881" s="193">
        <v>37.61</v>
      </c>
      <c r="F1881" s="76">
        <f>IF(AND(LEFT($C1881,4)&lt;&gt;"8310")*OR(_xlfn.IFNA(MATCH(LEFT($B1881,8),Reference!$E:$E,0),0),(_xlfn.IFNA(MATCH(MID($B1881,5,4),Reference!$E:$E,0),0))),$D1881,)</f>
        <v>0</v>
      </c>
      <c r="G1881" s="76">
        <f t="shared" si="170"/>
        <v>0</v>
      </c>
      <c r="H1881" s="76">
        <f t="shared" si="171"/>
        <v>0</v>
      </c>
      <c r="I1881" s="194">
        <f>IF(AND(F1881=0,G1881=0,H1881=0,_xlfn.IFNA(MATCH(LEFT($B1881,8),Reference!$G:$G,0),0)),0,
IF(AND(F1881=0,G1881=0,H1881=0,_xlfn.IFNA(MATCH(LEFT($B1881,8),Reference!$H:$H,0),0)),$D1881,
IF(AND(F1881=0,G1881=0,H1881=0,_xlfn.IFNA(MATCH(LEFT($C1881,4),Reference!$H:$H,0),0)),$D1881,
IF((AND(F1881=0,G1881=0,H1881=0,(_xlfn.IFNA(MATCH(LEFT($B1881,4),Reference!$H:$H,0),0)))),$D1881,
IF(AND(F1881=0,G1881=0,H1881=0,_xlfn.IFNA(MATCH(MID($B1881,5,4),Reference!$H:$H,0),0),LEFT($C1881,4)&lt;&gt;"8865"),$D1881,0)))))</f>
        <v>0</v>
      </c>
      <c r="J1881" s="76">
        <f t="shared" si="172"/>
        <v>37.61</v>
      </c>
      <c r="K1881" s="76">
        <f t="shared" si="173"/>
        <v>37.61</v>
      </c>
      <c r="L1881" s="76">
        <f t="shared" si="174"/>
        <v>0</v>
      </c>
      <c r="M1881" s="14" t="str">
        <f>IFERROR(IFERROR(INDEX(Reference!$C:$C,MATCH(VALUE(LEFT(B1881,(FIND("-",B1881,1)-1))),Reference!$B:$B,0)),INDEX(Reference!$C:$C,MATCH((LEFT(B1881,(FIND("-",B1881,1)-1))),Reference!$B:$B,0))),IFERROR(IF(FIND("-",B1881),"Asset Management",""),""))</f>
        <v>Asset Management</v>
      </c>
      <c r="N1881" s="14" t="str">
        <f>_xlfn.IFNA(INDEX(Reference!$M:$N,MATCH($C1881,Reference!$M:$M,0),2),"Exclude")</f>
        <v>Nonlabor</v>
      </c>
      <c r="O1881" s="14" t="str">
        <f>VLOOKUP(X1881,'Department Detail'!$A$2:$F$5229,5,FALSE)</f>
        <v>Asset Management</v>
      </c>
      <c r="W1881" s="26"/>
      <c r="X1881">
        <v>2183</v>
      </c>
    </row>
    <row r="1882" spans="2:24" ht="15" thickBot="1" x14ac:dyDescent="0.35">
      <c r="B1882" s="57" t="s">
        <v>887</v>
      </c>
      <c r="C1882" s="57" t="s">
        <v>185</v>
      </c>
      <c r="D1882" s="193">
        <v>11693.287272727272</v>
      </c>
      <c r="F1882" s="76">
        <f>IF(AND(LEFT($C1882,4)&lt;&gt;"8310")*OR(_xlfn.IFNA(MATCH(LEFT($B1882,8),Reference!$E:$E,0),0),(_xlfn.IFNA(MATCH(MID($B1882,5,4),Reference!$E:$E,0),0))),$D1882,)</f>
        <v>0</v>
      </c>
      <c r="G1882" s="76">
        <f t="shared" si="170"/>
        <v>0</v>
      </c>
      <c r="H1882" s="76">
        <f t="shared" si="171"/>
        <v>0</v>
      </c>
      <c r="I1882" s="194">
        <f>IF(AND(F1882=0,G1882=0,H1882=0,_xlfn.IFNA(MATCH(LEFT($B1882,8),Reference!$G:$G,0),0)),0,
IF(AND(F1882=0,G1882=0,H1882=0,_xlfn.IFNA(MATCH(LEFT($B1882,8),Reference!$H:$H,0),0)),$D1882,
IF(AND(F1882=0,G1882=0,H1882=0,_xlfn.IFNA(MATCH(LEFT($C1882,4),Reference!$H:$H,0),0)),$D1882,
IF((AND(F1882=0,G1882=0,H1882=0,(_xlfn.IFNA(MATCH(LEFT($B1882,4),Reference!$H:$H,0),0)))),$D1882,
IF(AND(F1882=0,G1882=0,H1882=0,_xlfn.IFNA(MATCH(MID($B1882,5,4),Reference!$H:$H,0),0),LEFT($C1882,4)&lt;&gt;"8865"),$D1882,0)))))</f>
        <v>0</v>
      </c>
      <c r="J1882" s="76">
        <f t="shared" si="172"/>
        <v>11693.287272727272</v>
      </c>
      <c r="K1882" s="76">
        <f t="shared" si="173"/>
        <v>11693.287272727272</v>
      </c>
      <c r="L1882" s="76">
        <f t="shared" si="174"/>
        <v>0</v>
      </c>
      <c r="M1882" s="14" t="str">
        <f>IFERROR(IFERROR(INDEX(Reference!$C:$C,MATCH(VALUE(LEFT(B1882,(FIND("-",B1882,1)-1))),Reference!$B:$B,0)),INDEX(Reference!$C:$C,MATCH((LEFT(B1882,(FIND("-",B1882,1)-1))),Reference!$B:$B,0))),IFERROR(IF(FIND("-",B1882),"Asset Management",""),""))</f>
        <v>Asset Management</v>
      </c>
      <c r="N1882" s="14" t="str">
        <f>_xlfn.IFNA(INDEX(Reference!$M:$N,MATCH($C1882,Reference!$M:$M,0),2),"Exclude")</f>
        <v>NonUnion Labor</v>
      </c>
      <c r="O1882" s="14" t="str">
        <f>VLOOKUP(X1882,'Department Detail'!$A$2:$F$5229,5,FALSE)</f>
        <v>Asset Management</v>
      </c>
      <c r="W1882" s="26"/>
      <c r="X1882">
        <v>2183</v>
      </c>
    </row>
    <row r="1883" spans="2:24" ht="15" thickBot="1" x14ac:dyDescent="0.35">
      <c r="B1883" s="57" t="s">
        <v>888</v>
      </c>
      <c r="C1883" s="57" t="s">
        <v>186</v>
      </c>
      <c r="D1883" s="193">
        <v>490.85</v>
      </c>
      <c r="F1883" s="76">
        <f>IF(AND(LEFT($C1883,4)&lt;&gt;"8310")*OR(_xlfn.IFNA(MATCH(LEFT($B1883,8),Reference!$E:$E,0),0),(_xlfn.IFNA(MATCH(MID($B1883,5,4),Reference!$E:$E,0),0))),$D1883,)</f>
        <v>0</v>
      </c>
      <c r="G1883" s="76">
        <f t="shared" si="170"/>
        <v>0</v>
      </c>
      <c r="H1883" s="76">
        <f t="shared" si="171"/>
        <v>0</v>
      </c>
      <c r="I1883" s="194">
        <f>IF(AND(F1883=0,G1883=0,H1883=0,_xlfn.IFNA(MATCH(LEFT($B1883,8),Reference!$G:$G,0),0)),0,
IF(AND(F1883=0,G1883=0,H1883=0,_xlfn.IFNA(MATCH(LEFT($B1883,8),Reference!$H:$H,0),0)),$D1883,
IF(AND(F1883=0,G1883=0,H1883=0,_xlfn.IFNA(MATCH(LEFT($C1883,4),Reference!$H:$H,0),0)),$D1883,
IF((AND(F1883=0,G1883=0,H1883=0,(_xlfn.IFNA(MATCH(LEFT($B1883,4),Reference!$H:$H,0),0)))),$D1883,
IF(AND(F1883=0,G1883=0,H1883=0,_xlfn.IFNA(MATCH(MID($B1883,5,4),Reference!$H:$H,0),0),LEFT($C1883,4)&lt;&gt;"8865"),$D1883,0)))))</f>
        <v>490.85</v>
      </c>
      <c r="J1883" s="76">
        <f t="shared" si="172"/>
        <v>0</v>
      </c>
      <c r="K1883" s="76">
        <f t="shared" si="173"/>
        <v>490.85</v>
      </c>
      <c r="L1883" s="76">
        <f t="shared" si="174"/>
        <v>0</v>
      </c>
      <c r="M1883" s="14" t="str">
        <f>IFERROR(IFERROR(INDEX(Reference!$C:$C,MATCH(VALUE(LEFT(B1883,(FIND("-",B1883,1)-1))),Reference!$B:$B,0)),INDEX(Reference!$C:$C,MATCH((LEFT(B1883,(FIND("-",B1883,1)-1))),Reference!$B:$B,0))),IFERROR(IF(FIND("-",B1883),"Asset Management",""),""))</f>
        <v>Asset Management</v>
      </c>
      <c r="N1883" s="14" t="str">
        <f>_xlfn.IFNA(INDEX(Reference!$M:$N,MATCH($C1883,Reference!$M:$M,0),2),"Exclude")</f>
        <v>Union Labor</v>
      </c>
      <c r="O1883" s="14" t="str">
        <f>VLOOKUP(X1883,'Department Detail'!$A$2:$F$5229,5,FALSE)</f>
        <v>Asset Management</v>
      </c>
      <c r="W1883" s="26"/>
      <c r="X1883">
        <v>2183</v>
      </c>
    </row>
    <row r="1884" spans="2:24" ht="15" thickBot="1" x14ac:dyDescent="0.35">
      <c r="B1884" s="57" t="s">
        <v>889</v>
      </c>
      <c r="C1884" s="57" t="s">
        <v>185</v>
      </c>
      <c r="D1884" s="193">
        <v>116277.10226321037</v>
      </c>
      <c r="F1884" s="76">
        <f>IF(AND(LEFT($C1884,4)&lt;&gt;"8310")*OR(_xlfn.IFNA(MATCH(LEFT($B1884,8),Reference!$E:$E,0),0),(_xlfn.IFNA(MATCH(MID($B1884,5,4),Reference!$E:$E,0),0))),$D1884,)</f>
        <v>116277.10226321037</v>
      </c>
      <c r="G1884" s="76">
        <f t="shared" si="170"/>
        <v>0</v>
      </c>
      <c r="H1884" s="76">
        <f t="shared" si="171"/>
        <v>0</v>
      </c>
      <c r="I1884" s="194">
        <f>IF(AND(F1884=0,G1884=0,H1884=0,_xlfn.IFNA(MATCH(LEFT($B1884,8),Reference!$G:$G,0),0)),0,
IF(AND(F1884=0,G1884=0,H1884=0,_xlfn.IFNA(MATCH(LEFT($B1884,8),Reference!$H:$H,0),0)),$D1884,
IF(AND(F1884=0,G1884=0,H1884=0,_xlfn.IFNA(MATCH(LEFT($C1884,4),Reference!$H:$H,0),0)),$D1884,
IF((AND(F1884=0,G1884=0,H1884=0,(_xlfn.IFNA(MATCH(LEFT($B1884,4),Reference!$H:$H,0),0)))),$D1884,
IF(AND(F1884=0,G1884=0,H1884=0,_xlfn.IFNA(MATCH(MID($B1884,5,4),Reference!$H:$H,0),0),LEFT($C1884,4)&lt;&gt;"8865"),$D1884,0)))))</f>
        <v>0</v>
      </c>
      <c r="J1884" s="76">
        <f t="shared" si="172"/>
        <v>0</v>
      </c>
      <c r="K1884" s="76">
        <f t="shared" si="173"/>
        <v>116277.10226321037</v>
      </c>
      <c r="L1884" s="76">
        <f t="shared" si="174"/>
        <v>0</v>
      </c>
      <c r="M1884" s="14" t="str">
        <f>IFERROR(IFERROR(INDEX(Reference!$C:$C,MATCH(VALUE(LEFT(B1884,(FIND("-",B1884,1)-1))),Reference!$B:$B,0)),INDEX(Reference!$C:$C,MATCH((LEFT(B1884,(FIND("-",B1884,1)-1))),Reference!$B:$B,0))),IFERROR(IF(FIND("-",B1884),"Asset Management",""),""))</f>
        <v>Asset Management</v>
      </c>
      <c r="N1884" s="14" t="str">
        <f>_xlfn.IFNA(INDEX(Reference!$M:$N,MATCH($C1884,Reference!$M:$M,0),2),"Exclude")</f>
        <v>NonUnion Labor</v>
      </c>
      <c r="O1884" s="14" t="str">
        <f>VLOOKUP(X1884,'Department Detail'!$A$2:$F$5229,5,FALSE)</f>
        <v>Asset Management</v>
      </c>
      <c r="W1884" s="26"/>
      <c r="X1884">
        <v>2183</v>
      </c>
    </row>
    <row r="1885" spans="2:24" ht="15" thickBot="1" x14ac:dyDescent="0.35">
      <c r="B1885" s="57" t="s">
        <v>889</v>
      </c>
      <c r="C1885" s="57" t="s">
        <v>186</v>
      </c>
      <c r="D1885" s="193">
        <v>27790.568497392615</v>
      </c>
      <c r="F1885" s="76">
        <f>IF(AND(LEFT($C1885,4)&lt;&gt;"8310")*OR(_xlfn.IFNA(MATCH(LEFT($B1885,8),Reference!$E:$E,0),0),(_xlfn.IFNA(MATCH(MID($B1885,5,4),Reference!$E:$E,0),0))),$D1885,)</f>
        <v>27790.568497392615</v>
      </c>
      <c r="G1885" s="76">
        <f t="shared" si="170"/>
        <v>0</v>
      </c>
      <c r="H1885" s="76">
        <f t="shared" si="171"/>
        <v>0</v>
      </c>
      <c r="I1885" s="194">
        <f>IF(AND(F1885=0,G1885=0,H1885=0,_xlfn.IFNA(MATCH(LEFT($B1885,8),Reference!$G:$G,0),0)),0,
IF(AND(F1885=0,G1885=0,H1885=0,_xlfn.IFNA(MATCH(LEFT($B1885,8),Reference!$H:$H,0),0)),$D1885,
IF(AND(F1885=0,G1885=0,H1885=0,_xlfn.IFNA(MATCH(LEFT($C1885,4),Reference!$H:$H,0),0)),$D1885,
IF((AND(F1885=0,G1885=0,H1885=0,(_xlfn.IFNA(MATCH(LEFT($B1885,4),Reference!$H:$H,0),0)))),$D1885,
IF(AND(F1885=0,G1885=0,H1885=0,_xlfn.IFNA(MATCH(MID($B1885,5,4),Reference!$H:$H,0),0),LEFT($C1885,4)&lt;&gt;"8865"),$D1885,0)))))</f>
        <v>0</v>
      </c>
      <c r="J1885" s="76">
        <f t="shared" si="172"/>
        <v>0</v>
      </c>
      <c r="K1885" s="76">
        <f t="shared" si="173"/>
        <v>27790.568497392615</v>
      </c>
      <c r="L1885" s="76">
        <f t="shared" si="174"/>
        <v>0</v>
      </c>
      <c r="M1885" s="14" t="str">
        <f>IFERROR(IFERROR(INDEX(Reference!$C:$C,MATCH(VALUE(LEFT(B1885,(FIND("-",B1885,1)-1))),Reference!$B:$B,0)),INDEX(Reference!$C:$C,MATCH((LEFT(B1885,(FIND("-",B1885,1)-1))),Reference!$B:$B,0))),IFERROR(IF(FIND("-",B1885),"Asset Management",""),""))</f>
        <v>Asset Management</v>
      </c>
      <c r="N1885" s="14" t="str">
        <f>_xlfn.IFNA(INDEX(Reference!$M:$N,MATCH($C1885,Reference!$M:$M,0),2),"Exclude")</f>
        <v>Union Labor</v>
      </c>
      <c r="O1885" s="14" t="str">
        <f>VLOOKUP(X1885,'Department Detail'!$A$2:$F$5229,5,FALSE)</f>
        <v>Asset Management</v>
      </c>
      <c r="W1885" s="26"/>
      <c r="X1885">
        <v>2183</v>
      </c>
    </row>
    <row r="1886" spans="2:24" ht="15" thickBot="1" x14ac:dyDescent="0.35">
      <c r="B1886" s="57" t="s">
        <v>890</v>
      </c>
      <c r="C1886" s="57" t="s">
        <v>195</v>
      </c>
      <c r="D1886" s="193">
        <v>10200</v>
      </c>
      <c r="F1886" s="76">
        <f>IF(AND(LEFT($C1886,4)&lt;&gt;"8310")*OR(_xlfn.IFNA(MATCH(LEFT($B1886,8),Reference!$E:$E,0),0),(_xlfn.IFNA(MATCH(MID($B1886,5,4),Reference!$E:$E,0),0))),$D1886,)</f>
        <v>0</v>
      </c>
      <c r="G1886" s="76">
        <f t="shared" si="170"/>
        <v>0</v>
      </c>
      <c r="H1886" s="76">
        <f t="shared" si="171"/>
        <v>0</v>
      </c>
      <c r="I1886" s="194">
        <f>IF(AND(F1886=0,G1886=0,H1886=0,_xlfn.IFNA(MATCH(LEFT($B1886,8),Reference!$G:$G,0),0)),0,
IF(AND(F1886=0,G1886=0,H1886=0,_xlfn.IFNA(MATCH(LEFT($B1886,8),Reference!$H:$H,0),0)),$D1886,
IF(AND(F1886=0,G1886=0,H1886=0,_xlfn.IFNA(MATCH(LEFT($C1886,4),Reference!$H:$H,0),0)),$D1886,
IF((AND(F1886=0,G1886=0,H1886=0,(_xlfn.IFNA(MATCH(LEFT($B1886,4),Reference!$H:$H,0),0)))),$D1886,
IF(AND(F1886=0,G1886=0,H1886=0,_xlfn.IFNA(MATCH(MID($B1886,5,4),Reference!$H:$H,0),0),LEFT($C1886,4)&lt;&gt;"8865"),$D1886,0)))))</f>
        <v>0</v>
      </c>
      <c r="J1886" s="76">
        <f t="shared" si="172"/>
        <v>10200</v>
      </c>
      <c r="K1886" s="76">
        <f t="shared" si="173"/>
        <v>10200</v>
      </c>
      <c r="L1886" s="76">
        <f t="shared" si="174"/>
        <v>0</v>
      </c>
      <c r="M1886" s="14" t="str">
        <f>IFERROR(IFERROR(INDEX(Reference!$C:$C,MATCH(VALUE(LEFT(B1886,(FIND("-",B1886,1)-1))),Reference!$B:$B,0)),INDEX(Reference!$C:$C,MATCH((LEFT(B1886,(FIND("-",B1886,1)-1))),Reference!$B:$B,0))),IFERROR(IF(FIND("-",B1886),"Asset Management",""),""))</f>
        <v>Asset Management</v>
      </c>
      <c r="N1886" s="14" t="str">
        <f>_xlfn.IFNA(INDEX(Reference!$M:$N,MATCH($C1886,Reference!$M:$M,0),2),"Exclude")</f>
        <v>NonUnion Labor</v>
      </c>
      <c r="O1886" s="14" t="str">
        <f>VLOOKUP(X1886,'Department Detail'!$A$2:$F$5229,5,FALSE)</f>
        <v>Asset Management</v>
      </c>
      <c r="W1886" s="26"/>
      <c r="X1886">
        <v>2183</v>
      </c>
    </row>
    <row r="1887" spans="2:24" ht="15" thickBot="1" x14ac:dyDescent="0.35">
      <c r="B1887" s="57" t="s">
        <v>891</v>
      </c>
      <c r="C1887" s="57" t="s">
        <v>308</v>
      </c>
      <c r="D1887" s="193">
        <v>-15902.560000000001</v>
      </c>
      <c r="F1887" s="76">
        <f>IF(AND(LEFT($C1887,4)&lt;&gt;"8310")*OR(_xlfn.IFNA(MATCH(LEFT($B1887,8),Reference!$E:$E,0),0),(_xlfn.IFNA(MATCH(MID($B1887,5,4),Reference!$E:$E,0),0))),$D1887,)</f>
        <v>0</v>
      </c>
      <c r="G1887" s="76">
        <f t="shared" si="170"/>
        <v>0</v>
      </c>
      <c r="H1887" s="76">
        <f t="shared" si="171"/>
        <v>0</v>
      </c>
      <c r="I1887" s="194">
        <f>IF(AND(F1887=0,G1887=0,H1887=0,_xlfn.IFNA(MATCH(LEFT($B1887,8),Reference!$G:$G,0),0)),0,
IF(AND(F1887=0,G1887=0,H1887=0,_xlfn.IFNA(MATCH(LEFT($B1887,8),Reference!$H:$H,0),0)),$D1887,
IF(AND(F1887=0,G1887=0,H1887=0,_xlfn.IFNA(MATCH(LEFT($C1887,4),Reference!$H:$H,0),0)),$D1887,
IF((AND(F1887=0,G1887=0,H1887=0,(_xlfn.IFNA(MATCH(LEFT($B1887,4),Reference!$H:$H,0),0)))),$D1887,
IF(AND(F1887=0,G1887=0,H1887=0,_xlfn.IFNA(MATCH(MID($B1887,5,4),Reference!$H:$H,0),0),LEFT($C1887,4)&lt;&gt;"8865"),$D1887,0)))))</f>
        <v>-15902.560000000001</v>
      </c>
      <c r="J1887" s="76">
        <f t="shared" si="172"/>
        <v>0</v>
      </c>
      <c r="K1887" s="76">
        <f t="shared" si="173"/>
        <v>-15902.560000000001</v>
      </c>
      <c r="L1887" s="76">
        <f t="shared" si="174"/>
        <v>0</v>
      </c>
      <c r="M1887" s="14" t="str">
        <f>IFERROR(IFERROR(INDEX(Reference!$C:$C,MATCH(VALUE(LEFT(B1887,(FIND("-",B1887,1)-1))),Reference!$B:$B,0)),INDEX(Reference!$C:$C,MATCH((LEFT(B1887,(FIND("-",B1887,1)-1))),Reference!$B:$B,0))),IFERROR(IF(FIND("-",B1887),"Asset Management",""),""))</f>
        <v>Asset Management</v>
      </c>
      <c r="N1887" s="14" t="str">
        <f>_xlfn.IFNA(INDEX(Reference!$M:$N,MATCH($C1887,Reference!$M:$M,0),2),"Exclude")</f>
        <v>Exclude</v>
      </c>
      <c r="O1887" s="14" t="str">
        <f>VLOOKUP(X1887,'Department Detail'!$A$2:$F$5229,5,FALSE)</f>
        <v>Asset Management</v>
      </c>
      <c r="W1887" s="26"/>
      <c r="X1887">
        <v>2183</v>
      </c>
    </row>
    <row r="1888" spans="2:24" ht="15" thickBot="1" x14ac:dyDescent="0.35">
      <c r="B1888" s="57" t="s">
        <v>892</v>
      </c>
      <c r="C1888" s="57" t="s">
        <v>308</v>
      </c>
      <c r="D1888" s="193">
        <v>-22141.919999999998</v>
      </c>
      <c r="F1888" s="76">
        <f>IF(AND(LEFT($C1888,4)&lt;&gt;"8310")*OR(_xlfn.IFNA(MATCH(LEFT($B1888,8),Reference!$E:$E,0),0),(_xlfn.IFNA(MATCH(MID($B1888,5,4),Reference!$E:$E,0),0))),$D1888,)</f>
        <v>0</v>
      </c>
      <c r="G1888" s="76">
        <f t="shared" si="170"/>
        <v>0</v>
      </c>
      <c r="H1888" s="76">
        <f t="shared" si="171"/>
        <v>0</v>
      </c>
      <c r="I1888" s="194">
        <f>IF(AND(F1888=0,G1888=0,H1888=0,_xlfn.IFNA(MATCH(LEFT($B1888,8),Reference!$G:$G,0),0)),0,
IF(AND(F1888=0,G1888=0,H1888=0,_xlfn.IFNA(MATCH(LEFT($B1888,8),Reference!$H:$H,0),0)),$D1888,
IF(AND(F1888=0,G1888=0,H1888=0,_xlfn.IFNA(MATCH(LEFT($C1888,4),Reference!$H:$H,0),0)),$D1888,
IF((AND(F1888=0,G1888=0,H1888=0,(_xlfn.IFNA(MATCH(LEFT($B1888,4),Reference!$H:$H,0),0)))),$D1888,
IF(AND(F1888=0,G1888=0,H1888=0,_xlfn.IFNA(MATCH(MID($B1888,5,4),Reference!$H:$H,0),0),LEFT($C1888,4)&lt;&gt;"8865"),$D1888,0)))))</f>
        <v>0</v>
      </c>
      <c r="J1888" s="76">
        <f t="shared" si="172"/>
        <v>-22141.919999999998</v>
      </c>
      <c r="K1888" s="76">
        <f t="shared" si="173"/>
        <v>-22141.919999999998</v>
      </c>
      <c r="L1888" s="76">
        <f t="shared" si="174"/>
        <v>0</v>
      </c>
      <c r="M1888" s="14" t="str">
        <f>IFERROR(IFERROR(INDEX(Reference!$C:$C,MATCH(VALUE(LEFT(B1888,(FIND("-",B1888,1)-1))),Reference!$B:$B,0)),INDEX(Reference!$C:$C,MATCH((LEFT(B1888,(FIND("-",B1888,1)-1))),Reference!$B:$B,0))),IFERROR(IF(FIND("-",B1888),"Asset Management",""),""))</f>
        <v>Asset Management</v>
      </c>
      <c r="N1888" s="14" t="str">
        <f>_xlfn.IFNA(INDEX(Reference!$M:$N,MATCH($C1888,Reference!$M:$M,0),2),"Exclude")</f>
        <v>Exclude</v>
      </c>
      <c r="O1888" s="14" t="str">
        <f>VLOOKUP(X1888,'Department Detail'!$A$2:$F$5229,5,FALSE)</f>
        <v>Asset Management</v>
      </c>
      <c r="W1888" s="26"/>
      <c r="X1888">
        <v>2183</v>
      </c>
    </row>
    <row r="1889" spans="2:24" ht="15" thickBot="1" x14ac:dyDescent="0.35">
      <c r="B1889" s="57" t="s">
        <v>893</v>
      </c>
      <c r="C1889" s="57" t="s">
        <v>308</v>
      </c>
      <c r="D1889" s="193">
        <v>-52042.400000000001</v>
      </c>
      <c r="F1889" s="76">
        <f>IF(AND(LEFT($C1889,4)&lt;&gt;"8310")*OR(_xlfn.IFNA(MATCH(LEFT($B1889,8),Reference!$E:$E,0),0),(_xlfn.IFNA(MATCH(MID($B1889,5,4),Reference!$E:$E,0),0))),$D1889,)</f>
        <v>0</v>
      </c>
      <c r="G1889" s="76">
        <f t="shared" si="170"/>
        <v>0</v>
      </c>
      <c r="H1889" s="76">
        <f t="shared" si="171"/>
        <v>0</v>
      </c>
      <c r="I1889" s="194">
        <f>IF(AND(F1889=0,G1889=0,H1889=0,_xlfn.IFNA(MATCH(LEFT($B1889,8),Reference!$G:$G,0),0)),0,
IF(AND(F1889=0,G1889=0,H1889=0,_xlfn.IFNA(MATCH(LEFT($B1889,8),Reference!$H:$H,0),0)),$D1889,
IF(AND(F1889=0,G1889=0,H1889=0,_xlfn.IFNA(MATCH(LEFT($C1889,4),Reference!$H:$H,0),0)),$D1889,
IF((AND(F1889=0,G1889=0,H1889=0,(_xlfn.IFNA(MATCH(LEFT($B1889,4),Reference!$H:$H,0),0)))),$D1889,
IF(AND(F1889=0,G1889=0,H1889=0,_xlfn.IFNA(MATCH(MID($B1889,5,4),Reference!$H:$H,0),0),LEFT($C1889,4)&lt;&gt;"8865"),$D1889,0)))))</f>
        <v>0</v>
      </c>
      <c r="J1889" s="76">
        <f t="shared" si="172"/>
        <v>-52042.400000000001</v>
      </c>
      <c r="K1889" s="76">
        <f t="shared" si="173"/>
        <v>-52042.400000000001</v>
      </c>
      <c r="L1889" s="76">
        <f t="shared" si="174"/>
        <v>0</v>
      </c>
      <c r="M1889" s="14" t="str">
        <f>IFERROR(IFERROR(INDEX(Reference!$C:$C,MATCH(VALUE(LEFT(B1889,(FIND("-",B1889,1)-1))),Reference!$B:$B,0)),INDEX(Reference!$C:$C,MATCH((LEFT(B1889,(FIND("-",B1889,1)-1))),Reference!$B:$B,0))),IFERROR(IF(FIND("-",B1889),"Asset Management",""),""))</f>
        <v>Asset Management</v>
      </c>
      <c r="N1889" s="14" t="str">
        <f>_xlfn.IFNA(INDEX(Reference!$M:$N,MATCH($C1889,Reference!$M:$M,0),2),"Exclude")</f>
        <v>Exclude</v>
      </c>
      <c r="O1889" s="14" t="str">
        <f>VLOOKUP(X1889,'Department Detail'!$A$2:$F$5229,5,FALSE)</f>
        <v>Asset Management</v>
      </c>
      <c r="W1889" s="26"/>
      <c r="X1889">
        <v>7367</v>
      </c>
    </row>
    <row r="1890" spans="2:24" ht="15" thickBot="1" x14ac:dyDescent="0.35">
      <c r="B1890" s="57" t="s">
        <v>894</v>
      </c>
      <c r="C1890" s="57" t="s">
        <v>308</v>
      </c>
      <c r="D1890" s="193">
        <v>-3273.96</v>
      </c>
      <c r="F1890" s="76">
        <f>IF(AND(LEFT($C1890,4)&lt;&gt;"8310")*OR(_xlfn.IFNA(MATCH(LEFT($B1890,8),Reference!$E:$E,0),0),(_xlfn.IFNA(MATCH(MID($B1890,5,4),Reference!$E:$E,0),0))),$D1890,)</f>
        <v>0</v>
      </c>
      <c r="G1890" s="76">
        <f t="shared" si="170"/>
        <v>0</v>
      </c>
      <c r="H1890" s="76">
        <f t="shared" si="171"/>
        <v>0</v>
      </c>
      <c r="I1890" s="194">
        <f>IF(AND(F1890=0,G1890=0,H1890=0,_xlfn.IFNA(MATCH(LEFT($B1890,8),Reference!$G:$G,0),0)),0,
IF(AND(F1890=0,G1890=0,H1890=0,_xlfn.IFNA(MATCH(LEFT($B1890,8),Reference!$H:$H,0),0)),$D1890,
IF(AND(F1890=0,G1890=0,H1890=0,_xlfn.IFNA(MATCH(LEFT($C1890,4),Reference!$H:$H,0),0)),$D1890,
IF((AND(F1890=0,G1890=0,H1890=0,(_xlfn.IFNA(MATCH(LEFT($B1890,4),Reference!$H:$H,0),0)))),$D1890,
IF(AND(F1890=0,G1890=0,H1890=0,_xlfn.IFNA(MATCH(MID($B1890,5,4),Reference!$H:$H,0),0),LEFT($C1890,4)&lt;&gt;"8865"),$D1890,0)))))</f>
        <v>0</v>
      </c>
      <c r="J1890" s="76">
        <f t="shared" si="172"/>
        <v>-3273.96</v>
      </c>
      <c r="K1890" s="76">
        <f t="shared" si="173"/>
        <v>-3273.96</v>
      </c>
      <c r="L1890" s="76">
        <f t="shared" si="174"/>
        <v>0</v>
      </c>
      <c r="M1890" s="14" t="str">
        <f>IFERROR(IFERROR(INDEX(Reference!$C:$C,MATCH(VALUE(LEFT(B1890,(FIND("-",B1890,1)-1))),Reference!$B:$B,0)),INDEX(Reference!$C:$C,MATCH((LEFT(B1890,(FIND("-",B1890,1)-1))),Reference!$B:$B,0))),IFERROR(IF(FIND("-",B1890),"Asset Management",""),""))</f>
        <v>Asset Management</v>
      </c>
      <c r="N1890" s="14" t="str">
        <f>_xlfn.IFNA(INDEX(Reference!$M:$N,MATCH($C1890,Reference!$M:$M,0),2),"Exclude")</f>
        <v>Exclude</v>
      </c>
      <c r="O1890" s="14" t="str">
        <f>VLOOKUP(X1890,'Department Detail'!$A$2:$F$5229,5,FALSE)</f>
        <v>Asset Management</v>
      </c>
      <c r="W1890" s="26"/>
      <c r="X1890">
        <v>7367</v>
      </c>
    </row>
    <row r="1891" spans="2:24" ht="15" thickBot="1" x14ac:dyDescent="0.35">
      <c r="B1891" s="57" t="s">
        <v>895</v>
      </c>
      <c r="C1891" s="57" t="s">
        <v>282</v>
      </c>
      <c r="D1891" s="193">
        <v>-970.76</v>
      </c>
      <c r="F1891" s="76">
        <f>IF(AND(LEFT($C1891,4)&lt;&gt;"8310")*OR(_xlfn.IFNA(MATCH(LEFT($B1891,8),Reference!$E:$E,0),0),(_xlfn.IFNA(MATCH(MID($B1891,5,4),Reference!$E:$E,0),0))),$D1891,)</f>
        <v>0</v>
      </c>
      <c r="G1891" s="76">
        <f t="shared" si="170"/>
        <v>0</v>
      </c>
      <c r="H1891" s="76">
        <f t="shared" si="171"/>
        <v>0</v>
      </c>
      <c r="I1891" s="194">
        <f>IF(AND(F1891=0,G1891=0,H1891=0,_xlfn.IFNA(MATCH(LEFT($B1891,8),Reference!$G:$G,0),0)),0,
IF(AND(F1891=0,G1891=0,H1891=0,_xlfn.IFNA(MATCH(LEFT($B1891,8),Reference!$H:$H,0),0)),$D1891,
IF(AND(F1891=0,G1891=0,H1891=0,_xlfn.IFNA(MATCH(LEFT($C1891,4),Reference!$H:$H,0),0)),$D1891,
IF((AND(F1891=0,G1891=0,H1891=0,(_xlfn.IFNA(MATCH(LEFT($B1891,4),Reference!$H:$H,0),0)))),$D1891,
IF(AND(F1891=0,G1891=0,H1891=0,_xlfn.IFNA(MATCH(MID($B1891,5,4),Reference!$H:$H,0),0),LEFT($C1891,4)&lt;&gt;"8865"),$D1891,0)))))</f>
        <v>-970.76</v>
      </c>
      <c r="J1891" s="76">
        <f t="shared" si="172"/>
        <v>0</v>
      </c>
      <c r="K1891" s="76">
        <f t="shared" si="173"/>
        <v>-970.76</v>
      </c>
      <c r="L1891" s="76">
        <f t="shared" si="174"/>
        <v>0</v>
      </c>
      <c r="M1891" s="14" t="str">
        <f>IFERROR(IFERROR(INDEX(Reference!$C:$C,MATCH(VALUE(LEFT(B1891,(FIND("-",B1891,1)-1))),Reference!$B:$B,0)),INDEX(Reference!$C:$C,MATCH((LEFT(B1891,(FIND("-",B1891,1)-1))),Reference!$B:$B,0))),IFERROR(IF(FIND("-",B1891),"Asset Management",""),""))</f>
        <v>Transmission Development</v>
      </c>
      <c r="N1891" s="14" t="str">
        <f>_xlfn.IFNA(INDEX(Reference!$M:$N,MATCH($C1891,Reference!$M:$M,0),2),"Exclude")</f>
        <v>Exclude</v>
      </c>
      <c r="O1891" s="14" t="str">
        <f>VLOOKUP(X1891,'Department Detail'!$A$2:$F$5229,5,FALSE)</f>
        <v>Asset Management</v>
      </c>
      <c r="W1891" s="26"/>
      <c r="X1891">
        <v>7367</v>
      </c>
    </row>
    <row r="1892" spans="2:24" ht="15" thickBot="1" x14ac:dyDescent="0.35">
      <c r="B1892" s="57" t="s">
        <v>895</v>
      </c>
      <c r="C1892" s="57" t="s">
        <v>190</v>
      </c>
      <c r="D1892" s="193">
        <v>213.04</v>
      </c>
      <c r="F1892" s="76">
        <f>IF(AND(LEFT($C1892,4)&lt;&gt;"8310")*OR(_xlfn.IFNA(MATCH(LEFT($B1892,8),Reference!$E:$E,0),0),(_xlfn.IFNA(MATCH(MID($B1892,5,4),Reference!$E:$E,0),0))),$D1892,)</f>
        <v>0</v>
      </c>
      <c r="G1892" s="76">
        <f t="shared" si="170"/>
        <v>0</v>
      </c>
      <c r="H1892" s="76">
        <f t="shared" si="171"/>
        <v>0</v>
      </c>
      <c r="I1892" s="194">
        <f>IF(AND(F1892=0,G1892=0,H1892=0,_xlfn.IFNA(MATCH(LEFT($B1892,8),Reference!$G:$G,0),0)),0,
IF(AND(F1892=0,G1892=0,H1892=0,_xlfn.IFNA(MATCH(LEFT($B1892,8),Reference!$H:$H,0),0)),$D1892,
IF(AND(F1892=0,G1892=0,H1892=0,_xlfn.IFNA(MATCH(LEFT($C1892,4),Reference!$H:$H,0),0)),$D1892,
IF((AND(F1892=0,G1892=0,H1892=0,(_xlfn.IFNA(MATCH(LEFT($B1892,4),Reference!$H:$H,0),0)))),$D1892,
IF(AND(F1892=0,G1892=0,H1892=0,_xlfn.IFNA(MATCH(MID($B1892,5,4),Reference!$H:$H,0),0),LEFT($C1892,4)&lt;&gt;"8865"),$D1892,0)))))</f>
        <v>213.04</v>
      </c>
      <c r="J1892" s="76">
        <f t="shared" si="172"/>
        <v>0</v>
      </c>
      <c r="K1892" s="76">
        <f t="shared" si="173"/>
        <v>213.04</v>
      </c>
      <c r="L1892" s="76">
        <f t="shared" si="174"/>
        <v>0</v>
      </c>
      <c r="M1892" s="14" t="str">
        <f>IFERROR(IFERROR(INDEX(Reference!$C:$C,MATCH(VALUE(LEFT(B1892,(FIND("-",B1892,1)-1))),Reference!$B:$B,0)),INDEX(Reference!$C:$C,MATCH((LEFT(B1892,(FIND("-",B1892,1)-1))),Reference!$B:$B,0))),IFERROR(IF(FIND("-",B1892),"Asset Management",""),""))</f>
        <v>Transmission Development</v>
      </c>
      <c r="N1892" s="14" t="str">
        <f>_xlfn.IFNA(INDEX(Reference!$M:$N,MATCH($C1892,Reference!$M:$M,0),2),"Exclude")</f>
        <v>Nonlabor</v>
      </c>
      <c r="O1892" s="14" t="str">
        <f>VLOOKUP(X1892,'Department Detail'!$A$2:$F$5229,5,FALSE)</f>
        <v>Asset Management</v>
      </c>
      <c r="W1892" s="26"/>
      <c r="X1892">
        <v>7367</v>
      </c>
    </row>
    <row r="1893" spans="2:24" ht="15" thickBot="1" x14ac:dyDescent="0.35">
      <c r="B1893" s="57" t="s">
        <v>895</v>
      </c>
      <c r="C1893" s="57" t="s">
        <v>185</v>
      </c>
      <c r="D1893" s="193">
        <v>393.04</v>
      </c>
      <c r="F1893" s="76">
        <f>IF(AND(LEFT($C1893,4)&lt;&gt;"8310")*OR(_xlfn.IFNA(MATCH(LEFT($B1893,8),Reference!$E:$E,0),0),(_xlfn.IFNA(MATCH(MID($B1893,5,4),Reference!$E:$E,0),0))),$D1893,)</f>
        <v>0</v>
      </c>
      <c r="G1893" s="76">
        <f t="shared" si="170"/>
        <v>0</v>
      </c>
      <c r="H1893" s="76">
        <f t="shared" si="171"/>
        <v>0</v>
      </c>
      <c r="I1893" s="194">
        <f>IF(AND(F1893=0,G1893=0,H1893=0,_xlfn.IFNA(MATCH(LEFT($B1893,8),Reference!$G:$G,0),0)),0,
IF(AND(F1893=0,G1893=0,H1893=0,_xlfn.IFNA(MATCH(LEFT($B1893,8),Reference!$H:$H,0),0)),$D1893,
IF(AND(F1893=0,G1893=0,H1893=0,_xlfn.IFNA(MATCH(LEFT($C1893,4),Reference!$H:$H,0),0)),$D1893,
IF((AND(F1893=0,G1893=0,H1893=0,(_xlfn.IFNA(MATCH(LEFT($B1893,4),Reference!$H:$H,0),0)))),$D1893,
IF(AND(F1893=0,G1893=0,H1893=0,_xlfn.IFNA(MATCH(MID($B1893,5,4),Reference!$H:$H,0),0),LEFT($C1893,4)&lt;&gt;"8865"),$D1893,0)))))</f>
        <v>393.04</v>
      </c>
      <c r="J1893" s="76">
        <f t="shared" si="172"/>
        <v>0</v>
      </c>
      <c r="K1893" s="76">
        <f t="shared" si="173"/>
        <v>393.04</v>
      </c>
      <c r="L1893" s="76">
        <f t="shared" si="174"/>
        <v>0</v>
      </c>
      <c r="M1893" s="14" t="str">
        <f>IFERROR(IFERROR(INDEX(Reference!$C:$C,MATCH(VALUE(LEFT(B1893,(FIND("-",B1893,1)-1))),Reference!$B:$B,0)),INDEX(Reference!$C:$C,MATCH((LEFT(B1893,(FIND("-",B1893,1)-1))),Reference!$B:$B,0))),IFERROR(IF(FIND("-",B1893),"Asset Management",""),""))</f>
        <v>Transmission Development</v>
      </c>
      <c r="N1893" s="14" t="str">
        <f>_xlfn.IFNA(INDEX(Reference!$M:$N,MATCH($C1893,Reference!$M:$M,0),2),"Exclude")</f>
        <v>NonUnion Labor</v>
      </c>
      <c r="O1893" s="14" t="str">
        <f>VLOOKUP(X1893,'Department Detail'!$A$2:$F$5229,5,FALSE)</f>
        <v>Asset Management</v>
      </c>
      <c r="W1893" s="26"/>
      <c r="X1893">
        <v>7367</v>
      </c>
    </row>
    <row r="1894" spans="2:24" ht="15" thickBot="1" x14ac:dyDescent="0.35">
      <c r="B1894" s="57" t="s">
        <v>895</v>
      </c>
      <c r="C1894" s="57" t="s">
        <v>202</v>
      </c>
      <c r="D1894" s="193">
        <v>14499.4</v>
      </c>
      <c r="F1894" s="76">
        <f>IF(AND(LEFT($C1894,4)&lt;&gt;"8310")*OR(_xlfn.IFNA(MATCH(LEFT($B1894,8),Reference!$E:$E,0),0),(_xlfn.IFNA(MATCH(MID($B1894,5,4),Reference!$E:$E,0),0))),$D1894,)</f>
        <v>0</v>
      </c>
      <c r="G1894" s="76">
        <f t="shared" si="170"/>
        <v>0</v>
      </c>
      <c r="H1894" s="76">
        <f t="shared" si="171"/>
        <v>0</v>
      </c>
      <c r="I1894" s="194">
        <f>IF(AND(F1894=0,G1894=0,H1894=0,_xlfn.IFNA(MATCH(LEFT($B1894,8),Reference!$G:$G,0),0)),0,
IF(AND(F1894=0,G1894=0,H1894=0,_xlfn.IFNA(MATCH(LEFT($B1894,8),Reference!$H:$H,0),0)),$D1894,
IF(AND(F1894=0,G1894=0,H1894=0,_xlfn.IFNA(MATCH(LEFT($C1894,4),Reference!$H:$H,0),0)),$D1894,
IF((AND(F1894=0,G1894=0,H1894=0,(_xlfn.IFNA(MATCH(LEFT($B1894,4),Reference!$H:$H,0),0)))),$D1894,
IF(AND(F1894=0,G1894=0,H1894=0,_xlfn.IFNA(MATCH(MID($B1894,5,4),Reference!$H:$H,0),0),LEFT($C1894,4)&lt;&gt;"8865"),$D1894,0)))))</f>
        <v>14499.4</v>
      </c>
      <c r="J1894" s="76">
        <f t="shared" si="172"/>
        <v>0</v>
      </c>
      <c r="K1894" s="76">
        <f t="shared" si="173"/>
        <v>14499.4</v>
      </c>
      <c r="L1894" s="76">
        <f t="shared" si="174"/>
        <v>0</v>
      </c>
      <c r="M1894" s="14" t="str">
        <f>IFERROR(IFERROR(INDEX(Reference!$C:$C,MATCH(VALUE(LEFT(B1894,(FIND("-",B1894,1)-1))),Reference!$B:$B,0)),INDEX(Reference!$C:$C,MATCH((LEFT(B1894,(FIND("-",B1894,1)-1))),Reference!$B:$B,0))),IFERROR(IF(FIND("-",B1894),"Asset Management",""),""))</f>
        <v>Transmission Development</v>
      </c>
      <c r="N1894" s="14" t="str">
        <f>_xlfn.IFNA(INDEX(Reference!$M:$N,MATCH($C1894,Reference!$M:$M,0),2),"Exclude")</f>
        <v>Nonlabor</v>
      </c>
      <c r="O1894" s="14" t="str">
        <f>VLOOKUP(X1894,'Department Detail'!$A$2:$F$5229,5,FALSE)</f>
        <v>Asset Management</v>
      </c>
      <c r="W1894" s="26"/>
      <c r="X1894">
        <v>7367</v>
      </c>
    </row>
    <row r="1895" spans="2:24" ht="15" thickBot="1" x14ac:dyDescent="0.35">
      <c r="B1895" s="57" t="s">
        <v>895</v>
      </c>
      <c r="C1895" s="57" t="s">
        <v>206</v>
      </c>
      <c r="D1895" s="193">
        <v>807.6400000000001</v>
      </c>
      <c r="F1895" s="76">
        <f>IF(AND(LEFT($C1895,4)&lt;&gt;"8310")*OR(_xlfn.IFNA(MATCH(LEFT($B1895,8),Reference!$E:$E,0),0),(_xlfn.IFNA(MATCH(MID($B1895,5,4),Reference!$E:$E,0),0))),$D1895,)</f>
        <v>0</v>
      </c>
      <c r="G1895" s="76">
        <f t="shared" si="170"/>
        <v>0</v>
      </c>
      <c r="H1895" s="76">
        <f t="shared" si="171"/>
        <v>0</v>
      </c>
      <c r="I1895" s="194">
        <f>IF(AND(F1895=0,G1895=0,H1895=0,_xlfn.IFNA(MATCH(LEFT($B1895,8),Reference!$G:$G,0),0)),0,
IF(AND(F1895=0,G1895=0,H1895=0,_xlfn.IFNA(MATCH(LEFT($B1895,8),Reference!$H:$H,0),0)),$D1895,
IF(AND(F1895=0,G1895=0,H1895=0,_xlfn.IFNA(MATCH(LEFT($C1895,4),Reference!$H:$H,0),0)),$D1895,
IF((AND(F1895=0,G1895=0,H1895=0,(_xlfn.IFNA(MATCH(LEFT($B1895,4),Reference!$H:$H,0),0)))),$D1895,
IF(AND(F1895=0,G1895=0,H1895=0,_xlfn.IFNA(MATCH(MID($B1895,5,4),Reference!$H:$H,0),0),LEFT($C1895,4)&lt;&gt;"8865"),$D1895,0)))))</f>
        <v>807.6400000000001</v>
      </c>
      <c r="J1895" s="76">
        <f t="shared" si="172"/>
        <v>0</v>
      </c>
      <c r="K1895" s="76">
        <f t="shared" si="173"/>
        <v>807.6400000000001</v>
      </c>
      <c r="L1895" s="76">
        <f t="shared" si="174"/>
        <v>0</v>
      </c>
      <c r="M1895" s="14" t="str">
        <f>IFERROR(IFERROR(INDEX(Reference!$C:$C,MATCH(VALUE(LEFT(B1895,(FIND("-",B1895,1)-1))),Reference!$B:$B,0)),INDEX(Reference!$C:$C,MATCH((LEFT(B1895,(FIND("-",B1895,1)-1))),Reference!$B:$B,0))),IFERROR(IF(FIND("-",B1895),"Asset Management",""),""))</f>
        <v>Transmission Development</v>
      </c>
      <c r="N1895" s="14" t="str">
        <f>_xlfn.IFNA(INDEX(Reference!$M:$N,MATCH($C1895,Reference!$M:$M,0),2),"Exclude")</f>
        <v>Nonlabor</v>
      </c>
      <c r="O1895" s="14" t="str">
        <f>VLOOKUP(X1895,'Department Detail'!$A$2:$F$5229,5,FALSE)</f>
        <v>Asset Management</v>
      </c>
      <c r="W1895" s="26"/>
      <c r="X1895">
        <v>7367</v>
      </c>
    </row>
    <row r="1896" spans="2:24" ht="15" thickBot="1" x14ac:dyDescent="0.35">
      <c r="B1896" s="57" t="s">
        <v>895</v>
      </c>
      <c r="C1896" s="57" t="s">
        <v>182</v>
      </c>
      <c r="D1896" s="193">
        <v>928.62</v>
      </c>
      <c r="F1896" s="76">
        <f>IF(AND(LEFT($C1896,4)&lt;&gt;"8310")*OR(_xlfn.IFNA(MATCH(LEFT($B1896,8),Reference!$E:$E,0),0),(_xlfn.IFNA(MATCH(MID($B1896,5,4),Reference!$E:$E,0),0))),$D1896,)</f>
        <v>0</v>
      </c>
      <c r="G1896" s="76">
        <f t="shared" si="170"/>
        <v>0</v>
      </c>
      <c r="H1896" s="76">
        <f t="shared" si="171"/>
        <v>0</v>
      </c>
      <c r="I1896" s="194">
        <f>IF(AND(F1896=0,G1896=0,H1896=0,_xlfn.IFNA(MATCH(LEFT($B1896,8),Reference!$G:$G,0),0)),0,
IF(AND(F1896=0,G1896=0,H1896=0,_xlfn.IFNA(MATCH(LEFT($B1896,8),Reference!$H:$H,0),0)),$D1896,
IF(AND(F1896=0,G1896=0,H1896=0,_xlfn.IFNA(MATCH(LEFT($C1896,4),Reference!$H:$H,0),0)),$D1896,
IF((AND(F1896=0,G1896=0,H1896=0,(_xlfn.IFNA(MATCH(LEFT($B1896,4),Reference!$H:$H,0),0)))),$D1896,
IF(AND(F1896=0,G1896=0,H1896=0,_xlfn.IFNA(MATCH(MID($B1896,5,4),Reference!$H:$H,0),0),LEFT($C1896,4)&lt;&gt;"8865"),$D1896,0)))))</f>
        <v>928.62</v>
      </c>
      <c r="J1896" s="76">
        <f t="shared" si="172"/>
        <v>0</v>
      </c>
      <c r="K1896" s="76">
        <f t="shared" si="173"/>
        <v>928.62</v>
      </c>
      <c r="L1896" s="76">
        <f t="shared" si="174"/>
        <v>0</v>
      </c>
      <c r="M1896" s="14" t="str">
        <f>IFERROR(IFERROR(INDEX(Reference!$C:$C,MATCH(VALUE(LEFT(B1896,(FIND("-",B1896,1)-1))),Reference!$B:$B,0)),INDEX(Reference!$C:$C,MATCH((LEFT(B1896,(FIND("-",B1896,1)-1))),Reference!$B:$B,0))),IFERROR(IF(FIND("-",B1896),"Asset Management",""),""))</f>
        <v>Transmission Development</v>
      </c>
      <c r="N1896" s="14" t="str">
        <f>_xlfn.IFNA(INDEX(Reference!$M:$N,MATCH($C1896,Reference!$M:$M,0),2),"Exclude")</f>
        <v>Nonlabor</v>
      </c>
      <c r="O1896" s="14" t="str">
        <f>VLOOKUP(X1896,'Department Detail'!$A$2:$F$5229,5,FALSE)</f>
        <v>Line &amp; Meter Operations</v>
      </c>
      <c r="W1896" s="26"/>
      <c r="X1896" t="s">
        <v>644</v>
      </c>
    </row>
    <row r="1897" spans="2:24" ht="15" thickBot="1" x14ac:dyDescent="0.35">
      <c r="B1897" s="57" t="s">
        <v>895</v>
      </c>
      <c r="C1897" s="57" t="s">
        <v>234</v>
      </c>
      <c r="D1897" s="193">
        <v>693.7</v>
      </c>
      <c r="F1897" s="76">
        <f>IF(AND(LEFT($C1897,4)&lt;&gt;"8310")*OR(_xlfn.IFNA(MATCH(LEFT($B1897,8),Reference!$E:$E,0),0),(_xlfn.IFNA(MATCH(MID($B1897,5,4),Reference!$E:$E,0),0))),$D1897,)</f>
        <v>0</v>
      </c>
      <c r="G1897" s="76">
        <f t="shared" si="170"/>
        <v>0</v>
      </c>
      <c r="H1897" s="76">
        <f t="shared" si="171"/>
        <v>0</v>
      </c>
      <c r="I1897" s="194">
        <f>IF(AND(F1897=0,G1897=0,H1897=0,_xlfn.IFNA(MATCH(LEFT($B1897,8),Reference!$G:$G,0),0)),0,
IF(AND(F1897=0,G1897=0,H1897=0,_xlfn.IFNA(MATCH(LEFT($B1897,8),Reference!$H:$H,0),0)),$D1897,
IF(AND(F1897=0,G1897=0,H1897=0,_xlfn.IFNA(MATCH(LEFT($C1897,4),Reference!$H:$H,0),0)),$D1897,
IF((AND(F1897=0,G1897=0,H1897=0,(_xlfn.IFNA(MATCH(LEFT($B1897,4),Reference!$H:$H,0),0)))),$D1897,
IF(AND(F1897=0,G1897=0,H1897=0,_xlfn.IFNA(MATCH(MID($B1897,5,4),Reference!$H:$H,0),0),LEFT($C1897,4)&lt;&gt;"8865"),$D1897,0)))))</f>
        <v>693.7</v>
      </c>
      <c r="J1897" s="76">
        <f t="shared" si="172"/>
        <v>0</v>
      </c>
      <c r="K1897" s="76">
        <f t="shared" si="173"/>
        <v>693.7</v>
      </c>
      <c r="L1897" s="76">
        <f t="shared" si="174"/>
        <v>0</v>
      </c>
      <c r="M1897" s="14" t="str">
        <f>IFERROR(IFERROR(INDEX(Reference!$C:$C,MATCH(VALUE(LEFT(B1897,(FIND("-",B1897,1)-1))),Reference!$B:$B,0)),INDEX(Reference!$C:$C,MATCH((LEFT(B1897,(FIND("-",B1897,1)-1))),Reference!$B:$B,0))),IFERROR(IF(FIND("-",B1897),"Asset Management",""),""))</f>
        <v>Transmission Development</v>
      </c>
      <c r="N1897" s="14" t="str">
        <f>_xlfn.IFNA(INDEX(Reference!$M:$N,MATCH($C1897,Reference!$M:$M,0),2),"Exclude")</f>
        <v>Nonlabor</v>
      </c>
      <c r="O1897" s="14" t="str">
        <f>VLOOKUP(X1897,'Department Detail'!$A$2:$F$5229,5,FALSE)</f>
        <v>Line &amp; Meter Operations</v>
      </c>
      <c r="W1897" s="26"/>
      <c r="X1897" t="s">
        <v>644</v>
      </c>
    </row>
    <row r="1898" spans="2:24" ht="15" thickBot="1" x14ac:dyDescent="0.35">
      <c r="B1898" s="57" t="s">
        <v>895</v>
      </c>
      <c r="C1898" s="57" t="s">
        <v>188</v>
      </c>
      <c r="D1898" s="193">
        <v>180.66</v>
      </c>
      <c r="F1898" s="76">
        <f>IF(AND(LEFT($C1898,4)&lt;&gt;"8310")*OR(_xlfn.IFNA(MATCH(LEFT($B1898,8),Reference!$E:$E,0),0),(_xlfn.IFNA(MATCH(MID($B1898,5,4),Reference!$E:$E,0),0))),$D1898,)</f>
        <v>0</v>
      </c>
      <c r="G1898" s="76">
        <f t="shared" si="170"/>
        <v>0</v>
      </c>
      <c r="H1898" s="76">
        <f t="shared" si="171"/>
        <v>0</v>
      </c>
      <c r="I1898" s="194">
        <f>IF(AND(F1898=0,G1898=0,H1898=0,_xlfn.IFNA(MATCH(LEFT($B1898,8),Reference!$G:$G,0),0)),0,
IF(AND(F1898=0,G1898=0,H1898=0,_xlfn.IFNA(MATCH(LEFT($B1898,8),Reference!$H:$H,0),0)),$D1898,
IF(AND(F1898=0,G1898=0,H1898=0,_xlfn.IFNA(MATCH(LEFT($C1898,4),Reference!$H:$H,0),0)),$D1898,
IF((AND(F1898=0,G1898=0,H1898=0,(_xlfn.IFNA(MATCH(LEFT($B1898,4),Reference!$H:$H,0),0)))),$D1898,
IF(AND(F1898=0,G1898=0,H1898=0,_xlfn.IFNA(MATCH(MID($B1898,5,4),Reference!$H:$H,0),0),LEFT($C1898,4)&lt;&gt;"8865"),$D1898,0)))))</f>
        <v>180.66</v>
      </c>
      <c r="J1898" s="76">
        <f t="shared" si="172"/>
        <v>0</v>
      </c>
      <c r="K1898" s="76">
        <f t="shared" si="173"/>
        <v>180.66</v>
      </c>
      <c r="L1898" s="76">
        <f t="shared" si="174"/>
        <v>0</v>
      </c>
      <c r="M1898" s="14" t="str">
        <f>IFERROR(IFERROR(INDEX(Reference!$C:$C,MATCH(VALUE(LEFT(B1898,(FIND("-",B1898,1)-1))),Reference!$B:$B,0)),INDEX(Reference!$C:$C,MATCH((LEFT(B1898,(FIND("-",B1898,1)-1))),Reference!$B:$B,0))),IFERROR(IF(FIND("-",B1898),"Asset Management",""),""))</f>
        <v>Transmission Development</v>
      </c>
      <c r="N1898" s="14" t="str">
        <f>_xlfn.IFNA(INDEX(Reference!$M:$N,MATCH($C1898,Reference!$M:$M,0),2),"Exclude")</f>
        <v>NonUnion Labor</v>
      </c>
      <c r="O1898" s="14" t="str">
        <f>VLOOKUP(X1898,'Department Detail'!$A$2:$F$5229,5,FALSE)</f>
        <v>Line &amp; Meter Operations</v>
      </c>
      <c r="W1898" s="26"/>
      <c r="X1898" t="s">
        <v>644</v>
      </c>
    </row>
    <row r="1899" spans="2:24" ht="15" thickBot="1" x14ac:dyDescent="0.35">
      <c r="B1899" s="57" t="s">
        <v>896</v>
      </c>
      <c r="C1899" s="57" t="s">
        <v>185</v>
      </c>
      <c r="D1899" s="193">
        <v>269027.41017582011</v>
      </c>
      <c r="F1899" s="76">
        <f>IF(AND(LEFT($C1899,4)&lt;&gt;"8310")*OR(_xlfn.IFNA(MATCH(LEFT($B1899,8),Reference!$E:$E,0),0),(_xlfn.IFNA(MATCH(MID($B1899,5,4),Reference!$E:$E,0),0))),$D1899,)</f>
        <v>0</v>
      </c>
      <c r="G1899" s="76">
        <f t="shared" si="170"/>
        <v>0</v>
      </c>
      <c r="H1899" s="76">
        <f t="shared" si="171"/>
        <v>0</v>
      </c>
      <c r="I1899" s="194">
        <f>IF(AND(F1899=0,G1899=0,H1899=0,_xlfn.IFNA(MATCH(LEFT($B1899,8),Reference!$G:$G,0),0)),0,
IF(AND(F1899=0,G1899=0,H1899=0,_xlfn.IFNA(MATCH(LEFT($B1899,8),Reference!$H:$H,0),0)),$D1899,
IF(AND(F1899=0,G1899=0,H1899=0,_xlfn.IFNA(MATCH(LEFT($C1899,4),Reference!$H:$H,0),0)),$D1899,
IF((AND(F1899=0,G1899=0,H1899=0,(_xlfn.IFNA(MATCH(LEFT($B1899,4),Reference!$H:$H,0),0)))),$D1899,
IF(AND(F1899=0,G1899=0,H1899=0,_xlfn.IFNA(MATCH(MID($B1899,5,4),Reference!$H:$H,0),0),LEFT($C1899,4)&lt;&gt;"8865"),$D1899,0)))))</f>
        <v>269027.41017582011</v>
      </c>
      <c r="J1899" s="76">
        <f t="shared" si="172"/>
        <v>0</v>
      </c>
      <c r="K1899" s="76">
        <f t="shared" si="173"/>
        <v>269027.41017582011</v>
      </c>
      <c r="L1899" s="76">
        <f t="shared" si="174"/>
        <v>0</v>
      </c>
      <c r="M1899" s="14" t="str">
        <f>IFERROR(IFERROR(INDEX(Reference!$C:$C,MATCH(VALUE(LEFT(B1899,(FIND("-",B1899,1)-1))),Reference!$B:$B,0)),INDEX(Reference!$C:$C,MATCH((LEFT(B1899,(FIND("-",B1899,1)-1))),Reference!$B:$B,0))),IFERROR(IF(FIND("-",B1899),"Asset Management",""),""))</f>
        <v>Transmission Development</v>
      </c>
      <c r="N1899" s="14" t="str">
        <f>_xlfn.IFNA(INDEX(Reference!$M:$N,MATCH($C1899,Reference!$M:$M,0),2),"Exclude")</f>
        <v>NonUnion Labor</v>
      </c>
      <c r="O1899" s="14" t="str">
        <f>VLOOKUP(X1899,'Department Detail'!$A$2:$F$5229,5,FALSE)</f>
        <v>Line &amp; Meter Operations</v>
      </c>
      <c r="W1899" s="26"/>
      <c r="X1899" t="s">
        <v>645</v>
      </c>
    </row>
    <row r="1900" spans="2:24" ht="15" thickBot="1" x14ac:dyDescent="0.35">
      <c r="B1900" s="57" t="s">
        <v>896</v>
      </c>
      <c r="C1900" s="57" t="s">
        <v>195</v>
      </c>
      <c r="D1900" s="193">
        <v>2155.52</v>
      </c>
      <c r="F1900" s="76">
        <f>IF(AND(LEFT($C1900,4)&lt;&gt;"8310")*OR(_xlfn.IFNA(MATCH(LEFT($B1900,8),Reference!$E:$E,0),0),(_xlfn.IFNA(MATCH(MID($B1900,5,4),Reference!$E:$E,0),0))),$D1900,)</f>
        <v>0</v>
      </c>
      <c r="G1900" s="76">
        <f t="shared" si="170"/>
        <v>0</v>
      </c>
      <c r="H1900" s="76">
        <f t="shared" si="171"/>
        <v>0</v>
      </c>
      <c r="I1900" s="194">
        <f>IF(AND(F1900=0,G1900=0,H1900=0,_xlfn.IFNA(MATCH(LEFT($B1900,8),Reference!$G:$G,0),0)),0,
IF(AND(F1900=0,G1900=0,H1900=0,_xlfn.IFNA(MATCH(LEFT($B1900,8),Reference!$H:$H,0),0)),$D1900,
IF(AND(F1900=0,G1900=0,H1900=0,_xlfn.IFNA(MATCH(LEFT($C1900,4),Reference!$H:$H,0),0)),$D1900,
IF((AND(F1900=0,G1900=0,H1900=0,(_xlfn.IFNA(MATCH(LEFT($B1900,4),Reference!$H:$H,0),0)))),$D1900,
IF(AND(F1900=0,G1900=0,H1900=0,_xlfn.IFNA(MATCH(MID($B1900,5,4),Reference!$H:$H,0),0),LEFT($C1900,4)&lt;&gt;"8865"),$D1900,0)))))</f>
        <v>2155.52</v>
      </c>
      <c r="J1900" s="76">
        <f t="shared" si="172"/>
        <v>0</v>
      </c>
      <c r="K1900" s="76">
        <f t="shared" si="173"/>
        <v>2155.52</v>
      </c>
      <c r="L1900" s="76">
        <f t="shared" si="174"/>
        <v>0</v>
      </c>
      <c r="M1900" s="14" t="str">
        <f>IFERROR(IFERROR(INDEX(Reference!$C:$C,MATCH(VALUE(LEFT(B1900,(FIND("-",B1900,1)-1))),Reference!$B:$B,0)),INDEX(Reference!$C:$C,MATCH((LEFT(B1900,(FIND("-",B1900,1)-1))),Reference!$B:$B,0))),IFERROR(IF(FIND("-",B1900),"Asset Management",""),""))</f>
        <v>Transmission Development</v>
      </c>
      <c r="N1900" s="14" t="str">
        <f>_xlfn.IFNA(INDEX(Reference!$M:$N,MATCH($C1900,Reference!$M:$M,0),2),"Exclude")</f>
        <v>NonUnion Labor</v>
      </c>
      <c r="O1900" s="14" t="str">
        <f>VLOOKUP(X1900,'Department Detail'!$A$2:$F$5229,5,FALSE)</f>
        <v>Line &amp; Meter Operations</v>
      </c>
      <c r="W1900" s="26"/>
      <c r="X1900" t="s">
        <v>646</v>
      </c>
    </row>
    <row r="1901" spans="2:24" ht="15" thickBot="1" x14ac:dyDescent="0.35">
      <c r="B1901" s="57" t="s">
        <v>896</v>
      </c>
      <c r="C1901" s="57" t="s">
        <v>202</v>
      </c>
      <c r="D1901" s="193">
        <v>295.03999999999996</v>
      </c>
      <c r="F1901" s="76">
        <f>IF(AND(LEFT($C1901,4)&lt;&gt;"8310")*OR(_xlfn.IFNA(MATCH(LEFT($B1901,8),Reference!$E:$E,0),0),(_xlfn.IFNA(MATCH(MID($B1901,5,4),Reference!$E:$E,0),0))),$D1901,)</f>
        <v>0</v>
      </c>
      <c r="G1901" s="76">
        <f t="shared" si="170"/>
        <v>0</v>
      </c>
      <c r="H1901" s="76">
        <f t="shared" si="171"/>
        <v>0</v>
      </c>
      <c r="I1901" s="194">
        <f>IF(AND(F1901=0,G1901=0,H1901=0,_xlfn.IFNA(MATCH(LEFT($B1901,8),Reference!$G:$G,0),0)),0,
IF(AND(F1901=0,G1901=0,H1901=0,_xlfn.IFNA(MATCH(LEFT($B1901,8),Reference!$H:$H,0),0)),$D1901,
IF(AND(F1901=0,G1901=0,H1901=0,_xlfn.IFNA(MATCH(LEFT($C1901,4),Reference!$H:$H,0),0)),$D1901,
IF((AND(F1901=0,G1901=0,H1901=0,(_xlfn.IFNA(MATCH(LEFT($B1901,4),Reference!$H:$H,0),0)))),$D1901,
IF(AND(F1901=0,G1901=0,H1901=0,_xlfn.IFNA(MATCH(MID($B1901,5,4),Reference!$H:$H,0),0),LEFT($C1901,4)&lt;&gt;"8865"),$D1901,0)))))</f>
        <v>295.03999999999996</v>
      </c>
      <c r="J1901" s="76">
        <f t="shared" si="172"/>
        <v>0</v>
      </c>
      <c r="K1901" s="76">
        <f t="shared" si="173"/>
        <v>295.03999999999996</v>
      </c>
      <c r="L1901" s="76">
        <f t="shared" si="174"/>
        <v>0</v>
      </c>
      <c r="M1901" s="14" t="str">
        <f>IFERROR(IFERROR(INDEX(Reference!$C:$C,MATCH(VALUE(LEFT(B1901,(FIND("-",B1901,1)-1))),Reference!$B:$B,0)),INDEX(Reference!$C:$C,MATCH((LEFT(B1901,(FIND("-",B1901,1)-1))),Reference!$B:$B,0))),IFERROR(IF(FIND("-",B1901),"Asset Management",""),""))</f>
        <v>Transmission Development</v>
      </c>
      <c r="N1901" s="14" t="str">
        <f>_xlfn.IFNA(INDEX(Reference!$M:$N,MATCH($C1901,Reference!$M:$M,0),2),"Exclude")</f>
        <v>Nonlabor</v>
      </c>
      <c r="O1901" s="14" t="str">
        <f>VLOOKUP(X1901,'Department Detail'!$A$2:$F$5748,5,FALSE)</f>
        <v>Transmission Development</v>
      </c>
      <c r="W1901" s="26"/>
      <c r="X1901" t="s">
        <v>897</v>
      </c>
    </row>
    <row r="1902" spans="2:24" ht="15" thickBot="1" x14ac:dyDescent="0.35">
      <c r="B1902" s="57" t="s">
        <v>896</v>
      </c>
      <c r="C1902" s="57" t="s">
        <v>206</v>
      </c>
      <c r="D1902" s="193">
        <v>140.25</v>
      </c>
      <c r="F1902" s="76">
        <f>IF(AND(LEFT($C1902,4)&lt;&gt;"8310")*OR(_xlfn.IFNA(MATCH(LEFT($B1902,8),Reference!$E:$E,0),0),(_xlfn.IFNA(MATCH(MID($B1902,5,4),Reference!$E:$E,0),0))),$D1902,)</f>
        <v>0</v>
      </c>
      <c r="G1902" s="76">
        <f t="shared" si="170"/>
        <v>0</v>
      </c>
      <c r="H1902" s="76">
        <f t="shared" si="171"/>
        <v>0</v>
      </c>
      <c r="I1902" s="194">
        <f>IF(AND(F1902=0,G1902=0,H1902=0,_xlfn.IFNA(MATCH(LEFT($B1902,8),Reference!$G:$G,0),0)),0,
IF(AND(F1902=0,G1902=0,H1902=0,_xlfn.IFNA(MATCH(LEFT($B1902,8),Reference!$H:$H,0),0)),$D1902,
IF(AND(F1902=0,G1902=0,H1902=0,_xlfn.IFNA(MATCH(LEFT($C1902,4),Reference!$H:$H,0),0)),$D1902,
IF((AND(F1902=0,G1902=0,H1902=0,(_xlfn.IFNA(MATCH(LEFT($B1902,4),Reference!$H:$H,0),0)))),$D1902,
IF(AND(F1902=0,G1902=0,H1902=0,_xlfn.IFNA(MATCH(MID($B1902,5,4),Reference!$H:$H,0),0),LEFT($C1902,4)&lt;&gt;"8865"),$D1902,0)))))</f>
        <v>140.25</v>
      </c>
      <c r="J1902" s="76">
        <f t="shared" si="172"/>
        <v>0</v>
      </c>
      <c r="K1902" s="76">
        <f t="shared" si="173"/>
        <v>140.25</v>
      </c>
      <c r="L1902" s="76">
        <f t="shared" si="174"/>
        <v>0</v>
      </c>
      <c r="M1902" s="14" t="str">
        <f>IFERROR(IFERROR(INDEX(Reference!$C:$C,MATCH(VALUE(LEFT(B1902,(FIND("-",B1902,1)-1))),Reference!$B:$B,0)),INDEX(Reference!$C:$C,MATCH((LEFT(B1902,(FIND("-",B1902,1)-1))),Reference!$B:$B,0))),IFERROR(IF(FIND("-",B1902),"Asset Management",""),""))</f>
        <v>Transmission Development</v>
      </c>
      <c r="N1902" s="14" t="str">
        <f>_xlfn.IFNA(INDEX(Reference!$M:$N,MATCH($C1902,Reference!$M:$M,0),2),"Exclude")</f>
        <v>Nonlabor</v>
      </c>
      <c r="O1902" s="14" t="str">
        <f>VLOOKUP(X1902,'Department Detail'!$A$2:$F$5748,5,FALSE)</f>
        <v>Transmission Development</v>
      </c>
      <c r="W1902" s="26"/>
      <c r="X1902" t="s">
        <v>897</v>
      </c>
    </row>
    <row r="1903" spans="2:24" ht="15" thickBot="1" x14ac:dyDescent="0.35">
      <c r="B1903" s="57" t="s">
        <v>896</v>
      </c>
      <c r="C1903" s="57" t="s">
        <v>208</v>
      </c>
      <c r="D1903" s="193">
        <v>6.76</v>
      </c>
      <c r="F1903" s="76">
        <f>IF(AND(LEFT($C1903,4)&lt;&gt;"8310")*OR(_xlfn.IFNA(MATCH(LEFT($B1903,8),Reference!$E:$E,0),0),(_xlfn.IFNA(MATCH(MID($B1903,5,4),Reference!$E:$E,0),0))),$D1903,)</f>
        <v>0</v>
      </c>
      <c r="G1903" s="76">
        <f t="shared" si="170"/>
        <v>0</v>
      </c>
      <c r="H1903" s="76">
        <f t="shared" si="171"/>
        <v>0</v>
      </c>
      <c r="I1903" s="194">
        <f>IF(AND(F1903=0,G1903=0,H1903=0,_xlfn.IFNA(MATCH(LEFT($B1903,8),Reference!$G:$G,0),0)),0,
IF(AND(F1903=0,G1903=0,H1903=0,_xlfn.IFNA(MATCH(LEFT($B1903,8),Reference!$H:$H,0),0)),$D1903,
IF(AND(F1903=0,G1903=0,H1903=0,_xlfn.IFNA(MATCH(LEFT($C1903,4),Reference!$H:$H,0),0)),$D1903,
IF((AND(F1903=0,G1903=0,H1903=0,(_xlfn.IFNA(MATCH(LEFT($B1903,4),Reference!$H:$H,0),0)))),$D1903,
IF(AND(F1903=0,G1903=0,H1903=0,_xlfn.IFNA(MATCH(MID($B1903,5,4),Reference!$H:$H,0),0),LEFT($C1903,4)&lt;&gt;"8865"),$D1903,0)))))</f>
        <v>6.76</v>
      </c>
      <c r="J1903" s="76">
        <f t="shared" si="172"/>
        <v>0</v>
      </c>
      <c r="K1903" s="76">
        <f t="shared" si="173"/>
        <v>6.76</v>
      </c>
      <c r="L1903" s="76">
        <f t="shared" si="174"/>
        <v>0</v>
      </c>
      <c r="M1903" s="14" t="str">
        <f>IFERROR(IFERROR(INDEX(Reference!$C:$C,MATCH(VALUE(LEFT(B1903,(FIND("-",B1903,1)-1))),Reference!$B:$B,0)),INDEX(Reference!$C:$C,MATCH((LEFT(B1903,(FIND("-",B1903,1)-1))),Reference!$B:$B,0))),IFERROR(IF(FIND("-",B1903),"Asset Management",""),""))</f>
        <v>Transmission Development</v>
      </c>
      <c r="N1903" s="14" t="str">
        <f>_xlfn.IFNA(INDEX(Reference!$M:$N,MATCH($C1903,Reference!$M:$M,0),2),"Exclude")</f>
        <v>Inventory</v>
      </c>
      <c r="O1903" s="14" t="str">
        <f>VLOOKUP(X1903,'Department Detail'!$A$2:$F$5748,5,FALSE)</f>
        <v>Transmission Development</v>
      </c>
      <c r="W1903" s="26"/>
      <c r="X1903" t="s">
        <v>897</v>
      </c>
    </row>
    <row r="1904" spans="2:24" ht="15" thickBot="1" x14ac:dyDescent="0.35">
      <c r="B1904" s="57" t="s">
        <v>896</v>
      </c>
      <c r="C1904" s="57" t="s">
        <v>182</v>
      </c>
      <c r="D1904" s="193">
        <v>163.02000000000001</v>
      </c>
      <c r="F1904" s="76">
        <f>IF(AND(LEFT($C1904,4)&lt;&gt;"8310")*OR(_xlfn.IFNA(MATCH(LEFT($B1904,8),Reference!$E:$E,0),0),(_xlfn.IFNA(MATCH(MID($B1904,5,4),Reference!$E:$E,0),0))),$D1904,)</f>
        <v>0</v>
      </c>
      <c r="G1904" s="76">
        <f t="shared" si="170"/>
        <v>0</v>
      </c>
      <c r="H1904" s="76">
        <f t="shared" si="171"/>
        <v>0</v>
      </c>
      <c r="I1904" s="194">
        <f>IF(AND(F1904=0,G1904=0,H1904=0,_xlfn.IFNA(MATCH(LEFT($B1904,8),Reference!$G:$G,0),0)),0,
IF(AND(F1904=0,G1904=0,H1904=0,_xlfn.IFNA(MATCH(LEFT($B1904,8),Reference!$H:$H,0),0)),$D1904,
IF(AND(F1904=0,G1904=0,H1904=0,_xlfn.IFNA(MATCH(LEFT($C1904,4),Reference!$H:$H,0),0)),$D1904,
IF((AND(F1904=0,G1904=0,H1904=0,(_xlfn.IFNA(MATCH(LEFT($B1904,4),Reference!$H:$H,0),0)))),$D1904,
IF(AND(F1904=0,G1904=0,H1904=0,_xlfn.IFNA(MATCH(MID($B1904,5,4),Reference!$H:$H,0),0),LEFT($C1904,4)&lt;&gt;"8865"),$D1904,0)))))</f>
        <v>163.02000000000001</v>
      </c>
      <c r="J1904" s="76">
        <f t="shared" si="172"/>
        <v>0</v>
      </c>
      <c r="K1904" s="76">
        <f t="shared" si="173"/>
        <v>163.02000000000001</v>
      </c>
      <c r="L1904" s="76">
        <f t="shared" si="174"/>
        <v>0</v>
      </c>
      <c r="M1904" s="14" t="str">
        <f>IFERROR(IFERROR(INDEX(Reference!$C:$C,MATCH(VALUE(LEFT(B1904,(FIND("-",B1904,1)-1))),Reference!$B:$B,0)),INDEX(Reference!$C:$C,MATCH((LEFT(B1904,(FIND("-",B1904,1)-1))),Reference!$B:$B,0))),IFERROR(IF(FIND("-",B1904),"Asset Management",""),""))</f>
        <v>Transmission Development</v>
      </c>
      <c r="N1904" s="14" t="str">
        <f>_xlfn.IFNA(INDEX(Reference!$M:$N,MATCH($C1904,Reference!$M:$M,0),2),"Exclude")</f>
        <v>Nonlabor</v>
      </c>
      <c r="O1904" s="14" t="str">
        <f>VLOOKUP(X1904,'Department Detail'!$A$2:$F$5748,5,FALSE)</f>
        <v>Transmission Development</v>
      </c>
      <c r="W1904" s="26"/>
      <c r="X1904" t="s">
        <v>898</v>
      </c>
    </row>
    <row r="1905" spans="2:24" ht="15" thickBot="1" x14ac:dyDescent="0.35">
      <c r="B1905" s="57" t="s">
        <v>896</v>
      </c>
      <c r="C1905" s="57" t="s">
        <v>211</v>
      </c>
      <c r="D1905" s="193">
        <v>-0.74</v>
      </c>
      <c r="F1905" s="76">
        <f>IF(AND(LEFT($C1905,4)&lt;&gt;"8310")*OR(_xlfn.IFNA(MATCH(LEFT($B1905,8),Reference!$E:$E,0),0),(_xlfn.IFNA(MATCH(MID($B1905,5,4),Reference!$E:$E,0),0))),$D1905,)</f>
        <v>0</v>
      </c>
      <c r="G1905" s="76">
        <f t="shared" si="170"/>
        <v>0</v>
      </c>
      <c r="H1905" s="76">
        <f t="shared" si="171"/>
        <v>0</v>
      </c>
      <c r="I1905" s="194">
        <f>IF(AND(F1905=0,G1905=0,H1905=0,_xlfn.IFNA(MATCH(LEFT($B1905,8),Reference!$G:$G,0),0)),0,
IF(AND(F1905=0,G1905=0,H1905=0,_xlfn.IFNA(MATCH(LEFT($B1905,8),Reference!$H:$H,0),0)),$D1905,
IF(AND(F1905=0,G1905=0,H1905=0,_xlfn.IFNA(MATCH(LEFT($C1905,4),Reference!$H:$H,0),0)),$D1905,
IF((AND(F1905=0,G1905=0,H1905=0,(_xlfn.IFNA(MATCH(LEFT($B1905,4),Reference!$H:$H,0),0)))),$D1905,
IF(AND(F1905=0,G1905=0,H1905=0,_xlfn.IFNA(MATCH(MID($B1905,5,4),Reference!$H:$H,0),0),LEFT($C1905,4)&lt;&gt;"8865"),$D1905,0)))))</f>
        <v>-0.74</v>
      </c>
      <c r="J1905" s="76">
        <f t="shared" si="172"/>
        <v>0</v>
      </c>
      <c r="K1905" s="76">
        <f t="shared" si="173"/>
        <v>-0.74</v>
      </c>
      <c r="L1905" s="76">
        <f t="shared" si="174"/>
        <v>0</v>
      </c>
      <c r="M1905" s="14" t="str">
        <f>IFERROR(IFERROR(INDEX(Reference!$C:$C,MATCH(VALUE(LEFT(B1905,(FIND("-",B1905,1)-1))),Reference!$B:$B,0)),INDEX(Reference!$C:$C,MATCH((LEFT(B1905,(FIND("-",B1905,1)-1))),Reference!$B:$B,0))),IFERROR(IF(FIND("-",B1905),"Asset Management",""),""))</f>
        <v>Transmission Development</v>
      </c>
      <c r="N1905" s="14" t="str">
        <f>_xlfn.IFNA(INDEX(Reference!$M:$N,MATCH($C1905,Reference!$M:$M,0),2),"Exclude")</f>
        <v>Inventory</v>
      </c>
      <c r="O1905" s="14" t="str">
        <f>VLOOKUP(X1905,'Department Detail'!$A$2:$F$5748,5,FALSE)</f>
        <v>Transmission Development</v>
      </c>
      <c r="W1905" s="26"/>
      <c r="X1905" t="s">
        <v>898</v>
      </c>
    </row>
    <row r="1906" spans="2:24" ht="15" thickBot="1" x14ac:dyDescent="0.35">
      <c r="B1906" s="57" t="s">
        <v>896</v>
      </c>
      <c r="C1906" s="57" t="s">
        <v>188</v>
      </c>
      <c r="D1906" s="193">
        <v>13620.570000000002</v>
      </c>
      <c r="F1906" s="76">
        <f>IF(AND(LEFT($C1906,4)&lt;&gt;"8310")*OR(_xlfn.IFNA(MATCH(LEFT($B1906,8),Reference!$E:$E,0),0),(_xlfn.IFNA(MATCH(MID($B1906,5,4),Reference!$E:$E,0),0))),$D1906,)</f>
        <v>0</v>
      </c>
      <c r="G1906" s="76">
        <f t="shared" si="170"/>
        <v>0</v>
      </c>
      <c r="H1906" s="76">
        <f t="shared" si="171"/>
        <v>0</v>
      </c>
      <c r="I1906" s="194">
        <f>IF(AND(F1906=0,G1906=0,H1906=0,_xlfn.IFNA(MATCH(LEFT($B1906,8),Reference!$G:$G,0),0)),0,
IF(AND(F1906=0,G1906=0,H1906=0,_xlfn.IFNA(MATCH(LEFT($B1906,8),Reference!$H:$H,0),0)),$D1906,
IF(AND(F1906=0,G1906=0,H1906=0,_xlfn.IFNA(MATCH(LEFT($C1906,4),Reference!$H:$H,0),0)),$D1906,
IF((AND(F1906=0,G1906=0,H1906=0,(_xlfn.IFNA(MATCH(LEFT($B1906,4),Reference!$H:$H,0),0)))),$D1906,
IF(AND(F1906=0,G1906=0,H1906=0,_xlfn.IFNA(MATCH(MID($B1906,5,4),Reference!$H:$H,0),0),LEFT($C1906,4)&lt;&gt;"8865"),$D1906,0)))))</f>
        <v>13620.570000000002</v>
      </c>
      <c r="J1906" s="76">
        <f t="shared" si="172"/>
        <v>0</v>
      </c>
      <c r="K1906" s="76">
        <f t="shared" si="173"/>
        <v>13620.570000000002</v>
      </c>
      <c r="L1906" s="76">
        <f t="shared" si="174"/>
        <v>0</v>
      </c>
      <c r="M1906" s="14" t="str">
        <f>IFERROR(IFERROR(INDEX(Reference!$C:$C,MATCH(VALUE(LEFT(B1906,(FIND("-",B1906,1)-1))),Reference!$B:$B,0)),INDEX(Reference!$C:$C,MATCH((LEFT(B1906,(FIND("-",B1906,1)-1))),Reference!$B:$B,0))),IFERROR(IF(FIND("-",B1906),"Asset Management",""),""))</f>
        <v>Transmission Development</v>
      </c>
      <c r="N1906" s="14" t="str">
        <f>_xlfn.IFNA(INDEX(Reference!$M:$N,MATCH($C1906,Reference!$M:$M,0),2),"Exclude")</f>
        <v>NonUnion Labor</v>
      </c>
      <c r="O1906" s="14" t="str">
        <f>VLOOKUP(X1906,'Department Detail'!$A$2:$F$5229,5,FALSE)</f>
        <v>Transmission Development</v>
      </c>
      <c r="W1906" s="26"/>
      <c r="X1906" t="s">
        <v>647</v>
      </c>
    </row>
    <row r="1907" spans="2:24" ht="15" thickBot="1" x14ac:dyDescent="0.35">
      <c r="B1907" s="57" t="s">
        <v>899</v>
      </c>
      <c r="C1907" s="57" t="s">
        <v>185</v>
      </c>
      <c r="D1907" s="193">
        <v>103161.65999999999</v>
      </c>
      <c r="F1907" s="76">
        <f>IF(AND(LEFT($C1907,4)&lt;&gt;"8310")*OR(_xlfn.IFNA(MATCH(LEFT($B1907,8),Reference!$E:$E,0),0),(_xlfn.IFNA(MATCH(MID($B1907,5,4),Reference!$E:$E,0),0))),$D1907,)</f>
        <v>0</v>
      </c>
      <c r="G1907" s="76">
        <f t="shared" si="170"/>
        <v>0</v>
      </c>
      <c r="H1907" s="76">
        <f t="shared" si="171"/>
        <v>0</v>
      </c>
      <c r="I1907" s="194">
        <f>IF(AND(F1907=0,G1907=0,H1907=0,_xlfn.IFNA(MATCH(LEFT($B1907,8),Reference!$G:$G,0),0)),0,
IF(AND(F1907=0,G1907=0,H1907=0,_xlfn.IFNA(MATCH(LEFT($B1907,8),Reference!$H:$H,0),0)),$D1907,
IF(AND(F1907=0,G1907=0,H1907=0,_xlfn.IFNA(MATCH(LEFT($C1907,4),Reference!$H:$H,0),0)),$D1907,
IF((AND(F1907=0,G1907=0,H1907=0,(_xlfn.IFNA(MATCH(LEFT($B1907,4),Reference!$H:$H,0),0)))),$D1907,
IF(AND(F1907=0,G1907=0,H1907=0,_xlfn.IFNA(MATCH(MID($B1907,5,4),Reference!$H:$H,0),0),LEFT($C1907,4)&lt;&gt;"8865"),$D1907,0)))))</f>
        <v>103161.65999999999</v>
      </c>
      <c r="J1907" s="76">
        <f t="shared" si="172"/>
        <v>0</v>
      </c>
      <c r="K1907" s="76">
        <f t="shared" si="173"/>
        <v>103161.65999999999</v>
      </c>
      <c r="L1907" s="76">
        <f t="shared" si="174"/>
        <v>0</v>
      </c>
      <c r="M1907" s="14" t="str">
        <f>IFERROR(IFERROR(INDEX(Reference!$C:$C,MATCH(VALUE(LEFT(B1907,(FIND("-",B1907,1)-1))),Reference!$B:$B,0)),INDEX(Reference!$C:$C,MATCH((LEFT(B1907,(FIND("-",B1907,1)-1))),Reference!$B:$B,0))),IFERROR(IF(FIND("-",B1907),"Asset Management",""),""))</f>
        <v>Transmission Development</v>
      </c>
      <c r="N1907" s="14" t="str">
        <f>_xlfn.IFNA(INDEX(Reference!$M:$N,MATCH($C1907,Reference!$M:$M,0),2),"Exclude")</f>
        <v>NonUnion Labor</v>
      </c>
      <c r="O1907" s="14" t="str">
        <f>VLOOKUP(X1907,'Department Detail'!$A$2:$F$5229,5,FALSE)</f>
        <v>Transmission Development</v>
      </c>
      <c r="W1907" s="26"/>
      <c r="X1907" t="s">
        <v>647</v>
      </c>
    </row>
    <row r="1908" spans="2:24" ht="15" thickBot="1" x14ac:dyDescent="0.35">
      <c r="B1908" s="57" t="s">
        <v>899</v>
      </c>
      <c r="C1908" s="57" t="s">
        <v>195</v>
      </c>
      <c r="D1908" s="193">
        <v>1699.9499999999998</v>
      </c>
      <c r="F1908" s="76">
        <f>IF(AND(LEFT($C1908,4)&lt;&gt;"8310")*OR(_xlfn.IFNA(MATCH(LEFT($B1908,8),Reference!$E:$E,0),0),(_xlfn.IFNA(MATCH(MID($B1908,5,4),Reference!$E:$E,0),0))),$D1908,)</f>
        <v>0</v>
      </c>
      <c r="G1908" s="76">
        <f t="shared" si="170"/>
        <v>0</v>
      </c>
      <c r="H1908" s="76">
        <f t="shared" si="171"/>
        <v>0</v>
      </c>
      <c r="I1908" s="194">
        <f>IF(AND(F1908=0,G1908=0,H1908=0,_xlfn.IFNA(MATCH(LEFT($B1908,8),Reference!$G:$G,0),0)),0,
IF(AND(F1908=0,G1908=0,H1908=0,_xlfn.IFNA(MATCH(LEFT($B1908,8),Reference!$H:$H,0),0)),$D1908,
IF(AND(F1908=0,G1908=0,H1908=0,_xlfn.IFNA(MATCH(LEFT($C1908,4),Reference!$H:$H,0),0)),$D1908,
IF((AND(F1908=0,G1908=0,H1908=0,(_xlfn.IFNA(MATCH(LEFT($B1908,4),Reference!$H:$H,0),0)))),$D1908,
IF(AND(F1908=0,G1908=0,H1908=0,_xlfn.IFNA(MATCH(MID($B1908,5,4),Reference!$H:$H,0),0),LEFT($C1908,4)&lt;&gt;"8865"),$D1908,0)))))</f>
        <v>1699.9499999999998</v>
      </c>
      <c r="J1908" s="76">
        <f t="shared" si="172"/>
        <v>0</v>
      </c>
      <c r="K1908" s="76">
        <f t="shared" si="173"/>
        <v>1699.9499999999998</v>
      </c>
      <c r="L1908" s="76">
        <f t="shared" si="174"/>
        <v>0</v>
      </c>
      <c r="M1908" s="14" t="str">
        <f>IFERROR(IFERROR(INDEX(Reference!$C:$C,MATCH(VALUE(LEFT(B1908,(FIND("-",B1908,1)-1))),Reference!$B:$B,0)),INDEX(Reference!$C:$C,MATCH((LEFT(B1908,(FIND("-",B1908,1)-1))),Reference!$B:$B,0))),IFERROR(IF(FIND("-",B1908),"Asset Management",""),""))</f>
        <v>Transmission Development</v>
      </c>
      <c r="N1908" s="14" t="str">
        <f>_xlfn.IFNA(INDEX(Reference!$M:$N,MATCH($C1908,Reference!$M:$M,0),2),"Exclude")</f>
        <v>NonUnion Labor</v>
      </c>
      <c r="O1908" s="14" t="str">
        <f>VLOOKUP(X1908,'Department Detail'!$A$2:$F$5229,5,FALSE)</f>
        <v>Transmission Development</v>
      </c>
      <c r="W1908" s="26"/>
      <c r="X1908" t="s">
        <v>647</v>
      </c>
    </row>
    <row r="1909" spans="2:24" ht="15" thickBot="1" x14ac:dyDescent="0.35">
      <c r="B1909" s="57" t="s">
        <v>899</v>
      </c>
      <c r="C1909" s="57" t="s">
        <v>202</v>
      </c>
      <c r="D1909" s="193">
        <v>388.75</v>
      </c>
      <c r="F1909" s="76">
        <f>IF(AND(LEFT($C1909,4)&lt;&gt;"8310")*OR(_xlfn.IFNA(MATCH(LEFT($B1909,8),Reference!$E:$E,0),0),(_xlfn.IFNA(MATCH(MID($B1909,5,4),Reference!$E:$E,0),0))),$D1909,)</f>
        <v>0</v>
      </c>
      <c r="G1909" s="76">
        <f t="shared" si="170"/>
        <v>0</v>
      </c>
      <c r="H1909" s="76">
        <f t="shared" si="171"/>
        <v>0</v>
      </c>
      <c r="I1909" s="194">
        <f>IF(AND(F1909=0,G1909=0,H1909=0,_xlfn.IFNA(MATCH(LEFT($B1909,8),Reference!$G:$G,0),0)),0,
IF(AND(F1909=0,G1909=0,H1909=0,_xlfn.IFNA(MATCH(LEFT($B1909,8),Reference!$H:$H,0),0)),$D1909,
IF(AND(F1909=0,G1909=0,H1909=0,_xlfn.IFNA(MATCH(LEFT($C1909,4),Reference!$H:$H,0),0)),$D1909,
IF((AND(F1909=0,G1909=0,H1909=0,(_xlfn.IFNA(MATCH(LEFT($B1909,4),Reference!$H:$H,0),0)))),$D1909,
IF(AND(F1909=0,G1909=0,H1909=0,_xlfn.IFNA(MATCH(MID($B1909,5,4),Reference!$H:$H,0),0),LEFT($C1909,4)&lt;&gt;"8865"),$D1909,0)))))</f>
        <v>388.75</v>
      </c>
      <c r="J1909" s="76">
        <f t="shared" si="172"/>
        <v>0</v>
      </c>
      <c r="K1909" s="76">
        <f t="shared" si="173"/>
        <v>388.75</v>
      </c>
      <c r="L1909" s="76">
        <f t="shared" si="174"/>
        <v>0</v>
      </c>
      <c r="M1909" s="14" t="str">
        <f>IFERROR(IFERROR(INDEX(Reference!$C:$C,MATCH(VALUE(LEFT(B1909,(FIND("-",B1909,1)-1))),Reference!$B:$B,0)),INDEX(Reference!$C:$C,MATCH((LEFT(B1909,(FIND("-",B1909,1)-1))),Reference!$B:$B,0))),IFERROR(IF(FIND("-",B1909),"Asset Management",""),""))</f>
        <v>Transmission Development</v>
      </c>
      <c r="N1909" s="14" t="str">
        <f>_xlfn.IFNA(INDEX(Reference!$M:$N,MATCH($C1909,Reference!$M:$M,0),2),"Exclude")</f>
        <v>Nonlabor</v>
      </c>
      <c r="O1909" s="14" t="str">
        <f>VLOOKUP(X1909,'Department Detail'!$A$2:$F$5748,5,FALSE)</f>
        <v>PST &amp; Field Support Services</v>
      </c>
      <c r="W1909" s="26"/>
      <c r="X1909" t="s">
        <v>900</v>
      </c>
    </row>
    <row r="1910" spans="2:24" ht="15" thickBot="1" x14ac:dyDescent="0.35">
      <c r="B1910" s="57" t="s">
        <v>899</v>
      </c>
      <c r="C1910" s="57" t="s">
        <v>234</v>
      </c>
      <c r="D1910" s="193">
        <v>34.799999999999997</v>
      </c>
      <c r="F1910" s="76">
        <f>IF(AND(LEFT($C1910,4)&lt;&gt;"8310")*OR(_xlfn.IFNA(MATCH(LEFT($B1910,8),Reference!$E:$E,0),0),(_xlfn.IFNA(MATCH(MID($B1910,5,4),Reference!$E:$E,0),0))),$D1910,)</f>
        <v>0</v>
      </c>
      <c r="G1910" s="76">
        <f t="shared" si="170"/>
        <v>0</v>
      </c>
      <c r="H1910" s="76">
        <f t="shared" si="171"/>
        <v>0</v>
      </c>
      <c r="I1910" s="194">
        <f>IF(AND(F1910=0,G1910=0,H1910=0,_xlfn.IFNA(MATCH(LEFT($B1910,8),Reference!$G:$G,0),0)),0,
IF(AND(F1910=0,G1910=0,H1910=0,_xlfn.IFNA(MATCH(LEFT($B1910,8),Reference!$H:$H,0),0)),$D1910,
IF(AND(F1910=0,G1910=0,H1910=0,_xlfn.IFNA(MATCH(LEFT($C1910,4),Reference!$H:$H,0),0)),$D1910,
IF((AND(F1910=0,G1910=0,H1910=0,(_xlfn.IFNA(MATCH(LEFT($B1910,4),Reference!$H:$H,0),0)))),$D1910,
IF(AND(F1910=0,G1910=0,H1910=0,_xlfn.IFNA(MATCH(MID($B1910,5,4),Reference!$H:$H,0),0),LEFT($C1910,4)&lt;&gt;"8865"),$D1910,0)))))</f>
        <v>34.799999999999997</v>
      </c>
      <c r="J1910" s="76">
        <f t="shared" si="172"/>
        <v>0</v>
      </c>
      <c r="K1910" s="76">
        <f t="shared" si="173"/>
        <v>34.799999999999997</v>
      </c>
      <c r="L1910" s="76">
        <f t="shared" si="174"/>
        <v>0</v>
      </c>
      <c r="M1910" s="14" t="str">
        <f>IFERROR(IFERROR(INDEX(Reference!$C:$C,MATCH(VALUE(LEFT(B1910,(FIND("-",B1910,1)-1))),Reference!$B:$B,0)),INDEX(Reference!$C:$C,MATCH((LEFT(B1910,(FIND("-",B1910,1)-1))),Reference!$B:$B,0))),IFERROR(IF(FIND("-",B1910),"Asset Management",""),""))</f>
        <v>Transmission Development</v>
      </c>
      <c r="N1910" s="14" t="str">
        <f>_xlfn.IFNA(INDEX(Reference!$M:$N,MATCH($C1910,Reference!$M:$M,0),2),"Exclude")</f>
        <v>Nonlabor</v>
      </c>
      <c r="O1910" s="14" t="str">
        <f>VLOOKUP(X1910,'Department Detail'!$A$2:$F$5748,5,FALSE)</f>
        <v>Transmission Development</v>
      </c>
      <c r="W1910" s="26"/>
      <c r="X1910" t="s">
        <v>901</v>
      </c>
    </row>
    <row r="1911" spans="2:24" ht="15" thickBot="1" x14ac:dyDescent="0.35">
      <c r="B1911" s="57" t="s">
        <v>899</v>
      </c>
      <c r="C1911" s="57" t="s">
        <v>188</v>
      </c>
      <c r="D1911" s="193">
        <v>9873.0499999999993</v>
      </c>
      <c r="F1911" s="76">
        <f>IF(AND(LEFT($C1911,4)&lt;&gt;"8310")*OR(_xlfn.IFNA(MATCH(LEFT($B1911,8),Reference!$E:$E,0),0),(_xlfn.IFNA(MATCH(MID($B1911,5,4),Reference!$E:$E,0),0))),$D1911,)</f>
        <v>0</v>
      </c>
      <c r="G1911" s="76">
        <f t="shared" si="170"/>
        <v>0</v>
      </c>
      <c r="H1911" s="76">
        <f t="shared" si="171"/>
        <v>0</v>
      </c>
      <c r="I1911" s="194">
        <f>IF(AND(F1911=0,G1911=0,H1911=0,_xlfn.IFNA(MATCH(LEFT($B1911,8),Reference!$G:$G,0),0)),0,
IF(AND(F1911=0,G1911=0,H1911=0,_xlfn.IFNA(MATCH(LEFT($B1911,8),Reference!$H:$H,0),0)),$D1911,
IF(AND(F1911=0,G1911=0,H1911=0,_xlfn.IFNA(MATCH(LEFT($C1911,4),Reference!$H:$H,0),0)),$D1911,
IF((AND(F1911=0,G1911=0,H1911=0,(_xlfn.IFNA(MATCH(LEFT($B1911,4),Reference!$H:$H,0),0)))),$D1911,
IF(AND(F1911=0,G1911=0,H1911=0,_xlfn.IFNA(MATCH(MID($B1911,5,4),Reference!$H:$H,0),0),LEFT($C1911,4)&lt;&gt;"8865"),$D1911,0)))))</f>
        <v>9873.0499999999993</v>
      </c>
      <c r="J1911" s="76">
        <f t="shared" si="172"/>
        <v>0</v>
      </c>
      <c r="K1911" s="76">
        <f t="shared" si="173"/>
        <v>9873.0499999999993</v>
      </c>
      <c r="L1911" s="76">
        <f t="shared" si="174"/>
        <v>0</v>
      </c>
      <c r="M1911" s="14" t="str">
        <f>IFERROR(IFERROR(INDEX(Reference!$C:$C,MATCH(VALUE(LEFT(B1911,(FIND("-",B1911,1)-1))),Reference!$B:$B,0)),INDEX(Reference!$C:$C,MATCH((LEFT(B1911,(FIND("-",B1911,1)-1))),Reference!$B:$B,0))),IFERROR(IF(FIND("-",B1911),"Asset Management",""),""))</f>
        <v>Transmission Development</v>
      </c>
      <c r="N1911" s="14" t="str">
        <f>_xlfn.IFNA(INDEX(Reference!$M:$N,MATCH($C1911,Reference!$M:$M,0),2),"Exclude")</f>
        <v>NonUnion Labor</v>
      </c>
      <c r="O1911" s="14" t="str">
        <f>VLOOKUP(X1911,'Department Detail'!$A$2:$F$5229,5,FALSE)</f>
        <v>Transmission Development</v>
      </c>
      <c r="W1911" s="26"/>
      <c r="X1911" t="s">
        <v>902</v>
      </c>
    </row>
    <row r="1912" spans="2:24" ht="15" thickBot="1" x14ac:dyDescent="0.35">
      <c r="B1912" s="57" t="s">
        <v>903</v>
      </c>
      <c r="C1912" s="57" t="s">
        <v>185</v>
      </c>
      <c r="D1912" s="193">
        <v>89847.950000000012</v>
      </c>
      <c r="F1912" s="76">
        <f>IF(AND(LEFT($C1912,4)&lt;&gt;"8310")*OR(_xlfn.IFNA(MATCH(LEFT($B1912,8),Reference!$E:$E,0),0),(_xlfn.IFNA(MATCH(MID($B1912,5,4),Reference!$E:$E,0),0))),$D1912,)</f>
        <v>0</v>
      </c>
      <c r="G1912" s="76">
        <f t="shared" si="170"/>
        <v>0</v>
      </c>
      <c r="H1912" s="76">
        <f t="shared" si="171"/>
        <v>0</v>
      </c>
      <c r="I1912" s="194">
        <f>IF(AND(F1912=0,G1912=0,H1912=0,_xlfn.IFNA(MATCH(LEFT($B1912,8),Reference!$G:$G,0),0)),0,
IF(AND(F1912=0,G1912=0,H1912=0,_xlfn.IFNA(MATCH(LEFT($B1912,8),Reference!$H:$H,0),0)),$D1912,
IF(AND(F1912=0,G1912=0,H1912=0,_xlfn.IFNA(MATCH(LEFT($C1912,4),Reference!$H:$H,0),0)),$D1912,
IF((AND(F1912=0,G1912=0,H1912=0,(_xlfn.IFNA(MATCH(LEFT($B1912,4),Reference!$H:$H,0),0)))),$D1912,
IF(AND(F1912=0,G1912=0,H1912=0,_xlfn.IFNA(MATCH(MID($B1912,5,4),Reference!$H:$H,0),0),LEFT($C1912,4)&lt;&gt;"8865"),$D1912,0)))))</f>
        <v>89847.950000000012</v>
      </c>
      <c r="J1912" s="76">
        <f t="shared" si="172"/>
        <v>0</v>
      </c>
      <c r="K1912" s="76">
        <f t="shared" si="173"/>
        <v>89847.950000000012</v>
      </c>
      <c r="L1912" s="76">
        <f t="shared" si="174"/>
        <v>0</v>
      </c>
      <c r="M1912" s="14" t="str">
        <f>IFERROR(IFERROR(INDEX(Reference!$C:$C,MATCH(VALUE(LEFT(B1912,(FIND("-",B1912,1)-1))),Reference!$B:$B,0)),INDEX(Reference!$C:$C,MATCH((LEFT(B1912,(FIND("-",B1912,1)-1))),Reference!$B:$B,0))),IFERROR(IF(FIND("-",B1912),"Asset Management",""),""))</f>
        <v>Transmission Development</v>
      </c>
      <c r="N1912" s="14" t="str">
        <f>_xlfn.IFNA(INDEX(Reference!$M:$N,MATCH($C1912,Reference!$M:$M,0),2),"Exclude")</f>
        <v>NonUnion Labor</v>
      </c>
      <c r="O1912" s="14" t="str">
        <f>VLOOKUP(X1912,'Department Detail'!$A$2:$F$5748,5,FALSE)</f>
        <v>Line &amp; Meter Operations</v>
      </c>
      <c r="W1912" s="26"/>
      <c r="X1912" t="s">
        <v>904</v>
      </c>
    </row>
    <row r="1913" spans="2:24" ht="15" thickBot="1" x14ac:dyDescent="0.35">
      <c r="B1913" s="57" t="s">
        <v>903</v>
      </c>
      <c r="C1913" s="57" t="s">
        <v>195</v>
      </c>
      <c r="D1913" s="193">
        <v>250</v>
      </c>
      <c r="F1913" s="76">
        <f>IF(AND(LEFT($C1913,4)&lt;&gt;"8310")*OR(_xlfn.IFNA(MATCH(LEFT($B1913,8),Reference!$E:$E,0),0),(_xlfn.IFNA(MATCH(MID($B1913,5,4),Reference!$E:$E,0),0))),$D1913,)</f>
        <v>0</v>
      </c>
      <c r="G1913" s="76">
        <f t="shared" si="170"/>
        <v>0</v>
      </c>
      <c r="H1913" s="76">
        <f t="shared" si="171"/>
        <v>0</v>
      </c>
      <c r="I1913" s="194">
        <f>IF(AND(F1913=0,G1913=0,H1913=0,_xlfn.IFNA(MATCH(LEFT($B1913,8),Reference!$G:$G,0),0)),0,
IF(AND(F1913=0,G1913=0,H1913=0,_xlfn.IFNA(MATCH(LEFT($B1913,8),Reference!$H:$H,0),0)),$D1913,
IF(AND(F1913=0,G1913=0,H1913=0,_xlfn.IFNA(MATCH(LEFT($C1913,4),Reference!$H:$H,0),0)),$D1913,
IF((AND(F1913=0,G1913=0,H1913=0,(_xlfn.IFNA(MATCH(LEFT($B1913,4),Reference!$H:$H,0),0)))),$D1913,
IF(AND(F1913=0,G1913=0,H1913=0,_xlfn.IFNA(MATCH(MID($B1913,5,4),Reference!$H:$H,0),0),LEFT($C1913,4)&lt;&gt;"8865"),$D1913,0)))))</f>
        <v>250</v>
      </c>
      <c r="J1913" s="76">
        <f t="shared" si="172"/>
        <v>0</v>
      </c>
      <c r="K1913" s="76">
        <f t="shared" si="173"/>
        <v>250</v>
      </c>
      <c r="L1913" s="76">
        <f t="shared" si="174"/>
        <v>0</v>
      </c>
      <c r="M1913" s="14" t="str">
        <f>IFERROR(IFERROR(INDEX(Reference!$C:$C,MATCH(VALUE(LEFT(B1913,(FIND("-",B1913,1)-1))),Reference!$B:$B,0)),INDEX(Reference!$C:$C,MATCH((LEFT(B1913,(FIND("-",B1913,1)-1))),Reference!$B:$B,0))),IFERROR(IF(FIND("-",B1913),"Asset Management",""),""))</f>
        <v>Transmission Development</v>
      </c>
      <c r="N1913" s="14" t="str">
        <f>_xlfn.IFNA(INDEX(Reference!$M:$N,MATCH($C1913,Reference!$M:$M,0),2),"Exclude")</f>
        <v>NonUnion Labor</v>
      </c>
      <c r="O1913" s="14" t="str">
        <f>VLOOKUP(X1913,'Department Detail'!$A$2:$F$5748,5,FALSE)</f>
        <v>Line &amp; Meter Operations</v>
      </c>
      <c r="W1913" s="26"/>
      <c r="X1913" t="s">
        <v>904</v>
      </c>
    </row>
    <row r="1914" spans="2:24" ht="15" thickBot="1" x14ac:dyDescent="0.35">
      <c r="B1914" s="57" t="s">
        <v>903</v>
      </c>
      <c r="C1914" s="57" t="s">
        <v>188</v>
      </c>
      <c r="D1914" s="193">
        <v>12473.7</v>
      </c>
      <c r="F1914" s="76">
        <f>IF(AND(LEFT($C1914,4)&lt;&gt;"8310")*OR(_xlfn.IFNA(MATCH(LEFT($B1914,8),Reference!$E:$E,0),0),(_xlfn.IFNA(MATCH(MID($B1914,5,4),Reference!$E:$E,0),0))),$D1914,)</f>
        <v>0</v>
      </c>
      <c r="G1914" s="76">
        <f t="shared" si="170"/>
        <v>0</v>
      </c>
      <c r="H1914" s="76">
        <f t="shared" si="171"/>
        <v>0</v>
      </c>
      <c r="I1914" s="194">
        <f>IF(AND(F1914=0,G1914=0,H1914=0,_xlfn.IFNA(MATCH(LEFT($B1914,8),Reference!$G:$G,0),0)),0,
IF(AND(F1914=0,G1914=0,H1914=0,_xlfn.IFNA(MATCH(LEFT($B1914,8),Reference!$H:$H,0),0)),$D1914,
IF(AND(F1914=0,G1914=0,H1914=0,_xlfn.IFNA(MATCH(LEFT($C1914,4),Reference!$H:$H,0),0)),$D1914,
IF((AND(F1914=0,G1914=0,H1914=0,(_xlfn.IFNA(MATCH(LEFT($B1914,4),Reference!$H:$H,0),0)))),$D1914,
IF(AND(F1914=0,G1914=0,H1914=0,_xlfn.IFNA(MATCH(MID($B1914,5,4),Reference!$H:$H,0),0),LEFT($C1914,4)&lt;&gt;"8865"),$D1914,0)))))</f>
        <v>12473.7</v>
      </c>
      <c r="J1914" s="76">
        <f t="shared" si="172"/>
        <v>0</v>
      </c>
      <c r="K1914" s="76">
        <f t="shared" si="173"/>
        <v>12473.7</v>
      </c>
      <c r="L1914" s="76">
        <f t="shared" si="174"/>
        <v>0</v>
      </c>
      <c r="M1914" s="14" t="str">
        <f>IFERROR(IFERROR(INDEX(Reference!$C:$C,MATCH(VALUE(LEFT(B1914,(FIND("-",B1914,1)-1))),Reference!$B:$B,0)),INDEX(Reference!$C:$C,MATCH((LEFT(B1914,(FIND("-",B1914,1)-1))),Reference!$B:$B,0))),IFERROR(IF(FIND("-",B1914),"Asset Management",""),""))</f>
        <v>Transmission Development</v>
      </c>
      <c r="N1914" s="14" t="str">
        <f>_xlfn.IFNA(INDEX(Reference!$M:$N,MATCH($C1914,Reference!$M:$M,0),2),"Exclude")</f>
        <v>NonUnion Labor</v>
      </c>
      <c r="O1914" s="14" t="str">
        <f>VLOOKUP(X1914,'Department Detail'!$A$2:$F$5748,5,FALSE)</f>
        <v>Line &amp; Meter Operations</v>
      </c>
      <c r="W1914" s="26"/>
      <c r="X1914" t="s">
        <v>904</v>
      </c>
    </row>
    <row r="1915" spans="2:24" ht="15" thickBot="1" x14ac:dyDescent="0.35">
      <c r="B1915" s="57" t="s">
        <v>905</v>
      </c>
      <c r="C1915" s="57" t="s">
        <v>185</v>
      </c>
      <c r="D1915" s="193">
        <v>30876.437410158604</v>
      </c>
      <c r="F1915" s="76">
        <f>IF(AND(LEFT($C1915,4)&lt;&gt;"8310")*OR(_xlfn.IFNA(MATCH(LEFT($B1915,8),Reference!$E:$E,0),0),(_xlfn.IFNA(MATCH(MID($B1915,5,4),Reference!$E:$E,0),0))),$D1915,)</f>
        <v>0</v>
      </c>
      <c r="G1915" s="76">
        <f t="shared" si="170"/>
        <v>0</v>
      </c>
      <c r="H1915" s="76">
        <f t="shared" si="171"/>
        <v>0</v>
      </c>
      <c r="I1915" s="194">
        <f>IF(AND(F1915=0,G1915=0,H1915=0,_xlfn.IFNA(MATCH(LEFT($B1915,8),Reference!$G:$G,0),0)),0,
IF(AND(F1915=0,G1915=0,H1915=0,_xlfn.IFNA(MATCH(LEFT($B1915,8),Reference!$H:$H,0),0)),$D1915,
IF(AND(F1915=0,G1915=0,H1915=0,_xlfn.IFNA(MATCH(LEFT($C1915,4),Reference!$H:$H,0),0)),$D1915,
IF((AND(F1915=0,G1915=0,H1915=0,(_xlfn.IFNA(MATCH(LEFT($B1915,4),Reference!$H:$H,0),0)))),$D1915,
IF(AND(F1915=0,G1915=0,H1915=0,_xlfn.IFNA(MATCH(MID($B1915,5,4),Reference!$H:$H,0),0),LEFT($C1915,4)&lt;&gt;"8865"),$D1915,0)))))</f>
        <v>30876.437410158604</v>
      </c>
      <c r="J1915" s="76">
        <f t="shared" si="172"/>
        <v>0</v>
      </c>
      <c r="K1915" s="76">
        <f t="shared" si="173"/>
        <v>30876.437410158604</v>
      </c>
      <c r="L1915" s="76">
        <f t="shared" si="174"/>
        <v>0</v>
      </c>
      <c r="M1915" s="14" t="str">
        <f>IFERROR(IFERROR(INDEX(Reference!$C:$C,MATCH(VALUE(LEFT(B1915,(FIND("-",B1915,1)-1))),Reference!$B:$B,0)),INDEX(Reference!$C:$C,MATCH((LEFT(B1915,(FIND("-",B1915,1)-1))),Reference!$B:$B,0))),IFERROR(IF(FIND("-",B1915),"Asset Management",""),""))</f>
        <v>Transmission Development</v>
      </c>
      <c r="N1915" s="14" t="str">
        <f>_xlfn.IFNA(INDEX(Reference!$M:$N,MATCH($C1915,Reference!$M:$M,0),2),"Exclude")</f>
        <v>NonUnion Labor</v>
      </c>
      <c r="O1915" s="14" t="str">
        <f>VLOOKUP(X1915,'Department Detail'!$A$2:$F$5229,5,FALSE)</f>
        <v>Transmission Development</v>
      </c>
      <c r="W1915" s="26"/>
      <c r="X1915" t="s">
        <v>648</v>
      </c>
    </row>
    <row r="1916" spans="2:24" ht="15" thickBot="1" x14ac:dyDescent="0.35">
      <c r="B1916" s="57" t="s">
        <v>905</v>
      </c>
      <c r="C1916" s="57" t="s">
        <v>195</v>
      </c>
      <c r="D1916" s="193">
        <v>2991.2400000000002</v>
      </c>
      <c r="F1916" s="76">
        <f>IF(AND(LEFT($C1916,4)&lt;&gt;"8310")*OR(_xlfn.IFNA(MATCH(LEFT($B1916,8),Reference!$E:$E,0),0),(_xlfn.IFNA(MATCH(MID($B1916,5,4),Reference!$E:$E,0),0))),$D1916,)</f>
        <v>0</v>
      </c>
      <c r="G1916" s="76">
        <f t="shared" si="170"/>
        <v>0</v>
      </c>
      <c r="H1916" s="76">
        <f t="shared" si="171"/>
        <v>0</v>
      </c>
      <c r="I1916" s="194">
        <f>IF(AND(F1916=0,G1916=0,H1916=0,_xlfn.IFNA(MATCH(LEFT($B1916,8),Reference!$G:$G,0),0)),0,
IF(AND(F1916=0,G1916=0,H1916=0,_xlfn.IFNA(MATCH(LEFT($B1916,8),Reference!$H:$H,0),0)),$D1916,
IF(AND(F1916=0,G1916=0,H1916=0,_xlfn.IFNA(MATCH(LEFT($C1916,4),Reference!$H:$H,0),0)),$D1916,
IF((AND(F1916=0,G1916=0,H1916=0,(_xlfn.IFNA(MATCH(LEFT($B1916,4),Reference!$H:$H,0),0)))),$D1916,
IF(AND(F1916=0,G1916=0,H1916=0,_xlfn.IFNA(MATCH(MID($B1916,5,4),Reference!$H:$H,0),0),LEFT($C1916,4)&lt;&gt;"8865"),$D1916,0)))))</f>
        <v>2991.2400000000002</v>
      </c>
      <c r="J1916" s="76">
        <f t="shared" si="172"/>
        <v>0</v>
      </c>
      <c r="K1916" s="76">
        <f t="shared" si="173"/>
        <v>2991.2400000000002</v>
      </c>
      <c r="L1916" s="76">
        <f t="shared" si="174"/>
        <v>0</v>
      </c>
      <c r="M1916" s="14" t="str">
        <f>IFERROR(IFERROR(INDEX(Reference!$C:$C,MATCH(VALUE(LEFT(B1916,(FIND("-",B1916,1)-1))),Reference!$B:$B,0)),INDEX(Reference!$C:$C,MATCH((LEFT(B1916,(FIND("-",B1916,1)-1))),Reference!$B:$B,0))),IFERROR(IF(FIND("-",B1916),"Asset Management",""),""))</f>
        <v>Transmission Development</v>
      </c>
      <c r="N1916" s="14" t="str">
        <f>_xlfn.IFNA(INDEX(Reference!$M:$N,MATCH($C1916,Reference!$M:$M,0),2),"Exclude")</f>
        <v>NonUnion Labor</v>
      </c>
      <c r="O1916" s="14" t="str">
        <f>VLOOKUP(X1916,'Department Detail'!$A$2:$F$5229,5,FALSE)</f>
        <v>Transmission Development</v>
      </c>
      <c r="W1916" s="26"/>
      <c r="X1916" t="s">
        <v>648</v>
      </c>
    </row>
    <row r="1917" spans="2:24" ht="15" thickBot="1" x14ac:dyDescent="0.35">
      <c r="B1917" s="57" t="s">
        <v>905</v>
      </c>
      <c r="C1917" s="57" t="s">
        <v>202</v>
      </c>
      <c r="D1917" s="193">
        <v>1304.26</v>
      </c>
      <c r="F1917" s="76">
        <f>IF(AND(LEFT($C1917,4)&lt;&gt;"8310")*OR(_xlfn.IFNA(MATCH(LEFT($B1917,8),Reference!$E:$E,0),0),(_xlfn.IFNA(MATCH(MID($B1917,5,4),Reference!$E:$E,0),0))),$D1917,)</f>
        <v>0</v>
      </c>
      <c r="G1917" s="76">
        <f t="shared" si="170"/>
        <v>0</v>
      </c>
      <c r="H1917" s="76">
        <f t="shared" si="171"/>
        <v>0</v>
      </c>
      <c r="I1917" s="194">
        <f>IF(AND(F1917=0,G1917=0,H1917=0,_xlfn.IFNA(MATCH(LEFT($B1917,8),Reference!$G:$G,0),0)),0,
IF(AND(F1917=0,G1917=0,H1917=0,_xlfn.IFNA(MATCH(LEFT($B1917,8),Reference!$H:$H,0),0)),$D1917,
IF(AND(F1917=0,G1917=0,H1917=0,_xlfn.IFNA(MATCH(LEFT($C1917,4),Reference!$H:$H,0),0)),$D1917,
IF((AND(F1917=0,G1917=0,H1917=0,(_xlfn.IFNA(MATCH(LEFT($B1917,4),Reference!$H:$H,0),0)))),$D1917,
IF(AND(F1917=0,G1917=0,H1917=0,_xlfn.IFNA(MATCH(MID($B1917,5,4),Reference!$H:$H,0),0),LEFT($C1917,4)&lt;&gt;"8865"),$D1917,0)))))</f>
        <v>1304.26</v>
      </c>
      <c r="J1917" s="76">
        <f t="shared" si="172"/>
        <v>0</v>
      </c>
      <c r="K1917" s="76">
        <f t="shared" si="173"/>
        <v>1304.26</v>
      </c>
      <c r="L1917" s="76">
        <f t="shared" si="174"/>
        <v>0</v>
      </c>
      <c r="M1917" s="14" t="str">
        <f>IFERROR(IFERROR(INDEX(Reference!$C:$C,MATCH(VALUE(LEFT(B1917,(FIND("-",B1917,1)-1))),Reference!$B:$B,0)),INDEX(Reference!$C:$C,MATCH((LEFT(B1917,(FIND("-",B1917,1)-1))),Reference!$B:$B,0))),IFERROR(IF(FIND("-",B1917),"Asset Management",""),""))</f>
        <v>Transmission Development</v>
      </c>
      <c r="N1917" s="14" t="str">
        <f>_xlfn.IFNA(INDEX(Reference!$M:$N,MATCH($C1917,Reference!$M:$M,0),2),"Exclude")</f>
        <v>Nonlabor</v>
      </c>
      <c r="O1917" s="14" t="str">
        <f>VLOOKUP(X1917,'Department Detail'!$A$2:$F$5229,5,FALSE)</f>
        <v>Transmission Development</v>
      </c>
      <c r="W1917" s="26"/>
      <c r="X1917" t="s">
        <v>906</v>
      </c>
    </row>
    <row r="1918" spans="2:24" ht="15" thickBot="1" x14ac:dyDescent="0.35">
      <c r="B1918" s="57" t="s">
        <v>905</v>
      </c>
      <c r="C1918" s="57" t="s">
        <v>206</v>
      </c>
      <c r="D1918" s="193">
        <v>211.00000000000003</v>
      </c>
      <c r="F1918" s="76">
        <f>IF(AND(LEFT($C1918,4)&lt;&gt;"8310")*OR(_xlfn.IFNA(MATCH(LEFT($B1918,8),Reference!$E:$E,0),0),(_xlfn.IFNA(MATCH(MID($B1918,5,4),Reference!$E:$E,0),0))),$D1918,)</f>
        <v>0</v>
      </c>
      <c r="G1918" s="76">
        <f t="shared" si="170"/>
        <v>0</v>
      </c>
      <c r="H1918" s="76">
        <f t="shared" si="171"/>
        <v>0</v>
      </c>
      <c r="I1918" s="194">
        <f>IF(AND(F1918=0,G1918=0,H1918=0,_xlfn.IFNA(MATCH(LEFT($B1918,8),Reference!$G:$G,0),0)),0,
IF(AND(F1918=0,G1918=0,H1918=0,_xlfn.IFNA(MATCH(LEFT($B1918,8),Reference!$H:$H,0),0)),$D1918,
IF(AND(F1918=0,G1918=0,H1918=0,_xlfn.IFNA(MATCH(LEFT($C1918,4),Reference!$H:$H,0),0)),$D1918,
IF((AND(F1918=0,G1918=0,H1918=0,(_xlfn.IFNA(MATCH(LEFT($B1918,4),Reference!$H:$H,0),0)))),$D1918,
IF(AND(F1918=0,G1918=0,H1918=0,_xlfn.IFNA(MATCH(MID($B1918,5,4),Reference!$H:$H,0),0),LEFT($C1918,4)&lt;&gt;"8865"),$D1918,0)))))</f>
        <v>211.00000000000003</v>
      </c>
      <c r="J1918" s="76">
        <f t="shared" si="172"/>
        <v>0</v>
      </c>
      <c r="K1918" s="76">
        <f t="shared" si="173"/>
        <v>211.00000000000003</v>
      </c>
      <c r="L1918" s="76">
        <f t="shared" si="174"/>
        <v>0</v>
      </c>
      <c r="M1918" s="14" t="str">
        <f>IFERROR(IFERROR(INDEX(Reference!$C:$C,MATCH(VALUE(LEFT(B1918,(FIND("-",B1918,1)-1))),Reference!$B:$B,0)),INDEX(Reference!$C:$C,MATCH((LEFT(B1918,(FIND("-",B1918,1)-1))),Reference!$B:$B,0))),IFERROR(IF(FIND("-",B1918),"Asset Management",""),""))</f>
        <v>Transmission Development</v>
      </c>
      <c r="N1918" s="14" t="str">
        <f>_xlfn.IFNA(INDEX(Reference!$M:$N,MATCH($C1918,Reference!$M:$M,0),2),"Exclude")</f>
        <v>Nonlabor</v>
      </c>
      <c r="O1918" s="14" t="str">
        <f>VLOOKUP(X1918,'Department Detail'!$A$2:$F$5229,5,FALSE)</f>
        <v>Transmission Development</v>
      </c>
      <c r="W1918" s="26"/>
      <c r="X1918" t="s">
        <v>906</v>
      </c>
    </row>
    <row r="1919" spans="2:24" ht="15" thickBot="1" x14ac:dyDescent="0.35">
      <c r="B1919" s="57" t="s">
        <v>905</v>
      </c>
      <c r="C1919" s="57" t="s">
        <v>230</v>
      </c>
      <c r="D1919" s="193">
        <v>236.15000000000003</v>
      </c>
      <c r="F1919" s="76">
        <f>IF(AND(LEFT($C1919,4)&lt;&gt;"8310")*OR(_xlfn.IFNA(MATCH(LEFT($B1919,8),Reference!$E:$E,0),0),(_xlfn.IFNA(MATCH(MID($B1919,5,4),Reference!$E:$E,0),0))),$D1919,)</f>
        <v>0</v>
      </c>
      <c r="G1919" s="76">
        <f t="shared" si="170"/>
        <v>0</v>
      </c>
      <c r="H1919" s="76">
        <f t="shared" si="171"/>
        <v>0</v>
      </c>
      <c r="I1919" s="194">
        <f>IF(AND(F1919=0,G1919=0,H1919=0,_xlfn.IFNA(MATCH(LEFT($B1919,8),Reference!$G:$G,0),0)),0,
IF(AND(F1919=0,G1919=0,H1919=0,_xlfn.IFNA(MATCH(LEFT($B1919,8),Reference!$H:$H,0),0)),$D1919,
IF(AND(F1919=0,G1919=0,H1919=0,_xlfn.IFNA(MATCH(LEFT($C1919,4),Reference!$H:$H,0),0)),$D1919,
IF((AND(F1919=0,G1919=0,H1919=0,(_xlfn.IFNA(MATCH(LEFT($B1919,4),Reference!$H:$H,0),0)))),$D1919,
IF(AND(F1919=0,G1919=0,H1919=0,_xlfn.IFNA(MATCH(MID($B1919,5,4),Reference!$H:$H,0),0),LEFT($C1919,4)&lt;&gt;"8865"),$D1919,0)))))</f>
        <v>236.15000000000003</v>
      </c>
      <c r="J1919" s="76">
        <f t="shared" si="172"/>
        <v>0</v>
      </c>
      <c r="K1919" s="76">
        <f t="shared" si="173"/>
        <v>236.15000000000003</v>
      </c>
      <c r="L1919" s="76">
        <f t="shared" si="174"/>
        <v>0</v>
      </c>
      <c r="M1919" s="14" t="str">
        <f>IFERROR(IFERROR(INDEX(Reference!$C:$C,MATCH(VALUE(LEFT(B1919,(FIND("-",B1919,1)-1))),Reference!$B:$B,0)),INDEX(Reference!$C:$C,MATCH((LEFT(B1919,(FIND("-",B1919,1)-1))),Reference!$B:$B,0))),IFERROR(IF(FIND("-",B1919),"Asset Management",""),""))</f>
        <v>Transmission Development</v>
      </c>
      <c r="N1919" s="14" t="str">
        <f>_xlfn.IFNA(INDEX(Reference!$M:$N,MATCH($C1919,Reference!$M:$M,0),2),"Exclude")</f>
        <v>Nonlabor</v>
      </c>
      <c r="O1919" s="14" t="str">
        <f>VLOOKUP(X1919,'Department Detail'!$A$2:$F$5229,5,FALSE)</f>
        <v>Transmission Development</v>
      </c>
      <c r="W1919" s="26"/>
      <c r="X1919">
        <v>5030</v>
      </c>
    </row>
    <row r="1920" spans="2:24" ht="15" thickBot="1" x14ac:dyDescent="0.35">
      <c r="B1920" s="57" t="s">
        <v>905</v>
      </c>
      <c r="C1920" s="57" t="s">
        <v>182</v>
      </c>
      <c r="D1920" s="193">
        <v>530.79</v>
      </c>
      <c r="F1920" s="76">
        <f>IF(AND(LEFT($C1920,4)&lt;&gt;"8310")*OR(_xlfn.IFNA(MATCH(LEFT($B1920,8),Reference!$E:$E,0),0),(_xlfn.IFNA(MATCH(MID($B1920,5,4),Reference!$E:$E,0),0))),$D1920,)</f>
        <v>0</v>
      </c>
      <c r="G1920" s="76">
        <f t="shared" si="170"/>
        <v>0</v>
      </c>
      <c r="H1920" s="76">
        <f t="shared" si="171"/>
        <v>0</v>
      </c>
      <c r="I1920" s="194">
        <f>IF(AND(F1920=0,G1920=0,H1920=0,_xlfn.IFNA(MATCH(LEFT($B1920,8),Reference!$G:$G,0),0)),0,
IF(AND(F1920=0,G1920=0,H1920=0,_xlfn.IFNA(MATCH(LEFT($B1920,8),Reference!$H:$H,0),0)),$D1920,
IF(AND(F1920=0,G1920=0,H1920=0,_xlfn.IFNA(MATCH(LEFT($C1920,4),Reference!$H:$H,0),0)),$D1920,
IF((AND(F1920=0,G1920=0,H1920=0,(_xlfn.IFNA(MATCH(LEFT($B1920,4),Reference!$H:$H,0),0)))),$D1920,
IF(AND(F1920=0,G1920=0,H1920=0,_xlfn.IFNA(MATCH(MID($B1920,5,4),Reference!$H:$H,0),0),LEFT($C1920,4)&lt;&gt;"8865"),$D1920,0)))))</f>
        <v>530.79</v>
      </c>
      <c r="J1920" s="76">
        <f t="shared" si="172"/>
        <v>0</v>
      </c>
      <c r="K1920" s="76">
        <f t="shared" si="173"/>
        <v>530.79</v>
      </c>
      <c r="L1920" s="76">
        <f t="shared" si="174"/>
        <v>0</v>
      </c>
      <c r="M1920" s="14" t="str">
        <f>IFERROR(IFERROR(INDEX(Reference!$C:$C,MATCH(VALUE(LEFT(B1920,(FIND("-",B1920,1)-1))),Reference!$B:$B,0)),INDEX(Reference!$C:$C,MATCH((LEFT(B1920,(FIND("-",B1920,1)-1))),Reference!$B:$B,0))),IFERROR(IF(FIND("-",B1920),"Asset Management",""),""))</f>
        <v>Transmission Development</v>
      </c>
      <c r="N1920" s="14" t="str">
        <f>_xlfn.IFNA(INDEX(Reference!$M:$N,MATCH($C1920,Reference!$M:$M,0),2),"Exclude")</f>
        <v>Nonlabor</v>
      </c>
      <c r="O1920" s="14" t="str">
        <f>VLOOKUP(X1920,'Department Detail'!$A$2:$F$5229,5,FALSE)</f>
        <v>Transmission Development</v>
      </c>
      <c r="W1920" s="26"/>
      <c r="X1920">
        <v>5030</v>
      </c>
    </row>
    <row r="1921" spans="2:24" ht="15" thickBot="1" x14ac:dyDescent="0.35">
      <c r="B1921" s="57" t="s">
        <v>905</v>
      </c>
      <c r="C1921" s="57" t="s">
        <v>237</v>
      </c>
      <c r="D1921" s="193">
        <v>2801.27</v>
      </c>
      <c r="F1921" s="76">
        <f>IF(AND(LEFT($C1921,4)&lt;&gt;"8310")*OR(_xlfn.IFNA(MATCH(LEFT($B1921,8),Reference!$E:$E,0),0),(_xlfn.IFNA(MATCH(MID($B1921,5,4),Reference!$E:$E,0),0))),$D1921,)</f>
        <v>0</v>
      </c>
      <c r="G1921" s="76">
        <f t="shared" si="170"/>
        <v>0</v>
      </c>
      <c r="H1921" s="76">
        <f t="shared" si="171"/>
        <v>0</v>
      </c>
      <c r="I1921" s="194">
        <f>IF(AND(F1921=0,G1921=0,H1921=0,_xlfn.IFNA(MATCH(LEFT($B1921,8),Reference!$G:$G,0),0)),0,
IF(AND(F1921=0,G1921=0,H1921=0,_xlfn.IFNA(MATCH(LEFT($B1921,8),Reference!$H:$H,0),0)),$D1921,
IF(AND(F1921=0,G1921=0,H1921=0,_xlfn.IFNA(MATCH(LEFT($C1921,4),Reference!$H:$H,0),0)),$D1921,
IF((AND(F1921=0,G1921=0,H1921=0,(_xlfn.IFNA(MATCH(LEFT($B1921,4),Reference!$H:$H,0),0)))),$D1921,
IF(AND(F1921=0,G1921=0,H1921=0,_xlfn.IFNA(MATCH(MID($B1921,5,4),Reference!$H:$H,0),0),LEFT($C1921,4)&lt;&gt;"8865"),$D1921,0)))))</f>
        <v>2801.27</v>
      </c>
      <c r="J1921" s="76">
        <f t="shared" si="172"/>
        <v>0</v>
      </c>
      <c r="K1921" s="76">
        <f t="shared" si="173"/>
        <v>2801.27</v>
      </c>
      <c r="L1921" s="76">
        <f t="shared" si="174"/>
        <v>0</v>
      </c>
      <c r="M1921" s="14" t="str">
        <f>IFERROR(IFERROR(INDEX(Reference!$C:$C,MATCH(VALUE(LEFT(B1921,(FIND("-",B1921,1)-1))),Reference!$B:$B,0)),INDEX(Reference!$C:$C,MATCH((LEFT(B1921,(FIND("-",B1921,1)-1))),Reference!$B:$B,0))),IFERROR(IF(FIND("-",B1921),"Asset Management",""),""))</f>
        <v>Transmission Development</v>
      </c>
      <c r="N1921" s="14" t="str">
        <f>_xlfn.IFNA(INDEX(Reference!$M:$N,MATCH($C1921,Reference!$M:$M,0),2),"Exclude")</f>
        <v>Inventory</v>
      </c>
      <c r="O1921" s="14" t="str">
        <f>VLOOKUP(X1921,'Department Detail'!$A$2:$F$5229,5,FALSE)</f>
        <v>Transmission Development</v>
      </c>
      <c r="W1921" s="26"/>
      <c r="X1921">
        <v>5030</v>
      </c>
    </row>
    <row r="1922" spans="2:24" ht="15" thickBot="1" x14ac:dyDescent="0.35">
      <c r="B1922" s="57" t="s">
        <v>905</v>
      </c>
      <c r="C1922" s="57" t="s">
        <v>213</v>
      </c>
      <c r="D1922" s="193">
        <v>10.75</v>
      </c>
      <c r="F1922" s="76">
        <f>IF(AND(LEFT($C1922,4)&lt;&gt;"8310")*OR(_xlfn.IFNA(MATCH(LEFT($B1922,8),Reference!$E:$E,0),0),(_xlfn.IFNA(MATCH(MID($B1922,5,4),Reference!$E:$E,0),0))),$D1922,)</f>
        <v>0</v>
      </c>
      <c r="G1922" s="76">
        <f t="shared" si="170"/>
        <v>0</v>
      </c>
      <c r="H1922" s="76">
        <f t="shared" si="171"/>
        <v>0</v>
      </c>
      <c r="I1922" s="194">
        <f>IF(AND(F1922=0,G1922=0,H1922=0,_xlfn.IFNA(MATCH(LEFT($B1922,8),Reference!$G:$G,0),0)),0,
IF(AND(F1922=0,G1922=0,H1922=0,_xlfn.IFNA(MATCH(LEFT($B1922,8),Reference!$H:$H,0),0)),$D1922,
IF(AND(F1922=0,G1922=0,H1922=0,_xlfn.IFNA(MATCH(LEFT($C1922,4),Reference!$H:$H,0),0)),$D1922,
IF((AND(F1922=0,G1922=0,H1922=0,(_xlfn.IFNA(MATCH(LEFT($B1922,4),Reference!$H:$H,0),0)))),$D1922,
IF(AND(F1922=0,G1922=0,H1922=0,_xlfn.IFNA(MATCH(MID($B1922,5,4),Reference!$H:$H,0),0),LEFT($C1922,4)&lt;&gt;"8865"),$D1922,0)))))</f>
        <v>10.75</v>
      </c>
      <c r="J1922" s="76">
        <f t="shared" si="172"/>
        <v>0</v>
      </c>
      <c r="K1922" s="76">
        <f t="shared" si="173"/>
        <v>10.75</v>
      </c>
      <c r="L1922" s="76">
        <f t="shared" si="174"/>
        <v>0</v>
      </c>
      <c r="M1922" s="14" t="str">
        <f>IFERROR(IFERROR(INDEX(Reference!$C:$C,MATCH(VALUE(LEFT(B1922,(FIND("-",B1922,1)-1))),Reference!$B:$B,0)),INDEX(Reference!$C:$C,MATCH((LEFT(B1922,(FIND("-",B1922,1)-1))),Reference!$B:$B,0))),IFERROR(IF(FIND("-",B1922),"Asset Management",""),""))</f>
        <v>Transmission Development</v>
      </c>
      <c r="N1922" s="14" t="str">
        <f>_xlfn.IFNA(INDEX(Reference!$M:$N,MATCH($C1922,Reference!$M:$M,0),2),"Exclude")</f>
        <v>Nonlabor</v>
      </c>
      <c r="O1922" s="14" t="str">
        <f>VLOOKUP(X1922,'Department Detail'!$A$2:$F$5229,5,FALSE)</f>
        <v>Transmission Development</v>
      </c>
      <c r="W1922" s="26"/>
      <c r="X1922">
        <v>5030</v>
      </c>
    </row>
    <row r="1923" spans="2:24" ht="15" thickBot="1" x14ac:dyDescent="0.35">
      <c r="B1923" s="57" t="s">
        <v>905</v>
      </c>
      <c r="C1923" s="57" t="s">
        <v>188</v>
      </c>
      <c r="D1923" s="193">
        <v>4068.7200000000007</v>
      </c>
      <c r="F1923" s="76">
        <f>IF(AND(LEFT($C1923,4)&lt;&gt;"8310")*OR(_xlfn.IFNA(MATCH(LEFT($B1923,8),Reference!$E:$E,0),0),(_xlfn.IFNA(MATCH(MID($B1923,5,4),Reference!$E:$E,0),0))),$D1923,)</f>
        <v>0</v>
      </c>
      <c r="G1923" s="76">
        <f t="shared" si="170"/>
        <v>0</v>
      </c>
      <c r="H1923" s="76">
        <f t="shared" si="171"/>
        <v>0</v>
      </c>
      <c r="I1923" s="194">
        <f>IF(AND(F1923=0,G1923=0,H1923=0,_xlfn.IFNA(MATCH(LEFT($B1923,8),Reference!$G:$G,0),0)),0,
IF(AND(F1923=0,G1923=0,H1923=0,_xlfn.IFNA(MATCH(LEFT($B1923,8),Reference!$H:$H,0),0)),$D1923,
IF(AND(F1923=0,G1923=0,H1923=0,_xlfn.IFNA(MATCH(LEFT($C1923,4),Reference!$H:$H,0),0)),$D1923,
IF((AND(F1923=0,G1923=0,H1923=0,(_xlfn.IFNA(MATCH(LEFT($B1923,4),Reference!$H:$H,0),0)))),$D1923,
IF(AND(F1923=0,G1923=0,H1923=0,_xlfn.IFNA(MATCH(MID($B1923,5,4),Reference!$H:$H,0),0),LEFT($C1923,4)&lt;&gt;"8865"),$D1923,0)))))</f>
        <v>4068.7200000000007</v>
      </c>
      <c r="J1923" s="76">
        <f t="shared" si="172"/>
        <v>0</v>
      </c>
      <c r="K1923" s="76">
        <f t="shared" si="173"/>
        <v>4068.7200000000007</v>
      </c>
      <c r="L1923" s="76">
        <f t="shared" si="174"/>
        <v>0</v>
      </c>
      <c r="M1923" s="14" t="str">
        <f>IFERROR(IFERROR(INDEX(Reference!$C:$C,MATCH(VALUE(LEFT(B1923,(FIND("-",B1923,1)-1))),Reference!$B:$B,0)),INDEX(Reference!$C:$C,MATCH((LEFT(B1923,(FIND("-",B1923,1)-1))),Reference!$B:$B,0))),IFERROR(IF(FIND("-",B1923),"Asset Management",""),""))</f>
        <v>Transmission Development</v>
      </c>
      <c r="N1923" s="14" t="str">
        <f>_xlfn.IFNA(INDEX(Reference!$M:$N,MATCH($C1923,Reference!$M:$M,0),2),"Exclude")</f>
        <v>NonUnion Labor</v>
      </c>
      <c r="O1923" s="14" t="str">
        <f>VLOOKUP(X1923,'Department Detail'!$A$2:$F$5229,5,FALSE)</f>
        <v>Transmission Development</v>
      </c>
      <c r="W1923" s="26"/>
      <c r="X1923">
        <v>5030</v>
      </c>
    </row>
    <row r="1924" spans="2:24" ht="15" thickBot="1" x14ac:dyDescent="0.35">
      <c r="B1924" s="57" t="s">
        <v>907</v>
      </c>
      <c r="C1924" s="57" t="s">
        <v>185</v>
      </c>
      <c r="D1924" s="193">
        <v>116052.87</v>
      </c>
      <c r="F1924" s="76">
        <f>IF(AND(LEFT($C1924,4)&lt;&gt;"8310")*OR(_xlfn.IFNA(MATCH(LEFT($B1924,8),Reference!$E:$E,0),0),(_xlfn.IFNA(MATCH(MID($B1924,5,4),Reference!$E:$E,0),0))),$D1924,)</f>
        <v>116052.87</v>
      </c>
      <c r="G1924" s="76">
        <f t="shared" si="170"/>
        <v>0</v>
      </c>
      <c r="H1924" s="76">
        <f t="shared" si="171"/>
        <v>0</v>
      </c>
      <c r="I1924" s="194">
        <f>IF(AND(F1924=0,G1924=0,H1924=0,_xlfn.IFNA(MATCH(LEFT($B1924,8),Reference!$G:$G,0),0)),0,
IF(AND(F1924=0,G1924=0,H1924=0,_xlfn.IFNA(MATCH(LEFT($B1924,8),Reference!$H:$H,0),0)),$D1924,
IF(AND(F1924=0,G1924=0,H1924=0,_xlfn.IFNA(MATCH(LEFT($C1924,4),Reference!$H:$H,0),0)),$D1924,
IF((AND(F1924=0,G1924=0,H1924=0,(_xlfn.IFNA(MATCH(LEFT($B1924,4),Reference!$H:$H,0),0)))),$D1924,
IF(AND(F1924=0,G1924=0,H1924=0,_xlfn.IFNA(MATCH(MID($B1924,5,4),Reference!$H:$H,0),0),LEFT($C1924,4)&lt;&gt;"8865"),$D1924,0)))))</f>
        <v>0</v>
      </c>
      <c r="J1924" s="76">
        <f t="shared" si="172"/>
        <v>0</v>
      </c>
      <c r="K1924" s="76">
        <f t="shared" si="173"/>
        <v>116052.87</v>
      </c>
      <c r="L1924" s="76">
        <f t="shared" si="174"/>
        <v>0</v>
      </c>
      <c r="M1924" s="14" t="str">
        <f>IFERROR(IFERROR(INDEX(Reference!$C:$C,MATCH(VALUE(LEFT(B1924,(FIND("-",B1924,1)-1))),Reference!$B:$B,0)),INDEX(Reference!$C:$C,MATCH((LEFT(B1924,(FIND("-",B1924,1)-1))),Reference!$B:$B,0))),IFERROR(IF(FIND("-",B1924),"Asset Management",""),""))</f>
        <v>Transmission Development</v>
      </c>
      <c r="N1924" s="14" t="str">
        <f>_xlfn.IFNA(INDEX(Reference!$M:$N,MATCH($C1924,Reference!$M:$M,0),2),"Exclude")</f>
        <v>NonUnion Labor</v>
      </c>
      <c r="O1924" s="14" t="str">
        <f>VLOOKUP(X1924,'Department Detail'!$A$2:$F$5229,5,FALSE)</f>
        <v>Transmission Development</v>
      </c>
      <c r="W1924" s="26"/>
      <c r="X1924">
        <v>5030</v>
      </c>
    </row>
    <row r="1925" spans="2:24" ht="15" thickBot="1" x14ac:dyDescent="0.35">
      <c r="B1925" s="57" t="s">
        <v>907</v>
      </c>
      <c r="C1925" s="57" t="s">
        <v>195</v>
      </c>
      <c r="D1925" s="193">
        <v>157.79</v>
      </c>
      <c r="F1925" s="76">
        <f>IF(AND(LEFT($C1925,4)&lt;&gt;"8310")*OR(_xlfn.IFNA(MATCH(LEFT($B1925,8),Reference!$E:$E,0),0),(_xlfn.IFNA(MATCH(MID($B1925,5,4),Reference!$E:$E,0),0))),$D1925,)</f>
        <v>157.79</v>
      </c>
      <c r="G1925" s="76">
        <f t="shared" si="170"/>
        <v>0</v>
      </c>
      <c r="H1925" s="76">
        <f t="shared" si="171"/>
        <v>0</v>
      </c>
      <c r="I1925" s="194">
        <f>IF(AND(F1925=0,G1925=0,H1925=0,_xlfn.IFNA(MATCH(LEFT($B1925,8),Reference!$G:$G,0),0)),0,
IF(AND(F1925=0,G1925=0,H1925=0,_xlfn.IFNA(MATCH(LEFT($B1925,8),Reference!$H:$H,0),0)),$D1925,
IF(AND(F1925=0,G1925=0,H1925=0,_xlfn.IFNA(MATCH(LEFT($C1925,4),Reference!$H:$H,0),0)),$D1925,
IF((AND(F1925=0,G1925=0,H1925=0,(_xlfn.IFNA(MATCH(LEFT($B1925,4),Reference!$H:$H,0),0)))),$D1925,
IF(AND(F1925=0,G1925=0,H1925=0,_xlfn.IFNA(MATCH(MID($B1925,5,4),Reference!$H:$H,0),0),LEFT($C1925,4)&lt;&gt;"8865"),$D1925,0)))))</f>
        <v>0</v>
      </c>
      <c r="J1925" s="76">
        <f t="shared" si="172"/>
        <v>0</v>
      </c>
      <c r="K1925" s="76">
        <f t="shared" si="173"/>
        <v>157.79</v>
      </c>
      <c r="L1925" s="76">
        <f t="shared" si="174"/>
        <v>0</v>
      </c>
      <c r="M1925" s="14" t="str">
        <f>IFERROR(IFERROR(INDEX(Reference!$C:$C,MATCH(VALUE(LEFT(B1925,(FIND("-",B1925,1)-1))),Reference!$B:$B,0)),INDEX(Reference!$C:$C,MATCH((LEFT(B1925,(FIND("-",B1925,1)-1))),Reference!$B:$B,0))),IFERROR(IF(FIND("-",B1925),"Asset Management",""),""))</f>
        <v>Transmission Development</v>
      </c>
      <c r="N1925" s="14" t="str">
        <f>_xlfn.IFNA(INDEX(Reference!$M:$N,MATCH($C1925,Reference!$M:$M,0),2),"Exclude")</f>
        <v>NonUnion Labor</v>
      </c>
      <c r="O1925" s="14" t="str">
        <f>VLOOKUP(X1925,'Department Detail'!$A$2:$F$5229,5,FALSE)</f>
        <v>Transmission Development</v>
      </c>
      <c r="W1925" s="26"/>
      <c r="X1925">
        <v>5030</v>
      </c>
    </row>
    <row r="1926" spans="2:24" ht="15" thickBot="1" x14ac:dyDescent="0.35">
      <c r="B1926" s="57" t="s">
        <v>907</v>
      </c>
      <c r="C1926" s="57" t="s">
        <v>202</v>
      </c>
      <c r="D1926" s="193">
        <v>334.62</v>
      </c>
      <c r="F1926" s="76">
        <f>IF(AND(LEFT($C1926,4)&lt;&gt;"8310")*OR(_xlfn.IFNA(MATCH(LEFT($B1926,8),Reference!$E:$E,0),0),(_xlfn.IFNA(MATCH(MID($B1926,5,4),Reference!$E:$E,0),0))),$D1926,)</f>
        <v>334.62</v>
      </c>
      <c r="G1926" s="76">
        <f t="shared" si="170"/>
        <v>0</v>
      </c>
      <c r="H1926" s="76">
        <f t="shared" si="171"/>
        <v>0</v>
      </c>
      <c r="I1926" s="194">
        <f>IF(AND(F1926=0,G1926=0,H1926=0,_xlfn.IFNA(MATCH(LEFT($B1926,8),Reference!$G:$G,0),0)),0,
IF(AND(F1926=0,G1926=0,H1926=0,_xlfn.IFNA(MATCH(LEFT($B1926,8),Reference!$H:$H,0),0)),$D1926,
IF(AND(F1926=0,G1926=0,H1926=0,_xlfn.IFNA(MATCH(LEFT($C1926,4),Reference!$H:$H,0),0)),$D1926,
IF((AND(F1926=0,G1926=0,H1926=0,(_xlfn.IFNA(MATCH(LEFT($B1926,4),Reference!$H:$H,0),0)))),$D1926,
IF(AND(F1926=0,G1926=0,H1926=0,_xlfn.IFNA(MATCH(MID($B1926,5,4),Reference!$H:$H,0),0),LEFT($C1926,4)&lt;&gt;"8865"),$D1926,0)))))</f>
        <v>0</v>
      </c>
      <c r="J1926" s="76">
        <f t="shared" si="172"/>
        <v>0</v>
      </c>
      <c r="K1926" s="76">
        <f t="shared" si="173"/>
        <v>334.62</v>
      </c>
      <c r="L1926" s="76">
        <f t="shared" si="174"/>
        <v>0</v>
      </c>
      <c r="M1926" s="14" t="str">
        <f>IFERROR(IFERROR(INDEX(Reference!$C:$C,MATCH(VALUE(LEFT(B1926,(FIND("-",B1926,1)-1))),Reference!$B:$B,0)),INDEX(Reference!$C:$C,MATCH((LEFT(B1926,(FIND("-",B1926,1)-1))),Reference!$B:$B,0))),IFERROR(IF(FIND("-",B1926),"Asset Management",""),""))</f>
        <v>Transmission Development</v>
      </c>
      <c r="N1926" s="14" t="str">
        <f>_xlfn.IFNA(INDEX(Reference!$M:$N,MATCH($C1926,Reference!$M:$M,0),2),"Exclude")</f>
        <v>Nonlabor</v>
      </c>
      <c r="O1926" s="14" t="str">
        <f>VLOOKUP(X1926,'Department Detail'!$A$2:$F$5229,5,FALSE)</f>
        <v>Line &amp; Meter Operations</v>
      </c>
      <c r="W1926" s="26"/>
      <c r="X1926" t="s">
        <v>908</v>
      </c>
    </row>
    <row r="1927" spans="2:24" ht="15" thickBot="1" x14ac:dyDescent="0.35">
      <c r="B1927" s="57" t="s">
        <v>909</v>
      </c>
      <c r="C1927" s="57" t="s">
        <v>253</v>
      </c>
      <c r="D1927" s="193">
        <v>91.666666666666671</v>
      </c>
      <c r="F1927" s="76">
        <f>IF(AND(LEFT($C1927,4)&lt;&gt;"8310")*OR(_xlfn.IFNA(MATCH(LEFT($B1927,8),Reference!$E:$E,0),0),(_xlfn.IFNA(MATCH(MID($B1927,5,4),Reference!$E:$E,0),0))),$D1927,)</f>
        <v>0</v>
      </c>
      <c r="G1927" s="76">
        <f t="shared" si="170"/>
        <v>0</v>
      </c>
      <c r="H1927" s="76">
        <f t="shared" si="171"/>
        <v>0</v>
      </c>
      <c r="I1927" s="194">
        <f>IF(AND(F1927=0,G1927=0,H1927=0,_xlfn.IFNA(MATCH(LEFT($B1927,8),Reference!$G:$G,0),0)),0,
IF(AND(F1927=0,G1927=0,H1927=0,_xlfn.IFNA(MATCH(LEFT($B1927,8),Reference!$H:$H,0),0)),$D1927,
IF(AND(F1927=0,G1927=0,H1927=0,_xlfn.IFNA(MATCH(LEFT($C1927,4),Reference!$H:$H,0),0)),$D1927,
IF((AND(F1927=0,G1927=0,H1927=0,(_xlfn.IFNA(MATCH(LEFT($B1927,4),Reference!$H:$H,0),0)))),$D1927,
IF(AND(F1927=0,G1927=0,H1927=0,_xlfn.IFNA(MATCH(MID($B1927,5,4),Reference!$H:$H,0),0),LEFT($C1927,4)&lt;&gt;"8865"),$D1927,0)))))</f>
        <v>0</v>
      </c>
      <c r="J1927" s="76">
        <f t="shared" si="172"/>
        <v>91.666666666666671</v>
      </c>
      <c r="K1927" s="76">
        <f t="shared" si="173"/>
        <v>91.666666666666671</v>
      </c>
      <c r="L1927" s="76">
        <f t="shared" si="174"/>
        <v>0</v>
      </c>
      <c r="M1927" s="14" t="str">
        <f>IFERROR(IFERROR(INDEX(Reference!$C:$C,MATCH(VALUE(LEFT(B1927,(FIND("-",B1927,1)-1))),Reference!$B:$B,0)),INDEX(Reference!$C:$C,MATCH((LEFT(B1927,(FIND("-",B1927,1)-1))),Reference!$B:$B,0))),IFERROR(IF(FIND("-",B1927),"Asset Management",""),""))</f>
        <v>Transmission Development</v>
      </c>
      <c r="N1927" s="14" t="str">
        <f>_xlfn.IFNA(INDEX(Reference!$M:$N,MATCH($C1927,Reference!$M:$M,0),2),"Exclude")</f>
        <v>Nonlabor</v>
      </c>
      <c r="O1927" s="14" t="str">
        <f>VLOOKUP(X1927,'Department Detail'!$A$2:$F$5229,5,FALSE)</f>
        <v>Line &amp; Meter Operations</v>
      </c>
      <c r="W1927" s="26"/>
      <c r="X1927" t="s">
        <v>908</v>
      </c>
    </row>
    <row r="1928" spans="2:24" ht="15" thickBot="1" x14ac:dyDescent="0.35">
      <c r="B1928" s="57" t="s">
        <v>910</v>
      </c>
      <c r="C1928" s="57" t="s">
        <v>190</v>
      </c>
      <c r="D1928" s="193">
        <v>187.91666666666666</v>
      </c>
      <c r="F1928" s="76">
        <f>IF(AND(LEFT($C1928,4)&lt;&gt;"8310")*OR(_xlfn.IFNA(MATCH(LEFT($B1928,8),Reference!$E:$E,0),0),(_xlfn.IFNA(MATCH(MID($B1928,5,4),Reference!$E:$E,0),0))),$D1928,)</f>
        <v>0</v>
      </c>
      <c r="G1928" s="76">
        <f t="shared" si="170"/>
        <v>0</v>
      </c>
      <c r="H1928" s="76">
        <f t="shared" si="171"/>
        <v>0</v>
      </c>
      <c r="I1928" s="194">
        <f>IF(AND(F1928=0,G1928=0,H1928=0,_xlfn.IFNA(MATCH(LEFT($B1928,8),Reference!$G:$G,0),0)),0,
IF(AND(F1928=0,G1928=0,H1928=0,_xlfn.IFNA(MATCH(LEFT($B1928,8),Reference!$H:$H,0),0)),$D1928,
IF(AND(F1928=0,G1928=0,H1928=0,_xlfn.IFNA(MATCH(LEFT($C1928,4),Reference!$H:$H,0),0)),$D1928,
IF((AND(F1928=0,G1928=0,H1928=0,(_xlfn.IFNA(MATCH(LEFT($B1928,4),Reference!$H:$H,0),0)))),$D1928,
IF(AND(F1928=0,G1928=0,H1928=0,_xlfn.IFNA(MATCH(MID($B1928,5,4),Reference!$H:$H,0),0),LEFT($C1928,4)&lt;&gt;"8865"),$D1928,0)))))</f>
        <v>0</v>
      </c>
      <c r="J1928" s="76">
        <f t="shared" si="172"/>
        <v>187.91666666666666</v>
      </c>
      <c r="K1928" s="76">
        <f t="shared" si="173"/>
        <v>187.91666666666666</v>
      </c>
      <c r="L1928" s="76">
        <f t="shared" si="174"/>
        <v>0</v>
      </c>
      <c r="M1928" s="14" t="str">
        <f>IFERROR(IFERROR(INDEX(Reference!$C:$C,MATCH(VALUE(LEFT(B1928,(FIND("-",B1928,1)-1))),Reference!$B:$B,0)),INDEX(Reference!$C:$C,MATCH((LEFT(B1928,(FIND("-",B1928,1)-1))),Reference!$B:$B,0))),IFERROR(IF(FIND("-",B1928),"Asset Management",""),""))</f>
        <v>Transmission Development</v>
      </c>
      <c r="N1928" s="14" t="str">
        <f>_xlfn.IFNA(INDEX(Reference!$M:$N,MATCH($C1928,Reference!$M:$M,0),2),"Exclude")</f>
        <v>Nonlabor</v>
      </c>
      <c r="O1928" s="14" t="str">
        <f>VLOOKUP(X1928,'Department Detail'!$A$2:$F$5748,5,FALSE)</f>
        <v>Line &amp; Meter Operations</v>
      </c>
      <c r="W1928" s="26"/>
      <c r="X1928" t="s">
        <v>911</v>
      </c>
    </row>
    <row r="1929" spans="2:24" ht="15" thickBot="1" x14ac:dyDescent="0.35">
      <c r="B1929" s="57" t="s">
        <v>910</v>
      </c>
      <c r="C1929" s="57" t="s">
        <v>185</v>
      </c>
      <c r="D1929" s="193">
        <v>42467.54</v>
      </c>
      <c r="F1929" s="76">
        <f>IF(AND(LEFT($C1929,4)&lt;&gt;"8310")*OR(_xlfn.IFNA(MATCH(LEFT($B1929,8),Reference!$E:$E,0),0),(_xlfn.IFNA(MATCH(MID($B1929,5,4),Reference!$E:$E,0),0))),$D1929,)</f>
        <v>0</v>
      </c>
      <c r="G1929" s="76">
        <f t="shared" si="170"/>
        <v>0</v>
      </c>
      <c r="H1929" s="76">
        <f t="shared" si="171"/>
        <v>0</v>
      </c>
      <c r="I1929" s="194">
        <f>IF(AND(F1929=0,G1929=0,H1929=0,_xlfn.IFNA(MATCH(LEFT($B1929,8),Reference!$G:$G,0),0)),0,
IF(AND(F1929=0,G1929=0,H1929=0,_xlfn.IFNA(MATCH(LEFT($B1929,8),Reference!$H:$H,0),0)),$D1929,
IF(AND(F1929=0,G1929=0,H1929=0,_xlfn.IFNA(MATCH(LEFT($C1929,4),Reference!$H:$H,0),0)),$D1929,
IF((AND(F1929=0,G1929=0,H1929=0,(_xlfn.IFNA(MATCH(LEFT($B1929,4),Reference!$H:$H,0),0)))),$D1929,
IF(AND(F1929=0,G1929=0,H1929=0,_xlfn.IFNA(MATCH(MID($B1929,5,4),Reference!$H:$H,0),0),LEFT($C1929,4)&lt;&gt;"8865"),$D1929,0)))))</f>
        <v>0</v>
      </c>
      <c r="J1929" s="76">
        <f t="shared" si="172"/>
        <v>42467.54</v>
      </c>
      <c r="K1929" s="76">
        <f t="shared" si="173"/>
        <v>42467.54</v>
      </c>
      <c r="L1929" s="76">
        <f t="shared" si="174"/>
        <v>0</v>
      </c>
      <c r="M1929" s="14" t="str">
        <f>IFERROR(IFERROR(INDEX(Reference!$C:$C,MATCH(VALUE(LEFT(B1929,(FIND("-",B1929,1)-1))),Reference!$B:$B,0)),INDEX(Reference!$C:$C,MATCH((LEFT(B1929,(FIND("-",B1929,1)-1))),Reference!$B:$B,0))),IFERROR(IF(FIND("-",B1929),"Asset Management",""),""))</f>
        <v>Transmission Development</v>
      </c>
      <c r="N1929" s="14" t="str">
        <f>_xlfn.IFNA(INDEX(Reference!$M:$N,MATCH($C1929,Reference!$M:$M,0),2),"Exclude")</f>
        <v>NonUnion Labor</v>
      </c>
      <c r="O1929" s="14" t="str">
        <f>VLOOKUP(X1929,'Department Detail'!$A$2:$F$5748,5,FALSE)</f>
        <v>Line &amp; Meter Operations</v>
      </c>
      <c r="W1929" s="26"/>
      <c r="X1929" t="s">
        <v>911</v>
      </c>
    </row>
    <row r="1930" spans="2:24" ht="15" thickBot="1" x14ac:dyDescent="0.35">
      <c r="B1930" s="57" t="s">
        <v>910</v>
      </c>
      <c r="C1930" s="57" t="s">
        <v>186</v>
      </c>
      <c r="D1930" s="193">
        <v>2012.2800000000002</v>
      </c>
      <c r="F1930" s="76">
        <f>IF(AND(LEFT($C1930,4)&lt;&gt;"8310")*OR(_xlfn.IFNA(MATCH(LEFT($B1930,8),Reference!$E:$E,0),0),(_xlfn.IFNA(MATCH(MID($B1930,5,4),Reference!$E:$E,0),0))),$D1930,)</f>
        <v>0</v>
      </c>
      <c r="G1930" s="76">
        <f t="shared" si="170"/>
        <v>0</v>
      </c>
      <c r="H1930" s="76">
        <f t="shared" si="171"/>
        <v>0</v>
      </c>
      <c r="I1930" s="194">
        <f>IF(AND(F1930=0,G1930=0,H1930=0,_xlfn.IFNA(MATCH(LEFT($B1930,8),Reference!$G:$G,0),0)),0,
IF(AND(F1930=0,G1930=0,H1930=0,_xlfn.IFNA(MATCH(LEFT($B1930,8),Reference!$H:$H,0),0)),$D1930,
IF(AND(F1930=0,G1930=0,H1930=0,_xlfn.IFNA(MATCH(LEFT($C1930,4),Reference!$H:$H,0),0)),$D1930,
IF((AND(F1930=0,G1930=0,H1930=0,(_xlfn.IFNA(MATCH(LEFT($B1930,4),Reference!$H:$H,0),0)))),$D1930,
IF(AND(F1930=0,G1930=0,H1930=0,_xlfn.IFNA(MATCH(MID($B1930,5,4),Reference!$H:$H,0),0),LEFT($C1930,4)&lt;&gt;"8865"),$D1930,0)))))</f>
        <v>0</v>
      </c>
      <c r="J1930" s="76">
        <f t="shared" si="172"/>
        <v>2012.2800000000002</v>
      </c>
      <c r="K1930" s="76">
        <f t="shared" si="173"/>
        <v>2012.2800000000002</v>
      </c>
      <c r="L1930" s="76">
        <f t="shared" si="174"/>
        <v>0</v>
      </c>
      <c r="M1930" s="14" t="str">
        <f>IFERROR(IFERROR(INDEX(Reference!$C:$C,MATCH(VALUE(LEFT(B1930,(FIND("-",B1930,1)-1))),Reference!$B:$B,0)),INDEX(Reference!$C:$C,MATCH((LEFT(B1930,(FIND("-",B1930,1)-1))),Reference!$B:$B,0))),IFERROR(IF(FIND("-",B1930),"Asset Management",""),""))</f>
        <v>Transmission Development</v>
      </c>
      <c r="N1930" s="14" t="str">
        <f>_xlfn.IFNA(INDEX(Reference!$M:$N,MATCH($C1930,Reference!$M:$M,0),2),"Exclude")</f>
        <v>Union Labor</v>
      </c>
      <c r="O1930" s="14" t="str">
        <f>VLOOKUP(X1930,'Department Detail'!$A$2:$F$5748,5,FALSE)</f>
        <v>Transmission Development</v>
      </c>
      <c r="W1930" s="26"/>
      <c r="X1930" t="s">
        <v>912</v>
      </c>
    </row>
    <row r="1931" spans="2:24" ht="15" thickBot="1" x14ac:dyDescent="0.35">
      <c r="B1931" s="57" t="s">
        <v>910</v>
      </c>
      <c r="C1931" s="57" t="s">
        <v>195</v>
      </c>
      <c r="D1931" s="193">
        <v>250</v>
      </c>
      <c r="F1931" s="76">
        <f>IF(AND(LEFT($C1931,4)&lt;&gt;"8310")*OR(_xlfn.IFNA(MATCH(LEFT($B1931,8),Reference!$E:$E,0),0),(_xlfn.IFNA(MATCH(MID($B1931,5,4),Reference!$E:$E,0),0))),$D1931,)</f>
        <v>0</v>
      </c>
      <c r="G1931" s="76">
        <f t="shared" si="170"/>
        <v>0</v>
      </c>
      <c r="H1931" s="76">
        <f t="shared" si="171"/>
        <v>0</v>
      </c>
      <c r="I1931" s="194">
        <f>IF(AND(F1931=0,G1931=0,H1931=0,_xlfn.IFNA(MATCH(LEFT($B1931,8),Reference!$G:$G,0),0)),0,
IF(AND(F1931=0,G1931=0,H1931=0,_xlfn.IFNA(MATCH(LEFT($B1931,8),Reference!$H:$H,0),0)),$D1931,
IF(AND(F1931=0,G1931=0,H1931=0,_xlfn.IFNA(MATCH(LEFT($C1931,4),Reference!$H:$H,0),0)),$D1931,
IF((AND(F1931=0,G1931=0,H1931=0,(_xlfn.IFNA(MATCH(LEFT($B1931,4),Reference!$H:$H,0),0)))),$D1931,
IF(AND(F1931=0,G1931=0,H1931=0,_xlfn.IFNA(MATCH(MID($B1931,5,4),Reference!$H:$H,0),0),LEFT($C1931,4)&lt;&gt;"8865"),$D1931,0)))))</f>
        <v>0</v>
      </c>
      <c r="J1931" s="76">
        <f t="shared" si="172"/>
        <v>250</v>
      </c>
      <c r="K1931" s="76">
        <f t="shared" si="173"/>
        <v>250</v>
      </c>
      <c r="L1931" s="76">
        <f t="shared" si="174"/>
        <v>0</v>
      </c>
      <c r="M1931" s="14" t="str">
        <f>IFERROR(IFERROR(INDEX(Reference!$C:$C,MATCH(VALUE(LEFT(B1931,(FIND("-",B1931,1)-1))),Reference!$B:$B,0)),INDEX(Reference!$C:$C,MATCH((LEFT(B1931,(FIND("-",B1931,1)-1))),Reference!$B:$B,0))),IFERROR(IF(FIND("-",B1931),"Asset Management",""),""))</f>
        <v>Transmission Development</v>
      </c>
      <c r="N1931" s="14" t="str">
        <f>_xlfn.IFNA(INDEX(Reference!$M:$N,MATCH($C1931,Reference!$M:$M,0),2),"Exclude")</f>
        <v>NonUnion Labor</v>
      </c>
      <c r="O1931" s="14" t="str">
        <f>VLOOKUP(X1931,'Department Detail'!$A$2:$F$5748,5,FALSE)</f>
        <v>Transmission Development</v>
      </c>
      <c r="W1931" s="26"/>
      <c r="X1931" t="s">
        <v>912</v>
      </c>
    </row>
    <row r="1932" spans="2:24" ht="15" thickBot="1" x14ac:dyDescent="0.35">
      <c r="B1932" s="57" t="s">
        <v>910</v>
      </c>
      <c r="C1932" s="57" t="s">
        <v>201</v>
      </c>
      <c r="D1932" s="193">
        <v>107.72</v>
      </c>
      <c r="F1932" s="76">
        <f>IF(AND(LEFT($C1932,4)&lt;&gt;"8310")*OR(_xlfn.IFNA(MATCH(LEFT($B1932,8),Reference!$E:$E,0),0),(_xlfn.IFNA(MATCH(MID($B1932,5,4),Reference!$E:$E,0),0))),$D1932,)</f>
        <v>0</v>
      </c>
      <c r="G1932" s="76">
        <f t="shared" si="170"/>
        <v>0</v>
      </c>
      <c r="H1932" s="76">
        <f t="shared" si="171"/>
        <v>0</v>
      </c>
      <c r="I1932" s="194">
        <f>IF(AND(F1932=0,G1932=0,H1932=0,_xlfn.IFNA(MATCH(LEFT($B1932,8),Reference!$G:$G,0),0)),0,
IF(AND(F1932=0,G1932=0,H1932=0,_xlfn.IFNA(MATCH(LEFT($B1932,8),Reference!$H:$H,0),0)),$D1932,
IF(AND(F1932=0,G1932=0,H1932=0,_xlfn.IFNA(MATCH(LEFT($C1932,4),Reference!$H:$H,0),0)),$D1932,
IF((AND(F1932=0,G1932=0,H1932=0,(_xlfn.IFNA(MATCH(LEFT($B1932,4),Reference!$H:$H,0),0)))),$D1932,
IF(AND(F1932=0,G1932=0,H1932=0,_xlfn.IFNA(MATCH(MID($B1932,5,4),Reference!$H:$H,0),0),LEFT($C1932,4)&lt;&gt;"8865"),$D1932,0)))))</f>
        <v>0</v>
      </c>
      <c r="J1932" s="76">
        <f t="shared" si="172"/>
        <v>107.72</v>
      </c>
      <c r="K1932" s="76">
        <f t="shared" si="173"/>
        <v>107.72</v>
      </c>
      <c r="L1932" s="76">
        <f t="shared" si="174"/>
        <v>0</v>
      </c>
      <c r="M1932" s="14" t="str">
        <f>IFERROR(IFERROR(INDEX(Reference!$C:$C,MATCH(VALUE(LEFT(B1932,(FIND("-",B1932,1)-1))),Reference!$B:$B,0)),INDEX(Reference!$C:$C,MATCH((LEFT(B1932,(FIND("-",B1932,1)-1))),Reference!$B:$B,0))),IFERROR(IF(FIND("-",B1932),"Asset Management",""),""))</f>
        <v>Transmission Development</v>
      </c>
      <c r="N1932" s="14" t="str">
        <f>_xlfn.IFNA(INDEX(Reference!$M:$N,MATCH($C1932,Reference!$M:$M,0),2),"Exclude")</f>
        <v>Nonlabor</v>
      </c>
      <c r="O1932" s="14" t="str">
        <f>VLOOKUP(X1932,'Department Detail'!$A$2:$F$5748,5,FALSE)</f>
        <v>Transmission Development</v>
      </c>
      <c r="W1932" s="26"/>
      <c r="X1932" t="s">
        <v>912</v>
      </c>
    </row>
    <row r="1933" spans="2:24" ht="15" thickBot="1" x14ac:dyDescent="0.35">
      <c r="B1933" s="57" t="s">
        <v>910</v>
      </c>
      <c r="C1933" s="57" t="s">
        <v>202</v>
      </c>
      <c r="D1933" s="193">
        <v>427.39</v>
      </c>
      <c r="F1933" s="76">
        <f>IF(AND(LEFT($C1933,4)&lt;&gt;"8310")*OR(_xlfn.IFNA(MATCH(LEFT($B1933,8),Reference!$E:$E,0),0),(_xlfn.IFNA(MATCH(MID($B1933,5,4),Reference!$E:$E,0),0))),$D1933,)</f>
        <v>0</v>
      </c>
      <c r="G1933" s="76">
        <f t="shared" si="170"/>
        <v>0</v>
      </c>
      <c r="H1933" s="76">
        <f t="shared" si="171"/>
        <v>0</v>
      </c>
      <c r="I1933" s="194">
        <f>IF(AND(F1933=0,G1933=0,H1933=0,_xlfn.IFNA(MATCH(LEFT($B1933,8),Reference!$G:$G,0),0)),0,
IF(AND(F1933=0,G1933=0,H1933=0,_xlfn.IFNA(MATCH(LEFT($B1933,8),Reference!$H:$H,0),0)),$D1933,
IF(AND(F1933=0,G1933=0,H1933=0,_xlfn.IFNA(MATCH(LEFT($C1933,4),Reference!$H:$H,0),0)),$D1933,
IF((AND(F1933=0,G1933=0,H1933=0,(_xlfn.IFNA(MATCH(LEFT($B1933,4),Reference!$H:$H,0),0)))),$D1933,
IF(AND(F1933=0,G1933=0,H1933=0,_xlfn.IFNA(MATCH(MID($B1933,5,4),Reference!$H:$H,0),0),LEFT($C1933,4)&lt;&gt;"8865"),$D1933,0)))))</f>
        <v>0</v>
      </c>
      <c r="J1933" s="76">
        <f t="shared" si="172"/>
        <v>427.39</v>
      </c>
      <c r="K1933" s="76">
        <f t="shared" si="173"/>
        <v>427.39</v>
      </c>
      <c r="L1933" s="76">
        <f t="shared" si="174"/>
        <v>0</v>
      </c>
      <c r="M1933" s="14" t="str">
        <f>IFERROR(IFERROR(INDEX(Reference!$C:$C,MATCH(VALUE(LEFT(B1933,(FIND("-",B1933,1)-1))),Reference!$B:$B,0)),INDEX(Reference!$C:$C,MATCH((LEFT(B1933,(FIND("-",B1933,1)-1))),Reference!$B:$B,0))),IFERROR(IF(FIND("-",B1933),"Asset Management",""),""))</f>
        <v>Transmission Development</v>
      </c>
      <c r="N1933" s="14" t="str">
        <f>_xlfn.IFNA(INDEX(Reference!$M:$N,MATCH($C1933,Reference!$M:$M,0),2),"Exclude")</f>
        <v>Nonlabor</v>
      </c>
      <c r="O1933" s="14" t="str">
        <f>VLOOKUP(X1933,'Department Detail'!$A$2:$F$5748,5,FALSE)</f>
        <v>Transmission Development</v>
      </c>
      <c r="W1933" s="26"/>
      <c r="X1933" t="s">
        <v>913</v>
      </c>
    </row>
    <row r="1934" spans="2:24" ht="15" thickBot="1" x14ac:dyDescent="0.35">
      <c r="B1934" s="57" t="s">
        <v>910</v>
      </c>
      <c r="C1934" s="57" t="s">
        <v>206</v>
      </c>
      <c r="D1934" s="193">
        <v>2831.1233333333334</v>
      </c>
      <c r="F1934" s="76">
        <f>IF(AND(LEFT($C1934,4)&lt;&gt;"8310")*OR(_xlfn.IFNA(MATCH(LEFT($B1934,8),Reference!$E:$E,0),0),(_xlfn.IFNA(MATCH(MID($B1934,5,4),Reference!$E:$E,0),0))),$D1934,)</f>
        <v>0</v>
      </c>
      <c r="G1934" s="76">
        <f t="shared" si="170"/>
        <v>0</v>
      </c>
      <c r="H1934" s="76">
        <f t="shared" si="171"/>
        <v>0</v>
      </c>
      <c r="I1934" s="194">
        <f>IF(AND(F1934=0,G1934=0,H1934=0,_xlfn.IFNA(MATCH(LEFT($B1934,8),Reference!$G:$G,0),0)),0,
IF(AND(F1934=0,G1934=0,H1934=0,_xlfn.IFNA(MATCH(LEFT($B1934,8),Reference!$H:$H,0),0)),$D1934,
IF(AND(F1934=0,G1934=0,H1934=0,_xlfn.IFNA(MATCH(LEFT($C1934,4),Reference!$H:$H,0),0)),$D1934,
IF((AND(F1934=0,G1934=0,H1934=0,(_xlfn.IFNA(MATCH(LEFT($B1934,4),Reference!$H:$H,0),0)))),$D1934,
IF(AND(F1934=0,G1934=0,H1934=0,_xlfn.IFNA(MATCH(MID($B1934,5,4),Reference!$H:$H,0),0),LEFT($C1934,4)&lt;&gt;"8865"),$D1934,0)))))</f>
        <v>0</v>
      </c>
      <c r="J1934" s="76">
        <f t="shared" si="172"/>
        <v>2831.1233333333334</v>
      </c>
      <c r="K1934" s="76">
        <f t="shared" si="173"/>
        <v>2831.1233333333334</v>
      </c>
      <c r="L1934" s="76">
        <f t="shared" si="174"/>
        <v>0</v>
      </c>
      <c r="M1934" s="14" t="str">
        <f>IFERROR(IFERROR(INDEX(Reference!$C:$C,MATCH(VALUE(LEFT(B1934,(FIND("-",B1934,1)-1))),Reference!$B:$B,0)),INDEX(Reference!$C:$C,MATCH((LEFT(B1934,(FIND("-",B1934,1)-1))),Reference!$B:$B,0))),IFERROR(IF(FIND("-",B1934),"Asset Management",""),""))</f>
        <v>Transmission Development</v>
      </c>
      <c r="N1934" s="14" t="str">
        <f>_xlfn.IFNA(INDEX(Reference!$M:$N,MATCH($C1934,Reference!$M:$M,0),2),"Exclude")</f>
        <v>Nonlabor</v>
      </c>
      <c r="O1934" s="14" t="str">
        <f>VLOOKUP(X1934,'Department Detail'!$A$2:$F$5748,5,FALSE)</f>
        <v>Transmission Development</v>
      </c>
      <c r="W1934" s="26"/>
      <c r="X1934" t="s">
        <v>913</v>
      </c>
    </row>
    <row r="1935" spans="2:24" ht="15" thickBot="1" x14ac:dyDescent="0.35">
      <c r="B1935" s="57" t="s">
        <v>910</v>
      </c>
      <c r="C1935" s="57" t="s">
        <v>231</v>
      </c>
      <c r="D1935" s="193">
        <v>10</v>
      </c>
      <c r="F1935" s="76">
        <f>IF(AND(LEFT($C1935,4)&lt;&gt;"8310")*OR(_xlfn.IFNA(MATCH(LEFT($B1935,8),Reference!$E:$E,0),0),(_xlfn.IFNA(MATCH(MID($B1935,5,4),Reference!$E:$E,0),0))),$D1935,)</f>
        <v>0</v>
      </c>
      <c r="G1935" s="76">
        <f t="shared" si="170"/>
        <v>0</v>
      </c>
      <c r="H1935" s="76">
        <f t="shared" si="171"/>
        <v>0</v>
      </c>
      <c r="I1935" s="194">
        <f>IF(AND(F1935=0,G1935=0,H1935=0,_xlfn.IFNA(MATCH(LEFT($B1935,8),Reference!$G:$G,0),0)),0,
IF(AND(F1935=0,G1935=0,H1935=0,_xlfn.IFNA(MATCH(LEFT($B1935,8),Reference!$H:$H,0),0)),$D1935,
IF(AND(F1935=0,G1935=0,H1935=0,_xlfn.IFNA(MATCH(LEFT($C1935,4),Reference!$H:$H,0),0)),$D1935,
IF((AND(F1935=0,G1935=0,H1935=0,(_xlfn.IFNA(MATCH(LEFT($B1935,4),Reference!$H:$H,0),0)))),$D1935,
IF(AND(F1935=0,G1935=0,H1935=0,_xlfn.IFNA(MATCH(MID($B1935,5,4),Reference!$H:$H,0),0),LEFT($C1935,4)&lt;&gt;"8865"),$D1935,0)))))</f>
        <v>0</v>
      </c>
      <c r="J1935" s="76">
        <f t="shared" si="172"/>
        <v>10</v>
      </c>
      <c r="K1935" s="76">
        <f t="shared" si="173"/>
        <v>10</v>
      </c>
      <c r="L1935" s="76">
        <f t="shared" si="174"/>
        <v>0</v>
      </c>
      <c r="M1935" s="14" t="str">
        <f>IFERROR(IFERROR(INDEX(Reference!$C:$C,MATCH(VALUE(LEFT(B1935,(FIND("-",B1935,1)-1))),Reference!$B:$B,0)),INDEX(Reference!$C:$C,MATCH((LEFT(B1935,(FIND("-",B1935,1)-1))),Reference!$B:$B,0))),IFERROR(IF(FIND("-",B1935),"Asset Management",""),""))</f>
        <v>Transmission Development</v>
      </c>
      <c r="N1935" s="14" t="str">
        <f>_xlfn.IFNA(INDEX(Reference!$M:$N,MATCH($C1935,Reference!$M:$M,0),2),"Exclude")</f>
        <v>Nonlabor</v>
      </c>
      <c r="O1935" s="14" t="str">
        <f>VLOOKUP(X1935,'Department Detail'!$A$2:$F$5748,5,FALSE)</f>
        <v>Transmission Development</v>
      </c>
      <c r="W1935" s="26"/>
      <c r="X1935" t="s">
        <v>913</v>
      </c>
    </row>
    <row r="1936" spans="2:24" ht="15" thickBot="1" x14ac:dyDescent="0.35">
      <c r="B1936" s="57" t="s">
        <v>910</v>
      </c>
      <c r="C1936" s="57" t="s">
        <v>230</v>
      </c>
      <c r="D1936" s="193">
        <v>570.92999999999995</v>
      </c>
      <c r="F1936" s="76">
        <f>IF(AND(LEFT($C1936,4)&lt;&gt;"8310")*OR(_xlfn.IFNA(MATCH(LEFT($B1936,8),Reference!$E:$E,0),0),(_xlfn.IFNA(MATCH(MID($B1936,5,4),Reference!$E:$E,0),0))),$D1936,)</f>
        <v>0</v>
      </c>
      <c r="G1936" s="76">
        <f t="shared" si="170"/>
        <v>0</v>
      </c>
      <c r="H1936" s="76">
        <f t="shared" si="171"/>
        <v>0</v>
      </c>
      <c r="I1936" s="194">
        <f>IF(AND(F1936=0,G1936=0,H1936=0,_xlfn.IFNA(MATCH(LEFT($B1936,8),Reference!$G:$G,0),0)),0,
IF(AND(F1936=0,G1936=0,H1936=0,_xlfn.IFNA(MATCH(LEFT($B1936,8),Reference!$H:$H,0),0)),$D1936,
IF(AND(F1936=0,G1936=0,H1936=0,_xlfn.IFNA(MATCH(LEFT($C1936,4),Reference!$H:$H,0),0)),$D1936,
IF((AND(F1936=0,G1936=0,H1936=0,(_xlfn.IFNA(MATCH(LEFT($B1936,4),Reference!$H:$H,0),0)))),$D1936,
IF(AND(F1936=0,G1936=0,H1936=0,_xlfn.IFNA(MATCH(MID($B1936,5,4),Reference!$H:$H,0),0),LEFT($C1936,4)&lt;&gt;"8865"),$D1936,0)))))</f>
        <v>0</v>
      </c>
      <c r="J1936" s="76">
        <f t="shared" si="172"/>
        <v>570.92999999999995</v>
      </c>
      <c r="K1936" s="76">
        <f t="shared" si="173"/>
        <v>570.92999999999995</v>
      </c>
      <c r="L1936" s="76">
        <f t="shared" si="174"/>
        <v>0</v>
      </c>
      <c r="M1936" s="14" t="str">
        <f>IFERROR(IFERROR(INDEX(Reference!$C:$C,MATCH(VALUE(LEFT(B1936,(FIND("-",B1936,1)-1))),Reference!$B:$B,0)),INDEX(Reference!$C:$C,MATCH((LEFT(B1936,(FIND("-",B1936,1)-1))),Reference!$B:$B,0))),IFERROR(IF(FIND("-",B1936),"Asset Management",""),""))</f>
        <v>Transmission Development</v>
      </c>
      <c r="N1936" s="14" t="str">
        <f>_xlfn.IFNA(INDEX(Reference!$M:$N,MATCH($C1936,Reference!$M:$M,0),2),"Exclude")</f>
        <v>Nonlabor</v>
      </c>
      <c r="O1936" s="14" t="str">
        <f>VLOOKUP(X1936,'Department Detail'!$A$2:$F$5229,5,FALSE)</f>
        <v>Asset Management</v>
      </c>
      <c r="W1936" s="26"/>
      <c r="X1936" t="s">
        <v>652</v>
      </c>
    </row>
    <row r="1937" spans="2:24" ht="15" thickBot="1" x14ac:dyDescent="0.35">
      <c r="B1937" s="57" t="s">
        <v>910</v>
      </c>
      <c r="C1937" s="57" t="s">
        <v>208</v>
      </c>
      <c r="D1937" s="193">
        <v>874.67333333333329</v>
      </c>
      <c r="F1937" s="76">
        <f>IF(AND(LEFT($C1937,4)&lt;&gt;"8310")*OR(_xlfn.IFNA(MATCH(LEFT($B1937,8),Reference!$E:$E,0),0),(_xlfn.IFNA(MATCH(MID($B1937,5,4),Reference!$E:$E,0),0))),$D1937,)</f>
        <v>0</v>
      </c>
      <c r="G1937" s="76">
        <f t="shared" si="170"/>
        <v>0</v>
      </c>
      <c r="H1937" s="76">
        <f t="shared" si="171"/>
        <v>0</v>
      </c>
      <c r="I1937" s="194">
        <f>IF(AND(F1937=0,G1937=0,H1937=0,_xlfn.IFNA(MATCH(LEFT($B1937,8),Reference!$G:$G,0),0)),0,
IF(AND(F1937=0,G1937=0,H1937=0,_xlfn.IFNA(MATCH(LEFT($B1937,8),Reference!$H:$H,0),0)),$D1937,
IF(AND(F1937=0,G1937=0,H1937=0,_xlfn.IFNA(MATCH(LEFT($C1937,4),Reference!$H:$H,0),0)),$D1937,
IF((AND(F1937=0,G1937=0,H1937=0,(_xlfn.IFNA(MATCH(LEFT($B1937,4),Reference!$H:$H,0),0)))),$D1937,
IF(AND(F1937=0,G1937=0,H1937=0,_xlfn.IFNA(MATCH(MID($B1937,5,4),Reference!$H:$H,0),0),LEFT($C1937,4)&lt;&gt;"8865"),$D1937,0)))))</f>
        <v>0</v>
      </c>
      <c r="J1937" s="76">
        <f t="shared" si="172"/>
        <v>874.67333333333329</v>
      </c>
      <c r="K1937" s="76">
        <f t="shared" si="173"/>
        <v>874.67333333333329</v>
      </c>
      <c r="L1937" s="76">
        <f t="shared" si="174"/>
        <v>0</v>
      </c>
      <c r="M1937" s="14" t="str">
        <f>IFERROR(IFERROR(INDEX(Reference!$C:$C,MATCH(VALUE(LEFT(B1937,(FIND("-",B1937,1)-1))),Reference!$B:$B,0)),INDEX(Reference!$C:$C,MATCH((LEFT(B1937,(FIND("-",B1937,1)-1))),Reference!$B:$B,0))),IFERROR(IF(FIND("-",B1937),"Asset Management",""),""))</f>
        <v>Transmission Development</v>
      </c>
      <c r="N1937" s="14" t="str">
        <f>_xlfn.IFNA(INDEX(Reference!$M:$N,MATCH($C1937,Reference!$M:$M,0),2),"Exclude")</f>
        <v>Inventory</v>
      </c>
      <c r="O1937" s="14" t="str">
        <f>VLOOKUP(X1937,'Department Detail'!$A$2:$F$5229,5,FALSE)</f>
        <v>Asset Management</v>
      </c>
      <c r="W1937" s="26"/>
      <c r="X1937" t="s">
        <v>652</v>
      </c>
    </row>
    <row r="1938" spans="2:24" ht="15" thickBot="1" x14ac:dyDescent="0.35">
      <c r="B1938" s="57" t="s">
        <v>910</v>
      </c>
      <c r="C1938" s="57" t="s">
        <v>182</v>
      </c>
      <c r="D1938" s="193">
        <v>1563.5866666666666</v>
      </c>
      <c r="F1938" s="76">
        <f>IF(AND(LEFT($C1938,4)&lt;&gt;"8310")*OR(_xlfn.IFNA(MATCH(LEFT($B1938,8),Reference!$E:$E,0),0),(_xlfn.IFNA(MATCH(MID($B1938,5,4),Reference!$E:$E,0),0))),$D1938,)</f>
        <v>0</v>
      </c>
      <c r="G1938" s="76">
        <f t="shared" si="170"/>
        <v>0</v>
      </c>
      <c r="H1938" s="76">
        <f t="shared" si="171"/>
        <v>0</v>
      </c>
      <c r="I1938" s="194">
        <f>IF(AND(F1938=0,G1938=0,H1938=0,_xlfn.IFNA(MATCH(LEFT($B1938,8),Reference!$G:$G,0),0)),0,
IF(AND(F1938=0,G1938=0,H1938=0,_xlfn.IFNA(MATCH(LEFT($B1938,8),Reference!$H:$H,0),0)),$D1938,
IF(AND(F1938=0,G1938=0,H1938=0,_xlfn.IFNA(MATCH(LEFT($C1938,4),Reference!$H:$H,0),0)),$D1938,
IF((AND(F1938=0,G1938=0,H1938=0,(_xlfn.IFNA(MATCH(LEFT($B1938,4),Reference!$H:$H,0),0)))),$D1938,
IF(AND(F1938=0,G1938=0,H1938=0,_xlfn.IFNA(MATCH(MID($B1938,5,4),Reference!$H:$H,0),0),LEFT($C1938,4)&lt;&gt;"8865"),$D1938,0)))))</f>
        <v>0</v>
      </c>
      <c r="J1938" s="76">
        <f t="shared" si="172"/>
        <v>1563.5866666666666</v>
      </c>
      <c r="K1938" s="76">
        <f t="shared" si="173"/>
        <v>1563.5866666666666</v>
      </c>
      <c r="L1938" s="76">
        <f t="shared" si="174"/>
        <v>0</v>
      </c>
      <c r="M1938" s="14" t="str">
        <f>IFERROR(IFERROR(INDEX(Reference!$C:$C,MATCH(VALUE(LEFT(B1938,(FIND("-",B1938,1)-1))),Reference!$B:$B,0)),INDEX(Reference!$C:$C,MATCH((LEFT(B1938,(FIND("-",B1938,1)-1))),Reference!$B:$B,0))),IFERROR(IF(FIND("-",B1938),"Asset Management",""),""))</f>
        <v>Transmission Development</v>
      </c>
      <c r="N1938" s="14" t="str">
        <f>_xlfn.IFNA(INDEX(Reference!$M:$N,MATCH($C1938,Reference!$M:$M,0),2),"Exclude")</f>
        <v>Nonlabor</v>
      </c>
      <c r="O1938" s="14" t="str">
        <f>VLOOKUP(X1938,'Department Detail'!$A$2:$F$5229,5,FALSE)</f>
        <v>Asset Management</v>
      </c>
      <c r="W1938" s="26"/>
      <c r="X1938" t="s">
        <v>652</v>
      </c>
    </row>
    <row r="1939" spans="2:24" ht="15" thickBot="1" x14ac:dyDescent="0.35">
      <c r="B1939" s="57" t="s">
        <v>910</v>
      </c>
      <c r="C1939" s="57" t="s">
        <v>253</v>
      </c>
      <c r="D1939" s="193">
        <v>80</v>
      </c>
      <c r="F1939" s="76">
        <f>IF(AND(LEFT($C1939,4)&lt;&gt;"8310")*OR(_xlfn.IFNA(MATCH(LEFT($B1939,8),Reference!$E:$E,0),0),(_xlfn.IFNA(MATCH(MID($B1939,5,4),Reference!$E:$E,0),0))),$D1939,)</f>
        <v>0</v>
      </c>
      <c r="G1939" s="76">
        <f t="shared" si="170"/>
        <v>0</v>
      </c>
      <c r="H1939" s="76">
        <f t="shared" si="171"/>
        <v>0</v>
      </c>
      <c r="I1939" s="194">
        <f>IF(AND(F1939=0,G1939=0,H1939=0,_xlfn.IFNA(MATCH(LEFT($B1939,8),Reference!$G:$G,0),0)),0,
IF(AND(F1939=0,G1939=0,H1939=0,_xlfn.IFNA(MATCH(LEFT($B1939,8),Reference!$H:$H,0),0)),$D1939,
IF(AND(F1939=0,G1939=0,H1939=0,_xlfn.IFNA(MATCH(LEFT($C1939,4),Reference!$H:$H,0),0)),$D1939,
IF((AND(F1939=0,G1939=0,H1939=0,(_xlfn.IFNA(MATCH(LEFT($B1939,4),Reference!$H:$H,0),0)))),$D1939,
IF(AND(F1939=0,G1939=0,H1939=0,_xlfn.IFNA(MATCH(MID($B1939,5,4),Reference!$H:$H,0),0),LEFT($C1939,4)&lt;&gt;"8865"),$D1939,0)))))</f>
        <v>0</v>
      </c>
      <c r="J1939" s="76">
        <f t="shared" si="172"/>
        <v>80</v>
      </c>
      <c r="K1939" s="76">
        <f t="shared" si="173"/>
        <v>80</v>
      </c>
      <c r="L1939" s="76">
        <f t="shared" si="174"/>
        <v>0</v>
      </c>
      <c r="M1939" s="14" t="str">
        <f>IFERROR(IFERROR(INDEX(Reference!$C:$C,MATCH(VALUE(LEFT(B1939,(FIND("-",B1939,1)-1))),Reference!$B:$B,0)),INDEX(Reference!$C:$C,MATCH((LEFT(B1939,(FIND("-",B1939,1)-1))),Reference!$B:$B,0))),IFERROR(IF(FIND("-",B1939),"Asset Management",""),""))</f>
        <v>Transmission Development</v>
      </c>
      <c r="N1939" s="14" t="str">
        <f>_xlfn.IFNA(INDEX(Reference!$M:$N,MATCH($C1939,Reference!$M:$M,0),2),"Exclude")</f>
        <v>Nonlabor</v>
      </c>
      <c r="O1939" s="14" t="str">
        <f>VLOOKUP(X1939,'Department Detail'!$A$2:$F$5229,5,FALSE)</f>
        <v>Asset Management</v>
      </c>
      <c r="W1939" s="26"/>
      <c r="X1939" t="s">
        <v>652</v>
      </c>
    </row>
    <row r="1940" spans="2:24" ht="15" thickBot="1" x14ac:dyDescent="0.35">
      <c r="B1940" s="57" t="s">
        <v>910</v>
      </c>
      <c r="C1940" s="57" t="s">
        <v>213</v>
      </c>
      <c r="D1940" s="193">
        <v>216.53000000000003</v>
      </c>
      <c r="F1940" s="76">
        <f>IF(AND(LEFT($C1940,4)&lt;&gt;"8310")*OR(_xlfn.IFNA(MATCH(LEFT($B1940,8),Reference!$E:$E,0),0),(_xlfn.IFNA(MATCH(MID($B1940,5,4),Reference!$E:$E,0),0))),$D1940,)</f>
        <v>0</v>
      </c>
      <c r="G1940" s="76">
        <f t="shared" si="170"/>
        <v>0</v>
      </c>
      <c r="H1940" s="76">
        <f t="shared" si="171"/>
        <v>0</v>
      </c>
      <c r="I1940" s="194">
        <f>IF(AND(F1940=0,G1940=0,H1940=0,_xlfn.IFNA(MATCH(LEFT($B1940,8),Reference!$G:$G,0),0)),0,
IF(AND(F1940=0,G1940=0,H1940=0,_xlfn.IFNA(MATCH(LEFT($B1940,8),Reference!$H:$H,0),0)),$D1940,
IF(AND(F1940=0,G1940=0,H1940=0,_xlfn.IFNA(MATCH(LEFT($C1940,4),Reference!$H:$H,0),0)),$D1940,
IF((AND(F1940=0,G1940=0,H1940=0,(_xlfn.IFNA(MATCH(LEFT($B1940,4),Reference!$H:$H,0),0)))),$D1940,
IF(AND(F1940=0,G1940=0,H1940=0,_xlfn.IFNA(MATCH(MID($B1940,5,4),Reference!$H:$H,0),0),LEFT($C1940,4)&lt;&gt;"8865"),$D1940,0)))))</f>
        <v>0</v>
      </c>
      <c r="J1940" s="76">
        <f t="shared" si="172"/>
        <v>216.53000000000003</v>
      </c>
      <c r="K1940" s="76">
        <f t="shared" si="173"/>
        <v>216.53000000000003</v>
      </c>
      <c r="L1940" s="76">
        <f t="shared" si="174"/>
        <v>0</v>
      </c>
      <c r="M1940" s="14" t="str">
        <f>IFERROR(IFERROR(INDEX(Reference!$C:$C,MATCH(VALUE(LEFT(B1940,(FIND("-",B1940,1)-1))),Reference!$B:$B,0)),INDEX(Reference!$C:$C,MATCH((LEFT(B1940,(FIND("-",B1940,1)-1))),Reference!$B:$B,0))),IFERROR(IF(FIND("-",B1940),"Asset Management",""),""))</f>
        <v>Transmission Development</v>
      </c>
      <c r="N1940" s="14" t="str">
        <f>_xlfn.IFNA(INDEX(Reference!$M:$N,MATCH($C1940,Reference!$M:$M,0),2),"Exclude")</f>
        <v>Nonlabor</v>
      </c>
      <c r="O1940" s="14" t="str">
        <f>VLOOKUP(X1940,'Department Detail'!$A$2:$F$5229,5,FALSE)</f>
        <v>Asset Management</v>
      </c>
      <c r="W1940" s="26"/>
      <c r="X1940" t="s">
        <v>652</v>
      </c>
    </row>
    <row r="1941" spans="2:24" ht="15" thickBot="1" x14ac:dyDescent="0.35">
      <c r="B1941" s="57" t="s">
        <v>910</v>
      </c>
      <c r="C1941" s="57" t="s">
        <v>256</v>
      </c>
      <c r="D1941" s="193">
        <v>31.64</v>
      </c>
      <c r="F1941" s="76">
        <f>IF(AND(LEFT($C1941,4)&lt;&gt;"8310")*OR(_xlfn.IFNA(MATCH(LEFT($B1941,8),Reference!$E:$E,0),0),(_xlfn.IFNA(MATCH(MID($B1941,5,4),Reference!$E:$E,0),0))),$D1941,)</f>
        <v>0</v>
      </c>
      <c r="G1941" s="76">
        <f t="shared" si="170"/>
        <v>0</v>
      </c>
      <c r="H1941" s="76">
        <f t="shared" si="171"/>
        <v>0</v>
      </c>
      <c r="I1941" s="194">
        <f>IF(AND(F1941=0,G1941=0,H1941=0,_xlfn.IFNA(MATCH(LEFT($B1941,8),Reference!$G:$G,0),0)),0,
IF(AND(F1941=0,G1941=0,H1941=0,_xlfn.IFNA(MATCH(LEFT($B1941,8),Reference!$H:$H,0),0)),$D1941,
IF(AND(F1941=0,G1941=0,H1941=0,_xlfn.IFNA(MATCH(LEFT($C1941,4),Reference!$H:$H,0),0)),$D1941,
IF((AND(F1941=0,G1941=0,H1941=0,(_xlfn.IFNA(MATCH(LEFT($B1941,4),Reference!$H:$H,0),0)))),$D1941,
IF(AND(F1941=0,G1941=0,H1941=0,_xlfn.IFNA(MATCH(MID($B1941,5,4),Reference!$H:$H,0),0),LEFT($C1941,4)&lt;&gt;"8865"),$D1941,0)))))</f>
        <v>0</v>
      </c>
      <c r="J1941" s="76">
        <f t="shared" si="172"/>
        <v>31.64</v>
      </c>
      <c r="K1941" s="76">
        <f t="shared" si="173"/>
        <v>31.64</v>
      </c>
      <c r="L1941" s="76">
        <f t="shared" si="174"/>
        <v>0</v>
      </c>
      <c r="M1941" s="14" t="str">
        <f>IFERROR(IFERROR(INDEX(Reference!$C:$C,MATCH(VALUE(LEFT(B1941,(FIND("-",B1941,1)-1))),Reference!$B:$B,0)),INDEX(Reference!$C:$C,MATCH((LEFT(B1941,(FIND("-",B1941,1)-1))),Reference!$B:$B,0))),IFERROR(IF(FIND("-",B1941),"Asset Management",""),""))</f>
        <v>Transmission Development</v>
      </c>
      <c r="N1941" s="14" t="str">
        <f>_xlfn.IFNA(INDEX(Reference!$M:$N,MATCH($C1941,Reference!$M:$M,0),2),"Exclude")</f>
        <v>Exclude</v>
      </c>
      <c r="O1941" s="14" t="str">
        <f>VLOOKUP(X1941,'Department Detail'!$A$2:$F$5229,5,FALSE)</f>
        <v>Asset Management</v>
      </c>
      <c r="W1941" s="26"/>
      <c r="X1941" t="s">
        <v>652</v>
      </c>
    </row>
    <row r="1942" spans="2:24" ht="15" thickBot="1" x14ac:dyDescent="0.35">
      <c r="B1942" s="57" t="s">
        <v>910</v>
      </c>
      <c r="C1942" s="57" t="s">
        <v>191</v>
      </c>
      <c r="D1942" s="193">
        <v>274.73</v>
      </c>
      <c r="F1942" s="76">
        <f>IF(AND(LEFT($C1942,4)&lt;&gt;"8310")*OR(_xlfn.IFNA(MATCH(LEFT($B1942,8),Reference!$E:$E,0),0),(_xlfn.IFNA(MATCH(MID($B1942,5,4),Reference!$E:$E,0),0))),$D1942,)</f>
        <v>0</v>
      </c>
      <c r="G1942" s="76">
        <f t="shared" si="170"/>
        <v>0</v>
      </c>
      <c r="H1942" s="76">
        <f t="shared" si="171"/>
        <v>0</v>
      </c>
      <c r="I1942" s="194">
        <f>IF(AND(F1942=0,G1942=0,H1942=0,_xlfn.IFNA(MATCH(LEFT($B1942,8),Reference!$G:$G,0),0)),0,
IF(AND(F1942=0,G1942=0,H1942=0,_xlfn.IFNA(MATCH(LEFT($B1942,8),Reference!$H:$H,0),0)),$D1942,
IF(AND(F1942=0,G1942=0,H1942=0,_xlfn.IFNA(MATCH(LEFT($C1942,4),Reference!$H:$H,0),0)),$D1942,
IF((AND(F1942=0,G1942=0,H1942=0,(_xlfn.IFNA(MATCH(LEFT($B1942,4),Reference!$H:$H,0),0)))),$D1942,
IF(AND(F1942=0,G1942=0,H1942=0,_xlfn.IFNA(MATCH(MID($B1942,5,4),Reference!$H:$H,0),0),LEFT($C1942,4)&lt;&gt;"8865"),$D1942,0)))))</f>
        <v>0</v>
      </c>
      <c r="J1942" s="76">
        <f t="shared" si="172"/>
        <v>274.73</v>
      </c>
      <c r="K1942" s="76">
        <f t="shared" si="173"/>
        <v>274.73</v>
      </c>
      <c r="L1942" s="76">
        <f t="shared" si="174"/>
        <v>0</v>
      </c>
      <c r="M1942" s="14" t="str">
        <f>IFERROR(IFERROR(INDEX(Reference!$C:$C,MATCH(VALUE(LEFT(B1942,(FIND("-",B1942,1)-1))),Reference!$B:$B,0)),INDEX(Reference!$C:$C,MATCH((LEFT(B1942,(FIND("-",B1942,1)-1))),Reference!$B:$B,0))),IFERROR(IF(FIND("-",B1942),"Asset Management",""),""))</f>
        <v>Transmission Development</v>
      </c>
      <c r="N1942" s="14" t="str">
        <f>_xlfn.IFNA(INDEX(Reference!$M:$N,MATCH($C1942,Reference!$M:$M,0),2),"Exclude")</f>
        <v>Union Labor</v>
      </c>
      <c r="O1942" s="14" t="str">
        <f>VLOOKUP(X1942,'Department Detail'!$A$2:$F$5229,5,FALSE)</f>
        <v>Asset Management</v>
      </c>
      <c r="W1942" s="26"/>
      <c r="X1942" t="s">
        <v>652</v>
      </c>
    </row>
    <row r="1943" spans="2:24" ht="15" thickBot="1" x14ac:dyDescent="0.35">
      <c r="B1943" s="57" t="s">
        <v>914</v>
      </c>
      <c r="C1943" s="57" t="s">
        <v>185</v>
      </c>
      <c r="D1943" s="193">
        <v>132460.96333333332</v>
      </c>
      <c r="F1943" s="76">
        <f>IF(AND(LEFT($C1943,4)&lt;&gt;"8310")*OR(_xlfn.IFNA(MATCH(LEFT($B1943,8),Reference!$E:$E,0),0),(_xlfn.IFNA(MATCH(MID($B1943,5,4),Reference!$E:$E,0),0))),$D1943,)</f>
        <v>132460.96333333332</v>
      </c>
      <c r="G1943" s="76">
        <f t="shared" ref="G1943:G2006" si="175">IF(AND(ISNUMBER(SEARCH("5024*",B1943)),(F1943=0)),D1943,)</f>
        <v>0</v>
      </c>
      <c r="H1943" s="76">
        <f t="shared" ref="H1943:H2006" si="176">IF(AND(ISNUMBER(SEARCH("5025*",B1943)),(F1943=0)),D1943,)</f>
        <v>0</v>
      </c>
      <c r="I1943" s="194">
        <f>IF(AND(F1943=0,G1943=0,H1943=0,_xlfn.IFNA(MATCH(LEFT($B1943,8),Reference!$G:$G,0),0)),0,
IF(AND(F1943=0,G1943=0,H1943=0,_xlfn.IFNA(MATCH(LEFT($B1943,8),Reference!$H:$H,0),0)),$D1943,
IF(AND(F1943=0,G1943=0,H1943=0,_xlfn.IFNA(MATCH(LEFT($C1943,4),Reference!$H:$H,0),0)),$D1943,
IF((AND(F1943=0,G1943=0,H1943=0,(_xlfn.IFNA(MATCH(LEFT($B1943,4),Reference!$H:$H,0),0)))),$D1943,
IF(AND(F1943=0,G1943=0,H1943=0,_xlfn.IFNA(MATCH(MID($B1943,5,4),Reference!$H:$H,0),0),LEFT($C1943,4)&lt;&gt;"8865"),$D1943,0)))))</f>
        <v>0</v>
      </c>
      <c r="J1943" s="76">
        <f t="shared" ref="J1943:J2006" si="177">IF(AND(F1943=0,G1943=0,H1943=0,I1943=0),D1943,)</f>
        <v>0</v>
      </c>
      <c r="K1943" s="76">
        <f t="shared" ref="K1943:K2006" si="178">SUM(F1943:J1943)</f>
        <v>132460.96333333332</v>
      </c>
      <c r="L1943" s="76">
        <f t="shared" ref="L1943:L2006" si="179">K1943-D1943</f>
        <v>0</v>
      </c>
      <c r="M1943" s="14" t="str">
        <f>IFERROR(IFERROR(INDEX(Reference!$C:$C,MATCH(VALUE(LEFT(B1943,(FIND("-",B1943,1)-1))),Reference!$B:$B,0)),INDEX(Reference!$C:$C,MATCH((LEFT(B1943,(FIND("-",B1943,1)-1))),Reference!$B:$B,0))),IFERROR(IF(FIND("-",B1943),"Asset Management",""),""))</f>
        <v>Transmission Development</v>
      </c>
      <c r="N1943" s="14" t="str">
        <f>_xlfn.IFNA(INDEX(Reference!$M:$N,MATCH($C1943,Reference!$M:$M,0),2),"Exclude")</f>
        <v>NonUnion Labor</v>
      </c>
      <c r="O1943" s="14" t="str">
        <f>VLOOKUP(X1943,'Department Detail'!$A$2:$F$5229,5,FALSE)</f>
        <v>Asset Management</v>
      </c>
      <c r="W1943" s="26"/>
      <c r="X1943" t="s">
        <v>652</v>
      </c>
    </row>
    <row r="1944" spans="2:24" ht="15" thickBot="1" x14ac:dyDescent="0.35">
      <c r="B1944" s="57" t="s">
        <v>914</v>
      </c>
      <c r="C1944" s="57" t="s">
        <v>186</v>
      </c>
      <c r="D1944" s="193">
        <v>63903.45</v>
      </c>
      <c r="F1944" s="76">
        <f>IF(AND(LEFT($C1944,4)&lt;&gt;"8310")*OR(_xlfn.IFNA(MATCH(LEFT($B1944,8),Reference!$E:$E,0),0),(_xlfn.IFNA(MATCH(MID($B1944,5,4),Reference!$E:$E,0),0))),$D1944,)</f>
        <v>63903.45</v>
      </c>
      <c r="G1944" s="76">
        <f t="shared" si="175"/>
        <v>0</v>
      </c>
      <c r="H1944" s="76">
        <f t="shared" si="176"/>
        <v>0</v>
      </c>
      <c r="I1944" s="194">
        <f>IF(AND(F1944=0,G1944=0,H1944=0,_xlfn.IFNA(MATCH(LEFT($B1944,8),Reference!$G:$G,0),0)),0,
IF(AND(F1944=0,G1944=0,H1944=0,_xlfn.IFNA(MATCH(LEFT($B1944,8),Reference!$H:$H,0),0)),$D1944,
IF(AND(F1944=0,G1944=0,H1944=0,_xlfn.IFNA(MATCH(LEFT($C1944,4),Reference!$H:$H,0),0)),$D1944,
IF((AND(F1944=0,G1944=0,H1944=0,(_xlfn.IFNA(MATCH(LEFT($B1944,4),Reference!$H:$H,0),0)))),$D1944,
IF(AND(F1944=0,G1944=0,H1944=0,_xlfn.IFNA(MATCH(MID($B1944,5,4),Reference!$H:$H,0),0),LEFT($C1944,4)&lt;&gt;"8865"),$D1944,0)))))</f>
        <v>0</v>
      </c>
      <c r="J1944" s="76">
        <f t="shared" si="177"/>
        <v>0</v>
      </c>
      <c r="K1944" s="76">
        <f t="shared" si="178"/>
        <v>63903.45</v>
      </c>
      <c r="L1944" s="76">
        <f t="shared" si="179"/>
        <v>0</v>
      </c>
      <c r="M1944" s="14" t="str">
        <f>IFERROR(IFERROR(INDEX(Reference!$C:$C,MATCH(VALUE(LEFT(B1944,(FIND("-",B1944,1)-1))),Reference!$B:$B,0)),INDEX(Reference!$C:$C,MATCH((LEFT(B1944,(FIND("-",B1944,1)-1))),Reference!$B:$B,0))),IFERROR(IF(FIND("-",B1944),"Asset Management",""),""))</f>
        <v>Transmission Development</v>
      </c>
      <c r="N1944" s="14" t="str">
        <f>_xlfn.IFNA(INDEX(Reference!$M:$N,MATCH($C1944,Reference!$M:$M,0),2),"Exclude")</f>
        <v>Union Labor</v>
      </c>
      <c r="O1944" s="14" t="str">
        <f>VLOOKUP(X1944,'Department Detail'!$A$2:$F$5229,5,FALSE)</f>
        <v>Asset Management</v>
      </c>
      <c r="W1944" s="26"/>
      <c r="X1944" t="s">
        <v>652</v>
      </c>
    </row>
    <row r="1945" spans="2:24" ht="15" thickBot="1" x14ac:dyDescent="0.35">
      <c r="B1945" s="57" t="s">
        <v>915</v>
      </c>
      <c r="C1945" s="57" t="s">
        <v>186</v>
      </c>
      <c r="D1945" s="193">
        <v>139.35</v>
      </c>
      <c r="F1945" s="76">
        <f>IF(AND(LEFT($C1945,4)&lt;&gt;"8310")*OR(_xlfn.IFNA(MATCH(LEFT($B1945,8),Reference!$E:$E,0),0),(_xlfn.IFNA(MATCH(MID($B1945,5,4),Reference!$E:$E,0),0))),$D1945,)</f>
        <v>0</v>
      </c>
      <c r="G1945" s="76">
        <f t="shared" si="175"/>
        <v>0</v>
      </c>
      <c r="H1945" s="76">
        <f t="shared" si="176"/>
        <v>0</v>
      </c>
      <c r="I1945" s="194">
        <f>IF(AND(F1945=0,G1945=0,H1945=0,_xlfn.IFNA(MATCH(LEFT($B1945,8),Reference!$G:$G,0),0)),0,
IF(AND(F1945=0,G1945=0,H1945=0,_xlfn.IFNA(MATCH(LEFT($B1945,8),Reference!$H:$H,0),0)),$D1945,
IF(AND(F1945=0,G1945=0,H1945=0,_xlfn.IFNA(MATCH(LEFT($C1945,4),Reference!$H:$H,0),0)),$D1945,
IF((AND(F1945=0,G1945=0,H1945=0,(_xlfn.IFNA(MATCH(LEFT($B1945,4),Reference!$H:$H,0),0)))),$D1945,
IF(AND(F1945=0,G1945=0,H1945=0,_xlfn.IFNA(MATCH(MID($B1945,5,4),Reference!$H:$H,0),0),LEFT($C1945,4)&lt;&gt;"8865"),$D1945,0)))))</f>
        <v>0</v>
      </c>
      <c r="J1945" s="76">
        <f t="shared" si="177"/>
        <v>139.35</v>
      </c>
      <c r="K1945" s="76">
        <f t="shared" si="178"/>
        <v>139.35</v>
      </c>
      <c r="L1945" s="76">
        <f t="shared" si="179"/>
        <v>0</v>
      </c>
      <c r="M1945" s="14" t="str">
        <f>IFERROR(IFERROR(INDEX(Reference!$C:$C,MATCH(VALUE(LEFT(B1945,(FIND("-",B1945,1)-1))),Reference!$B:$B,0)),INDEX(Reference!$C:$C,MATCH((LEFT(B1945,(FIND("-",B1945,1)-1))),Reference!$B:$B,0))),IFERROR(IF(FIND("-",B1945),"Asset Management",""),""))</f>
        <v>Asset Management</v>
      </c>
      <c r="N1945" s="14" t="str">
        <f>_xlfn.IFNA(INDEX(Reference!$M:$N,MATCH($C1945,Reference!$M:$M,0),2),"Exclude")</f>
        <v>Union Labor</v>
      </c>
      <c r="O1945" s="14" t="str">
        <f>VLOOKUP(X1945,'Department Detail'!$A$2:$F$5229,5,FALSE)</f>
        <v>Asset Management</v>
      </c>
      <c r="W1945" s="26"/>
      <c r="X1945" t="s">
        <v>652</v>
      </c>
    </row>
    <row r="1946" spans="2:24" ht="15" thickBot="1" x14ac:dyDescent="0.35">
      <c r="B1946" s="57" t="s">
        <v>915</v>
      </c>
      <c r="C1946" s="57" t="s">
        <v>191</v>
      </c>
      <c r="D1946" s="193">
        <v>36.049999999999997</v>
      </c>
      <c r="F1946" s="76">
        <f>IF(AND(LEFT($C1946,4)&lt;&gt;"8310")*OR(_xlfn.IFNA(MATCH(LEFT($B1946,8),Reference!$E:$E,0),0),(_xlfn.IFNA(MATCH(MID($B1946,5,4),Reference!$E:$E,0),0))),$D1946,)</f>
        <v>0</v>
      </c>
      <c r="G1946" s="76">
        <f t="shared" si="175"/>
        <v>0</v>
      </c>
      <c r="H1946" s="76">
        <f t="shared" si="176"/>
        <v>0</v>
      </c>
      <c r="I1946" s="194">
        <f>IF(AND(F1946=0,G1946=0,H1946=0,_xlfn.IFNA(MATCH(LEFT($B1946,8),Reference!$G:$G,0),0)),0,
IF(AND(F1946=0,G1946=0,H1946=0,_xlfn.IFNA(MATCH(LEFT($B1946,8),Reference!$H:$H,0),0)),$D1946,
IF(AND(F1946=0,G1946=0,H1946=0,_xlfn.IFNA(MATCH(LEFT($C1946,4),Reference!$H:$H,0),0)),$D1946,
IF((AND(F1946=0,G1946=0,H1946=0,(_xlfn.IFNA(MATCH(LEFT($B1946,4),Reference!$H:$H,0),0)))),$D1946,
IF(AND(F1946=0,G1946=0,H1946=0,_xlfn.IFNA(MATCH(MID($B1946,5,4),Reference!$H:$H,0),0),LEFT($C1946,4)&lt;&gt;"8865"),$D1946,0)))))</f>
        <v>0</v>
      </c>
      <c r="J1946" s="76">
        <f t="shared" si="177"/>
        <v>36.049999999999997</v>
      </c>
      <c r="K1946" s="76">
        <f t="shared" si="178"/>
        <v>36.049999999999997</v>
      </c>
      <c r="L1946" s="76">
        <f t="shared" si="179"/>
        <v>0</v>
      </c>
      <c r="M1946" s="14" t="str">
        <f>IFERROR(IFERROR(INDEX(Reference!$C:$C,MATCH(VALUE(LEFT(B1946,(FIND("-",B1946,1)-1))),Reference!$B:$B,0)),INDEX(Reference!$C:$C,MATCH((LEFT(B1946,(FIND("-",B1946,1)-1))),Reference!$B:$B,0))),IFERROR(IF(FIND("-",B1946),"Asset Management",""),""))</f>
        <v>Asset Management</v>
      </c>
      <c r="N1946" s="14" t="str">
        <f>_xlfn.IFNA(INDEX(Reference!$M:$N,MATCH($C1946,Reference!$M:$M,0),2),"Exclude")</f>
        <v>Union Labor</v>
      </c>
      <c r="O1946" s="14" t="str">
        <f>VLOOKUP(X1946,'Department Detail'!$A$2:$F$5229,5,FALSE)</f>
        <v>Asset Management</v>
      </c>
      <c r="W1946" s="26"/>
      <c r="X1946" t="s">
        <v>652</v>
      </c>
    </row>
    <row r="1947" spans="2:24" ht="15" thickBot="1" x14ac:dyDescent="0.35">
      <c r="B1947" s="57" t="s">
        <v>916</v>
      </c>
      <c r="C1947" s="57" t="s">
        <v>186</v>
      </c>
      <c r="D1947" s="193">
        <v>589.17000000000007</v>
      </c>
      <c r="F1947" s="76">
        <f>IF(AND(LEFT($C1947,4)&lt;&gt;"8310")*OR(_xlfn.IFNA(MATCH(LEFT($B1947,8),Reference!$E:$E,0),0),(_xlfn.IFNA(MATCH(MID($B1947,5,4),Reference!$E:$E,0),0))),$D1947,)</f>
        <v>0</v>
      </c>
      <c r="G1947" s="76">
        <f t="shared" si="175"/>
        <v>0</v>
      </c>
      <c r="H1947" s="76">
        <f t="shared" si="176"/>
        <v>0</v>
      </c>
      <c r="I1947" s="194">
        <f>IF(AND(F1947=0,G1947=0,H1947=0,_xlfn.IFNA(MATCH(LEFT($B1947,8),Reference!$G:$G,0),0)),0,
IF(AND(F1947=0,G1947=0,H1947=0,_xlfn.IFNA(MATCH(LEFT($B1947,8),Reference!$H:$H,0),0)),$D1947,
IF(AND(F1947=0,G1947=0,H1947=0,_xlfn.IFNA(MATCH(LEFT($C1947,4),Reference!$H:$H,0),0)),$D1947,
IF((AND(F1947=0,G1947=0,H1947=0,(_xlfn.IFNA(MATCH(LEFT($B1947,4),Reference!$H:$H,0),0)))),$D1947,
IF(AND(F1947=0,G1947=0,H1947=0,_xlfn.IFNA(MATCH(MID($B1947,5,4),Reference!$H:$H,0),0),LEFT($C1947,4)&lt;&gt;"8865"),$D1947,0)))))</f>
        <v>0</v>
      </c>
      <c r="J1947" s="76">
        <f t="shared" si="177"/>
        <v>589.17000000000007</v>
      </c>
      <c r="K1947" s="76">
        <f t="shared" si="178"/>
        <v>589.17000000000007</v>
      </c>
      <c r="L1947" s="76">
        <f t="shared" si="179"/>
        <v>0</v>
      </c>
      <c r="M1947" s="14" t="str">
        <f>IFERROR(IFERROR(INDEX(Reference!$C:$C,MATCH(VALUE(LEFT(B1947,(FIND("-",B1947,1)-1))),Reference!$B:$B,0)),INDEX(Reference!$C:$C,MATCH((LEFT(B1947,(FIND("-",B1947,1)-1))),Reference!$B:$B,0))),IFERROR(IF(FIND("-",B1947),"Asset Management",""),""))</f>
        <v>Asset Management</v>
      </c>
      <c r="N1947" s="14" t="str">
        <f>_xlfn.IFNA(INDEX(Reference!$M:$N,MATCH($C1947,Reference!$M:$M,0),2),"Exclude")</f>
        <v>Union Labor</v>
      </c>
      <c r="O1947" s="14" t="str">
        <f>VLOOKUP(X1947,'Department Detail'!$A$2:$F$5229,5,FALSE)</f>
        <v>Asset Management</v>
      </c>
      <c r="W1947" s="26"/>
      <c r="X1947" t="s">
        <v>652</v>
      </c>
    </row>
    <row r="1948" spans="2:24" ht="15" thickBot="1" x14ac:dyDescent="0.35">
      <c r="B1948" s="57" t="s">
        <v>916</v>
      </c>
      <c r="C1948" s="57" t="s">
        <v>191</v>
      </c>
      <c r="D1948" s="193">
        <v>78.42</v>
      </c>
      <c r="F1948" s="76">
        <f>IF(AND(LEFT($C1948,4)&lt;&gt;"8310")*OR(_xlfn.IFNA(MATCH(LEFT($B1948,8),Reference!$E:$E,0),0),(_xlfn.IFNA(MATCH(MID($B1948,5,4),Reference!$E:$E,0),0))),$D1948,)</f>
        <v>0</v>
      </c>
      <c r="G1948" s="76">
        <f t="shared" si="175"/>
        <v>0</v>
      </c>
      <c r="H1948" s="76">
        <f t="shared" si="176"/>
        <v>0</v>
      </c>
      <c r="I1948" s="194">
        <f>IF(AND(F1948=0,G1948=0,H1948=0,_xlfn.IFNA(MATCH(LEFT($B1948,8),Reference!$G:$G,0),0)),0,
IF(AND(F1948=0,G1948=0,H1948=0,_xlfn.IFNA(MATCH(LEFT($B1948,8),Reference!$H:$H,0),0)),$D1948,
IF(AND(F1948=0,G1948=0,H1948=0,_xlfn.IFNA(MATCH(LEFT($C1948,4),Reference!$H:$H,0),0)),$D1948,
IF((AND(F1948=0,G1948=0,H1948=0,(_xlfn.IFNA(MATCH(LEFT($B1948,4),Reference!$H:$H,0),0)))),$D1948,
IF(AND(F1948=0,G1948=0,H1948=0,_xlfn.IFNA(MATCH(MID($B1948,5,4),Reference!$H:$H,0),0),LEFT($C1948,4)&lt;&gt;"8865"),$D1948,0)))))</f>
        <v>0</v>
      </c>
      <c r="J1948" s="76">
        <f t="shared" si="177"/>
        <v>78.42</v>
      </c>
      <c r="K1948" s="76">
        <f t="shared" si="178"/>
        <v>78.42</v>
      </c>
      <c r="L1948" s="76">
        <f t="shared" si="179"/>
        <v>0</v>
      </c>
      <c r="M1948" s="14" t="str">
        <f>IFERROR(IFERROR(INDEX(Reference!$C:$C,MATCH(VALUE(LEFT(B1948,(FIND("-",B1948,1)-1))),Reference!$B:$B,0)),INDEX(Reference!$C:$C,MATCH((LEFT(B1948,(FIND("-",B1948,1)-1))),Reference!$B:$B,0))),IFERROR(IF(FIND("-",B1948),"Asset Management",""),""))</f>
        <v>Asset Management</v>
      </c>
      <c r="N1948" s="14" t="str">
        <f>_xlfn.IFNA(INDEX(Reference!$M:$N,MATCH($C1948,Reference!$M:$M,0),2),"Exclude")</f>
        <v>Union Labor</v>
      </c>
      <c r="O1948" s="14" t="str">
        <f>VLOOKUP(X1948,'Department Detail'!$A$2:$F$5229,5,FALSE)</f>
        <v>Asset Management</v>
      </c>
      <c r="W1948" s="26"/>
      <c r="X1948" t="s">
        <v>652</v>
      </c>
    </row>
    <row r="1949" spans="2:24" ht="15" thickBot="1" x14ac:dyDescent="0.35">
      <c r="B1949" s="57" t="s">
        <v>917</v>
      </c>
      <c r="C1949" s="57" t="s">
        <v>185</v>
      </c>
      <c r="D1949" s="193">
        <v>2060.8099999999995</v>
      </c>
      <c r="F1949" s="76">
        <f>IF(AND(LEFT($C1949,4)&lt;&gt;"8310")*OR(_xlfn.IFNA(MATCH(LEFT($B1949,8),Reference!$E:$E,0),0),(_xlfn.IFNA(MATCH(MID($B1949,5,4),Reference!$E:$E,0),0))),$D1949,)</f>
        <v>0</v>
      </c>
      <c r="G1949" s="76">
        <f t="shared" si="175"/>
        <v>0</v>
      </c>
      <c r="H1949" s="76">
        <f t="shared" si="176"/>
        <v>0</v>
      </c>
      <c r="I1949" s="194">
        <f>IF(AND(F1949=0,G1949=0,H1949=0,_xlfn.IFNA(MATCH(LEFT($B1949,8),Reference!$G:$G,0),0)),0,
IF(AND(F1949=0,G1949=0,H1949=0,_xlfn.IFNA(MATCH(LEFT($B1949,8),Reference!$H:$H,0),0)),$D1949,
IF(AND(F1949=0,G1949=0,H1949=0,_xlfn.IFNA(MATCH(LEFT($C1949,4),Reference!$H:$H,0),0)),$D1949,
IF((AND(F1949=0,G1949=0,H1949=0,(_xlfn.IFNA(MATCH(LEFT($B1949,4),Reference!$H:$H,0),0)))),$D1949,
IF(AND(F1949=0,G1949=0,H1949=0,_xlfn.IFNA(MATCH(MID($B1949,5,4),Reference!$H:$H,0),0),LEFT($C1949,4)&lt;&gt;"8865"),$D1949,0)))))</f>
        <v>0</v>
      </c>
      <c r="J1949" s="76">
        <f t="shared" si="177"/>
        <v>2060.8099999999995</v>
      </c>
      <c r="K1949" s="76">
        <f t="shared" si="178"/>
        <v>2060.8099999999995</v>
      </c>
      <c r="L1949" s="76">
        <f t="shared" si="179"/>
        <v>0</v>
      </c>
      <c r="M1949" s="14" t="str">
        <f>IFERROR(IFERROR(INDEX(Reference!$C:$C,MATCH(VALUE(LEFT(B1949,(FIND("-",B1949,1)-1))),Reference!$B:$B,0)),INDEX(Reference!$C:$C,MATCH((LEFT(B1949,(FIND("-",B1949,1)-1))),Reference!$B:$B,0))),IFERROR(IF(FIND("-",B1949),"Asset Management",""),""))</f>
        <v>Asset Management</v>
      </c>
      <c r="N1949" s="14" t="str">
        <f>_xlfn.IFNA(INDEX(Reference!$M:$N,MATCH($C1949,Reference!$M:$M,0),2),"Exclude")</f>
        <v>NonUnion Labor</v>
      </c>
      <c r="O1949" s="14" t="str">
        <f>VLOOKUP(X1949,'Department Detail'!$A$2:$F$5229,5,FALSE)</f>
        <v>Asset Management</v>
      </c>
      <c r="W1949" s="26"/>
      <c r="X1949" t="s">
        <v>652</v>
      </c>
    </row>
    <row r="1950" spans="2:24" ht="15" thickBot="1" x14ac:dyDescent="0.35">
      <c r="B1950" s="57" t="s">
        <v>917</v>
      </c>
      <c r="C1950" s="57" t="s">
        <v>208</v>
      </c>
      <c r="D1950" s="193">
        <v>37.68</v>
      </c>
      <c r="F1950" s="76">
        <f>IF(AND(LEFT($C1950,4)&lt;&gt;"8310")*OR(_xlfn.IFNA(MATCH(LEFT($B1950,8),Reference!$E:$E,0),0),(_xlfn.IFNA(MATCH(MID($B1950,5,4),Reference!$E:$E,0),0))),$D1950,)</f>
        <v>0</v>
      </c>
      <c r="G1950" s="76">
        <f t="shared" si="175"/>
        <v>0</v>
      </c>
      <c r="H1950" s="76">
        <f t="shared" si="176"/>
        <v>0</v>
      </c>
      <c r="I1950" s="194">
        <f>IF(AND(F1950=0,G1950=0,H1950=0,_xlfn.IFNA(MATCH(LEFT($B1950,8),Reference!$G:$G,0),0)),0,
IF(AND(F1950=0,G1950=0,H1950=0,_xlfn.IFNA(MATCH(LEFT($B1950,8),Reference!$H:$H,0),0)),$D1950,
IF(AND(F1950=0,G1950=0,H1950=0,_xlfn.IFNA(MATCH(LEFT($C1950,4),Reference!$H:$H,0),0)),$D1950,
IF((AND(F1950=0,G1950=0,H1950=0,(_xlfn.IFNA(MATCH(LEFT($B1950,4),Reference!$H:$H,0),0)))),$D1950,
IF(AND(F1950=0,G1950=0,H1950=0,_xlfn.IFNA(MATCH(MID($B1950,5,4),Reference!$H:$H,0),0),LEFT($C1950,4)&lt;&gt;"8865"),$D1950,0)))))</f>
        <v>0</v>
      </c>
      <c r="J1950" s="76">
        <f t="shared" si="177"/>
        <v>37.68</v>
      </c>
      <c r="K1950" s="76">
        <f t="shared" si="178"/>
        <v>37.68</v>
      </c>
      <c r="L1950" s="76">
        <f t="shared" si="179"/>
        <v>0</v>
      </c>
      <c r="M1950" s="14" t="str">
        <f>IFERROR(IFERROR(INDEX(Reference!$C:$C,MATCH(VALUE(LEFT(B1950,(FIND("-",B1950,1)-1))),Reference!$B:$B,0)),INDEX(Reference!$C:$C,MATCH((LEFT(B1950,(FIND("-",B1950,1)-1))),Reference!$B:$B,0))),IFERROR(IF(FIND("-",B1950),"Asset Management",""),""))</f>
        <v>Asset Management</v>
      </c>
      <c r="N1950" s="14" t="str">
        <f>_xlfn.IFNA(INDEX(Reference!$M:$N,MATCH($C1950,Reference!$M:$M,0),2),"Exclude")</f>
        <v>Inventory</v>
      </c>
      <c r="O1950" s="14" t="str">
        <f>VLOOKUP(X1950,'Department Detail'!$A$2:$F$5229,5,FALSE)</f>
        <v>Asset Management</v>
      </c>
      <c r="W1950" s="26"/>
      <c r="X1950" t="s">
        <v>652</v>
      </c>
    </row>
    <row r="1951" spans="2:24" ht="15" thickBot="1" x14ac:dyDescent="0.35">
      <c r="B1951" s="57" t="s">
        <v>917</v>
      </c>
      <c r="C1951" s="57" t="s">
        <v>237</v>
      </c>
      <c r="D1951" s="193">
        <v>19.63</v>
      </c>
      <c r="F1951" s="76">
        <f>IF(AND(LEFT($C1951,4)&lt;&gt;"8310")*OR(_xlfn.IFNA(MATCH(LEFT($B1951,8),Reference!$E:$E,0),0),(_xlfn.IFNA(MATCH(MID($B1951,5,4),Reference!$E:$E,0),0))),$D1951,)</f>
        <v>0</v>
      </c>
      <c r="G1951" s="76">
        <f t="shared" si="175"/>
        <v>0</v>
      </c>
      <c r="H1951" s="76">
        <f t="shared" si="176"/>
        <v>0</v>
      </c>
      <c r="I1951" s="194">
        <f>IF(AND(F1951=0,G1951=0,H1951=0,_xlfn.IFNA(MATCH(LEFT($B1951,8),Reference!$G:$G,0),0)),0,
IF(AND(F1951=0,G1951=0,H1951=0,_xlfn.IFNA(MATCH(LEFT($B1951,8),Reference!$H:$H,0),0)),$D1951,
IF(AND(F1951=0,G1951=0,H1951=0,_xlfn.IFNA(MATCH(LEFT($C1951,4),Reference!$H:$H,0),0)),$D1951,
IF((AND(F1951=0,G1951=0,H1951=0,(_xlfn.IFNA(MATCH(LEFT($B1951,4),Reference!$H:$H,0),0)))),$D1951,
IF(AND(F1951=0,G1951=0,H1951=0,_xlfn.IFNA(MATCH(MID($B1951,5,4),Reference!$H:$H,0),0),LEFT($C1951,4)&lt;&gt;"8865"),$D1951,0)))))</f>
        <v>0</v>
      </c>
      <c r="J1951" s="76">
        <f t="shared" si="177"/>
        <v>19.63</v>
      </c>
      <c r="K1951" s="76">
        <f t="shared" si="178"/>
        <v>19.63</v>
      </c>
      <c r="L1951" s="76">
        <f t="shared" si="179"/>
        <v>0</v>
      </c>
      <c r="M1951" s="14" t="str">
        <f>IFERROR(IFERROR(INDEX(Reference!$C:$C,MATCH(VALUE(LEFT(B1951,(FIND("-",B1951,1)-1))),Reference!$B:$B,0)),INDEX(Reference!$C:$C,MATCH((LEFT(B1951,(FIND("-",B1951,1)-1))),Reference!$B:$B,0))),IFERROR(IF(FIND("-",B1951),"Asset Management",""),""))</f>
        <v>Asset Management</v>
      </c>
      <c r="N1951" s="14" t="str">
        <f>_xlfn.IFNA(INDEX(Reference!$M:$N,MATCH($C1951,Reference!$M:$M,0),2),"Exclude")</f>
        <v>Inventory</v>
      </c>
      <c r="O1951" s="14" t="str">
        <f>VLOOKUP(X1951,'Department Detail'!$A$2:$F$5229,5,FALSE)</f>
        <v>Asset Management</v>
      </c>
      <c r="W1951" s="26"/>
      <c r="X1951" t="s">
        <v>652</v>
      </c>
    </row>
    <row r="1952" spans="2:24" ht="15" thickBot="1" x14ac:dyDescent="0.35">
      <c r="B1952" s="57" t="s">
        <v>917</v>
      </c>
      <c r="C1952" s="57" t="s">
        <v>188</v>
      </c>
      <c r="D1952" s="193">
        <v>244.18</v>
      </c>
      <c r="F1952" s="76">
        <f>IF(AND(LEFT($C1952,4)&lt;&gt;"8310")*OR(_xlfn.IFNA(MATCH(LEFT($B1952,8),Reference!$E:$E,0),0),(_xlfn.IFNA(MATCH(MID($B1952,5,4),Reference!$E:$E,0),0))),$D1952,)</f>
        <v>0</v>
      </c>
      <c r="G1952" s="76">
        <f t="shared" si="175"/>
        <v>0</v>
      </c>
      <c r="H1952" s="76">
        <f t="shared" si="176"/>
        <v>0</v>
      </c>
      <c r="I1952" s="194">
        <f>IF(AND(F1952=0,G1952=0,H1952=0,_xlfn.IFNA(MATCH(LEFT($B1952,8),Reference!$G:$G,0),0)),0,
IF(AND(F1952=0,G1952=0,H1952=0,_xlfn.IFNA(MATCH(LEFT($B1952,8),Reference!$H:$H,0),0)),$D1952,
IF(AND(F1952=0,G1952=0,H1952=0,_xlfn.IFNA(MATCH(LEFT($C1952,4),Reference!$H:$H,0),0)),$D1952,
IF((AND(F1952=0,G1952=0,H1952=0,(_xlfn.IFNA(MATCH(LEFT($B1952,4),Reference!$H:$H,0),0)))),$D1952,
IF(AND(F1952=0,G1952=0,H1952=0,_xlfn.IFNA(MATCH(MID($B1952,5,4),Reference!$H:$H,0),0),LEFT($C1952,4)&lt;&gt;"8865"),$D1952,0)))))</f>
        <v>0</v>
      </c>
      <c r="J1952" s="76">
        <f t="shared" si="177"/>
        <v>244.18</v>
      </c>
      <c r="K1952" s="76">
        <f t="shared" si="178"/>
        <v>244.18</v>
      </c>
      <c r="L1952" s="76">
        <f t="shared" si="179"/>
        <v>0</v>
      </c>
      <c r="M1952" s="14" t="str">
        <f>IFERROR(IFERROR(INDEX(Reference!$C:$C,MATCH(VALUE(LEFT(B1952,(FIND("-",B1952,1)-1))),Reference!$B:$B,0)),INDEX(Reference!$C:$C,MATCH((LEFT(B1952,(FIND("-",B1952,1)-1))),Reference!$B:$B,0))),IFERROR(IF(FIND("-",B1952),"Asset Management",""),""))</f>
        <v>Asset Management</v>
      </c>
      <c r="N1952" s="14" t="str">
        <f>_xlfn.IFNA(INDEX(Reference!$M:$N,MATCH($C1952,Reference!$M:$M,0),2),"Exclude")</f>
        <v>NonUnion Labor</v>
      </c>
      <c r="O1952" s="14" t="str">
        <f>VLOOKUP(X1952,'Department Detail'!$A$2:$F$5229,5,FALSE)</f>
        <v>Asset Management</v>
      </c>
      <c r="W1952" s="26"/>
      <c r="X1952" t="s">
        <v>652</v>
      </c>
    </row>
    <row r="1953" spans="2:24" ht="15" thickBot="1" x14ac:dyDescent="0.35">
      <c r="B1953" s="57" t="s">
        <v>918</v>
      </c>
      <c r="C1953" s="57" t="s">
        <v>185</v>
      </c>
      <c r="D1953" s="193">
        <v>25831.93</v>
      </c>
      <c r="F1953" s="76">
        <f>IF(AND(LEFT($C1953,4)&lt;&gt;"8310")*OR(_xlfn.IFNA(MATCH(LEFT($B1953,8),Reference!$E:$E,0),0),(_xlfn.IFNA(MATCH(MID($B1953,5,4),Reference!$E:$E,0),0))),$D1953,)</f>
        <v>0</v>
      </c>
      <c r="G1953" s="76">
        <f t="shared" si="175"/>
        <v>0</v>
      </c>
      <c r="H1953" s="76">
        <f t="shared" si="176"/>
        <v>0</v>
      </c>
      <c r="I1953" s="194">
        <f>IF(AND(F1953=0,G1953=0,H1953=0,_xlfn.IFNA(MATCH(LEFT($B1953,8),Reference!$G:$G,0),0)),0,
IF(AND(F1953=0,G1953=0,H1953=0,_xlfn.IFNA(MATCH(LEFT($B1953,8),Reference!$H:$H,0),0)),$D1953,
IF(AND(F1953=0,G1953=0,H1953=0,_xlfn.IFNA(MATCH(LEFT($C1953,4),Reference!$H:$H,0),0)),$D1953,
IF((AND(F1953=0,G1953=0,H1953=0,(_xlfn.IFNA(MATCH(LEFT($B1953,4),Reference!$H:$H,0),0)))),$D1953,
IF(AND(F1953=0,G1953=0,H1953=0,_xlfn.IFNA(MATCH(MID($B1953,5,4),Reference!$H:$H,0),0),LEFT($C1953,4)&lt;&gt;"8865"),$D1953,0)))))</f>
        <v>0</v>
      </c>
      <c r="J1953" s="76">
        <f t="shared" si="177"/>
        <v>25831.93</v>
      </c>
      <c r="K1953" s="76">
        <f t="shared" si="178"/>
        <v>25831.93</v>
      </c>
      <c r="L1953" s="76">
        <f t="shared" si="179"/>
        <v>0</v>
      </c>
      <c r="M1953" s="14" t="str">
        <f>IFERROR(IFERROR(INDEX(Reference!$C:$C,MATCH(VALUE(LEFT(B1953,(FIND("-",B1953,1)-1))),Reference!$B:$B,0)),INDEX(Reference!$C:$C,MATCH((LEFT(B1953,(FIND("-",B1953,1)-1))),Reference!$B:$B,0))),IFERROR(IF(FIND("-",B1953),"Asset Management",""),""))</f>
        <v>Asset Management</v>
      </c>
      <c r="N1953" s="14" t="str">
        <f>_xlfn.IFNA(INDEX(Reference!$M:$N,MATCH($C1953,Reference!$M:$M,0),2),"Exclude")</f>
        <v>NonUnion Labor</v>
      </c>
      <c r="O1953" s="14" t="str">
        <f>VLOOKUP(X1953,'Department Detail'!$A$2:$F$5229,5,FALSE)</f>
        <v>Asset Management</v>
      </c>
      <c r="W1953" s="26"/>
      <c r="X1953" t="s">
        <v>652</v>
      </c>
    </row>
    <row r="1954" spans="2:24" ht="15" thickBot="1" x14ac:dyDescent="0.35">
      <c r="B1954" s="57" t="s">
        <v>918</v>
      </c>
      <c r="C1954" s="57" t="s">
        <v>230</v>
      </c>
      <c r="D1954" s="193">
        <v>70.14</v>
      </c>
      <c r="F1954" s="76">
        <f>IF(AND(LEFT($C1954,4)&lt;&gt;"8310")*OR(_xlfn.IFNA(MATCH(LEFT($B1954,8),Reference!$E:$E,0),0),(_xlfn.IFNA(MATCH(MID($B1954,5,4),Reference!$E:$E,0),0))),$D1954,)</f>
        <v>0</v>
      </c>
      <c r="G1954" s="76">
        <f t="shared" si="175"/>
        <v>0</v>
      </c>
      <c r="H1954" s="76">
        <f t="shared" si="176"/>
        <v>0</v>
      </c>
      <c r="I1954" s="194">
        <f>IF(AND(F1954=0,G1954=0,H1954=0,_xlfn.IFNA(MATCH(LEFT($B1954,8),Reference!$G:$G,0),0)),0,
IF(AND(F1954=0,G1954=0,H1954=0,_xlfn.IFNA(MATCH(LEFT($B1954,8),Reference!$H:$H,0),0)),$D1954,
IF(AND(F1954=0,G1954=0,H1954=0,_xlfn.IFNA(MATCH(LEFT($C1954,4),Reference!$H:$H,0),0)),$D1954,
IF((AND(F1954=0,G1954=0,H1954=0,(_xlfn.IFNA(MATCH(LEFT($B1954,4),Reference!$H:$H,0),0)))),$D1954,
IF(AND(F1954=0,G1954=0,H1954=0,_xlfn.IFNA(MATCH(MID($B1954,5,4),Reference!$H:$H,0),0),LEFT($C1954,4)&lt;&gt;"8865"),$D1954,0)))))</f>
        <v>0</v>
      </c>
      <c r="J1954" s="76">
        <f t="shared" si="177"/>
        <v>70.14</v>
      </c>
      <c r="K1954" s="76">
        <f t="shared" si="178"/>
        <v>70.14</v>
      </c>
      <c r="L1954" s="76">
        <f t="shared" si="179"/>
        <v>0</v>
      </c>
      <c r="M1954" s="14" t="str">
        <f>IFERROR(IFERROR(INDEX(Reference!$C:$C,MATCH(VALUE(LEFT(B1954,(FIND("-",B1954,1)-1))),Reference!$B:$B,0)),INDEX(Reference!$C:$C,MATCH((LEFT(B1954,(FIND("-",B1954,1)-1))),Reference!$B:$B,0))),IFERROR(IF(FIND("-",B1954),"Asset Management",""),""))</f>
        <v>Asset Management</v>
      </c>
      <c r="N1954" s="14" t="str">
        <f>_xlfn.IFNA(INDEX(Reference!$M:$N,MATCH($C1954,Reference!$M:$M,0),2),"Exclude")</f>
        <v>Nonlabor</v>
      </c>
      <c r="O1954" s="14" t="str">
        <f>VLOOKUP(X1954,'Department Detail'!$A$2:$F$5229,5,FALSE)</f>
        <v>Asset Management</v>
      </c>
      <c r="W1954" s="26"/>
      <c r="X1954" t="s">
        <v>652</v>
      </c>
    </row>
    <row r="1955" spans="2:24" ht="15" thickBot="1" x14ac:dyDescent="0.35">
      <c r="B1955" s="57" t="s">
        <v>918</v>
      </c>
      <c r="C1955" s="57" t="s">
        <v>208</v>
      </c>
      <c r="D1955" s="193">
        <v>2549.6799999999998</v>
      </c>
      <c r="F1955" s="76">
        <f>IF(AND(LEFT($C1955,4)&lt;&gt;"8310")*OR(_xlfn.IFNA(MATCH(LEFT($B1955,8),Reference!$E:$E,0),0),(_xlfn.IFNA(MATCH(MID($B1955,5,4),Reference!$E:$E,0),0))),$D1955,)</f>
        <v>0</v>
      </c>
      <c r="G1955" s="76">
        <f t="shared" si="175"/>
        <v>0</v>
      </c>
      <c r="H1955" s="76">
        <f t="shared" si="176"/>
        <v>0</v>
      </c>
      <c r="I1955" s="194">
        <f>IF(AND(F1955=0,G1955=0,H1955=0,_xlfn.IFNA(MATCH(LEFT($B1955,8),Reference!$G:$G,0),0)),0,
IF(AND(F1955=0,G1955=0,H1955=0,_xlfn.IFNA(MATCH(LEFT($B1955,8),Reference!$H:$H,0),0)),$D1955,
IF(AND(F1955=0,G1955=0,H1955=0,_xlfn.IFNA(MATCH(LEFT($C1955,4),Reference!$H:$H,0),0)),$D1955,
IF((AND(F1955=0,G1955=0,H1955=0,(_xlfn.IFNA(MATCH(LEFT($B1955,4),Reference!$H:$H,0),0)))),$D1955,
IF(AND(F1955=0,G1955=0,H1955=0,_xlfn.IFNA(MATCH(MID($B1955,5,4),Reference!$H:$H,0),0),LEFT($C1955,4)&lt;&gt;"8865"),$D1955,0)))))</f>
        <v>0</v>
      </c>
      <c r="J1955" s="76">
        <f t="shared" si="177"/>
        <v>2549.6799999999998</v>
      </c>
      <c r="K1955" s="76">
        <f t="shared" si="178"/>
        <v>2549.6799999999998</v>
      </c>
      <c r="L1955" s="76">
        <f t="shared" si="179"/>
        <v>0</v>
      </c>
      <c r="M1955" s="14" t="str">
        <f>IFERROR(IFERROR(INDEX(Reference!$C:$C,MATCH(VALUE(LEFT(B1955,(FIND("-",B1955,1)-1))),Reference!$B:$B,0)),INDEX(Reference!$C:$C,MATCH((LEFT(B1955,(FIND("-",B1955,1)-1))),Reference!$B:$B,0))),IFERROR(IF(FIND("-",B1955),"Asset Management",""),""))</f>
        <v>Asset Management</v>
      </c>
      <c r="N1955" s="14" t="str">
        <f>_xlfn.IFNA(INDEX(Reference!$M:$N,MATCH($C1955,Reference!$M:$M,0),2),"Exclude")</f>
        <v>Inventory</v>
      </c>
      <c r="O1955" s="14" t="str">
        <f>VLOOKUP(X1955,'Department Detail'!$A$2:$F$5229,5,FALSE)</f>
        <v>Asset Management</v>
      </c>
      <c r="W1955" s="26"/>
      <c r="X1955" t="s">
        <v>652</v>
      </c>
    </row>
    <row r="1956" spans="2:24" ht="15" thickBot="1" x14ac:dyDescent="0.35">
      <c r="B1956" s="57" t="s">
        <v>918</v>
      </c>
      <c r="C1956" s="57" t="s">
        <v>213</v>
      </c>
      <c r="D1956" s="193">
        <v>72.77</v>
      </c>
      <c r="F1956" s="76">
        <f>IF(AND(LEFT($C1956,4)&lt;&gt;"8310")*OR(_xlfn.IFNA(MATCH(LEFT($B1956,8),Reference!$E:$E,0),0),(_xlfn.IFNA(MATCH(MID($B1956,5,4),Reference!$E:$E,0),0))),$D1956,)</f>
        <v>0</v>
      </c>
      <c r="G1956" s="76">
        <f t="shared" si="175"/>
        <v>0</v>
      </c>
      <c r="H1956" s="76">
        <f t="shared" si="176"/>
        <v>0</v>
      </c>
      <c r="I1956" s="194">
        <f>IF(AND(F1956=0,G1956=0,H1956=0,_xlfn.IFNA(MATCH(LEFT($B1956,8),Reference!$G:$G,0),0)),0,
IF(AND(F1956=0,G1956=0,H1956=0,_xlfn.IFNA(MATCH(LEFT($B1956,8),Reference!$H:$H,0),0)),$D1956,
IF(AND(F1956=0,G1956=0,H1956=0,_xlfn.IFNA(MATCH(LEFT($C1956,4),Reference!$H:$H,0),0)),$D1956,
IF((AND(F1956=0,G1956=0,H1956=0,(_xlfn.IFNA(MATCH(LEFT($B1956,4),Reference!$H:$H,0),0)))),$D1956,
IF(AND(F1956=0,G1956=0,H1956=0,_xlfn.IFNA(MATCH(MID($B1956,5,4),Reference!$H:$H,0),0),LEFT($C1956,4)&lt;&gt;"8865"),$D1956,0)))))</f>
        <v>0</v>
      </c>
      <c r="J1956" s="76">
        <f t="shared" si="177"/>
        <v>72.77</v>
      </c>
      <c r="K1956" s="76">
        <f t="shared" si="178"/>
        <v>72.77</v>
      </c>
      <c r="L1956" s="76">
        <f t="shared" si="179"/>
        <v>0</v>
      </c>
      <c r="M1956" s="14" t="str">
        <f>IFERROR(IFERROR(INDEX(Reference!$C:$C,MATCH(VALUE(LEFT(B1956,(FIND("-",B1956,1)-1))),Reference!$B:$B,0)),INDEX(Reference!$C:$C,MATCH((LEFT(B1956,(FIND("-",B1956,1)-1))),Reference!$B:$B,0))),IFERROR(IF(FIND("-",B1956),"Asset Management",""),""))</f>
        <v>Asset Management</v>
      </c>
      <c r="N1956" s="14" t="str">
        <f>_xlfn.IFNA(INDEX(Reference!$M:$N,MATCH($C1956,Reference!$M:$M,0),2),"Exclude")</f>
        <v>Nonlabor</v>
      </c>
      <c r="O1956" s="14" t="str">
        <f>VLOOKUP(X1956,'Department Detail'!$A$2:$F$5229,5,FALSE)</f>
        <v>Asset Management</v>
      </c>
      <c r="W1956" s="26"/>
      <c r="X1956" t="s">
        <v>652</v>
      </c>
    </row>
    <row r="1957" spans="2:24" ht="15" thickBot="1" x14ac:dyDescent="0.35">
      <c r="B1957" s="57" t="s">
        <v>918</v>
      </c>
      <c r="C1957" s="57" t="s">
        <v>188</v>
      </c>
      <c r="D1957" s="193">
        <v>14373.600000000002</v>
      </c>
      <c r="F1957" s="76">
        <f>IF(AND(LEFT($C1957,4)&lt;&gt;"8310")*OR(_xlfn.IFNA(MATCH(LEFT($B1957,8),Reference!$E:$E,0),0),(_xlfn.IFNA(MATCH(MID($B1957,5,4),Reference!$E:$E,0),0))),$D1957,)</f>
        <v>0</v>
      </c>
      <c r="G1957" s="76">
        <f t="shared" si="175"/>
        <v>0</v>
      </c>
      <c r="H1957" s="76">
        <f t="shared" si="176"/>
        <v>0</v>
      </c>
      <c r="I1957" s="194">
        <f>IF(AND(F1957=0,G1957=0,H1957=0,_xlfn.IFNA(MATCH(LEFT($B1957,8),Reference!$G:$G,0),0)),0,
IF(AND(F1957=0,G1957=0,H1957=0,_xlfn.IFNA(MATCH(LEFT($B1957,8),Reference!$H:$H,0),0)),$D1957,
IF(AND(F1957=0,G1957=0,H1957=0,_xlfn.IFNA(MATCH(LEFT($C1957,4),Reference!$H:$H,0),0)),$D1957,
IF((AND(F1957=0,G1957=0,H1957=0,(_xlfn.IFNA(MATCH(LEFT($B1957,4),Reference!$H:$H,0),0)))),$D1957,
IF(AND(F1957=0,G1957=0,H1957=0,_xlfn.IFNA(MATCH(MID($B1957,5,4),Reference!$H:$H,0),0),LEFT($C1957,4)&lt;&gt;"8865"),$D1957,0)))))</f>
        <v>0</v>
      </c>
      <c r="J1957" s="76">
        <f t="shared" si="177"/>
        <v>14373.600000000002</v>
      </c>
      <c r="K1957" s="76">
        <f t="shared" si="178"/>
        <v>14373.600000000002</v>
      </c>
      <c r="L1957" s="76">
        <f t="shared" si="179"/>
        <v>0</v>
      </c>
      <c r="M1957" s="14" t="str">
        <f>IFERROR(IFERROR(INDEX(Reference!$C:$C,MATCH(VALUE(LEFT(B1957,(FIND("-",B1957,1)-1))),Reference!$B:$B,0)),INDEX(Reference!$C:$C,MATCH((LEFT(B1957,(FIND("-",B1957,1)-1))),Reference!$B:$B,0))),IFERROR(IF(FIND("-",B1957),"Asset Management",""),""))</f>
        <v>Asset Management</v>
      </c>
      <c r="N1957" s="14" t="str">
        <f>_xlfn.IFNA(INDEX(Reference!$M:$N,MATCH($C1957,Reference!$M:$M,0),2),"Exclude")</f>
        <v>NonUnion Labor</v>
      </c>
      <c r="O1957" s="14" t="str">
        <f>VLOOKUP(X1957,'Department Detail'!$A$2:$F$5229,5,FALSE)</f>
        <v>Asset Management</v>
      </c>
      <c r="W1957" s="26"/>
      <c r="X1957" t="s">
        <v>652</v>
      </c>
    </row>
    <row r="1958" spans="2:24" ht="15" thickBot="1" x14ac:dyDescent="0.35">
      <c r="B1958" s="57" t="s">
        <v>919</v>
      </c>
      <c r="C1958" s="57" t="s">
        <v>190</v>
      </c>
      <c r="D1958" s="193">
        <v>1646.17</v>
      </c>
      <c r="F1958" s="76">
        <f>IF(AND(LEFT($C1958,4)&lt;&gt;"8310")*OR(_xlfn.IFNA(MATCH(LEFT($B1958,8),Reference!$E:$E,0),0),(_xlfn.IFNA(MATCH(MID($B1958,5,4),Reference!$E:$E,0),0))),$D1958,)</f>
        <v>0</v>
      </c>
      <c r="G1958" s="76">
        <f t="shared" si="175"/>
        <v>0</v>
      </c>
      <c r="H1958" s="76">
        <f t="shared" si="176"/>
        <v>0</v>
      </c>
      <c r="I1958" s="194">
        <f>IF(AND(F1958=0,G1958=0,H1958=0,_xlfn.IFNA(MATCH(LEFT($B1958,8),Reference!$G:$G,0),0)),0,
IF(AND(F1958=0,G1958=0,H1958=0,_xlfn.IFNA(MATCH(LEFT($B1958,8),Reference!$H:$H,0),0)),$D1958,
IF(AND(F1958=0,G1958=0,H1958=0,_xlfn.IFNA(MATCH(LEFT($C1958,4),Reference!$H:$H,0),0)),$D1958,
IF((AND(F1958=0,G1958=0,H1958=0,(_xlfn.IFNA(MATCH(LEFT($B1958,4),Reference!$H:$H,0),0)))),$D1958,
IF(AND(F1958=0,G1958=0,H1958=0,_xlfn.IFNA(MATCH(MID($B1958,5,4),Reference!$H:$H,0),0),LEFT($C1958,4)&lt;&gt;"8865"),$D1958,0)))))</f>
        <v>0</v>
      </c>
      <c r="J1958" s="76">
        <f t="shared" si="177"/>
        <v>1646.17</v>
      </c>
      <c r="K1958" s="76">
        <f t="shared" si="178"/>
        <v>1646.17</v>
      </c>
      <c r="L1958" s="76">
        <f t="shared" si="179"/>
        <v>0</v>
      </c>
      <c r="M1958" s="14" t="str">
        <f>IFERROR(IFERROR(INDEX(Reference!$C:$C,MATCH(VALUE(LEFT(B1958,(FIND("-",B1958,1)-1))),Reference!$B:$B,0)),INDEX(Reference!$C:$C,MATCH((LEFT(B1958,(FIND("-",B1958,1)-1))),Reference!$B:$B,0))),IFERROR(IF(FIND("-",B1958),"Asset Management",""),""))</f>
        <v>Asset Management</v>
      </c>
      <c r="N1958" s="14" t="str">
        <f>_xlfn.IFNA(INDEX(Reference!$M:$N,MATCH($C1958,Reference!$M:$M,0),2),"Exclude")</f>
        <v>Nonlabor</v>
      </c>
      <c r="O1958" s="14" t="str">
        <f>VLOOKUP(X1958,'Department Detail'!$A$2:$F$5229,5,FALSE)</f>
        <v>Asset Management</v>
      </c>
      <c r="W1958" s="26"/>
      <c r="X1958" t="s">
        <v>652</v>
      </c>
    </row>
    <row r="1959" spans="2:24" ht="15" thickBot="1" x14ac:dyDescent="0.35">
      <c r="B1959" s="57" t="s">
        <v>919</v>
      </c>
      <c r="C1959" s="57" t="s">
        <v>185</v>
      </c>
      <c r="D1959" s="193">
        <v>10813.85</v>
      </c>
      <c r="F1959" s="76">
        <f>IF(AND(LEFT($C1959,4)&lt;&gt;"8310")*OR(_xlfn.IFNA(MATCH(LEFT($B1959,8),Reference!$E:$E,0),0),(_xlfn.IFNA(MATCH(MID($B1959,5,4),Reference!$E:$E,0),0))),$D1959,)</f>
        <v>0</v>
      </c>
      <c r="G1959" s="76">
        <f t="shared" si="175"/>
        <v>0</v>
      </c>
      <c r="H1959" s="76">
        <f t="shared" si="176"/>
        <v>0</v>
      </c>
      <c r="I1959" s="194">
        <f>IF(AND(F1959=0,G1959=0,H1959=0,_xlfn.IFNA(MATCH(LEFT($B1959,8),Reference!$G:$G,0),0)),0,
IF(AND(F1959=0,G1959=0,H1959=0,_xlfn.IFNA(MATCH(LEFT($B1959,8),Reference!$H:$H,0),0)),$D1959,
IF(AND(F1959=0,G1959=0,H1959=0,_xlfn.IFNA(MATCH(LEFT($C1959,4),Reference!$H:$H,0),0)),$D1959,
IF((AND(F1959=0,G1959=0,H1959=0,(_xlfn.IFNA(MATCH(LEFT($B1959,4),Reference!$H:$H,0),0)))),$D1959,
IF(AND(F1959=0,G1959=0,H1959=0,_xlfn.IFNA(MATCH(MID($B1959,5,4),Reference!$H:$H,0),0),LEFT($C1959,4)&lt;&gt;"8865"),$D1959,0)))))</f>
        <v>0</v>
      </c>
      <c r="J1959" s="76">
        <f t="shared" si="177"/>
        <v>10813.85</v>
      </c>
      <c r="K1959" s="76">
        <f t="shared" si="178"/>
        <v>10813.85</v>
      </c>
      <c r="L1959" s="76">
        <f t="shared" si="179"/>
        <v>0</v>
      </c>
      <c r="M1959" s="14" t="str">
        <f>IFERROR(IFERROR(INDEX(Reference!$C:$C,MATCH(VALUE(LEFT(B1959,(FIND("-",B1959,1)-1))),Reference!$B:$B,0)),INDEX(Reference!$C:$C,MATCH((LEFT(B1959,(FIND("-",B1959,1)-1))),Reference!$B:$B,0))),IFERROR(IF(FIND("-",B1959),"Asset Management",""),""))</f>
        <v>Asset Management</v>
      </c>
      <c r="N1959" s="14" t="str">
        <f>_xlfn.IFNA(INDEX(Reference!$M:$N,MATCH($C1959,Reference!$M:$M,0),2),"Exclude")</f>
        <v>NonUnion Labor</v>
      </c>
      <c r="O1959" s="14" t="str">
        <f>VLOOKUP(X1959,'Department Detail'!$A$2:$F$5229,5,FALSE)</f>
        <v>Asset Management</v>
      </c>
      <c r="W1959" s="26"/>
      <c r="X1959">
        <v>6575</v>
      </c>
    </row>
    <row r="1960" spans="2:24" ht="15" thickBot="1" x14ac:dyDescent="0.35">
      <c r="B1960" s="57" t="s">
        <v>919</v>
      </c>
      <c r="C1960" s="57" t="s">
        <v>230</v>
      </c>
      <c r="D1960" s="193">
        <v>314.39999999999998</v>
      </c>
      <c r="F1960" s="76">
        <f>IF(AND(LEFT($C1960,4)&lt;&gt;"8310")*OR(_xlfn.IFNA(MATCH(LEFT($B1960,8),Reference!$E:$E,0),0),(_xlfn.IFNA(MATCH(MID($B1960,5,4),Reference!$E:$E,0),0))),$D1960,)</f>
        <v>0</v>
      </c>
      <c r="G1960" s="76">
        <f t="shared" si="175"/>
        <v>0</v>
      </c>
      <c r="H1960" s="76">
        <f t="shared" si="176"/>
        <v>0</v>
      </c>
      <c r="I1960" s="194">
        <f>IF(AND(F1960=0,G1960=0,H1960=0,_xlfn.IFNA(MATCH(LEFT($B1960,8),Reference!$G:$G,0),0)),0,
IF(AND(F1960=0,G1960=0,H1960=0,_xlfn.IFNA(MATCH(LEFT($B1960,8),Reference!$H:$H,0),0)),$D1960,
IF(AND(F1960=0,G1960=0,H1960=0,_xlfn.IFNA(MATCH(LEFT($C1960,4),Reference!$H:$H,0),0)),$D1960,
IF((AND(F1960=0,G1960=0,H1960=0,(_xlfn.IFNA(MATCH(LEFT($B1960,4),Reference!$H:$H,0),0)))),$D1960,
IF(AND(F1960=0,G1960=0,H1960=0,_xlfn.IFNA(MATCH(MID($B1960,5,4),Reference!$H:$H,0),0),LEFT($C1960,4)&lt;&gt;"8865"),$D1960,0)))))</f>
        <v>0</v>
      </c>
      <c r="J1960" s="76">
        <f t="shared" si="177"/>
        <v>314.39999999999998</v>
      </c>
      <c r="K1960" s="76">
        <f t="shared" si="178"/>
        <v>314.39999999999998</v>
      </c>
      <c r="L1960" s="76">
        <f t="shared" si="179"/>
        <v>0</v>
      </c>
      <c r="M1960" s="14" t="str">
        <f>IFERROR(IFERROR(INDEX(Reference!$C:$C,MATCH(VALUE(LEFT(B1960,(FIND("-",B1960,1)-1))),Reference!$B:$B,0)),INDEX(Reference!$C:$C,MATCH((LEFT(B1960,(FIND("-",B1960,1)-1))),Reference!$B:$B,0))),IFERROR(IF(FIND("-",B1960),"Asset Management",""),""))</f>
        <v>Asset Management</v>
      </c>
      <c r="N1960" s="14" t="str">
        <f>_xlfn.IFNA(INDEX(Reference!$M:$N,MATCH($C1960,Reference!$M:$M,0),2),"Exclude")</f>
        <v>Nonlabor</v>
      </c>
      <c r="O1960" s="14" t="str">
        <f>VLOOKUP(X1960,'Department Detail'!$A$2:$F$5229,5,FALSE)</f>
        <v>Asset Management</v>
      </c>
      <c r="W1960" s="26"/>
      <c r="X1960">
        <v>6575</v>
      </c>
    </row>
    <row r="1961" spans="2:24" ht="15" thickBot="1" x14ac:dyDescent="0.35">
      <c r="B1961" s="57" t="s">
        <v>919</v>
      </c>
      <c r="C1961" s="57" t="s">
        <v>234</v>
      </c>
      <c r="D1961" s="193">
        <v>176.68</v>
      </c>
      <c r="F1961" s="76">
        <f>IF(AND(LEFT($C1961,4)&lt;&gt;"8310")*OR(_xlfn.IFNA(MATCH(LEFT($B1961,8),Reference!$E:$E,0),0),(_xlfn.IFNA(MATCH(MID($B1961,5,4),Reference!$E:$E,0),0))),$D1961,)</f>
        <v>0</v>
      </c>
      <c r="G1961" s="76">
        <f t="shared" si="175"/>
        <v>0</v>
      </c>
      <c r="H1961" s="76">
        <f t="shared" si="176"/>
        <v>0</v>
      </c>
      <c r="I1961" s="194">
        <f>IF(AND(F1961=0,G1961=0,H1961=0,_xlfn.IFNA(MATCH(LEFT($B1961,8),Reference!$G:$G,0),0)),0,
IF(AND(F1961=0,G1961=0,H1961=0,_xlfn.IFNA(MATCH(LEFT($B1961,8),Reference!$H:$H,0),0)),$D1961,
IF(AND(F1961=0,G1961=0,H1961=0,_xlfn.IFNA(MATCH(LEFT($C1961,4),Reference!$H:$H,0),0)),$D1961,
IF((AND(F1961=0,G1961=0,H1961=0,(_xlfn.IFNA(MATCH(LEFT($B1961,4),Reference!$H:$H,0),0)))),$D1961,
IF(AND(F1961=0,G1961=0,H1961=0,_xlfn.IFNA(MATCH(MID($B1961,5,4),Reference!$H:$H,0),0),LEFT($C1961,4)&lt;&gt;"8865"),$D1961,0)))))</f>
        <v>0</v>
      </c>
      <c r="J1961" s="76">
        <f t="shared" si="177"/>
        <v>176.68</v>
      </c>
      <c r="K1961" s="76">
        <f t="shared" si="178"/>
        <v>176.68</v>
      </c>
      <c r="L1961" s="76">
        <f t="shared" si="179"/>
        <v>0</v>
      </c>
      <c r="M1961" s="14" t="str">
        <f>IFERROR(IFERROR(INDEX(Reference!$C:$C,MATCH(VALUE(LEFT(B1961,(FIND("-",B1961,1)-1))),Reference!$B:$B,0)),INDEX(Reference!$C:$C,MATCH((LEFT(B1961,(FIND("-",B1961,1)-1))),Reference!$B:$B,0))),IFERROR(IF(FIND("-",B1961),"Asset Management",""),""))</f>
        <v>Asset Management</v>
      </c>
      <c r="N1961" s="14" t="str">
        <f>_xlfn.IFNA(INDEX(Reference!$M:$N,MATCH($C1961,Reference!$M:$M,0),2),"Exclude")</f>
        <v>Nonlabor</v>
      </c>
      <c r="O1961" s="14" t="str">
        <f>VLOOKUP(X1961,'Department Detail'!$A$2:$F$5229,5,FALSE)</f>
        <v>Asset Management</v>
      </c>
      <c r="W1961" s="26"/>
      <c r="X1961">
        <v>6575</v>
      </c>
    </row>
    <row r="1962" spans="2:24" ht="15" thickBot="1" x14ac:dyDescent="0.35">
      <c r="B1962" s="57" t="s">
        <v>919</v>
      </c>
      <c r="C1962" s="57" t="s">
        <v>188</v>
      </c>
      <c r="D1962" s="193">
        <v>6933.89</v>
      </c>
      <c r="F1962" s="76">
        <f>IF(AND(LEFT($C1962,4)&lt;&gt;"8310")*OR(_xlfn.IFNA(MATCH(LEFT($B1962,8),Reference!$E:$E,0),0),(_xlfn.IFNA(MATCH(MID($B1962,5,4),Reference!$E:$E,0),0))),$D1962,)</f>
        <v>0</v>
      </c>
      <c r="G1962" s="76">
        <f t="shared" si="175"/>
        <v>0</v>
      </c>
      <c r="H1962" s="76">
        <f t="shared" si="176"/>
        <v>0</v>
      </c>
      <c r="I1962" s="194">
        <f>IF(AND(F1962=0,G1962=0,H1962=0,_xlfn.IFNA(MATCH(LEFT($B1962,8),Reference!$G:$G,0),0)),0,
IF(AND(F1962=0,G1962=0,H1962=0,_xlfn.IFNA(MATCH(LEFT($B1962,8),Reference!$H:$H,0),0)),$D1962,
IF(AND(F1962=0,G1962=0,H1962=0,_xlfn.IFNA(MATCH(LEFT($C1962,4),Reference!$H:$H,0),0)),$D1962,
IF((AND(F1962=0,G1962=0,H1962=0,(_xlfn.IFNA(MATCH(LEFT($B1962,4),Reference!$H:$H,0),0)))),$D1962,
IF(AND(F1962=0,G1962=0,H1962=0,_xlfn.IFNA(MATCH(MID($B1962,5,4),Reference!$H:$H,0),0),LEFT($C1962,4)&lt;&gt;"8865"),$D1962,0)))))</f>
        <v>0</v>
      </c>
      <c r="J1962" s="76">
        <f t="shared" si="177"/>
        <v>6933.89</v>
      </c>
      <c r="K1962" s="76">
        <f t="shared" si="178"/>
        <v>6933.89</v>
      </c>
      <c r="L1962" s="76">
        <f t="shared" si="179"/>
        <v>0</v>
      </c>
      <c r="M1962" s="14" t="str">
        <f>IFERROR(IFERROR(INDEX(Reference!$C:$C,MATCH(VALUE(LEFT(B1962,(FIND("-",B1962,1)-1))),Reference!$B:$B,0)),INDEX(Reference!$C:$C,MATCH((LEFT(B1962,(FIND("-",B1962,1)-1))),Reference!$B:$B,0))),IFERROR(IF(FIND("-",B1962),"Asset Management",""),""))</f>
        <v>Asset Management</v>
      </c>
      <c r="N1962" s="14" t="str">
        <f>_xlfn.IFNA(INDEX(Reference!$M:$N,MATCH($C1962,Reference!$M:$M,0),2),"Exclude")</f>
        <v>NonUnion Labor</v>
      </c>
      <c r="O1962" s="14" t="str">
        <f>VLOOKUP(X1962,'Department Detail'!$A$2:$F$5229,5,FALSE)</f>
        <v>Asset Management</v>
      </c>
      <c r="W1962" s="26"/>
      <c r="X1962">
        <v>6575</v>
      </c>
    </row>
    <row r="1963" spans="2:24" ht="15" thickBot="1" x14ac:dyDescent="0.35">
      <c r="B1963" s="57" t="s">
        <v>920</v>
      </c>
      <c r="C1963" s="57" t="s">
        <v>185</v>
      </c>
      <c r="D1963" s="193">
        <v>3561.8999999999996</v>
      </c>
      <c r="F1963" s="76">
        <f>IF(AND(LEFT($C1963,4)&lt;&gt;"8310")*OR(_xlfn.IFNA(MATCH(LEFT($B1963,8),Reference!$E:$E,0),0),(_xlfn.IFNA(MATCH(MID($B1963,5,4),Reference!$E:$E,0),0))),$D1963,)</f>
        <v>0</v>
      </c>
      <c r="G1963" s="76">
        <f t="shared" si="175"/>
        <v>0</v>
      </c>
      <c r="H1963" s="76">
        <f t="shared" si="176"/>
        <v>0</v>
      </c>
      <c r="I1963" s="194">
        <f>IF(AND(F1963=0,G1963=0,H1963=0,_xlfn.IFNA(MATCH(LEFT($B1963,8),Reference!$G:$G,0),0)),0,
IF(AND(F1963=0,G1963=0,H1963=0,_xlfn.IFNA(MATCH(LEFT($B1963,8),Reference!$H:$H,0),0)),$D1963,
IF(AND(F1963=0,G1963=0,H1963=0,_xlfn.IFNA(MATCH(LEFT($C1963,4),Reference!$H:$H,0),0)),$D1963,
IF((AND(F1963=0,G1963=0,H1963=0,(_xlfn.IFNA(MATCH(LEFT($B1963,4),Reference!$H:$H,0),0)))),$D1963,
IF(AND(F1963=0,G1963=0,H1963=0,_xlfn.IFNA(MATCH(MID($B1963,5,4),Reference!$H:$H,0),0),LEFT($C1963,4)&lt;&gt;"8865"),$D1963,0)))))</f>
        <v>0</v>
      </c>
      <c r="J1963" s="76">
        <f t="shared" si="177"/>
        <v>3561.8999999999996</v>
      </c>
      <c r="K1963" s="76">
        <f t="shared" si="178"/>
        <v>3561.8999999999996</v>
      </c>
      <c r="L1963" s="76">
        <f t="shared" si="179"/>
        <v>0</v>
      </c>
      <c r="M1963" s="14" t="str">
        <f>IFERROR(IFERROR(INDEX(Reference!$C:$C,MATCH(VALUE(LEFT(B1963,(FIND("-",B1963,1)-1))),Reference!$B:$B,0)),INDEX(Reference!$C:$C,MATCH((LEFT(B1963,(FIND("-",B1963,1)-1))),Reference!$B:$B,0))),IFERROR(IF(FIND("-",B1963),"Asset Management",""),""))</f>
        <v>Asset Management</v>
      </c>
      <c r="N1963" s="14" t="str">
        <f>_xlfn.IFNA(INDEX(Reference!$M:$N,MATCH($C1963,Reference!$M:$M,0),2),"Exclude")</f>
        <v>NonUnion Labor</v>
      </c>
      <c r="O1963" s="14" t="str">
        <f>VLOOKUP(X1963,'Department Detail'!$A$2:$F$5229,5,FALSE)</f>
        <v>Asset Management</v>
      </c>
      <c r="W1963" s="26"/>
      <c r="X1963">
        <v>6575</v>
      </c>
    </row>
    <row r="1964" spans="2:24" ht="15" thickBot="1" x14ac:dyDescent="0.35">
      <c r="B1964" s="57" t="s">
        <v>920</v>
      </c>
      <c r="C1964" s="57" t="s">
        <v>201</v>
      </c>
      <c r="D1964" s="193">
        <v>477.42</v>
      </c>
      <c r="F1964" s="76">
        <f>IF(AND(LEFT($C1964,4)&lt;&gt;"8310")*OR(_xlfn.IFNA(MATCH(LEFT($B1964,8),Reference!$E:$E,0),0),(_xlfn.IFNA(MATCH(MID($B1964,5,4),Reference!$E:$E,0),0))),$D1964,)</f>
        <v>0</v>
      </c>
      <c r="G1964" s="76">
        <f t="shared" si="175"/>
        <v>0</v>
      </c>
      <c r="H1964" s="76">
        <f t="shared" si="176"/>
        <v>0</v>
      </c>
      <c r="I1964" s="194">
        <f>IF(AND(F1964=0,G1964=0,H1964=0,_xlfn.IFNA(MATCH(LEFT($B1964,8),Reference!$G:$G,0),0)),0,
IF(AND(F1964=0,G1964=0,H1964=0,_xlfn.IFNA(MATCH(LEFT($B1964,8),Reference!$H:$H,0),0)),$D1964,
IF(AND(F1964=0,G1964=0,H1964=0,_xlfn.IFNA(MATCH(LEFT($C1964,4),Reference!$H:$H,0),0)),$D1964,
IF((AND(F1964=0,G1964=0,H1964=0,(_xlfn.IFNA(MATCH(LEFT($B1964,4),Reference!$H:$H,0),0)))),$D1964,
IF(AND(F1964=0,G1964=0,H1964=0,_xlfn.IFNA(MATCH(MID($B1964,5,4),Reference!$H:$H,0),0),LEFT($C1964,4)&lt;&gt;"8865"),$D1964,0)))))</f>
        <v>0</v>
      </c>
      <c r="J1964" s="76">
        <f t="shared" si="177"/>
        <v>477.42</v>
      </c>
      <c r="K1964" s="76">
        <f t="shared" si="178"/>
        <v>477.42</v>
      </c>
      <c r="L1964" s="76">
        <f t="shared" si="179"/>
        <v>0</v>
      </c>
      <c r="M1964" s="14" t="str">
        <f>IFERROR(IFERROR(INDEX(Reference!$C:$C,MATCH(VALUE(LEFT(B1964,(FIND("-",B1964,1)-1))),Reference!$B:$B,0)),INDEX(Reference!$C:$C,MATCH((LEFT(B1964,(FIND("-",B1964,1)-1))),Reference!$B:$B,0))),IFERROR(IF(FIND("-",B1964),"Asset Management",""),""))</f>
        <v>Asset Management</v>
      </c>
      <c r="N1964" s="14" t="str">
        <f>_xlfn.IFNA(INDEX(Reference!$M:$N,MATCH($C1964,Reference!$M:$M,0),2),"Exclude")</f>
        <v>Nonlabor</v>
      </c>
      <c r="O1964" s="14" t="str">
        <f>VLOOKUP(X1964,'Department Detail'!$A$2:$F$5229,5,FALSE)</f>
        <v>Asset Management</v>
      </c>
      <c r="W1964" s="26"/>
      <c r="X1964">
        <v>6575</v>
      </c>
    </row>
    <row r="1965" spans="2:24" ht="15" thickBot="1" x14ac:dyDescent="0.35">
      <c r="B1965" s="57" t="s">
        <v>920</v>
      </c>
      <c r="C1965" s="57" t="s">
        <v>202</v>
      </c>
      <c r="D1965" s="193">
        <v>941.92</v>
      </c>
      <c r="F1965" s="76">
        <f>IF(AND(LEFT($C1965,4)&lt;&gt;"8310")*OR(_xlfn.IFNA(MATCH(LEFT($B1965,8),Reference!$E:$E,0),0),(_xlfn.IFNA(MATCH(MID($B1965,5,4),Reference!$E:$E,0),0))),$D1965,)</f>
        <v>0</v>
      </c>
      <c r="G1965" s="76">
        <f t="shared" si="175"/>
        <v>0</v>
      </c>
      <c r="H1965" s="76">
        <f t="shared" si="176"/>
        <v>0</v>
      </c>
      <c r="I1965" s="194">
        <f>IF(AND(F1965=0,G1965=0,H1965=0,_xlfn.IFNA(MATCH(LEFT($B1965,8),Reference!$G:$G,0),0)),0,
IF(AND(F1965=0,G1965=0,H1965=0,_xlfn.IFNA(MATCH(LEFT($B1965,8),Reference!$H:$H,0),0)),$D1965,
IF(AND(F1965=0,G1965=0,H1965=0,_xlfn.IFNA(MATCH(LEFT($C1965,4),Reference!$H:$H,0),0)),$D1965,
IF((AND(F1965=0,G1965=0,H1965=0,(_xlfn.IFNA(MATCH(LEFT($B1965,4),Reference!$H:$H,0),0)))),$D1965,
IF(AND(F1965=0,G1965=0,H1965=0,_xlfn.IFNA(MATCH(MID($B1965,5,4),Reference!$H:$H,0),0),LEFT($C1965,4)&lt;&gt;"8865"),$D1965,0)))))</f>
        <v>0</v>
      </c>
      <c r="J1965" s="76">
        <f t="shared" si="177"/>
        <v>941.92</v>
      </c>
      <c r="K1965" s="76">
        <f t="shared" si="178"/>
        <v>941.92</v>
      </c>
      <c r="L1965" s="76">
        <f t="shared" si="179"/>
        <v>0</v>
      </c>
      <c r="M1965" s="14" t="str">
        <f>IFERROR(IFERROR(INDEX(Reference!$C:$C,MATCH(VALUE(LEFT(B1965,(FIND("-",B1965,1)-1))),Reference!$B:$B,0)),INDEX(Reference!$C:$C,MATCH((LEFT(B1965,(FIND("-",B1965,1)-1))),Reference!$B:$B,0))),IFERROR(IF(FIND("-",B1965),"Asset Management",""),""))</f>
        <v>Asset Management</v>
      </c>
      <c r="N1965" s="14" t="str">
        <f>_xlfn.IFNA(INDEX(Reference!$M:$N,MATCH($C1965,Reference!$M:$M,0),2),"Exclude")</f>
        <v>Nonlabor</v>
      </c>
      <c r="O1965" s="14" t="str">
        <f>VLOOKUP(X1965,'Department Detail'!$A$2:$F$5229,5,FALSE)</f>
        <v>Asset Management</v>
      </c>
      <c r="W1965" s="26"/>
      <c r="X1965">
        <v>6575</v>
      </c>
    </row>
    <row r="1966" spans="2:24" ht="15" thickBot="1" x14ac:dyDescent="0.35">
      <c r="B1966" s="57" t="s">
        <v>920</v>
      </c>
      <c r="C1966" s="57" t="s">
        <v>206</v>
      </c>
      <c r="D1966" s="193">
        <v>146.33000000000001</v>
      </c>
      <c r="F1966" s="76">
        <f>IF(AND(LEFT($C1966,4)&lt;&gt;"8310")*OR(_xlfn.IFNA(MATCH(LEFT($B1966,8),Reference!$E:$E,0),0),(_xlfn.IFNA(MATCH(MID($B1966,5,4),Reference!$E:$E,0),0))),$D1966,)</f>
        <v>0</v>
      </c>
      <c r="G1966" s="76">
        <f t="shared" si="175"/>
        <v>0</v>
      </c>
      <c r="H1966" s="76">
        <f t="shared" si="176"/>
        <v>0</v>
      </c>
      <c r="I1966" s="194">
        <f>IF(AND(F1966=0,G1966=0,H1966=0,_xlfn.IFNA(MATCH(LEFT($B1966,8),Reference!$G:$G,0),0)),0,
IF(AND(F1966=0,G1966=0,H1966=0,_xlfn.IFNA(MATCH(LEFT($B1966,8),Reference!$H:$H,0),0)),$D1966,
IF(AND(F1966=0,G1966=0,H1966=0,_xlfn.IFNA(MATCH(LEFT($C1966,4),Reference!$H:$H,0),0)),$D1966,
IF((AND(F1966=0,G1966=0,H1966=0,(_xlfn.IFNA(MATCH(LEFT($B1966,4),Reference!$H:$H,0),0)))),$D1966,
IF(AND(F1966=0,G1966=0,H1966=0,_xlfn.IFNA(MATCH(MID($B1966,5,4),Reference!$H:$H,0),0),LEFT($C1966,4)&lt;&gt;"8865"),$D1966,0)))))</f>
        <v>0</v>
      </c>
      <c r="J1966" s="76">
        <f t="shared" si="177"/>
        <v>146.33000000000001</v>
      </c>
      <c r="K1966" s="76">
        <f t="shared" si="178"/>
        <v>146.33000000000001</v>
      </c>
      <c r="L1966" s="76">
        <f t="shared" si="179"/>
        <v>0</v>
      </c>
      <c r="M1966" s="14" t="str">
        <f>IFERROR(IFERROR(INDEX(Reference!$C:$C,MATCH(VALUE(LEFT(B1966,(FIND("-",B1966,1)-1))),Reference!$B:$B,0)),INDEX(Reference!$C:$C,MATCH((LEFT(B1966,(FIND("-",B1966,1)-1))),Reference!$B:$B,0))),IFERROR(IF(FIND("-",B1966),"Asset Management",""),""))</f>
        <v>Asset Management</v>
      </c>
      <c r="N1966" s="14" t="str">
        <f>_xlfn.IFNA(INDEX(Reference!$M:$N,MATCH($C1966,Reference!$M:$M,0),2),"Exclude")</f>
        <v>Nonlabor</v>
      </c>
      <c r="O1966" s="14" t="str">
        <f>VLOOKUP(X1966,'Department Detail'!$A$2:$F$5229,5,FALSE)</f>
        <v>Asset Management</v>
      </c>
      <c r="W1966" s="26"/>
      <c r="X1966">
        <v>6575</v>
      </c>
    </row>
    <row r="1967" spans="2:24" ht="15" thickBot="1" x14ac:dyDescent="0.35">
      <c r="B1967" s="57" t="s">
        <v>920</v>
      </c>
      <c r="C1967" s="57" t="s">
        <v>208</v>
      </c>
      <c r="D1967" s="193">
        <v>3.37</v>
      </c>
      <c r="F1967" s="76">
        <f>IF(AND(LEFT($C1967,4)&lt;&gt;"8310")*OR(_xlfn.IFNA(MATCH(LEFT($B1967,8),Reference!$E:$E,0),0),(_xlfn.IFNA(MATCH(MID($B1967,5,4),Reference!$E:$E,0),0))),$D1967,)</f>
        <v>0</v>
      </c>
      <c r="G1967" s="76">
        <f t="shared" si="175"/>
        <v>0</v>
      </c>
      <c r="H1967" s="76">
        <f t="shared" si="176"/>
        <v>0</v>
      </c>
      <c r="I1967" s="194">
        <f>IF(AND(F1967=0,G1967=0,H1967=0,_xlfn.IFNA(MATCH(LEFT($B1967,8),Reference!$G:$G,0),0)),0,
IF(AND(F1967=0,G1967=0,H1967=0,_xlfn.IFNA(MATCH(LEFT($B1967,8),Reference!$H:$H,0),0)),$D1967,
IF(AND(F1967=0,G1967=0,H1967=0,_xlfn.IFNA(MATCH(LEFT($C1967,4),Reference!$H:$H,0),0)),$D1967,
IF((AND(F1967=0,G1967=0,H1967=0,(_xlfn.IFNA(MATCH(LEFT($B1967,4),Reference!$H:$H,0),0)))),$D1967,
IF(AND(F1967=0,G1967=0,H1967=0,_xlfn.IFNA(MATCH(MID($B1967,5,4),Reference!$H:$H,0),0),LEFT($C1967,4)&lt;&gt;"8865"),$D1967,0)))))</f>
        <v>0</v>
      </c>
      <c r="J1967" s="76">
        <f t="shared" si="177"/>
        <v>3.37</v>
      </c>
      <c r="K1967" s="76">
        <f t="shared" si="178"/>
        <v>3.37</v>
      </c>
      <c r="L1967" s="76">
        <f t="shared" si="179"/>
        <v>0</v>
      </c>
      <c r="M1967" s="14" t="str">
        <f>IFERROR(IFERROR(INDEX(Reference!$C:$C,MATCH(VALUE(LEFT(B1967,(FIND("-",B1967,1)-1))),Reference!$B:$B,0)),INDEX(Reference!$C:$C,MATCH((LEFT(B1967,(FIND("-",B1967,1)-1))),Reference!$B:$B,0))),IFERROR(IF(FIND("-",B1967),"Asset Management",""),""))</f>
        <v>Asset Management</v>
      </c>
      <c r="N1967" s="14" t="str">
        <f>_xlfn.IFNA(INDEX(Reference!$M:$N,MATCH($C1967,Reference!$M:$M,0),2),"Exclude")</f>
        <v>Inventory</v>
      </c>
      <c r="O1967" s="14" t="str">
        <f>VLOOKUP(X1967,'Department Detail'!$A$2:$F$5229,5,FALSE)</f>
        <v>Asset Management</v>
      </c>
      <c r="W1967" s="26"/>
      <c r="X1967">
        <v>6575</v>
      </c>
    </row>
    <row r="1968" spans="2:24" ht="15" thickBot="1" x14ac:dyDescent="0.35">
      <c r="B1968" s="57" t="s">
        <v>920</v>
      </c>
      <c r="C1968" s="57" t="s">
        <v>188</v>
      </c>
      <c r="D1968" s="193">
        <v>1560.6399999999999</v>
      </c>
      <c r="F1968" s="76">
        <f>IF(AND(LEFT($C1968,4)&lt;&gt;"8310")*OR(_xlfn.IFNA(MATCH(LEFT($B1968,8),Reference!$E:$E,0),0),(_xlfn.IFNA(MATCH(MID($B1968,5,4),Reference!$E:$E,0),0))),$D1968,)</f>
        <v>0</v>
      </c>
      <c r="G1968" s="76">
        <f t="shared" si="175"/>
        <v>0</v>
      </c>
      <c r="H1968" s="76">
        <f t="shared" si="176"/>
        <v>0</v>
      </c>
      <c r="I1968" s="194">
        <f>IF(AND(F1968=0,G1968=0,H1968=0,_xlfn.IFNA(MATCH(LEFT($B1968,8),Reference!$G:$G,0),0)),0,
IF(AND(F1968=0,G1968=0,H1968=0,_xlfn.IFNA(MATCH(LEFT($B1968,8),Reference!$H:$H,0),0)),$D1968,
IF(AND(F1968=0,G1968=0,H1968=0,_xlfn.IFNA(MATCH(LEFT($C1968,4),Reference!$H:$H,0),0)),$D1968,
IF((AND(F1968=0,G1968=0,H1968=0,(_xlfn.IFNA(MATCH(LEFT($B1968,4),Reference!$H:$H,0),0)))),$D1968,
IF(AND(F1968=0,G1968=0,H1968=0,_xlfn.IFNA(MATCH(MID($B1968,5,4),Reference!$H:$H,0),0),LEFT($C1968,4)&lt;&gt;"8865"),$D1968,0)))))</f>
        <v>0</v>
      </c>
      <c r="J1968" s="76">
        <f t="shared" si="177"/>
        <v>1560.6399999999999</v>
      </c>
      <c r="K1968" s="76">
        <f t="shared" si="178"/>
        <v>1560.6399999999999</v>
      </c>
      <c r="L1968" s="76">
        <f t="shared" si="179"/>
        <v>0</v>
      </c>
      <c r="M1968" s="14" t="str">
        <f>IFERROR(IFERROR(INDEX(Reference!$C:$C,MATCH(VALUE(LEFT(B1968,(FIND("-",B1968,1)-1))),Reference!$B:$B,0)),INDEX(Reference!$C:$C,MATCH((LEFT(B1968,(FIND("-",B1968,1)-1))),Reference!$B:$B,0))),IFERROR(IF(FIND("-",B1968),"Asset Management",""),""))</f>
        <v>Asset Management</v>
      </c>
      <c r="N1968" s="14" t="str">
        <f>_xlfn.IFNA(INDEX(Reference!$M:$N,MATCH($C1968,Reference!$M:$M,0),2),"Exclude")</f>
        <v>NonUnion Labor</v>
      </c>
      <c r="O1968" s="14" t="str">
        <f>VLOOKUP(X1968,'Department Detail'!$A$2:$F$5229,5,FALSE)</f>
        <v>Asset Management</v>
      </c>
      <c r="W1968" s="26"/>
      <c r="X1968">
        <v>6575</v>
      </c>
    </row>
    <row r="1969" spans="2:24" ht="15" thickBot="1" x14ac:dyDescent="0.35">
      <c r="B1969" s="57" t="s">
        <v>921</v>
      </c>
      <c r="C1969" s="57" t="s">
        <v>186</v>
      </c>
      <c r="D1969" s="193">
        <v>388.63</v>
      </c>
      <c r="F1969" s="76">
        <f>IF(AND(LEFT($C1969,4)&lt;&gt;"8310")*OR(_xlfn.IFNA(MATCH(LEFT($B1969,8),Reference!$E:$E,0),0),(_xlfn.IFNA(MATCH(MID($B1969,5,4),Reference!$E:$E,0),0))),$D1969,)</f>
        <v>0</v>
      </c>
      <c r="G1969" s="76">
        <f t="shared" si="175"/>
        <v>0</v>
      </c>
      <c r="H1969" s="76">
        <f t="shared" si="176"/>
        <v>0</v>
      </c>
      <c r="I1969" s="194">
        <f>IF(AND(F1969=0,G1969=0,H1969=0,_xlfn.IFNA(MATCH(LEFT($B1969,8),Reference!$G:$G,0),0)),0,
IF(AND(F1969=0,G1969=0,H1969=0,_xlfn.IFNA(MATCH(LEFT($B1969,8),Reference!$H:$H,0),0)),$D1969,
IF(AND(F1969=0,G1969=0,H1969=0,_xlfn.IFNA(MATCH(LEFT($C1969,4),Reference!$H:$H,0),0)),$D1969,
IF((AND(F1969=0,G1969=0,H1969=0,(_xlfn.IFNA(MATCH(LEFT($B1969,4),Reference!$H:$H,0),0)))),$D1969,
IF(AND(F1969=0,G1969=0,H1969=0,_xlfn.IFNA(MATCH(MID($B1969,5,4),Reference!$H:$H,0),0),LEFT($C1969,4)&lt;&gt;"8865"),$D1969,0)))))</f>
        <v>0</v>
      </c>
      <c r="J1969" s="76">
        <f t="shared" si="177"/>
        <v>388.63</v>
      </c>
      <c r="K1969" s="76">
        <f t="shared" si="178"/>
        <v>388.63</v>
      </c>
      <c r="L1969" s="76">
        <f t="shared" si="179"/>
        <v>0</v>
      </c>
      <c r="M1969" s="14" t="str">
        <f>IFERROR(IFERROR(INDEX(Reference!$C:$C,MATCH(VALUE(LEFT(B1969,(FIND("-",B1969,1)-1))),Reference!$B:$B,0)),INDEX(Reference!$C:$C,MATCH((LEFT(B1969,(FIND("-",B1969,1)-1))),Reference!$B:$B,0))),IFERROR(IF(FIND("-",B1969),"Asset Management",""),""))</f>
        <v>Asset Management</v>
      </c>
      <c r="N1969" s="14" t="str">
        <f>_xlfn.IFNA(INDEX(Reference!$M:$N,MATCH($C1969,Reference!$M:$M,0),2),"Exclude")</f>
        <v>Union Labor</v>
      </c>
      <c r="O1969" s="14" t="str">
        <f>VLOOKUP(X1969,'Department Detail'!$A$2:$F$5229,5,FALSE)</f>
        <v>Asset Management</v>
      </c>
      <c r="W1969" s="26"/>
      <c r="X1969">
        <v>6575</v>
      </c>
    </row>
    <row r="1970" spans="2:24" ht="15" thickBot="1" x14ac:dyDescent="0.35">
      <c r="B1970" s="57" t="s">
        <v>921</v>
      </c>
      <c r="C1970" s="57" t="s">
        <v>191</v>
      </c>
      <c r="D1970" s="193">
        <v>23.96</v>
      </c>
      <c r="F1970" s="76">
        <f>IF(AND(LEFT($C1970,4)&lt;&gt;"8310")*OR(_xlfn.IFNA(MATCH(LEFT($B1970,8),Reference!$E:$E,0),0),(_xlfn.IFNA(MATCH(MID($B1970,5,4),Reference!$E:$E,0),0))),$D1970,)</f>
        <v>0</v>
      </c>
      <c r="G1970" s="76">
        <f t="shared" si="175"/>
        <v>0</v>
      </c>
      <c r="H1970" s="76">
        <f t="shared" si="176"/>
        <v>0</v>
      </c>
      <c r="I1970" s="194">
        <f>IF(AND(F1970=0,G1970=0,H1970=0,_xlfn.IFNA(MATCH(LEFT($B1970,8),Reference!$G:$G,0),0)),0,
IF(AND(F1970=0,G1970=0,H1970=0,_xlfn.IFNA(MATCH(LEFT($B1970,8),Reference!$H:$H,0),0)),$D1970,
IF(AND(F1970=0,G1970=0,H1970=0,_xlfn.IFNA(MATCH(LEFT($C1970,4),Reference!$H:$H,0),0)),$D1970,
IF((AND(F1970=0,G1970=0,H1970=0,(_xlfn.IFNA(MATCH(LEFT($B1970,4),Reference!$H:$H,0),0)))),$D1970,
IF(AND(F1970=0,G1970=0,H1970=0,_xlfn.IFNA(MATCH(MID($B1970,5,4),Reference!$H:$H,0),0),LEFT($C1970,4)&lt;&gt;"8865"),$D1970,0)))))</f>
        <v>0</v>
      </c>
      <c r="J1970" s="76">
        <f t="shared" si="177"/>
        <v>23.96</v>
      </c>
      <c r="K1970" s="76">
        <f t="shared" si="178"/>
        <v>23.96</v>
      </c>
      <c r="L1970" s="76">
        <f t="shared" si="179"/>
        <v>0</v>
      </c>
      <c r="M1970" s="14" t="str">
        <f>IFERROR(IFERROR(INDEX(Reference!$C:$C,MATCH(VALUE(LEFT(B1970,(FIND("-",B1970,1)-1))),Reference!$B:$B,0)),INDEX(Reference!$C:$C,MATCH((LEFT(B1970,(FIND("-",B1970,1)-1))),Reference!$B:$B,0))),IFERROR(IF(FIND("-",B1970),"Asset Management",""),""))</f>
        <v>Asset Management</v>
      </c>
      <c r="N1970" s="14" t="str">
        <f>_xlfn.IFNA(INDEX(Reference!$M:$N,MATCH($C1970,Reference!$M:$M,0),2),"Exclude")</f>
        <v>Union Labor</v>
      </c>
      <c r="O1970" s="14" t="str">
        <f>VLOOKUP(X1970,'Department Detail'!$A$2:$F$5229,5,FALSE)</f>
        <v>Asset Management</v>
      </c>
      <c r="W1970" s="26"/>
      <c r="X1970">
        <v>6575</v>
      </c>
    </row>
    <row r="1971" spans="2:24" ht="15" thickBot="1" x14ac:dyDescent="0.35">
      <c r="B1971" s="57" t="s">
        <v>922</v>
      </c>
      <c r="C1971" s="57" t="s">
        <v>191</v>
      </c>
      <c r="D1971" s="193">
        <v>64.739999999999995</v>
      </c>
      <c r="F1971" s="76">
        <f>IF(AND(LEFT($C1971,4)&lt;&gt;"8310")*OR(_xlfn.IFNA(MATCH(LEFT($B1971,8),Reference!$E:$E,0),0),(_xlfn.IFNA(MATCH(MID($B1971,5,4),Reference!$E:$E,0),0))),$D1971,)</f>
        <v>0</v>
      </c>
      <c r="G1971" s="76">
        <f t="shared" si="175"/>
        <v>0</v>
      </c>
      <c r="H1971" s="76">
        <f t="shared" si="176"/>
        <v>0</v>
      </c>
      <c r="I1971" s="194">
        <f>IF(AND(F1971=0,G1971=0,H1971=0,_xlfn.IFNA(MATCH(LEFT($B1971,8),Reference!$G:$G,0),0)),0,
IF(AND(F1971=0,G1971=0,H1971=0,_xlfn.IFNA(MATCH(LEFT($B1971,8),Reference!$H:$H,0),0)),$D1971,
IF(AND(F1971=0,G1971=0,H1971=0,_xlfn.IFNA(MATCH(LEFT($C1971,4),Reference!$H:$H,0),0)),$D1971,
IF((AND(F1971=0,G1971=0,H1971=0,(_xlfn.IFNA(MATCH(LEFT($B1971,4),Reference!$H:$H,0),0)))),$D1971,
IF(AND(F1971=0,G1971=0,H1971=0,_xlfn.IFNA(MATCH(MID($B1971,5,4),Reference!$H:$H,0),0),LEFT($C1971,4)&lt;&gt;"8865"),$D1971,0)))))</f>
        <v>0</v>
      </c>
      <c r="J1971" s="76">
        <f t="shared" si="177"/>
        <v>64.739999999999995</v>
      </c>
      <c r="K1971" s="76">
        <f t="shared" si="178"/>
        <v>64.739999999999995</v>
      </c>
      <c r="L1971" s="76">
        <f t="shared" si="179"/>
        <v>0</v>
      </c>
      <c r="M1971" s="14" t="str">
        <f>IFERROR(IFERROR(INDEX(Reference!$C:$C,MATCH(VALUE(LEFT(B1971,(FIND("-",B1971,1)-1))),Reference!$B:$B,0)),INDEX(Reference!$C:$C,MATCH((LEFT(B1971,(FIND("-",B1971,1)-1))),Reference!$B:$B,0))),IFERROR(IF(FIND("-",B1971),"Asset Management",""),""))</f>
        <v>Asset Management</v>
      </c>
      <c r="N1971" s="14" t="str">
        <f>_xlfn.IFNA(INDEX(Reference!$M:$N,MATCH($C1971,Reference!$M:$M,0),2),"Exclude")</f>
        <v>Union Labor</v>
      </c>
      <c r="O1971" s="14" t="str">
        <f>VLOOKUP(X1971,'Department Detail'!$A$2:$F$5229,5,FALSE)</f>
        <v>Asset Management</v>
      </c>
      <c r="W1971" s="26"/>
      <c r="X1971">
        <v>6575</v>
      </c>
    </row>
    <row r="1972" spans="2:24" ht="15" thickBot="1" x14ac:dyDescent="0.35">
      <c r="B1972" s="57" t="s">
        <v>923</v>
      </c>
      <c r="C1972" s="57" t="s">
        <v>202</v>
      </c>
      <c r="D1972" s="193">
        <v>23.4</v>
      </c>
      <c r="F1972" s="76">
        <f>IF(AND(LEFT($C1972,4)&lt;&gt;"8310")*OR(_xlfn.IFNA(MATCH(LEFT($B1972,8),Reference!$E:$E,0),0),(_xlfn.IFNA(MATCH(MID($B1972,5,4),Reference!$E:$E,0),0))),$D1972,)</f>
        <v>0</v>
      </c>
      <c r="G1972" s="76">
        <f t="shared" si="175"/>
        <v>0</v>
      </c>
      <c r="H1972" s="76">
        <f t="shared" si="176"/>
        <v>0</v>
      </c>
      <c r="I1972" s="194">
        <f>IF(AND(F1972=0,G1972=0,H1972=0,_xlfn.IFNA(MATCH(LEFT($B1972,8),Reference!$G:$G,0),0)),0,
IF(AND(F1972=0,G1972=0,H1972=0,_xlfn.IFNA(MATCH(LEFT($B1972,8),Reference!$H:$H,0),0)),$D1972,
IF(AND(F1972=0,G1972=0,H1972=0,_xlfn.IFNA(MATCH(LEFT($C1972,4),Reference!$H:$H,0),0)),$D1972,
IF((AND(F1972=0,G1972=0,H1972=0,(_xlfn.IFNA(MATCH(LEFT($B1972,4),Reference!$H:$H,0),0)))),$D1972,
IF(AND(F1972=0,G1972=0,H1972=0,_xlfn.IFNA(MATCH(MID($B1972,5,4),Reference!$H:$H,0),0),LEFT($C1972,4)&lt;&gt;"8865"),$D1972,0)))))</f>
        <v>0</v>
      </c>
      <c r="J1972" s="76">
        <f t="shared" si="177"/>
        <v>23.4</v>
      </c>
      <c r="K1972" s="76">
        <f t="shared" si="178"/>
        <v>23.4</v>
      </c>
      <c r="L1972" s="76">
        <f t="shared" si="179"/>
        <v>0</v>
      </c>
      <c r="M1972" s="14" t="str">
        <f>IFERROR(IFERROR(INDEX(Reference!$C:$C,MATCH(VALUE(LEFT(B1972,(FIND("-",B1972,1)-1))),Reference!$B:$B,0)),INDEX(Reference!$C:$C,MATCH((LEFT(B1972,(FIND("-",B1972,1)-1))),Reference!$B:$B,0))),IFERROR(IF(FIND("-",B1972),"Asset Management",""),""))</f>
        <v>Asset Management</v>
      </c>
      <c r="N1972" s="14" t="str">
        <f>_xlfn.IFNA(INDEX(Reference!$M:$N,MATCH($C1972,Reference!$M:$M,0),2),"Exclude")</f>
        <v>Nonlabor</v>
      </c>
      <c r="O1972" s="14" t="str">
        <f>VLOOKUP(X1972,'Department Detail'!$A$2:$F$5229,5,FALSE)</f>
        <v>Asset Management</v>
      </c>
      <c r="W1972" s="26"/>
      <c r="X1972">
        <v>6575</v>
      </c>
    </row>
    <row r="1973" spans="2:24" ht="15" thickBot="1" x14ac:dyDescent="0.35">
      <c r="B1973" s="57" t="s">
        <v>923</v>
      </c>
      <c r="C1973" s="57" t="s">
        <v>191</v>
      </c>
      <c r="D1973" s="193">
        <v>10.18</v>
      </c>
      <c r="F1973" s="76">
        <f>IF(AND(LEFT($C1973,4)&lt;&gt;"8310")*OR(_xlfn.IFNA(MATCH(LEFT($B1973,8),Reference!$E:$E,0),0),(_xlfn.IFNA(MATCH(MID($B1973,5,4),Reference!$E:$E,0),0))),$D1973,)</f>
        <v>0</v>
      </c>
      <c r="G1973" s="76">
        <f t="shared" si="175"/>
        <v>0</v>
      </c>
      <c r="H1973" s="76">
        <f t="shared" si="176"/>
        <v>0</v>
      </c>
      <c r="I1973" s="194">
        <f>IF(AND(F1973=0,G1973=0,H1973=0,_xlfn.IFNA(MATCH(LEFT($B1973,8),Reference!$G:$G,0),0)),0,
IF(AND(F1973=0,G1973=0,H1973=0,_xlfn.IFNA(MATCH(LEFT($B1973,8),Reference!$H:$H,0),0)),$D1973,
IF(AND(F1973=0,G1973=0,H1973=0,_xlfn.IFNA(MATCH(LEFT($C1973,4),Reference!$H:$H,0),0)),$D1973,
IF((AND(F1973=0,G1973=0,H1973=0,(_xlfn.IFNA(MATCH(LEFT($B1973,4),Reference!$H:$H,0),0)))),$D1973,
IF(AND(F1973=0,G1973=0,H1973=0,_xlfn.IFNA(MATCH(MID($B1973,5,4),Reference!$H:$H,0),0),LEFT($C1973,4)&lt;&gt;"8865"),$D1973,0)))))</f>
        <v>0</v>
      </c>
      <c r="J1973" s="76">
        <f t="shared" si="177"/>
        <v>10.18</v>
      </c>
      <c r="K1973" s="76">
        <f t="shared" si="178"/>
        <v>10.18</v>
      </c>
      <c r="L1973" s="76">
        <f t="shared" si="179"/>
        <v>0</v>
      </c>
      <c r="M1973" s="14" t="str">
        <f>IFERROR(IFERROR(INDEX(Reference!$C:$C,MATCH(VALUE(LEFT(B1973,(FIND("-",B1973,1)-1))),Reference!$B:$B,0)),INDEX(Reference!$C:$C,MATCH((LEFT(B1973,(FIND("-",B1973,1)-1))),Reference!$B:$B,0))),IFERROR(IF(FIND("-",B1973),"Asset Management",""),""))</f>
        <v>Asset Management</v>
      </c>
      <c r="N1973" s="14" t="str">
        <f>_xlfn.IFNA(INDEX(Reference!$M:$N,MATCH($C1973,Reference!$M:$M,0),2),"Exclude")</f>
        <v>Union Labor</v>
      </c>
      <c r="O1973" s="14" t="str">
        <f>VLOOKUP(X1973,'Department Detail'!$A$2:$F$5229,5,FALSE)</f>
        <v>Asset Management</v>
      </c>
      <c r="W1973" s="26"/>
      <c r="X1973">
        <v>6575</v>
      </c>
    </row>
    <row r="1974" spans="2:24" ht="15" thickBot="1" x14ac:dyDescent="0.35">
      <c r="B1974" s="57" t="s">
        <v>924</v>
      </c>
      <c r="C1974" s="57" t="s">
        <v>186</v>
      </c>
      <c r="D1974" s="193">
        <v>414.29</v>
      </c>
      <c r="F1974" s="76">
        <f>IF(AND(LEFT($C1974,4)&lt;&gt;"8310")*OR(_xlfn.IFNA(MATCH(LEFT($B1974,8),Reference!$E:$E,0),0),(_xlfn.IFNA(MATCH(MID($B1974,5,4),Reference!$E:$E,0),0))),$D1974,)</f>
        <v>0</v>
      </c>
      <c r="G1974" s="76">
        <f t="shared" si="175"/>
        <v>0</v>
      </c>
      <c r="H1974" s="76">
        <f t="shared" si="176"/>
        <v>0</v>
      </c>
      <c r="I1974" s="194">
        <f>IF(AND(F1974=0,G1974=0,H1974=0,_xlfn.IFNA(MATCH(LEFT($B1974,8),Reference!$G:$G,0),0)),0,
IF(AND(F1974=0,G1974=0,H1974=0,_xlfn.IFNA(MATCH(LEFT($B1974,8),Reference!$H:$H,0),0)),$D1974,
IF(AND(F1974=0,G1974=0,H1974=0,_xlfn.IFNA(MATCH(LEFT($C1974,4),Reference!$H:$H,0),0)),$D1974,
IF((AND(F1974=0,G1974=0,H1974=0,(_xlfn.IFNA(MATCH(LEFT($B1974,4),Reference!$H:$H,0),0)))),$D1974,
IF(AND(F1974=0,G1974=0,H1974=0,_xlfn.IFNA(MATCH(MID($B1974,5,4),Reference!$H:$H,0),0),LEFT($C1974,4)&lt;&gt;"8865"),$D1974,0)))))</f>
        <v>0</v>
      </c>
      <c r="J1974" s="76">
        <f t="shared" si="177"/>
        <v>414.29</v>
      </c>
      <c r="K1974" s="76">
        <f t="shared" si="178"/>
        <v>414.29</v>
      </c>
      <c r="L1974" s="76">
        <f t="shared" si="179"/>
        <v>0</v>
      </c>
      <c r="M1974" s="14" t="str">
        <f>IFERROR(IFERROR(INDEX(Reference!$C:$C,MATCH(VALUE(LEFT(B1974,(FIND("-",B1974,1)-1))),Reference!$B:$B,0)),INDEX(Reference!$C:$C,MATCH((LEFT(B1974,(FIND("-",B1974,1)-1))),Reference!$B:$B,0))),IFERROR(IF(FIND("-",B1974),"Asset Management",""),""))</f>
        <v>Asset Management</v>
      </c>
      <c r="N1974" s="14" t="str">
        <f>_xlfn.IFNA(INDEX(Reference!$M:$N,MATCH($C1974,Reference!$M:$M,0),2),"Exclude")</f>
        <v>Union Labor</v>
      </c>
      <c r="O1974" s="14" t="str">
        <f>VLOOKUP(X1974,'Department Detail'!$A$2:$F$5229,5,FALSE)</f>
        <v>Asset Management</v>
      </c>
      <c r="W1974" s="26"/>
      <c r="X1974">
        <v>6575</v>
      </c>
    </row>
    <row r="1975" spans="2:24" ht="15" thickBot="1" x14ac:dyDescent="0.35">
      <c r="B1975" s="57" t="s">
        <v>924</v>
      </c>
      <c r="C1975" s="57" t="s">
        <v>191</v>
      </c>
      <c r="D1975" s="193">
        <v>438.05</v>
      </c>
      <c r="F1975" s="76">
        <f>IF(AND(LEFT($C1975,4)&lt;&gt;"8310")*OR(_xlfn.IFNA(MATCH(LEFT($B1975,8),Reference!$E:$E,0),0),(_xlfn.IFNA(MATCH(MID($B1975,5,4),Reference!$E:$E,0),0))),$D1975,)</f>
        <v>0</v>
      </c>
      <c r="G1975" s="76">
        <f t="shared" si="175"/>
        <v>0</v>
      </c>
      <c r="H1975" s="76">
        <f t="shared" si="176"/>
        <v>0</v>
      </c>
      <c r="I1975" s="194">
        <f>IF(AND(F1975=0,G1975=0,H1975=0,_xlfn.IFNA(MATCH(LEFT($B1975,8),Reference!$G:$G,0),0)),0,
IF(AND(F1975=0,G1975=0,H1975=0,_xlfn.IFNA(MATCH(LEFT($B1975,8),Reference!$H:$H,0),0)),$D1975,
IF(AND(F1975=0,G1975=0,H1975=0,_xlfn.IFNA(MATCH(LEFT($C1975,4),Reference!$H:$H,0),0)),$D1975,
IF((AND(F1975=0,G1975=0,H1975=0,(_xlfn.IFNA(MATCH(LEFT($B1975,4),Reference!$H:$H,0),0)))),$D1975,
IF(AND(F1975=0,G1975=0,H1975=0,_xlfn.IFNA(MATCH(MID($B1975,5,4),Reference!$H:$H,0),0),LEFT($C1975,4)&lt;&gt;"8865"),$D1975,0)))))</f>
        <v>0</v>
      </c>
      <c r="J1975" s="76">
        <f t="shared" si="177"/>
        <v>438.05</v>
      </c>
      <c r="K1975" s="76">
        <f t="shared" si="178"/>
        <v>438.05</v>
      </c>
      <c r="L1975" s="76">
        <f t="shared" si="179"/>
        <v>0</v>
      </c>
      <c r="M1975" s="14" t="str">
        <f>IFERROR(IFERROR(INDEX(Reference!$C:$C,MATCH(VALUE(LEFT(B1975,(FIND("-",B1975,1)-1))),Reference!$B:$B,0)),INDEX(Reference!$C:$C,MATCH((LEFT(B1975,(FIND("-",B1975,1)-1))),Reference!$B:$B,0))),IFERROR(IF(FIND("-",B1975),"Asset Management",""),""))</f>
        <v>Asset Management</v>
      </c>
      <c r="N1975" s="14" t="str">
        <f>_xlfn.IFNA(INDEX(Reference!$M:$N,MATCH($C1975,Reference!$M:$M,0),2),"Exclude")</f>
        <v>Union Labor</v>
      </c>
      <c r="O1975" s="14" t="str">
        <f>VLOOKUP(X1975,'Department Detail'!$A$2:$F$5229,5,FALSE)</f>
        <v>Asset Management</v>
      </c>
      <c r="W1975" s="26"/>
      <c r="X1975">
        <v>6575</v>
      </c>
    </row>
    <row r="1976" spans="2:24" ht="15" thickBot="1" x14ac:dyDescent="0.35">
      <c r="B1976" s="57" t="s">
        <v>925</v>
      </c>
      <c r="C1976" s="57" t="s">
        <v>186</v>
      </c>
      <c r="D1976" s="193">
        <v>397.46</v>
      </c>
      <c r="F1976" s="76">
        <f>IF(AND(LEFT($C1976,4)&lt;&gt;"8310")*OR(_xlfn.IFNA(MATCH(LEFT($B1976,8),Reference!$E:$E,0),0),(_xlfn.IFNA(MATCH(MID($B1976,5,4),Reference!$E:$E,0),0))),$D1976,)</f>
        <v>0</v>
      </c>
      <c r="G1976" s="76">
        <f t="shared" si="175"/>
        <v>0</v>
      </c>
      <c r="H1976" s="76">
        <f t="shared" si="176"/>
        <v>0</v>
      </c>
      <c r="I1976" s="194">
        <f>IF(AND(F1976=0,G1976=0,H1976=0,_xlfn.IFNA(MATCH(LEFT($B1976,8),Reference!$G:$G,0),0)),0,
IF(AND(F1976=0,G1976=0,H1976=0,_xlfn.IFNA(MATCH(LEFT($B1976,8),Reference!$H:$H,0),0)),$D1976,
IF(AND(F1976=0,G1976=0,H1976=0,_xlfn.IFNA(MATCH(LEFT($C1976,4),Reference!$H:$H,0),0)),$D1976,
IF((AND(F1976=0,G1976=0,H1976=0,(_xlfn.IFNA(MATCH(LEFT($B1976,4),Reference!$H:$H,0),0)))),$D1976,
IF(AND(F1976=0,G1976=0,H1976=0,_xlfn.IFNA(MATCH(MID($B1976,5,4),Reference!$H:$H,0),0),LEFT($C1976,4)&lt;&gt;"8865"),$D1976,0)))))</f>
        <v>0</v>
      </c>
      <c r="J1976" s="76">
        <f t="shared" si="177"/>
        <v>397.46</v>
      </c>
      <c r="K1976" s="76">
        <f t="shared" si="178"/>
        <v>397.46</v>
      </c>
      <c r="L1976" s="76">
        <f t="shared" si="179"/>
        <v>0</v>
      </c>
      <c r="M1976" s="14" t="str">
        <f>IFERROR(IFERROR(INDEX(Reference!$C:$C,MATCH(VALUE(LEFT(B1976,(FIND("-",B1976,1)-1))),Reference!$B:$B,0)),INDEX(Reference!$C:$C,MATCH((LEFT(B1976,(FIND("-",B1976,1)-1))),Reference!$B:$B,0))),IFERROR(IF(FIND("-",B1976),"Asset Management",""),""))</f>
        <v>Asset Management</v>
      </c>
      <c r="N1976" s="14" t="str">
        <f>_xlfn.IFNA(INDEX(Reference!$M:$N,MATCH($C1976,Reference!$M:$M,0),2),"Exclude")</f>
        <v>Union Labor</v>
      </c>
      <c r="O1976" s="14" t="str">
        <f>VLOOKUP(X1976,'Department Detail'!$A$2:$F$5229,5,FALSE)</f>
        <v>Asset Management</v>
      </c>
      <c r="W1976" s="26"/>
      <c r="X1976">
        <v>6575</v>
      </c>
    </row>
    <row r="1977" spans="2:24" ht="15" thickBot="1" x14ac:dyDescent="0.35">
      <c r="B1977" s="57" t="s">
        <v>925</v>
      </c>
      <c r="C1977" s="57" t="s">
        <v>191</v>
      </c>
      <c r="D1977" s="193">
        <v>163.32</v>
      </c>
      <c r="F1977" s="76">
        <f>IF(AND(LEFT($C1977,4)&lt;&gt;"8310")*OR(_xlfn.IFNA(MATCH(LEFT($B1977,8),Reference!$E:$E,0),0),(_xlfn.IFNA(MATCH(MID($B1977,5,4),Reference!$E:$E,0),0))),$D1977,)</f>
        <v>0</v>
      </c>
      <c r="G1977" s="76">
        <f t="shared" si="175"/>
        <v>0</v>
      </c>
      <c r="H1977" s="76">
        <f t="shared" si="176"/>
        <v>0</v>
      </c>
      <c r="I1977" s="194">
        <f>IF(AND(F1977=0,G1977=0,H1977=0,_xlfn.IFNA(MATCH(LEFT($B1977,8),Reference!$G:$G,0),0)),0,
IF(AND(F1977=0,G1977=0,H1977=0,_xlfn.IFNA(MATCH(LEFT($B1977,8),Reference!$H:$H,0),0)),$D1977,
IF(AND(F1977=0,G1977=0,H1977=0,_xlfn.IFNA(MATCH(LEFT($C1977,4),Reference!$H:$H,0),0)),$D1977,
IF((AND(F1977=0,G1977=0,H1977=0,(_xlfn.IFNA(MATCH(LEFT($B1977,4),Reference!$H:$H,0),0)))),$D1977,
IF(AND(F1977=0,G1977=0,H1977=0,_xlfn.IFNA(MATCH(MID($B1977,5,4),Reference!$H:$H,0),0),LEFT($C1977,4)&lt;&gt;"8865"),$D1977,0)))))</f>
        <v>0</v>
      </c>
      <c r="J1977" s="76">
        <f t="shared" si="177"/>
        <v>163.32</v>
      </c>
      <c r="K1977" s="76">
        <f t="shared" si="178"/>
        <v>163.32</v>
      </c>
      <c r="L1977" s="76">
        <f t="shared" si="179"/>
        <v>0</v>
      </c>
      <c r="M1977" s="14" t="str">
        <f>IFERROR(IFERROR(INDEX(Reference!$C:$C,MATCH(VALUE(LEFT(B1977,(FIND("-",B1977,1)-1))),Reference!$B:$B,0)),INDEX(Reference!$C:$C,MATCH((LEFT(B1977,(FIND("-",B1977,1)-1))),Reference!$B:$B,0))),IFERROR(IF(FIND("-",B1977),"Asset Management",""),""))</f>
        <v>Asset Management</v>
      </c>
      <c r="N1977" s="14" t="str">
        <f>_xlfn.IFNA(INDEX(Reference!$M:$N,MATCH($C1977,Reference!$M:$M,0),2),"Exclude")</f>
        <v>Union Labor</v>
      </c>
      <c r="O1977" s="14" t="str">
        <f>VLOOKUP(X1977,'Department Detail'!$A$2:$F$5229,5,FALSE)</f>
        <v>Asset Management</v>
      </c>
      <c r="W1977" s="26"/>
      <c r="X1977">
        <v>6575</v>
      </c>
    </row>
    <row r="1978" spans="2:24" ht="15" thickBot="1" x14ac:dyDescent="0.35">
      <c r="B1978" s="57" t="s">
        <v>926</v>
      </c>
      <c r="C1978" s="57" t="s">
        <v>186</v>
      </c>
      <c r="D1978" s="193">
        <v>326.41000000000003</v>
      </c>
      <c r="F1978" s="76">
        <f>IF(AND(LEFT($C1978,4)&lt;&gt;"8310")*OR(_xlfn.IFNA(MATCH(LEFT($B1978,8),Reference!$E:$E,0),0),(_xlfn.IFNA(MATCH(MID($B1978,5,4),Reference!$E:$E,0),0))),$D1978,)</f>
        <v>0</v>
      </c>
      <c r="G1978" s="76">
        <f t="shared" si="175"/>
        <v>0</v>
      </c>
      <c r="H1978" s="76">
        <f t="shared" si="176"/>
        <v>0</v>
      </c>
      <c r="I1978" s="194">
        <f>IF(AND(F1978=0,G1978=0,H1978=0,_xlfn.IFNA(MATCH(LEFT($B1978,8),Reference!$G:$G,0),0)),0,
IF(AND(F1978=0,G1978=0,H1978=0,_xlfn.IFNA(MATCH(LEFT($B1978,8),Reference!$H:$H,0),0)),$D1978,
IF(AND(F1978=0,G1978=0,H1978=0,_xlfn.IFNA(MATCH(LEFT($C1978,4),Reference!$H:$H,0),0)),$D1978,
IF((AND(F1978=0,G1978=0,H1978=0,(_xlfn.IFNA(MATCH(LEFT($B1978,4),Reference!$H:$H,0),0)))),$D1978,
IF(AND(F1978=0,G1978=0,H1978=0,_xlfn.IFNA(MATCH(MID($B1978,5,4),Reference!$H:$H,0),0),LEFT($C1978,4)&lt;&gt;"8865"),$D1978,0)))))</f>
        <v>0</v>
      </c>
      <c r="J1978" s="76">
        <f t="shared" si="177"/>
        <v>326.41000000000003</v>
      </c>
      <c r="K1978" s="76">
        <f t="shared" si="178"/>
        <v>326.41000000000003</v>
      </c>
      <c r="L1978" s="76">
        <f t="shared" si="179"/>
        <v>0</v>
      </c>
      <c r="M1978" s="14" t="str">
        <f>IFERROR(IFERROR(INDEX(Reference!$C:$C,MATCH(VALUE(LEFT(B1978,(FIND("-",B1978,1)-1))),Reference!$B:$B,0)),INDEX(Reference!$C:$C,MATCH((LEFT(B1978,(FIND("-",B1978,1)-1))),Reference!$B:$B,0))),IFERROR(IF(FIND("-",B1978),"Asset Management",""),""))</f>
        <v>Asset Management</v>
      </c>
      <c r="N1978" s="14" t="str">
        <f>_xlfn.IFNA(INDEX(Reference!$M:$N,MATCH($C1978,Reference!$M:$M,0),2),"Exclude")</f>
        <v>Union Labor</v>
      </c>
      <c r="O1978" s="14" t="str">
        <f>VLOOKUP(X1978,'Department Detail'!$A$2:$F$5229,5,FALSE)</f>
        <v>Asset Management</v>
      </c>
      <c r="W1978" s="26"/>
      <c r="X1978">
        <v>6575</v>
      </c>
    </row>
    <row r="1979" spans="2:24" ht="15" thickBot="1" x14ac:dyDescent="0.35">
      <c r="B1979" s="57" t="s">
        <v>926</v>
      </c>
      <c r="C1979" s="57" t="s">
        <v>191</v>
      </c>
      <c r="D1979" s="193">
        <v>35.69</v>
      </c>
      <c r="F1979" s="76">
        <f>IF(AND(LEFT($C1979,4)&lt;&gt;"8310")*OR(_xlfn.IFNA(MATCH(LEFT($B1979,8),Reference!$E:$E,0),0),(_xlfn.IFNA(MATCH(MID($B1979,5,4),Reference!$E:$E,0),0))),$D1979,)</f>
        <v>0</v>
      </c>
      <c r="G1979" s="76">
        <f t="shared" si="175"/>
        <v>0</v>
      </c>
      <c r="H1979" s="76">
        <f t="shared" si="176"/>
        <v>0</v>
      </c>
      <c r="I1979" s="194">
        <f>IF(AND(F1979=0,G1979=0,H1979=0,_xlfn.IFNA(MATCH(LEFT($B1979,8),Reference!$G:$G,0),0)),0,
IF(AND(F1979=0,G1979=0,H1979=0,_xlfn.IFNA(MATCH(LEFT($B1979,8),Reference!$H:$H,0),0)),$D1979,
IF(AND(F1979=0,G1979=0,H1979=0,_xlfn.IFNA(MATCH(LEFT($C1979,4),Reference!$H:$H,0),0)),$D1979,
IF((AND(F1979=0,G1979=0,H1979=0,(_xlfn.IFNA(MATCH(LEFT($B1979,4),Reference!$H:$H,0),0)))),$D1979,
IF(AND(F1979=0,G1979=0,H1979=0,_xlfn.IFNA(MATCH(MID($B1979,5,4),Reference!$H:$H,0),0),LEFT($C1979,4)&lt;&gt;"8865"),$D1979,0)))))</f>
        <v>0</v>
      </c>
      <c r="J1979" s="76">
        <f t="shared" si="177"/>
        <v>35.69</v>
      </c>
      <c r="K1979" s="76">
        <f t="shared" si="178"/>
        <v>35.69</v>
      </c>
      <c r="L1979" s="76">
        <f t="shared" si="179"/>
        <v>0</v>
      </c>
      <c r="M1979" s="14" t="str">
        <f>IFERROR(IFERROR(INDEX(Reference!$C:$C,MATCH(VALUE(LEFT(B1979,(FIND("-",B1979,1)-1))),Reference!$B:$B,0)),INDEX(Reference!$C:$C,MATCH((LEFT(B1979,(FIND("-",B1979,1)-1))),Reference!$B:$B,0))),IFERROR(IF(FIND("-",B1979),"Asset Management",""),""))</f>
        <v>Asset Management</v>
      </c>
      <c r="N1979" s="14" t="str">
        <f>_xlfn.IFNA(INDEX(Reference!$M:$N,MATCH($C1979,Reference!$M:$M,0),2),"Exclude")</f>
        <v>Union Labor</v>
      </c>
      <c r="O1979" s="14" t="str">
        <f>VLOOKUP(X1979,'Department Detail'!$A$2:$F$5229,5,FALSE)</f>
        <v>Asset Management</v>
      </c>
      <c r="W1979" s="26"/>
      <c r="X1979">
        <v>6575</v>
      </c>
    </row>
    <row r="1980" spans="2:24" ht="15" thickBot="1" x14ac:dyDescent="0.35">
      <c r="B1980" s="57" t="s">
        <v>927</v>
      </c>
      <c r="C1980" s="57" t="s">
        <v>185</v>
      </c>
      <c r="D1980" s="193">
        <v>520.92999999999995</v>
      </c>
      <c r="F1980" s="76">
        <f>IF(AND(LEFT($C1980,4)&lt;&gt;"8310")*OR(_xlfn.IFNA(MATCH(LEFT($B1980,8),Reference!$E:$E,0),0),(_xlfn.IFNA(MATCH(MID($B1980,5,4),Reference!$E:$E,0),0))),$D1980,)</f>
        <v>0</v>
      </c>
      <c r="G1980" s="76">
        <f t="shared" si="175"/>
        <v>0</v>
      </c>
      <c r="H1980" s="76">
        <f t="shared" si="176"/>
        <v>0</v>
      </c>
      <c r="I1980" s="194">
        <f>IF(AND(F1980=0,G1980=0,H1980=0,_xlfn.IFNA(MATCH(LEFT($B1980,8),Reference!$G:$G,0),0)),0,
IF(AND(F1980=0,G1980=0,H1980=0,_xlfn.IFNA(MATCH(LEFT($B1980,8),Reference!$H:$H,0),0)),$D1980,
IF(AND(F1980=0,G1980=0,H1980=0,_xlfn.IFNA(MATCH(LEFT($C1980,4),Reference!$H:$H,0),0)),$D1980,
IF((AND(F1980=0,G1980=0,H1980=0,(_xlfn.IFNA(MATCH(LEFT($B1980,4),Reference!$H:$H,0),0)))),$D1980,
IF(AND(F1980=0,G1980=0,H1980=0,_xlfn.IFNA(MATCH(MID($B1980,5,4),Reference!$H:$H,0),0),LEFT($C1980,4)&lt;&gt;"8865"),$D1980,0)))))</f>
        <v>0</v>
      </c>
      <c r="J1980" s="76">
        <f t="shared" si="177"/>
        <v>520.92999999999995</v>
      </c>
      <c r="K1980" s="76">
        <f t="shared" si="178"/>
        <v>520.92999999999995</v>
      </c>
      <c r="L1980" s="76">
        <f t="shared" si="179"/>
        <v>0</v>
      </c>
      <c r="M1980" s="14" t="str">
        <f>IFERROR(IFERROR(INDEX(Reference!$C:$C,MATCH(VALUE(LEFT(B1980,(FIND("-",B1980,1)-1))),Reference!$B:$B,0)),INDEX(Reference!$C:$C,MATCH((LEFT(B1980,(FIND("-",B1980,1)-1))),Reference!$B:$B,0))),IFERROR(IF(FIND("-",B1980),"Asset Management",""),""))</f>
        <v>Asset Management</v>
      </c>
      <c r="N1980" s="14" t="str">
        <f>_xlfn.IFNA(INDEX(Reference!$M:$N,MATCH($C1980,Reference!$M:$M,0),2),"Exclude")</f>
        <v>NonUnion Labor</v>
      </c>
      <c r="O1980" s="14" t="str">
        <f>VLOOKUP(X1980,'Department Detail'!$A$2:$F$5229,5,FALSE)</f>
        <v>Asset Management</v>
      </c>
      <c r="W1980" s="26"/>
      <c r="X1980">
        <v>6575</v>
      </c>
    </row>
    <row r="1981" spans="2:24" ht="15" thickBot="1" x14ac:dyDescent="0.35">
      <c r="B1981" s="57" t="s">
        <v>927</v>
      </c>
      <c r="C1981" s="57" t="s">
        <v>186</v>
      </c>
      <c r="D1981" s="193">
        <v>605.74</v>
      </c>
      <c r="F1981" s="76">
        <f>IF(AND(LEFT($C1981,4)&lt;&gt;"8310")*OR(_xlfn.IFNA(MATCH(LEFT($B1981,8),Reference!$E:$E,0),0),(_xlfn.IFNA(MATCH(MID($B1981,5,4),Reference!$E:$E,0),0))),$D1981,)</f>
        <v>0</v>
      </c>
      <c r="G1981" s="76">
        <f t="shared" si="175"/>
        <v>0</v>
      </c>
      <c r="H1981" s="76">
        <f t="shared" si="176"/>
        <v>0</v>
      </c>
      <c r="I1981" s="194">
        <f>IF(AND(F1981=0,G1981=0,H1981=0,_xlfn.IFNA(MATCH(LEFT($B1981,8),Reference!$G:$G,0),0)),0,
IF(AND(F1981=0,G1981=0,H1981=0,_xlfn.IFNA(MATCH(LEFT($B1981,8),Reference!$H:$H,0),0)),$D1981,
IF(AND(F1981=0,G1981=0,H1981=0,_xlfn.IFNA(MATCH(LEFT($C1981,4),Reference!$H:$H,0),0)),$D1981,
IF((AND(F1981=0,G1981=0,H1981=0,(_xlfn.IFNA(MATCH(LEFT($B1981,4),Reference!$H:$H,0),0)))),$D1981,
IF(AND(F1981=0,G1981=0,H1981=0,_xlfn.IFNA(MATCH(MID($B1981,5,4),Reference!$H:$H,0),0),LEFT($C1981,4)&lt;&gt;"8865"),$D1981,0)))))</f>
        <v>0</v>
      </c>
      <c r="J1981" s="76">
        <f t="shared" si="177"/>
        <v>605.74</v>
      </c>
      <c r="K1981" s="76">
        <f t="shared" si="178"/>
        <v>605.74</v>
      </c>
      <c r="L1981" s="76">
        <f t="shared" si="179"/>
        <v>0</v>
      </c>
      <c r="M1981" s="14" t="str">
        <f>IFERROR(IFERROR(INDEX(Reference!$C:$C,MATCH(VALUE(LEFT(B1981,(FIND("-",B1981,1)-1))),Reference!$B:$B,0)),INDEX(Reference!$C:$C,MATCH((LEFT(B1981,(FIND("-",B1981,1)-1))),Reference!$B:$B,0))),IFERROR(IF(FIND("-",B1981),"Asset Management",""),""))</f>
        <v>Asset Management</v>
      </c>
      <c r="N1981" s="14" t="str">
        <f>_xlfn.IFNA(INDEX(Reference!$M:$N,MATCH($C1981,Reference!$M:$M,0),2),"Exclude")</f>
        <v>Union Labor</v>
      </c>
      <c r="O1981" s="14" t="str">
        <f>VLOOKUP(X1981,'Department Detail'!$A$2:$F$5229,5,FALSE)</f>
        <v>Asset Management</v>
      </c>
      <c r="W1981" s="26"/>
      <c r="X1981">
        <v>6575</v>
      </c>
    </row>
    <row r="1982" spans="2:24" ht="15" thickBot="1" x14ac:dyDescent="0.35">
      <c r="B1982" s="57" t="s">
        <v>927</v>
      </c>
      <c r="C1982" s="57" t="s">
        <v>191</v>
      </c>
      <c r="D1982" s="193">
        <v>270.26000000000005</v>
      </c>
      <c r="F1982" s="76">
        <f>IF(AND(LEFT($C1982,4)&lt;&gt;"8310")*OR(_xlfn.IFNA(MATCH(LEFT($B1982,8),Reference!$E:$E,0),0),(_xlfn.IFNA(MATCH(MID($B1982,5,4),Reference!$E:$E,0),0))),$D1982,)</f>
        <v>0</v>
      </c>
      <c r="G1982" s="76">
        <f t="shared" si="175"/>
        <v>0</v>
      </c>
      <c r="H1982" s="76">
        <f t="shared" si="176"/>
        <v>0</v>
      </c>
      <c r="I1982" s="194">
        <f>IF(AND(F1982=0,G1982=0,H1982=0,_xlfn.IFNA(MATCH(LEFT($B1982,8),Reference!$G:$G,0),0)),0,
IF(AND(F1982=0,G1982=0,H1982=0,_xlfn.IFNA(MATCH(LEFT($B1982,8),Reference!$H:$H,0),0)),$D1982,
IF(AND(F1982=0,G1982=0,H1982=0,_xlfn.IFNA(MATCH(LEFT($C1982,4),Reference!$H:$H,0),0)),$D1982,
IF((AND(F1982=0,G1982=0,H1982=0,(_xlfn.IFNA(MATCH(LEFT($B1982,4),Reference!$H:$H,0),0)))),$D1982,
IF(AND(F1982=0,G1982=0,H1982=0,_xlfn.IFNA(MATCH(MID($B1982,5,4),Reference!$H:$H,0),0),LEFT($C1982,4)&lt;&gt;"8865"),$D1982,0)))))</f>
        <v>0</v>
      </c>
      <c r="J1982" s="76">
        <f t="shared" si="177"/>
        <v>270.26000000000005</v>
      </c>
      <c r="K1982" s="76">
        <f t="shared" si="178"/>
        <v>270.26000000000005</v>
      </c>
      <c r="L1982" s="76">
        <f t="shared" si="179"/>
        <v>0</v>
      </c>
      <c r="M1982" s="14" t="str">
        <f>IFERROR(IFERROR(INDEX(Reference!$C:$C,MATCH(VALUE(LEFT(B1982,(FIND("-",B1982,1)-1))),Reference!$B:$B,0)),INDEX(Reference!$C:$C,MATCH((LEFT(B1982,(FIND("-",B1982,1)-1))),Reference!$B:$B,0))),IFERROR(IF(FIND("-",B1982),"Asset Management",""),""))</f>
        <v>Asset Management</v>
      </c>
      <c r="N1982" s="14" t="str">
        <f>_xlfn.IFNA(INDEX(Reference!$M:$N,MATCH($C1982,Reference!$M:$M,0),2),"Exclude")</f>
        <v>Union Labor</v>
      </c>
      <c r="O1982" s="14" t="str">
        <f>VLOOKUP(X1982,'Department Detail'!$A$2:$F$5229,5,FALSE)</f>
        <v>Asset Management</v>
      </c>
      <c r="W1982" s="26"/>
      <c r="X1982">
        <v>6575</v>
      </c>
    </row>
    <row r="1983" spans="2:24" ht="15" thickBot="1" x14ac:dyDescent="0.35">
      <c r="B1983" s="57" t="s">
        <v>928</v>
      </c>
      <c r="C1983" s="57" t="s">
        <v>185</v>
      </c>
      <c r="D1983" s="193">
        <v>147.74</v>
      </c>
      <c r="F1983" s="76">
        <f>IF(AND(LEFT($C1983,4)&lt;&gt;"8310")*OR(_xlfn.IFNA(MATCH(LEFT($B1983,8),Reference!$E:$E,0),0),(_xlfn.IFNA(MATCH(MID($B1983,5,4),Reference!$E:$E,0),0))),$D1983,)</f>
        <v>0</v>
      </c>
      <c r="G1983" s="76">
        <f t="shared" si="175"/>
        <v>0</v>
      </c>
      <c r="H1983" s="76">
        <f t="shared" si="176"/>
        <v>0</v>
      </c>
      <c r="I1983" s="194">
        <f>IF(AND(F1983=0,G1983=0,H1983=0,_xlfn.IFNA(MATCH(LEFT($B1983,8),Reference!$G:$G,0),0)),0,
IF(AND(F1983=0,G1983=0,H1983=0,_xlfn.IFNA(MATCH(LEFT($B1983,8),Reference!$H:$H,0),0)),$D1983,
IF(AND(F1983=0,G1983=0,H1983=0,_xlfn.IFNA(MATCH(LEFT($C1983,4),Reference!$H:$H,0),0)),$D1983,
IF((AND(F1983=0,G1983=0,H1983=0,(_xlfn.IFNA(MATCH(LEFT($B1983,4),Reference!$H:$H,0),0)))),$D1983,
IF(AND(F1983=0,G1983=0,H1983=0,_xlfn.IFNA(MATCH(MID($B1983,5,4),Reference!$H:$H,0),0),LEFT($C1983,4)&lt;&gt;"8865"),$D1983,0)))))</f>
        <v>0</v>
      </c>
      <c r="J1983" s="76">
        <f t="shared" si="177"/>
        <v>147.74</v>
      </c>
      <c r="K1983" s="76">
        <f t="shared" si="178"/>
        <v>147.74</v>
      </c>
      <c r="L1983" s="76">
        <f t="shared" si="179"/>
        <v>0</v>
      </c>
      <c r="M1983" s="14" t="str">
        <f>IFERROR(IFERROR(INDEX(Reference!$C:$C,MATCH(VALUE(LEFT(B1983,(FIND("-",B1983,1)-1))),Reference!$B:$B,0)),INDEX(Reference!$C:$C,MATCH((LEFT(B1983,(FIND("-",B1983,1)-1))),Reference!$B:$B,0))),IFERROR(IF(FIND("-",B1983),"Asset Management",""),""))</f>
        <v>Asset Management</v>
      </c>
      <c r="N1983" s="14" t="str">
        <f>_xlfn.IFNA(INDEX(Reference!$M:$N,MATCH($C1983,Reference!$M:$M,0),2),"Exclude")</f>
        <v>NonUnion Labor</v>
      </c>
      <c r="O1983" s="14" t="str">
        <f>VLOOKUP(X1983,'Department Detail'!$A$2:$F$5229,5,FALSE)</f>
        <v>Asset Management</v>
      </c>
      <c r="W1983" s="26"/>
      <c r="X1983">
        <v>6575</v>
      </c>
    </row>
    <row r="1984" spans="2:24" ht="15" thickBot="1" x14ac:dyDescent="0.35">
      <c r="B1984" s="57" t="s">
        <v>928</v>
      </c>
      <c r="C1984" s="57" t="s">
        <v>186</v>
      </c>
      <c r="D1984" s="193">
        <v>683.58999999999992</v>
      </c>
      <c r="F1984" s="76">
        <f>IF(AND(LEFT($C1984,4)&lt;&gt;"8310")*OR(_xlfn.IFNA(MATCH(LEFT($B1984,8),Reference!$E:$E,0),0),(_xlfn.IFNA(MATCH(MID($B1984,5,4),Reference!$E:$E,0),0))),$D1984,)</f>
        <v>0</v>
      </c>
      <c r="G1984" s="76">
        <f t="shared" si="175"/>
        <v>0</v>
      </c>
      <c r="H1984" s="76">
        <f t="shared" si="176"/>
        <v>0</v>
      </c>
      <c r="I1984" s="194">
        <f>IF(AND(F1984=0,G1984=0,H1984=0,_xlfn.IFNA(MATCH(LEFT($B1984,8),Reference!$G:$G,0),0)),0,
IF(AND(F1984=0,G1984=0,H1984=0,_xlfn.IFNA(MATCH(LEFT($B1984,8),Reference!$H:$H,0),0)),$D1984,
IF(AND(F1984=0,G1984=0,H1984=0,_xlfn.IFNA(MATCH(LEFT($C1984,4),Reference!$H:$H,0),0)),$D1984,
IF((AND(F1984=0,G1984=0,H1984=0,(_xlfn.IFNA(MATCH(LEFT($B1984,4),Reference!$H:$H,0),0)))),$D1984,
IF(AND(F1984=0,G1984=0,H1984=0,_xlfn.IFNA(MATCH(MID($B1984,5,4),Reference!$H:$H,0),0),LEFT($C1984,4)&lt;&gt;"8865"),$D1984,0)))))</f>
        <v>0</v>
      </c>
      <c r="J1984" s="76">
        <f t="shared" si="177"/>
        <v>683.58999999999992</v>
      </c>
      <c r="K1984" s="76">
        <f t="shared" si="178"/>
        <v>683.58999999999992</v>
      </c>
      <c r="L1984" s="76">
        <f t="shared" si="179"/>
        <v>0</v>
      </c>
      <c r="M1984" s="14" t="str">
        <f>IFERROR(IFERROR(INDEX(Reference!$C:$C,MATCH(VALUE(LEFT(B1984,(FIND("-",B1984,1)-1))),Reference!$B:$B,0)),INDEX(Reference!$C:$C,MATCH((LEFT(B1984,(FIND("-",B1984,1)-1))),Reference!$B:$B,0))),IFERROR(IF(FIND("-",B1984),"Asset Management",""),""))</f>
        <v>Asset Management</v>
      </c>
      <c r="N1984" s="14" t="str">
        <f>_xlfn.IFNA(INDEX(Reference!$M:$N,MATCH($C1984,Reference!$M:$M,0),2),"Exclude")</f>
        <v>Union Labor</v>
      </c>
      <c r="O1984" s="14" t="str">
        <f>VLOOKUP(X1984,'Department Detail'!$A$2:$F$5229,5,FALSE)</f>
        <v>Asset Management</v>
      </c>
      <c r="W1984" s="26"/>
      <c r="X1984">
        <v>6575</v>
      </c>
    </row>
    <row r="1985" spans="2:24" ht="15" thickBot="1" x14ac:dyDescent="0.35">
      <c r="B1985" s="57" t="s">
        <v>928</v>
      </c>
      <c r="C1985" s="57" t="s">
        <v>191</v>
      </c>
      <c r="D1985" s="193">
        <v>122.99000000000001</v>
      </c>
      <c r="F1985" s="76">
        <f>IF(AND(LEFT($C1985,4)&lt;&gt;"8310")*OR(_xlfn.IFNA(MATCH(LEFT($B1985,8),Reference!$E:$E,0),0),(_xlfn.IFNA(MATCH(MID($B1985,5,4),Reference!$E:$E,0),0))),$D1985,)</f>
        <v>0</v>
      </c>
      <c r="G1985" s="76">
        <f t="shared" si="175"/>
        <v>0</v>
      </c>
      <c r="H1985" s="76">
        <f t="shared" si="176"/>
        <v>0</v>
      </c>
      <c r="I1985" s="194">
        <f>IF(AND(F1985=0,G1985=0,H1985=0,_xlfn.IFNA(MATCH(LEFT($B1985,8),Reference!$G:$G,0),0)),0,
IF(AND(F1985=0,G1985=0,H1985=0,_xlfn.IFNA(MATCH(LEFT($B1985,8),Reference!$H:$H,0),0)),$D1985,
IF(AND(F1985=0,G1985=0,H1985=0,_xlfn.IFNA(MATCH(LEFT($C1985,4),Reference!$H:$H,0),0)),$D1985,
IF((AND(F1985=0,G1985=0,H1985=0,(_xlfn.IFNA(MATCH(LEFT($B1985,4),Reference!$H:$H,0),0)))),$D1985,
IF(AND(F1985=0,G1985=0,H1985=0,_xlfn.IFNA(MATCH(MID($B1985,5,4),Reference!$H:$H,0),0),LEFT($C1985,4)&lt;&gt;"8865"),$D1985,0)))))</f>
        <v>0</v>
      </c>
      <c r="J1985" s="76">
        <f t="shared" si="177"/>
        <v>122.99000000000001</v>
      </c>
      <c r="K1985" s="76">
        <f t="shared" si="178"/>
        <v>122.99000000000001</v>
      </c>
      <c r="L1985" s="76">
        <f t="shared" si="179"/>
        <v>0</v>
      </c>
      <c r="M1985" s="14" t="str">
        <f>IFERROR(IFERROR(INDEX(Reference!$C:$C,MATCH(VALUE(LEFT(B1985,(FIND("-",B1985,1)-1))),Reference!$B:$B,0)),INDEX(Reference!$C:$C,MATCH((LEFT(B1985,(FIND("-",B1985,1)-1))),Reference!$B:$B,0))),IFERROR(IF(FIND("-",B1985),"Asset Management",""),""))</f>
        <v>Asset Management</v>
      </c>
      <c r="N1985" s="14" t="str">
        <f>_xlfn.IFNA(INDEX(Reference!$M:$N,MATCH($C1985,Reference!$M:$M,0),2),"Exclude")</f>
        <v>Union Labor</v>
      </c>
      <c r="O1985" s="14" t="str">
        <f>VLOOKUP(X1985,'Department Detail'!$A$2:$F$5229,5,FALSE)</f>
        <v>Asset Management</v>
      </c>
      <c r="W1985" s="26"/>
      <c r="X1985">
        <v>6575</v>
      </c>
    </row>
    <row r="1986" spans="2:24" ht="15" thickBot="1" x14ac:dyDescent="0.35">
      <c r="B1986" s="57" t="s">
        <v>929</v>
      </c>
      <c r="C1986" s="57" t="s">
        <v>185</v>
      </c>
      <c r="D1986" s="193">
        <v>122.84</v>
      </c>
      <c r="F1986" s="76">
        <f>IF(AND(LEFT($C1986,4)&lt;&gt;"8310")*OR(_xlfn.IFNA(MATCH(LEFT($B1986,8),Reference!$E:$E,0),0),(_xlfn.IFNA(MATCH(MID($B1986,5,4),Reference!$E:$E,0),0))),$D1986,)</f>
        <v>0</v>
      </c>
      <c r="G1986" s="76">
        <f t="shared" si="175"/>
        <v>0</v>
      </c>
      <c r="H1986" s="76">
        <f t="shared" si="176"/>
        <v>0</v>
      </c>
      <c r="I1986" s="194">
        <f>IF(AND(F1986=0,G1986=0,H1986=0,_xlfn.IFNA(MATCH(LEFT($B1986,8),Reference!$G:$G,0),0)),0,
IF(AND(F1986=0,G1986=0,H1986=0,_xlfn.IFNA(MATCH(LEFT($B1986,8),Reference!$H:$H,0),0)),$D1986,
IF(AND(F1986=0,G1986=0,H1986=0,_xlfn.IFNA(MATCH(LEFT($C1986,4),Reference!$H:$H,0),0)),$D1986,
IF((AND(F1986=0,G1986=0,H1986=0,(_xlfn.IFNA(MATCH(LEFT($B1986,4),Reference!$H:$H,0),0)))),$D1986,
IF(AND(F1986=0,G1986=0,H1986=0,_xlfn.IFNA(MATCH(MID($B1986,5,4),Reference!$H:$H,0),0),LEFT($C1986,4)&lt;&gt;"8865"),$D1986,0)))))</f>
        <v>0</v>
      </c>
      <c r="J1986" s="76">
        <f t="shared" si="177"/>
        <v>122.84</v>
      </c>
      <c r="K1986" s="76">
        <f t="shared" si="178"/>
        <v>122.84</v>
      </c>
      <c r="L1986" s="76">
        <f t="shared" si="179"/>
        <v>0</v>
      </c>
      <c r="M1986" s="14" t="str">
        <f>IFERROR(IFERROR(INDEX(Reference!$C:$C,MATCH(VALUE(LEFT(B1986,(FIND("-",B1986,1)-1))),Reference!$B:$B,0)),INDEX(Reference!$C:$C,MATCH((LEFT(B1986,(FIND("-",B1986,1)-1))),Reference!$B:$B,0))),IFERROR(IF(FIND("-",B1986),"Asset Management",""),""))</f>
        <v>Asset Management</v>
      </c>
      <c r="N1986" s="14" t="str">
        <f>_xlfn.IFNA(INDEX(Reference!$M:$N,MATCH($C1986,Reference!$M:$M,0),2),"Exclude")</f>
        <v>NonUnion Labor</v>
      </c>
      <c r="O1986" s="14" t="str">
        <f>VLOOKUP(X1986,'Department Detail'!$A$2:$F$5748,5,FALSE)</f>
        <v>PST &amp; Field Support Services</v>
      </c>
      <c r="W1986" s="26"/>
      <c r="X1986" t="s">
        <v>930</v>
      </c>
    </row>
    <row r="1987" spans="2:24" ht="15" thickBot="1" x14ac:dyDescent="0.35">
      <c r="B1987" s="57" t="s">
        <v>931</v>
      </c>
      <c r="C1987" s="57" t="s">
        <v>186</v>
      </c>
      <c r="D1987" s="193">
        <v>107.12</v>
      </c>
      <c r="F1987" s="76">
        <f>IF(AND(LEFT($C1987,4)&lt;&gt;"8310")*OR(_xlfn.IFNA(MATCH(LEFT($B1987,8),Reference!$E:$E,0),0),(_xlfn.IFNA(MATCH(MID($B1987,5,4),Reference!$E:$E,0),0))),$D1987,)</f>
        <v>0</v>
      </c>
      <c r="G1987" s="76">
        <f t="shared" si="175"/>
        <v>0</v>
      </c>
      <c r="H1987" s="76">
        <f t="shared" si="176"/>
        <v>0</v>
      </c>
      <c r="I1987" s="194">
        <f>IF(AND(F1987=0,G1987=0,H1987=0,_xlfn.IFNA(MATCH(LEFT($B1987,8),Reference!$G:$G,0),0)),0,
IF(AND(F1987=0,G1987=0,H1987=0,_xlfn.IFNA(MATCH(LEFT($B1987,8),Reference!$H:$H,0),0)),$D1987,
IF(AND(F1987=0,G1987=0,H1987=0,_xlfn.IFNA(MATCH(LEFT($C1987,4),Reference!$H:$H,0),0)),$D1987,
IF((AND(F1987=0,G1987=0,H1987=0,(_xlfn.IFNA(MATCH(LEFT($B1987,4),Reference!$H:$H,0),0)))),$D1987,
IF(AND(F1987=0,G1987=0,H1987=0,_xlfn.IFNA(MATCH(MID($B1987,5,4),Reference!$H:$H,0),0),LEFT($C1987,4)&lt;&gt;"8865"),$D1987,0)))))</f>
        <v>0</v>
      </c>
      <c r="J1987" s="76">
        <f t="shared" si="177"/>
        <v>107.12</v>
      </c>
      <c r="K1987" s="76">
        <f t="shared" si="178"/>
        <v>107.12</v>
      </c>
      <c r="L1987" s="76">
        <f t="shared" si="179"/>
        <v>0</v>
      </c>
      <c r="M1987" s="14" t="str">
        <f>IFERROR(IFERROR(INDEX(Reference!$C:$C,MATCH(VALUE(LEFT(B1987,(FIND("-",B1987,1)-1))),Reference!$B:$B,0)),INDEX(Reference!$C:$C,MATCH((LEFT(B1987,(FIND("-",B1987,1)-1))),Reference!$B:$B,0))),IFERROR(IF(FIND("-",B1987),"Asset Management",""),""))</f>
        <v>Asset Management</v>
      </c>
      <c r="N1987" s="14" t="str">
        <f>_xlfn.IFNA(INDEX(Reference!$M:$N,MATCH($C1987,Reference!$M:$M,0),2),"Exclude")</f>
        <v>Union Labor</v>
      </c>
      <c r="O1987" s="14" t="str">
        <f>VLOOKUP(X1987,'Department Detail'!$A$2:$F$5748,5,FALSE)</f>
        <v>PST &amp; Field Support Services</v>
      </c>
      <c r="W1987" s="26"/>
      <c r="X1987" t="s">
        <v>930</v>
      </c>
    </row>
    <row r="1988" spans="2:24" ht="15" thickBot="1" x14ac:dyDescent="0.35">
      <c r="B1988" s="57" t="s">
        <v>931</v>
      </c>
      <c r="C1988" s="57" t="s">
        <v>191</v>
      </c>
      <c r="D1988" s="193">
        <v>121.35</v>
      </c>
      <c r="F1988" s="76">
        <f>IF(AND(LEFT($C1988,4)&lt;&gt;"8310")*OR(_xlfn.IFNA(MATCH(LEFT($B1988,8),Reference!$E:$E,0),0),(_xlfn.IFNA(MATCH(MID($B1988,5,4),Reference!$E:$E,0),0))),$D1988,)</f>
        <v>0</v>
      </c>
      <c r="G1988" s="76">
        <f t="shared" si="175"/>
        <v>0</v>
      </c>
      <c r="H1988" s="76">
        <f t="shared" si="176"/>
        <v>0</v>
      </c>
      <c r="I1988" s="194">
        <f>IF(AND(F1988=0,G1988=0,H1988=0,_xlfn.IFNA(MATCH(LEFT($B1988,8),Reference!$G:$G,0),0)),0,
IF(AND(F1988=0,G1988=0,H1988=0,_xlfn.IFNA(MATCH(LEFT($B1988,8),Reference!$H:$H,0),0)),$D1988,
IF(AND(F1988=0,G1988=0,H1988=0,_xlfn.IFNA(MATCH(LEFT($C1988,4),Reference!$H:$H,0),0)),$D1988,
IF((AND(F1988=0,G1988=0,H1988=0,(_xlfn.IFNA(MATCH(LEFT($B1988,4),Reference!$H:$H,0),0)))),$D1988,
IF(AND(F1988=0,G1988=0,H1988=0,_xlfn.IFNA(MATCH(MID($B1988,5,4),Reference!$H:$H,0),0),LEFT($C1988,4)&lt;&gt;"8865"),$D1988,0)))))</f>
        <v>0</v>
      </c>
      <c r="J1988" s="76">
        <f t="shared" si="177"/>
        <v>121.35</v>
      </c>
      <c r="K1988" s="76">
        <f t="shared" si="178"/>
        <v>121.35</v>
      </c>
      <c r="L1988" s="76">
        <f t="shared" si="179"/>
        <v>0</v>
      </c>
      <c r="M1988" s="14" t="str">
        <f>IFERROR(IFERROR(INDEX(Reference!$C:$C,MATCH(VALUE(LEFT(B1988,(FIND("-",B1988,1)-1))),Reference!$B:$B,0)),INDEX(Reference!$C:$C,MATCH((LEFT(B1988,(FIND("-",B1988,1)-1))),Reference!$B:$B,0))),IFERROR(IF(FIND("-",B1988),"Asset Management",""),""))</f>
        <v>Asset Management</v>
      </c>
      <c r="N1988" s="14" t="str">
        <f>_xlfn.IFNA(INDEX(Reference!$M:$N,MATCH($C1988,Reference!$M:$M,0),2),"Exclude")</f>
        <v>Union Labor</v>
      </c>
      <c r="O1988" s="14" t="str">
        <f>VLOOKUP(X1988,'Department Detail'!$A$2:$F$5229,5,FALSE)</f>
        <v>Business Services - Customer Services</v>
      </c>
      <c r="W1988" s="26"/>
      <c r="X1988">
        <v>2013</v>
      </c>
    </row>
    <row r="1989" spans="2:24" ht="15" thickBot="1" x14ac:dyDescent="0.35">
      <c r="B1989" s="57" t="s">
        <v>932</v>
      </c>
      <c r="C1989" s="57" t="s">
        <v>185</v>
      </c>
      <c r="D1989" s="193">
        <v>90.64</v>
      </c>
      <c r="F1989" s="76">
        <f>IF(AND(LEFT($C1989,4)&lt;&gt;"8310")*OR(_xlfn.IFNA(MATCH(LEFT($B1989,8),Reference!$E:$E,0),0),(_xlfn.IFNA(MATCH(MID($B1989,5,4),Reference!$E:$E,0),0))),$D1989,)</f>
        <v>0</v>
      </c>
      <c r="G1989" s="76">
        <f t="shared" si="175"/>
        <v>0</v>
      </c>
      <c r="H1989" s="76">
        <f t="shared" si="176"/>
        <v>0</v>
      </c>
      <c r="I1989" s="194">
        <f>IF(AND(F1989=0,G1989=0,H1989=0,_xlfn.IFNA(MATCH(LEFT($B1989,8),Reference!$G:$G,0),0)),0,
IF(AND(F1989=0,G1989=0,H1989=0,_xlfn.IFNA(MATCH(LEFT($B1989,8),Reference!$H:$H,0),0)),$D1989,
IF(AND(F1989=0,G1989=0,H1989=0,_xlfn.IFNA(MATCH(LEFT($C1989,4),Reference!$H:$H,0),0)),$D1989,
IF((AND(F1989=0,G1989=0,H1989=0,(_xlfn.IFNA(MATCH(LEFT($B1989,4),Reference!$H:$H,0),0)))),$D1989,
IF(AND(F1989=0,G1989=0,H1989=0,_xlfn.IFNA(MATCH(MID($B1989,5,4),Reference!$H:$H,0),0),LEFT($C1989,4)&lt;&gt;"8865"),$D1989,0)))))</f>
        <v>0</v>
      </c>
      <c r="J1989" s="76">
        <f t="shared" si="177"/>
        <v>90.64</v>
      </c>
      <c r="K1989" s="76">
        <f t="shared" si="178"/>
        <v>90.64</v>
      </c>
      <c r="L1989" s="76">
        <f t="shared" si="179"/>
        <v>0</v>
      </c>
      <c r="M1989" s="14" t="str">
        <f>IFERROR(IFERROR(INDEX(Reference!$C:$C,MATCH(VALUE(LEFT(B1989,(FIND("-",B1989,1)-1))),Reference!$B:$B,0)),INDEX(Reference!$C:$C,MATCH((LEFT(B1989,(FIND("-",B1989,1)-1))),Reference!$B:$B,0))),IFERROR(IF(FIND("-",B1989),"Asset Management",""),""))</f>
        <v>Asset Management</v>
      </c>
      <c r="N1989" s="14" t="str">
        <f>_xlfn.IFNA(INDEX(Reference!$M:$N,MATCH($C1989,Reference!$M:$M,0),2),"Exclude")</f>
        <v>NonUnion Labor</v>
      </c>
      <c r="O1989" s="14" t="str">
        <f>VLOOKUP(X1989,'Department Detail'!$A$2:$F$5229,5,FALSE)</f>
        <v>Business Services - Customer Services</v>
      </c>
      <c r="W1989" s="26"/>
      <c r="X1989">
        <v>2013</v>
      </c>
    </row>
    <row r="1990" spans="2:24" ht="15" thickBot="1" x14ac:dyDescent="0.35">
      <c r="B1990" s="57" t="s">
        <v>932</v>
      </c>
      <c r="C1990" s="57" t="s">
        <v>186</v>
      </c>
      <c r="D1990" s="193">
        <v>1969.6299999999999</v>
      </c>
      <c r="F1990" s="76">
        <f>IF(AND(LEFT($C1990,4)&lt;&gt;"8310")*OR(_xlfn.IFNA(MATCH(LEFT($B1990,8),Reference!$E:$E,0),0),(_xlfn.IFNA(MATCH(MID($B1990,5,4),Reference!$E:$E,0),0))),$D1990,)</f>
        <v>0</v>
      </c>
      <c r="G1990" s="76">
        <f t="shared" si="175"/>
        <v>0</v>
      </c>
      <c r="H1990" s="76">
        <f t="shared" si="176"/>
        <v>0</v>
      </c>
      <c r="I1990" s="194">
        <f>IF(AND(F1990=0,G1990=0,H1990=0,_xlfn.IFNA(MATCH(LEFT($B1990,8),Reference!$G:$G,0),0)),0,
IF(AND(F1990=0,G1990=0,H1990=0,_xlfn.IFNA(MATCH(LEFT($B1990,8),Reference!$H:$H,0),0)),$D1990,
IF(AND(F1990=0,G1990=0,H1990=0,_xlfn.IFNA(MATCH(LEFT($C1990,4),Reference!$H:$H,0),0)),$D1990,
IF((AND(F1990=0,G1990=0,H1990=0,(_xlfn.IFNA(MATCH(LEFT($B1990,4),Reference!$H:$H,0),0)))),$D1990,
IF(AND(F1990=0,G1990=0,H1990=0,_xlfn.IFNA(MATCH(MID($B1990,5,4),Reference!$H:$H,0),0),LEFT($C1990,4)&lt;&gt;"8865"),$D1990,0)))))</f>
        <v>0</v>
      </c>
      <c r="J1990" s="76">
        <f t="shared" si="177"/>
        <v>1969.6299999999999</v>
      </c>
      <c r="K1990" s="76">
        <f t="shared" si="178"/>
        <v>1969.6299999999999</v>
      </c>
      <c r="L1990" s="76">
        <f t="shared" si="179"/>
        <v>0</v>
      </c>
      <c r="M1990" s="14" t="str">
        <f>IFERROR(IFERROR(INDEX(Reference!$C:$C,MATCH(VALUE(LEFT(B1990,(FIND("-",B1990,1)-1))),Reference!$B:$B,0)),INDEX(Reference!$C:$C,MATCH((LEFT(B1990,(FIND("-",B1990,1)-1))),Reference!$B:$B,0))),IFERROR(IF(FIND("-",B1990),"Asset Management",""),""))</f>
        <v>Asset Management</v>
      </c>
      <c r="N1990" s="14" t="str">
        <f>_xlfn.IFNA(INDEX(Reference!$M:$N,MATCH($C1990,Reference!$M:$M,0),2),"Exclude")</f>
        <v>Union Labor</v>
      </c>
      <c r="O1990" s="14" t="str">
        <f>VLOOKUP(X1990,'Department Detail'!$A$2:$F$5229,5,FALSE)</f>
        <v>Business Services - Customer Services</v>
      </c>
      <c r="W1990" s="26"/>
      <c r="X1990">
        <v>2013</v>
      </c>
    </row>
    <row r="1991" spans="2:24" ht="15" thickBot="1" x14ac:dyDescent="0.35">
      <c r="B1991" s="57" t="s">
        <v>932</v>
      </c>
      <c r="C1991" s="57" t="s">
        <v>197</v>
      </c>
      <c r="D1991" s="193">
        <v>20</v>
      </c>
      <c r="F1991" s="76">
        <f>IF(AND(LEFT($C1991,4)&lt;&gt;"8310")*OR(_xlfn.IFNA(MATCH(LEFT($B1991,8),Reference!$E:$E,0),0),(_xlfn.IFNA(MATCH(MID($B1991,5,4),Reference!$E:$E,0),0))),$D1991,)</f>
        <v>0</v>
      </c>
      <c r="G1991" s="76">
        <f t="shared" si="175"/>
        <v>0</v>
      </c>
      <c r="H1991" s="76">
        <f t="shared" si="176"/>
        <v>0</v>
      </c>
      <c r="I1991" s="194">
        <f>IF(AND(F1991=0,G1991=0,H1991=0,_xlfn.IFNA(MATCH(LEFT($B1991,8),Reference!$G:$G,0),0)),0,
IF(AND(F1991=0,G1991=0,H1991=0,_xlfn.IFNA(MATCH(LEFT($B1991,8),Reference!$H:$H,0),0)),$D1991,
IF(AND(F1991=0,G1991=0,H1991=0,_xlfn.IFNA(MATCH(LEFT($C1991,4),Reference!$H:$H,0),0)),$D1991,
IF((AND(F1991=0,G1991=0,H1991=0,(_xlfn.IFNA(MATCH(LEFT($B1991,4),Reference!$H:$H,0),0)))),$D1991,
IF(AND(F1991=0,G1991=0,H1991=0,_xlfn.IFNA(MATCH(MID($B1991,5,4),Reference!$H:$H,0),0),LEFT($C1991,4)&lt;&gt;"8865"),$D1991,0)))))</f>
        <v>0</v>
      </c>
      <c r="J1991" s="76">
        <f t="shared" si="177"/>
        <v>20</v>
      </c>
      <c r="K1991" s="76">
        <f t="shared" si="178"/>
        <v>20</v>
      </c>
      <c r="L1991" s="76">
        <f t="shared" si="179"/>
        <v>0</v>
      </c>
      <c r="M1991" s="14" t="str">
        <f>IFERROR(IFERROR(INDEX(Reference!$C:$C,MATCH(VALUE(LEFT(B1991,(FIND("-",B1991,1)-1))),Reference!$B:$B,0)),INDEX(Reference!$C:$C,MATCH((LEFT(B1991,(FIND("-",B1991,1)-1))),Reference!$B:$B,0))),IFERROR(IF(FIND("-",B1991),"Asset Management",""),""))</f>
        <v>Asset Management</v>
      </c>
      <c r="N1991" s="14" t="str">
        <f>_xlfn.IFNA(INDEX(Reference!$M:$N,MATCH($C1991,Reference!$M:$M,0),2),"Exclude")</f>
        <v>Union Labor</v>
      </c>
      <c r="O1991" s="14" t="str">
        <f>VLOOKUP(X1991,'Department Detail'!$A$2:$F$5229,5,FALSE)</f>
        <v>Business Services - Customer Services</v>
      </c>
      <c r="W1991" s="26"/>
      <c r="X1991">
        <v>2013</v>
      </c>
    </row>
    <row r="1992" spans="2:24" ht="15" thickBot="1" x14ac:dyDescent="0.35">
      <c r="B1992" s="57" t="s">
        <v>932</v>
      </c>
      <c r="C1992" s="57" t="s">
        <v>191</v>
      </c>
      <c r="D1992" s="193">
        <v>625.78</v>
      </c>
      <c r="F1992" s="76">
        <f>IF(AND(LEFT($C1992,4)&lt;&gt;"8310")*OR(_xlfn.IFNA(MATCH(LEFT($B1992,8),Reference!$E:$E,0),0),(_xlfn.IFNA(MATCH(MID($B1992,5,4),Reference!$E:$E,0),0))),$D1992,)</f>
        <v>0</v>
      </c>
      <c r="G1992" s="76">
        <f t="shared" si="175"/>
        <v>0</v>
      </c>
      <c r="H1992" s="76">
        <f t="shared" si="176"/>
        <v>0</v>
      </c>
      <c r="I1992" s="194">
        <f>IF(AND(F1992=0,G1992=0,H1992=0,_xlfn.IFNA(MATCH(LEFT($B1992,8),Reference!$G:$G,0),0)),0,
IF(AND(F1992=0,G1992=0,H1992=0,_xlfn.IFNA(MATCH(LEFT($B1992,8),Reference!$H:$H,0),0)),$D1992,
IF(AND(F1992=0,G1992=0,H1992=0,_xlfn.IFNA(MATCH(LEFT($C1992,4),Reference!$H:$H,0),0)),$D1992,
IF((AND(F1992=0,G1992=0,H1992=0,(_xlfn.IFNA(MATCH(LEFT($B1992,4),Reference!$H:$H,0),0)))),$D1992,
IF(AND(F1992=0,G1992=0,H1992=0,_xlfn.IFNA(MATCH(MID($B1992,5,4),Reference!$H:$H,0),0),LEFT($C1992,4)&lt;&gt;"8865"),$D1992,0)))))</f>
        <v>0</v>
      </c>
      <c r="J1992" s="76">
        <f t="shared" si="177"/>
        <v>625.78</v>
      </c>
      <c r="K1992" s="76">
        <f t="shared" si="178"/>
        <v>625.78</v>
      </c>
      <c r="L1992" s="76">
        <f t="shared" si="179"/>
        <v>0</v>
      </c>
      <c r="M1992" s="14" t="str">
        <f>IFERROR(IFERROR(INDEX(Reference!$C:$C,MATCH(VALUE(LEFT(B1992,(FIND("-",B1992,1)-1))),Reference!$B:$B,0)),INDEX(Reference!$C:$C,MATCH((LEFT(B1992,(FIND("-",B1992,1)-1))),Reference!$B:$B,0))),IFERROR(IF(FIND("-",B1992),"Asset Management",""),""))</f>
        <v>Asset Management</v>
      </c>
      <c r="N1992" s="14" t="str">
        <f>_xlfn.IFNA(INDEX(Reference!$M:$N,MATCH($C1992,Reference!$M:$M,0),2),"Exclude")</f>
        <v>Union Labor</v>
      </c>
      <c r="O1992" s="14" t="str">
        <f>VLOOKUP(X1992,'Department Detail'!$A$2:$F$5229,5,FALSE)</f>
        <v>Business Services - Customer Services</v>
      </c>
      <c r="W1992" s="26"/>
      <c r="X1992">
        <v>2013</v>
      </c>
    </row>
    <row r="1993" spans="2:24" ht="15" thickBot="1" x14ac:dyDescent="0.35">
      <c r="B1993" s="57" t="s">
        <v>933</v>
      </c>
      <c r="C1993" s="57" t="s">
        <v>186</v>
      </c>
      <c r="D1993" s="193">
        <v>775.78</v>
      </c>
      <c r="F1993" s="76">
        <f>IF(AND(LEFT($C1993,4)&lt;&gt;"8310")*OR(_xlfn.IFNA(MATCH(LEFT($B1993,8),Reference!$E:$E,0),0),(_xlfn.IFNA(MATCH(MID($B1993,5,4),Reference!$E:$E,0),0))),$D1993,)</f>
        <v>0</v>
      </c>
      <c r="G1993" s="76">
        <f t="shared" si="175"/>
        <v>0</v>
      </c>
      <c r="H1993" s="76">
        <f t="shared" si="176"/>
        <v>0</v>
      </c>
      <c r="I1993" s="194">
        <f>IF(AND(F1993=0,G1993=0,H1993=0,_xlfn.IFNA(MATCH(LEFT($B1993,8),Reference!$G:$G,0),0)),0,
IF(AND(F1993=0,G1993=0,H1993=0,_xlfn.IFNA(MATCH(LEFT($B1993,8),Reference!$H:$H,0),0)),$D1993,
IF(AND(F1993=0,G1993=0,H1993=0,_xlfn.IFNA(MATCH(LEFT($C1993,4),Reference!$H:$H,0),0)),$D1993,
IF((AND(F1993=0,G1993=0,H1993=0,(_xlfn.IFNA(MATCH(LEFT($B1993,4),Reference!$H:$H,0),0)))),$D1993,
IF(AND(F1993=0,G1993=0,H1993=0,_xlfn.IFNA(MATCH(MID($B1993,5,4),Reference!$H:$H,0),0),LEFT($C1993,4)&lt;&gt;"8865"),$D1993,0)))))</f>
        <v>0</v>
      </c>
      <c r="J1993" s="76">
        <f t="shared" si="177"/>
        <v>775.78</v>
      </c>
      <c r="K1993" s="76">
        <f t="shared" si="178"/>
        <v>775.78</v>
      </c>
      <c r="L1993" s="76">
        <f t="shared" si="179"/>
        <v>0</v>
      </c>
      <c r="M1993" s="14" t="str">
        <f>IFERROR(IFERROR(INDEX(Reference!$C:$C,MATCH(VALUE(LEFT(B1993,(FIND("-",B1993,1)-1))),Reference!$B:$B,0)),INDEX(Reference!$C:$C,MATCH((LEFT(B1993,(FIND("-",B1993,1)-1))),Reference!$B:$B,0))),IFERROR(IF(FIND("-",B1993),"Asset Management",""),""))</f>
        <v>Asset Management</v>
      </c>
      <c r="N1993" s="14" t="str">
        <f>_xlfn.IFNA(INDEX(Reference!$M:$N,MATCH($C1993,Reference!$M:$M,0),2),"Exclude")</f>
        <v>Union Labor</v>
      </c>
      <c r="O1993" s="14" t="str">
        <f>VLOOKUP(X1993,'Department Detail'!$A$2:$F$5229,5,FALSE)</f>
        <v>Business Services - Customer Services</v>
      </c>
      <c r="W1993" s="26"/>
      <c r="X1993">
        <v>2013</v>
      </c>
    </row>
    <row r="1994" spans="2:24" ht="15" thickBot="1" x14ac:dyDescent="0.35">
      <c r="B1994" s="57" t="s">
        <v>934</v>
      </c>
      <c r="C1994" s="57" t="s">
        <v>186</v>
      </c>
      <c r="D1994" s="193">
        <v>525.67000000000007</v>
      </c>
      <c r="F1994" s="76">
        <f>IF(AND(LEFT($C1994,4)&lt;&gt;"8310")*OR(_xlfn.IFNA(MATCH(LEFT($B1994,8),Reference!$E:$E,0),0),(_xlfn.IFNA(MATCH(MID($B1994,5,4),Reference!$E:$E,0),0))),$D1994,)</f>
        <v>0</v>
      </c>
      <c r="G1994" s="76">
        <f t="shared" si="175"/>
        <v>0</v>
      </c>
      <c r="H1994" s="76">
        <f t="shared" si="176"/>
        <v>0</v>
      </c>
      <c r="I1994" s="194">
        <f>IF(AND(F1994=0,G1994=0,H1994=0,_xlfn.IFNA(MATCH(LEFT($B1994,8),Reference!$G:$G,0),0)),0,
IF(AND(F1994=0,G1994=0,H1994=0,_xlfn.IFNA(MATCH(LEFT($B1994,8),Reference!$H:$H,0),0)),$D1994,
IF(AND(F1994=0,G1994=0,H1994=0,_xlfn.IFNA(MATCH(LEFT($C1994,4),Reference!$H:$H,0),0)),$D1994,
IF((AND(F1994=0,G1994=0,H1994=0,(_xlfn.IFNA(MATCH(LEFT($B1994,4),Reference!$H:$H,0),0)))),$D1994,
IF(AND(F1994=0,G1994=0,H1994=0,_xlfn.IFNA(MATCH(MID($B1994,5,4),Reference!$H:$H,0),0),LEFT($C1994,4)&lt;&gt;"8865"),$D1994,0)))))</f>
        <v>0</v>
      </c>
      <c r="J1994" s="76">
        <f t="shared" si="177"/>
        <v>525.67000000000007</v>
      </c>
      <c r="K1994" s="76">
        <f t="shared" si="178"/>
        <v>525.67000000000007</v>
      </c>
      <c r="L1994" s="76">
        <f t="shared" si="179"/>
        <v>0</v>
      </c>
      <c r="M1994" s="14" t="str">
        <f>IFERROR(IFERROR(INDEX(Reference!$C:$C,MATCH(VALUE(LEFT(B1994,(FIND("-",B1994,1)-1))),Reference!$B:$B,0)),INDEX(Reference!$C:$C,MATCH((LEFT(B1994,(FIND("-",B1994,1)-1))),Reference!$B:$B,0))),IFERROR(IF(FIND("-",B1994),"Asset Management",""),""))</f>
        <v>Asset Management</v>
      </c>
      <c r="N1994" s="14" t="str">
        <f>_xlfn.IFNA(INDEX(Reference!$M:$N,MATCH($C1994,Reference!$M:$M,0),2),"Exclude")</f>
        <v>Union Labor</v>
      </c>
      <c r="O1994" s="14" t="str">
        <f>VLOOKUP(X1994,'Department Detail'!$A$2:$F$5229,5,FALSE)</f>
        <v>Business Services - Customer Services</v>
      </c>
      <c r="W1994" s="26"/>
      <c r="X1994">
        <v>2013</v>
      </c>
    </row>
    <row r="1995" spans="2:24" ht="15" thickBot="1" x14ac:dyDescent="0.35">
      <c r="B1995" s="57" t="s">
        <v>934</v>
      </c>
      <c r="C1995" s="57" t="s">
        <v>191</v>
      </c>
      <c r="D1995" s="193">
        <v>57.93</v>
      </c>
      <c r="F1995" s="76">
        <f>IF(AND(LEFT($C1995,4)&lt;&gt;"8310")*OR(_xlfn.IFNA(MATCH(LEFT($B1995,8),Reference!$E:$E,0),0),(_xlfn.IFNA(MATCH(MID($B1995,5,4),Reference!$E:$E,0),0))),$D1995,)</f>
        <v>0</v>
      </c>
      <c r="G1995" s="76">
        <f t="shared" si="175"/>
        <v>0</v>
      </c>
      <c r="H1995" s="76">
        <f t="shared" si="176"/>
        <v>0</v>
      </c>
      <c r="I1995" s="194">
        <f>IF(AND(F1995=0,G1995=0,H1995=0,_xlfn.IFNA(MATCH(LEFT($B1995,8),Reference!$G:$G,0),0)),0,
IF(AND(F1995=0,G1995=0,H1995=0,_xlfn.IFNA(MATCH(LEFT($B1995,8),Reference!$H:$H,0),0)),$D1995,
IF(AND(F1995=0,G1995=0,H1995=0,_xlfn.IFNA(MATCH(LEFT($C1995,4),Reference!$H:$H,0),0)),$D1995,
IF((AND(F1995=0,G1995=0,H1995=0,(_xlfn.IFNA(MATCH(LEFT($B1995,4),Reference!$H:$H,0),0)))),$D1995,
IF(AND(F1995=0,G1995=0,H1995=0,_xlfn.IFNA(MATCH(MID($B1995,5,4),Reference!$H:$H,0),0),LEFT($C1995,4)&lt;&gt;"8865"),$D1995,0)))))</f>
        <v>0</v>
      </c>
      <c r="J1995" s="76">
        <f t="shared" si="177"/>
        <v>57.93</v>
      </c>
      <c r="K1995" s="76">
        <f t="shared" si="178"/>
        <v>57.93</v>
      </c>
      <c r="L1995" s="76">
        <f t="shared" si="179"/>
        <v>0</v>
      </c>
      <c r="M1995" s="14" t="str">
        <f>IFERROR(IFERROR(INDEX(Reference!$C:$C,MATCH(VALUE(LEFT(B1995,(FIND("-",B1995,1)-1))),Reference!$B:$B,0)),INDEX(Reference!$C:$C,MATCH((LEFT(B1995,(FIND("-",B1995,1)-1))),Reference!$B:$B,0))),IFERROR(IF(FIND("-",B1995),"Asset Management",""),""))</f>
        <v>Asset Management</v>
      </c>
      <c r="N1995" s="14" t="str">
        <f>_xlfn.IFNA(INDEX(Reference!$M:$N,MATCH($C1995,Reference!$M:$M,0),2),"Exclude")</f>
        <v>Union Labor</v>
      </c>
      <c r="O1995" s="14" t="str">
        <f>VLOOKUP(X1995,'Department Detail'!$A$2:$F$5229,5,FALSE)</f>
        <v>Business Services - Customer Services</v>
      </c>
      <c r="W1995" s="26"/>
      <c r="X1995">
        <v>2013</v>
      </c>
    </row>
    <row r="1996" spans="2:24" ht="15" thickBot="1" x14ac:dyDescent="0.35">
      <c r="B1996" s="57" t="s">
        <v>935</v>
      </c>
      <c r="C1996" s="57" t="s">
        <v>186</v>
      </c>
      <c r="D1996" s="193">
        <v>199.72000000000003</v>
      </c>
      <c r="F1996" s="76">
        <f>IF(AND(LEFT($C1996,4)&lt;&gt;"8310")*OR(_xlfn.IFNA(MATCH(LEFT($B1996,8),Reference!$E:$E,0),0),(_xlfn.IFNA(MATCH(MID($B1996,5,4),Reference!$E:$E,0),0))),$D1996,)</f>
        <v>0</v>
      </c>
      <c r="G1996" s="76">
        <f t="shared" si="175"/>
        <v>0</v>
      </c>
      <c r="H1996" s="76">
        <f t="shared" si="176"/>
        <v>0</v>
      </c>
      <c r="I1996" s="194">
        <f>IF(AND(F1996=0,G1996=0,H1996=0,_xlfn.IFNA(MATCH(LEFT($B1996,8),Reference!$G:$G,0),0)),0,
IF(AND(F1996=0,G1996=0,H1996=0,_xlfn.IFNA(MATCH(LEFT($B1996,8),Reference!$H:$H,0),0)),$D1996,
IF(AND(F1996=0,G1996=0,H1996=0,_xlfn.IFNA(MATCH(LEFT($C1996,4),Reference!$H:$H,0),0)),$D1996,
IF((AND(F1996=0,G1996=0,H1996=0,(_xlfn.IFNA(MATCH(LEFT($B1996,4),Reference!$H:$H,0),0)))),$D1996,
IF(AND(F1996=0,G1996=0,H1996=0,_xlfn.IFNA(MATCH(MID($B1996,5,4),Reference!$H:$H,0),0),LEFT($C1996,4)&lt;&gt;"8865"),$D1996,0)))))</f>
        <v>0</v>
      </c>
      <c r="J1996" s="76">
        <f t="shared" si="177"/>
        <v>199.72000000000003</v>
      </c>
      <c r="K1996" s="76">
        <f t="shared" si="178"/>
        <v>199.72000000000003</v>
      </c>
      <c r="L1996" s="76">
        <f t="shared" si="179"/>
        <v>0</v>
      </c>
      <c r="M1996" s="14" t="str">
        <f>IFERROR(IFERROR(INDEX(Reference!$C:$C,MATCH(VALUE(LEFT(B1996,(FIND("-",B1996,1)-1))),Reference!$B:$B,0)),INDEX(Reference!$C:$C,MATCH((LEFT(B1996,(FIND("-",B1996,1)-1))),Reference!$B:$B,0))),IFERROR(IF(FIND("-",B1996),"Asset Management",""),""))</f>
        <v>Asset Management</v>
      </c>
      <c r="N1996" s="14" t="str">
        <f>_xlfn.IFNA(INDEX(Reference!$M:$N,MATCH($C1996,Reference!$M:$M,0),2),"Exclude")</f>
        <v>Union Labor</v>
      </c>
      <c r="O1996" s="14" t="str">
        <f>VLOOKUP(X1996,'Department Detail'!$A$2:$F$5229,5,FALSE)</f>
        <v>Business Services - Customer Services</v>
      </c>
      <c r="W1996" s="26"/>
      <c r="X1996">
        <v>2013</v>
      </c>
    </row>
    <row r="1997" spans="2:24" ht="15" thickBot="1" x14ac:dyDescent="0.35">
      <c r="B1997" s="57" t="s">
        <v>935</v>
      </c>
      <c r="C1997" s="57" t="s">
        <v>191</v>
      </c>
      <c r="D1997" s="193">
        <v>60.449999999999996</v>
      </c>
      <c r="F1997" s="76">
        <f>IF(AND(LEFT($C1997,4)&lt;&gt;"8310")*OR(_xlfn.IFNA(MATCH(LEFT($B1997,8),Reference!$E:$E,0),0),(_xlfn.IFNA(MATCH(MID($B1997,5,4),Reference!$E:$E,0),0))),$D1997,)</f>
        <v>0</v>
      </c>
      <c r="G1997" s="76">
        <f t="shared" si="175"/>
        <v>0</v>
      </c>
      <c r="H1997" s="76">
        <f t="shared" si="176"/>
        <v>0</v>
      </c>
      <c r="I1997" s="194">
        <f>IF(AND(F1997=0,G1997=0,H1997=0,_xlfn.IFNA(MATCH(LEFT($B1997,8),Reference!$G:$G,0),0)),0,
IF(AND(F1997=0,G1997=0,H1997=0,_xlfn.IFNA(MATCH(LEFT($B1997,8),Reference!$H:$H,0),0)),$D1997,
IF(AND(F1997=0,G1997=0,H1997=0,_xlfn.IFNA(MATCH(LEFT($C1997,4),Reference!$H:$H,0),0)),$D1997,
IF((AND(F1997=0,G1997=0,H1997=0,(_xlfn.IFNA(MATCH(LEFT($B1997,4),Reference!$H:$H,0),0)))),$D1997,
IF(AND(F1997=0,G1997=0,H1997=0,_xlfn.IFNA(MATCH(MID($B1997,5,4),Reference!$H:$H,0),0),LEFT($C1997,4)&lt;&gt;"8865"),$D1997,0)))))</f>
        <v>0</v>
      </c>
      <c r="J1997" s="76">
        <f t="shared" si="177"/>
        <v>60.449999999999996</v>
      </c>
      <c r="K1997" s="76">
        <f t="shared" si="178"/>
        <v>60.449999999999996</v>
      </c>
      <c r="L1997" s="76">
        <f t="shared" si="179"/>
        <v>0</v>
      </c>
      <c r="M1997" s="14" t="str">
        <f>IFERROR(IFERROR(INDEX(Reference!$C:$C,MATCH(VALUE(LEFT(B1997,(FIND("-",B1997,1)-1))),Reference!$B:$B,0)),INDEX(Reference!$C:$C,MATCH((LEFT(B1997,(FIND("-",B1997,1)-1))),Reference!$B:$B,0))),IFERROR(IF(FIND("-",B1997),"Asset Management",""),""))</f>
        <v>Asset Management</v>
      </c>
      <c r="N1997" s="14" t="str">
        <f>_xlfn.IFNA(INDEX(Reference!$M:$N,MATCH($C1997,Reference!$M:$M,0),2),"Exclude")</f>
        <v>Union Labor</v>
      </c>
      <c r="O1997" s="14" t="str">
        <f>VLOOKUP(X1997,'Department Detail'!$A$2:$F$5229,5,FALSE)</f>
        <v>Business Services - Customer Services</v>
      </c>
      <c r="W1997" s="26"/>
      <c r="X1997">
        <v>2013</v>
      </c>
    </row>
    <row r="1998" spans="2:24" ht="15" thickBot="1" x14ac:dyDescent="0.35">
      <c r="B1998" s="57" t="s">
        <v>936</v>
      </c>
      <c r="C1998" s="57" t="s">
        <v>186</v>
      </c>
      <c r="D1998" s="193">
        <v>731.62</v>
      </c>
      <c r="F1998" s="76">
        <f>IF(AND(LEFT($C1998,4)&lt;&gt;"8310")*OR(_xlfn.IFNA(MATCH(LEFT($B1998,8),Reference!$E:$E,0),0),(_xlfn.IFNA(MATCH(MID($B1998,5,4),Reference!$E:$E,0),0))),$D1998,)</f>
        <v>0</v>
      </c>
      <c r="G1998" s="76">
        <f t="shared" si="175"/>
        <v>0</v>
      </c>
      <c r="H1998" s="76">
        <f t="shared" si="176"/>
        <v>0</v>
      </c>
      <c r="I1998" s="194">
        <f>IF(AND(F1998=0,G1998=0,H1998=0,_xlfn.IFNA(MATCH(LEFT($B1998,8),Reference!$G:$G,0),0)),0,
IF(AND(F1998=0,G1998=0,H1998=0,_xlfn.IFNA(MATCH(LEFT($B1998,8),Reference!$H:$H,0),0)),$D1998,
IF(AND(F1998=0,G1998=0,H1998=0,_xlfn.IFNA(MATCH(LEFT($C1998,4),Reference!$H:$H,0),0)),$D1998,
IF((AND(F1998=0,G1998=0,H1998=0,(_xlfn.IFNA(MATCH(LEFT($B1998,4),Reference!$H:$H,0),0)))),$D1998,
IF(AND(F1998=0,G1998=0,H1998=0,_xlfn.IFNA(MATCH(MID($B1998,5,4),Reference!$H:$H,0),0),LEFT($C1998,4)&lt;&gt;"8865"),$D1998,0)))))</f>
        <v>0</v>
      </c>
      <c r="J1998" s="76">
        <f t="shared" si="177"/>
        <v>731.62</v>
      </c>
      <c r="K1998" s="76">
        <f t="shared" si="178"/>
        <v>731.62</v>
      </c>
      <c r="L1998" s="76">
        <f t="shared" si="179"/>
        <v>0</v>
      </c>
      <c r="M1998" s="14" t="str">
        <f>IFERROR(IFERROR(INDEX(Reference!$C:$C,MATCH(VALUE(LEFT(B1998,(FIND("-",B1998,1)-1))),Reference!$B:$B,0)),INDEX(Reference!$C:$C,MATCH((LEFT(B1998,(FIND("-",B1998,1)-1))),Reference!$B:$B,0))),IFERROR(IF(FIND("-",B1998),"Asset Management",""),""))</f>
        <v>Asset Management</v>
      </c>
      <c r="N1998" s="14" t="str">
        <f>_xlfn.IFNA(INDEX(Reference!$M:$N,MATCH($C1998,Reference!$M:$M,0),2),"Exclude")</f>
        <v>Union Labor</v>
      </c>
      <c r="O1998" s="14" t="str">
        <f>VLOOKUP(X1998,'Department Detail'!$A$2:$F$5229,5,FALSE)</f>
        <v>Business Services - Customer Services</v>
      </c>
      <c r="W1998" s="26"/>
      <c r="X1998">
        <v>2013</v>
      </c>
    </row>
    <row r="1999" spans="2:24" ht="15" thickBot="1" x14ac:dyDescent="0.35">
      <c r="B1999" s="57" t="s">
        <v>936</v>
      </c>
      <c r="C1999" s="57" t="s">
        <v>191</v>
      </c>
      <c r="D1999" s="193">
        <v>62.36</v>
      </c>
      <c r="F1999" s="76">
        <f>IF(AND(LEFT($C1999,4)&lt;&gt;"8310")*OR(_xlfn.IFNA(MATCH(LEFT($B1999,8),Reference!$E:$E,0),0),(_xlfn.IFNA(MATCH(MID($B1999,5,4),Reference!$E:$E,0),0))),$D1999,)</f>
        <v>0</v>
      </c>
      <c r="G1999" s="76">
        <f t="shared" si="175"/>
        <v>0</v>
      </c>
      <c r="H1999" s="76">
        <f t="shared" si="176"/>
        <v>0</v>
      </c>
      <c r="I1999" s="194">
        <f>IF(AND(F1999=0,G1999=0,H1999=0,_xlfn.IFNA(MATCH(LEFT($B1999,8),Reference!$G:$G,0),0)),0,
IF(AND(F1999=0,G1999=0,H1999=0,_xlfn.IFNA(MATCH(LEFT($B1999,8),Reference!$H:$H,0),0)),$D1999,
IF(AND(F1999=0,G1999=0,H1999=0,_xlfn.IFNA(MATCH(LEFT($C1999,4),Reference!$H:$H,0),0)),$D1999,
IF((AND(F1999=0,G1999=0,H1999=0,(_xlfn.IFNA(MATCH(LEFT($B1999,4),Reference!$H:$H,0),0)))),$D1999,
IF(AND(F1999=0,G1999=0,H1999=0,_xlfn.IFNA(MATCH(MID($B1999,5,4),Reference!$H:$H,0),0),LEFT($C1999,4)&lt;&gt;"8865"),$D1999,0)))))</f>
        <v>0</v>
      </c>
      <c r="J1999" s="76">
        <f t="shared" si="177"/>
        <v>62.36</v>
      </c>
      <c r="K1999" s="76">
        <f t="shared" si="178"/>
        <v>62.36</v>
      </c>
      <c r="L1999" s="76">
        <f t="shared" si="179"/>
        <v>0</v>
      </c>
      <c r="M1999" s="14" t="str">
        <f>IFERROR(IFERROR(INDEX(Reference!$C:$C,MATCH(VALUE(LEFT(B1999,(FIND("-",B1999,1)-1))),Reference!$B:$B,0)),INDEX(Reference!$C:$C,MATCH((LEFT(B1999,(FIND("-",B1999,1)-1))),Reference!$B:$B,0))),IFERROR(IF(FIND("-",B1999),"Asset Management",""),""))</f>
        <v>Asset Management</v>
      </c>
      <c r="N1999" s="14" t="str">
        <f>_xlfn.IFNA(INDEX(Reference!$M:$N,MATCH($C1999,Reference!$M:$M,0),2),"Exclude")</f>
        <v>Union Labor</v>
      </c>
      <c r="O1999" s="14" t="str">
        <f>VLOOKUP(X1999,'Department Detail'!$A$2:$F$5229,5,FALSE)</f>
        <v>Business Services - Customer Services</v>
      </c>
      <c r="W1999" s="26"/>
      <c r="X1999">
        <v>2013</v>
      </c>
    </row>
    <row r="2000" spans="2:24" ht="15" thickBot="1" x14ac:dyDescent="0.35">
      <c r="B2000" s="57" t="s">
        <v>937</v>
      </c>
      <c r="C2000" s="57" t="s">
        <v>185</v>
      </c>
      <c r="D2000" s="193">
        <v>15277.66</v>
      </c>
      <c r="F2000" s="76">
        <f>IF(AND(LEFT($C2000,4)&lt;&gt;"8310")*OR(_xlfn.IFNA(MATCH(LEFT($B2000,8),Reference!$E:$E,0),0),(_xlfn.IFNA(MATCH(MID($B2000,5,4),Reference!$E:$E,0),0))),$D2000,)</f>
        <v>0</v>
      </c>
      <c r="G2000" s="76">
        <f t="shared" si="175"/>
        <v>0</v>
      </c>
      <c r="H2000" s="76">
        <f t="shared" si="176"/>
        <v>0</v>
      </c>
      <c r="I2000" s="194">
        <f>IF(AND(F2000=0,G2000=0,H2000=0,_xlfn.IFNA(MATCH(LEFT($B2000,8),Reference!$G:$G,0),0)),0,
IF(AND(F2000=0,G2000=0,H2000=0,_xlfn.IFNA(MATCH(LEFT($B2000,8),Reference!$H:$H,0),0)),$D2000,
IF(AND(F2000=0,G2000=0,H2000=0,_xlfn.IFNA(MATCH(LEFT($C2000,4),Reference!$H:$H,0),0)),$D2000,
IF((AND(F2000=0,G2000=0,H2000=0,(_xlfn.IFNA(MATCH(LEFT($B2000,4),Reference!$H:$H,0),0)))),$D2000,
IF(AND(F2000=0,G2000=0,H2000=0,_xlfn.IFNA(MATCH(MID($B2000,5,4),Reference!$H:$H,0),0),LEFT($C2000,4)&lt;&gt;"8865"),$D2000,0)))))</f>
        <v>0</v>
      </c>
      <c r="J2000" s="76">
        <f t="shared" si="177"/>
        <v>15277.66</v>
      </c>
      <c r="K2000" s="76">
        <f t="shared" si="178"/>
        <v>15277.66</v>
      </c>
      <c r="L2000" s="76">
        <f t="shared" si="179"/>
        <v>0</v>
      </c>
      <c r="M2000" s="14" t="str">
        <f>IFERROR(IFERROR(INDEX(Reference!$C:$C,MATCH(VALUE(LEFT(B2000,(FIND("-",B2000,1)-1))),Reference!$B:$B,0)),INDEX(Reference!$C:$C,MATCH((LEFT(B2000,(FIND("-",B2000,1)-1))),Reference!$B:$B,0))),IFERROR(IF(FIND("-",B2000),"Asset Management",""),""))</f>
        <v>Asset Management</v>
      </c>
      <c r="N2000" s="14" t="str">
        <f>_xlfn.IFNA(INDEX(Reference!$M:$N,MATCH($C2000,Reference!$M:$M,0),2),"Exclude")</f>
        <v>NonUnion Labor</v>
      </c>
      <c r="O2000" s="14" t="str">
        <f>VLOOKUP(X2000,'Department Detail'!$A$2:$F$5229,5,FALSE)</f>
        <v>Business Services - Customer Services</v>
      </c>
      <c r="W2000" s="26"/>
      <c r="X2000">
        <v>2013</v>
      </c>
    </row>
    <row r="2001" spans="2:24" ht="15" thickBot="1" x14ac:dyDescent="0.35">
      <c r="B2001" s="57" t="s">
        <v>937</v>
      </c>
      <c r="C2001" s="57" t="s">
        <v>195</v>
      </c>
      <c r="D2001" s="193">
        <v>500</v>
      </c>
      <c r="F2001" s="76">
        <f>IF(AND(LEFT($C2001,4)&lt;&gt;"8310")*OR(_xlfn.IFNA(MATCH(LEFT($B2001,8),Reference!$E:$E,0),0),(_xlfn.IFNA(MATCH(MID($B2001,5,4),Reference!$E:$E,0),0))),$D2001,)</f>
        <v>0</v>
      </c>
      <c r="G2001" s="76">
        <f t="shared" si="175"/>
        <v>0</v>
      </c>
      <c r="H2001" s="76">
        <f t="shared" si="176"/>
        <v>0</v>
      </c>
      <c r="I2001" s="194">
        <f>IF(AND(F2001=0,G2001=0,H2001=0,_xlfn.IFNA(MATCH(LEFT($B2001,8),Reference!$G:$G,0),0)),0,
IF(AND(F2001=0,G2001=0,H2001=0,_xlfn.IFNA(MATCH(LEFT($B2001,8),Reference!$H:$H,0),0)),$D2001,
IF(AND(F2001=0,G2001=0,H2001=0,_xlfn.IFNA(MATCH(LEFT($C2001,4),Reference!$H:$H,0),0)),$D2001,
IF((AND(F2001=0,G2001=0,H2001=0,(_xlfn.IFNA(MATCH(LEFT($B2001,4),Reference!$H:$H,0),0)))),$D2001,
IF(AND(F2001=0,G2001=0,H2001=0,_xlfn.IFNA(MATCH(MID($B2001,5,4),Reference!$H:$H,0),0),LEFT($C2001,4)&lt;&gt;"8865"),$D2001,0)))))</f>
        <v>0</v>
      </c>
      <c r="J2001" s="76">
        <f t="shared" si="177"/>
        <v>500</v>
      </c>
      <c r="K2001" s="76">
        <f t="shared" si="178"/>
        <v>500</v>
      </c>
      <c r="L2001" s="76">
        <f t="shared" si="179"/>
        <v>0</v>
      </c>
      <c r="M2001" s="14" t="str">
        <f>IFERROR(IFERROR(INDEX(Reference!$C:$C,MATCH(VALUE(LEFT(B2001,(FIND("-",B2001,1)-1))),Reference!$B:$B,0)),INDEX(Reference!$C:$C,MATCH((LEFT(B2001,(FIND("-",B2001,1)-1))),Reference!$B:$B,0))),IFERROR(IF(FIND("-",B2001),"Asset Management",""),""))</f>
        <v>Asset Management</v>
      </c>
      <c r="N2001" s="14" t="str">
        <f>_xlfn.IFNA(INDEX(Reference!$M:$N,MATCH($C2001,Reference!$M:$M,0),2),"Exclude")</f>
        <v>NonUnion Labor</v>
      </c>
      <c r="O2001" s="14" t="str">
        <f>VLOOKUP(X2001,'Department Detail'!$A$2:$F$5229,5,FALSE)</f>
        <v>Business Services - Customer Services</v>
      </c>
      <c r="W2001" s="26"/>
      <c r="X2001">
        <v>2013</v>
      </c>
    </row>
    <row r="2002" spans="2:24" ht="15" thickBot="1" x14ac:dyDescent="0.35">
      <c r="B2002" s="57" t="s">
        <v>938</v>
      </c>
      <c r="C2002" s="57" t="s">
        <v>185</v>
      </c>
      <c r="D2002" s="193">
        <v>67551.139999999985</v>
      </c>
      <c r="F2002" s="76">
        <f>IF(AND(LEFT($C2002,4)&lt;&gt;"8310")*OR(_xlfn.IFNA(MATCH(LEFT($B2002,8),Reference!$E:$E,0),0),(_xlfn.IFNA(MATCH(MID($B2002,5,4),Reference!$E:$E,0),0))),$D2002,)</f>
        <v>0</v>
      </c>
      <c r="G2002" s="76">
        <f t="shared" si="175"/>
        <v>0</v>
      </c>
      <c r="H2002" s="76">
        <f t="shared" si="176"/>
        <v>0</v>
      </c>
      <c r="I2002" s="194">
        <f>IF(AND(F2002=0,G2002=0,H2002=0,_xlfn.IFNA(MATCH(LEFT($B2002,8),Reference!$G:$G,0),0)),0,
IF(AND(F2002=0,G2002=0,H2002=0,_xlfn.IFNA(MATCH(LEFT($B2002,8),Reference!$H:$H,0),0)),$D2002,
IF(AND(F2002=0,G2002=0,H2002=0,_xlfn.IFNA(MATCH(LEFT($C2002,4),Reference!$H:$H,0),0)),$D2002,
IF((AND(F2002=0,G2002=0,H2002=0,(_xlfn.IFNA(MATCH(LEFT($B2002,4),Reference!$H:$H,0),0)))),$D2002,
IF(AND(F2002=0,G2002=0,H2002=0,_xlfn.IFNA(MATCH(MID($B2002,5,4),Reference!$H:$H,0),0),LEFT($C2002,4)&lt;&gt;"8865"),$D2002,0)))))</f>
        <v>0</v>
      </c>
      <c r="J2002" s="76">
        <f t="shared" si="177"/>
        <v>67551.139999999985</v>
      </c>
      <c r="K2002" s="76">
        <f t="shared" si="178"/>
        <v>67551.139999999985</v>
      </c>
      <c r="L2002" s="76">
        <f t="shared" si="179"/>
        <v>0</v>
      </c>
      <c r="M2002" s="14" t="str">
        <f>IFERROR(IFERROR(INDEX(Reference!$C:$C,MATCH(VALUE(LEFT(B2002,(FIND("-",B2002,1)-1))),Reference!$B:$B,0)),INDEX(Reference!$C:$C,MATCH((LEFT(B2002,(FIND("-",B2002,1)-1))),Reference!$B:$B,0))),IFERROR(IF(FIND("-",B2002),"Asset Management",""),""))</f>
        <v>Asset Management</v>
      </c>
      <c r="N2002" s="14" t="str">
        <f>_xlfn.IFNA(INDEX(Reference!$M:$N,MATCH($C2002,Reference!$M:$M,0),2),"Exclude")</f>
        <v>NonUnion Labor</v>
      </c>
      <c r="O2002" s="14" t="str">
        <f>VLOOKUP(X2002,'Department Detail'!$A$2:$F$5229,5,FALSE)</f>
        <v>Business Services - Customer Services</v>
      </c>
      <c r="W2002" s="26"/>
      <c r="X2002">
        <v>2013</v>
      </c>
    </row>
    <row r="2003" spans="2:24" ht="15" thickBot="1" x14ac:dyDescent="0.35">
      <c r="B2003" s="57" t="s">
        <v>938</v>
      </c>
      <c r="C2003" s="57" t="s">
        <v>208</v>
      </c>
      <c r="D2003" s="193">
        <v>3421.55</v>
      </c>
      <c r="F2003" s="76">
        <f>IF(AND(LEFT($C2003,4)&lt;&gt;"8310")*OR(_xlfn.IFNA(MATCH(LEFT($B2003,8),Reference!$E:$E,0),0),(_xlfn.IFNA(MATCH(MID($B2003,5,4),Reference!$E:$E,0),0))),$D2003,)</f>
        <v>0</v>
      </c>
      <c r="G2003" s="76">
        <f t="shared" si="175"/>
        <v>0</v>
      </c>
      <c r="H2003" s="76">
        <f t="shared" si="176"/>
        <v>0</v>
      </c>
      <c r="I2003" s="194">
        <f>IF(AND(F2003=0,G2003=0,H2003=0,_xlfn.IFNA(MATCH(LEFT($B2003,8),Reference!$G:$G,0),0)),0,
IF(AND(F2003=0,G2003=0,H2003=0,_xlfn.IFNA(MATCH(LEFT($B2003,8),Reference!$H:$H,0),0)),$D2003,
IF(AND(F2003=0,G2003=0,H2003=0,_xlfn.IFNA(MATCH(LEFT($C2003,4),Reference!$H:$H,0),0)),$D2003,
IF((AND(F2003=0,G2003=0,H2003=0,(_xlfn.IFNA(MATCH(LEFT($B2003,4),Reference!$H:$H,0),0)))),$D2003,
IF(AND(F2003=0,G2003=0,H2003=0,_xlfn.IFNA(MATCH(MID($B2003,5,4),Reference!$H:$H,0),0),LEFT($C2003,4)&lt;&gt;"8865"),$D2003,0)))))</f>
        <v>0</v>
      </c>
      <c r="J2003" s="76">
        <f t="shared" si="177"/>
        <v>3421.55</v>
      </c>
      <c r="K2003" s="76">
        <f t="shared" si="178"/>
        <v>3421.55</v>
      </c>
      <c r="L2003" s="76">
        <f t="shared" si="179"/>
        <v>0</v>
      </c>
      <c r="M2003" s="14" t="str">
        <f>IFERROR(IFERROR(INDEX(Reference!$C:$C,MATCH(VALUE(LEFT(B2003,(FIND("-",B2003,1)-1))),Reference!$B:$B,0)),INDEX(Reference!$C:$C,MATCH((LEFT(B2003,(FIND("-",B2003,1)-1))),Reference!$B:$B,0))),IFERROR(IF(FIND("-",B2003),"Asset Management",""),""))</f>
        <v>Asset Management</v>
      </c>
      <c r="N2003" s="14" t="str">
        <f>_xlfn.IFNA(INDEX(Reference!$M:$N,MATCH($C2003,Reference!$M:$M,0),2),"Exclude")</f>
        <v>Inventory</v>
      </c>
      <c r="O2003" s="14" t="str">
        <f>VLOOKUP(X2003,'Department Detail'!$A$2:$F$5229,5,FALSE)</f>
        <v>Business Services - Customer Services</v>
      </c>
      <c r="W2003" s="26"/>
      <c r="X2003">
        <v>2013</v>
      </c>
    </row>
    <row r="2004" spans="2:24" ht="15" thickBot="1" x14ac:dyDescent="0.35">
      <c r="B2004" s="57" t="s">
        <v>938</v>
      </c>
      <c r="C2004" s="57" t="s">
        <v>182</v>
      </c>
      <c r="D2004" s="193">
        <v>712.24</v>
      </c>
      <c r="F2004" s="76">
        <f>IF(AND(LEFT($C2004,4)&lt;&gt;"8310")*OR(_xlfn.IFNA(MATCH(LEFT($B2004,8),Reference!$E:$E,0),0),(_xlfn.IFNA(MATCH(MID($B2004,5,4),Reference!$E:$E,0),0))),$D2004,)</f>
        <v>0</v>
      </c>
      <c r="G2004" s="76">
        <f t="shared" si="175"/>
        <v>0</v>
      </c>
      <c r="H2004" s="76">
        <f t="shared" si="176"/>
        <v>0</v>
      </c>
      <c r="I2004" s="194">
        <f>IF(AND(F2004=0,G2004=0,H2004=0,_xlfn.IFNA(MATCH(LEFT($B2004,8),Reference!$G:$G,0),0)),0,
IF(AND(F2004=0,G2004=0,H2004=0,_xlfn.IFNA(MATCH(LEFT($B2004,8),Reference!$H:$H,0),0)),$D2004,
IF(AND(F2004=0,G2004=0,H2004=0,_xlfn.IFNA(MATCH(LEFT($C2004,4),Reference!$H:$H,0),0)),$D2004,
IF((AND(F2004=0,G2004=0,H2004=0,(_xlfn.IFNA(MATCH(LEFT($B2004,4),Reference!$H:$H,0),0)))),$D2004,
IF(AND(F2004=0,G2004=0,H2004=0,_xlfn.IFNA(MATCH(MID($B2004,5,4),Reference!$H:$H,0),0),LEFT($C2004,4)&lt;&gt;"8865"),$D2004,0)))))</f>
        <v>0</v>
      </c>
      <c r="J2004" s="76">
        <f t="shared" si="177"/>
        <v>712.24</v>
      </c>
      <c r="K2004" s="76">
        <f t="shared" si="178"/>
        <v>712.24</v>
      </c>
      <c r="L2004" s="76">
        <f t="shared" si="179"/>
        <v>0</v>
      </c>
      <c r="M2004" s="14" t="str">
        <f>IFERROR(IFERROR(INDEX(Reference!$C:$C,MATCH(VALUE(LEFT(B2004,(FIND("-",B2004,1)-1))),Reference!$B:$B,0)),INDEX(Reference!$C:$C,MATCH((LEFT(B2004,(FIND("-",B2004,1)-1))),Reference!$B:$B,0))),IFERROR(IF(FIND("-",B2004),"Asset Management",""),""))</f>
        <v>Asset Management</v>
      </c>
      <c r="N2004" s="14" t="str">
        <f>_xlfn.IFNA(INDEX(Reference!$M:$N,MATCH($C2004,Reference!$M:$M,0),2),"Exclude")</f>
        <v>Nonlabor</v>
      </c>
      <c r="O2004" s="14" t="str">
        <f>VLOOKUP(X2004,'Department Detail'!$A$2:$F$5229,5,FALSE)</f>
        <v>Business Services - Customer Services</v>
      </c>
      <c r="W2004" s="26"/>
      <c r="X2004">
        <v>2013</v>
      </c>
    </row>
    <row r="2005" spans="2:24" ht="15" thickBot="1" x14ac:dyDescent="0.35">
      <c r="B2005" s="57" t="s">
        <v>938</v>
      </c>
      <c r="C2005" s="57" t="s">
        <v>188</v>
      </c>
      <c r="D2005" s="193">
        <v>2367.5500000000002</v>
      </c>
      <c r="F2005" s="76">
        <f>IF(AND(LEFT($C2005,4)&lt;&gt;"8310")*OR(_xlfn.IFNA(MATCH(LEFT($B2005,8),Reference!$E:$E,0),0),(_xlfn.IFNA(MATCH(MID($B2005,5,4),Reference!$E:$E,0),0))),$D2005,)</f>
        <v>0</v>
      </c>
      <c r="G2005" s="76">
        <f t="shared" si="175"/>
        <v>0</v>
      </c>
      <c r="H2005" s="76">
        <f t="shared" si="176"/>
        <v>0</v>
      </c>
      <c r="I2005" s="194">
        <f>IF(AND(F2005=0,G2005=0,H2005=0,_xlfn.IFNA(MATCH(LEFT($B2005,8),Reference!$G:$G,0),0)),0,
IF(AND(F2005=0,G2005=0,H2005=0,_xlfn.IFNA(MATCH(LEFT($B2005,8),Reference!$H:$H,0),0)),$D2005,
IF(AND(F2005=0,G2005=0,H2005=0,_xlfn.IFNA(MATCH(LEFT($C2005,4),Reference!$H:$H,0),0)),$D2005,
IF((AND(F2005=0,G2005=0,H2005=0,(_xlfn.IFNA(MATCH(LEFT($B2005,4),Reference!$H:$H,0),0)))),$D2005,
IF(AND(F2005=0,G2005=0,H2005=0,_xlfn.IFNA(MATCH(MID($B2005,5,4),Reference!$H:$H,0),0),LEFT($C2005,4)&lt;&gt;"8865"),$D2005,0)))))</f>
        <v>0</v>
      </c>
      <c r="J2005" s="76">
        <f t="shared" si="177"/>
        <v>2367.5500000000002</v>
      </c>
      <c r="K2005" s="76">
        <f t="shared" si="178"/>
        <v>2367.5500000000002</v>
      </c>
      <c r="L2005" s="76">
        <f t="shared" si="179"/>
        <v>0</v>
      </c>
      <c r="M2005" s="14" t="str">
        <f>IFERROR(IFERROR(INDEX(Reference!$C:$C,MATCH(VALUE(LEFT(B2005,(FIND("-",B2005,1)-1))),Reference!$B:$B,0)),INDEX(Reference!$C:$C,MATCH((LEFT(B2005,(FIND("-",B2005,1)-1))),Reference!$B:$B,0))),IFERROR(IF(FIND("-",B2005),"Asset Management",""),""))</f>
        <v>Asset Management</v>
      </c>
      <c r="N2005" s="14" t="str">
        <f>_xlfn.IFNA(INDEX(Reference!$M:$N,MATCH($C2005,Reference!$M:$M,0),2),"Exclude")</f>
        <v>NonUnion Labor</v>
      </c>
      <c r="O2005" s="14" t="str">
        <f>VLOOKUP(X2005,'Department Detail'!$A$2:$F$5229,5,FALSE)</f>
        <v>Business Services - Customer Services</v>
      </c>
      <c r="W2005" s="26"/>
      <c r="X2005">
        <v>2013</v>
      </c>
    </row>
    <row r="2006" spans="2:24" ht="15" thickBot="1" x14ac:dyDescent="0.35">
      <c r="B2006" s="57" t="s">
        <v>939</v>
      </c>
      <c r="C2006" s="57" t="s">
        <v>190</v>
      </c>
      <c r="D2006" s="193">
        <v>3148.5</v>
      </c>
      <c r="F2006" s="76">
        <f>IF(AND(LEFT($C2006,4)&lt;&gt;"8310")*OR(_xlfn.IFNA(MATCH(LEFT($B2006,8),Reference!$E:$E,0),0),(_xlfn.IFNA(MATCH(MID($B2006,5,4),Reference!$E:$E,0),0))),$D2006,)</f>
        <v>0</v>
      </c>
      <c r="G2006" s="76">
        <f t="shared" si="175"/>
        <v>0</v>
      </c>
      <c r="H2006" s="76">
        <f t="shared" si="176"/>
        <v>0</v>
      </c>
      <c r="I2006" s="194">
        <f>IF(AND(F2006=0,G2006=0,H2006=0,_xlfn.IFNA(MATCH(LEFT($B2006,8),Reference!$G:$G,0),0)),0,
IF(AND(F2006=0,G2006=0,H2006=0,_xlfn.IFNA(MATCH(LEFT($B2006,8),Reference!$H:$H,0),0)),$D2006,
IF(AND(F2006=0,G2006=0,H2006=0,_xlfn.IFNA(MATCH(LEFT($C2006,4),Reference!$H:$H,0),0)),$D2006,
IF((AND(F2006=0,G2006=0,H2006=0,(_xlfn.IFNA(MATCH(LEFT($B2006,4),Reference!$H:$H,0),0)))),$D2006,
IF(AND(F2006=0,G2006=0,H2006=0,_xlfn.IFNA(MATCH(MID($B2006,5,4),Reference!$H:$H,0),0),LEFT($C2006,4)&lt;&gt;"8865"),$D2006,0)))))</f>
        <v>0</v>
      </c>
      <c r="J2006" s="76">
        <f t="shared" si="177"/>
        <v>3148.5</v>
      </c>
      <c r="K2006" s="76">
        <f t="shared" si="178"/>
        <v>3148.5</v>
      </c>
      <c r="L2006" s="76">
        <f t="shared" si="179"/>
        <v>0</v>
      </c>
      <c r="M2006" s="14" t="str">
        <f>IFERROR(IFERROR(INDEX(Reference!$C:$C,MATCH(VALUE(LEFT(B2006,(FIND("-",B2006,1)-1))),Reference!$B:$B,0)),INDEX(Reference!$C:$C,MATCH((LEFT(B2006,(FIND("-",B2006,1)-1))),Reference!$B:$B,0))),IFERROR(IF(FIND("-",B2006),"Asset Management",""),""))</f>
        <v>Asset Management</v>
      </c>
      <c r="N2006" s="14" t="str">
        <f>_xlfn.IFNA(INDEX(Reference!$M:$N,MATCH($C2006,Reference!$M:$M,0),2),"Exclude")</f>
        <v>Nonlabor</v>
      </c>
      <c r="O2006" s="14" t="str">
        <f>VLOOKUP(X2006,'Department Detail'!$A$2:$F$5229,5,FALSE)</f>
        <v>Business Services - Customer Services</v>
      </c>
      <c r="W2006" s="26"/>
      <c r="X2006">
        <v>2013</v>
      </c>
    </row>
    <row r="2007" spans="2:24" ht="15" thickBot="1" x14ac:dyDescent="0.35">
      <c r="B2007" s="57" t="s">
        <v>939</v>
      </c>
      <c r="C2007" s="57" t="s">
        <v>185</v>
      </c>
      <c r="D2007" s="193">
        <v>30341.73</v>
      </c>
      <c r="F2007" s="76">
        <f>IF(AND(LEFT($C2007,4)&lt;&gt;"8310")*OR(_xlfn.IFNA(MATCH(LEFT($B2007,8),Reference!$E:$E,0),0),(_xlfn.IFNA(MATCH(MID($B2007,5,4),Reference!$E:$E,0),0))),$D2007,)</f>
        <v>0</v>
      </c>
      <c r="G2007" s="76">
        <f t="shared" ref="G2007:G2070" si="180">IF(AND(ISNUMBER(SEARCH("5024*",B2007)),(F2007=0)),D2007,)</f>
        <v>0</v>
      </c>
      <c r="H2007" s="76">
        <f t="shared" ref="H2007:H2070" si="181">IF(AND(ISNUMBER(SEARCH("5025*",B2007)),(F2007=0)),D2007,)</f>
        <v>0</v>
      </c>
      <c r="I2007" s="194">
        <f>IF(AND(F2007=0,G2007=0,H2007=0,_xlfn.IFNA(MATCH(LEFT($B2007,8),Reference!$G:$G,0),0)),0,
IF(AND(F2007=0,G2007=0,H2007=0,_xlfn.IFNA(MATCH(LEFT($B2007,8),Reference!$H:$H,0),0)),$D2007,
IF(AND(F2007=0,G2007=0,H2007=0,_xlfn.IFNA(MATCH(LEFT($C2007,4),Reference!$H:$H,0),0)),$D2007,
IF((AND(F2007=0,G2007=0,H2007=0,(_xlfn.IFNA(MATCH(LEFT($B2007,4),Reference!$H:$H,0),0)))),$D2007,
IF(AND(F2007=0,G2007=0,H2007=0,_xlfn.IFNA(MATCH(MID($B2007,5,4),Reference!$H:$H,0),0),LEFT($C2007,4)&lt;&gt;"8865"),$D2007,0)))))</f>
        <v>0</v>
      </c>
      <c r="J2007" s="76">
        <f t="shared" ref="J2007:J2070" si="182">IF(AND(F2007=0,G2007=0,H2007=0,I2007=0),D2007,)</f>
        <v>30341.73</v>
      </c>
      <c r="K2007" s="76">
        <f t="shared" ref="K2007:K2070" si="183">SUM(F2007:J2007)</f>
        <v>30341.73</v>
      </c>
      <c r="L2007" s="76">
        <f t="shared" ref="L2007:L2070" si="184">K2007-D2007</f>
        <v>0</v>
      </c>
      <c r="M2007" s="14" t="str">
        <f>IFERROR(IFERROR(INDEX(Reference!$C:$C,MATCH(VALUE(LEFT(B2007,(FIND("-",B2007,1)-1))),Reference!$B:$B,0)),INDEX(Reference!$C:$C,MATCH((LEFT(B2007,(FIND("-",B2007,1)-1))),Reference!$B:$B,0))),IFERROR(IF(FIND("-",B2007),"Asset Management",""),""))</f>
        <v>Asset Management</v>
      </c>
      <c r="N2007" s="14" t="str">
        <f>_xlfn.IFNA(INDEX(Reference!$M:$N,MATCH($C2007,Reference!$M:$M,0),2),"Exclude")</f>
        <v>NonUnion Labor</v>
      </c>
      <c r="O2007" s="14" t="str">
        <f>VLOOKUP(X2007,'Department Detail'!$A$2:$F$5229,5,FALSE)</f>
        <v>Business Services - Customer Services</v>
      </c>
      <c r="W2007" s="26"/>
      <c r="X2007">
        <v>2013</v>
      </c>
    </row>
    <row r="2008" spans="2:24" ht="15" thickBot="1" x14ac:dyDescent="0.35">
      <c r="B2008" s="57" t="s">
        <v>939</v>
      </c>
      <c r="C2008" s="57" t="s">
        <v>182</v>
      </c>
      <c r="D2008" s="193">
        <v>3500</v>
      </c>
      <c r="F2008" s="76">
        <f>IF(AND(LEFT($C2008,4)&lt;&gt;"8310")*OR(_xlfn.IFNA(MATCH(LEFT($B2008,8),Reference!$E:$E,0),0),(_xlfn.IFNA(MATCH(MID($B2008,5,4),Reference!$E:$E,0),0))),$D2008,)</f>
        <v>0</v>
      </c>
      <c r="G2008" s="76">
        <f t="shared" si="180"/>
        <v>0</v>
      </c>
      <c r="H2008" s="76">
        <f t="shared" si="181"/>
        <v>0</v>
      </c>
      <c r="I2008" s="194">
        <f>IF(AND(F2008=0,G2008=0,H2008=0,_xlfn.IFNA(MATCH(LEFT($B2008,8),Reference!$G:$G,0),0)),0,
IF(AND(F2008=0,G2008=0,H2008=0,_xlfn.IFNA(MATCH(LEFT($B2008,8),Reference!$H:$H,0),0)),$D2008,
IF(AND(F2008=0,G2008=0,H2008=0,_xlfn.IFNA(MATCH(LEFT($C2008,4),Reference!$H:$H,0),0)),$D2008,
IF((AND(F2008=0,G2008=0,H2008=0,(_xlfn.IFNA(MATCH(LEFT($B2008,4),Reference!$H:$H,0),0)))),$D2008,
IF(AND(F2008=0,G2008=0,H2008=0,_xlfn.IFNA(MATCH(MID($B2008,5,4),Reference!$H:$H,0),0),LEFT($C2008,4)&lt;&gt;"8865"),$D2008,0)))))</f>
        <v>0</v>
      </c>
      <c r="J2008" s="76">
        <f t="shared" si="182"/>
        <v>3500</v>
      </c>
      <c r="K2008" s="76">
        <f t="shared" si="183"/>
        <v>3500</v>
      </c>
      <c r="L2008" s="76">
        <f t="shared" si="184"/>
        <v>0</v>
      </c>
      <c r="M2008" s="14" t="str">
        <f>IFERROR(IFERROR(INDEX(Reference!$C:$C,MATCH(VALUE(LEFT(B2008,(FIND("-",B2008,1)-1))),Reference!$B:$B,0)),INDEX(Reference!$C:$C,MATCH((LEFT(B2008,(FIND("-",B2008,1)-1))),Reference!$B:$B,0))),IFERROR(IF(FIND("-",B2008),"Asset Management",""),""))</f>
        <v>Asset Management</v>
      </c>
      <c r="N2008" s="14" t="str">
        <f>_xlfn.IFNA(INDEX(Reference!$M:$N,MATCH($C2008,Reference!$M:$M,0),2),"Exclude")</f>
        <v>Nonlabor</v>
      </c>
      <c r="O2008" s="14" t="str">
        <f>VLOOKUP(X2008,'Department Detail'!$A$2:$F$5229,5,FALSE)</f>
        <v>Business Services - Customer Services</v>
      </c>
      <c r="W2008" s="26"/>
      <c r="X2008">
        <v>2013</v>
      </c>
    </row>
    <row r="2009" spans="2:24" ht="15" thickBot="1" x14ac:dyDescent="0.35">
      <c r="B2009" s="57" t="s">
        <v>939</v>
      </c>
      <c r="C2009" s="57" t="s">
        <v>237</v>
      </c>
      <c r="D2009" s="193">
        <v>11.36</v>
      </c>
      <c r="F2009" s="76">
        <f>IF(AND(LEFT($C2009,4)&lt;&gt;"8310")*OR(_xlfn.IFNA(MATCH(LEFT($B2009,8),Reference!$E:$E,0),0),(_xlfn.IFNA(MATCH(MID($B2009,5,4),Reference!$E:$E,0),0))),$D2009,)</f>
        <v>0</v>
      </c>
      <c r="G2009" s="76">
        <f t="shared" si="180"/>
        <v>0</v>
      </c>
      <c r="H2009" s="76">
        <f t="shared" si="181"/>
        <v>0</v>
      </c>
      <c r="I2009" s="194">
        <f>IF(AND(F2009=0,G2009=0,H2009=0,_xlfn.IFNA(MATCH(LEFT($B2009,8),Reference!$G:$G,0),0)),0,
IF(AND(F2009=0,G2009=0,H2009=0,_xlfn.IFNA(MATCH(LEFT($B2009,8),Reference!$H:$H,0),0)),$D2009,
IF(AND(F2009=0,G2009=0,H2009=0,_xlfn.IFNA(MATCH(LEFT($C2009,4),Reference!$H:$H,0),0)),$D2009,
IF((AND(F2009=0,G2009=0,H2009=0,(_xlfn.IFNA(MATCH(LEFT($B2009,4),Reference!$H:$H,0),0)))),$D2009,
IF(AND(F2009=0,G2009=0,H2009=0,_xlfn.IFNA(MATCH(MID($B2009,5,4),Reference!$H:$H,0),0),LEFT($C2009,4)&lt;&gt;"8865"),$D2009,0)))))</f>
        <v>0</v>
      </c>
      <c r="J2009" s="76">
        <f t="shared" si="182"/>
        <v>11.36</v>
      </c>
      <c r="K2009" s="76">
        <f t="shared" si="183"/>
        <v>11.36</v>
      </c>
      <c r="L2009" s="76">
        <f t="shared" si="184"/>
        <v>0</v>
      </c>
      <c r="M2009" s="14" t="str">
        <f>IFERROR(IFERROR(INDEX(Reference!$C:$C,MATCH(VALUE(LEFT(B2009,(FIND("-",B2009,1)-1))),Reference!$B:$B,0)),INDEX(Reference!$C:$C,MATCH((LEFT(B2009,(FIND("-",B2009,1)-1))),Reference!$B:$B,0))),IFERROR(IF(FIND("-",B2009),"Asset Management",""),""))</f>
        <v>Asset Management</v>
      </c>
      <c r="N2009" s="14" t="str">
        <f>_xlfn.IFNA(INDEX(Reference!$M:$N,MATCH($C2009,Reference!$M:$M,0),2),"Exclude")</f>
        <v>Inventory</v>
      </c>
      <c r="O2009" s="14" t="str">
        <f>VLOOKUP(X2009,'Department Detail'!$A$2:$F$5229,5,FALSE)</f>
        <v>Business Services - Customer Services</v>
      </c>
      <c r="W2009" s="26"/>
      <c r="X2009">
        <v>2013</v>
      </c>
    </row>
    <row r="2010" spans="2:24" ht="15" thickBot="1" x14ac:dyDescent="0.35">
      <c r="B2010" s="57" t="s">
        <v>939</v>
      </c>
      <c r="C2010" s="57" t="s">
        <v>234</v>
      </c>
      <c r="D2010" s="193">
        <v>532.71</v>
      </c>
      <c r="F2010" s="76">
        <f>IF(AND(LEFT($C2010,4)&lt;&gt;"8310")*OR(_xlfn.IFNA(MATCH(LEFT($B2010,8),Reference!$E:$E,0),0),(_xlfn.IFNA(MATCH(MID($B2010,5,4),Reference!$E:$E,0),0))),$D2010,)</f>
        <v>0</v>
      </c>
      <c r="G2010" s="76">
        <f t="shared" si="180"/>
        <v>0</v>
      </c>
      <c r="H2010" s="76">
        <f t="shared" si="181"/>
        <v>0</v>
      </c>
      <c r="I2010" s="194">
        <f>IF(AND(F2010=0,G2010=0,H2010=0,_xlfn.IFNA(MATCH(LEFT($B2010,8),Reference!$G:$G,0),0)),0,
IF(AND(F2010=0,G2010=0,H2010=0,_xlfn.IFNA(MATCH(LEFT($B2010,8),Reference!$H:$H,0),0)),$D2010,
IF(AND(F2010=0,G2010=0,H2010=0,_xlfn.IFNA(MATCH(LEFT($C2010,4),Reference!$H:$H,0),0)),$D2010,
IF((AND(F2010=0,G2010=0,H2010=0,(_xlfn.IFNA(MATCH(LEFT($B2010,4),Reference!$H:$H,0),0)))),$D2010,
IF(AND(F2010=0,G2010=0,H2010=0,_xlfn.IFNA(MATCH(MID($B2010,5,4),Reference!$H:$H,0),0),LEFT($C2010,4)&lt;&gt;"8865"),$D2010,0)))))</f>
        <v>0</v>
      </c>
      <c r="J2010" s="76">
        <f t="shared" si="182"/>
        <v>532.71</v>
      </c>
      <c r="K2010" s="76">
        <f t="shared" si="183"/>
        <v>532.71</v>
      </c>
      <c r="L2010" s="76">
        <f t="shared" si="184"/>
        <v>0</v>
      </c>
      <c r="M2010" s="14" t="str">
        <f>IFERROR(IFERROR(INDEX(Reference!$C:$C,MATCH(VALUE(LEFT(B2010,(FIND("-",B2010,1)-1))),Reference!$B:$B,0)),INDEX(Reference!$C:$C,MATCH((LEFT(B2010,(FIND("-",B2010,1)-1))),Reference!$B:$B,0))),IFERROR(IF(FIND("-",B2010),"Asset Management",""),""))</f>
        <v>Asset Management</v>
      </c>
      <c r="N2010" s="14" t="str">
        <f>_xlfn.IFNA(INDEX(Reference!$M:$N,MATCH($C2010,Reference!$M:$M,0),2),"Exclude")</f>
        <v>Nonlabor</v>
      </c>
      <c r="O2010" s="14" t="str">
        <f>VLOOKUP(X2010,'Department Detail'!$A$2:$F$5229,5,FALSE)</f>
        <v>Business Services - Customer Services</v>
      </c>
      <c r="W2010" s="26"/>
      <c r="X2010">
        <v>2013</v>
      </c>
    </row>
    <row r="2011" spans="2:24" ht="15" thickBot="1" x14ac:dyDescent="0.35">
      <c r="B2011" s="57" t="s">
        <v>939</v>
      </c>
      <c r="C2011" s="57" t="s">
        <v>188</v>
      </c>
      <c r="D2011" s="193">
        <v>6163.4099999999989</v>
      </c>
      <c r="F2011" s="76">
        <f>IF(AND(LEFT($C2011,4)&lt;&gt;"8310")*OR(_xlfn.IFNA(MATCH(LEFT($B2011,8),Reference!$E:$E,0),0),(_xlfn.IFNA(MATCH(MID($B2011,5,4),Reference!$E:$E,0),0))),$D2011,)</f>
        <v>0</v>
      </c>
      <c r="G2011" s="76">
        <f t="shared" si="180"/>
        <v>0</v>
      </c>
      <c r="H2011" s="76">
        <f t="shared" si="181"/>
        <v>0</v>
      </c>
      <c r="I2011" s="194">
        <f>IF(AND(F2011=0,G2011=0,H2011=0,_xlfn.IFNA(MATCH(LEFT($B2011,8),Reference!$G:$G,0),0)),0,
IF(AND(F2011=0,G2011=0,H2011=0,_xlfn.IFNA(MATCH(LEFT($B2011,8),Reference!$H:$H,0),0)),$D2011,
IF(AND(F2011=0,G2011=0,H2011=0,_xlfn.IFNA(MATCH(LEFT($C2011,4),Reference!$H:$H,0),0)),$D2011,
IF((AND(F2011=0,G2011=0,H2011=0,(_xlfn.IFNA(MATCH(LEFT($B2011,4),Reference!$H:$H,0),0)))),$D2011,
IF(AND(F2011=0,G2011=0,H2011=0,_xlfn.IFNA(MATCH(MID($B2011,5,4),Reference!$H:$H,0),0),LEFT($C2011,4)&lt;&gt;"8865"),$D2011,0)))))</f>
        <v>0</v>
      </c>
      <c r="J2011" s="76">
        <f t="shared" si="182"/>
        <v>6163.4099999999989</v>
      </c>
      <c r="K2011" s="76">
        <f t="shared" si="183"/>
        <v>6163.4099999999989</v>
      </c>
      <c r="L2011" s="76">
        <f t="shared" si="184"/>
        <v>0</v>
      </c>
      <c r="M2011" s="14" t="str">
        <f>IFERROR(IFERROR(INDEX(Reference!$C:$C,MATCH(VALUE(LEFT(B2011,(FIND("-",B2011,1)-1))),Reference!$B:$B,0)),INDEX(Reference!$C:$C,MATCH((LEFT(B2011,(FIND("-",B2011,1)-1))),Reference!$B:$B,0))),IFERROR(IF(FIND("-",B2011),"Asset Management",""),""))</f>
        <v>Asset Management</v>
      </c>
      <c r="N2011" s="14" t="str">
        <f>_xlfn.IFNA(INDEX(Reference!$M:$N,MATCH($C2011,Reference!$M:$M,0),2),"Exclude")</f>
        <v>NonUnion Labor</v>
      </c>
      <c r="O2011" s="14" t="str">
        <f>VLOOKUP(X2011,'Department Detail'!$A$2:$F$5229,5,FALSE)</f>
        <v>Business Services - Customer Services</v>
      </c>
      <c r="W2011" s="26"/>
      <c r="X2011">
        <v>2013</v>
      </c>
    </row>
    <row r="2012" spans="2:24" ht="15" thickBot="1" x14ac:dyDescent="0.35">
      <c r="B2012" s="57" t="s">
        <v>940</v>
      </c>
      <c r="C2012" s="57" t="s">
        <v>185</v>
      </c>
      <c r="D2012" s="193">
        <v>18374.89</v>
      </c>
      <c r="F2012" s="76">
        <f>IF(AND(LEFT($C2012,4)&lt;&gt;"8310")*OR(_xlfn.IFNA(MATCH(LEFT($B2012,8),Reference!$E:$E,0),0),(_xlfn.IFNA(MATCH(MID($B2012,5,4),Reference!$E:$E,0),0))),$D2012,)</f>
        <v>0</v>
      </c>
      <c r="G2012" s="76">
        <f t="shared" si="180"/>
        <v>0</v>
      </c>
      <c r="H2012" s="76">
        <f t="shared" si="181"/>
        <v>0</v>
      </c>
      <c r="I2012" s="194">
        <f>IF(AND(F2012=0,G2012=0,H2012=0,_xlfn.IFNA(MATCH(LEFT($B2012,8),Reference!$G:$G,0),0)),0,
IF(AND(F2012=0,G2012=0,H2012=0,_xlfn.IFNA(MATCH(LEFT($B2012,8),Reference!$H:$H,0),0)),$D2012,
IF(AND(F2012=0,G2012=0,H2012=0,_xlfn.IFNA(MATCH(LEFT($C2012,4),Reference!$H:$H,0),0)),$D2012,
IF((AND(F2012=0,G2012=0,H2012=0,(_xlfn.IFNA(MATCH(LEFT($B2012,4),Reference!$H:$H,0),0)))),$D2012,
IF(AND(F2012=0,G2012=0,H2012=0,_xlfn.IFNA(MATCH(MID($B2012,5,4),Reference!$H:$H,0),0),LEFT($C2012,4)&lt;&gt;"8865"),$D2012,0)))))</f>
        <v>0</v>
      </c>
      <c r="J2012" s="76">
        <f t="shared" si="182"/>
        <v>18374.89</v>
      </c>
      <c r="K2012" s="76">
        <f t="shared" si="183"/>
        <v>18374.89</v>
      </c>
      <c r="L2012" s="76">
        <f t="shared" si="184"/>
        <v>0</v>
      </c>
      <c r="M2012" s="14" t="str">
        <f>IFERROR(IFERROR(INDEX(Reference!$C:$C,MATCH(VALUE(LEFT(B2012,(FIND("-",B2012,1)-1))),Reference!$B:$B,0)),INDEX(Reference!$C:$C,MATCH((LEFT(B2012,(FIND("-",B2012,1)-1))),Reference!$B:$B,0))),IFERROR(IF(FIND("-",B2012),"Asset Management",""),""))</f>
        <v>Asset Management</v>
      </c>
      <c r="N2012" s="14" t="str">
        <f>_xlfn.IFNA(INDEX(Reference!$M:$N,MATCH($C2012,Reference!$M:$M,0),2),"Exclude")</f>
        <v>NonUnion Labor</v>
      </c>
      <c r="O2012" s="14" t="str">
        <f>VLOOKUP(X2012,'Department Detail'!$A$2:$F$5229,5,FALSE)</f>
        <v>Business Services - Customer Services</v>
      </c>
      <c r="W2012" s="26"/>
      <c r="X2012">
        <v>2013</v>
      </c>
    </row>
    <row r="2013" spans="2:24" ht="15" thickBot="1" x14ac:dyDescent="0.35">
      <c r="B2013" s="57" t="s">
        <v>940</v>
      </c>
      <c r="C2013" s="57" t="s">
        <v>233</v>
      </c>
      <c r="D2013" s="193">
        <v>6352.79</v>
      </c>
      <c r="F2013" s="76">
        <f>IF(AND(LEFT($C2013,4)&lt;&gt;"8310")*OR(_xlfn.IFNA(MATCH(LEFT($B2013,8),Reference!$E:$E,0),0),(_xlfn.IFNA(MATCH(MID($B2013,5,4),Reference!$E:$E,0),0))),$D2013,)</f>
        <v>0</v>
      </c>
      <c r="G2013" s="76">
        <f t="shared" si="180"/>
        <v>0</v>
      </c>
      <c r="H2013" s="76">
        <f t="shared" si="181"/>
        <v>0</v>
      </c>
      <c r="I2013" s="194">
        <f>IF(AND(F2013=0,G2013=0,H2013=0,_xlfn.IFNA(MATCH(LEFT($B2013,8),Reference!$G:$G,0),0)),0,
IF(AND(F2013=0,G2013=0,H2013=0,_xlfn.IFNA(MATCH(LEFT($B2013,8),Reference!$H:$H,0),0)),$D2013,
IF(AND(F2013=0,G2013=0,H2013=0,_xlfn.IFNA(MATCH(LEFT($C2013,4),Reference!$H:$H,0),0)),$D2013,
IF((AND(F2013=0,G2013=0,H2013=0,(_xlfn.IFNA(MATCH(LEFT($B2013,4),Reference!$H:$H,0),0)))),$D2013,
IF(AND(F2013=0,G2013=0,H2013=0,_xlfn.IFNA(MATCH(MID($B2013,5,4),Reference!$H:$H,0),0),LEFT($C2013,4)&lt;&gt;"8865"),$D2013,0)))))</f>
        <v>0</v>
      </c>
      <c r="J2013" s="76">
        <f t="shared" si="182"/>
        <v>6352.79</v>
      </c>
      <c r="K2013" s="76">
        <f t="shared" si="183"/>
        <v>6352.79</v>
      </c>
      <c r="L2013" s="76">
        <f t="shared" si="184"/>
        <v>0</v>
      </c>
      <c r="M2013" s="14" t="str">
        <f>IFERROR(IFERROR(INDEX(Reference!$C:$C,MATCH(VALUE(LEFT(B2013,(FIND("-",B2013,1)-1))),Reference!$B:$B,0)),INDEX(Reference!$C:$C,MATCH((LEFT(B2013,(FIND("-",B2013,1)-1))),Reference!$B:$B,0))),IFERROR(IF(FIND("-",B2013),"Asset Management",""),""))</f>
        <v>Asset Management</v>
      </c>
      <c r="N2013" s="14" t="str">
        <f>_xlfn.IFNA(INDEX(Reference!$M:$N,MATCH($C2013,Reference!$M:$M,0),2),"Exclude")</f>
        <v>Nonlabor</v>
      </c>
      <c r="O2013" s="14" t="str">
        <f>VLOOKUP(X2013,'Department Detail'!$A$2:$F$5229,5,FALSE)</f>
        <v>Business Services - Business Support &amp; IT</v>
      </c>
      <c r="W2013" s="26"/>
      <c r="X2013">
        <v>2012</v>
      </c>
    </row>
    <row r="2014" spans="2:24" ht="15" thickBot="1" x14ac:dyDescent="0.35">
      <c r="B2014" s="57" t="s">
        <v>940</v>
      </c>
      <c r="C2014" s="57" t="s">
        <v>234</v>
      </c>
      <c r="D2014" s="193">
        <v>533.35</v>
      </c>
      <c r="F2014" s="76">
        <f>IF(AND(LEFT($C2014,4)&lt;&gt;"8310")*OR(_xlfn.IFNA(MATCH(LEFT($B2014,8),Reference!$E:$E,0),0),(_xlfn.IFNA(MATCH(MID($B2014,5,4),Reference!$E:$E,0),0))),$D2014,)</f>
        <v>0</v>
      </c>
      <c r="G2014" s="76">
        <f t="shared" si="180"/>
        <v>0</v>
      </c>
      <c r="H2014" s="76">
        <f t="shared" si="181"/>
        <v>0</v>
      </c>
      <c r="I2014" s="194">
        <f>IF(AND(F2014=0,G2014=0,H2014=0,_xlfn.IFNA(MATCH(LEFT($B2014,8),Reference!$G:$G,0),0)),0,
IF(AND(F2014=0,G2014=0,H2014=0,_xlfn.IFNA(MATCH(LEFT($B2014,8),Reference!$H:$H,0),0)),$D2014,
IF(AND(F2014=0,G2014=0,H2014=0,_xlfn.IFNA(MATCH(LEFT($C2014,4),Reference!$H:$H,0),0)),$D2014,
IF((AND(F2014=0,G2014=0,H2014=0,(_xlfn.IFNA(MATCH(LEFT($B2014,4),Reference!$H:$H,0),0)))),$D2014,
IF(AND(F2014=0,G2014=0,H2014=0,_xlfn.IFNA(MATCH(MID($B2014,5,4),Reference!$H:$H,0),0),LEFT($C2014,4)&lt;&gt;"8865"),$D2014,0)))))</f>
        <v>0</v>
      </c>
      <c r="J2014" s="76">
        <f t="shared" si="182"/>
        <v>533.35</v>
      </c>
      <c r="K2014" s="76">
        <f t="shared" si="183"/>
        <v>533.35</v>
      </c>
      <c r="L2014" s="76">
        <f t="shared" si="184"/>
        <v>0</v>
      </c>
      <c r="M2014" s="14" t="str">
        <f>IFERROR(IFERROR(INDEX(Reference!$C:$C,MATCH(VALUE(LEFT(B2014,(FIND("-",B2014,1)-1))),Reference!$B:$B,0)),INDEX(Reference!$C:$C,MATCH((LEFT(B2014,(FIND("-",B2014,1)-1))),Reference!$B:$B,0))),IFERROR(IF(FIND("-",B2014),"Asset Management",""),""))</f>
        <v>Asset Management</v>
      </c>
      <c r="N2014" s="14" t="str">
        <f>_xlfn.IFNA(INDEX(Reference!$M:$N,MATCH($C2014,Reference!$M:$M,0),2),"Exclude")</f>
        <v>Nonlabor</v>
      </c>
      <c r="O2014" s="14" t="str">
        <f>VLOOKUP(X2014,'Department Detail'!$A$2:$F$5229,5,FALSE)</f>
        <v>Business Services - Business Support &amp; IT</v>
      </c>
      <c r="W2014" s="26"/>
      <c r="X2014">
        <v>5037</v>
      </c>
    </row>
    <row r="2015" spans="2:24" ht="15" thickBot="1" x14ac:dyDescent="0.35">
      <c r="B2015" s="57" t="s">
        <v>940</v>
      </c>
      <c r="C2015" s="57" t="s">
        <v>188</v>
      </c>
      <c r="D2015" s="193">
        <v>968.14</v>
      </c>
      <c r="F2015" s="76">
        <f>IF(AND(LEFT($C2015,4)&lt;&gt;"8310")*OR(_xlfn.IFNA(MATCH(LEFT($B2015,8),Reference!$E:$E,0),0),(_xlfn.IFNA(MATCH(MID($B2015,5,4),Reference!$E:$E,0),0))),$D2015,)</f>
        <v>0</v>
      </c>
      <c r="G2015" s="76">
        <f t="shared" si="180"/>
        <v>0</v>
      </c>
      <c r="H2015" s="76">
        <f t="shared" si="181"/>
        <v>0</v>
      </c>
      <c r="I2015" s="194">
        <f>IF(AND(F2015=0,G2015=0,H2015=0,_xlfn.IFNA(MATCH(LEFT($B2015,8),Reference!$G:$G,0),0)),0,
IF(AND(F2015=0,G2015=0,H2015=0,_xlfn.IFNA(MATCH(LEFT($B2015,8),Reference!$H:$H,0),0)),$D2015,
IF(AND(F2015=0,G2015=0,H2015=0,_xlfn.IFNA(MATCH(LEFT($C2015,4),Reference!$H:$H,0),0)),$D2015,
IF((AND(F2015=0,G2015=0,H2015=0,(_xlfn.IFNA(MATCH(LEFT($B2015,4),Reference!$H:$H,0),0)))),$D2015,
IF(AND(F2015=0,G2015=0,H2015=0,_xlfn.IFNA(MATCH(MID($B2015,5,4),Reference!$H:$H,0),0),LEFT($C2015,4)&lt;&gt;"8865"),$D2015,0)))))</f>
        <v>0</v>
      </c>
      <c r="J2015" s="76">
        <f t="shared" si="182"/>
        <v>968.14</v>
      </c>
      <c r="K2015" s="76">
        <f t="shared" si="183"/>
        <v>968.14</v>
      </c>
      <c r="L2015" s="76">
        <f t="shared" si="184"/>
        <v>0</v>
      </c>
      <c r="M2015" s="14" t="str">
        <f>IFERROR(IFERROR(INDEX(Reference!$C:$C,MATCH(VALUE(LEFT(B2015,(FIND("-",B2015,1)-1))),Reference!$B:$B,0)),INDEX(Reference!$C:$C,MATCH((LEFT(B2015,(FIND("-",B2015,1)-1))),Reference!$B:$B,0))),IFERROR(IF(FIND("-",B2015),"Asset Management",""),""))</f>
        <v>Asset Management</v>
      </c>
      <c r="N2015" s="14" t="str">
        <f>_xlfn.IFNA(INDEX(Reference!$M:$N,MATCH($C2015,Reference!$M:$M,0),2),"Exclude")</f>
        <v>NonUnion Labor</v>
      </c>
      <c r="O2015" s="14" t="str">
        <f>VLOOKUP(X2015,'Department Detail'!$A$2:$F$5229,5,FALSE)</f>
        <v>Business Services - Business Support &amp; IT</v>
      </c>
      <c r="W2015" s="26"/>
      <c r="X2015">
        <v>5037</v>
      </c>
    </row>
    <row r="2016" spans="2:24" ht="15" thickBot="1" x14ac:dyDescent="0.35">
      <c r="B2016" s="57" t="s">
        <v>941</v>
      </c>
      <c r="C2016" s="57" t="s">
        <v>190</v>
      </c>
      <c r="D2016" s="193">
        <v>3948.87</v>
      </c>
      <c r="F2016" s="76">
        <f>IF(AND(LEFT($C2016,4)&lt;&gt;"8310")*OR(_xlfn.IFNA(MATCH(LEFT($B2016,8),Reference!$E:$E,0),0),(_xlfn.IFNA(MATCH(MID($B2016,5,4),Reference!$E:$E,0),0))),$D2016,)</f>
        <v>0</v>
      </c>
      <c r="G2016" s="76">
        <f t="shared" si="180"/>
        <v>0</v>
      </c>
      <c r="H2016" s="76">
        <f t="shared" si="181"/>
        <v>0</v>
      </c>
      <c r="I2016" s="194">
        <f>IF(AND(F2016=0,G2016=0,H2016=0,_xlfn.IFNA(MATCH(LEFT($B2016,8),Reference!$G:$G,0),0)),0,
IF(AND(F2016=0,G2016=0,H2016=0,_xlfn.IFNA(MATCH(LEFT($B2016,8),Reference!$H:$H,0),0)),$D2016,
IF(AND(F2016=0,G2016=0,H2016=0,_xlfn.IFNA(MATCH(LEFT($C2016,4),Reference!$H:$H,0),0)),$D2016,
IF((AND(F2016=0,G2016=0,H2016=0,(_xlfn.IFNA(MATCH(LEFT($B2016,4),Reference!$H:$H,0),0)))),$D2016,
IF(AND(F2016=0,G2016=0,H2016=0,_xlfn.IFNA(MATCH(MID($B2016,5,4),Reference!$H:$H,0),0),LEFT($C2016,4)&lt;&gt;"8865"),$D2016,0)))))</f>
        <v>0</v>
      </c>
      <c r="J2016" s="76">
        <f t="shared" si="182"/>
        <v>3948.87</v>
      </c>
      <c r="K2016" s="76">
        <f t="shared" si="183"/>
        <v>3948.87</v>
      </c>
      <c r="L2016" s="76">
        <f t="shared" si="184"/>
        <v>0</v>
      </c>
      <c r="M2016" s="14" t="str">
        <f>IFERROR(IFERROR(INDEX(Reference!$C:$C,MATCH(VALUE(LEFT(B2016,(FIND("-",B2016,1)-1))),Reference!$B:$B,0)),INDEX(Reference!$C:$C,MATCH((LEFT(B2016,(FIND("-",B2016,1)-1))),Reference!$B:$B,0))),IFERROR(IF(FIND("-",B2016),"Asset Management",""),""))</f>
        <v>Asset Management</v>
      </c>
      <c r="N2016" s="14" t="str">
        <f>_xlfn.IFNA(INDEX(Reference!$M:$N,MATCH($C2016,Reference!$M:$M,0),2),"Exclude")</f>
        <v>Nonlabor</v>
      </c>
      <c r="O2016" s="14" t="str">
        <f>VLOOKUP(X2016,'Department Detail'!$A$2:$F$5229,5,FALSE)</f>
        <v>Business Services - Business Support &amp; IT</v>
      </c>
      <c r="W2016" s="26"/>
      <c r="X2016">
        <v>5037</v>
      </c>
    </row>
    <row r="2017" spans="2:24" ht="15" thickBot="1" x14ac:dyDescent="0.35">
      <c r="B2017" s="57" t="s">
        <v>941</v>
      </c>
      <c r="C2017" s="57" t="s">
        <v>185</v>
      </c>
      <c r="D2017" s="193">
        <v>330</v>
      </c>
      <c r="F2017" s="76">
        <f>IF(AND(LEFT($C2017,4)&lt;&gt;"8310")*OR(_xlfn.IFNA(MATCH(LEFT($B2017,8),Reference!$E:$E,0),0),(_xlfn.IFNA(MATCH(MID($B2017,5,4),Reference!$E:$E,0),0))),$D2017,)</f>
        <v>0</v>
      </c>
      <c r="G2017" s="76">
        <f t="shared" si="180"/>
        <v>0</v>
      </c>
      <c r="H2017" s="76">
        <f t="shared" si="181"/>
        <v>0</v>
      </c>
      <c r="I2017" s="194">
        <f>IF(AND(F2017=0,G2017=0,H2017=0,_xlfn.IFNA(MATCH(LEFT($B2017,8),Reference!$G:$G,0),0)),0,
IF(AND(F2017=0,G2017=0,H2017=0,_xlfn.IFNA(MATCH(LEFT($B2017,8),Reference!$H:$H,0),0)),$D2017,
IF(AND(F2017=0,G2017=0,H2017=0,_xlfn.IFNA(MATCH(LEFT($C2017,4),Reference!$H:$H,0),0)),$D2017,
IF((AND(F2017=0,G2017=0,H2017=0,(_xlfn.IFNA(MATCH(LEFT($B2017,4),Reference!$H:$H,0),0)))),$D2017,
IF(AND(F2017=0,G2017=0,H2017=0,_xlfn.IFNA(MATCH(MID($B2017,5,4),Reference!$H:$H,0),0),LEFT($C2017,4)&lt;&gt;"8865"),$D2017,0)))))</f>
        <v>0</v>
      </c>
      <c r="J2017" s="76">
        <f t="shared" si="182"/>
        <v>330</v>
      </c>
      <c r="K2017" s="76">
        <f t="shared" si="183"/>
        <v>330</v>
      </c>
      <c r="L2017" s="76">
        <f t="shared" si="184"/>
        <v>0</v>
      </c>
      <c r="M2017" s="14" t="str">
        <f>IFERROR(IFERROR(INDEX(Reference!$C:$C,MATCH(VALUE(LEFT(B2017,(FIND("-",B2017,1)-1))),Reference!$B:$B,0)),INDEX(Reference!$C:$C,MATCH((LEFT(B2017,(FIND("-",B2017,1)-1))),Reference!$B:$B,0))),IFERROR(IF(FIND("-",B2017),"Asset Management",""),""))</f>
        <v>Asset Management</v>
      </c>
      <c r="N2017" s="14" t="str">
        <f>_xlfn.IFNA(INDEX(Reference!$M:$N,MATCH($C2017,Reference!$M:$M,0),2),"Exclude")</f>
        <v>NonUnion Labor</v>
      </c>
      <c r="O2017" s="14" t="str">
        <f>VLOOKUP(X2017,'Department Detail'!$A$2:$F$5229,5,FALSE)</f>
        <v>Business Services - Business Support &amp; IT</v>
      </c>
      <c r="W2017" s="26"/>
      <c r="X2017">
        <v>5037</v>
      </c>
    </row>
    <row r="2018" spans="2:24" ht="15" thickBot="1" x14ac:dyDescent="0.35">
      <c r="B2018" s="57" t="s">
        <v>942</v>
      </c>
      <c r="C2018" s="57" t="s">
        <v>186</v>
      </c>
      <c r="D2018" s="193">
        <v>199.32</v>
      </c>
      <c r="F2018" s="76">
        <f>IF(AND(LEFT($C2018,4)&lt;&gt;"8310")*OR(_xlfn.IFNA(MATCH(LEFT($B2018,8),Reference!$E:$E,0),0),(_xlfn.IFNA(MATCH(MID($B2018,5,4),Reference!$E:$E,0),0))),$D2018,)</f>
        <v>0</v>
      </c>
      <c r="G2018" s="76">
        <f t="shared" si="180"/>
        <v>0</v>
      </c>
      <c r="H2018" s="76">
        <f t="shared" si="181"/>
        <v>0</v>
      </c>
      <c r="I2018" s="194">
        <f>IF(AND(F2018=0,G2018=0,H2018=0,_xlfn.IFNA(MATCH(LEFT($B2018,8),Reference!$G:$G,0),0)),0,
IF(AND(F2018=0,G2018=0,H2018=0,_xlfn.IFNA(MATCH(LEFT($B2018,8),Reference!$H:$H,0),0)),$D2018,
IF(AND(F2018=0,G2018=0,H2018=0,_xlfn.IFNA(MATCH(LEFT($C2018,4),Reference!$H:$H,0),0)),$D2018,
IF((AND(F2018=0,G2018=0,H2018=0,(_xlfn.IFNA(MATCH(LEFT($B2018,4),Reference!$H:$H,0),0)))),$D2018,
IF(AND(F2018=0,G2018=0,H2018=0,_xlfn.IFNA(MATCH(MID($B2018,5,4),Reference!$H:$H,0),0),LEFT($C2018,4)&lt;&gt;"8865"),$D2018,0)))))</f>
        <v>0</v>
      </c>
      <c r="J2018" s="76">
        <f t="shared" si="182"/>
        <v>199.32</v>
      </c>
      <c r="K2018" s="76">
        <f t="shared" si="183"/>
        <v>199.32</v>
      </c>
      <c r="L2018" s="76">
        <f t="shared" si="184"/>
        <v>0</v>
      </c>
      <c r="M2018" s="14" t="str">
        <f>IFERROR(IFERROR(INDEX(Reference!$C:$C,MATCH(VALUE(LEFT(B2018,(FIND("-",B2018,1)-1))),Reference!$B:$B,0)),INDEX(Reference!$C:$C,MATCH((LEFT(B2018,(FIND("-",B2018,1)-1))),Reference!$B:$B,0))),IFERROR(IF(FIND("-",B2018),"Asset Management",""),""))</f>
        <v>Asset Management</v>
      </c>
      <c r="N2018" s="14" t="str">
        <f>_xlfn.IFNA(INDEX(Reference!$M:$N,MATCH($C2018,Reference!$M:$M,0),2),"Exclude")</f>
        <v>Union Labor</v>
      </c>
      <c r="O2018" s="14" t="str">
        <f>VLOOKUP(X2018,'Department Detail'!$A$2:$F$5229,5,FALSE)</f>
        <v>Business Services - Business Support &amp; IT</v>
      </c>
      <c r="W2018" s="26"/>
      <c r="X2018">
        <v>5037</v>
      </c>
    </row>
    <row r="2019" spans="2:24" ht="15" thickBot="1" x14ac:dyDescent="0.35">
      <c r="B2019" s="57" t="s">
        <v>942</v>
      </c>
      <c r="C2019" s="57" t="s">
        <v>191</v>
      </c>
      <c r="D2019" s="193">
        <v>14.6</v>
      </c>
      <c r="F2019" s="76">
        <f>IF(AND(LEFT($C2019,4)&lt;&gt;"8310")*OR(_xlfn.IFNA(MATCH(LEFT($B2019,8),Reference!$E:$E,0),0),(_xlfn.IFNA(MATCH(MID($B2019,5,4),Reference!$E:$E,0),0))),$D2019,)</f>
        <v>0</v>
      </c>
      <c r="G2019" s="76">
        <f t="shared" si="180"/>
        <v>0</v>
      </c>
      <c r="H2019" s="76">
        <f t="shared" si="181"/>
        <v>0</v>
      </c>
      <c r="I2019" s="194">
        <f>IF(AND(F2019=0,G2019=0,H2019=0,_xlfn.IFNA(MATCH(LEFT($B2019,8),Reference!$G:$G,0),0)),0,
IF(AND(F2019=0,G2019=0,H2019=0,_xlfn.IFNA(MATCH(LEFT($B2019,8),Reference!$H:$H,0),0)),$D2019,
IF(AND(F2019=0,G2019=0,H2019=0,_xlfn.IFNA(MATCH(LEFT($C2019,4),Reference!$H:$H,0),0)),$D2019,
IF((AND(F2019=0,G2019=0,H2019=0,(_xlfn.IFNA(MATCH(LEFT($B2019,4),Reference!$H:$H,0),0)))),$D2019,
IF(AND(F2019=0,G2019=0,H2019=0,_xlfn.IFNA(MATCH(MID($B2019,5,4),Reference!$H:$H,0),0),LEFT($C2019,4)&lt;&gt;"8865"),$D2019,0)))))</f>
        <v>0</v>
      </c>
      <c r="J2019" s="76">
        <f t="shared" si="182"/>
        <v>14.6</v>
      </c>
      <c r="K2019" s="76">
        <f t="shared" si="183"/>
        <v>14.6</v>
      </c>
      <c r="L2019" s="76">
        <f t="shared" si="184"/>
        <v>0</v>
      </c>
      <c r="M2019" s="14" t="str">
        <f>IFERROR(IFERROR(INDEX(Reference!$C:$C,MATCH(VALUE(LEFT(B2019,(FIND("-",B2019,1)-1))),Reference!$B:$B,0)),INDEX(Reference!$C:$C,MATCH((LEFT(B2019,(FIND("-",B2019,1)-1))),Reference!$B:$B,0))),IFERROR(IF(FIND("-",B2019),"Asset Management",""),""))</f>
        <v>Asset Management</v>
      </c>
      <c r="N2019" s="14" t="str">
        <f>_xlfn.IFNA(INDEX(Reference!$M:$N,MATCH($C2019,Reference!$M:$M,0),2),"Exclude")</f>
        <v>Union Labor</v>
      </c>
      <c r="O2019" s="14" t="str">
        <f>VLOOKUP(X2019,'Department Detail'!$A$2:$F$5229,5,FALSE)</f>
        <v>Business Services - Business Support &amp; IT</v>
      </c>
      <c r="W2019" s="26"/>
      <c r="X2019">
        <v>5037</v>
      </c>
    </row>
    <row r="2020" spans="2:24" ht="15" thickBot="1" x14ac:dyDescent="0.35">
      <c r="B2020" s="57" t="s">
        <v>943</v>
      </c>
      <c r="C2020" s="57" t="s">
        <v>186</v>
      </c>
      <c r="D2020" s="193">
        <v>1819.3</v>
      </c>
      <c r="F2020" s="76">
        <f>IF(AND(LEFT($C2020,4)&lt;&gt;"8310")*OR(_xlfn.IFNA(MATCH(LEFT($B2020,8),Reference!$E:$E,0),0),(_xlfn.IFNA(MATCH(MID($B2020,5,4),Reference!$E:$E,0),0))),$D2020,)</f>
        <v>0</v>
      </c>
      <c r="G2020" s="76">
        <f t="shared" si="180"/>
        <v>0</v>
      </c>
      <c r="H2020" s="76">
        <f t="shared" si="181"/>
        <v>0</v>
      </c>
      <c r="I2020" s="194">
        <f>IF(AND(F2020=0,G2020=0,H2020=0,_xlfn.IFNA(MATCH(LEFT($B2020,8),Reference!$G:$G,0),0)),0,
IF(AND(F2020=0,G2020=0,H2020=0,_xlfn.IFNA(MATCH(LEFT($B2020,8),Reference!$H:$H,0),0)),$D2020,
IF(AND(F2020=0,G2020=0,H2020=0,_xlfn.IFNA(MATCH(LEFT($C2020,4),Reference!$H:$H,0),0)),$D2020,
IF((AND(F2020=0,G2020=0,H2020=0,(_xlfn.IFNA(MATCH(LEFT($B2020,4),Reference!$H:$H,0),0)))),$D2020,
IF(AND(F2020=0,G2020=0,H2020=0,_xlfn.IFNA(MATCH(MID($B2020,5,4),Reference!$H:$H,0),0),LEFT($C2020,4)&lt;&gt;"8865"),$D2020,0)))))</f>
        <v>0</v>
      </c>
      <c r="J2020" s="76">
        <f t="shared" si="182"/>
        <v>1819.3</v>
      </c>
      <c r="K2020" s="76">
        <f t="shared" si="183"/>
        <v>1819.3</v>
      </c>
      <c r="L2020" s="76">
        <f t="shared" si="184"/>
        <v>0</v>
      </c>
      <c r="M2020" s="14" t="str">
        <f>IFERROR(IFERROR(INDEX(Reference!$C:$C,MATCH(VALUE(LEFT(B2020,(FIND("-",B2020,1)-1))),Reference!$B:$B,0)),INDEX(Reference!$C:$C,MATCH((LEFT(B2020,(FIND("-",B2020,1)-1))),Reference!$B:$B,0))),IFERROR(IF(FIND("-",B2020),"Asset Management",""),""))</f>
        <v>Asset Management</v>
      </c>
      <c r="N2020" s="14" t="str">
        <f>_xlfn.IFNA(INDEX(Reference!$M:$N,MATCH($C2020,Reference!$M:$M,0),2),"Exclude")</f>
        <v>Union Labor</v>
      </c>
      <c r="O2020" s="14" t="str">
        <f>VLOOKUP(X2020,'Department Detail'!$A$2:$F$5229,5,FALSE)</f>
        <v>Business Services - Business Support &amp; IT</v>
      </c>
      <c r="W2020" s="26"/>
      <c r="X2020">
        <v>5037</v>
      </c>
    </row>
    <row r="2021" spans="2:24" ht="15" thickBot="1" x14ac:dyDescent="0.35">
      <c r="B2021" s="57" t="s">
        <v>943</v>
      </c>
      <c r="C2021" s="57" t="s">
        <v>191</v>
      </c>
      <c r="D2021" s="193">
        <v>676.28</v>
      </c>
      <c r="F2021" s="76">
        <f>IF(AND(LEFT($C2021,4)&lt;&gt;"8310")*OR(_xlfn.IFNA(MATCH(LEFT($B2021,8),Reference!$E:$E,0),0),(_xlfn.IFNA(MATCH(MID($B2021,5,4),Reference!$E:$E,0),0))),$D2021,)</f>
        <v>0</v>
      </c>
      <c r="G2021" s="76">
        <f t="shared" si="180"/>
        <v>0</v>
      </c>
      <c r="H2021" s="76">
        <f t="shared" si="181"/>
        <v>0</v>
      </c>
      <c r="I2021" s="194">
        <f>IF(AND(F2021=0,G2021=0,H2021=0,_xlfn.IFNA(MATCH(LEFT($B2021,8),Reference!$G:$G,0),0)),0,
IF(AND(F2021=0,G2021=0,H2021=0,_xlfn.IFNA(MATCH(LEFT($B2021,8),Reference!$H:$H,0),0)),$D2021,
IF(AND(F2021=0,G2021=0,H2021=0,_xlfn.IFNA(MATCH(LEFT($C2021,4),Reference!$H:$H,0),0)),$D2021,
IF((AND(F2021=0,G2021=0,H2021=0,(_xlfn.IFNA(MATCH(LEFT($B2021,4),Reference!$H:$H,0),0)))),$D2021,
IF(AND(F2021=0,G2021=0,H2021=0,_xlfn.IFNA(MATCH(MID($B2021,5,4),Reference!$H:$H,0),0),LEFT($C2021,4)&lt;&gt;"8865"),$D2021,0)))))</f>
        <v>0</v>
      </c>
      <c r="J2021" s="76">
        <f t="shared" si="182"/>
        <v>676.28</v>
      </c>
      <c r="K2021" s="76">
        <f t="shared" si="183"/>
        <v>676.28</v>
      </c>
      <c r="L2021" s="76">
        <f t="shared" si="184"/>
        <v>0</v>
      </c>
      <c r="M2021" s="14" t="str">
        <f>IFERROR(IFERROR(INDEX(Reference!$C:$C,MATCH(VALUE(LEFT(B2021,(FIND("-",B2021,1)-1))),Reference!$B:$B,0)),INDEX(Reference!$C:$C,MATCH((LEFT(B2021,(FIND("-",B2021,1)-1))),Reference!$B:$B,0))),IFERROR(IF(FIND("-",B2021),"Asset Management",""),""))</f>
        <v>Asset Management</v>
      </c>
      <c r="N2021" s="14" t="str">
        <f>_xlfn.IFNA(INDEX(Reference!$M:$N,MATCH($C2021,Reference!$M:$M,0),2),"Exclude")</f>
        <v>Union Labor</v>
      </c>
      <c r="O2021" s="14" t="str">
        <f>VLOOKUP(X2021,'Department Detail'!$A$2:$F$5229,5,FALSE)</f>
        <v>Business Services - Business Support &amp; IT</v>
      </c>
      <c r="W2021" s="26"/>
      <c r="X2021">
        <v>5037</v>
      </c>
    </row>
    <row r="2022" spans="2:24" ht="15" thickBot="1" x14ac:dyDescent="0.35">
      <c r="B2022" s="57" t="s">
        <v>944</v>
      </c>
      <c r="C2022" s="57" t="s">
        <v>186</v>
      </c>
      <c r="D2022" s="193">
        <v>212.28000000000003</v>
      </c>
      <c r="F2022" s="76">
        <f>IF(AND(LEFT($C2022,4)&lt;&gt;"8310")*OR(_xlfn.IFNA(MATCH(LEFT($B2022,8),Reference!$E:$E,0),0),(_xlfn.IFNA(MATCH(MID($B2022,5,4),Reference!$E:$E,0),0))),$D2022,)</f>
        <v>0</v>
      </c>
      <c r="G2022" s="76">
        <f t="shared" si="180"/>
        <v>0</v>
      </c>
      <c r="H2022" s="76">
        <f t="shared" si="181"/>
        <v>0</v>
      </c>
      <c r="I2022" s="194">
        <f>IF(AND(F2022=0,G2022=0,H2022=0,_xlfn.IFNA(MATCH(LEFT($B2022,8),Reference!$G:$G,0),0)),0,
IF(AND(F2022=0,G2022=0,H2022=0,_xlfn.IFNA(MATCH(LEFT($B2022,8),Reference!$H:$H,0),0)),$D2022,
IF(AND(F2022=0,G2022=0,H2022=0,_xlfn.IFNA(MATCH(LEFT($C2022,4),Reference!$H:$H,0),0)),$D2022,
IF((AND(F2022=0,G2022=0,H2022=0,(_xlfn.IFNA(MATCH(LEFT($B2022,4),Reference!$H:$H,0),0)))),$D2022,
IF(AND(F2022=0,G2022=0,H2022=0,_xlfn.IFNA(MATCH(MID($B2022,5,4),Reference!$H:$H,0),0),LEFT($C2022,4)&lt;&gt;"8865"),$D2022,0)))))</f>
        <v>0</v>
      </c>
      <c r="J2022" s="76">
        <f t="shared" si="182"/>
        <v>212.28000000000003</v>
      </c>
      <c r="K2022" s="76">
        <f t="shared" si="183"/>
        <v>212.28000000000003</v>
      </c>
      <c r="L2022" s="76">
        <f t="shared" si="184"/>
        <v>0</v>
      </c>
      <c r="M2022" s="14" t="str">
        <f>IFERROR(IFERROR(INDEX(Reference!$C:$C,MATCH(VALUE(LEFT(B2022,(FIND("-",B2022,1)-1))),Reference!$B:$B,0)),INDEX(Reference!$C:$C,MATCH((LEFT(B2022,(FIND("-",B2022,1)-1))),Reference!$B:$B,0))),IFERROR(IF(FIND("-",B2022),"Asset Management",""),""))</f>
        <v>Asset Management</v>
      </c>
      <c r="N2022" s="14" t="str">
        <f>_xlfn.IFNA(INDEX(Reference!$M:$N,MATCH($C2022,Reference!$M:$M,0),2),"Exclude")</f>
        <v>Union Labor</v>
      </c>
      <c r="O2022" s="14" t="str">
        <f>VLOOKUP(X2022,'Department Detail'!$A$2:$F$5229,5,FALSE)</f>
        <v>Business Services - Business Support &amp; IT</v>
      </c>
      <c r="W2022" s="26"/>
      <c r="X2022">
        <v>5037</v>
      </c>
    </row>
    <row r="2023" spans="2:24" ht="15" thickBot="1" x14ac:dyDescent="0.35">
      <c r="B2023" s="57" t="s">
        <v>944</v>
      </c>
      <c r="C2023" s="57" t="s">
        <v>191</v>
      </c>
      <c r="D2023" s="193">
        <v>91.6</v>
      </c>
      <c r="F2023" s="76">
        <f>IF(AND(LEFT($C2023,4)&lt;&gt;"8310")*OR(_xlfn.IFNA(MATCH(LEFT($B2023,8),Reference!$E:$E,0),0),(_xlfn.IFNA(MATCH(MID($B2023,5,4),Reference!$E:$E,0),0))),$D2023,)</f>
        <v>0</v>
      </c>
      <c r="G2023" s="76">
        <f t="shared" si="180"/>
        <v>0</v>
      </c>
      <c r="H2023" s="76">
        <f t="shared" si="181"/>
        <v>0</v>
      </c>
      <c r="I2023" s="194">
        <f>IF(AND(F2023=0,G2023=0,H2023=0,_xlfn.IFNA(MATCH(LEFT($B2023,8),Reference!$G:$G,0),0)),0,
IF(AND(F2023=0,G2023=0,H2023=0,_xlfn.IFNA(MATCH(LEFT($B2023,8),Reference!$H:$H,0),0)),$D2023,
IF(AND(F2023=0,G2023=0,H2023=0,_xlfn.IFNA(MATCH(LEFT($C2023,4),Reference!$H:$H,0),0)),$D2023,
IF((AND(F2023=0,G2023=0,H2023=0,(_xlfn.IFNA(MATCH(LEFT($B2023,4),Reference!$H:$H,0),0)))),$D2023,
IF(AND(F2023=0,G2023=0,H2023=0,_xlfn.IFNA(MATCH(MID($B2023,5,4),Reference!$H:$H,0),0),LEFT($C2023,4)&lt;&gt;"8865"),$D2023,0)))))</f>
        <v>0</v>
      </c>
      <c r="J2023" s="76">
        <f t="shared" si="182"/>
        <v>91.6</v>
      </c>
      <c r="K2023" s="76">
        <f t="shared" si="183"/>
        <v>91.6</v>
      </c>
      <c r="L2023" s="76">
        <f t="shared" si="184"/>
        <v>0</v>
      </c>
      <c r="M2023" s="14" t="str">
        <f>IFERROR(IFERROR(INDEX(Reference!$C:$C,MATCH(VALUE(LEFT(B2023,(FIND("-",B2023,1)-1))),Reference!$B:$B,0)),INDEX(Reference!$C:$C,MATCH((LEFT(B2023,(FIND("-",B2023,1)-1))),Reference!$B:$B,0))),IFERROR(IF(FIND("-",B2023),"Asset Management",""),""))</f>
        <v>Asset Management</v>
      </c>
      <c r="N2023" s="14" t="str">
        <f>_xlfn.IFNA(INDEX(Reference!$M:$N,MATCH($C2023,Reference!$M:$M,0),2),"Exclude")</f>
        <v>Union Labor</v>
      </c>
      <c r="O2023" s="14" t="str">
        <f>VLOOKUP(X2023,'Department Detail'!$A$2:$F$5229,5,FALSE)</f>
        <v>Business Services - Business Support &amp; IT</v>
      </c>
      <c r="W2023" s="26"/>
      <c r="X2023">
        <v>5037</v>
      </c>
    </row>
    <row r="2024" spans="2:24" ht="15" thickBot="1" x14ac:dyDescent="0.35">
      <c r="B2024" s="57" t="s">
        <v>945</v>
      </c>
      <c r="C2024" s="57" t="s">
        <v>186</v>
      </c>
      <c r="D2024" s="193">
        <v>106.27000000000001</v>
      </c>
      <c r="F2024" s="76">
        <f>IF(AND(LEFT($C2024,4)&lt;&gt;"8310")*OR(_xlfn.IFNA(MATCH(LEFT($B2024,8),Reference!$E:$E,0),0),(_xlfn.IFNA(MATCH(MID($B2024,5,4),Reference!$E:$E,0),0))),$D2024,)</f>
        <v>0</v>
      </c>
      <c r="G2024" s="76">
        <f t="shared" si="180"/>
        <v>0</v>
      </c>
      <c r="H2024" s="76">
        <f t="shared" si="181"/>
        <v>0</v>
      </c>
      <c r="I2024" s="194">
        <f>IF(AND(F2024=0,G2024=0,H2024=0,_xlfn.IFNA(MATCH(LEFT($B2024,8),Reference!$G:$G,0),0)),0,
IF(AND(F2024=0,G2024=0,H2024=0,_xlfn.IFNA(MATCH(LEFT($B2024,8),Reference!$H:$H,0),0)),$D2024,
IF(AND(F2024=0,G2024=0,H2024=0,_xlfn.IFNA(MATCH(LEFT($C2024,4),Reference!$H:$H,0),0)),$D2024,
IF((AND(F2024=0,G2024=0,H2024=0,(_xlfn.IFNA(MATCH(LEFT($B2024,4),Reference!$H:$H,0),0)))),$D2024,
IF(AND(F2024=0,G2024=0,H2024=0,_xlfn.IFNA(MATCH(MID($B2024,5,4),Reference!$H:$H,0),0),LEFT($C2024,4)&lt;&gt;"8865"),$D2024,0)))))</f>
        <v>0</v>
      </c>
      <c r="J2024" s="76">
        <f t="shared" si="182"/>
        <v>106.27000000000001</v>
      </c>
      <c r="K2024" s="76">
        <f t="shared" si="183"/>
        <v>106.27000000000001</v>
      </c>
      <c r="L2024" s="76">
        <f t="shared" si="184"/>
        <v>0</v>
      </c>
      <c r="M2024" s="14" t="str">
        <f>IFERROR(IFERROR(INDEX(Reference!$C:$C,MATCH(VALUE(LEFT(B2024,(FIND("-",B2024,1)-1))),Reference!$B:$B,0)),INDEX(Reference!$C:$C,MATCH((LEFT(B2024,(FIND("-",B2024,1)-1))),Reference!$B:$B,0))),IFERROR(IF(FIND("-",B2024),"Asset Management",""),""))</f>
        <v>Asset Management</v>
      </c>
      <c r="N2024" s="14" t="str">
        <f>_xlfn.IFNA(INDEX(Reference!$M:$N,MATCH($C2024,Reference!$M:$M,0),2),"Exclude")</f>
        <v>Union Labor</v>
      </c>
      <c r="O2024" s="14" t="str">
        <f>VLOOKUP(X2024,'Department Detail'!$A$2:$F$5229,5,FALSE)</f>
        <v>Business Services - Business Support &amp; IT</v>
      </c>
      <c r="W2024" s="26"/>
      <c r="X2024">
        <v>5037</v>
      </c>
    </row>
    <row r="2025" spans="2:24" ht="15" thickBot="1" x14ac:dyDescent="0.35">
      <c r="B2025" s="57" t="s">
        <v>945</v>
      </c>
      <c r="C2025" s="57" t="s">
        <v>191</v>
      </c>
      <c r="D2025" s="193">
        <v>73.83</v>
      </c>
      <c r="F2025" s="76">
        <f>IF(AND(LEFT($C2025,4)&lt;&gt;"8310")*OR(_xlfn.IFNA(MATCH(LEFT($B2025,8),Reference!$E:$E,0),0),(_xlfn.IFNA(MATCH(MID($B2025,5,4),Reference!$E:$E,0),0))),$D2025,)</f>
        <v>0</v>
      </c>
      <c r="G2025" s="76">
        <f t="shared" si="180"/>
        <v>0</v>
      </c>
      <c r="H2025" s="76">
        <f t="shared" si="181"/>
        <v>0</v>
      </c>
      <c r="I2025" s="194">
        <f>IF(AND(F2025=0,G2025=0,H2025=0,_xlfn.IFNA(MATCH(LEFT($B2025,8),Reference!$G:$G,0),0)),0,
IF(AND(F2025=0,G2025=0,H2025=0,_xlfn.IFNA(MATCH(LEFT($B2025,8),Reference!$H:$H,0),0)),$D2025,
IF(AND(F2025=0,G2025=0,H2025=0,_xlfn.IFNA(MATCH(LEFT($C2025,4),Reference!$H:$H,0),0)),$D2025,
IF((AND(F2025=0,G2025=0,H2025=0,(_xlfn.IFNA(MATCH(LEFT($B2025,4),Reference!$H:$H,0),0)))),$D2025,
IF(AND(F2025=0,G2025=0,H2025=0,_xlfn.IFNA(MATCH(MID($B2025,5,4),Reference!$H:$H,0),0),LEFT($C2025,4)&lt;&gt;"8865"),$D2025,0)))))</f>
        <v>0</v>
      </c>
      <c r="J2025" s="76">
        <f t="shared" si="182"/>
        <v>73.83</v>
      </c>
      <c r="K2025" s="76">
        <f t="shared" si="183"/>
        <v>73.83</v>
      </c>
      <c r="L2025" s="76">
        <f t="shared" si="184"/>
        <v>0</v>
      </c>
      <c r="M2025" s="14" t="str">
        <f>IFERROR(IFERROR(INDEX(Reference!$C:$C,MATCH(VALUE(LEFT(B2025,(FIND("-",B2025,1)-1))),Reference!$B:$B,0)),INDEX(Reference!$C:$C,MATCH((LEFT(B2025,(FIND("-",B2025,1)-1))),Reference!$B:$B,0))),IFERROR(IF(FIND("-",B2025),"Asset Management",""),""))</f>
        <v>Asset Management</v>
      </c>
      <c r="N2025" s="14" t="str">
        <f>_xlfn.IFNA(INDEX(Reference!$M:$N,MATCH($C2025,Reference!$M:$M,0),2),"Exclude")</f>
        <v>Union Labor</v>
      </c>
      <c r="O2025" s="14" t="str">
        <f>VLOOKUP(X2025,'Department Detail'!$A$2:$F$5229,5,FALSE)</f>
        <v>Business Services - Business Support &amp; IT</v>
      </c>
      <c r="W2025" s="26"/>
      <c r="X2025">
        <v>5037</v>
      </c>
    </row>
    <row r="2026" spans="2:24" ht="15" thickBot="1" x14ac:dyDescent="0.35">
      <c r="B2026" s="57" t="s">
        <v>946</v>
      </c>
      <c r="C2026" s="57" t="s">
        <v>186</v>
      </c>
      <c r="D2026" s="193">
        <v>529.11</v>
      </c>
      <c r="F2026" s="76">
        <f>IF(AND(LEFT($C2026,4)&lt;&gt;"8310")*OR(_xlfn.IFNA(MATCH(LEFT($B2026,8),Reference!$E:$E,0),0),(_xlfn.IFNA(MATCH(MID($B2026,5,4),Reference!$E:$E,0),0))),$D2026,)</f>
        <v>0</v>
      </c>
      <c r="G2026" s="76">
        <f t="shared" si="180"/>
        <v>0</v>
      </c>
      <c r="H2026" s="76">
        <f t="shared" si="181"/>
        <v>0</v>
      </c>
      <c r="I2026" s="194">
        <f>IF(AND(F2026=0,G2026=0,H2026=0,_xlfn.IFNA(MATCH(LEFT($B2026,8),Reference!$G:$G,0),0)),0,
IF(AND(F2026=0,G2026=0,H2026=0,_xlfn.IFNA(MATCH(LEFT($B2026,8),Reference!$H:$H,0),0)),$D2026,
IF(AND(F2026=0,G2026=0,H2026=0,_xlfn.IFNA(MATCH(LEFT($C2026,4),Reference!$H:$H,0),0)),$D2026,
IF((AND(F2026=0,G2026=0,H2026=0,(_xlfn.IFNA(MATCH(LEFT($B2026,4),Reference!$H:$H,0),0)))),$D2026,
IF(AND(F2026=0,G2026=0,H2026=0,_xlfn.IFNA(MATCH(MID($B2026,5,4),Reference!$H:$H,0),0),LEFT($C2026,4)&lt;&gt;"8865"),$D2026,0)))))</f>
        <v>0</v>
      </c>
      <c r="J2026" s="76">
        <f t="shared" si="182"/>
        <v>529.11</v>
      </c>
      <c r="K2026" s="76">
        <f t="shared" si="183"/>
        <v>529.11</v>
      </c>
      <c r="L2026" s="76">
        <f t="shared" si="184"/>
        <v>0</v>
      </c>
      <c r="M2026" s="14" t="str">
        <f>IFERROR(IFERROR(INDEX(Reference!$C:$C,MATCH(VALUE(LEFT(B2026,(FIND("-",B2026,1)-1))),Reference!$B:$B,0)),INDEX(Reference!$C:$C,MATCH((LEFT(B2026,(FIND("-",B2026,1)-1))),Reference!$B:$B,0))),IFERROR(IF(FIND("-",B2026),"Asset Management",""),""))</f>
        <v>Asset Management</v>
      </c>
      <c r="N2026" s="14" t="str">
        <f>_xlfn.IFNA(INDEX(Reference!$M:$N,MATCH($C2026,Reference!$M:$M,0),2),"Exclude")</f>
        <v>Union Labor</v>
      </c>
      <c r="O2026" s="14" t="str">
        <f>VLOOKUP(X2026,'Department Detail'!$A$2:$F$5229,5,FALSE)</f>
        <v>Business Services - Business Support &amp; IT</v>
      </c>
      <c r="W2026" s="26"/>
      <c r="X2026">
        <v>5037</v>
      </c>
    </row>
    <row r="2027" spans="2:24" ht="15" thickBot="1" x14ac:dyDescent="0.35">
      <c r="B2027" s="57" t="s">
        <v>946</v>
      </c>
      <c r="C2027" s="57" t="s">
        <v>191</v>
      </c>
      <c r="D2027" s="193">
        <v>125.88</v>
      </c>
      <c r="F2027" s="76">
        <f>IF(AND(LEFT($C2027,4)&lt;&gt;"8310")*OR(_xlfn.IFNA(MATCH(LEFT($B2027,8),Reference!$E:$E,0),0),(_xlfn.IFNA(MATCH(MID($B2027,5,4),Reference!$E:$E,0),0))),$D2027,)</f>
        <v>0</v>
      </c>
      <c r="G2027" s="76">
        <f t="shared" si="180"/>
        <v>0</v>
      </c>
      <c r="H2027" s="76">
        <f t="shared" si="181"/>
        <v>0</v>
      </c>
      <c r="I2027" s="194">
        <f>IF(AND(F2027=0,G2027=0,H2027=0,_xlfn.IFNA(MATCH(LEFT($B2027,8),Reference!$G:$G,0),0)),0,
IF(AND(F2027=0,G2027=0,H2027=0,_xlfn.IFNA(MATCH(LEFT($B2027,8),Reference!$H:$H,0),0)),$D2027,
IF(AND(F2027=0,G2027=0,H2027=0,_xlfn.IFNA(MATCH(LEFT($C2027,4),Reference!$H:$H,0),0)),$D2027,
IF((AND(F2027=0,G2027=0,H2027=0,(_xlfn.IFNA(MATCH(LEFT($B2027,4),Reference!$H:$H,0),0)))),$D2027,
IF(AND(F2027=0,G2027=0,H2027=0,_xlfn.IFNA(MATCH(MID($B2027,5,4),Reference!$H:$H,0),0),LEFT($C2027,4)&lt;&gt;"8865"),$D2027,0)))))</f>
        <v>0</v>
      </c>
      <c r="J2027" s="76">
        <f t="shared" si="182"/>
        <v>125.88</v>
      </c>
      <c r="K2027" s="76">
        <f t="shared" si="183"/>
        <v>125.88</v>
      </c>
      <c r="L2027" s="76">
        <f t="shared" si="184"/>
        <v>0</v>
      </c>
      <c r="M2027" s="14" t="str">
        <f>IFERROR(IFERROR(INDEX(Reference!$C:$C,MATCH(VALUE(LEFT(B2027,(FIND("-",B2027,1)-1))),Reference!$B:$B,0)),INDEX(Reference!$C:$C,MATCH((LEFT(B2027,(FIND("-",B2027,1)-1))),Reference!$B:$B,0))),IFERROR(IF(FIND("-",B2027),"Asset Management",""),""))</f>
        <v>Asset Management</v>
      </c>
      <c r="N2027" s="14" t="str">
        <f>_xlfn.IFNA(INDEX(Reference!$M:$N,MATCH($C2027,Reference!$M:$M,0),2),"Exclude")</f>
        <v>Union Labor</v>
      </c>
      <c r="O2027" s="14" t="str">
        <f>VLOOKUP(X2027,'Department Detail'!$A$2:$F$5229,5,FALSE)</f>
        <v>Business Services - Business Support &amp; IT</v>
      </c>
      <c r="W2027" s="26"/>
      <c r="X2027">
        <v>5037</v>
      </c>
    </row>
    <row r="2028" spans="2:24" ht="15" thickBot="1" x14ac:dyDescent="0.35">
      <c r="B2028" s="57" t="s">
        <v>947</v>
      </c>
      <c r="C2028" s="57" t="s">
        <v>186</v>
      </c>
      <c r="D2028" s="193">
        <v>166.16</v>
      </c>
      <c r="F2028" s="76">
        <f>IF(AND(LEFT($C2028,4)&lt;&gt;"8310")*OR(_xlfn.IFNA(MATCH(LEFT($B2028,8),Reference!$E:$E,0),0),(_xlfn.IFNA(MATCH(MID($B2028,5,4),Reference!$E:$E,0),0))),$D2028,)</f>
        <v>0</v>
      </c>
      <c r="G2028" s="76">
        <f t="shared" si="180"/>
        <v>0</v>
      </c>
      <c r="H2028" s="76">
        <f t="shared" si="181"/>
        <v>0</v>
      </c>
      <c r="I2028" s="194">
        <f>IF(AND(F2028=0,G2028=0,H2028=0,_xlfn.IFNA(MATCH(LEFT($B2028,8),Reference!$G:$G,0),0)),0,
IF(AND(F2028=0,G2028=0,H2028=0,_xlfn.IFNA(MATCH(LEFT($B2028,8),Reference!$H:$H,0),0)),$D2028,
IF(AND(F2028=0,G2028=0,H2028=0,_xlfn.IFNA(MATCH(LEFT($C2028,4),Reference!$H:$H,0),0)),$D2028,
IF((AND(F2028=0,G2028=0,H2028=0,(_xlfn.IFNA(MATCH(LEFT($B2028,4),Reference!$H:$H,0),0)))),$D2028,
IF(AND(F2028=0,G2028=0,H2028=0,_xlfn.IFNA(MATCH(MID($B2028,5,4),Reference!$H:$H,0),0),LEFT($C2028,4)&lt;&gt;"8865"),$D2028,0)))))</f>
        <v>0</v>
      </c>
      <c r="J2028" s="76">
        <f t="shared" si="182"/>
        <v>166.16</v>
      </c>
      <c r="K2028" s="76">
        <f t="shared" si="183"/>
        <v>166.16</v>
      </c>
      <c r="L2028" s="76">
        <f t="shared" si="184"/>
        <v>0</v>
      </c>
      <c r="M2028" s="14" t="str">
        <f>IFERROR(IFERROR(INDEX(Reference!$C:$C,MATCH(VALUE(LEFT(B2028,(FIND("-",B2028,1)-1))),Reference!$B:$B,0)),INDEX(Reference!$C:$C,MATCH((LEFT(B2028,(FIND("-",B2028,1)-1))),Reference!$B:$B,0))),IFERROR(IF(FIND("-",B2028),"Asset Management",""),""))</f>
        <v>Asset Management</v>
      </c>
      <c r="N2028" s="14" t="str">
        <f>_xlfn.IFNA(INDEX(Reference!$M:$N,MATCH($C2028,Reference!$M:$M,0),2),"Exclude")</f>
        <v>Union Labor</v>
      </c>
      <c r="O2028" s="14" t="str">
        <f>VLOOKUP(X2028,'Department Detail'!$A$2:$F$5229,5,FALSE)</f>
        <v>Business Services - Business Support &amp; IT</v>
      </c>
      <c r="W2028" s="26"/>
      <c r="X2028">
        <v>5037</v>
      </c>
    </row>
    <row r="2029" spans="2:24" ht="15" thickBot="1" x14ac:dyDescent="0.35">
      <c r="B2029" s="57" t="s">
        <v>947</v>
      </c>
      <c r="C2029" s="57" t="s">
        <v>191</v>
      </c>
      <c r="D2029" s="193">
        <v>27.85</v>
      </c>
      <c r="F2029" s="76">
        <f>IF(AND(LEFT($C2029,4)&lt;&gt;"8310")*OR(_xlfn.IFNA(MATCH(LEFT($B2029,8),Reference!$E:$E,0),0),(_xlfn.IFNA(MATCH(MID($B2029,5,4),Reference!$E:$E,0),0))),$D2029,)</f>
        <v>0</v>
      </c>
      <c r="G2029" s="76">
        <f t="shared" si="180"/>
        <v>0</v>
      </c>
      <c r="H2029" s="76">
        <f t="shared" si="181"/>
        <v>0</v>
      </c>
      <c r="I2029" s="194">
        <f>IF(AND(F2029=0,G2029=0,H2029=0,_xlfn.IFNA(MATCH(LEFT($B2029,8),Reference!$G:$G,0),0)),0,
IF(AND(F2029=0,G2029=0,H2029=0,_xlfn.IFNA(MATCH(LEFT($B2029,8),Reference!$H:$H,0),0)),$D2029,
IF(AND(F2029=0,G2029=0,H2029=0,_xlfn.IFNA(MATCH(LEFT($C2029,4),Reference!$H:$H,0),0)),$D2029,
IF((AND(F2029=0,G2029=0,H2029=0,(_xlfn.IFNA(MATCH(LEFT($B2029,4),Reference!$H:$H,0),0)))),$D2029,
IF(AND(F2029=0,G2029=0,H2029=0,_xlfn.IFNA(MATCH(MID($B2029,5,4),Reference!$H:$H,0),0),LEFT($C2029,4)&lt;&gt;"8865"),$D2029,0)))))</f>
        <v>0</v>
      </c>
      <c r="J2029" s="76">
        <f t="shared" si="182"/>
        <v>27.85</v>
      </c>
      <c r="K2029" s="76">
        <f t="shared" si="183"/>
        <v>27.85</v>
      </c>
      <c r="L2029" s="76">
        <f t="shared" si="184"/>
        <v>0</v>
      </c>
      <c r="M2029" s="14" t="str">
        <f>IFERROR(IFERROR(INDEX(Reference!$C:$C,MATCH(VALUE(LEFT(B2029,(FIND("-",B2029,1)-1))),Reference!$B:$B,0)),INDEX(Reference!$C:$C,MATCH((LEFT(B2029,(FIND("-",B2029,1)-1))),Reference!$B:$B,0))),IFERROR(IF(FIND("-",B2029),"Asset Management",""),""))</f>
        <v>Asset Management</v>
      </c>
      <c r="N2029" s="14" t="str">
        <f>_xlfn.IFNA(INDEX(Reference!$M:$N,MATCH($C2029,Reference!$M:$M,0),2),"Exclude")</f>
        <v>Union Labor</v>
      </c>
      <c r="O2029" s="14" t="str">
        <f>VLOOKUP(X2029,'Department Detail'!$A$2:$F$5229,5,FALSE)</f>
        <v>Business Services - Business Support &amp; IT</v>
      </c>
      <c r="W2029" s="26"/>
      <c r="X2029">
        <v>5037</v>
      </c>
    </row>
    <row r="2030" spans="2:24" ht="15" thickBot="1" x14ac:dyDescent="0.35">
      <c r="B2030" s="57" t="s">
        <v>948</v>
      </c>
      <c r="C2030" s="57" t="s">
        <v>186</v>
      </c>
      <c r="D2030" s="193">
        <v>113.25</v>
      </c>
      <c r="F2030" s="76">
        <f>IF(AND(LEFT($C2030,4)&lt;&gt;"8310")*OR(_xlfn.IFNA(MATCH(LEFT($B2030,8),Reference!$E:$E,0),0),(_xlfn.IFNA(MATCH(MID($B2030,5,4),Reference!$E:$E,0),0))),$D2030,)</f>
        <v>0</v>
      </c>
      <c r="G2030" s="76">
        <f t="shared" si="180"/>
        <v>0</v>
      </c>
      <c r="H2030" s="76">
        <f t="shared" si="181"/>
        <v>0</v>
      </c>
      <c r="I2030" s="194">
        <f>IF(AND(F2030=0,G2030=0,H2030=0,_xlfn.IFNA(MATCH(LEFT($B2030,8),Reference!$G:$G,0),0)),0,
IF(AND(F2030=0,G2030=0,H2030=0,_xlfn.IFNA(MATCH(LEFT($B2030,8),Reference!$H:$H,0),0)),$D2030,
IF(AND(F2030=0,G2030=0,H2030=0,_xlfn.IFNA(MATCH(LEFT($C2030,4),Reference!$H:$H,0),0)),$D2030,
IF((AND(F2030=0,G2030=0,H2030=0,(_xlfn.IFNA(MATCH(LEFT($B2030,4),Reference!$H:$H,0),0)))),$D2030,
IF(AND(F2030=0,G2030=0,H2030=0,_xlfn.IFNA(MATCH(MID($B2030,5,4),Reference!$H:$H,0),0),LEFT($C2030,4)&lt;&gt;"8865"),$D2030,0)))))</f>
        <v>0</v>
      </c>
      <c r="J2030" s="76">
        <f t="shared" si="182"/>
        <v>113.25</v>
      </c>
      <c r="K2030" s="76">
        <f t="shared" si="183"/>
        <v>113.25</v>
      </c>
      <c r="L2030" s="76">
        <f t="shared" si="184"/>
        <v>0</v>
      </c>
      <c r="M2030" s="14" t="str">
        <f>IFERROR(IFERROR(INDEX(Reference!$C:$C,MATCH(VALUE(LEFT(B2030,(FIND("-",B2030,1)-1))),Reference!$B:$B,0)),INDEX(Reference!$C:$C,MATCH((LEFT(B2030,(FIND("-",B2030,1)-1))),Reference!$B:$B,0))),IFERROR(IF(FIND("-",B2030),"Asset Management",""),""))</f>
        <v>Asset Management</v>
      </c>
      <c r="N2030" s="14" t="str">
        <f>_xlfn.IFNA(INDEX(Reference!$M:$N,MATCH($C2030,Reference!$M:$M,0),2),"Exclude")</f>
        <v>Union Labor</v>
      </c>
      <c r="O2030" s="14" t="str">
        <f>VLOOKUP(X2030,'Department Detail'!$A$2:$F$5229,5,FALSE)</f>
        <v>Business Services - Business Support &amp; IT</v>
      </c>
      <c r="W2030" s="26"/>
      <c r="X2030">
        <v>5037</v>
      </c>
    </row>
    <row r="2031" spans="2:24" ht="15" thickBot="1" x14ac:dyDescent="0.35">
      <c r="B2031" s="57" t="s">
        <v>948</v>
      </c>
      <c r="C2031" s="57" t="s">
        <v>191</v>
      </c>
      <c r="D2031" s="193">
        <v>32.18</v>
      </c>
      <c r="F2031" s="76">
        <f>IF(AND(LEFT($C2031,4)&lt;&gt;"8310")*OR(_xlfn.IFNA(MATCH(LEFT($B2031,8),Reference!$E:$E,0),0),(_xlfn.IFNA(MATCH(MID($B2031,5,4),Reference!$E:$E,0),0))),$D2031,)</f>
        <v>0</v>
      </c>
      <c r="G2031" s="76">
        <f t="shared" si="180"/>
        <v>0</v>
      </c>
      <c r="H2031" s="76">
        <f t="shared" si="181"/>
        <v>0</v>
      </c>
      <c r="I2031" s="194">
        <f>IF(AND(F2031=0,G2031=0,H2031=0,_xlfn.IFNA(MATCH(LEFT($B2031,8),Reference!$G:$G,0),0)),0,
IF(AND(F2031=0,G2031=0,H2031=0,_xlfn.IFNA(MATCH(LEFT($B2031,8),Reference!$H:$H,0),0)),$D2031,
IF(AND(F2031=0,G2031=0,H2031=0,_xlfn.IFNA(MATCH(LEFT($C2031,4),Reference!$H:$H,0),0)),$D2031,
IF((AND(F2031=0,G2031=0,H2031=0,(_xlfn.IFNA(MATCH(LEFT($B2031,4),Reference!$H:$H,0),0)))),$D2031,
IF(AND(F2031=0,G2031=0,H2031=0,_xlfn.IFNA(MATCH(MID($B2031,5,4),Reference!$H:$H,0),0),LEFT($C2031,4)&lt;&gt;"8865"),$D2031,0)))))</f>
        <v>0</v>
      </c>
      <c r="J2031" s="76">
        <f t="shared" si="182"/>
        <v>32.18</v>
      </c>
      <c r="K2031" s="76">
        <f t="shared" si="183"/>
        <v>32.18</v>
      </c>
      <c r="L2031" s="76">
        <f t="shared" si="184"/>
        <v>0</v>
      </c>
      <c r="M2031" s="14" t="str">
        <f>IFERROR(IFERROR(INDEX(Reference!$C:$C,MATCH(VALUE(LEFT(B2031,(FIND("-",B2031,1)-1))),Reference!$B:$B,0)),INDEX(Reference!$C:$C,MATCH((LEFT(B2031,(FIND("-",B2031,1)-1))),Reference!$B:$B,0))),IFERROR(IF(FIND("-",B2031),"Asset Management",""),""))</f>
        <v>Asset Management</v>
      </c>
      <c r="N2031" s="14" t="str">
        <f>_xlfn.IFNA(INDEX(Reference!$M:$N,MATCH($C2031,Reference!$M:$M,0),2),"Exclude")</f>
        <v>Union Labor</v>
      </c>
      <c r="O2031" s="14" t="str">
        <f>VLOOKUP(X2031,'Department Detail'!$A$2:$F$5229,5,FALSE)</f>
        <v>Business Services - Business Support &amp; IT</v>
      </c>
      <c r="W2031" s="26"/>
      <c r="X2031">
        <v>5037</v>
      </c>
    </row>
    <row r="2032" spans="2:24" ht="15" thickBot="1" x14ac:dyDescent="0.35">
      <c r="B2032" s="57" t="s">
        <v>949</v>
      </c>
      <c r="C2032" s="57" t="s">
        <v>186</v>
      </c>
      <c r="D2032" s="193">
        <v>656.09999999999991</v>
      </c>
      <c r="F2032" s="76">
        <f>IF(AND(LEFT($C2032,4)&lt;&gt;"8310")*OR(_xlfn.IFNA(MATCH(LEFT($B2032,8),Reference!$E:$E,0),0),(_xlfn.IFNA(MATCH(MID($B2032,5,4),Reference!$E:$E,0),0))),$D2032,)</f>
        <v>0</v>
      </c>
      <c r="G2032" s="76">
        <f t="shared" si="180"/>
        <v>0</v>
      </c>
      <c r="H2032" s="76">
        <f t="shared" si="181"/>
        <v>0</v>
      </c>
      <c r="I2032" s="194">
        <f>IF(AND(F2032=0,G2032=0,H2032=0,_xlfn.IFNA(MATCH(LEFT($B2032,8),Reference!$G:$G,0),0)),0,
IF(AND(F2032=0,G2032=0,H2032=0,_xlfn.IFNA(MATCH(LEFT($B2032,8),Reference!$H:$H,0),0)),$D2032,
IF(AND(F2032=0,G2032=0,H2032=0,_xlfn.IFNA(MATCH(LEFT($C2032,4),Reference!$H:$H,0),0)),$D2032,
IF((AND(F2032=0,G2032=0,H2032=0,(_xlfn.IFNA(MATCH(LEFT($B2032,4),Reference!$H:$H,0),0)))),$D2032,
IF(AND(F2032=0,G2032=0,H2032=0,_xlfn.IFNA(MATCH(MID($B2032,5,4),Reference!$H:$H,0),0),LEFT($C2032,4)&lt;&gt;"8865"),$D2032,0)))))</f>
        <v>0</v>
      </c>
      <c r="J2032" s="76">
        <f t="shared" si="182"/>
        <v>656.09999999999991</v>
      </c>
      <c r="K2032" s="76">
        <f t="shared" si="183"/>
        <v>656.09999999999991</v>
      </c>
      <c r="L2032" s="76">
        <f t="shared" si="184"/>
        <v>0</v>
      </c>
      <c r="M2032" s="14" t="str">
        <f>IFERROR(IFERROR(INDEX(Reference!$C:$C,MATCH(VALUE(LEFT(B2032,(FIND("-",B2032,1)-1))),Reference!$B:$B,0)),INDEX(Reference!$C:$C,MATCH((LEFT(B2032,(FIND("-",B2032,1)-1))),Reference!$B:$B,0))),IFERROR(IF(FIND("-",B2032),"Asset Management",""),""))</f>
        <v>Asset Management</v>
      </c>
      <c r="N2032" s="14" t="str">
        <f>_xlfn.IFNA(INDEX(Reference!$M:$N,MATCH($C2032,Reference!$M:$M,0),2),"Exclude")</f>
        <v>Union Labor</v>
      </c>
      <c r="O2032" s="14" t="str">
        <f>VLOOKUP(X2032,'Department Detail'!$A$2:$F$5229,5,FALSE)</f>
        <v>Business Services - Business Support &amp; IT</v>
      </c>
      <c r="W2032" s="26"/>
      <c r="X2032">
        <v>5037</v>
      </c>
    </row>
    <row r="2033" spans="2:24" ht="15" thickBot="1" x14ac:dyDescent="0.35">
      <c r="B2033" s="57" t="s">
        <v>949</v>
      </c>
      <c r="C2033" s="57" t="s">
        <v>191</v>
      </c>
      <c r="D2033" s="193">
        <v>258</v>
      </c>
      <c r="F2033" s="76">
        <f>IF(AND(LEFT($C2033,4)&lt;&gt;"8310")*OR(_xlfn.IFNA(MATCH(LEFT($B2033,8),Reference!$E:$E,0),0),(_xlfn.IFNA(MATCH(MID($B2033,5,4),Reference!$E:$E,0),0))),$D2033,)</f>
        <v>0</v>
      </c>
      <c r="G2033" s="76">
        <f t="shared" si="180"/>
        <v>0</v>
      </c>
      <c r="H2033" s="76">
        <f t="shared" si="181"/>
        <v>0</v>
      </c>
      <c r="I2033" s="194">
        <f>IF(AND(F2033=0,G2033=0,H2033=0,_xlfn.IFNA(MATCH(LEFT($B2033,8),Reference!$G:$G,0),0)),0,
IF(AND(F2033=0,G2033=0,H2033=0,_xlfn.IFNA(MATCH(LEFT($B2033,8),Reference!$H:$H,0),0)),$D2033,
IF(AND(F2033=0,G2033=0,H2033=0,_xlfn.IFNA(MATCH(LEFT($C2033,4),Reference!$H:$H,0),0)),$D2033,
IF((AND(F2033=0,G2033=0,H2033=0,(_xlfn.IFNA(MATCH(LEFT($B2033,4),Reference!$H:$H,0),0)))),$D2033,
IF(AND(F2033=0,G2033=0,H2033=0,_xlfn.IFNA(MATCH(MID($B2033,5,4),Reference!$H:$H,0),0),LEFT($C2033,4)&lt;&gt;"8865"),$D2033,0)))))</f>
        <v>0</v>
      </c>
      <c r="J2033" s="76">
        <f t="shared" si="182"/>
        <v>258</v>
      </c>
      <c r="K2033" s="76">
        <f t="shared" si="183"/>
        <v>258</v>
      </c>
      <c r="L2033" s="76">
        <f t="shared" si="184"/>
        <v>0</v>
      </c>
      <c r="M2033" s="14" t="str">
        <f>IFERROR(IFERROR(INDEX(Reference!$C:$C,MATCH(VALUE(LEFT(B2033,(FIND("-",B2033,1)-1))),Reference!$B:$B,0)),INDEX(Reference!$C:$C,MATCH((LEFT(B2033,(FIND("-",B2033,1)-1))),Reference!$B:$B,0))),IFERROR(IF(FIND("-",B2033),"Asset Management",""),""))</f>
        <v>Asset Management</v>
      </c>
      <c r="N2033" s="14" t="str">
        <f>_xlfn.IFNA(INDEX(Reference!$M:$N,MATCH($C2033,Reference!$M:$M,0),2),"Exclude")</f>
        <v>Union Labor</v>
      </c>
      <c r="O2033" s="14" t="str">
        <f>VLOOKUP(X2033,'Department Detail'!$A$2:$F$5229,5,FALSE)</f>
        <v>Business Services - Business Support &amp; IT</v>
      </c>
      <c r="W2033" s="26"/>
      <c r="X2033">
        <v>5037</v>
      </c>
    </row>
    <row r="2034" spans="2:24" ht="15" thickBot="1" x14ac:dyDescent="0.35">
      <c r="B2034" s="57" t="s">
        <v>950</v>
      </c>
      <c r="C2034" s="57" t="s">
        <v>185</v>
      </c>
      <c r="D2034" s="193">
        <v>45.32</v>
      </c>
      <c r="F2034" s="76">
        <f>IF(AND(LEFT($C2034,4)&lt;&gt;"8310")*OR(_xlfn.IFNA(MATCH(LEFT($B2034,8),Reference!$E:$E,0),0),(_xlfn.IFNA(MATCH(MID($B2034,5,4),Reference!$E:$E,0),0))),$D2034,)</f>
        <v>0</v>
      </c>
      <c r="G2034" s="76">
        <f t="shared" si="180"/>
        <v>0</v>
      </c>
      <c r="H2034" s="76">
        <f t="shared" si="181"/>
        <v>0</v>
      </c>
      <c r="I2034" s="194">
        <f>IF(AND(F2034=0,G2034=0,H2034=0,_xlfn.IFNA(MATCH(LEFT($B2034,8),Reference!$G:$G,0),0)),0,
IF(AND(F2034=0,G2034=0,H2034=0,_xlfn.IFNA(MATCH(LEFT($B2034,8),Reference!$H:$H,0),0)),$D2034,
IF(AND(F2034=0,G2034=0,H2034=0,_xlfn.IFNA(MATCH(LEFT($C2034,4),Reference!$H:$H,0),0)),$D2034,
IF((AND(F2034=0,G2034=0,H2034=0,(_xlfn.IFNA(MATCH(LEFT($B2034,4),Reference!$H:$H,0),0)))),$D2034,
IF(AND(F2034=0,G2034=0,H2034=0,_xlfn.IFNA(MATCH(MID($B2034,5,4),Reference!$H:$H,0),0),LEFT($C2034,4)&lt;&gt;"8865"),$D2034,0)))))</f>
        <v>0</v>
      </c>
      <c r="J2034" s="76">
        <f t="shared" si="182"/>
        <v>45.32</v>
      </c>
      <c r="K2034" s="76">
        <f t="shared" si="183"/>
        <v>45.32</v>
      </c>
      <c r="L2034" s="76">
        <f t="shared" si="184"/>
        <v>0</v>
      </c>
      <c r="M2034" s="14" t="str">
        <f>IFERROR(IFERROR(INDEX(Reference!$C:$C,MATCH(VALUE(LEFT(B2034,(FIND("-",B2034,1)-1))),Reference!$B:$B,0)),INDEX(Reference!$C:$C,MATCH((LEFT(B2034,(FIND("-",B2034,1)-1))),Reference!$B:$B,0))),IFERROR(IF(FIND("-",B2034),"Asset Management",""),""))</f>
        <v>Asset Management</v>
      </c>
      <c r="N2034" s="14" t="str">
        <f>_xlfn.IFNA(INDEX(Reference!$M:$N,MATCH($C2034,Reference!$M:$M,0),2),"Exclude")</f>
        <v>NonUnion Labor</v>
      </c>
      <c r="O2034" s="14" t="str">
        <f>VLOOKUP(X2034,'Department Detail'!$A$2:$F$5229,5,FALSE)</f>
        <v>Business Services - Business Support &amp; IT</v>
      </c>
      <c r="W2034" s="26"/>
      <c r="X2034">
        <v>5037</v>
      </c>
    </row>
    <row r="2035" spans="2:24" ht="15" thickBot="1" x14ac:dyDescent="0.35">
      <c r="B2035" s="57" t="s">
        <v>950</v>
      </c>
      <c r="C2035" s="57" t="s">
        <v>186</v>
      </c>
      <c r="D2035" s="193">
        <v>233.70000000000002</v>
      </c>
      <c r="F2035" s="76">
        <f>IF(AND(LEFT($C2035,4)&lt;&gt;"8310")*OR(_xlfn.IFNA(MATCH(LEFT($B2035,8),Reference!$E:$E,0),0),(_xlfn.IFNA(MATCH(MID($B2035,5,4),Reference!$E:$E,0),0))),$D2035,)</f>
        <v>0</v>
      </c>
      <c r="G2035" s="76">
        <f t="shared" si="180"/>
        <v>0</v>
      </c>
      <c r="H2035" s="76">
        <f t="shared" si="181"/>
        <v>0</v>
      </c>
      <c r="I2035" s="194">
        <f>IF(AND(F2035=0,G2035=0,H2035=0,_xlfn.IFNA(MATCH(LEFT($B2035,8),Reference!$G:$G,0),0)),0,
IF(AND(F2035=0,G2035=0,H2035=0,_xlfn.IFNA(MATCH(LEFT($B2035,8),Reference!$H:$H,0),0)),$D2035,
IF(AND(F2035=0,G2035=0,H2035=0,_xlfn.IFNA(MATCH(LEFT($C2035,4),Reference!$H:$H,0),0)),$D2035,
IF((AND(F2035=0,G2035=0,H2035=0,(_xlfn.IFNA(MATCH(LEFT($B2035,4),Reference!$H:$H,0),0)))),$D2035,
IF(AND(F2035=0,G2035=0,H2035=0,_xlfn.IFNA(MATCH(MID($B2035,5,4),Reference!$H:$H,0),0),LEFT($C2035,4)&lt;&gt;"8865"),$D2035,0)))))</f>
        <v>0</v>
      </c>
      <c r="J2035" s="76">
        <f t="shared" si="182"/>
        <v>233.70000000000002</v>
      </c>
      <c r="K2035" s="76">
        <f t="shared" si="183"/>
        <v>233.70000000000002</v>
      </c>
      <c r="L2035" s="76">
        <f t="shared" si="184"/>
        <v>0</v>
      </c>
      <c r="M2035" s="14" t="str">
        <f>IFERROR(IFERROR(INDEX(Reference!$C:$C,MATCH(VALUE(LEFT(B2035,(FIND("-",B2035,1)-1))),Reference!$B:$B,0)),INDEX(Reference!$C:$C,MATCH((LEFT(B2035,(FIND("-",B2035,1)-1))),Reference!$B:$B,0))),IFERROR(IF(FIND("-",B2035),"Asset Management",""),""))</f>
        <v>Asset Management</v>
      </c>
      <c r="N2035" s="14" t="str">
        <f>_xlfn.IFNA(INDEX(Reference!$M:$N,MATCH($C2035,Reference!$M:$M,0),2),"Exclude")</f>
        <v>Union Labor</v>
      </c>
      <c r="O2035" s="14" t="str">
        <f>VLOOKUP(X2035,'Department Detail'!$A$2:$F$5229,5,FALSE)</f>
        <v>Business Services - Business Support &amp; IT</v>
      </c>
      <c r="W2035" s="26"/>
      <c r="X2035">
        <v>5037</v>
      </c>
    </row>
    <row r="2036" spans="2:24" ht="15" thickBot="1" x14ac:dyDescent="0.35">
      <c r="B2036" s="57" t="s">
        <v>950</v>
      </c>
      <c r="C2036" s="57" t="s">
        <v>191</v>
      </c>
      <c r="D2036" s="193">
        <v>98.42</v>
      </c>
      <c r="F2036" s="76">
        <f>IF(AND(LEFT($C2036,4)&lt;&gt;"8310")*OR(_xlfn.IFNA(MATCH(LEFT($B2036,8),Reference!$E:$E,0),0),(_xlfn.IFNA(MATCH(MID($B2036,5,4),Reference!$E:$E,0),0))),$D2036,)</f>
        <v>0</v>
      </c>
      <c r="G2036" s="76">
        <f t="shared" si="180"/>
        <v>0</v>
      </c>
      <c r="H2036" s="76">
        <f t="shared" si="181"/>
        <v>0</v>
      </c>
      <c r="I2036" s="194">
        <f>IF(AND(F2036=0,G2036=0,H2036=0,_xlfn.IFNA(MATCH(LEFT($B2036,8),Reference!$G:$G,0),0)),0,
IF(AND(F2036=0,G2036=0,H2036=0,_xlfn.IFNA(MATCH(LEFT($B2036,8),Reference!$H:$H,0),0)),$D2036,
IF(AND(F2036=0,G2036=0,H2036=0,_xlfn.IFNA(MATCH(LEFT($C2036,4),Reference!$H:$H,0),0)),$D2036,
IF((AND(F2036=0,G2036=0,H2036=0,(_xlfn.IFNA(MATCH(LEFT($B2036,4),Reference!$H:$H,0),0)))),$D2036,
IF(AND(F2036=0,G2036=0,H2036=0,_xlfn.IFNA(MATCH(MID($B2036,5,4),Reference!$H:$H,0),0),LEFT($C2036,4)&lt;&gt;"8865"),$D2036,0)))))</f>
        <v>0</v>
      </c>
      <c r="J2036" s="76">
        <f t="shared" si="182"/>
        <v>98.42</v>
      </c>
      <c r="K2036" s="76">
        <f t="shared" si="183"/>
        <v>98.42</v>
      </c>
      <c r="L2036" s="76">
        <f t="shared" si="184"/>
        <v>0</v>
      </c>
      <c r="M2036" s="14" t="str">
        <f>IFERROR(IFERROR(INDEX(Reference!$C:$C,MATCH(VALUE(LEFT(B2036,(FIND("-",B2036,1)-1))),Reference!$B:$B,0)),INDEX(Reference!$C:$C,MATCH((LEFT(B2036,(FIND("-",B2036,1)-1))),Reference!$B:$B,0))),IFERROR(IF(FIND("-",B2036),"Asset Management",""),""))</f>
        <v>Asset Management</v>
      </c>
      <c r="N2036" s="14" t="str">
        <f>_xlfn.IFNA(INDEX(Reference!$M:$N,MATCH($C2036,Reference!$M:$M,0),2),"Exclude")</f>
        <v>Union Labor</v>
      </c>
      <c r="O2036" s="14" t="str">
        <f>VLOOKUP(X2036,'Department Detail'!$A$2:$F$5229,5,FALSE)</f>
        <v>Business Services - Business Support &amp; IT</v>
      </c>
      <c r="W2036" s="26"/>
      <c r="X2036">
        <v>5037</v>
      </c>
    </row>
    <row r="2037" spans="2:24" ht="15" thickBot="1" x14ac:dyDescent="0.35">
      <c r="B2037" s="57" t="s">
        <v>951</v>
      </c>
      <c r="C2037" s="57" t="s">
        <v>216</v>
      </c>
      <c r="D2037" s="193">
        <v>9863.25</v>
      </c>
      <c r="F2037" s="76">
        <f>IF(AND(LEFT($C2037,4)&lt;&gt;"8310")*OR(_xlfn.IFNA(MATCH(LEFT($B2037,8),Reference!$E:$E,0),0),(_xlfn.IFNA(MATCH(MID($B2037,5,4),Reference!$E:$E,0),0))),$D2037,)</f>
        <v>0</v>
      </c>
      <c r="G2037" s="76">
        <f t="shared" si="180"/>
        <v>0</v>
      </c>
      <c r="H2037" s="76">
        <f t="shared" si="181"/>
        <v>0</v>
      </c>
      <c r="I2037" s="194">
        <f>IF(AND(F2037=0,G2037=0,H2037=0,_xlfn.IFNA(MATCH(LEFT($B2037,8),Reference!$G:$G,0),0)),0,
IF(AND(F2037=0,G2037=0,H2037=0,_xlfn.IFNA(MATCH(LEFT($B2037,8),Reference!$H:$H,0),0)),$D2037,
IF(AND(F2037=0,G2037=0,H2037=0,_xlfn.IFNA(MATCH(LEFT($C2037,4),Reference!$H:$H,0),0)),$D2037,
IF((AND(F2037=0,G2037=0,H2037=0,(_xlfn.IFNA(MATCH(LEFT($B2037,4),Reference!$H:$H,0),0)))),$D2037,
IF(AND(F2037=0,G2037=0,H2037=0,_xlfn.IFNA(MATCH(MID($B2037,5,4),Reference!$H:$H,0),0),LEFT($C2037,4)&lt;&gt;"8865"),$D2037,0)))))</f>
        <v>0</v>
      </c>
      <c r="J2037" s="76">
        <f t="shared" si="182"/>
        <v>9863.25</v>
      </c>
      <c r="K2037" s="76">
        <f t="shared" si="183"/>
        <v>9863.25</v>
      </c>
      <c r="L2037" s="76">
        <f t="shared" si="184"/>
        <v>0</v>
      </c>
      <c r="M2037" s="14" t="str">
        <f>IFERROR(IFERROR(INDEX(Reference!$C:$C,MATCH(VALUE(LEFT(B2037,(FIND("-",B2037,1)-1))),Reference!$B:$B,0)),INDEX(Reference!$C:$C,MATCH((LEFT(B2037,(FIND("-",B2037,1)-1))),Reference!$B:$B,0))),IFERROR(IF(FIND("-",B2037),"Asset Management",""),""))</f>
        <v>Asset Management</v>
      </c>
      <c r="N2037" s="14" t="str">
        <f>_xlfn.IFNA(INDEX(Reference!$M:$N,MATCH($C2037,Reference!$M:$M,0),2),"Exclude")</f>
        <v>Nonlabor</v>
      </c>
      <c r="O2037" s="14" t="str">
        <f>VLOOKUP(X2037,'Department Detail'!$A$2:$F$5229,5,FALSE)</f>
        <v>Business Services - Business Support &amp; IT</v>
      </c>
      <c r="W2037" s="26"/>
      <c r="X2037">
        <v>7526</v>
      </c>
    </row>
    <row r="2038" spans="2:24" ht="15" thickBot="1" x14ac:dyDescent="0.35">
      <c r="B2038" s="57" t="s">
        <v>951</v>
      </c>
      <c r="C2038" s="57" t="s">
        <v>202</v>
      </c>
      <c r="D2038" s="193">
        <v>118.81</v>
      </c>
      <c r="F2038" s="76">
        <f>IF(AND(LEFT($C2038,4)&lt;&gt;"8310")*OR(_xlfn.IFNA(MATCH(LEFT($B2038,8),Reference!$E:$E,0),0),(_xlfn.IFNA(MATCH(MID($B2038,5,4),Reference!$E:$E,0),0))),$D2038,)</f>
        <v>0</v>
      </c>
      <c r="G2038" s="76">
        <f t="shared" si="180"/>
        <v>0</v>
      </c>
      <c r="H2038" s="76">
        <f t="shared" si="181"/>
        <v>0</v>
      </c>
      <c r="I2038" s="194">
        <f>IF(AND(F2038=0,G2038=0,H2038=0,_xlfn.IFNA(MATCH(LEFT($B2038,8),Reference!$G:$G,0),0)),0,
IF(AND(F2038=0,G2038=0,H2038=0,_xlfn.IFNA(MATCH(LEFT($B2038,8),Reference!$H:$H,0),0)),$D2038,
IF(AND(F2038=0,G2038=0,H2038=0,_xlfn.IFNA(MATCH(LEFT($C2038,4),Reference!$H:$H,0),0)),$D2038,
IF((AND(F2038=0,G2038=0,H2038=0,(_xlfn.IFNA(MATCH(LEFT($B2038,4),Reference!$H:$H,0),0)))),$D2038,
IF(AND(F2038=0,G2038=0,H2038=0,_xlfn.IFNA(MATCH(MID($B2038,5,4),Reference!$H:$H,0),0),LEFT($C2038,4)&lt;&gt;"8865"),$D2038,0)))))</f>
        <v>0</v>
      </c>
      <c r="J2038" s="76">
        <f t="shared" si="182"/>
        <v>118.81</v>
      </c>
      <c r="K2038" s="76">
        <f t="shared" si="183"/>
        <v>118.81</v>
      </c>
      <c r="L2038" s="76">
        <f t="shared" si="184"/>
        <v>0</v>
      </c>
      <c r="M2038" s="14" t="str">
        <f>IFERROR(IFERROR(INDEX(Reference!$C:$C,MATCH(VALUE(LEFT(B2038,(FIND("-",B2038,1)-1))),Reference!$B:$B,0)),INDEX(Reference!$C:$C,MATCH((LEFT(B2038,(FIND("-",B2038,1)-1))),Reference!$B:$B,0))),IFERROR(IF(FIND("-",B2038),"Asset Management",""),""))</f>
        <v>Asset Management</v>
      </c>
      <c r="N2038" s="14" t="str">
        <f>_xlfn.IFNA(INDEX(Reference!$M:$N,MATCH($C2038,Reference!$M:$M,0),2),"Exclude")</f>
        <v>Nonlabor</v>
      </c>
      <c r="O2038" s="14" t="str">
        <f>VLOOKUP(X2038,'Department Detail'!$A$2:$F$5229,5,FALSE)</f>
        <v>Business Services - Business Support &amp; IT</v>
      </c>
      <c r="W2038" s="26"/>
      <c r="X2038">
        <v>7526</v>
      </c>
    </row>
    <row r="2039" spans="2:24" ht="15" thickBot="1" x14ac:dyDescent="0.35">
      <c r="B2039" s="57" t="s">
        <v>952</v>
      </c>
      <c r="C2039" s="57" t="s">
        <v>186</v>
      </c>
      <c r="D2039" s="193">
        <v>96.07</v>
      </c>
      <c r="F2039" s="76">
        <f>IF(AND(LEFT($C2039,4)&lt;&gt;"8310")*OR(_xlfn.IFNA(MATCH(LEFT($B2039,8),Reference!$E:$E,0),0),(_xlfn.IFNA(MATCH(MID($B2039,5,4),Reference!$E:$E,0),0))),$D2039,)</f>
        <v>0</v>
      </c>
      <c r="G2039" s="76">
        <f t="shared" si="180"/>
        <v>0</v>
      </c>
      <c r="H2039" s="76">
        <f t="shared" si="181"/>
        <v>0</v>
      </c>
      <c r="I2039" s="194">
        <f>IF(AND(F2039=0,G2039=0,H2039=0,_xlfn.IFNA(MATCH(LEFT($B2039,8),Reference!$G:$G,0),0)),0,
IF(AND(F2039=0,G2039=0,H2039=0,_xlfn.IFNA(MATCH(LEFT($B2039,8),Reference!$H:$H,0),0)),$D2039,
IF(AND(F2039=0,G2039=0,H2039=0,_xlfn.IFNA(MATCH(LEFT($C2039,4),Reference!$H:$H,0),0)),$D2039,
IF((AND(F2039=0,G2039=0,H2039=0,(_xlfn.IFNA(MATCH(LEFT($B2039,4),Reference!$H:$H,0),0)))),$D2039,
IF(AND(F2039=0,G2039=0,H2039=0,_xlfn.IFNA(MATCH(MID($B2039,5,4),Reference!$H:$H,0),0),LEFT($C2039,4)&lt;&gt;"8865"),$D2039,0)))))</f>
        <v>0</v>
      </c>
      <c r="J2039" s="76">
        <f t="shared" si="182"/>
        <v>96.07</v>
      </c>
      <c r="K2039" s="76">
        <f t="shared" si="183"/>
        <v>96.07</v>
      </c>
      <c r="L2039" s="76">
        <f t="shared" si="184"/>
        <v>0</v>
      </c>
      <c r="M2039" s="14" t="str">
        <f>IFERROR(IFERROR(INDEX(Reference!$C:$C,MATCH(VALUE(LEFT(B2039,(FIND("-",B2039,1)-1))),Reference!$B:$B,0)),INDEX(Reference!$C:$C,MATCH((LEFT(B2039,(FIND("-",B2039,1)-1))),Reference!$B:$B,0))),IFERROR(IF(FIND("-",B2039),"Asset Management",""),""))</f>
        <v>Asset Management</v>
      </c>
      <c r="N2039" s="14" t="str">
        <f>_xlfn.IFNA(INDEX(Reference!$M:$N,MATCH($C2039,Reference!$M:$M,0),2),"Exclude")</f>
        <v>Union Labor</v>
      </c>
      <c r="O2039" s="14" t="str">
        <f>VLOOKUP(X2039,'Department Detail'!$A$2:$F$5229,5,FALSE)</f>
        <v>Business Services - Business Support &amp; IT</v>
      </c>
      <c r="W2039" s="26"/>
      <c r="X2039">
        <v>7526</v>
      </c>
    </row>
    <row r="2040" spans="2:24" ht="15" thickBot="1" x14ac:dyDescent="0.35">
      <c r="B2040" s="57" t="s">
        <v>953</v>
      </c>
      <c r="C2040" s="57" t="s">
        <v>190</v>
      </c>
      <c r="D2040" s="193">
        <v>116395.03</v>
      </c>
      <c r="F2040" s="76">
        <f>IF(AND(LEFT($C2040,4)&lt;&gt;"8310")*OR(_xlfn.IFNA(MATCH(LEFT($B2040,8),Reference!$E:$E,0),0),(_xlfn.IFNA(MATCH(MID($B2040,5,4),Reference!$E:$E,0),0))),$D2040,)</f>
        <v>0</v>
      </c>
      <c r="G2040" s="76">
        <f t="shared" si="180"/>
        <v>0</v>
      </c>
      <c r="H2040" s="76">
        <f t="shared" si="181"/>
        <v>0</v>
      </c>
      <c r="I2040" s="194">
        <f>IF(AND(F2040=0,G2040=0,H2040=0,_xlfn.IFNA(MATCH(LEFT($B2040,8),Reference!$G:$G,0),0)),0,
IF(AND(F2040=0,G2040=0,H2040=0,_xlfn.IFNA(MATCH(LEFT($B2040,8),Reference!$H:$H,0),0)),$D2040,
IF(AND(F2040=0,G2040=0,H2040=0,_xlfn.IFNA(MATCH(LEFT($C2040,4),Reference!$H:$H,0),0)),$D2040,
IF((AND(F2040=0,G2040=0,H2040=0,(_xlfn.IFNA(MATCH(LEFT($B2040,4),Reference!$H:$H,0),0)))),$D2040,
IF(AND(F2040=0,G2040=0,H2040=0,_xlfn.IFNA(MATCH(MID($B2040,5,4),Reference!$H:$H,0),0),LEFT($C2040,4)&lt;&gt;"8865"),$D2040,0)))))</f>
        <v>0</v>
      </c>
      <c r="J2040" s="76">
        <f t="shared" si="182"/>
        <v>116395.03</v>
      </c>
      <c r="K2040" s="76">
        <f t="shared" si="183"/>
        <v>116395.03</v>
      </c>
      <c r="L2040" s="76">
        <f t="shared" si="184"/>
        <v>0</v>
      </c>
      <c r="M2040" s="14" t="str">
        <f>IFERROR(IFERROR(INDEX(Reference!$C:$C,MATCH(VALUE(LEFT(B2040,(FIND("-",B2040,1)-1))),Reference!$B:$B,0)),INDEX(Reference!$C:$C,MATCH((LEFT(B2040,(FIND("-",B2040,1)-1))),Reference!$B:$B,0))),IFERROR(IF(FIND("-",B2040),"Asset Management",""),""))</f>
        <v>Asset Management</v>
      </c>
      <c r="N2040" s="14" t="str">
        <f>_xlfn.IFNA(INDEX(Reference!$M:$N,MATCH($C2040,Reference!$M:$M,0),2),"Exclude")</f>
        <v>Nonlabor</v>
      </c>
      <c r="O2040" s="14" t="str">
        <f>VLOOKUP(X2040,'Department Detail'!$A$2:$F$5229,5,FALSE)</f>
        <v>Business Services - Business Support &amp; IT</v>
      </c>
      <c r="W2040" s="26"/>
      <c r="X2040">
        <v>7526</v>
      </c>
    </row>
    <row r="2041" spans="2:24" ht="15" thickBot="1" x14ac:dyDescent="0.35">
      <c r="B2041" s="57" t="s">
        <v>953</v>
      </c>
      <c r="C2041" s="57" t="s">
        <v>194</v>
      </c>
      <c r="D2041" s="193">
        <v>175</v>
      </c>
      <c r="F2041" s="76">
        <f>IF(AND(LEFT($C2041,4)&lt;&gt;"8310")*OR(_xlfn.IFNA(MATCH(LEFT($B2041,8),Reference!$E:$E,0),0),(_xlfn.IFNA(MATCH(MID($B2041,5,4),Reference!$E:$E,0),0))),$D2041,)</f>
        <v>0</v>
      </c>
      <c r="G2041" s="76">
        <f t="shared" si="180"/>
        <v>0</v>
      </c>
      <c r="H2041" s="76">
        <f t="shared" si="181"/>
        <v>0</v>
      </c>
      <c r="I2041" s="194">
        <f>IF(AND(F2041=0,G2041=0,H2041=0,_xlfn.IFNA(MATCH(LEFT($B2041,8),Reference!$G:$G,0),0)),0,
IF(AND(F2041=0,G2041=0,H2041=0,_xlfn.IFNA(MATCH(LEFT($B2041,8),Reference!$H:$H,0),0)),$D2041,
IF(AND(F2041=0,G2041=0,H2041=0,_xlfn.IFNA(MATCH(LEFT($C2041,4),Reference!$H:$H,0),0)),$D2041,
IF((AND(F2041=0,G2041=0,H2041=0,(_xlfn.IFNA(MATCH(LEFT($B2041,4),Reference!$H:$H,0),0)))),$D2041,
IF(AND(F2041=0,G2041=0,H2041=0,_xlfn.IFNA(MATCH(MID($B2041,5,4),Reference!$H:$H,0),0),LEFT($C2041,4)&lt;&gt;"8865"),$D2041,0)))))</f>
        <v>0</v>
      </c>
      <c r="J2041" s="76">
        <f t="shared" si="182"/>
        <v>175</v>
      </c>
      <c r="K2041" s="76">
        <f t="shared" si="183"/>
        <v>175</v>
      </c>
      <c r="L2041" s="76">
        <f t="shared" si="184"/>
        <v>0</v>
      </c>
      <c r="M2041" s="14" t="str">
        <f>IFERROR(IFERROR(INDEX(Reference!$C:$C,MATCH(VALUE(LEFT(B2041,(FIND("-",B2041,1)-1))),Reference!$B:$B,0)),INDEX(Reference!$C:$C,MATCH((LEFT(B2041,(FIND("-",B2041,1)-1))),Reference!$B:$B,0))),IFERROR(IF(FIND("-",B2041),"Asset Management",""),""))</f>
        <v>Asset Management</v>
      </c>
      <c r="N2041" s="14" t="str">
        <f>_xlfn.IFNA(INDEX(Reference!$M:$N,MATCH($C2041,Reference!$M:$M,0),2),"Exclude")</f>
        <v>Nonlabor</v>
      </c>
      <c r="O2041" s="14" t="str">
        <f>VLOOKUP(X2041,'Department Detail'!$A$2:$F$5229,5,FALSE)</f>
        <v>Business Services - Business Support &amp; IT</v>
      </c>
      <c r="W2041" s="26"/>
      <c r="X2041">
        <v>7526</v>
      </c>
    </row>
    <row r="2042" spans="2:24" ht="15" thickBot="1" x14ac:dyDescent="0.35">
      <c r="B2042" s="57" t="s">
        <v>953</v>
      </c>
      <c r="C2042" s="57" t="s">
        <v>185</v>
      </c>
      <c r="D2042" s="193">
        <v>6603.5300000000007</v>
      </c>
      <c r="F2042" s="76">
        <f>IF(AND(LEFT($C2042,4)&lt;&gt;"8310")*OR(_xlfn.IFNA(MATCH(LEFT($B2042,8),Reference!$E:$E,0),0),(_xlfn.IFNA(MATCH(MID($B2042,5,4),Reference!$E:$E,0),0))),$D2042,)</f>
        <v>0</v>
      </c>
      <c r="G2042" s="76">
        <f t="shared" si="180"/>
        <v>0</v>
      </c>
      <c r="H2042" s="76">
        <f t="shared" si="181"/>
        <v>0</v>
      </c>
      <c r="I2042" s="194">
        <f>IF(AND(F2042=0,G2042=0,H2042=0,_xlfn.IFNA(MATCH(LEFT($B2042,8),Reference!$G:$G,0),0)),0,
IF(AND(F2042=0,G2042=0,H2042=0,_xlfn.IFNA(MATCH(LEFT($B2042,8),Reference!$H:$H,0),0)),$D2042,
IF(AND(F2042=0,G2042=0,H2042=0,_xlfn.IFNA(MATCH(LEFT($C2042,4),Reference!$H:$H,0),0)),$D2042,
IF((AND(F2042=0,G2042=0,H2042=0,(_xlfn.IFNA(MATCH(LEFT($B2042,4),Reference!$H:$H,0),0)))),$D2042,
IF(AND(F2042=0,G2042=0,H2042=0,_xlfn.IFNA(MATCH(MID($B2042,5,4),Reference!$H:$H,0),0),LEFT($C2042,4)&lt;&gt;"8865"),$D2042,0)))))</f>
        <v>0</v>
      </c>
      <c r="J2042" s="76">
        <f t="shared" si="182"/>
        <v>6603.5300000000007</v>
      </c>
      <c r="K2042" s="76">
        <f t="shared" si="183"/>
        <v>6603.5300000000007</v>
      </c>
      <c r="L2042" s="76">
        <f t="shared" si="184"/>
        <v>0</v>
      </c>
      <c r="M2042" s="14" t="str">
        <f>IFERROR(IFERROR(INDEX(Reference!$C:$C,MATCH(VALUE(LEFT(B2042,(FIND("-",B2042,1)-1))),Reference!$B:$B,0)),INDEX(Reference!$C:$C,MATCH((LEFT(B2042,(FIND("-",B2042,1)-1))),Reference!$B:$B,0))),IFERROR(IF(FIND("-",B2042),"Asset Management",""),""))</f>
        <v>Asset Management</v>
      </c>
      <c r="N2042" s="14" t="str">
        <f>_xlfn.IFNA(INDEX(Reference!$M:$N,MATCH($C2042,Reference!$M:$M,0),2),"Exclude")</f>
        <v>NonUnion Labor</v>
      </c>
      <c r="O2042" s="14" t="str">
        <f>VLOOKUP(X2042,'Department Detail'!$A$2:$F$5229,5,FALSE)</f>
        <v>Business Services - Business Support &amp; IT</v>
      </c>
      <c r="W2042" s="26"/>
      <c r="X2042">
        <v>7526</v>
      </c>
    </row>
    <row r="2043" spans="2:24" ht="15" thickBot="1" x14ac:dyDescent="0.35">
      <c r="B2043" s="57" t="s">
        <v>953</v>
      </c>
      <c r="C2043" s="57" t="s">
        <v>202</v>
      </c>
      <c r="D2043" s="193">
        <v>156.58000000000001</v>
      </c>
      <c r="F2043" s="76">
        <f>IF(AND(LEFT($C2043,4)&lt;&gt;"8310")*OR(_xlfn.IFNA(MATCH(LEFT($B2043,8),Reference!$E:$E,0),0),(_xlfn.IFNA(MATCH(MID($B2043,5,4),Reference!$E:$E,0),0))),$D2043,)</f>
        <v>0</v>
      </c>
      <c r="G2043" s="76">
        <f t="shared" si="180"/>
        <v>0</v>
      </c>
      <c r="H2043" s="76">
        <f t="shared" si="181"/>
        <v>0</v>
      </c>
      <c r="I2043" s="194">
        <f>IF(AND(F2043=0,G2043=0,H2043=0,_xlfn.IFNA(MATCH(LEFT($B2043,8),Reference!$G:$G,0),0)),0,
IF(AND(F2043=0,G2043=0,H2043=0,_xlfn.IFNA(MATCH(LEFT($B2043,8),Reference!$H:$H,0),0)),$D2043,
IF(AND(F2043=0,G2043=0,H2043=0,_xlfn.IFNA(MATCH(LEFT($C2043,4),Reference!$H:$H,0),0)),$D2043,
IF((AND(F2043=0,G2043=0,H2043=0,(_xlfn.IFNA(MATCH(LEFT($B2043,4),Reference!$H:$H,0),0)))),$D2043,
IF(AND(F2043=0,G2043=0,H2043=0,_xlfn.IFNA(MATCH(MID($B2043,5,4),Reference!$H:$H,0),0),LEFT($C2043,4)&lt;&gt;"8865"),$D2043,0)))))</f>
        <v>0</v>
      </c>
      <c r="J2043" s="76">
        <f t="shared" si="182"/>
        <v>156.58000000000001</v>
      </c>
      <c r="K2043" s="76">
        <f t="shared" si="183"/>
        <v>156.58000000000001</v>
      </c>
      <c r="L2043" s="76">
        <f t="shared" si="184"/>
        <v>0</v>
      </c>
      <c r="M2043" s="14" t="str">
        <f>IFERROR(IFERROR(INDEX(Reference!$C:$C,MATCH(VALUE(LEFT(B2043,(FIND("-",B2043,1)-1))),Reference!$B:$B,0)),INDEX(Reference!$C:$C,MATCH((LEFT(B2043,(FIND("-",B2043,1)-1))),Reference!$B:$B,0))),IFERROR(IF(FIND("-",B2043),"Asset Management",""),""))</f>
        <v>Asset Management</v>
      </c>
      <c r="N2043" s="14" t="str">
        <f>_xlfn.IFNA(INDEX(Reference!$M:$N,MATCH($C2043,Reference!$M:$M,0),2),"Exclude")</f>
        <v>Nonlabor</v>
      </c>
      <c r="O2043" s="14" t="str">
        <f>VLOOKUP(X2043,'Department Detail'!$A$2:$F$5229,5,FALSE)</f>
        <v>Business Services - Business Support &amp; IT</v>
      </c>
      <c r="W2043" s="26"/>
      <c r="X2043">
        <v>7526</v>
      </c>
    </row>
    <row r="2044" spans="2:24" ht="15" thickBot="1" x14ac:dyDescent="0.35">
      <c r="B2044" s="57" t="s">
        <v>953</v>
      </c>
      <c r="C2044" s="57" t="s">
        <v>206</v>
      </c>
      <c r="D2044" s="193">
        <v>94.59</v>
      </c>
      <c r="F2044" s="76">
        <f>IF(AND(LEFT($C2044,4)&lt;&gt;"8310")*OR(_xlfn.IFNA(MATCH(LEFT($B2044,8),Reference!$E:$E,0),0),(_xlfn.IFNA(MATCH(MID($B2044,5,4),Reference!$E:$E,0),0))),$D2044,)</f>
        <v>0</v>
      </c>
      <c r="G2044" s="76">
        <f t="shared" si="180"/>
        <v>0</v>
      </c>
      <c r="H2044" s="76">
        <f t="shared" si="181"/>
        <v>0</v>
      </c>
      <c r="I2044" s="194">
        <f>IF(AND(F2044=0,G2044=0,H2044=0,_xlfn.IFNA(MATCH(LEFT($B2044,8),Reference!$G:$G,0),0)),0,
IF(AND(F2044=0,G2044=0,H2044=0,_xlfn.IFNA(MATCH(LEFT($B2044,8),Reference!$H:$H,0),0)),$D2044,
IF(AND(F2044=0,G2044=0,H2044=0,_xlfn.IFNA(MATCH(LEFT($C2044,4),Reference!$H:$H,0),0)),$D2044,
IF((AND(F2044=0,G2044=0,H2044=0,(_xlfn.IFNA(MATCH(LEFT($B2044,4),Reference!$H:$H,0),0)))),$D2044,
IF(AND(F2044=0,G2044=0,H2044=0,_xlfn.IFNA(MATCH(MID($B2044,5,4),Reference!$H:$H,0),0),LEFT($C2044,4)&lt;&gt;"8865"),$D2044,0)))))</f>
        <v>0</v>
      </c>
      <c r="J2044" s="76">
        <f t="shared" si="182"/>
        <v>94.59</v>
      </c>
      <c r="K2044" s="76">
        <f t="shared" si="183"/>
        <v>94.59</v>
      </c>
      <c r="L2044" s="76">
        <f t="shared" si="184"/>
        <v>0</v>
      </c>
      <c r="M2044" s="14" t="str">
        <f>IFERROR(IFERROR(INDEX(Reference!$C:$C,MATCH(VALUE(LEFT(B2044,(FIND("-",B2044,1)-1))),Reference!$B:$B,0)),INDEX(Reference!$C:$C,MATCH((LEFT(B2044,(FIND("-",B2044,1)-1))),Reference!$B:$B,0))),IFERROR(IF(FIND("-",B2044),"Asset Management",""),""))</f>
        <v>Asset Management</v>
      </c>
      <c r="N2044" s="14" t="str">
        <f>_xlfn.IFNA(INDEX(Reference!$M:$N,MATCH($C2044,Reference!$M:$M,0),2),"Exclude")</f>
        <v>Nonlabor</v>
      </c>
      <c r="O2044" s="14" t="str">
        <f>VLOOKUP(X2044,'Department Detail'!$A$2:$F$5229,5,FALSE)</f>
        <v>Business Services - Business Support &amp; IT</v>
      </c>
      <c r="W2044" s="26"/>
      <c r="X2044">
        <v>7526</v>
      </c>
    </row>
    <row r="2045" spans="2:24" ht="15" thickBot="1" x14ac:dyDescent="0.35">
      <c r="B2045" s="57" t="s">
        <v>953</v>
      </c>
      <c r="C2045" s="57" t="s">
        <v>230</v>
      </c>
      <c r="D2045" s="193">
        <v>12.17</v>
      </c>
      <c r="F2045" s="76">
        <f>IF(AND(LEFT($C2045,4)&lt;&gt;"8310")*OR(_xlfn.IFNA(MATCH(LEFT($B2045,8),Reference!$E:$E,0),0),(_xlfn.IFNA(MATCH(MID($B2045,5,4),Reference!$E:$E,0),0))),$D2045,)</f>
        <v>0</v>
      </c>
      <c r="G2045" s="76">
        <f t="shared" si="180"/>
        <v>0</v>
      </c>
      <c r="H2045" s="76">
        <f t="shared" si="181"/>
        <v>0</v>
      </c>
      <c r="I2045" s="194">
        <f>IF(AND(F2045=0,G2045=0,H2045=0,_xlfn.IFNA(MATCH(LEFT($B2045,8),Reference!$G:$G,0),0)),0,
IF(AND(F2045=0,G2045=0,H2045=0,_xlfn.IFNA(MATCH(LEFT($B2045,8),Reference!$H:$H,0),0)),$D2045,
IF(AND(F2045=0,G2045=0,H2045=0,_xlfn.IFNA(MATCH(LEFT($C2045,4),Reference!$H:$H,0),0)),$D2045,
IF((AND(F2045=0,G2045=0,H2045=0,(_xlfn.IFNA(MATCH(LEFT($B2045,4),Reference!$H:$H,0),0)))),$D2045,
IF(AND(F2045=0,G2045=0,H2045=0,_xlfn.IFNA(MATCH(MID($B2045,5,4),Reference!$H:$H,0),0),LEFT($C2045,4)&lt;&gt;"8865"),$D2045,0)))))</f>
        <v>0</v>
      </c>
      <c r="J2045" s="76">
        <f t="shared" si="182"/>
        <v>12.17</v>
      </c>
      <c r="K2045" s="76">
        <f t="shared" si="183"/>
        <v>12.17</v>
      </c>
      <c r="L2045" s="76">
        <f t="shared" si="184"/>
        <v>0</v>
      </c>
      <c r="M2045" s="14" t="str">
        <f>IFERROR(IFERROR(INDEX(Reference!$C:$C,MATCH(VALUE(LEFT(B2045,(FIND("-",B2045,1)-1))),Reference!$B:$B,0)),INDEX(Reference!$C:$C,MATCH((LEFT(B2045,(FIND("-",B2045,1)-1))),Reference!$B:$B,0))),IFERROR(IF(FIND("-",B2045),"Asset Management",""),""))</f>
        <v>Asset Management</v>
      </c>
      <c r="N2045" s="14" t="str">
        <f>_xlfn.IFNA(INDEX(Reference!$M:$N,MATCH($C2045,Reference!$M:$M,0),2),"Exclude")</f>
        <v>Nonlabor</v>
      </c>
      <c r="O2045" s="14" t="str">
        <f>VLOOKUP(X2045,'Department Detail'!$A$2:$F$5229,5,FALSE)</f>
        <v>Business Services - Business Support &amp; IT</v>
      </c>
      <c r="W2045" s="26"/>
      <c r="X2045">
        <v>7526</v>
      </c>
    </row>
    <row r="2046" spans="2:24" ht="15" thickBot="1" x14ac:dyDescent="0.35">
      <c r="B2046" s="57" t="s">
        <v>953</v>
      </c>
      <c r="C2046" s="57" t="s">
        <v>237</v>
      </c>
      <c r="D2046" s="193">
        <v>98.09</v>
      </c>
      <c r="F2046" s="76">
        <f>IF(AND(LEFT($C2046,4)&lt;&gt;"8310")*OR(_xlfn.IFNA(MATCH(LEFT($B2046,8),Reference!$E:$E,0),0),(_xlfn.IFNA(MATCH(MID($B2046,5,4),Reference!$E:$E,0),0))),$D2046,)</f>
        <v>0</v>
      </c>
      <c r="G2046" s="76">
        <f t="shared" si="180"/>
        <v>0</v>
      </c>
      <c r="H2046" s="76">
        <f t="shared" si="181"/>
        <v>0</v>
      </c>
      <c r="I2046" s="194">
        <f>IF(AND(F2046=0,G2046=0,H2046=0,_xlfn.IFNA(MATCH(LEFT($B2046,8),Reference!$G:$G,0),0)),0,
IF(AND(F2046=0,G2046=0,H2046=0,_xlfn.IFNA(MATCH(LEFT($B2046,8),Reference!$H:$H,0),0)),$D2046,
IF(AND(F2046=0,G2046=0,H2046=0,_xlfn.IFNA(MATCH(LEFT($C2046,4),Reference!$H:$H,0),0)),$D2046,
IF((AND(F2046=0,G2046=0,H2046=0,(_xlfn.IFNA(MATCH(LEFT($B2046,4),Reference!$H:$H,0),0)))),$D2046,
IF(AND(F2046=0,G2046=0,H2046=0,_xlfn.IFNA(MATCH(MID($B2046,5,4),Reference!$H:$H,0),0),LEFT($C2046,4)&lt;&gt;"8865"),$D2046,0)))))</f>
        <v>0</v>
      </c>
      <c r="J2046" s="76">
        <f t="shared" si="182"/>
        <v>98.09</v>
      </c>
      <c r="K2046" s="76">
        <f t="shared" si="183"/>
        <v>98.09</v>
      </c>
      <c r="L2046" s="76">
        <f t="shared" si="184"/>
        <v>0</v>
      </c>
      <c r="M2046" s="14" t="str">
        <f>IFERROR(IFERROR(INDEX(Reference!$C:$C,MATCH(VALUE(LEFT(B2046,(FIND("-",B2046,1)-1))),Reference!$B:$B,0)),INDEX(Reference!$C:$C,MATCH((LEFT(B2046,(FIND("-",B2046,1)-1))),Reference!$B:$B,0))),IFERROR(IF(FIND("-",B2046),"Asset Management",""),""))</f>
        <v>Asset Management</v>
      </c>
      <c r="N2046" s="14" t="str">
        <f>_xlfn.IFNA(INDEX(Reference!$M:$N,MATCH($C2046,Reference!$M:$M,0),2),"Exclude")</f>
        <v>Inventory</v>
      </c>
      <c r="O2046" s="14" t="str">
        <f>VLOOKUP(X2046,'Department Detail'!$A$2:$F$5229,5,FALSE)</f>
        <v>Business Services - Business Support &amp; IT</v>
      </c>
      <c r="W2046" s="26"/>
      <c r="X2046">
        <v>7526</v>
      </c>
    </row>
    <row r="2047" spans="2:24" ht="15" thickBot="1" x14ac:dyDescent="0.35">
      <c r="B2047" s="57" t="s">
        <v>953</v>
      </c>
      <c r="C2047" s="57" t="s">
        <v>188</v>
      </c>
      <c r="D2047" s="193">
        <v>2542.59</v>
      </c>
      <c r="F2047" s="76">
        <f>IF(AND(LEFT($C2047,4)&lt;&gt;"8310")*OR(_xlfn.IFNA(MATCH(LEFT($B2047,8),Reference!$E:$E,0),0),(_xlfn.IFNA(MATCH(MID($B2047,5,4),Reference!$E:$E,0),0))),$D2047,)</f>
        <v>0</v>
      </c>
      <c r="G2047" s="76">
        <f t="shared" si="180"/>
        <v>0</v>
      </c>
      <c r="H2047" s="76">
        <f t="shared" si="181"/>
        <v>0</v>
      </c>
      <c r="I2047" s="194">
        <f>IF(AND(F2047=0,G2047=0,H2047=0,_xlfn.IFNA(MATCH(LEFT($B2047,8),Reference!$G:$G,0),0)),0,
IF(AND(F2047=0,G2047=0,H2047=0,_xlfn.IFNA(MATCH(LEFT($B2047,8),Reference!$H:$H,0),0)),$D2047,
IF(AND(F2047=0,G2047=0,H2047=0,_xlfn.IFNA(MATCH(LEFT($C2047,4),Reference!$H:$H,0),0)),$D2047,
IF((AND(F2047=0,G2047=0,H2047=0,(_xlfn.IFNA(MATCH(LEFT($B2047,4),Reference!$H:$H,0),0)))),$D2047,
IF(AND(F2047=0,G2047=0,H2047=0,_xlfn.IFNA(MATCH(MID($B2047,5,4),Reference!$H:$H,0),0),LEFT($C2047,4)&lt;&gt;"8865"),$D2047,0)))))</f>
        <v>0</v>
      </c>
      <c r="J2047" s="76">
        <f t="shared" si="182"/>
        <v>2542.59</v>
      </c>
      <c r="K2047" s="76">
        <f t="shared" si="183"/>
        <v>2542.59</v>
      </c>
      <c r="L2047" s="76">
        <f t="shared" si="184"/>
        <v>0</v>
      </c>
      <c r="M2047" s="14" t="str">
        <f>IFERROR(IFERROR(INDEX(Reference!$C:$C,MATCH(VALUE(LEFT(B2047,(FIND("-",B2047,1)-1))),Reference!$B:$B,0)),INDEX(Reference!$C:$C,MATCH((LEFT(B2047,(FIND("-",B2047,1)-1))),Reference!$B:$B,0))),IFERROR(IF(FIND("-",B2047),"Asset Management",""),""))</f>
        <v>Asset Management</v>
      </c>
      <c r="N2047" s="14" t="str">
        <f>_xlfn.IFNA(INDEX(Reference!$M:$N,MATCH($C2047,Reference!$M:$M,0),2),"Exclude")</f>
        <v>NonUnion Labor</v>
      </c>
      <c r="O2047" s="14" t="str">
        <f>VLOOKUP(X2047,'Department Detail'!$A$2:$F$5229,5,FALSE)</f>
        <v>Business Services - Business Support &amp; IT</v>
      </c>
      <c r="W2047" s="26"/>
      <c r="X2047">
        <v>7526</v>
      </c>
    </row>
    <row r="2048" spans="2:24" ht="15" thickBot="1" x14ac:dyDescent="0.35">
      <c r="B2048" s="57" t="s">
        <v>954</v>
      </c>
      <c r="C2048" s="57" t="s">
        <v>244</v>
      </c>
      <c r="D2048" s="193">
        <v>1165.03</v>
      </c>
      <c r="F2048" s="76">
        <f>IF(AND(LEFT($C2048,4)&lt;&gt;"8310")*OR(_xlfn.IFNA(MATCH(LEFT($B2048,8),Reference!$E:$E,0),0),(_xlfn.IFNA(MATCH(MID($B2048,5,4),Reference!$E:$E,0),0))),$D2048,)</f>
        <v>0</v>
      </c>
      <c r="G2048" s="76">
        <f t="shared" si="180"/>
        <v>0</v>
      </c>
      <c r="H2048" s="76">
        <f t="shared" si="181"/>
        <v>0</v>
      </c>
      <c r="I2048" s="194">
        <f>IF(AND(F2048=0,G2048=0,H2048=0,_xlfn.IFNA(MATCH(LEFT($B2048,8),Reference!$G:$G,0),0)),0,
IF(AND(F2048=0,G2048=0,H2048=0,_xlfn.IFNA(MATCH(LEFT($B2048,8),Reference!$H:$H,0),0)),$D2048,
IF(AND(F2048=0,G2048=0,H2048=0,_xlfn.IFNA(MATCH(LEFT($C2048,4),Reference!$H:$H,0),0)),$D2048,
IF((AND(F2048=0,G2048=0,H2048=0,(_xlfn.IFNA(MATCH(LEFT($B2048,4),Reference!$H:$H,0),0)))),$D2048,
IF(AND(F2048=0,G2048=0,H2048=0,_xlfn.IFNA(MATCH(MID($B2048,5,4),Reference!$H:$H,0),0),LEFT($C2048,4)&lt;&gt;"8865"),$D2048,0)))))</f>
        <v>0</v>
      </c>
      <c r="J2048" s="76">
        <f t="shared" si="182"/>
        <v>1165.03</v>
      </c>
      <c r="K2048" s="76">
        <f t="shared" si="183"/>
        <v>1165.03</v>
      </c>
      <c r="L2048" s="76">
        <f t="shared" si="184"/>
        <v>0</v>
      </c>
      <c r="M2048" s="14" t="str">
        <f>IFERROR(IFERROR(INDEX(Reference!$C:$C,MATCH(VALUE(LEFT(B2048,(FIND("-",B2048,1)-1))),Reference!$B:$B,0)),INDEX(Reference!$C:$C,MATCH((LEFT(B2048,(FIND("-",B2048,1)-1))),Reference!$B:$B,0))),IFERROR(IF(FIND("-",B2048),"Asset Management",""),""))</f>
        <v>Asset Management</v>
      </c>
      <c r="N2048" s="14" t="str">
        <f>_xlfn.IFNA(INDEX(Reference!$M:$N,MATCH($C2048,Reference!$M:$M,0),2),"Exclude")</f>
        <v>Nonlabor</v>
      </c>
      <c r="O2048" s="14" t="str">
        <f>VLOOKUP(X2048,'Department Detail'!$A$2:$F$5748,5,FALSE)</f>
        <v>PST &amp; Field Support Services</v>
      </c>
      <c r="W2048" s="26"/>
      <c r="X2048" t="s">
        <v>955</v>
      </c>
    </row>
    <row r="2049" spans="2:24" ht="15" thickBot="1" x14ac:dyDescent="0.35">
      <c r="B2049" s="57" t="s">
        <v>954</v>
      </c>
      <c r="C2049" s="57" t="s">
        <v>190</v>
      </c>
      <c r="D2049" s="193">
        <v>314633.49</v>
      </c>
      <c r="F2049" s="76">
        <f>IF(AND(LEFT($C2049,4)&lt;&gt;"8310")*OR(_xlfn.IFNA(MATCH(LEFT($B2049,8),Reference!$E:$E,0),0),(_xlfn.IFNA(MATCH(MID($B2049,5,4),Reference!$E:$E,0),0))),$D2049,)</f>
        <v>0</v>
      </c>
      <c r="G2049" s="76">
        <f t="shared" si="180"/>
        <v>0</v>
      </c>
      <c r="H2049" s="76">
        <f t="shared" si="181"/>
        <v>0</v>
      </c>
      <c r="I2049" s="194">
        <f>IF(AND(F2049=0,G2049=0,H2049=0,_xlfn.IFNA(MATCH(LEFT($B2049,8),Reference!$G:$G,0),0)),0,
IF(AND(F2049=0,G2049=0,H2049=0,_xlfn.IFNA(MATCH(LEFT($B2049,8),Reference!$H:$H,0),0)),$D2049,
IF(AND(F2049=0,G2049=0,H2049=0,_xlfn.IFNA(MATCH(LEFT($C2049,4),Reference!$H:$H,0),0)),$D2049,
IF((AND(F2049=0,G2049=0,H2049=0,(_xlfn.IFNA(MATCH(LEFT($B2049,4),Reference!$H:$H,0),0)))),$D2049,
IF(AND(F2049=0,G2049=0,H2049=0,_xlfn.IFNA(MATCH(MID($B2049,5,4),Reference!$H:$H,0),0),LEFT($C2049,4)&lt;&gt;"8865"),$D2049,0)))))</f>
        <v>0</v>
      </c>
      <c r="J2049" s="76">
        <f t="shared" si="182"/>
        <v>314633.49</v>
      </c>
      <c r="K2049" s="76">
        <f t="shared" si="183"/>
        <v>314633.49</v>
      </c>
      <c r="L2049" s="76">
        <f t="shared" si="184"/>
        <v>0</v>
      </c>
      <c r="M2049" s="14" t="str">
        <f>IFERROR(IFERROR(INDEX(Reference!$C:$C,MATCH(VALUE(LEFT(B2049,(FIND("-",B2049,1)-1))),Reference!$B:$B,0)),INDEX(Reference!$C:$C,MATCH((LEFT(B2049,(FIND("-",B2049,1)-1))),Reference!$B:$B,0))),IFERROR(IF(FIND("-",B2049),"Asset Management",""),""))</f>
        <v>Asset Management</v>
      </c>
      <c r="N2049" s="14" t="str">
        <f>_xlfn.IFNA(INDEX(Reference!$M:$N,MATCH($C2049,Reference!$M:$M,0),2),"Exclude")</f>
        <v>Nonlabor</v>
      </c>
      <c r="O2049" s="14" t="str">
        <f>VLOOKUP(X2049,'Department Detail'!$A$2:$F$5748,5,FALSE)</f>
        <v>Business Services - Business Support &amp; IT</v>
      </c>
      <c r="W2049" s="26"/>
      <c r="X2049" t="s">
        <v>956</v>
      </c>
    </row>
    <row r="2050" spans="2:24" ht="15" thickBot="1" x14ac:dyDescent="0.35">
      <c r="B2050" s="57" t="s">
        <v>954</v>
      </c>
      <c r="C2050" s="57" t="s">
        <v>185</v>
      </c>
      <c r="D2050" s="193">
        <v>27983.91</v>
      </c>
      <c r="F2050" s="76">
        <f>IF(AND(LEFT($C2050,4)&lt;&gt;"8310")*OR(_xlfn.IFNA(MATCH(LEFT($B2050,8),Reference!$E:$E,0),0),(_xlfn.IFNA(MATCH(MID($B2050,5,4),Reference!$E:$E,0),0))),$D2050,)</f>
        <v>0</v>
      </c>
      <c r="G2050" s="76">
        <f t="shared" si="180"/>
        <v>0</v>
      </c>
      <c r="H2050" s="76">
        <f t="shared" si="181"/>
        <v>0</v>
      </c>
      <c r="I2050" s="194">
        <f>IF(AND(F2050=0,G2050=0,H2050=0,_xlfn.IFNA(MATCH(LEFT($B2050,8),Reference!$G:$G,0),0)),0,
IF(AND(F2050=0,G2050=0,H2050=0,_xlfn.IFNA(MATCH(LEFT($B2050,8),Reference!$H:$H,0),0)),$D2050,
IF(AND(F2050=0,G2050=0,H2050=0,_xlfn.IFNA(MATCH(LEFT($C2050,4),Reference!$H:$H,0),0)),$D2050,
IF((AND(F2050=0,G2050=0,H2050=0,(_xlfn.IFNA(MATCH(LEFT($B2050,4),Reference!$H:$H,0),0)))),$D2050,
IF(AND(F2050=0,G2050=0,H2050=0,_xlfn.IFNA(MATCH(MID($B2050,5,4),Reference!$H:$H,0),0),LEFT($C2050,4)&lt;&gt;"8865"),$D2050,0)))))</f>
        <v>0</v>
      </c>
      <c r="J2050" s="76">
        <f t="shared" si="182"/>
        <v>27983.91</v>
      </c>
      <c r="K2050" s="76">
        <f t="shared" si="183"/>
        <v>27983.91</v>
      </c>
      <c r="L2050" s="76">
        <f t="shared" si="184"/>
        <v>0</v>
      </c>
      <c r="M2050" s="14" t="str">
        <f>IFERROR(IFERROR(INDEX(Reference!$C:$C,MATCH(VALUE(LEFT(B2050,(FIND("-",B2050,1)-1))),Reference!$B:$B,0)),INDEX(Reference!$C:$C,MATCH((LEFT(B2050,(FIND("-",B2050,1)-1))),Reference!$B:$B,0))),IFERROR(IF(FIND("-",B2050),"Asset Management",""),""))</f>
        <v>Asset Management</v>
      </c>
      <c r="N2050" s="14" t="str">
        <f>_xlfn.IFNA(INDEX(Reference!$M:$N,MATCH($C2050,Reference!$M:$M,0),2),"Exclude")</f>
        <v>NonUnion Labor</v>
      </c>
      <c r="O2050" s="14" t="str">
        <f>VLOOKUP(X2050,'Department Detail'!$A$2:$F$5748,5,FALSE)</f>
        <v>Business Services - Business Support &amp; IT</v>
      </c>
      <c r="W2050" s="26"/>
      <c r="X2050" t="s">
        <v>957</v>
      </c>
    </row>
    <row r="2051" spans="2:24" ht="15" thickBot="1" x14ac:dyDescent="0.35">
      <c r="B2051" s="57" t="s">
        <v>954</v>
      </c>
      <c r="C2051" s="57" t="s">
        <v>206</v>
      </c>
      <c r="D2051" s="193">
        <v>299.77</v>
      </c>
      <c r="F2051" s="76">
        <f>IF(AND(LEFT($C2051,4)&lt;&gt;"8310")*OR(_xlfn.IFNA(MATCH(LEFT($B2051,8),Reference!$E:$E,0),0),(_xlfn.IFNA(MATCH(MID($B2051,5,4),Reference!$E:$E,0),0))),$D2051,)</f>
        <v>0</v>
      </c>
      <c r="G2051" s="76">
        <f t="shared" si="180"/>
        <v>0</v>
      </c>
      <c r="H2051" s="76">
        <f t="shared" si="181"/>
        <v>0</v>
      </c>
      <c r="I2051" s="194">
        <f>IF(AND(F2051=0,G2051=0,H2051=0,_xlfn.IFNA(MATCH(LEFT($B2051,8),Reference!$G:$G,0),0)),0,
IF(AND(F2051=0,G2051=0,H2051=0,_xlfn.IFNA(MATCH(LEFT($B2051,8),Reference!$H:$H,0),0)),$D2051,
IF(AND(F2051=0,G2051=0,H2051=0,_xlfn.IFNA(MATCH(LEFT($C2051,4),Reference!$H:$H,0),0)),$D2051,
IF((AND(F2051=0,G2051=0,H2051=0,(_xlfn.IFNA(MATCH(LEFT($B2051,4),Reference!$H:$H,0),0)))),$D2051,
IF(AND(F2051=0,G2051=0,H2051=0,_xlfn.IFNA(MATCH(MID($B2051,5,4),Reference!$H:$H,0),0),LEFT($C2051,4)&lt;&gt;"8865"),$D2051,0)))))</f>
        <v>0</v>
      </c>
      <c r="J2051" s="76">
        <f t="shared" si="182"/>
        <v>299.77</v>
      </c>
      <c r="K2051" s="76">
        <f t="shared" si="183"/>
        <v>299.77</v>
      </c>
      <c r="L2051" s="76">
        <f t="shared" si="184"/>
        <v>0</v>
      </c>
      <c r="M2051" s="14" t="str">
        <f>IFERROR(IFERROR(INDEX(Reference!$C:$C,MATCH(VALUE(LEFT(B2051,(FIND("-",B2051,1)-1))),Reference!$B:$B,0)),INDEX(Reference!$C:$C,MATCH((LEFT(B2051,(FIND("-",B2051,1)-1))),Reference!$B:$B,0))),IFERROR(IF(FIND("-",B2051),"Asset Management",""),""))</f>
        <v>Asset Management</v>
      </c>
      <c r="N2051" s="14" t="str">
        <f>_xlfn.IFNA(INDEX(Reference!$M:$N,MATCH($C2051,Reference!$M:$M,0),2),"Exclude")</f>
        <v>Nonlabor</v>
      </c>
      <c r="O2051" s="14" t="str">
        <f>VLOOKUP(X2051,'Department Detail'!$A$2:$F$5229,5,FALSE)</f>
        <v>PST &amp; Field Support Services</v>
      </c>
      <c r="W2051" s="26"/>
      <c r="X2051">
        <v>4822</v>
      </c>
    </row>
    <row r="2052" spans="2:24" ht="15" thickBot="1" x14ac:dyDescent="0.35">
      <c r="B2052" s="57" t="s">
        <v>954</v>
      </c>
      <c r="C2052" s="57" t="s">
        <v>208</v>
      </c>
      <c r="D2052" s="193">
        <v>46.21</v>
      </c>
      <c r="F2052" s="76">
        <f>IF(AND(LEFT($C2052,4)&lt;&gt;"8310")*OR(_xlfn.IFNA(MATCH(LEFT($B2052,8),Reference!$E:$E,0),0),(_xlfn.IFNA(MATCH(MID($B2052,5,4),Reference!$E:$E,0),0))),$D2052,)</f>
        <v>0</v>
      </c>
      <c r="G2052" s="76">
        <f t="shared" si="180"/>
        <v>0</v>
      </c>
      <c r="H2052" s="76">
        <f t="shared" si="181"/>
        <v>0</v>
      </c>
      <c r="I2052" s="194">
        <f>IF(AND(F2052=0,G2052=0,H2052=0,_xlfn.IFNA(MATCH(LEFT($B2052,8),Reference!$G:$G,0),0)),0,
IF(AND(F2052=0,G2052=0,H2052=0,_xlfn.IFNA(MATCH(LEFT($B2052,8),Reference!$H:$H,0),0)),$D2052,
IF(AND(F2052=0,G2052=0,H2052=0,_xlfn.IFNA(MATCH(LEFT($C2052,4),Reference!$H:$H,0),0)),$D2052,
IF((AND(F2052=0,G2052=0,H2052=0,(_xlfn.IFNA(MATCH(LEFT($B2052,4),Reference!$H:$H,0),0)))),$D2052,
IF(AND(F2052=0,G2052=0,H2052=0,_xlfn.IFNA(MATCH(MID($B2052,5,4),Reference!$H:$H,0),0),LEFT($C2052,4)&lt;&gt;"8865"),$D2052,0)))))</f>
        <v>0</v>
      </c>
      <c r="J2052" s="76">
        <f t="shared" si="182"/>
        <v>46.21</v>
      </c>
      <c r="K2052" s="76">
        <f t="shared" si="183"/>
        <v>46.21</v>
      </c>
      <c r="L2052" s="76">
        <f t="shared" si="184"/>
        <v>0</v>
      </c>
      <c r="M2052" s="14" t="str">
        <f>IFERROR(IFERROR(INDEX(Reference!$C:$C,MATCH(VALUE(LEFT(B2052,(FIND("-",B2052,1)-1))),Reference!$B:$B,0)),INDEX(Reference!$C:$C,MATCH((LEFT(B2052,(FIND("-",B2052,1)-1))),Reference!$B:$B,0))),IFERROR(IF(FIND("-",B2052),"Asset Management",""),""))</f>
        <v>Asset Management</v>
      </c>
      <c r="N2052" s="14" t="str">
        <f>_xlfn.IFNA(INDEX(Reference!$M:$N,MATCH($C2052,Reference!$M:$M,0),2),"Exclude")</f>
        <v>Inventory</v>
      </c>
      <c r="O2052" s="14" t="str">
        <f>VLOOKUP(X2052,'Department Detail'!$A$2:$F$5229,5,FALSE)</f>
        <v>PST &amp; Field Support Services</v>
      </c>
      <c r="W2052" s="26"/>
      <c r="X2052">
        <v>4822</v>
      </c>
    </row>
    <row r="2053" spans="2:24" ht="15" thickBot="1" x14ac:dyDescent="0.35">
      <c r="B2053" s="57" t="s">
        <v>954</v>
      </c>
      <c r="C2053" s="57" t="s">
        <v>237</v>
      </c>
      <c r="D2053" s="193">
        <v>1274.1199999999999</v>
      </c>
      <c r="F2053" s="76">
        <f>IF(AND(LEFT($C2053,4)&lt;&gt;"8310")*OR(_xlfn.IFNA(MATCH(LEFT($B2053,8),Reference!$E:$E,0),0),(_xlfn.IFNA(MATCH(MID($B2053,5,4),Reference!$E:$E,0),0))),$D2053,)</f>
        <v>0</v>
      </c>
      <c r="G2053" s="76">
        <f t="shared" si="180"/>
        <v>0</v>
      </c>
      <c r="H2053" s="76">
        <f t="shared" si="181"/>
        <v>0</v>
      </c>
      <c r="I2053" s="194">
        <f>IF(AND(F2053=0,G2053=0,H2053=0,_xlfn.IFNA(MATCH(LEFT($B2053,8),Reference!$G:$G,0),0)),0,
IF(AND(F2053=0,G2053=0,H2053=0,_xlfn.IFNA(MATCH(LEFT($B2053,8),Reference!$H:$H,0),0)),$D2053,
IF(AND(F2053=0,G2053=0,H2053=0,_xlfn.IFNA(MATCH(LEFT($C2053,4),Reference!$H:$H,0),0)),$D2053,
IF((AND(F2053=0,G2053=0,H2053=0,(_xlfn.IFNA(MATCH(LEFT($B2053,4),Reference!$H:$H,0),0)))),$D2053,
IF(AND(F2053=0,G2053=0,H2053=0,_xlfn.IFNA(MATCH(MID($B2053,5,4),Reference!$H:$H,0),0),LEFT($C2053,4)&lt;&gt;"8865"),$D2053,0)))))</f>
        <v>0</v>
      </c>
      <c r="J2053" s="76">
        <f t="shared" si="182"/>
        <v>1274.1199999999999</v>
      </c>
      <c r="K2053" s="76">
        <f t="shared" si="183"/>
        <v>1274.1199999999999</v>
      </c>
      <c r="L2053" s="76">
        <f t="shared" si="184"/>
        <v>0</v>
      </c>
      <c r="M2053" s="14" t="str">
        <f>IFERROR(IFERROR(INDEX(Reference!$C:$C,MATCH(VALUE(LEFT(B2053,(FIND("-",B2053,1)-1))),Reference!$B:$B,0)),INDEX(Reference!$C:$C,MATCH((LEFT(B2053,(FIND("-",B2053,1)-1))),Reference!$B:$B,0))),IFERROR(IF(FIND("-",B2053),"Asset Management",""),""))</f>
        <v>Asset Management</v>
      </c>
      <c r="N2053" s="14" t="str">
        <f>_xlfn.IFNA(INDEX(Reference!$M:$N,MATCH($C2053,Reference!$M:$M,0),2),"Exclude")</f>
        <v>Inventory</v>
      </c>
      <c r="O2053" s="14" t="str">
        <f>VLOOKUP(X2053,'Department Detail'!$A$2:$F$5229,5,FALSE)</f>
        <v>PST &amp; Field Support Services</v>
      </c>
      <c r="W2053" s="26"/>
      <c r="X2053">
        <v>4822</v>
      </c>
    </row>
    <row r="2054" spans="2:24" ht="15" thickBot="1" x14ac:dyDescent="0.35">
      <c r="B2054" s="57" t="s">
        <v>954</v>
      </c>
      <c r="C2054" s="57" t="s">
        <v>234</v>
      </c>
      <c r="D2054" s="193">
        <v>205.14</v>
      </c>
      <c r="F2054" s="76">
        <f>IF(AND(LEFT($C2054,4)&lt;&gt;"8310")*OR(_xlfn.IFNA(MATCH(LEFT($B2054,8),Reference!$E:$E,0),0),(_xlfn.IFNA(MATCH(MID($B2054,5,4),Reference!$E:$E,0),0))),$D2054,)</f>
        <v>0</v>
      </c>
      <c r="G2054" s="76">
        <f t="shared" si="180"/>
        <v>0</v>
      </c>
      <c r="H2054" s="76">
        <f t="shared" si="181"/>
        <v>0</v>
      </c>
      <c r="I2054" s="194">
        <f>IF(AND(F2054=0,G2054=0,H2054=0,_xlfn.IFNA(MATCH(LEFT($B2054,8),Reference!$G:$G,0),0)),0,
IF(AND(F2054=0,G2054=0,H2054=0,_xlfn.IFNA(MATCH(LEFT($B2054,8),Reference!$H:$H,0),0)),$D2054,
IF(AND(F2054=0,G2054=0,H2054=0,_xlfn.IFNA(MATCH(LEFT($C2054,4),Reference!$H:$H,0),0)),$D2054,
IF((AND(F2054=0,G2054=0,H2054=0,(_xlfn.IFNA(MATCH(LEFT($B2054,4),Reference!$H:$H,0),0)))),$D2054,
IF(AND(F2054=0,G2054=0,H2054=0,_xlfn.IFNA(MATCH(MID($B2054,5,4),Reference!$H:$H,0),0),LEFT($C2054,4)&lt;&gt;"8865"),$D2054,0)))))</f>
        <v>0</v>
      </c>
      <c r="J2054" s="76">
        <f t="shared" si="182"/>
        <v>205.14</v>
      </c>
      <c r="K2054" s="76">
        <f t="shared" si="183"/>
        <v>205.14</v>
      </c>
      <c r="L2054" s="76">
        <f t="shared" si="184"/>
        <v>0</v>
      </c>
      <c r="M2054" s="14" t="str">
        <f>IFERROR(IFERROR(INDEX(Reference!$C:$C,MATCH(VALUE(LEFT(B2054,(FIND("-",B2054,1)-1))),Reference!$B:$B,0)),INDEX(Reference!$C:$C,MATCH((LEFT(B2054,(FIND("-",B2054,1)-1))),Reference!$B:$B,0))),IFERROR(IF(FIND("-",B2054),"Asset Management",""),""))</f>
        <v>Asset Management</v>
      </c>
      <c r="N2054" s="14" t="str">
        <f>_xlfn.IFNA(INDEX(Reference!$M:$N,MATCH($C2054,Reference!$M:$M,0),2),"Exclude")</f>
        <v>Nonlabor</v>
      </c>
      <c r="O2054" s="14" t="str">
        <f>VLOOKUP(X2054,'Department Detail'!$A$2:$F$5229,5,FALSE)</f>
        <v>PST &amp; Field Support Services</v>
      </c>
      <c r="W2054" s="26"/>
      <c r="X2054">
        <v>4822</v>
      </c>
    </row>
    <row r="2055" spans="2:24" ht="15" thickBot="1" x14ac:dyDescent="0.35">
      <c r="B2055" s="57" t="s">
        <v>954</v>
      </c>
      <c r="C2055" s="57" t="s">
        <v>188</v>
      </c>
      <c r="D2055" s="193">
        <v>3059.1800000000003</v>
      </c>
      <c r="F2055" s="76">
        <f>IF(AND(LEFT($C2055,4)&lt;&gt;"8310")*OR(_xlfn.IFNA(MATCH(LEFT($B2055,8),Reference!$E:$E,0),0),(_xlfn.IFNA(MATCH(MID($B2055,5,4),Reference!$E:$E,0),0))),$D2055,)</f>
        <v>0</v>
      </c>
      <c r="G2055" s="76">
        <f t="shared" si="180"/>
        <v>0</v>
      </c>
      <c r="H2055" s="76">
        <f t="shared" si="181"/>
        <v>0</v>
      </c>
      <c r="I2055" s="194">
        <f>IF(AND(F2055=0,G2055=0,H2055=0,_xlfn.IFNA(MATCH(LEFT($B2055,8),Reference!$G:$G,0),0)),0,
IF(AND(F2055=0,G2055=0,H2055=0,_xlfn.IFNA(MATCH(LEFT($B2055,8),Reference!$H:$H,0),0)),$D2055,
IF(AND(F2055=0,G2055=0,H2055=0,_xlfn.IFNA(MATCH(LEFT($C2055,4),Reference!$H:$H,0),0)),$D2055,
IF((AND(F2055=0,G2055=0,H2055=0,(_xlfn.IFNA(MATCH(LEFT($B2055,4),Reference!$H:$H,0),0)))),$D2055,
IF(AND(F2055=0,G2055=0,H2055=0,_xlfn.IFNA(MATCH(MID($B2055,5,4),Reference!$H:$H,0),0),LEFT($C2055,4)&lt;&gt;"8865"),$D2055,0)))))</f>
        <v>0</v>
      </c>
      <c r="J2055" s="76">
        <f t="shared" si="182"/>
        <v>3059.1800000000003</v>
      </c>
      <c r="K2055" s="76">
        <f t="shared" si="183"/>
        <v>3059.1800000000003</v>
      </c>
      <c r="L2055" s="76">
        <f t="shared" si="184"/>
        <v>0</v>
      </c>
      <c r="M2055" s="14" t="str">
        <f>IFERROR(IFERROR(INDEX(Reference!$C:$C,MATCH(VALUE(LEFT(B2055,(FIND("-",B2055,1)-1))),Reference!$B:$B,0)),INDEX(Reference!$C:$C,MATCH((LEFT(B2055,(FIND("-",B2055,1)-1))),Reference!$B:$B,0))),IFERROR(IF(FIND("-",B2055),"Asset Management",""),""))</f>
        <v>Asset Management</v>
      </c>
      <c r="N2055" s="14" t="str">
        <f>_xlfn.IFNA(INDEX(Reference!$M:$N,MATCH($C2055,Reference!$M:$M,0),2),"Exclude")</f>
        <v>NonUnion Labor</v>
      </c>
      <c r="O2055" s="14" t="str">
        <f>VLOOKUP(X2055,'Department Detail'!$A$2:$F$5229,5,FALSE)</f>
        <v>PST &amp; Field Support Services</v>
      </c>
      <c r="W2055" s="26"/>
      <c r="X2055">
        <v>4822</v>
      </c>
    </row>
    <row r="2056" spans="2:24" ht="15" thickBot="1" x14ac:dyDescent="0.35">
      <c r="B2056" s="57" t="s">
        <v>958</v>
      </c>
      <c r="C2056" s="57" t="s">
        <v>185</v>
      </c>
      <c r="D2056" s="193">
        <v>90.64</v>
      </c>
      <c r="F2056" s="76">
        <f>IF(AND(LEFT($C2056,4)&lt;&gt;"8310")*OR(_xlfn.IFNA(MATCH(LEFT($B2056,8),Reference!$E:$E,0),0),(_xlfn.IFNA(MATCH(MID($B2056,5,4),Reference!$E:$E,0),0))),$D2056,)</f>
        <v>0</v>
      </c>
      <c r="G2056" s="76">
        <f t="shared" si="180"/>
        <v>0</v>
      </c>
      <c r="H2056" s="76">
        <f t="shared" si="181"/>
        <v>0</v>
      </c>
      <c r="I2056" s="194">
        <f>IF(AND(F2056=0,G2056=0,H2056=0,_xlfn.IFNA(MATCH(LEFT($B2056,8),Reference!$G:$G,0),0)),0,
IF(AND(F2056=0,G2056=0,H2056=0,_xlfn.IFNA(MATCH(LEFT($B2056,8),Reference!$H:$H,0),0)),$D2056,
IF(AND(F2056=0,G2056=0,H2056=0,_xlfn.IFNA(MATCH(LEFT($C2056,4),Reference!$H:$H,0),0)),$D2056,
IF((AND(F2056=0,G2056=0,H2056=0,(_xlfn.IFNA(MATCH(LEFT($B2056,4),Reference!$H:$H,0),0)))),$D2056,
IF(AND(F2056=0,G2056=0,H2056=0,_xlfn.IFNA(MATCH(MID($B2056,5,4),Reference!$H:$H,0),0),LEFT($C2056,4)&lt;&gt;"8865"),$D2056,0)))))</f>
        <v>0</v>
      </c>
      <c r="J2056" s="76">
        <f t="shared" si="182"/>
        <v>90.64</v>
      </c>
      <c r="K2056" s="76">
        <f t="shared" si="183"/>
        <v>90.64</v>
      </c>
      <c r="L2056" s="76">
        <f t="shared" si="184"/>
        <v>0</v>
      </c>
      <c r="M2056" s="14" t="str">
        <f>IFERROR(IFERROR(INDEX(Reference!$C:$C,MATCH(VALUE(LEFT(B2056,(FIND("-",B2056,1)-1))),Reference!$B:$B,0)),INDEX(Reference!$C:$C,MATCH((LEFT(B2056,(FIND("-",B2056,1)-1))),Reference!$B:$B,0))),IFERROR(IF(FIND("-",B2056),"Asset Management",""),""))</f>
        <v>Asset Management</v>
      </c>
      <c r="N2056" s="14" t="str">
        <f>_xlfn.IFNA(INDEX(Reference!$M:$N,MATCH($C2056,Reference!$M:$M,0),2),"Exclude")</f>
        <v>NonUnion Labor</v>
      </c>
      <c r="O2056" s="14" t="str">
        <f>VLOOKUP(X2056,'Department Detail'!$A$2:$F$5229,5,FALSE)</f>
        <v>PST &amp; Field Support Services</v>
      </c>
      <c r="W2056" s="26"/>
      <c r="X2056">
        <v>4822</v>
      </c>
    </row>
    <row r="2057" spans="2:24" ht="15" thickBot="1" x14ac:dyDescent="0.35">
      <c r="B2057" s="57" t="s">
        <v>958</v>
      </c>
      <c r="C2057" s="57" t="s">
        <v>186</v>
      </c>
      <c r="D2057" s="193">
        <v>278.14</v>
      </c>
      <c r="F2057" s="76">
        <f>IF(AND(LEFT($C2057,4)&lt;&gt;"8310")*OR(_xlfn.IFNA(MATCH(LEFT($B2057,8),Reference!$E:$E,0),0),(_xlfn.IFNA(MATCH(MID($B2057,5,4),Reference!$E:$E,0),0))),$D2057,)</f>
        <v>0</v>
      </c>
      <c r="G2057" s="76">
        <f t="shared" si="180"/>
        <v>0</v>
      </c>
      <c r="H2057" s="76">
        <f t="shared" si="181"/>
        <v>0</v>
      </c>
      <c r="I2057" s="194">
        <f>IF(AND(F2057=0,G2057=0,H2057=0,_xlfn.IFNA(MATCH(LEFT($B2057,8),Reference!$G:$G,0),0)),0,
IF(AND(F2057=0,G2057=0,H2057=0,_xlfn.IFNA(MATCH(LEFT($B2057,8),Reference!$H:$H,0),0)),$D2057,
IF(AND(F2057=0,G2057=0,H2057=0,_xlfn.IFNA(MATCH(LEFT($C2057,4),Reference!$H:$H,0),0)),$D2057,
IF((AND(F2057=0,G2057=0,H2057=0,(_xlfn.IFNA(MATCH(LEFT($B2057,4),Reference!$H:$H,0),0)))),$D2057,
IF(AND(F2057=0,G2057=0,H2057=0,_xlfn.IFNA(MATCH(MID($B2057,5,4),Reference!$H:$H,0),0),LEFT($C2057,4)&lt;&gt;"8865"),$D2057,0)))))</f>
        <v>0</v>
      </c>
      <c r="J2057" s="76">
        <f t="shared" si="182"/>
        <v>278.14</v>
      </c>
      <c r="K2057" s="76">
        <f t="shared" si="183"/>
        <v>278.14</v>
      </c>
      <c r="L2057" s="76">
        <f t="shared" si="184"/>
        <v>0</v>
      </c>
      <c r="M2057" s="14" t="str">
        <f>IFERROR(IFERROR(INDEX(Reference!$C:$C,MATCH(VALUE(LEFT(B2057,(FIND("-",B2057,1)-1))),Reference!$B:$B,0)),INDEX(Reference!$C:$C,MATCH((LEFT(B2057,(FIND("-",B2057,1)-1))),Reference!$B:$B,0))),IFERROR(IF(FIND("-",B2057),"Asset Management",""),""))</f>
        <v>Asset Management</v>
      </c>
      <c r="N2057" s="14" t="str">
        <f>_xlfn.IFNA(INDEX(Reference!$M:$N,MATCH($C2057,Reference!$M:$M,0),2),"Exclude")</f>
        <v>Union Labor</v>
      </c>
      <c r="O2057" s="14" t="str">
        <f>VLOOKUP(X2057,'Department Detail'!$A$2:$F$5229,5,FALSE)</f>
        <v>PST &amp; Field Support Services</v>
      </c>
      <c r="W2057" s="26"/>
      <c r="X2057">
        <v>4822</v>
      </c>
    </row>
    <row r="2058" spans="2:24" ht="15" thickBot="1" x14ac:dyDescent="0.35">
      <c r="B2058" s="57" t="s">
        <v>958</v>
      </c>
      <c r="C2058" s="57" t="s">
        <v>191</v>
      </c>
      <c r="D2058" s="193">
        <v>127.88</v>
      </c>
      <c r="F2058" s="76">
        <f>IF(AND(LEFT($C2058,4)&lt;&gt;"8310")*OR(_xlfn.IFNA(MATCH(LEFT($B2058,8),Reference!$E:$E,0),0),(_xlfn.IFNA(MATCH(MID($B2058,5,4),Reference!$E:$E,0),0))),$D2058,)</f>
        <v>0</v>
      </c>
      <c r="G2058" s="76">
        <f t="shared" si="180"/>
        <v>0</v>
      </c>
      <c r="H2058" s="76">
        <f t="shared" si="181"/>
        <v>0</v>
      </c>
      <c r="I2058" s="194">
        <f>IF(AND(F2058=0,G2058=0,H2058=0,_xlfn.IFNA(MATCH(LEFT($B2058,8),Reference!$G:$G,0),0)),0,
IF(AND(F2058=0,G2058=0,H2058=0,_xlfn.IFNA(MATCH(LEFT($B2058,8),Reference!$H:$H,0),0)),$D2058,
IF(AND(F2058=0,G2058=0,H2058=0,_xlfn.IFNA(MATCH(LEFT($C2058,4),Reference!$H:$H,0),0)),$D2058,
IF((AND(F2058=0,G2058=0,H2058=0,(_xlfn.IFNA(MATCH(LEFT($B2058,4),Reference!$H:$H,0),0)))),$D2058,
IF(AND(F2058=0,G2058=0,H2058=0,_xlfn.IFNA(MATCH(MID($B2058,5,4),Reference!$H:$H,0),0),LEFT($C2058,4)&lt;&gt;"8865"),$D2058,0)))))</f>
        <v>0</v>
      </c>
      <c r="J2058" s="76">
        <f t="shared" si="182"/>
        <v>127.88</v>
      </c>
      <c r="K2058" s="76">
        <f t="shared" si="183"/>
        <v>127.88</v>
      </c>
      <c r="L2058" s="76">
        <f t="shared" si="184"/>
        <v>0</v>
      </c>
      <c r="M2058" s="14" t="str">
        <f>IFERROR(IFERROR(INDEX(Reference!$C:$C,MATCH(VALUE(LEFT(B2058,(FIND("-",B2058,1)-1))),Reference!$B:$B,0)),INDEX(Reference!$C:$C,MATCH((LEFT(B2058,(FIND("-",B2058,1)-1))),Reference!$B:$B,0))),IFERROR(IF(FIND("-",B2058),"Asset Management",""),""))</f>
        <v>Asset Management</v>
      </c>
      <c r="N2058" s="14" t="str">
        <f>_xlfn.IFNA(INDEX(Reference!$M:$N,MATCH($C2058,Reference!$M:$M,0),2),"Exclude")</f>
        <v>Union Labor</v>
      </c>
      <c r="O2058" s="14" t="str">
        <f>VLOOKUP(X2058,'Department Detail'!$A$2:$F$5229,5,FALSE)</f>
        <v>PST &amp; Field Support Services</v>
      </c>
      <c r="W2058" s="26"/>
      <c r="X2058">
        <v>4822</v>
      </c>
    </row>
    <row r="2059" spans="2:24" ht="15" thickBot="1" x14ac:dyDescent="0.35">
      <c r="B2059" s="57" t="s">
        <v>959</v>
      </c>
      <c r="C2059" s="57" t="s">
        <v>186</v>
      </c>
      <c r="D2059" s="193">
        <v>131.25</v>
      </c>
      <c r="F2059" s="76">
        <f>IF(AND(LEFT($C2059,4)&lt;&gt;"8310")*OR(_xlfn.IFNA(MATCH(LEFT($B2059,8),Reference!$E:$E,0),0),(_xlfn.IFNA(MATCH(MID($B2059,5,4),Reference!$E:$E,0),0))),$D2059,)</f>
        <v>0</v>
      </c>
      <c r="G2059" s="76">
        <f t="shared" si="180"/>
        <v>0</v>
      </c>
      <c r="H2059" s="76">
        <f t="shared" si="181"/>
        <v>0</v>
      </c>
      <c r="I2059" s="194">
        <f>IF(AND(F2059=0,G2059=0,H2059=0,_xlfn.IFNA(MATCH(LEFT($B2059,8),Reference!$G:$G,0),0)),0,
IF(AND(F2059=0,G2059=0,H2059=0,_xlfn.IFNA(MATCH(LEFT($B2059,8),Reference!$H:$H,0),0)),$D2059,
IF(AND(F2059=0,G2059=0,H2059=0,_xlfn.IFNA(MATCH(LEFT($C2059,4),Reference!$H:$H,0),0)),$D2059,
IF((AND(F2059=0,G2059=0,H2059=0,(_xlfn.IFNA(MATCH(LEFT($B2059,4),Reference!$H:$H,0),0)))),$D2059,
IF(AND(F2059=0,G2059=0,H2059=0,_xlfn.IFNA(MATCH(MID($B2059,5,4),Reference!$H:$H,0),0),LEFT($C2059,4)&lt;&gt;"8865"),$D2059,0)))))</f>
        <v>0</v>
      </c>
      <c r="J2059" s="76">
        <f t="shared" si="182"/>
        <v>131.25</v>
      </c>
      <c r="K2059" s="76">
        <f t="shared" si="183"/>
        <v>131.25</v>
      </c>
      <c r="L2059" s="76">
        <f t="shared" si="184"/>
        <v>0</v>
      </c>
      <c r="M2059" s="14" t="str">
        <f>IFERROR(IFERROR(INDEX(Reference!$C:$C,MATCH(VALUE(LEFT(B2059,(FIND("-",B2059,1)-1))),Reference!$B:$B,0)),INDEX(Reference!$C:$C,MATCH((LEFT(B2059,(FIND("-",B2059,1)-1))),Reference!$B:$B,0))),IFERROR(IF(FIND("-",B2059),"Asset Management",""),""))</f>
        <v>Asset Management</v>
      </c>
      <c r="N2059" s="14" t="str">
        <f>_xlfn.IFNA(INDEX(Reference!$M:$N,MATCH($C2059,Reference!$M:$M,0),2),"Exclude")</f>
        <v>Union Labor</v>
      </c>
      <c r="O2059" s="14" t="str">
        <f>VLOOKUP(X2059,'Department Detail'!$A$2:$F$5229,5,FALSE)</f>
        <v>PST &amp; Field Support Services</v>
      </c>
      <c r="W2059" s="26"/>
      <c r="X2059">
        <v>4822</v>
      </c>
    </row>
    <row r="2060" spans="2:24" ht="15" thickBot="1" x14ac:dyDescent="0.35">
      <c r="B2060" s="57" t="s">
        <v>960</v>
      </c>
      <c r="C2060" s="57" t="s">
        <v>191</v>
      </c>
      <c r="D2060" s="193">
        <v>2.0099999999999998</v>
      </c>
      <c r="F2060" s="76">
        <f>IF(AND(LEFT($C2060,4)&lt;&gt;"8310")*OR(_xlfn.IFNA(MATCH(LEFT($B2060,8),Reference!$E:$E,0),0),(_xlfn.IFNA(MATCH(MID($B2060,5,4),Reference!$E:$E,0),0))),$D2060,)</f>
        <v>0</v>
      </c>
      <c r="G2060" s="76">
        <f t="shared" si="180"/>
        <v>0</v>
      </c>
      <c r="H2060" s="76">
        <f t="shared" si="181"/>
        <v>0</v>
      </c>
      <c r="I2060" s="194">
        <f>IF(AND(F2060=0,G2060=0,H2060=0,_xlfn.IFNA(MATCH(LEFT($B2060,8),Reference!$G:$G,0),0)),0,
IF(AND(F2060=0,G2060=0,H2060=0,_xlfn.IFNA(MATCH(LEFT($B2060,8),Reference!$H:$H,0),0)),$D2060,
IF(AND(F2060=0,G2060=0,H2060=0,_xlfn.IFNA(MATCH(LEFT($C2060,4),Reference!$H:$H,0),0)),$D2060,
IF((AND(F2060=0,G2060=0,H2060=0,(_xlfn.IFNA(MATCH(LEFT($B2060,4),Reference!$H:$H,0),0)))),$D2060,
IF(AND(F2060=0,G2060=0,H2060=0,_xlfn.IFNA(MATCH(MID($B2060,5,4),Reference!$H:$H,0),0),LEFT($C2060,4)&lt;&gt;"8865"),$D2060,0)))))</f>
        <v>0</v>
      </c>
      <c r="J2060" s="76">
        <f t="shared" si="182"/>
        <v>2.0099999999999998</v>
      </c>
      <c r="K2060" s="76">
        <f t="shared" si="183"/>
        <v>2.0099999999999998</v>
      </c>
      <c r="L2060" s="76">
        <f t="shared" si="184"/>
        <v>0</v>
      </c>
      <c r="M2060" s="14" t="str">
        <f>IFERROR(IFERROR(INDEX(Reference!$C:$C,MATCH(VALUE(LEFT(B2060,(FIND("-",B2060,1)-1))),Reference!$B:$B,0)),INDEX(Reference!$C:$C,MATCH((LEFT(B2060,(FIND("-",B2060,1)-1))),Reference!$B:$B,0))),IFERROR(IF(FIND("-",B2060),"Asset Management",""),""))</f>
        <v>Asset Management</v>
      </c>
      <c r="N2060" s="14" t="str">
        <f>_xlfn.IFNA(INDEX(Reference!$M:$N,MATCH($C2060,Reference!$M:$M,0),2),"Exclude")</f>
        <v>Union Labor</v>
      </c>
      <c r="O2060" s="14" t="str">
        <f>VLOOKUP(X2060,'Department Detail'!$A$2:$F$5229,5,FALSE)</f>
        <v>PST &amp; Field Support Services</v>
      </c>
      <c r="W2060" s="26"/>
      <c r="X2060">
        <v>4822</v>
      </c>
    </row>
    <row r="2061" spans="2:24" ht="15" thickBot="1" x14ac:dyDescent="0.35">
      <c r="B2061" s="57" t="s">
        <v>961</v>
      </c>
      <c r="C2061" s="57" t="s">
        <v>186</v>
      </c>
      <c r="D2061" s="193">
        <v>10519.34</v>
      </c>
      <c r="F2061" s="76">
        <f>IF(AND(LEFT($C2061,4)&lt;&gt;"8310")*OR(_xlfn.IFNA(MATCH(LEFT($B2061,8),Reference!$E:$E,0),0),(_xlfn.IFNA(MATCH(MID($B2061,5,4),Reference!$E:$E,0),0))),$D2061,)</f>
        <v>0</v>
      </c>
      <c r="G2061" s="76">
        <f t="shared" si="180"/>
        <v>0</v>
      </c>
      <c r="H2061" s="76">
        <f t="shared" si="181"/>
        <v>0</v>
      </c>
      <c r="I2061" s="194">
        <f>IF(AND(F2061=0,G2061=0,H2061=0,_xlfn.IFNA(MATCH(LEFT($B2061,8),Reference!$G:$G,0),0)),0,
IF(AND(F2061=0,G2061=0,H2061=0,_xlfn.IFNA(MATCH(LEFT($B2061,8),Reference!$H:$H,0),0)),$D2061,
IF(AND(F2061=0,G2061=0,H2061=0,_xlfn.IFNA(MATCH(LEFT($C2061,4),Reference!$H:$H,0),0)),$D2061,
IF((AND(F2061=0,G2061=0,H2061=0,(_xlfn.IFNA(MATCH(LEFT($B2061,4),Reference!$H:$H,0),0)))),$D2061,
IF(AND(F2061=0,G2061=0,H2061=0,_xlfn.IFNA(MATCH(MID($B2061,5,4),Reference!$H:$H,0),0),LEFT($C2061,4)&lt;&gt;"8865"),$D2061,0)))))</f>
        <v>0</v>
      </c>
      <c r="J2061" s="76">
        <f t="shared" si="182"/>
        <v>10519.34</v>
      </c>
      <c r="K2061" s="76">
        <f t="shared" si="183"/>
        <v>10519.34</v>
      </c>
      <c r="L2061" s="76">
        <f t="shared" si="184"/>
        <v>0</v>
      </c>
      <c r="M2061" s="14" t="str">
        <f>IFERROR(IFERROR(INDEX(Reference!$C:$C,MATCH(VALUE(LEFT(B2061,(FIND("-",B2061,1)-1))),Reference!$B:$B,0)),INDEX(Reference!$C:$C,MATCH((LEFT(B2061,(FIND("-",B2061,1)-1))),Reference!$B:$B,0))),IFERROR(IF(FIND("-",B2061),"Asset Management",""),""))</f>
        <v>Asset Management</v>
      </c>
      <c r="N2061" s="14" t="str">
        <f>_xlfn.IFNA(INDEX(Reference!$M:$N,MATCH($C2061,Reference!$M:$M,0),2),"Exclude")</f>
        <v>Union Labor</v>
      </c>
      <c r="O2061" s="14" t="str">
        <f>VLOOKUP(X2061,'Department Detail'!$A$2:$F$5229,5,FALSE)</f>
        <v>PST &amp; Field Support Services</v>
      </c>
      <c r="W2061" s="26"/>
      <c r="X2061">
        <v>4822</v>
      </c>
    </row>
    <row r="2062" spans="2:24" ht="15" thickBot="1" x14ac:dyDescent="0.35">
      <c r="B2062" s="57" t="s">
        <v>961</v>
      </c>
      <c r="C2062" s="57" t="s">
        <v>231</v>
      </c>
      <c r="D2062" s="193">
        <v>830</v>
      </c>
      <c r="F2062" s="76">
        <f>IF(AND(LEFT($C2062,4)&lt;&gt;"8310")*OR(_xlfn.IFNA(MATCH(LEFT($B2062,8),Reference!$E:$E,0),0),(_xlfn.IFNA(MATCH(MID($B2062,5,4),Reference!$E:$E,0),0))),$D2062,)</f>
        <v>0</v>
      </c>
      <c r="G2062" s="76">
        <f t="shared" si="180"/>
        <v>0</v>
      </c>
      <c r="H2062" s="76">
        <f t="shared" si="181"/>
        <v>0</v>
      </c>
      <c r="I2062" s="194">
        <f>IF(AND(F2062=0,G2062=0,H2062=0,_xlfn.IFNA(MATCH(LEFT($B2062,8),Reference!$G:$G,0),0)),0,
IF(AND(F2062=0,G2062=0,H2062=0,_xlfn.IFNA(MATCH(LEFT($B2062,8),Reference!$H:$H,0),0)),$D2062,
IF(AND(F2062=0,G2062=0,H2062=0,_xlfn.IFNA(MATCH(LEFT($C2062,4),Reference!$H:$H,0),0)),$D2062,
IF((AND(F2062=0,G2062=0,H2062=0,(_xlfn.IFNA(MATCH(LEFT($B2062,4),Reference!$H:$H,0),0)))),$D2062,
IF(AND(F2062=0,G2062=0,H2062=0,_xlfn.IFNA(MATCH(MID($B2062,5,4),Reference!$H:$H,0),0),LEFT($C2062,4)&lt;&gt;"8865"),$D2062,0)))))</f>
        <v>0</v>
      </c>
      <c r="J2062" s="76">
        <f t="shared" si="182"/>
        <v>830</v>
      </c>
      <c r="K2062" s="76">
        <f t="shared" si="183"/>
        <v>830</v>
      </c>
      <c r="L2062" s="76">
        <f t="shared" si="184"/>
        <v>0</v>
      </c>
      <c r="M2062" s="14" t="str">
        <f>IFERROR(IFERROR(INDEX(Reference!$C:$C,MATCH(VALUE(LEFT(B2062,(FIND("-",B2062,1)-1))),Reference!$B:$B,0)),INDEX(Reference!$C:$C,MATCH((LEFT(B2062,(FIND("-",B2062,1)-1))),Reference!$B:$B,0))),IFERROR(IF(FIND("-",B2062),"Asset Management",""),""))</f>
        <v>Asset Management</v>
      </c>
      <c r="N2062" s="14" t="str">
        <f>_xlfn.IFNA(INDEX(Reference!$M:$N,MATCH($C2062,Reference!$M:$M,0),2),"Exclude")</f>
        <v>Nonlabor</v>
      </c>
      <c r="O2062" s="14" t="str">
        <f>VLOOKUP(X2062,'Department Detail'!$A$2:$F$5229,5,FALSE)</f>
        <v>PST &amp; Field Support Services</v>
      </c>
      <c r="W2062" s="26"/>
      <c r="X2062">
        <v>4822</v>
      </c>
    </row>
    <row r="2063" spans="2:24" ht="15" thickBot="1" x14ac:dyDescent="0.35">
      <c r="B2063" s="57" t="s">
        <v>961</v>
      </c>
      <c r="C2063" s="57" t="s">
        <v>191</v>
      </c>
      <c r="D2063" s="193">
        <v>13705.98</v>
      </c>
      <c r="F2063" s="76">
        <f>IF(AND(LEFT($C2063,4)&lt;&gt;"8310")*OR(_xlfn.IFNA(MATCH(LEFT($B2063,8),Reference!$E:$E,0),0),(_xlfn.IFNA(MATCH(MID($B2063,5,4),Reference!$E:$E,0),0))),$D2063,)</f>
        <v>0</v>
      </c>
      <c r="G2063" s="76">
        <f t="shared" si="180"/>
        <v>0</v>
      </c>
      <c r="H2063" s="76">
        <f t="shared" si="181"/>
        <v>0</v>
      </c>
      <c r="I2063" s="194">
        <f>IF(AND(F2063=0,G2063=0,H2063=0,_xlfn.IFNA(MATCH(LEFT($B2063,8),Reference!$G:$G,0),0)),0,
IF(AND(F2063=0,G2063=0,H2063=0,_xlfn.IFNA(MATCH(LEFT($B2063,8),Reference!$H:$H,0),0)),$D2063,
IF(AND(F2063=0,G2063=0,H2063=0,_xlfn.IFNA(MATCH(LEFT($C2063,4),Reference!$H:$H,0),0)),$D2063,
IF((AND(F2063=0,G2063=0,H2063=0,(_xlfn.IFNA(MATCH(LEFT($B2063,4),Reference!$H:$H,0),0)))),$D2063,
IF(AND(F2063=0,G2063=0,H2063=0,_xlfn.IFNA(MATCH(MID($B2063,5,4),Reference!$H:$H,0),0),LEFT($C2063,4)&lt;&gt;"8865"),$D2063,0)))))</f>
        <v>0</v>
      </c>
      <c r="J2063" s="76">
        <f t="shared" si="182"/>
        <v>13705.98</v>
      </c>
      <c r="K2063" s="76">
        <f t="shared" si="183"/>
        <v>13705.98</v>
      </c>
      <c r="L2063" s="76">
        <f t="shared" si="184"/>
        <v>0</v>
      </c>
      <c r="M2063" s="14" t="str">
        <f>IFERROR(IFERROR(INDEX(Reference!$C:$C,MATCH(VALUE(LEFT(B2063,(FIND("-",B2063,1)-1))),Reference!$B:$B,0)),INDEX(Reference!$C:$C,MATCH((LEFT(B2063,(FIND("-",B2063,1)-1))),Reference!$B:$B,0))),IFERROR(IF(FIND("-",B2063),"Asset Management",""),""))</f>
        <v>Asset Management</v>
      </c>
      <c r="N2063" s="14" t="str">
        <f>_xlfn.IFNA(INDEX(Reference!$M:$N,MATCH($C2063,Reference!$M:$M,0),2),"Exclude")</f>
        <v>Union Labor</v>
      </c>
      <c r="O2063" s="14" t="str">
        <f>VLOOKUP(X2063,'Department Detail'!$A$2:$F$5229,5,FALSE)</f>
        <v>PST &amp; Field Support Services</v>
      </c>
      <c r="W2063" s="26"/>
      <c r="X2063">
        <v>4822</v>
      </c>
    </row>
    <row r="2064" spans="2:24" ht="15" thickBot="1" x14ac:dyDescent="0.35">
      <c r="B2064" s="57" t="s">
        <v>962</v>
      </c>
      <c r="C2064" s="57" t="s">
        <v>186</v>
      </c>
      <c r="D2064" s="193">
        <v>101.75</v>
      </c>
      <c r="F2064" s="76">
        <f>IF(AND(LEFT($C2064,4)&lt;&gt;"8310")*OR(_xlfn.IFNA(MATCH(LEFT($B2064,8),Reference!$E:$E,0),0),(_xlfn.IFNA(MATCH(MID($B2064,5,4),Reference!$E:$E,0),0))),$D2064,)</f>
        <v>0</v>
      </c>
      <c r="G2064" s="76">
        <f t="shared" si="180"/>
        <v>0</v>
      </c>
      <c r="H2064" s="76">
        <f t="shared" si="181"/>
        <v>0</v>
      </c>
      <c r="I2064" s="194">
        <f>IF(AND(F2064=0,G2064=0,H2064=0,_xlfn.IFNA(MATCH(LEFT($B2064,8),Reference!$G:$G,0),0)),0,
IF(AND(F2064=0,G2064=0,H2064=0,_xlfn.IFNA(MATCH(LEFT($B2064,8),Reference!$H:$H,0),0)),$D2064,
IF(AND(F2064=0,G2064=0,H2064=0,_xlfn.IFNA(MATCH(LEFT($C2064,4),Reference!$H:$H,0),0)),$D2064,
IF((AND(F2064=0,G2064=0,H2064=0,(_xlfn.IFNA(MATCH(LEFT($B2064,4),Reference!$H:$H,0),0)))),$D2064,
IF(AND(F2064=0,G2064=0,H2064=0,_xlfn.IFNA(MATCH(MID($B2064,5,4),Reference!$H:$H,0),0),LEFT($C2064,4)&lt;&gt;"8865"),$D2064,0)))))</f>
        <v>0</v>
      </c>
      <c r="J2064" s="76">
        <f t="shared" si="182"/>
        <v>101.75</v>
      </c>
      <c r="K2064" s="76">
        <f t="shared" si="183"/>
        <v>101.75</v>
      </c>
      <c r="L2064" s="76">
        <f t="shared" si="184"/>
        <v>0</v>
      </c>
      <c r="M2064" s="14" t="str">
        <f>IFERROR(IFERROR(INDEX(Reference!$C:$C,MATCH(VALUE(LEFT(B2064,(FIND("-",B2064,1)-1))),Reference!$B:$B,0)),INDEX(Reference!$C:$C,MATCH((LEFT(B2064,(FIND("-",B2064,1)-1))),Reference!$B:$B,0))),IFERROR(IF(FIND("-",B2064),"Asset Management",""),""))</f>
        <v>Asset Management</v>
      </c>
      <c r="N2064" s="14" t="str">
        <f>_xlfn.IFNA(INDEX(Reference!$M:$N,MATCH($C2064,Reference!$M:$M,0),2),"Exclude")</f>
        <v>Union Labor</v>
      </c>
      <c r="O2064" s="14" t="str">
        <f>VLOOKUP(X2064,'Department Detail'!$A$2:$F$5229,5,FALSE)</f>
        <v>PST &amp; Field Support Services</v>
      </c>
      <c r="W2064" s="26"/>
      <c r="X2064">
        <v>4822</v>
      </c>
    </row>
    <row r="2065" spans="2:24" ht="15" thickBot="1" x14ac:dyDescent="0.35">
      <c r="B2065" s="57" t="s">
        <v>962</v>
      </c>
      <c r="C2065" s="57" t="s">
        <v>191</v>
      </c>
      <c r="D2065" s="193">
        <v>30.53</v>
      </c>
      <c r="F2065" s="76">
        <f>IF(AND(LEFT($C2065,4)&lt;&gt;"8310")*OR(_xlfn.IFNA(MATCH(LEFT($B2065,8),Reference!$E:$E,0),0),(_xlfn.IFNA(MATCH(MID($B2065,5,4),Reference!$E:$E,0),0))),$D2065,)</f>
        <v>0</v>
      </c>
      <c r="G2065" s="76">
        <f t="shared" si="180"/>
        <v>0</v>
      </c>
      <c r="H2065" s="76">
        <f t="shared" si="181"/>
        <v>0</v>
      </c>
      <c r="I2065" s="194">
        <f>IF(AND(F2065=0,G2065=0,H2065=0,_xlfn.IFNA(MATCH(LEFT($B2065,8),Reference!$G:$G,0),0)),0,
IF(AND(F2065=0,G2065=0,H2065=0,_xlfn.IFNA(MATCH(LEFT($B2065,8),Reference!$H:$H,0),0)),$D2065,
IF(AND(F2065=0,G2065=0,H2065=0,_xlfn.IFNA(MATCH(LEFT($C2065,4),Reference!$H:$H,0),0)),$D2065,
IF((AND(F2065=0,G2065=0,H2065=0,(_xlfn.IFNA(MATCH(LEFT($B2065,4),Reference!$H:$H,0),0)))),$D2065,
IF(AND(F2065=0,G2065=0,H2065=0,_xlfn.IFNA(MATCH(MID($B2065,5,4),Reference!$H:$H,0),0),LEFT($C2065,4)&lt;&gt;"8865"),$D2065,0)))))</f>
        <v>0</v>
      </c>
      <c r="J2065" s="76">
        <f t="shared" si="182"/>
        <v>30.53</v>
      </c>
      <c r="K2065" s="76">
        <f t="shared" si="183"/>
        <v>30.53</v>
      </c>
      <c r="L2065" s="76">
        <f t="shared" si="184"/>
        <v>0</v>
      </c>
      <c r="M2065" s="14" t="str">
        <f>IFERROR(IFERROR(INDEX(Reference!$C:$C,MATCH(VALUE(LEFT(B2065,(FIND("-",B2065,1)-1))),Reference!$B:$B,0)),INDEX(Reference!$C:$C,MATCH((LEFT(B2065,(FIND("-",B2065,1)-1))),Reference!$B:$B,0))),IFERROR(IF(FIND("-",B2065),"Asset Management",""),""))</f>
        <v>Asset Management</v>
      </c>
      <c r="N2065" s="14" t="str">
        <f>_xlfn.IFNA(INDEX(Reference!$M:$N,MATCH($C2065,Reference!$M:$M,0),2),"Exclude")</f>
        <v>Union Labor</v>
      </c>
      <c r="O2065" s="14" t="str">
        <f>VLOOKUP(X2065,'Department Detail'!$A$2:$F$5229,5,FALSE)</f>
        <v>PST &amp; Field Support Services</v>
      </c>
      <c r="W2065" s="26"/>
      <c r="X2065">
        <v>4822</v>
      </c>
    </row>
    <row r="2066" spans="2:24" ht="15" thickBot="1" x14ac:dyDescent="0.35">
      <c r="B2066" s="57" t="s">
        <v>963</v>
      </c>
      <c r="C2066" s="57" t="s">
        <v>186</v>
      </c>
      <c r="D2066" s="193">
        <v>632.16</v>
      </c>
      <c r="F2066" s="76">
        <f>IF(AND(LEFT($C2066,4)&lt;&gt;"8310")*OR(_xlfn.IFNA(MATCH(LEFT($B2066,8),Reference!$E:$E,0),0),(_xlfn.IFNA(MATCH(MID($B2066,5,4),Reference!$E:$E,0),0))),$D2066,)</f>
        <v>0</v>
      </c>
      <c r="G2066" s="76">
        <f t="shared" si="180"/>
        <v>0</v>
      </c>
      <c r="H2066" s="76">
        <f t="shared" si="181"/>
        <v>0</v>
      </c>
      <c r="I2066" s="194">
        <f>IF(AND(F2066=0,G2066=0,H2066=0,_xlfn.IFNA(MATCH(LEFT($B2066,8),Reference!$G:$G,0),0)),0,
IF(AND(F2066=0,G2066=0,H2066=0,_xlfn.IFNA(MATCH(LEFT($B2066,8),Reference!$H:$H,0),0)),$D2066,
IF(AND(F2066=0,G2066=0,H2066=0,_xlfn.IFNA(MATCH(LEFT($C2066,4),Reference!$H:$H,0),0)),$D2066,
IF((AND(F2066=0,G2066=0,H2066=0,(_xlfn.IFNA(MATCH(LEFT($B2066,4),Reference!$H:$H,0),0)))),$D2066,
IF(AND(F2066=0,G2066=0,H2066=0,_xlfn.IFNA(MATCH(MID($B2066,5,4),Reference!$H:$H,0),0),LEFT($C2066,4)&lt;&gt;"8865"),$D2066,0)))))</f>
        <v>0</v>
      </c>
      <c r="J2066" s="76">
        <f t="shared" si="182"/>
        <v>632.16</v>
      </c>
      <c r="K2066" s="76">
        <f t="shared" si="183"/>
        <v>632.16</v>
      </c>
      <c r="L2066" s="76">
        <f t="shared" si="184"/>
        <v>0</v>
      </c>
      <c r="M2066" s="14" t="str">
        <f>IFERROR(IFERROR(INDEX(Reference!$C:$C,MATCH(VALUE(LEFT(B2066,(FIND("-",B2066,1)-1))),Reference!$B:$B,0)),INDEX(Reference!$C:$C,MATCH((LEFT(B2066,(FIND("-",B2066,1)-1))),Reference!$B:$B,0))),IFERROR(IF(FIND("-",B2066),"Asset Management",""),""))</f>
        <v>Asset Management</v>
      </c>
      <c r="N2066" s="14" t="str">
        <f>_xlfn.IFNA(INDEX(Reference!$M:$N,MATCH($C2066,Reference!$M:$M,0),2),"Exclude")</f>
        <v>Union Labor</v>
      </c>
      <c r="O2066" s="14" t="str">
        <f>VLOOKUP(X2066,'Department Detail'!$A$2:$F$5229,5,FALSE)</f>
        <v>PST &amp; Field Support Services</v>
      </c>
      <c r="W2066" s="26"/>
      <c r="X2066">
        <v>4822</v>
      </c>
    </row>
    <row r="2067" spans="2:24" ht="15" thickBot="1" x14ac:dyDescent="0.35">
      <c r="B2067" s="57" t="s">
        <v>963</v>
      </c>
      <c r="C2067" s="57" t="s">
        <v>231</v>
      </c>
      <c r="D2067" s="193">
        <v>40</v>
      </c>
      <c r="F2067" s="76">
        <f>IF(AND(LEFT($C2067,4)&lt;&gt;"8310")*OR(_xlfn.IFNA(MATCH(LEFT($B2067,8),Reference!$E:$E,0),0),(_xlfn.IFNA(MATCH(MID($B2067,5,4),Reference!$E:$E,0),0))),$D2067,)</f>
        <v>0</v>
      </c>
      <c r="G2067" s="76">
        <f t="shared" si="180"/>
        <v>0</v>
      </c>
      <c r="H2067" s="76">
        <f t="shared" si="181"/>
        <v>0</v>
      </c>
      <c r="I2067" s="194">
        <f>IF(AND(F2067=0,G2067=0,H2067=0,_xlfn.IFNA(MATCH(LEFT($B2067,8),Reference!$G:$G,0),0)),0,
IF(AND(F2067=0,G2067=0,H2067=0,_xlfn.IFNA(MATCH(LEFT($B2067,8),Reference!$H:$H,0),0)),$D2067,
IF(AND(F2067=0,G2067=0,H2067=0,_xlfn.IFNA(MATCH(LEFT($C2067,4),Reference!$H:$H,0),0)),$D2067,
IF((AND(F2067=0,G2067=0,H2067=0,(_xlfn.IFNA(MATCH(LEFT($B2067,4),Reference!$H:$H,0),0)))),$D2067,
IF(AND(F2067=0,G2067=0,H2067=0,_xlfn.IFNA(MATCH(MID($B2067,5,4),Reference!$H:$H,0),0),LEFT($C2067,4)&lt;&gt;"8865"),$D2067,0)))))</f>
        <v>0</v>
      </c>
      <c r="J2067" s="76">
        <f t="shared" si="182"/>
        <v>40</v>
      </c>
      <c r="K2067" s="76">
        <f t="shared" si="183"/>
        <v>40</v>
      </c>
      <c r="L2067" s="76">
        <f t="shared" si="184"/>
        <v>0</v>
      </c>
      <c r="M2067" s="14" t="str">
        <f>IFERROR(IFERROR(INDEX(Reference!$C:$C,MATCH(VALUE(LEFT(B2067,(FIND("-",B2067,1)-1))),Reference!$B:$B,0)),INDEX(Reference!$C:$C,MATCH((LEFT(B2067,(FIND("-",B2067,1)-1))),Reference!$B:$B,0))),IFERROR(IF(FIND("-",B2067),"Asset Management",""),""))</f>
        <v>Asset Management</v>
      </c>
      <c r="N2067" s="14" t="str">
        <f>_xlfn.IFNA(INDEX(Reference!$M:$N,MATCH($C2067,Reference!$M:$M,0),2),"Exclude")</f>
        <v>Nonlabor</v>
      </c>
      <c r="O2067" s="14" t="str">
        <f>VLOOKUP(X2067,'Department Detail'!$A$2:$F$5229,5,FALSE)</f>
        <v>PST &amp; Field Support Services</v>
      </c>
      <c r="W2067" s="26"/>
      <c r="X2067">
        <v>4822</v>
      </c>
    </row>
    <row r="2068" spans="2:24" ht="15" thickBot="1" x14ac:dyDescent="0.35">
      <c r="B2068" s="57" t="s">
        <v>963</v>
      </c>
      <c r="C2068" s="57" t="s">
        <v>191</v>
      </c>
      <c r="D2068" s="193">
        <v>829.71</v>
      </c>
      <c r="F2068" s="76">
        <f>IF(AND(LEFT($C2068,4)&lt;&gt;"8310")*OR(_xlfn.IFNA(MATCH(LEFT($B2068,8),Reference!$E:$E,0),0),(_xlfn.IFNA(MATCH(MID($B2068,5,4),Reference!$E:$E,0),0))),$D2068,)</f>
        <v>0</v>
      </c>
      <c r="G2068" s="76">
        <f t="shared" si="180"/>
        <v>0</v>
      </c>
      <c r="H2068" s="76">
        <f t="shared" si="181"/>
        <v>0</v>
      </c>
      <c r="I2068" s="194">
        <f>IF(AND(F2068=0,G2068=0,H2068=0,_xlfn.IFNA(MATCH(LEFT($B2068,8),Reference!$G:$G,0),0)),0,
IF(AND(F2068=0,G2068=0,H2068=0,_xlfn.IFNA(MATCH(LEFT($B2068,8),Reference!$H:$H,0),0)),$D2068,
IF(AND(F2068=0,G2068=0,H2068=0,_xlfn.IFNA(MATCH(LEFT($C2068,4),Reference!$H:$H,0),0)),$D2068,
IF((AND(F2068=0,G2068=0,H2068=0,(_xlfn.IFNA(MATCH(LEFT($B2068,4),Reference!$H:$H,0),0)))),$D2068,
IF(AND(F2068=0,G2068=0,H2068=0,_xlfn.IFNA(MATCH(MID($B2068,5,4),Reference!$H:$H,0),0),LEFT($C2068,4)&lt;&gt;"8865"),$D2068,0)))))</f>
        <v>0</v>
      </c>
      <c r="J2068" s="76">
        <f t="shared" si="182"/>
        <v>829.71</v>
      </c>
      <c r="K2068" s="76">
        <f t="shared" si="183"/>
        <v>829.71</v>
      </c>
      <c r="L2068" s="76">
        <f t="shared" si="184"/>
        <v>0</v>
      </c>
      <c r="M2068" s="14" t="str">
        <f>IFERROR(IFERROR(INDEX(Reference!$C:$C,MATCH(VALUE(LEFT(B2068,(FIND("-",B2068,1)-1))),Reference!$B:$B,0)),INDEX(Reference!$C:$C,MATCH((LEFT(B2068,(FIND("-",B2068,1)-1))),Reference!$B:$B,0))),IFERROR(IF(FIND("-",B2068),"Asset Management",""),""))</f>
        <v>Asset Management</v>
      </c>
      <c r="N2068" s="14" t="str">
        <f>_xlfn.IFNA(INDEX(Reference!$M:$N,MATCH($C2068,Reference!$M:$M,0),2),"Exclude")</f>
        <v>Union Labor</v>
      </c>
      <c r="O2068" s="14" t="str">
        <f>VLOOKUP(X2068,'Department Detail'!$A$2:$F$5229,5,FALSE)</f>
        <v>PST &amp; Field Support Services</v>
      </c>
      <c r="W2068" s="26"/>
      <c r="X2068">
        <v>4822</v>
      </c>
    </row>
    <row r="2069" spans="2:24" ht="15" thickBot="1" x14ac:dyDescent="0.35">
      <c r="B2069" s="57" t="s">
        <v>964</v>
      </c>
      <c r="C2069" s="57" t="s">
        <v>186</v>
      </c>
      <c r="D2069" s="193">
        <v>333.04</v>
      </c>
      <c r="F2069" s="76">
        <f>IF(AND(LEFT($C2069,4)&lt;&gt;"8310")*OR(_xlfn.IFNA(MATCH(LEFT($B2069,8),Reference!$E:$E,0),0),(_xlfn.IFNA(MATCH(MID($B2069,5,4),Reference!$E:$E,0),0))),$D2069,)</f>
        <v>0</v>
      </c>
      <c r="G2069" s="76">
        <f t="shared" si="180"/>
        <v>0</v>
      </c>
      <c r="H2069" s="76">
        <f t="shared" si="181"/>
        <v>0</v>
      </c>
      <c r="I2069" s="194">
        <f>IF(AND(F2069=0,G2069=0,H2069=0,_xlfn.IFNA(MATCH(LEFT($B2069,8),Reference!$G:$G,0),0)),0,
IF(AND(F2069=0,G2069=0,H2069=0,_xlfn.IFNA(MATCH(LEFT($B2069,8),Reference!$H:$H,0),0)),$D2069,
IF(AND(F2069=0,G2069=0,H2069=0,_xlfn.IFNA(MATCH(LEFT($C2069,4),Reference!$H:$H,0),0)),$D2069,
IF((AND(F2069=0,G2069=0,H2069=0,(_xlfn.IFNA(MATCH(LEFT($B2069,4),Reference!$H:$H,0),0)))),$D2069,
IF(AND(F2069=0,G2069=0,H2069=0,_xlfn.IFNA(MATCH(MID($B2069,5,4),Reference!$H:$H,0),0),LEFT($C2069,4)&lt;&gt;"8865"),$D2069,0)))))</f>
        <v>0</v>
      </c>
      <c r="J2069" s="76">
        <f t="shared" si="182"/>
        <v>333.04</v>
      </c>
      <c r="K2069" s="76">
        <f t="shared" si="183"/>
        <v>333.04</v>
      </c>
      <c r="L2069" s="76">
        <f t="shared" si="184"/>
        <v>0</v>
      </c>
      <c r="M2069" s="14" t="str">
        <f>IFERROR(IFERROR(INDEX(Reference!$C:$C,MATCH(VALUE(LEFT(B2069,(FIND("-",B2069,1)-1))),Reference!$B:$B,0)),INDEX(Reference!$C:$C,MATCH((LEFT(B2069,(FIND("-",B2069,1)-1))),Reference!$B:$B,0))),IFERROR(IF(FIND("-",B2069),"Asset Management",""),""))</f>
        <v>Asset Management</v>
      </c>
      <c r="N2069" s="14" t="str">
        <f>_xlfn.IFNA(INDEX(Reference!$M:$N,MATCH($C2069,Reference!$M:$M,0),2),"Exclude")</f>
        <v>Union Labor</v>
      </c>
      <c r="O2069" s="14" t="str">
        <f>VLOOKUP(X2069,'Department Detail'!$A$2:$F$5229,5,FALSE)</f>
        <v>PST &amp; Field Support Services</v>
      </c>
      <c r="W2069" s="26"/>
      <c r="X2069">
        <v>4822</v>
      </c>
    </row>
    <row r="2070" spans="2:24" ht="15" thickBot="1" x14ac:dyDescent="0.35">
      <c r="B2070" s="57" t="s">
        <v>965</v>
      </c>
      <c r="C2070" s="57" t="s">
        <v>185</v>
      </c>
      <c r="D2070" s="193">
        <v>1512.71</v>
      </c>
      <c r="F2070" s="76">
        <f>IF(AND(LEFT($C2070,4)&lt;&gt;"8310")*OR(_xlfn.IFNA(MATCH(LEFT($B2070,8),Reference!$E:$E,0),0),(_xlfn.IFNA(MATCH(MID($B2070,5,4),Reference!$E:$E,0),0))),$D2070,)</f>
        <v>0</v>
      </c>
      <c r="G2070" s="76">
        <f t="shared" si="180"/>
        <v>0</v>
      </c>
      <c r="H2070" s="76">
        <f t="shared" si="181"/>
        <v>0</v>
      </c>
      <c r="I2070" s="194">
        <f>IF(AND(F2070=0,G2070=0,H2070=0,_xlfn.IFNA(MATCH(LEFT($B2070,8),Reference!$G:$G,0),0)),0,
IF(AND(F2070=0,G2070=0,H2070=0,_xlfn.IFNA(MATCH(LEFT($B2070,8),Reference!$H:$H,0),0)),$D2070,
IF(AND(F2070=0,G2070=0,H2070=0,_xlfn.IFNA(MATCH(LEFT($C2070,4),Reference!$H:$H,0),0)),$D2070,
IF((AND(F2070=0,G2070=0,H2070=0,(_xlfn.IFNA(MATCH(LEFT($B2070,4),Reference!$H:$H,0),0)))),$D2070,
IF(AND(F2070=0,G2070=0,H2070=0,_xlfn.IFNA(MATCH(MID($B2070,5,4),Reference!$H:$H,0),0),LEFT($C2070,4)&lt;&gt;"8865"),$D2070,0)))))</f>
        <v>0</v>
      </c>
      <c r="J2070" s="76">
        <f t="shared" si="182"/>
        <v>1512.71</v>
      </c>
      <c r="K2070" s="76">
        <f t="shared" si="183"/>
        <v>1512.71</v>
      </c>
      <c r="L2070" s="76">
        <f t="shared" si="184"/>
        <v>0</v>
      </c>
      <c r="M2070" s="14" t="str">
        <f>IFERROR(IFERROR(INDEX(Reference!$C:$C,MATCH(VALUE(LEFT(B2070,(FIND("-",B2070,1)-1))),Reference!$B:$B,0)),INDEX(Reference!$C:$C,MATCH((LEFT(B2070,(FIND("-",B2070,1)-1))),Reference!$B:$B,0))),IFERROR(IF(FIND("-",B2070),"Asset Management",""),""))</f>
        <v>Asset Management</v>
      </c>
      <c r="N2070" s="14" t="str">
        <f>_xlfn.IFNA(INDEX(Reference!$M:$N,MATCH($C2070,Reference!$M:$M,0),2),"Exclude")</f>
        <v>NonUnion Labor</v>
      </c>
      <c r="O2070" s="14" t="str">
        <f>VLOOKUP(X2070,'Department Detail'!$A$2:$F$5229,5,FALSE)</f>
        <v>PST &amp; Field Support Services</v>
      </c>
      <c r="W2070" s="26"/>
      <c r="X2070">
        <v>4822</v>
      </c>
    </row>
    <row r="2071" spans="2:24" ht="15" thickBot="1" x14ac:dyDescent="0.35">
      <c r="B2071" s="57" t="s">
        <v>966</v>
      </c>
      <c r="C2071" s="57" t="s">
        <v>185</v>
      </c>
      <c r="D2071" s="193">
        <v>1435.05</v>
      </c>
      <c r="F2071" s="76">
        <f>IF(AND(LEFT($C2071,4)&lt;&gt;"8310")*OR(_xlfn.IFNA(MATCH(LEFT($B2071,8),Reference!$E:$E,0),0),(_xlfn.IFNA(MATCH(MID($B2071,5,4),Reference!$E:$E,0),0))),$D2071,)</f>
        <v>0</v>
      </c>
      <c r="G2071" s="76">
        <f t="shared" ref="G2071:G2134" si="185">IF(AND(ISNUMBER(SEARCH("5024*",B2071)),(F2071=0)),D2071,)</f>
        <v>0</v>
      </c>
      <c r="H2071" s="76">
        <f t="shared" ref="H2071:H2134" si="186">IF(AND(ISNUMBER(SEARCH("5025*",B2071)),(F2071=0)),D2071,)</f>
        <v>0</v>
      </c>
      <c r="I2071" s="194">
        <f>IF(AND(F2071=0,G2071=0,H2071=0,_xlfn.IFNA(MATCH(LEFT($B2071,8),Reference!$G:$G,0),0)),0,
IF(AND(F2071=0,G2071=0,H2071=0,_xlfn.IFNA(MATCH(LEFT($B2071,8),Reference!$H:$H,0),0)),$D2071,
IF(AND(F2071=0,G2071=0,H2071=0,_xlfn.IFNA(MATCH(LEFT($C2071,4),Reference!$H:$H,0),0)),$D2071,
IF((AND(F2071=0,G2071=0,H2071=0,(_xlfn.IFNA(MATCH(LEFT($B2071,4),Reference!$H:$H,0),0)))),$D2071,
IF(AND(F2071=0,G2071=0,H2071=0,_xlfn.IFNA(MATCH(MID($B2071,5,4),Reference!$H:$H,0),0),LEFT($C2071,4)&lt;&gt;"8865"),$D2071,0)))))</f>
        <v>0</v>
      </c>
      <c r="J2071" s="76">
        <f t="shared" ref="J2071:J2134" si="187">IF(AND(F2071=0,G2071=0,H2071=0,I2071=0),D2071,)</f>
        <v>1435.05</v>
      </c>
      <c r="K2071" s="76">
        <f t="shared" ref="K2071:K2134" si="188">SUM(F2071:J2071)</f>
        <v>1435.05</v>
      </c>
      <c r="L2071" s="76">
        <f t="shared" ref="L2071:L2134" si="189">K2071-D2071</f>
        <v>0</v>
      </c>
      <c r="M2071" s="14" t="str">
        <f>IFERROR(IFERROR(INDEX(Reference!$C:$C,MATCH(VALUE(LEFT(B2071,(FIND("-",B2071,1)-1))),Reference!$B:$B,0)),INDEX(Reference!$C:$C,MATCH((LEFT(B2071,(FIND("-",B2071,1)-1))),Reference!$B:$B,0))),IFERROR(IF(FIND("-",B2071),"Asset Management",""),""))</f>
        <v>Asset Management</v>
      </c>
      <c r="N2071" s="14" t="str">
        <f>_xlfn.IFNA(INDEX(Reference!$M:$N,MATCH($C2071,Reference!$M:$M,0),2),"Exclude")</f>
        <v>NonUnion Labor</v>
      </c>
      <c r="O2071" s="14" t="str">
        <f>VLOOKUP(X2071,'Department Detail'!$A$2:$F$5229,5,FALSE)</f>
        <v>PST &amp; Field Support Services</v>
      </c>
      <c r="W2071" s="26"/>
      <c r="X2071">
        <v>4822</v>
      </c>
    </row>
    <row r="2072" spans="2:24" ht="15" thickBot="1" x14ac:dyDescent="0.35">
      <c r="B2072" s="57" t="s">
        <v>966</v>
      </c>
      <c r="C2072" s="57" t="s">
        <v>186</v>
      </c>
      <c r="D2072" s="193">
        <v>3.91</v>
      </c>
      <c r="F2072" s="76">
        <f>IF(AND(LEFT($C2072,4)&lt;&gt;"8310")*OR(_xlfn.IFNA(MATCH(LEFT($B2072,8),Reference!$E:$E,0),0),(_xlfn.IFNA(MATCH(MID($B2072,5,4),Reference!$E:$E,0),0))),$D2072,)</f>
        <v>0</v>
      </c>
      <c r="G2072" s="76">
        <f t="shared" si="185"/>
        <v>0</v>
      </c>
      <c r="H2072" s="76">
        <f t="shared" si="186"/>
        <v>0</v>
      </c>
      <c r="I2072" s="194">
        <f>IF(AND(F2072=0,G2072=0,H2072=0,_xlfn.IFNA(MATCH(LEFT($B2072,8),Reference!$G:$G,0),0)),0,
IF(AND(F2072=0,G2072=0,H2072=0,_xlfn.IFNA(MATCH(LEFT($B2072,8),Reference!$H:$H,0),0)),$D2072,
IF(AND(F2072=0,G2072=0,H2072=0,_xlfn.IFNA(MATCH(LEFT($C2072,4),Reference!$H:$H,0),0)),$D2072,
IF((AND(F2072=0,G2072=0,H2072=0,(_xlfn.IFNA(MATCH(LEFT($B2072,4),Reference!$H:$H,0),0)))),$D2072,
IF(AND(F2072=0,G2072=0,H2072=0,_xlfn.IFNA(MATCH(MID($B2072,5,4),Reference!$H:$H,0),0),LEFT($C2072,4)&lt;&gt;"8865"),$D2072,0)))))</f>
        <v>0</v>
      </c>
      <c r="J2072" s="76">
        <f t="shared" si="187"/>
        <v>3.91</v>
      </c>
      <c r="K2072" s="76">
        <f t="shared" si="188"/>
        <v>3.91</v>
      </c>
      <c r="L2072" s="76">
        <f t="shared" si="189"/>
        <v>0</v>
      </c>
      <c r="M2072" s="14" t="str">
        <f>IFERROR(IFERROR(INDEX(Reference!$C:$C,MATCH(VALUE(LEFT(B2072,(FIND("-",B2072,1)-1))),Reference!$B:$B,0)),INDEX(Reference!$C:$C,MATCH((LEFT(B2072,(FIND("-",B2072,1)-1))),Reference!$B:$B,0))),IFERROR(IF(FIND("-",B2072),"Asset Management",""),""))</f>
        <v>Asset Management</v>
      </c>
      <c r="N2072" s="14" t="str">
        <f>_xlfn.IFNA(INDEX(Reference!$M:$N,MATCH($C2072,Reference!$M:$M,0),2),"Exclude")</f>
        <v>Union Labor</v>
      </c>
      <c r="O2072" s="14" t="str">
        <f>VLOOKUP(X2072,'Department Detail'!$A$2:$F$5229,5,FALSE)</f>
        <v>PST &amp; Field Support Services</v>
      </c>
      <c r="W2072" s="26"/>
      <c r="X2072">
        <v>4822</v>
      </c>
    </row>
    <row r="2073" spans="2:24" ht="15" thickBot="1" x14ac:dyDescent="0.35">
      <c r="B2073" s="57" t="s">
        <v>966</v>
      </c>
      <c r="C2073" s="57" t="s">
        <v>191</v>
      </c>
      <c r="D2073" s="193">
        <v>82.95</v>
      </c>
      <c r="F2073" s="76">
        <f>IF(AND(LEFT($C2073,4)&lt;&gt;"8310")*OR(_xlfn.IFNA(MATCH(LEFT($B2073,8),Reference!$E:$E,0),0),(_xlfn.IFNA(MATCH(MID($B2073,5,4),Reference!$E:$E,0),0))),$D2073,)</f>
        <v>0</v>
      </c>
      <c r="G2073" s="76">
        <f t="shared" si="185"/>
        <v>0</v>
      </c>
      <c r="H2073" s="76">
        <f t="shared" si="186"/>
        <v>0</v>
      </c>
      <c r="I2073" s="194">
        <f>IF(AND(F2073=0,G2073=0,H2073=0,_xlfn.IFNA(MATCH(LEFT($B2073,8),Reference!$G:$G,0),0)),0,
IF(AND(F2073=0,G2073=0,H2073=0,_xlfn.IFNA(MATCH(LEFT($B2073,8),Reference!$H:$H,0),0)),$D2073,
IF(AND(F2073=0,G2073=0,H2073=0,_xlfn.IFNA(MATCH(LEFT($C2073,4),Reference!$H:$H,0),0)),$D2073,
IF((AND(F2073=0,G2073=0,H2073=0,(_xlfn.IFNA(MATCH(LEFT($B2073,4),Reference!$H:$H,0),0)))),$D2073,
IF(AND(F2073=0,G2073=0,H2073=0,_xlfn.IFNA(MATCH(MID($B2073,5,4),Reference!$H:$H,0),0),LEFT($C2073,4)&lt;&gt;"8865"),$D2073,0)))))</f>
        <v>0</v>
      </c>
      <c r="J2073" s="76">
        <f t="shared" si="187"/>
        <v>82.95</v>
      </c>
      <c r="K2073" s="76">
        <f t="shared" si="188"/>
        <v>82.95</v>
      </c>
      <c r="L2073" s="76">
        <f t="shared" si="189"/>
        <v>0</v>
      </c>
      <c r="M2073" s="14" t="str">
        <f>IFERROR(IFERROR(INDEX(Reference!$C:$C,MATCH(VALUE(LEFT(B2073,(FIND("-",B2073,1)-1))),Reference!$B:$B,0)),INDEX(Reference!$C:$C,MATCH((LEFT(B2073,(FIND("-",B2073,1)-1))),Reference!$B:$B,0))),IFERROR(IF(FIND("-",B2073),"Asset Management",""),""))</f>
        <v>Asset Management</v>
      </c>
      <c r="N2073" s="14" t="str">
        <f>_xlfn.IFNA(INDEX(Reference!$M:$N,MATCH($C2073,Reference!$M:$M,0),2),"Exclude")</f>
        <v>Union Labor</v>
      </c>
      <c r="O2073" s="14" t="str">
        <f>VLOOKUP(X2073,'Department Detail'!$A$2:$F$5229,5,FALSE)</f>
        <v>PST &amp; Field Support Services</v>
      </c>
      <c r="W2073" s="26"/>
      <c r="X2073">
        <v>4822</v>
      </c>
    </row>
    <row r="2074" spans="2:24" ht="15" thickBot="1" x14ac:dyDescent="0.35">
      <c r="B2074" s="57" t="s">
        <v>967</v>
      </c>
      <c r="C2074" s="57" t="s">
        <v>186</v>
      </c>
      <c r="D2074" s="193">
        <v>14.1</v>
      </c>
      <c r="F2074" s="76">
        <f>IF(AND(LEFT($C2074,4)&lt;&gt;"8310")*OR(_xlfn.IFNA(MATCH(LEFT($B2074,8),Reference!$E:$E,0),0),(_xlfn.IFNA(MATCH(MID($B2074,5,4),Reference!$E:$E,0),0))),$D2074,)</f>
        <v>0</v>
      </c>
      <c r="G2074" s="76">
        <f t="shared" si="185"/>
        <v>0</v>
      </c>
      <c r="H2074" s="76">
        <f t="shared" si="186"/>
        <v>0</v>
      </c>
      <c r="I2074" s="194">
        <f>IF(AND(F2074=0,G2074=0,H2074=0,_xlfn.IFNA(MATCH(LEFT($B2074,8),Reference!$G:$G,0),0)),0,
IF(AND(F2074=0,G2074=0,H2074=0,_xlfn.IFNA(MATCH(LEFT($B2074,8),Reference!$H:$H,0),0)),$D2074,
IF(AND(F2074=0,G2074=0,H2074=0,_xlfn.IFNA(MATCH(LEFT($C2074,4),Reference!$H:$H,0),0)),$D2074,
IF((AND(F2074=0,G2074=0,H2074=0,(_xlfn.IFNA(MATCH(LEFT($B2074,4),Reference!$H:$H,0),0)))),$D2074,
IF(AND(F2074=0,G2074=0,H2074=0,_xlfn.IFNA(MATCH(MID($B2074,5,4),Reference!$H:$H,0),0),LEFT($C2074,4)&lt;&gt;"8865"),$D2074,0)))))</f>
        <v>0</v>
      </c>
      <c r="J2074" s="76">
        <f t="shared" si="187"/>
        <v>14.1</v>
      </c>
      <c r="K2074" s="76">
        <f t="shared" si="188"/>
        <v>14.1</v>
      </c>
      <c r="L2074" s="76">
        <f t="shared" si="189"/>
        <v>0</v>
      </c>
      <c r="M2074" s="14" t="str">
        <f>IFERROR(IFERROR(INDEX(Reference!$C:$C,MATCH(VALUE(LEFT(B2074,(FIND("-",B2074,1)-1))),Reference!$B:$B,0)),INDEX(Reference!$C:$C,MATCH((LEFT(B2074,(FIND("-",B2074,1)-1))),Reference!$B:$B,0))),IFERROR(IF(FIND("-",B2074),"Asset Management",""),""))</f>
        <v>Asset Management</v>
      </c>
      <c r="N2074" s="14" t="str">
        <f>_xlfn.IFNA(INDEX(Reference!$M:$N,MATCH($C2074,Reference!$M:$M,0),2),"Exclude")</f>
        <v>Union Labor</v>
      </c>
      <c r="O2074" s="14" t="str">
        <f>VLOOKUP(X2074,'Department Detail'!$A$2:$F$5229,5,FALSE)</f>
        <v>PST &amp; Field Support Services</v>
      </c>
      <c r="W2074" s="26"/>
      <c r="X2074">
        <v>4822</v>
      </c>
    </row>
    <row r="2075" spans="2:24" ht="15" thickBot="1" x14ac:dyDescent="0.35">
      <c r="B2075" s="57" t="s">
        <v>968</v>
      </c>
      <c r="C2075" s="57" t="s">
        <v>186</v>
      </c>
      <c r="D2075" s="193">
        <v>2946.65</v>
      </c>
      <c r="F2075" s="76">
        <f>IF(AND(LEFT($C2075,4)&lt;&gt;"8310")*OR(_xlfn.IFNA(MATCH(LEFT($B2075,8),Reference!$E:$E,0),0),(_xlfn.IFNA(MATCH(MID($B2075,5,4),Reference!$E:$E,0),0))),$D2075,)</f>
        <v>0</v>
      </c>
      <c r="G2075" s="76">
        <f t="shared" si="185"/>
        <v>0</v>
      </c>
      <c r="H2075" s="76">
        <f t="shared" si="186"/>
        <v>0</v>
      </c>
      <c r="I2075" s="194">
        <f>IF(AND(F2075=0,G2075=0,H2075=0,_xlfn.IFNA(MATCH(LEFT($B2075,8),Reference!$G:$G,0),0)),0,
IF(AND(F2075=0,G2075=0,H2075=0,_xlfn.IFNA(MATCH(LEFT($B2075,8),Reference!$H:$H,0),0)),$D2075,
IF(AND(F2075=0,G2075=0,H2075=0,_xlfn.IFNA(MATCH(LEFT($C2075,4),Reference!$H:$H,0),0)),$D2075,
IF((AND(F2075=0,G2075=0,H2075=0,(_xlfn.IFNA(MATCH(LEFT($B2075,4),Reference!$H:$H,0),0)))),$D2075,
IF(AND(F2075=0,G2075=0,H2075=0,_xlfn.IFNA(MATCH(MID($B2075,5,4),Reference!$H:$H,0),0),LEFT($C2075,4)&lt;&gt;"8865"),$D2075,0)))))</f>
        <v>0</v>
      </c>
      <c r="J2075" s="76">
        <f t="shared" si="187"/>
        <v>2946.65</v>
      </c>
      <c r="K2075" s="76">
        <f t="shared" si="188"/>
        <v>2946.65</v>
      </c>
      <c r="L2075" s="76">
        <f t="shared" si="189"/>
        <v>0</v>
      </c>
      <c r="M2075" s="14" t="str">
        <f>IFERROR(IFERROR(INDEX(Reference!$C:$C,MATCH(VALUE(LEFT(B2075,(FIND("-",B2075,1)-1))),Reference!$B:$B,0)),INDEX(Reference!$C:$C,MATCH((LEFT(B2075,(FIND("-",B2075,1)-1))),Reference!$B:$B,0))),IFERROR(IF(FIND("-",B2075),"Asset Management",""),""))</f>
        <v>Asset Management</v>
      </c>
      <c r="N2075" s="14" t="str">
        <f>_xlfn.IFNA(INDEX(Reference!$M:$N,MATCH($C2075,Reference!$M:$M,0),2),"Exclude")</f>
        <v>Union Labor</v>
      </c>
      <c r="O2075" s="14" t="str">
        <f>VLOOKUP(X2075,'Department Detail'!$A$2:$F$5229,5,FALSE)</f>
        <v>PST &amp; Field Support Services</v>
      </c>
      <c r="W2075" s="26"/>
      <c r="X2075">
        <v>4822</v>
      </c>
    </row>
    <row r="2076" spans="2:24" ht="15" thickBot="1" x14ac:dyDescent="0.35">
      <c r="B2076" s="57" t="s">
        <v>968</v>
      </c>
      <c r="C2076" s="57" t="s">
        <v>191</v>
      </c>
      <c r="D2076" s="193">
        <v>918.56999999999994</v>
      </c>
      <c r="F2076" s="76">
        <f>IF(AND(LEFT($C2076,4)&lt;&gt;"8310")*OR(_xlfn.IFNA(MATCH(LEFT($B2076,8),Reference!$E:$E,0),0),(_xlfn.IFNA(MATCH(MID($B2076,5,4),Reference!$E:$E,0),0))),$D2076,)</f>
        <v>0</v>
      </c>
      <c r="G2076" s="76">
        <f t="shared" si="185"/>
        <v>0</v>
      </c>
      <c r="H2076" s="76">
        <f t="shared" si="186"/>
        <v>0</v>
      </c>
      <c r="I2076" s="194">
        <f>IF(AND(F2076=0,G2076=0,H2076=0,_xlfn.IFNA(MATCH(LEFT($B2076,8),Reference!$G:$G,0),0)),0,
IF(AND(F2076=0,G2076=0,H2076=0,_xlfn.IFNA(MATCH(LEFT($B2076,8),Reference!$H:$H,0),0)),$D2076,
IF(AND(F2076=0,G2076=0,H2076=0,_xlfn.IFNA(MATCH(LEFT($C2076,4),Reference!$H:$H,0),0)),$D2076,
IF((AND(F2076=0,G2076=0,H2076=0,(_xlfn.IFNA(MATCH(LEFT($B2076,4),Reference!$H:$H,0),0)))),$D2076,
IF(AND(F2076=0,G2076=0,H2076=0,_xlfn.IFNA(MATCH(MID($B2076,5,4),Reference!$H:$H,0),0),LEFT($C2076,4)&lt;&gt;"8865"),$D2076,0)))))</f>
        <v>0</v>
      </c>
      <c r="J2076" s="76">
        <f t="shared" si="187"/>
        <v>918.56999999999994</v>
      </c>
      <c r="K2076" s="76">
        <f t="shared" si="188"/>
        <v>918.56999999999994</v>
      </c>
      <c r="L2076" s="76">
        <f t="shared" si="189"/>
        <v>0</v>
      </c>
      <c r="M2076" s="14" t="str">
        <f>IFERROR(IFERROR(INDEX(Reference!$C:$C,MATCH(VALUE(LEFT(B2076,(FIND("-",B2076,1)-1))),Reference!$B:$B,0)),INDEX(Reference!$C:$C,MATCH((LEFT(B2076,(FIND("-",B2076,1)-1))),Reference!$B:$B,0))),IFERROR(IF(FIND("-",B2076),"Asset Management",""),""))</f>
        <v>Asset Management</v>
      </c>
      <c r="N2076" s="14" t="str">
        <f>_xlfn.IFNA(INDEX(Reference!$M:$N,MATCH($C2076,Reference!$M:$M,0),2),"Exclude")</f>
        <v>Union Labor</v>
      </c>
      <c r="O2076" s="14" t="str">
        <f>VLOOKUP(X2076,'Department Detail'!$A$2:$F$5229,5,FALSE)</f>
        <v>PST &amp; Field Support Services</v>
      </c>
      <c r="W2076" s="26"/>
      <c r="X2076">
        <v>4822</v>
      </c>
    </row>
    <row r="2077" spans="2:24" ht="15" thickBot="1" x14ac:dyDescent="0.35">
      <c r="B2077" s="57" t="s">
        <v>969</v>
      </c>
      <c r="C2077" s="57" t="s">
        <v>185</v>
      </c>
      <c r="D2077" s="193">
        <v>349.07</v>
      </c>
      <c r="F2077" s="76">
        <f>IF(AND(LEFT($C2077,4)&lt;&gt;"8310")*OR(_xlfn.IFNA(MATCH(LEFT($B2077,8),Reference!$E:$E,0),0),(_xlfn.IFNA(MATCH(MID($B2077,5,4),Reference!$E:$E,0),0))),$D2077,)</f>
        <v>0</v>
      </c>
      <c r="G2077" s="76">
        <f t="shared" si="185"/>
        <v>0</v>
      </c>
      <c r="H2077" s="76">
        <f t="shared" si="186"/>
        <v>0</v>
      </c>
      <c r="I2077" s="194">
        <f>IF(AND(F2077=0,G2077=0,H2077=0,_xlfn.IFNA(MATCH(LEFT($B2077,8),Reference!$G:$G,0),0)),0,
IF(AND(F2077=0,G2077=0,H2077=0,_xlfn.IFNA(MATCH(LEFT($B2077,8),Reference!$H:$H,0),0)),$D2077,
IF(AND(F2077=0,G2077=0,H2077=0,_xlfn.IFNA(MATCH(LEFT($C2077,4),Reference!$H:$H,0),0)),$D2077,
IF((AND(F2077=0,G2077=0,H2077=0,(_xlfn.IFNA(MATCH(LEFT($B2077,4),Reference!$H:$H,0),0)))),$D2077,
IF(AND(F2077=0,G2077=0,H2077=0,_xlfn.IFNA(MATCH(MID($B2077,5,4),Reference!$H:$H,0),0),LEFT($C2077,4)&lt;&gt;"8865"),$D2077,0)))))</f>
        <v>0</v>
      </c>
      <c r="J2077" s="76">
        <f t="shared" si="187"/>
        <v>349.07</v>
      </c>
      <c r="K2077" s="76">
        <f t="shared" si="188"/>
        <v>349.07</v>
      </c>
      <c r="L2077" s="76">
        <f t="shared" si="189"/>
        <v>0</v>
      </c>
      <c r="M2077" s="14" t="str">
        <f>IFERROR(IFERROR(INDEX(Reference!$C:$C,MATCH(VALUE(LEFT(B2077,(FIND("-",B2077,1)-1))),Reference!$B:$B,0)),INDEX(Reference!$C:$C,MATCH((LEFT(B2077,(FIND("-",B2077,1)-1))),Reference!$B:$B,0))),IFERROR(IF(FIND("-",B2077),"Asset Management",""),""))</f>
        <v>Asset Management</v>
      </c>
      <c r="N2077" s="14" t="str">
        <f>_xlfn.IFNA(INDEX(Reference!$M:$N,MATCH($C2077,Reference!$M:$M,0),2),"Exclude")</f>
        <v>NonUnion Labor</v>
      </c>
      <c r="O2077" s="14" t="str">
        <f>VLOOKUP(X2077,'Department Detail'!$A$2:$F$5229,5,FALSE)</f>
        <v>PST &amp; Field Support Services</v>
      </c>
      <c r="W2077" s="26"/>
      <c r="X2077">
        <v>4822</v>
      </c>
    </row>
    <row r="2078" spans="2:24" ht="15" thickBot="1" x14ac:dyDescent="0.35">
      <c r="B2078" s="57" t="s">
        <v>970</v>
      </c>
      <c r="C2078" s="57" t="s">
        <v>185</v>
      </c>
      <c r="D2078" s="193">
        <v>453.2</v>
      </c>
      <c r="F2078" s="76">
        <f>IF(AND(LEFT($C2078,4)&lt;&gt;"8310")*OR(_xlfn.IFNA(MATCH(LEFT($B2078,8),Reference!$E:$E,0),0),(_xlfn.IFNA(MATCH(MID($B2078,5,4),Reference!$E:$E,0),0))),$D2078,)</f>
        <v>0</v>
      </c>
      <c r="G2078" s="76">
        <f t="shared" si="185"/>
        <v>0</v>
      </c>
      <c r="H2078" s="76">
        <f t="shared" si="186"/>
        <v>0</v>
      </c>
      <c r="I2078" s="194">
        <f>IF(AND(F2078=0,G2078=0,H2078=0,_xlfn.IFNA(MATCH(LEFT($B2078,8),Reference!$G:$G,0),0)),0,
IF(AND(F2078=0,G2078=0,H2078=0,_xlfn.IFNA(MATCH(LEFT($B2078,8),Reference!$H:$H,0),0)),$D2078,
IF(AND(F2078=0,G2078=0,H2078=0,_xlfn.IFNA(MATCH(LEFT($C2078,4),Reference!$H:$H,0),0)),$D2078,
IF((AND(F2078=0,G2078=0,H2078=0,(_xlfn.IFNA(MATCH(LEFT($B2078,4),Reference!$H:$H,0),0)))),$D2078,
IF(AND(F2078=0,G2078=0,H2078=0,_xlfn.IFNA(MATCH(MID($B2078,5,4),Reference!$H:$H,0),0),LEFT($C2078,4)&lt;&gt;"8865"),$D2078,0)))))</f>
        <v>0</v>
      </c>
      <c r="J2078" s="76">
        <f t="shared" si="187"/>
        <v>453.2</v>
      </c>
      <c r="K2078" s="76">
        <f t="shared" si="188"/>
        <v>453.2</v>
      </c>
      <c r="L2078" s="76">
        <f t="shared" si="189"/>
        <v>0</v>
      </c>
      <c r="M2078" s="14" t="str">
        <f>IFERROR(IFERROR(INDEX(Reference!$C:$C,MATCH(VALUE(LEFT(B2078,(FIND("-",B2078,1)-1))),Reference!$B:$B,0)),INDEX(Reference!$C:$C,MATCH((LEFT(B2078,(FIND("-",B2078,1)-1))),Reference!$B:$B,0))),IFERROR(IF(FIND("-",B2078),"Asset Management",""),""))</f>
        <v>Asset Management</v>
      </c>
      <c r="N2078" s="14" t="str">
        <f>_xlfn.IFNA(INDEX(Reference!$M:$N,MATCH($C2078,Reference!$M:$M,0),2),"Exclude")</f>
        <v>NonUnion Labor</v>
      </c>
      <c r="O2078" s="14" t="str">
        <f>VLOOKUP(X2078,'Department Detail'!$A$2:$F$5229,5,FALSE)</f>
        <v>PST &amp; Field Support Services</v>
      </c>
      <c r="W2078" s="26"/>
      <c r="X2078">
        <v>4822</v>
      </c>
    </row>
    <row r="2079" spans="2:24" ht="15" thickBot="1" x14ac:dyDescent="0.35">
      <c r="B2079" s="57" t="s">
        <v>970</v>
      </c>
      <c r="C2079" s="57" t="s">
        <v>186</v>
      </c>
      <c r="D2079" s="193">
        <v>1254.94</v>
      </c>
      <c r="F2079" s="76">
        <f>IF(AND(LEFT($C2079,4)&lt;&gt;"8310")*OR(_xlfn.IFNA(MATCH(LEFT($B2079,8),Reference!$E:$E,0),0),(_xlfn.IFNA(MATCH(MID($B2079,5,4),Reference!$E:$E,0),0))),$D2079,)</f>
        <v>0</v>
      </c>
      <c r="G2079" s="76">
        <f t="shared" si="185"/>
        <v>0</v>
      </c>
      <c r="H2079" s="76">
        <f t="shared" si="186"/>
        <v>0</v>
      </c>
      <c r="I2079" s="194">
        <f>IF(AND(F2079=0,G2079=0,H2079=0,_xlfn.IFNA(MATCH(LEFT($B2079,8),Reference!$G:$G,0),0)),0,
IF(AND(F2079=0,G2079=0,H2079=0,_xlfn.IFNA(MATCH(LEFT($B2079,8),Reference!$H:$H,0),0)),$D2079,
IF(AND(F2079=0,G2079=0,H2079=0,_xlfn.IFNA(MATCH(LEFT($C2079,4),Reference!$H:$H,0),0)),$D2079,
IF((AND(F2079=0,G2079=0,H2079=0,(_xlfn.IFNA(MATCH(LEFT($B2079,4),Reference!$H:$H,0),0)))),$D2079,
IF(AND(F2079=0,G2079=0,H2079=0,_xlfn.IFNA(MATCH(MID($B2079,5,4),Reference!$H:$H,0),0),LEFT($C2079,4)&lt;&gt;"8865"),$D2079,0)))))</f>
        <v>0</v>
      </c>
      <c r="J2079" s="76">
        <f t="shared" si="187"/>
        <v>1254.94</v>
      </c>
      <c r="K2079" s="76">
        <f t="shared" si="188"/>
        <v>1254.94</v>
      </c>
      <c r="L2079" s="76">
        <f t="shared" si="189"/>
        <v>0</v>
      </c>
      <c r="M2079" s="14" t="str">
        <f>IFERROR(IFERROR(INDEX(Reference!$C:$C,MATCH(VALUE(LEFT(B2079,(FIND("-",B2079,1)-1))),Reference!$B:$B,0)),INDEX(Reference!$C:$C,MATCH((LEFT(B2079,(FIND("-",B2079,1)-1))),Reference!$B:$B,0))),IFERROR(IF(FIND("-",B2079),"Asset Management",""),""))</f>
        <v>Asset Management</v>
      </c>
      <c r="N2079" s="14" t="str">
        <f>_xlfn.IFNA(INDEX(Reference!$M:$N,MATCH($C2079,Reference!$M:$M,0),2),"Exclude")</f>
        <v>Union Labor</v>
      </c>
      <c r="O2079" s="14" t="str">
        <f>VLOOKUP(X2079,'Department Detail'!$A$2:$F$5229,5,FALSE)</f>
        <v>PST &amp; Field Support Services</v>
      </c>
      <c r="W2079" s="26"/>
      <c r="X2079">
        <v>4822</v>
      </c>
    </row>
    <row r="2080" spans="2:24" ht="15" thickBot="1" x14ac:dyDescent="0.35">
      <c r="B2080" s="57" t="s">
        <v>970</v>
      </c>
      <c r="C2080" s="57" t="s">
        <v>191</v>
      </c>
      <c r="D2080" s="193">
        <v>420.82</v>
      </c>
      <c r="F2080" s="76">
        <f>IF(AND(LEFT($C2080,4)&lt;&gt;"8310")*OR(_xlfn.IFNA(MATCH(LEFT($B2080,8),Reference!$E:$E,0),0),(_xlfn.IFNA(MATCH(MID($B2080,5,4),Reference!$E:$E,0),0))),$D2080,)</f>
        <v>0</v>
      </c>
      <c r="G2080" s="76">
        <f t="shared" si="185"/>
        <v>0</v>
      </c>
      <c r="H2080" s="76">
        <f t="shared" si="186"/>
        <v>0</v>
      </c>
      <c r="I2080" s="194">
        <f>IF(AND(F2080=0,G2080=0,H2080=0,_xlfn.IFNA(MATCH(LEFT($B2080,8),Reference!$G:$G,0),0)),0,
IF(AND(F2080=0,G2080=0,H2080=0,_xlfn.IFNA(MATCH(LEFT($B2080,8),Reference!$H:$H,0),0)),$D2080,
IF(AND(F2080=0,G2080=0,H2080=0,_xlfn.IFNA(MATCH(LEFT($C2080,4),Reference!$H:$H,0),0)),$D2080,
IF((AND(F2080=0,G2080=0,H2080=0,(_xlfn.IFNA(MATCH(LEFT($B2080,4),Reference!$H:$H,0),0)))),$D2080,
IF(AND(F2080=0,G2080=0,H2080=0,_xlfn.IFNA(MATCH(MID($B2080,5,4),Reference!$H:$H,0),0),LEFT($C2080,4)&lt;&gt;"8865"),$D2080,0)))))</f>
        <v>0</v>
      </c>
      <c r="J2080" s="76">
        <f t="shared" si="187"/>
        <v>420.82</v>
      </c>
      <c r="K2080" s="76">
        <f t="shared" si="188"/>
        <v>420.82</v>
      </c>
      <c r="L2080" s="76">
        <f t="shared" si="189"/>
        <v>0</v>
      </c>
      <c r="M2080" s="14" t="str">
        <f>IFERROR(IFERROR(INDEX(Reference!$C:$C,MATCH(VALUE(LEFT(B2080,(FIND("-",B2080,1)-1))),Reference!$B:$B,0)),INDEX(Reference!$C:$C,MATCH((LEFT(B2080,(FIND("-",B2080,1)-1))),Reference!$B:$B,0))),IFERROR(IF(FIND("-",B2080),"Asset Management",""),""))</f>
        <v>Asset Management</v>
      </c>
      <c r="N2080" s="14" t="str">
        <f>_xlfn.IFNA(INDEX(Reference!$M:$N,MATCH($C2080,Reference!$M:$M,0),2),"Exclude")</f>
        <v>Union Labor</v>
      </c>
      <c r="O2080" s="14" t="str">
        <f>VLOOKUP(X2080,'Department Detail'!$A$2:$F$5229,5,FALSE)</f>
        <v>PST &amp; Field Support Services</v>
      </c>
      <c r="W2080" s="26"/>
      <c r="X2080">
        <v>4822</v>
      </c>
    </row>
    <row r="2081" spans="2:24" ht="15" thickBot="1" x14ac:dyDescent="0.35">
      <c r="B2081" s="57" t="s">
        <v>971</v>
      </c>
      <c r="C2081" s="57" t="s">
        <v>185</v>
      </c>
      <c r="D2081" s="193">
        <v>10243.629999999999</v>
      </c>
      <c r="F2081" s="76">
        <f>IF(AND(LEFT($C2081,4)&lt;&gt;"8310")*OR(_xlfn.IFNA(MATCH(LEFT($B2081,8),Reference!$E:$E,0),0),(_xlfn.IFNA(MATCH(MID($B2081,5,4),Reference!$E:$E,0),0))),$D2081,)</f>
        <v>0</v>
      </c>
      <c r="G2081" s="76">
        <f t="shared" si="185"/>
        <v>0</v>
      </c>
      <c r="H2081" s="76">
        <f t="shared" si="186"/>
        <v>0</v>
      </c>
      <c r="I2081" s="194">
        <f>IF(AND(F2081=0,G2081=0,H2081=0,_xlfn.IFNA(MATCH(LEFT($B2081,8),Reference!$G:$G,0),0)),0,
IF(AND(F2081=0,G2081=0,H2081=0,_xlfn.IFNA(MATCH(LEFT($B2081,8),Reference!$H:$H,0),0)),$D2081,
IF(AND(F2081=0,G2081=0,H2081=0,_xlfn.IFNA(MATCH(LEFT($C2081,4),Reference!$H:$H,0),0)),$D2081,
IF((AND(F2081=0,G2081=0,H2081=0,(_xlfn.IFNA(MATCH(LEFT($B2081,4),Reference!$H:$H,0),0)))),$D2081,
IF(AND(F2081=0,G2081=0,H2081=0,_xlfn.IFNA(MATCH(MID($B2081,5,4),Reference!$H:$H,0),0),LEFT($C2081,4)&lt;&gt;"8865"),$D2081,0)))))</f>
        <v>0</v>
      </c>
      <c r="J2081" s="76">
        <f t="shared" si="187"/>
        <v>10243.629999999999</v>
      </c>
      <c r="K2081" s="76">
        <f t="shared" si="188"/>
        <v>10243.629999999999</v>
      </c>
      <c r="L2081" s="76">
        <f t="shared" si="189"/>
        <v>0</v>
      </c>
      <c r="M2081" s="14" t="str">
        <f>IFERROR(IFERROR(INDEX(Reference!$C:$C,MATCH(VALUE(LEFT(B2081,(FIND("-",B2081,1)-1))),Reference!$B:$B,0)),INDEX(Reference!$C:$C,MATCH((LEFT(B2081,(FIND("-",B2081,1)-1))),Reference!$B:$B,0))),IFERROR(IF(FIND("-",B2081),"Asset Management",""),""))</f>
        <v>Asset Management</v>
      </c>
      <c r="N2081" s="14" t="str">
        <f>_xlfn.IFNA(INDEX(Reference!$M:$N,MATCH($C2081,Reference!$M:$M,0),2),"Exclude")</f>
        <v>NonUnion Labor</v>
      </c>
      <c r="O2081" s="14" t="str">
        <f>VLOOKUP(X2081,'Department Detail'!$A$2:$F$5229,5,FALSE)</f>
        <v>PST &amp; Field Support Services</v>
      </c>
      <c r="W2081" s="26"/>
      <c r="X2081">
        <v>4822</v>
      </c>
    </row>
    <row r="2082" spans="2:24" ht="15" thickBot="1" x14ac:dyDescent="0.35">
      <c r="B2082" s="57" t="s">
        <v>971</v>
      </c>
      <c r="C2082" s="57" t="s">
        <v>186</v>
      </c>
      <c r="D2082" s="193">
        <v>4.8600000000000003</v>
      </c>
      <c r="F2082" s="76">
        <f>IF(AND(LEFT($C2082,4)&lt;&gt;"8310")*OR(_xlfn.IFNA(MATCH(LEFT($B2082,8),Reference!$E:$E,0),0),(_xlfn.IFNA(MATCH(MID($B2082,5,4),Reference!$E:$E,0),0))),$D2082,)</f>
        <v>0</v>
      </c>
      <c r="G2082" s="76">
        <f t="shared" si="185"/>
        <v>0</v>
      </c>
      <c r="H2082" s="76">
        <f t="shared" si="186"/>
        <v>0</v>
      </c>
      <c r="I2082" s="194">
        <f>IF(AND(F2082=0,G2082=0,H2082=0,_xlfn.IFNA(MATCH(LEFT($B2082,8),Reference!$G:$G,0),0)),0,
IF(AND(F2082=0,G2082=0,H2082=0,_xlfn.IFNA(MATCH(LEFT($B2082,8),Reference!$H:$H,0),0)),$D2082,
IF(AND(F2082=0,G2082=0,H2082=0,_xlfn.IFNA(MATCH(LEFT($C2082,4),Reference!$H:$H,0),0)),$D2082,
IF((AND(F2082=0,G2082=0,H2082=0,(_xlfn.IFNA(MATCH(LEFT($B2082,4),Reference!$H:$H,0),0)))),$D2082,
IF(AND(F2082=0,G2082=0,H2082=0,_xlfn.IFNA(MATCH(MID($B2082,5,4),Reference!$H:$H,0),0),LEFT($C2082,4)&lt;&gt;"8865"),$D2082,0)))))</f>
        <v>0</v>
      </c>
      <c r="J2082" s="76">
        <f t="shared" si="187"/>
        <v>4.8600000000000003</v>
      </c>
      <c r="K2082" s="76">
        <f t="shared" si="188"/>
        <v>4.8600000000000003</v>
      </c>
      <c r="L2082" s="76">
        <f t="shared" si="189"/>
        <v>0</v>
      </c>
      <c r="M2082" s="14" t="str">
        <f>IFERROR(IFERROR(INDEX(Reference!$C:$C,MATCH(VALUE(LEFT(B2082,(FIND("-",B2082,1)-1))),Reference!$B:$B,0)),INDEX(Reference!$C:$C,MATCH((LEFT(B2082,(FIND("-",B2082,1)-1))),Reference!$B:$B,0))),IFERROR(IF(FIND("-",B2082),"Asset Management",""),""))</f>
        <v>Asset Management</v>
      </c>
      <c r="N2082" s="14" t="str">
        <f>_xlfn.IFNA(INDEX(Reference!$M:$N,MATCH($C2082,Reference!$M:$M,0),2),"Exclude")</f>
        <v>Union Labor</v>
      </c>
      <c r="O2082" s="14" t="str">
        <f>VLOOKUP(X2082,'Department Detail'!$A$2:$F$5229,5,FALSE)</f>
        <v>PST &amp; Field Support Services</v>
      </c>
      <c r="W2082" s="26"/>
      <c r="X2082">
        <v>4822</v>
      </c>
    </row>
    <row r="2083" spans="2:24" ht="15" thickBot="1" x14ac:dyDescent="0.35">
      <c r="B2083" s="57" t="s">
        <v>972</v>
      </c>
      <c r="C2083" s="57" t="s">
        <v>186</v>
      </c>
      <c r="D2083" s="193">
        <v>28.7</v>
      </c>
      <c r="F2083" s="76">
        <f>IF(AND(LEFT($C2083,4)&lt;&gt;"8310")*OR(_xlfn.IFNA(MATCH(LEFT($B2083,8),Reference!$E:$E,0),0),(_xlfn.IFNA(MATCH(MID($B2083,5,4),Reference!$E:$E,0),0))),$D2083,)</f>
        <v>0</v>
      </c>
      <c r="G2083" s="76">
        <f t="shared" si="185"/>
        <v>0</v>
      </c>
      <c r="H2083" s="76">
        <f t="shared" si="186"/>
        <v>0</v>
      </c>
      <c r="I2083" s="194">
        <f>IF(AND(F2083=0,G2083=0,H2083=0,_xlfn.IFNA(MATCH(LEFT($B2083,8),Reference!$G:$G,0),0)),0,
IF(AND(F2083=0,G2083=0,H2083=0,_xlfn.IFNA(MATCH(LEFT($B2083,8),Reference!$H:$H,0),0)),$D2083,
IF(AND(F2083=0,G2083=0,H2083=0,_xlfn.IFNA(MATCH(LEFT($C2083,4),Reference!$H:$H,0),0)),$D2083,
IF((AND(F2083=0,G2083=0,H2083=0,(_xlfn.IFNA(MATCH(LEFT($B2083,4),Reference!$H:$H,0),0)))),$D2083,
IF(AND(F2083=0,G2083=0,H2083=0,_xlfn.IFNA(MATCH(MID($B2083,5,4),Reference!$H:$H,0),0),LEFT($C2083,4)&lt;&gt;"8865"),$D2083,0)))))</f>
        <v>0</v>
      </c>
      <c r="J2083" s="76">
        <f t="shared" si="187"/>
        <v>28.7</v>
      </c>
      <c r="K2083" s="76">
        <f t="shared" si="188"/>
        <v>28.7</v>
      </c>
      <c r="L2083" s="76">
        <f t="shared" si="189"/>
        <v>0</v>
      </c>
      <c r="M2083" s="14" t="str">
        <f>IFERROR(IFERROR(INDEX(Reference!$C:$C,MATCH(VALUE(LEFT(B2083,(FIND("-",B2083,1)-1))),Reference!$B:$B,0)),INDEX(Reference!$C:$C,MATCH((LEFT(B2083,(FIND("-",B2083,1)-1))),Reference!$B:$B,0))),IFERROR(IF(FIND("-",B2083),"Asset Management",""),""))</f>
        <v>Asset Management</v>
      </c>
      <c r="N2083" s="14" t="str">
        <f>_xlfn.IFNA(INDEX(Reference!$M:$N,MATCH($C2083,Reference!$M:$M,0),2),"Exclude")</f>
        <v>Union Labor</v>
      </c>
      <c r="O2083" s="14" t="str">
        <f>VLOOKUP(X2083,'Department Detail'!$A$2:$F$5229,5,FALSE)</f>
        <v>PST &amp; Field Support Services</v>
      </c>
      <c r="W2083" s="26"/>
      <c r="X2083">
        <v>4822</v>
      </c>
    </row>
    <row r="2084" spans="2:24" ht="15" thickBot="1" x14ac:dyDescent="0.35">
      <c r="B2084" s="57" t="s">
        <v>972</v>
      </c>
      <c r="C2084" s="57" t="s">
        <v>191</v>
      </c>
      <c r="D2084" s="193">
        <v>29.16</v>
      </c>
      <c r="F2084" s="76">
        <f>IF(AND(LEFT($C2084,4)&lt;&gt;"8310")*OR(_xlfn.IFNA(MATCH(LEFT($B2084,8),Reference!$E:$E,0),0),(_xlfn.IFNA(MATCH(MID($B2084,5,4),Reference!$E:$E,0),0))),$D2084,)</f>
        <v>0</v>
      </c>
      <c r="G2084" s="76">
        <f t="shared" si="185"/>
        <v>0</v>
      </c>
      <c r="H2084" s="76">
        <f t="shared" si="186"/>
        <v>0</v>
      </c>
      <c r="I2084" s="194">
        <f>IF(AND(F2084=0,G2084=0,H2084=0,_xlfn.IFNA(MATCH(LEFT($B2084,8),Reference!$G:$G,0),0)),0,
IF(AND(F2084=0,G2084=0,H2084=0,_xlfn.IFNA(MATCH(LEFT($B2084,8),Reference!$H:$H,0),0)),$D2084,
IF(AND(F2084=0,G2084=0,H2084=0,_xlfn.IFNA(MATCH(LEFT($C2084,4),Reference!$H:$H,0),0)),$D2084,
IF((AND(F2084=0,G2084=0,H2084=0,(_xlfn.IFNA(MATCH(LEFT($B2084,4),Reference!$H:$H,0),0)))),$D2084,
IF(AND(F2084=0,G2084=0,H2084=0,_xlfn.IFNA(MATCH(MID($B2084,5,4),Reference!$H:$H,0),0),LEFT($C2084,4)&lt;&gt;"8865"),$D2084,0)))))</f>
        <v>0</v>
      </c>
      <c r="J2084" s="76">
        <f t="shared" si="187"/>
        <v>29.16</v>
      </c>
      <c r="K2084" s="76">
        <f t="shared" si="188"/>
        <v>29.16</v>
      </c>
      <c r="L2084" s="76">
        <f t="shared" si="189"/>
        <v>0</v>
      </c>
      <c r="M2084" s="14" t="str">
        <f>IFERROR(IFERROR(INDEX(Reference!$C:$C,MATCH(VALUE(LEFT(B2084,(FIND("-",B2084,1)-1))),Reference!$B:$B,0)),INDEX(Reference!$C:$C,MATCH((LEFT(B2084,(FIND("-",B2084,1)-1))),Reference!$B:$B,0))),IFERROR(IF(FIND("-",B2084),"Asset Management",""),""))</f>
        <v>Asset Management</v>
      </c>
      <c r="N2084" s="14" t="str">
        <f>_xlfn.IFNA(INDEX(Reference!$M:$N,MATCH($C2084,Reference!$M:$M,0),2),"Exclude")</f>
        <v>Union Labor</v>
      </c>
      <c r="O2084" s="14" t="str">
        <f>VLOOKUP(X2084,'Department Detail'!$A$2:$F$5229,5,FALSE)</f>
        <v>PST &amp; Field Support Services</v>
      </c>
      <c r="W2084" s="26"/>
      <c r="X2084">
        <v>4822</v>
      </c>
    </row>
    <row r="2085" spans="2:24" ht="15" thickBot="1" x14ac:dyDescent="0.35">
      <c r="B2085" s="57" t="s">
        <v>973</v>
      </c>
      <c r="C2085" s="57" t="s">
        <v>186</v>
      </c>
      <c r="D2085" s="193">
        <v>1856.4900000000002</v>
      </c>
      <c r="F2085" s="76">
        <f>IF(AND(LEFT($C2085,4)&lt;&gt;"8310")*OR(_xlfn.IFNA(MATCH(LEFT($B2085,8),Reference!$E:$E,0),0),(_xlfn.IFNA(MATCH(MID($B2085,5,4),Reference!$E:$E,0),0))),$D2085,)</f>
        <v>0</v>
      </c>
      <c r="G2085" s="76">
        <f t="shared" si="185"/>
        <v>0</v>
      </c>
      <c r="H2085" s="76">
        <f t="shared" si="186"/>
        <v>0</v>
      </c>
      <c r="I2085" s="194">
        <f>IF(AND(F2085=0,G2085=0,H2085=0,_xlfn.IFNA(MATCH(LEFT($B2085,8),Reference!$G:$G,0),0)),0,
IF(AND(F2085=0,G2085=0,H2085=0,_xlfn.IFNA(MATCH(LEFT($B2085,8),Reference!$H:$H,0),0)),$D2085,
IF(AND(F2085=0,G2085=0,H2085=0,_xlfn.IFNA(MATCH(LEFT($C2085,4),Reference!$H:$H,0),0)),$D2085,
IF((AND(F2085=0,G2085=0,H2085=0,(_xlfn.IFNA(MATCH(LEFT($B2085,4),Reference!$H:$H,0),0)))),$D2085,
IF(AND(F2085=0,G2085=0,H2085=0,_xlfn.IFNA(MATCH(MID($B2085,5,4),Reference!$H:$H,0),0),LEFT($C2085,4)&lt;&gt;"8865"),$D2085,0)))))</f>
        <v>0</v>
      </c>
      <c r="J2085" s="76">
        <f t="shared" si="187"/>
        <v>1856.4900000000002</v>
      </c>
      <c r="K2085" s="76">
        <f t="shared" si="188"/>
        <v>1856.4900000000002</v>
      </c>
      <c r="L2085" s="76">
        <f t="shared" si="189"/>
        <v>0</v>
      </c>
      <c r="M2085" s="14" t="str">
        <f>IFERROR(IFERROR(INDEX(Reference!$C:$C,MATCH(VALUE(LEFT(B2085,(FIND("-",B2085,1)-1))),Reference!$B:$B,0)),INDEX(Reference!$C:$C,MATCH((LEFT(B2085,(FIND("-",B2085,1)-1))),Reference!$B:$B,0))),IFERROR(IF(FIND("-",B2085),"Asset Management",""),""))</f>
        <v>Asset Management</v>
      </c>
      <c r="N2085" s="14" t="str">
        <f>_xlfn.IFNA(INDEX(Reference!$M:$N,MATCH($C2085,Reference!$M:$M,0),2),"Exclude")</f>
        <v>Union Labor</v>
      </c>
      <c r="O2085" s="14" t="str">
        <f>VLOOKUP(X2085,'Department Detail'!$A$2:$F$5229,5,FALSE)</f>
        <v>PST &amp; Field Support Services</v>
      </c>
      <c r="W2085" s="26"/>
      <c r="X2085">
        <v>4822</v>
      </c>
    </row>
    <row r="2086" spans="2:24" ht="15" thickBot="1" x14ac:dyDescent="0.35">
      <c r="B2086" s="57" t="s">
        <v>973</v>
      </c>
      <c r="C2086" s="57" t="s">
        <v>197</v>
      </c>
      <c r="D2086" s="193">
        <v>10</v>
      </c>
      <c r="F2086" s="76">
        <f>IF(AND(LEFT($C2086,4)&lt;&gt;"8310")*OR(_xlfn.IFNA(MATCH(LEFT($B2086,8),Reference!$E:$E,0),0),(_xlfn.IFNA(MATCH(MID($B2086,5,4),Reference!$E:$E,0),0))),$D2086,)</f>
        <v>0</v>
      </c>
      <c r="G2086" s="76">
        <f t="shared" si="185"/>
        <v>0</v>
      </c>
      <c r="H2086" s="76">
        <f t="shared" si="186"/>
        <v>0</v>
      </c>
      <c r="I2086" s="194">
        <f>IF(AND(F2086=0,G2086=0,H2086=0,_xlfn.IFNA(MATCH(LEFT($B2086,8),Reference!$G:$G,0),0)),0,
IF(AND(F2086=0,G2086=0,H2086=0,_xlfn.IFNA(MATCH(LEFT($B2086,8),Reference!$H:$H,0),0)),$D2086,
IF(AND(F2086=0,G2086=0,H2086=0,_xlfn.IFNA(MATCH(LEFT($C2086,4),Reference!$H:$H,0),0)),$D2086,
IF((AND(F2086=0,G2086=0,H2086=0,(_xlfn.IFNA(MATCH(LEFT($B2086,4),Reference!$H:$H,0),0)))),$D2086,
IF(AND(F2086=0,G2086=0,H2086=0,_xlfn.IFNA(MATCH(MID($B2086,5,4),Reference!$H:$H,0),0),LEFT($C2086,4)&lt;&gt;"8865"),$D2086,0)))))</f>
        <v>0</v>
      </c>
      <c r="J2086" s="76">
        <f t="shared" si="187"/>
        <v>10</v>
      </c>
      <c r="K2086" s="76">
        <f t="shared" si="188"/>
        <v>10</v>
      </c>
      <c r="L2086" s="76">
        <f t="shared" si="189"/>
        <v>0</v>
      </c>
      <c r="M2086" s="14" t="str">
        <f>IFERROR(IFERROR(INDEX(Reference!$C:$C,MATCH(VALUE(LEFT(B2086,(FIND("-",B2086,1)-1))),Reference!$B:$B,0)),INDEX(Reference!$C:$C,MATCH((LEFT(B2086,(FIND("-",B2086,1)-1))),Reference!$B:$B,0))),IFERROR(IF(FIND("-",B2086),"Asset Management",""),""))</f>
        <v>Asset Management</v>
      </c>
      <c r="N2086" s="14" t="str">
        <f>_xlfn.IFNA(INDEX(Reference!$M:$N,MATCH($C2086,Reference!$M:$M,0),2),"Exclude")</f>
        <v>Union Labor</v>
      </c>
      <c r="O2086" s="14" t="str">
        <f>VLOOKUP(X2086,'Department Detail'!$A$2:$F$5229,5,FALSE)</f>
        <v>PST &amp; Field Support Services</v>
      </c>
      <c r="W2086" s="26"/>
      <c r="X2086">
        <v>4822</v>
      </c>
    </row>
    <row r="2087" spans="2:24" ht="15" thickBot="1" x14ac:dyDescent="0.35">
      <c r="B2087" s="57" t="s">
        <v>973</v>
      </c>
      <c r="C2087" s="57" t="s">
        <v>191</v>
      </c>
      <c r="D2087" s="193">
        <v>653.20000000000005</v>
      </c>
      <c r="F2087" s="76">
        <f>IF(AND(LEFT($C2087,4)&lt;&gt;"8310")*OR(_xlfn.IFNA(MATCH(LEFT($B2087,8),Reference!$E:$E,0),0),(_xlfn.IFNA(MATCH(MID($B2087,5,4),Reference!$E:$E,0),0))),$D2087,)</f>
        <v>0</v>
      </c>
      <c r="G2087" s="76">
        <f t="shared" si="185"/>
        <v>0</v>
      </c>
      <c r="H2087" s="76">
        <f t="shared" si="186"/>
        <v>0</v>
      </c>
      <c r="I2087" s="194">
        <f>IF(AND(F2087=0,G2087=0,H2087=0,_xlfn.IFNA(MATCH(LEFT($B2087,8),Reference!$G:$G,0),0)),0,
IF(AND(F2087=0,G2087=0,H2087=0,_xlfn.IFNA(MATCH(LEFT($B2087,8),Reference!$H:$H,0),0)),$D2087,
IF(AND(F2087=0,G2087=0,H2087=0,_xlfn.IFNA(MATCH(LEFT($C2087,4),Reference!$H:$H,0),0)),$D2087,
IF((AND(F2087=0,G2087=0,H2087=0,(_xlfn.IFNA(MATCH(LEFT($B2087,4),Reference!$H:$H,0),0)))),$D2087,
IF(AND(F2087=0,G2087=0,H2087=0,_xlfn.IFNA(MATCH(MID($B2087,5,4),Reference!$H:$H,0),0),LEFT($C2087,4)&lt;&gt;"8865"),$D2087,0)))))</f>
        <v>0</v>
      </c>
      <c r="J2087" s="76">
        <f t="shared" si="187"/>
        <v>653.20000000000005</v>
      </c>
      <c r="K2087" s="76">
        <f t="shared" si="188"/>
        <v>653.20000000000005</v>
      </c>
      <c r="L2087" s="76">
        <f t="shared" si="189"/>
        <v>0</v>
      </c>
      <c r="M2087" s="14" t="str">
        <f>IFERROR(IFERROR(INDEX(Reference!$C:$C,MATCH(VALUE(LEFT(B2087,(FIND("-",B2087,1)-1))),Reference!$B:$B,0)),INDEX(Reference!$C:$C,MATCH((LEFT(B2087,(FIND("-",B2087,1)-1))),Reference!$B:$B,0))),IFERROR(IF(FIND("-",B2087),"Asset Management",""),""))</f>
        <v>Asset Management</v>
      </c>
      <c r="N2087" s="14" t="str">
        <f>_xlfn.IFNA(INDEX(Reference!$M:$N,MATCH($C2087,Reference!$M:$M,0),2),"Exclude")</f>
        <v>Union Labor</v>
      </c>
      <c r="O2087" s="14" t="str">
        <f>VLOOKUP(X2087,'Department Detail'!$A$2:$F$5229,5,FALSE)</f>
        <v>PST &amp; Field Support Services</v>
      </c>
      <c r="W2087" s="26"/>
      <c r="X2087">
        <v>4822</v>
      </c>
    </row>
    <row r="2088" spans="2:24" ht="15" thickBot="1" x14ac:dyDescent="0.35">
      <c r="B2088" s="57" t="s">
        <v>974</v>
      </c>
      <c r="C2088" s="57" t="s">
        <v>191</v>
      </c>
      <c r="D2088" s="193">
        <v>100.47999999999999</v>
      </c>
      <c r="F2088" s="76">
        <f>IF(AND(LEFT($C2088,4)&lt;&gt;"8310")*OR(_xlfn.IFNA(MATCH(LEFT($B2088,8),Reference!$E:$E,0),0),(_xlfn.IFNA(MATCH(MID($B2088,5,4),Reference!$E:$E,0),0))),$D2088,)</f>
        <v>0</v>
      </c>
      <c r="G2088" s="76">
        <f t="shared" si="185"/>
        <v>0</v>
      </c>
      <c r="H2088" s="76">
        <f t="shared" si="186"/>
        <v>0</v>
      </c>
      <c r="I2088" s="194">
        <f>IF(AND(F2088=0,G2088=0,H2088=0,_xlfn.IFNA(MATCH(LEFT($B2088,8),Reference!$G:$G,0),0)),0,
IF(AND(F2088=0,G2088=0,H2088=0,_xlfn.IFNA(MATCH(LEFT($B2088,8),Reference!$H:$H,0),0)),$D2088,
IF(AND(F2088=0,G2088=0,H2088=0,_xlfn.IFNA(MATCH(LEFT($C2088,4),Reference!$H:$H,0),0)),$D2088,
IF((AND(F2088=0,G2088=0,H2088=0,(_xlfn.IFNA(MATCH(LEFT($B2088,4),Reference!$H:$H,0),0)))),$D2088,
IF(AND(F2088=0,G2088=0,H2088=0,_xlfn.IFNA(MATCH(MID($B2088,5,4),Reference!$H:$H,0),0),LEFT($C2088,4)&lt;&gt;"8865"),$D2088,0)))))</f>
        <v>0</v>
      </c>
      <c r="J2088" s="76">
        <f t="shared" si="187"/>
        <v>100.47999999999999</v>
      </c>
      <c r="K2088" s="76">
        <f t="shared" si="188"/>
        <v>100.47999999999999</v>
      </c>
      <c r="L2088" s="76">
        <f t="shared" si="189"/>
        <v>0</v>
      </c>
      <c r="M2088" s="14" t="str">
        <f>IFERROR(IFERROR(INDEX(Reference!$C:$C,MATCH(VALUE(LEFT(B2088,(FIND("-",B2088,1)-1))),Reference!$B:$B,0)),INDEX(Reference!$C:$C,MATCH((LEFT(B2088,(FIND("-",B2088,1)-1))),Reference!$B:$B,0))),IFERROR(IF(FIND("-",B2088),"Asset Management",""),""))</f>
        <v>Asset Management</v>
      </c>
      <c r="N2088" s="14" t="str">
        <f>_xlfn.IFNA(INDEX(Reference!$M:$N,MATCH($C2088,Reference!$M:$M,0),2),"Exclude")</f>
        <v>Union Labor</v>
      </c>
      <c r="O2088" s="14" t="str">
        <f>VLOOKUP(X2088,'Department Detail'!$A$2:$F$5229,5,FALSE)</f>
        <v>PST &amp; Field Support Services</v>
      </c>
      <c r="W2088" s="26"/>
      <c r="X2088">
        <v>4822</v>
      </c>
    </row>
    <row r="2089" spans="2:24" ht="15" thickBot="1" x14ac:dyDescent="0.35">
      <c r="B2089" s="57" t="s">
        <v>975</v>
      </c>
      <c r="C2089" s="57" t="s">
        <v>260</v>
      </c>
      <c r="D2089" s="193">
        <v>-37854</v>
      </c>
      <c r="F2089" s="76">
        <f>IF(AND(LEFT($C2089,4)&lt;&gt;"8310")*OR(_xlfn.IFNA(MATCH(LEFT($B2089,8),Reference!$E:$E,0),0),(_xlfn.IFNA(MATCH(MID($B2089,5,4),Reference!$E:$E,0),0))),$D2089,)</f>
        <v>0</v>
      </c>
      <c r="G2089" s="76">
        <f t="shared" si="185"/>
        <v>0</v>
      </c>
      <c r="H2089" s="76">
        <f t="shared" si="186"/>
        <v>0</v>
      </c>
      <c r="I2089" s="194">
        <f>IF(AND(F2089=0,G2089=0,H2089=0,_xlfn.IFNA(MATCH(LEFT($B2089,8),Reference!$G:$G,0),0)),0,
IF(AND(F2089=0,G2089=0,H2089=0,_xlfn.IFNA(MATCH(LEFT($B2089,8),Reference!$H:$H,0),0)),$D2089,
IF(AND(F2089=0,G2089=0,H2089=0,_xlfn.IFNA(MATCH(LEFT($C2089,4),Reference!$H:$H,0),0)),$D2089,
IF((AND(F2089=0,G2089=0,H2089=0,(_xlfn.IFNA(MATCH(LEFT($B2089,4),Reference!$H:$H,0),0)))),$D2089,
IF(AND(F2089=0,G2089=0,H2089=0,_xlfn.IFNA(MATCH(MID($B2089,5,4),Reference!$H:$H,0),0),LEFT($C2089,4)&lt;&gt;"8865"),$D2089,0)))))</f>
        <v>0</v>
      </c>
      <c r="J2089" s="76">
        <f t="shared" si="187"/>
        <v>-37854</v>
      </c>
      <c r="K2089" s="76">
        <f t="shared" si="188"/>
        <v>-37854</v>
      </c>
      <c r="L2089" s="76">
        <f t="shared" si="189"/>
        <v>0</v>
      </c>
      <c r="M2089" s="14" t="str">
        <f>IFERROR(IFERROR(INDEX(Reference!$C:$C,MATCH(VALUE(LEFT(B2089,(FIND("-",B2089,1)-1))),Reference!$B:$B,0)),INDEX(Reference!$C:$C,MATCH((LEFT(B2089,(FIND("-",B2089,1)-1))),Reference!$B:$B,0))),IFERROR(IF(FIND("-",B2089),"Asset Management",""),""))</f>
        <v>Asset Management</v>
      </c>
      <c r="N2089" s="14" t="str">
        <f>_xlfn.IFNA(INDEX(Reference!$M:$N,MATCH($C2089,Reference!$M:$M,0),2),"Exclude")</f>
        <v>Project Proceeds</v>
      </c>
      <c r="O2089" s="14" t="str">
        <f>VLOOKUP(X2089,'Department Detail'!$A$2:$F$5229,5,FALSE)</f>
        <v>PST &amp; Field Support Services</v>
      </c>
      <c r="W2089" s="26"/>
      <c r="X2089">
        <v>4822</v>
      </c>
    </row>
    <row r="2090" spans="2:24" ht="15" thickBot="1" x14ac:dyDescent="0.35">
      <c r="B2090" s="57" t="s">
        <v>976</v>
      </c>
      <c r="C2090" s="57" t="s">
        <v>194</v>
      </c>
      <c r="D2090" s="193">
        <v>235.2</v>
      </c>
      <c r="F2090" s="76">
        <f>IF(AND(LEFT($C2090,4)&lt;&gt;"8310")*OR(_xlfn.IFNA(MATCH(LEFT($B2090,8),Reference!$E:$E,0),0),(_xlfn.IFNA(MATCH(MID($B2090,5,4),Reference!$E:$E,0),0))),$D2090,)</f>
        <v>0</v>
      </c>
      <c r="G2090" s="76">
        <f t="shared" si="185"/>
        <v>0</v>
      </c>
      <c r="H2090" s="76">
        <f t="shared" si="186"/>
        <v>0</v>
      </c>
      <c r="I2090" s="194">
        <f>IF(AND(F2090=0,G2090=0,H2090=0,_xlfn.IFNA(MATCH(LEFT($B2090,8),Reference!$G:$G,0),0)),0,
IF(AND(F2090=0,G2090=0,H2090=0,_xlfn.IFNA(MATCH(LEFT($B2090,8),Reference!$H:$H,0),0)),$D2090,
IF(AND(F2090=0,G2090=0,H2090=0,_xlfn.IFNA(MATCH(LEFT($C2090,4),Reference!$H:$H,0),0)),$D2090,
IF((AND(F2090=0,G2090=0,H2090=0,(_xlfn.IFNA(MATCH(LEFT($B2090,4),Reference!$H:$H,0),0)))),$D2090,
IF(AND(F2090=0,G2090=0,H2090=0,_xlfn.IFNA(MATCH(MID($B2090,5,4),Reference!$H:$H,0),0),LEFT($C2090,4)&lt;&gt;"8865"),$D2090,0)))))</f>
        <v>0</v>
      </c>
      <c r="J2090" s="76">
        <f t="shared" si="187"/>
        <v>235.2</v>
      </c>
      <c r="K2090" s="76">
        <f t="shared" si="188"/>
        <v>235.2</v>
      </c>
      <c r="L2090" s="76">
        <f t="shared" si="189"/>
        <v>0</v>
      </c>
      <c r="M2090" s="14" t="str">
        <f>IFERROR(IFERROR(INDEX(Reference!$C:$C,MATCH(VALUE(LEFT(B2090,(FIND("-",B2090,1)-1))),Reference!$B:$B,0)),INDEX(Reference!$C:$C,MATCH((LEFT(B2090,(FIND("-",B2090,1)-1))),Reference!$B:$B,0))),IFERROR(IF(FIND("-",B2090),"Asset Management",""),""))</f>
        <v>Asset Management</v>
      </c>
      <c r="N2090" s="14" t="str">
        <f>_xlfn.IFNA(INDEX(Reference!$M:$N,MATCH($C2090,Reference!$M:$M,0),2),"Exclude")</f>
        <v>Nonlabor</v>
      </c>
      <c r="O2090" s="14" t="str">
        <f>VLOOKUP(X2090,'Department Detail'!$A$2:$F$5229,5,FALSE)</f>
        <v>PST &amp; Field Support Services</v>
      </c>
      <c r="W2090" s="26"/>
      <c r="X2090">
        <v>4822</v>
      </c>
    </row>
    <row r="2091" spans="2:24" ht="15" thickBot="1" x14ac:dyDescent="0.35">
      <c r="B2091" s="57" t="s">
        <v>976</v>
      </c>
      <c r="C2091" s="57" t="s">
        <v>201</v>
      </c>
      <c r="D2091" s="193">
        <v>849</v>
      </c>
      <c r="F2091" s="76">
        <f>IF(AND(LEFT($C2091,4)&lt;&gt;"8310")*OR(_xlfn.IFNA(MATCH(LEFT($B2091,8),Reference!$E:$E,0),0),(_xlfn.IFNA(MATCH(MID($B2091,5,4),Reference!$E:$E,0),0))),$D2091,)</f>
        <v>0</v>
      </c>
      <c r="G2091" s="76">
        <f t="shared" si="185"/>
        <v>0</v>
      </c>
      <c r="H2091" s="76">
        <f t="shared" si="186"/>
        <v>0</v>
      </c>
      <c r="I2091" s="194">
        <f>IF(AND(F2091=0,G2091=0,H2091=0,_xlfn.IFNA(MATCH(LEFT($B2091,8),Reference!$G:$G,0),0)),0,
IF(AND(F2091=0,G2091=0,H2091=0,_xlfn.IFNA(MATCH(LEFT($B2091,8),Reference!$H:$H,0),0)),$D2091,
IF(AND(F2091=0,G2091=0,H2091=0,_xlfn.IFNA(MATCH(LEFT($C2091,4),Reference!$H:$H,0),0)),$D2091,
IF((AND(F2091=0,G2091=0,H2091=0,(_xlfn.IFNA(MATCH(LEFT($B2091,4),Reference!$H:$H,0),0)))),$D2091,
IF(AND(F2091=0,G2091=0,H2091=0,_xlfn.IFNA(MATCH(MID($B2091,5,4),Reference!$H:$H,0),0),LEFT($C2091,4)&lt;&gt;"8865"),$D2091,0)))))</f>
        <v>0</v>
      </c>
      <c r="J2091" s="76">
        <f t="shared" si="187"/>
        <v>849</v>
      </c>
      <c r="K2091" s="76">
        <f t="shared" si="188"/>
        <v>849</v>
      </c>
      <c r="L2091" s="76">
        <f t="shared" si="189"/>
        <v>0</v>
      </c>
      <c r="M2091" s="14" t="str">
        <f>IFERROR(IFERROR(INDEX(Reference!$C:$C,MATCH(VALUE(LEFT(B2091,(FIND("-",B2091,1)-1))),Reference!$B:$B,0)),INDEX(Reference!$C:$C,MATCH((LEFT(B2091,(FIND("-",B2091,1)-1))),Reference!$B:$B,0))),IFERROR(IF(FIND("-",B2091),"Asset Management",""),""))</f>
        <v>Asset Management</v>
      </c>
      <c r="N2091" s="14" t="str">
        <f>_xlfn.IFNA(INDEX(Reference!$M:$N,MATCH($C2091,Reference!$M:$M,0),2),"Exclude")</f>
        <v>Nonlabor</v>
      </c>
      <c r="O2091" s="14" t="str">
        <f>VLOOKUP(X2091,'Department Detail'!$A$2:$F$5229,5,FALSE)</f>
        <v>PST &amp; Field Support Services</v>
      </c>
      <c r="W2091" s="26"/>
      <c r="X2091">
        <v>4822</v>
      </c>
    </row>
    <row r="2092" spans="2:24" ht="15" thickBot="1" x14ac:dyDescent="0.35">
      <c r="B2092" s="57" t="s">
        <v>976</v>
      </c>
      <c r="C2092" s="57" t="s">
        <v>202</v>
      </c>
      <c r="D2092" s="193">
        <v>6747.05</v>
      </c>
      <c r="F2092" s="76">
        <f>IF(AND(LEFT($C2092,4)&lt;&gt;"8310")*OR(_xlfn.IFNA(MATCH(LEFT($B2092,8),Reference!$E:$E,0),0),(_xlfn.IFNA(MATCH(MID($B2092,5,4),Reference!$E:$E,0),0))),$D2092,)</f>
        <v>0</v>
      </c>
      <c r="G2092" s="76">
        <f t="shared" si="185"/>
        <v>0</v>
      </c>
      <c r="H2092" s="76">
        <f t="shared" si="186"/>
        <v>0</v>
      </c>
      <c r="I2092" s="194">
        <f>IF(AND(F2092=0,G2092=0,H2092=0,_xlfn.IFNA(MATCH(LEFT($B2092,8),Reference!$G:$G,0),0)),0,
IF(AND(F2092=0,G2092=0,H2092=0,_xlfn.IFNA(MATCH(LEFT($B2092,8),Reference!$H:$H,0),0)),$D2092,
IF(AND(F2092=0,G2092=0,H2092=0,_xlfn.IFNA(MATCH(LEFT($C2092,4),Reference!$H:$H,0),0)),$D2092,
IF((AND(F2092=0,G2092=0,H2092=0,(_xlfn.IFNA(MATCH(LEFT($B2092,4),Reference!$H:$H,0),0)))),$D2092,
IF(AND(F2092=0,G2092=0,H2092=0,_xlfn.IFNA(MATCH(MID($B2092,5,4),Reference!$H:$H,0),0),LEFT($C2092,4)&lt;&gt;"8865"),$D2092,0)))))</f>
        <v>0</v>
      </c>
      <c r="J2092" s="76">
        <f t="shared" si="187"/>
        <v>6747.05</v>
      </c>
      <c r="K2092" s="76">
        <f t="shared" si="188"/>
        <v>6747.05</v>
      </c>
      <c r="L2092" s="76">
        <f t="shared" si="189"/>
        <v>0</v>
      </c>
      <c r="M2092" s="14" t="str">
        <f>IFERROR(IFERROR(INDEX(Reference!$C:$C,MATCH(VALUE(LEFT(B2092,(FIND("-",B2092,1)-1))),Reference!$B:$B,0)),INDEX(Reference!$C:$C,MATCH((LEFT(B2092,(FIND("-",B2092,1)-1))),Reference!$B:$B,0))),IFERROR(IF(FIND("-",B2092),"Asset Management",""),""))</f>
        <v>Asset Management</v>
      </c>
      <c r="N2092" s="14" t="str">
        <f>_xlfn.IFNA(INDEX(Reference!$M:$N,MATCH($C2092,Reference!$M:$M,0),2),"Exclude")</f>
        <v>Nonlabor</v>
      </c>
      <c r="O2092" s="14" t="str">
        <f>VLOOKUP(X2092,'Department Detail'!$A$2:$F$5229,5,FALSE)</f>
        <v>PST &amp; Field Support Services</v>
      </c>
      <c r="W2092" s="26"/>
      <c r="X2092">
        <v>4822</v>
      </c>
    </row>
    <row r="2093" spans="2:24" ht="15" thickBot="1" x14ac:dyDescent="0.35">
      <c r="B2093" s="57" t="s">
        <v>976</v>
      </c>
      <c r="C2093" s="57" t="s">
        <v>204</v>
      </c>
      <c r="D2093" s="193">
        <v>-7.97</v>
      </c>
      <c r="F2093" s="76">
        <f>IF(AND(LEFT($C2093,4)&lt;&gt;"8310")*OR(_xlfn.IFNA(MATCH(LEFT($B2093,8),Reference!$E:$E,0),0),(_xlfn.IFNA(MATCH(MID($B2093,5,4),Reference!$E:$E,0),0))),$D2093,)</f>
        <v>0</v>
      </c>
      <c r="G2093" s="76">
        <f t="shared" si="185"/>
        <v>0</v>
      </c>
      <c r="H2093" s="76">
        <f t="shared" si="186"/>
        <v>0</v>
      </c>
      <c r="I2093" s="194">
        <f>IF(AND(F2093=0,G2093=0,H2093=0,_xlfn.IFNA(MATCH(LEFT($B2093,8),Reference!$G:$G,0),0)),0,
IF(AND(F2093=0,G2093=0,H2093=0,_xlfn.IFNA(MATCH(LEFT($B2093,8),Reference!$H:$H,0),0)),$D2093,
IF(AND(F2093=0,G2093=0,H2093=0,_xlfn.IFNA(MATCH(LEFT($C2093,4),Reference!$H:$H,0),0)),$D2093,
IF((AND(F2093=0,G2093=0,H2093=0,(_xlfn.IFNA(MATCH(LEFT($B2093,4),Reference!$H:$H,0),0)))),$D2093,
IF(AND(F2093=0,G2093=0,H2093=0,_xlfn.IFNA(MATCH(MID($B2093,5,4),Reference!$H:$H,0),0),LEFT($C2093,4)&lt;&gt;"8865"),$D2093,0)))))</f>
        <v>0</v>
      </c>
      <c r="J2093" s="76">
        <f t="shared" si="187"/>
        <v>-7.97</v>
      </c>
      <c r="K2093" s="76">
        <f t="shared" si="188"/>
        <v>-7.97</v>
      </c>
      <c r="L2093" s="76">
        <f t="shared" si="189"/>
        <v>0</v>
      </c>
      <c r="M2093" s="14" t="str">
        <f>IFERROR(IFERROR(INDEX(Reference!$C:$C,MATCH(VALUE(LEFT(B2093,(FIND("-",B2093,1)-1))),Reference!$B:$B,0)),INDEX(Reference!$C:$C,MATCH((LEFT(B2093,(FIND("-",B2093,1)-1))),Reference!$B:$B,0))),IFERROR(IF(FIND("-",B2093),"Asset Management",""),""))</f>
        <v>Asset Management</v>
      </c>
      <c r="N2093" s="14" t="str">
        <f>_xlfn.IFNA(INDEX(Reference!$M:$N,MATCH($C2093,Reference!$M:$M,0),2),"Exclude")</f>
        <v>Nonlabor</v>
      </c>
      <c r="O2093" s="14" t="str">
        <f>VLOOKUP(X2093,'Department Detail'!$A$2:$F$5229,5,FALSE)</f>
        <v>PST &amp; Field Support Services</v>
      </c>
      <c r="W2093" s="26"/>
      <c r="X2093">
        <v>4822</v>
      </c>
    </row>
    <row r="2094" spans="2:24" ht="15" thickBot="1" x14ac:dyDescent="0.35">
      <c r="B2094" s="57" t="s">
        <v>976</v>
      </c>
      <c r="C2094" s="57" t="s">
        <v>206</v>
      </c>
      <c r="D2094" s="193">
        <v>584.33999999999992</v>
      </c>
      <c r="F2094" s="76">
        <f>IF(AND(LEFT($C2094,4)&lt;&gt;"8310")*OR(_xlfn.IFNA(MATCH(LEFT($B2094,8),Reference!$E:$E,0),0),(_xlfn.IFNA(MATCH(MID($B2094,5,4),Reference!$E:$E,0),0))),$D2094,)</f>
        <v>0</v>
      </c>
      <c r="G2094" s="76">
        <f t="shared" si="185"/>
        <v>0</v>
      </c>
      <c r="H2094" s="76">
        <f t="shared" si="186"/>
        <v>0</v>
      </c>
      <c r="I2094" s="194">
        <f>IF(AND(F2094=0,G2094=0,H2094=0,_xlfn.IFNA(MATCH(LEFT($B2094,8),Reference!$G:$G,0),0)),0,
IF(AND(F2094=0,G2094=0,H2094=0,_xlfn.IFNA(MATCH(LEFT($B2094,8),Reference!$H:$H,0),0)),$D2094,
IF(AND(F2094=0,G2094=0,H2094=0,_xlfn.IFNA(MATCH(LEFT($C2094,4),Reference!$H:$H,0),0)),$D2094,
IF((AND(F2094=0,G2094=0,H2094=0,(_xlfn.IFNA(MATCH(LEFT($B2094,4),Reference!$H:$H,0),0)))),$D2094,
IF(AND(F2094=0,G2094=0,H2094=0,_xlfn.IFNA(MATCH(MID($B2094,5,4),Reference!$H:$H,0),0),LEFT($C2094,4)&lt;&gt;"8865"),$D2094,0)))))</f>
        <v>0</v>
      </c>
      <c r="J2094" s="76">
        <f t="shared" si="187"/>
        <v>584.33999999999992</v>
      </c>
      <c r="K2094" s="76">
        <f t="shared" si="188"/>
        <v>584.33999999999992</v>
      </c>
      <c r="L2094" s="76">
        <f t="shared" si="189"/>
        <v>0</v>
      </c>
      <c r="M2094" s="14" t="str">
        <f>IFERROR(IFERROR(INDEX(Reference!$C:$C,MATCH(VALUE(LEFT(B2094,(FIND("-",B2094,1)-1))),Reference!$B:$B,0)),INDEX(Reference!$C:$C,MATCH((LEFT(B2094,(FIND("-",B2094,1)-1))),Reference!$B:$B,0))),IFERROR(IF(FIND("-",B2094),"Asset Management",""),""))</f>
        <v>Asset Management</v>
      </c>
      <c r="N2094" s="14" t="str">
        <f>_xlfn.IFNA(INDEX(Reference!$M:$N,MATCH($C2094,Reference!$M:$M,0),2),"Exclude")</f>
        <v>Nonlabor</v>
      </c>
      <c r="O2094" s="14" t="str">
        <f>VLOOKUP(X2094,'Department Detail'!$A$2:$F$5229,5,FALSE)</f>
        <v>PST &amp; Field Support Services</v>
      </c>
      <c r="W2094" s="26"/>
      <c r="X2094">
        <v>4822</v>
      </c>
    </row>
    <row r="2095" spans="2:24" ht="15" thickBot="1" x14ac:dyDescent="0.35">
      <c r="B2095" s="57" t="s">
        <v>976</v>
      </c>
      <c r="C2095" s="57" t="s">
        <v>182</v>
      </c>
      <c r="D2095" s="193">
        <v>709.45</v>
      </c>
      <c r="F2095" s="76">
        <f>IF(AND(LEFT($C2095,4)&lt;&gt;"8310")*OR(_xlfn.IFNA(MATCH(LEFT($B2095,8),Reference!$E:$E,0),0),(_xlfn.IFNA(MATCH(MID($B2095,5,4),Reference!$E:$E,0),0))),$D2095,)</f>
        <v>0</v>
      </c>
      <c r="G2095" s="76">
        <f t="shared" si="185"/>
        <v>0</v>
      </c>
      <c r="H2095" s="76">
        <f t="shared" si="186"/>
        <v>0</v>
      </c>
      <c r="I2095" s="194">
        <f>IF(AND(F2095=0,G2095=0,H2095=0,_xlfn.IFNA(MATCH(LEFT($B2095,8),Reference!$G:$G,0),0)),0,
IF(AND(F2095=0,G2095=0,H2095=0,_xlfn.IFNA(MATCH(LEFT($B2095,8),Reference!$H:$H,0),0)),$D2095,
IF(AND(F2095=0,G2095=0,H2095=0,_xlfn.IFNA(MATCH(LEFT($C2095,4),Reference!$H:$H,0),0)),$D2095,
IF((AND(F2095=0,G2095=0,H2095=0,(_xlfn.IFNA(MATCH(LEFT($B2095,4),Reference!$H:$H,0),0)))),$D2095,
IF(AND(F2095=0,G2095=0,H2095=0,_xlfn.IFNA(MATCH(MID($B2095,5,4),Reference!$H:$H,0),0),LEFT($C2095,4)&lt;&gt;"8865"),$D2095,0)))))</f>
        <v>0</v>
      </c>
      <c r="J2095" s="76">
        <f t="shared" si="187"/>
        <v>709.45</v>
      </c>
      <c r="K2095" s="76">
        <f t="shared" si="188"/>
        <v>709.45</v>
      </c>
      <c r="L2095" s="76">
        <f t="shared" si="189"/>
        <v>0</v>
      </c>
      <c r="M2095" s="14" t="str">
        <f>IFERROR(IFERROR(INDEX(Reference!$C:$C,MATCH(VALUE(LEFT(B2095,(FIND("-",B2095,1)-1))),Reference!$B:$B,0)),INDEX(Reference!$C:$C,MATCH((LEFT(B2095,(FIND("-",B2095,1)-1))),Reference!$B:$B,0))),IFERROR(IF(FIND("-",B2095),"Asset Management",""),""))</f>
        <v>Asset Management</v>
      </c>
      <c r="N2095" s="14" t="str">
        <f>_xlfn.IFNA(INDEX(Reference!$M:$N,MATCH($C2095,Reference!$M:$M,0),2),"Exclude")</f>
        <v>Nonlabor</v>
      </c>
      <c r="O2095" s="14" t="str">
        <f>VLOOKUP(X2095,'Department Detail'!$A$2:$F$5229,5,FALSE)</f>
        <v>PST &amp; Field Support Services</v>
      </c>
      <c r="W2095" s="26"/>
      <c r="X2095">
        <v>4822</v>
      </c>
    </row>
    <row r="2096" spans="2:24" ht="15" thickBot="1" x14ac:dyDescent="0.35">
      <c r="B2096" s="57" t="s">
        <v>977</v>
      </c>
      <c r="C2096" s="57" t="s">
        <v>186</v>
      </c>
      <c r="D2096" s="193">
        <v>198.98</v>
      </c>
      <c r="F2096" s="76">
        <f>IF(AND(LEFT($C2096,4)&lt;&gt;"8310")*OR(_xlfn.IFNA(MATCH(LEFT($B2096,8),Reference!$E:$E,0),0),(_xlfn.IFNA(MATCH(MID($B2096,5,4),Reference!$E:$E,0),0))),$D2096,)</f>
        <v>0</v>
      </c>
      <c r="G2096" s="76">
        <f t="shared" si="185"/>
        <v>0</v>
      </c>
      <c r="H2096" s="76">
        <f t="shared" si="186"/>
        <v>0</v>
      </c>
      <c r="I2096" s="194">
        <f>IF(AND(F2096=0,G2096=0,H2096=0,_xlfn.IFNA(MATCH(LEFT($B2096,8),Reference!$G:$G,0),0)),0,
IF(AND(F2096=0,G2096=0,H2096=0,_xlfn.IFNA(MATCH(LEFT($B2096,8),Reference!$H:$H,0),0)),$D2096,
IF(AND(F2096=0,G2096=0,H2096=0,_xlfn.IFNA(MATCH(LEFT($C2096,4),Reference!$H:$H,0),0)),$D2096,
IF((AND(F2096=0,G2096=0,H2096=0,(_xlfn.IFNA(MATCH(LEFT($B2096,4),Reference!$H:$H,0),0)))),$D2096,
IF(AND(F2096=0,G2096=0,H2096=0,_xlfn.IFNA(MATCH(MID($B2096,5,4),Reference!$H:$H,0),0),LEFT($C2096,4)&lt;&gt;"8865"),$D2096,0)))))</f>
        <v>0</v>
      </c>
      <c r="J2096" s="76">
        <f t="shared" si="187"/>
        <v>198.98</v>
      </c>
      <c r="K2096" s="76">
        <f t="shared" si="188"/>
        <v>198.98</v>
      </c>
      <c r="L2096" s="76">
        <f t="shared" si="189"/>
        <v>0</v>
      </c>
      <c r="M2096" s="14" t="str">
        <f>IFERROR(IFERROR(INDEX(Reference!$C:$C,MATCH(VALUE(LEFT(B2096,(FIND("-",B2096,1)-1))),Reference!$B:$B,0)),INDEX(Reference!$C:$C,MATCH((LEFT(B2096,(FIND("-",B2096,1)-1))),Reference!$B:$B,0))),IFERROR(IF(FIND("-",B2096),"Asset Management",""),""))</f>
        <v>Asset Management</v>
      </c>
      <c r="N2096" s="14" t="str">
        <f>_xlfn.IFNA(INDEX(Reference!$M:$N,MATCH($C2096,Reference!$M:$M,0),2),"Exclude")</f>
        <v>Union Labor</v>
      </c>
      <c r="O2096" s="14" t="str">
        <f>VLOOKUP(X2096,'Department Detail'!$A$2:$F$5229,5,FALSE)</f>
        <v>PST &amp; Field Support Services</v>
      </c>
      <c r="W2096" s="26"/>
      <c r="X2096">
        <v>4822</v>
      </c>
    </row>
    <row r="2097" spans="2:24" ht="15" thickBot="1" x14ac:dyDescent="0.35">
      <c r="B2097" s="57" t="s">
        <v>977</v>
      </c>
      <c r="C2097" s="57" t="s">
        <v>191</v>
      </c>
      <c r="D2097" s="193">
        <v>7.56</v>
      </c>
      <c r="F2097" s="76">
        <f>IF(AND(LEFT($C2097,4)&lt;&gt;"8310")*OR(_xlfn.IFNA(MATCH(LEFT($B2097,8),Reference!$E:$E,0),0),(_xlfn.IFNA(MATCH(MID($B2097,5,4),Reference!$E:$E,0),0))),$D2097,)</f>
        <v>0</v>
      </c>
      <c r="G2097" s="76">
        <f t="shared" si="185"/>
        <v>0</v>
      </c>
      <c r="H2097" s="76">
        <f t="shared" si="186"/>
        <v>0</v>
      </c>
      <c r="I2097" s="194">
        <f>IF(AND(F2097=0,G2097=0,H2097=0,_xlfn.IFNA(MATCH(LEFT($B2097,8),Reference!$G:$G,0),0)),0,
IF(AND(F2097=0,G2097=0,H2097=0,_xlfn.IFNA(MATCH(LEFT($B2097,8),Reference!$H:$H,0),0)),$D2097,
IF(AND(F2097=0,G2097=0,H2097=0,_xlfn.IFNA(MATCH(LEFT($C2097,4),Reference!$H:$H,0),0)),$D2097,
IF((AND(F2097=0,G2097=0,H2097=0,(_xlfn.IFNA(MATCH(LEFT($B2097,4),Reference!$H:$H,0),0)))),$D2097,
IF(AND(F2097=0,G2097=0,H2097=0,_xlfn.IFNA(MATCH(MID($B2097,5,4),Reference!$H:$H,0),0),LEFT($C2097,4)&lt;&gt;"8865"),$D2097,0)))))</f>
        <v>0</v>
      </c>
      <c r="J2097" s="76">
        <f t="shared" si="187"/>
        <v>7.56</v>
      </c>
      <c r="K2097" s="76">
        <f t="shared" si="188"/>
        <v>7.56</v>
      </c>
      <c r="L2097" s="76">
        <f t="shared" si="189"/>
        <v>0</v>
      </c>
      <c r="M2097" s="14" t="str">
        <f>IFERROR(IFERROR(INDEX(Reference!$C:$C,MATCH(VALUE(LEFT(B2097,(FIND("-",B2097,1)-1))),Reference!$B:$B,0)),INDEX(Reference!$C:$C,MATCH((LEFT(B2097,(FIND("-",B2097,1)-1))),Reference!$B:$B,0))),IFERROR(IF(FIND("-",B2097),"Asset Management",""),""))</f>
        <v>Asset Management</v>
      </c>
      <c r="N2097" s="14" t="str">
        <f>_xlfn.IFNA(INDEX(Reference!$M:$N,MATCH($C2097,Reference!$M:$M,0),2),"Exclude")</f>
        <v>Union Labor</v>
      </c>
      <c r="O2097" s="14" t="str">
        <f>VLOOKUP(X2097,'Department Detail'!$A$2:$F$5229,5,FALSE)</f>
        <v>PST &amp; Field Support Services</v>
      </c>
      <c r="W2097" s="26"/>
      <c r="X2097">
        <v>4822</v>
      </c>
    </row>
    <row r="2098" spans="2:24" ht="15" thickBot="1" x14ac:dyDescent="0.35">
      <c r="B2098" s="57" t="s">
        <v>978</v>
      </c>
      <c r="C2098" s="57" t="s">
        <v>186</v>
      </c>
      <c r="D2098" s="193">
        <v>616.57000000000005</v>
      </c>
      <c r="F2098" s="76">
        <f>IF(AND(LEFT($C2098,4)&lt;&gt;"8310")*OR(_xlfn.IFNA(MATCH(LEFT($B2098,8),Reference!$E:$E,0),0),(_xlfn.IFNA(MATCH(MID($B2098,5,4),Reference!$E:$E,0),0))),$D2098,)</f>
        <v>0</v>
      </c>
      <c r="G2098" s="76">
        <f t="shared" si="185"/>
        <v>0</v>
      </c>
      <c r="H2098" s="76">
        <f t="shared" si="186"/>
        <v>0</v>
      </c>
      <c r="I2098" s="194">
        <f>IF(AND(F2098=0,G2098=0,H2098=0,_xlfn.IFNA(MATCH(LEFT($B2098,8),Reference!$G:$G,0),0)),0,
IF(AND(F2098=0,G2098=0,H2098=0,_xlfn.IFNA(MATCH(LEFT($B2098,8),Reference!$H:$H,0),0)),$D2098,
IF(AND(F2098=0,G2098=0,H2098=0,_xlfn.IFNA(MATCH(LEFT($C2098,4),Reference!$H:$H,0),0)),$D2098,
IF((AND(F2098=0,G2098=0,H2098=0,(_xlfn.IFNA(MATCH(LEFT($B2098,4),Reference!$H:$H,0),0)))),$D2098,
IF(AND(F2098=0,G2098=0,H2098=0,_xlfn.IFNA(MATCH(MID($B2098,5,4),Reference!$H:$H,0),0),LEFT($C2098,4)&lt;&gt;"8865"),$D2098,0)))))</f>
        <v>0</v>
      </c>
      <c r="J2098" s="76">
        <f t="shared" si="187"/>
        <v>616.57000000000005</v>
      </c>
      <c r="K2098" s="76">
        <f t="shared" si="188"/>
        <v>616.57000000000005</v>
      </c>
      <c r="L2098" s="76">
        <f t="shared" si="189"/>
        <v>0</v>
      </c>
      <c r="M2098" s="14" t="str">
        <f>IFERROR(IFERROR(INDEX(Reference!$C:$C,MATCH(VALUE(LEFT(B2098,(FIND("-",B2098,1)-1))),Reference!$B:$B,0)),INDEX(Reference!$C:$C,MATCH((LEFT(B2098,(FIND("-",B2098,1)-1))),Reference!$B:$B,0))),IFERROR(IF(FIND("-",B2098),"Asset Management",""),""))</f>
        <v>Asset Management</v>
      </c>
      <c r="N2098" s="14" t="str">
        <f>_xlfn.IFNA(INDEX(Reference!$M:$N,MATCH($C2098,Reference!$M:$M,0),2),"Exclude")</f>
        <v>Union Labor</v>
      </c>
      <c r="O2098" s="14" t="str">
        <f>VLOOKUP(X2098,'Department Detail'!$A$2:$F$5229,5,FALSE)</f>
        <v>PST &amp; Field Support Services</v>
      </c>
      <c r="W2098" s="26"/>
      <c r="X2098">
        <v>4822</v>
      </c>
    </row>
    <row r="2099" spans="2:24" ht="15" thickBot="1" x14ac:dyDescent="0.35">
      <c r="B2099" s="57" t="s">
        <v>978</v>
      </c>
      <c r="C2099" s="57" t="s">
        <v>191</v>
      </c>
      <c r="D2099" s="193">
        <v>72.86</v>
      </c>
      <c r="F2099" s="76">
        <f>IF(AND(LEFT($C2099,4)&lt;&gt;"8310")*OR(_xlfn.IFNA(MATCH(LEFT($B2099,8),Reference!$E:$E,0),0),(_xlfn.IFNA(MATCH(MID($B2099,5,4),Reference!$E:$E,0),0))),$D2099,)</f>
        <v>0</v>
      </c>
      <c r="G2099" s="76">
        <f t="shared" si="185"/>
        <v>0</v>
      </c>
      <c r="H2099" s="76">
        <f t="shared" si="186"/>
        <v>0</v>
      </c>
      <c r="I2099" s="194">
        <f>IF(AND(F2099=0,G2099=0,H2099=0,_xlfn.IFNA(MATCH(LEFT($B2099,8),Reference!$G:$G,0),0)),0,
IF(AND(F2099=0,G2099=0,H2099=0,_xlfn.IFNA(MATCH(LEFT($B2099,8),Reference!$H:$H,0),0)),$D2099,
IF(AND(F2099=0,G2099=0,H2099=0,_xlfn.IFNA(MATCH(LEFT($C2099,4),Reference!$H:$H,0),0)),$D2099,
IF((AND(F2099=0,G2099=0,H2099=0,(_xlfn.IFNA(MATCH(LEFT($B2099,4),Reference!$H:$H,0),0)))),$D2099,
IF(AND(F2099=0,G2099=0,H2099=0,_xlfn.IFNA(MATCH(MID($B2099,5,4),Reference!$H:$H,0),0),LEFT($C2099,4)&lt;&gt;"8865"),$D2099,0)))))</f>
        <v>0</v>
      </c>
      <c r="J2099" s="76">
        <f t="shared" si="187"/>
        <v>72.86</v>
      </c>
      <c r="K2099" s="76">
        <f t="shared" si="188"/>
        <v>72.86</v>
      </c>
      <c r="L2099" s="76">
        <f t="shared" si="189"/>
        <v>0</v>
      </c>
      <c r="M2099" s="14" t="str">
        <f>IFERROR(IFERROR(INDEX(Reference!$C:$C,MATCH(VALUE(LEFT(B2099,(FIND("-",B2099,1)-1))),Reference!$B:$B,0)),INDEX(Reference!$C:$C,MATCH((LEFT(B2099,(FIND("-",B2099,1)-1))),Reference!$B:$B,0))),IFERROR(IF(FIND("-",B2099),"Asset Management",""),""))</f>
        <v>Asset Management</v>
      </c>
      <c r="N2099" s="14" t="str">
        <f>_xlfn.IFNA(INDEX(Reference!$M:$N,MATCH($C2099,Reference!$M:$M,0),2),"Exclude")</f>
        <v>Union Labor</v>
      </c>
      <c r="O2099" s="14" t="str">
        <f>VLOOKUP(X2099,'Department Detail'!$A$2:$F$5229,5,FALSE)</f>
        <v>PST &amp; Field Support Services</v>
      </c>
      <c r="W2099" s="26"/>
      <c r="X2099">
        <v>4822</v>
      </c>
    </row>
    <row r="2100" spans="2:24" ht="15" thickBot="1" x14ac:dyDescent="0.35">
      <c r="B2100" s="57" t="s">
        <v>979</v>
      </c>
      <c r="C2100" s="57" t="s">
        <v>186</v>
      </c>
      <c r="D2100" s="193">
        <v>1312.47</v>
      </c>
      <c r="F2100" s="76">
        <f>IF(AND(LEFT($C2100,4)&lt;&gt;"8310")*OR(_xlfn.IFNA(MATCH(LEFT($B2100,8),Reference!$E:$E,0),0),(_xlfn.IFNA(MATCH(MID($B2100,5,4),Reference!$E:$E,0),0))),$D2100,)</f>
        <v>0</v>
      </c>
      <c r="G2100" s="76">
        <f t="shared" si="185"/>
        <v>0</v>
      </c>
      <c r="H2100" s="76">
        <f t="shared" si="186"/>
        <v>0</v>
      </c>
      <c r="I2100" s="194">
        <f>IF(AND(F2100=0,G2100=0,H2100=0,_xlfn.IFNA(MATCH(LEFT($B2100,8),Reference!$G:$G,0),0)),0,
IF(AND(F2100=0,G2100=0,H2100=0,_xlfn.IFNA(MATCH(LEFT($B2100,8),Reference!$H:$H,0),0)),$D2100,
IF(AND(F2100=0,G2100=0,H2100=0,_xlfn.IFNA(MATCH(LEFT($C2100,4),Reference!$H:$H,0),0)),$D2100,
IF((AND(F2100=0,G2100=0,H2100=0,(_xlfn.IFNA(MATCH(LEFT($B2100,4),Reference!$H:$H,0),0)))),$D2100,
IF(AND(F2100=0,G2100=0,H2100=0,_xlfn.IFNA(MATCH(MID($B2100,5,4),Reference!$H:$H,0),0),LEFT($C2100,4)&lt;&gt;"8865"),$D2100,0)))))</f>
        <v>0</v>
      </c>
      <c r="J2100" s="76">
        <f t="shared" si="187"/>
        <v>1312.47</v>
      </c>
      <c r="K2100" s="76">
        <f t="shared" si="188"/>
        <v>1312.47</v>
      </c>
      <c r="L2100" s="76">
        <f t="shared" si="189"/>
        <v>0</v>
      </c>
      <c r="M2100" s="14" t="str">
        <f>IFERROR(IFERROR(INDEX(Reference!$C:$C,MATCH(VALUE(LEFT(B2100,(FIND("-",B2100,1)-1))),Reference!$B:$B,0)),INDEX(Reference!$C:$C,MATCH((LEFT(B2100,(FIND("-",B2100,1)-1))),Reference!$B:$B,0))),IFERROR(IF(FIND("-",B2100),"Asset Management",""),""))</f>
        <v>Asset Management</v>
      </c>
      <c r="N2100" s="14" t="str">
        <f>_xlfn.IFNA(INDEX(Reference!$M:$N,MATCH($C2100,Reference!$M:$M,0),2),"Exclude")</f>
        <v>Union Labor</v>
      </c>
      <c r="O2100" s="14" t="str">
        <f>VLOOKUP(X2100,'Department Detail'!$A$2:$F$5229,5,FALSE)</f>
        <v>PST &amp; Field Support Services</v>
      </c>
      <c r="W2100" s="26"/>
      <c r="X2100">
        <v>4822</v>
      </c>
    </row>
    <row r="2101" spans="2:24" ht="15" thickBot="1" x14ac:dyDescent="0.35">
      <c r="B2101" s="57" t="s">
        <v>979</v>
      </c>
      <c r="C2101" s="57" t="s">
        <v>231</v>
      </c>
      <c r="D2101" s="193">
        <v>100</v>
      </c>
      <c r="F2101" s="76">
        <f>IF(AND(LEFT($C2101,4)&lt;&gt;"8310")*OR(_xlfn.IFNA(MATCH(LEFT($B2101,8),Reference!$E:$E,0),0),(_xlfn.IFNA(MATCH(MID($B2101,5,4),Reference!$E:$E,0),0))),$D2101,)</f>
        <v>0</v>
      </c>
      <c r="G2101" s="76">
        <f t="shared" si="185"/>
        <v>0</v>
      </c>
      <c r="H2101" s="76">
        <f t="shared" si="186"/>
        <v>0</v>
      </c>
      <c r="I2101" s="194">
        <f>IF(AND(F2101=0,G2101=0,H2101=0,_xlfn.IFNA(MATCH(LEFT($B2101,8),Reference!$G:$G,0),0)),0,
IF(AND(F2101=0,G2101=0,H2101=0,_xlfn.IFNA(MATCH(LEFT($B2101,8),Reference!$H:$H,0),0)),$D2101,
IF(AND(F2101=0,G2101=0,H2101=0,_xlfn.IFNA(MATCH(LEFT($C2101,4),Reference!$H:$H,0),0)),$D2101,
IF((AND(F2101=0,G2101=0,H2101=0,(_xlfn.IFNA(MATCH(LEFT($B2101,4),Reference!$H:$H,0),0)))),$D2101,
IF(AND(F2101=0,G2101=0,H2101=0,_xlfn.IFNA(MATCH(MID($B2101,5,4),Reference!$H:$H,0),0),LEFT($C2101,4)&lt;&gt;"8865"),$D2101,0)))))</f>
        <v>0</v>
      </c>
      <c r="J2101" s="76">
        <f t="shared" si="187"/>
        <v>100</v>
      </c>
      <c r="K2101" s="76">
        <f t="shared" si="188"/>
        <v>100</v>
      </c>
      <c r="L2101" s="76">
        <f t="shared" si="189"/>
        <v>0</v>
      </c>
      <c r="M2101" s="14" t="str">
        <f>IFERROR(IFERROR(INDEX(Reference!$C:$C,MATCH(VALUE(LEFT(B2101,(FIND("-",B2101,1)-1))),Reference!$B:$B,0)),INDEX(Reference!$C:$C,MATCH((LEFT(B2101,(FIND("-",B2101,1)-1))),Reference!$B:$B,0))),IFERROR(IF(FIND("-",B2101),"Asset Management",""),""))</f>
        <v>Asset Management</v>
      </c>
      <c r="N2101" s="14" t="str">
        <f>_xlfn.IFNA(INDEX(Reference!$M:$N,MATCH($C2101,Reference!$M:$M,0),2),"Exclude")</f>
        <v>Nonlabor</v>
      </c>
      <c r="O2101" s="14" t="str">
        <f>VLOOKUP(X2101,'Department Detail'!$A$2:$F$5229,5,FALSE)</f>
        <v>PST &amp; Field Support Services</v>
      </c>
      <c r="W2101" s="26"/>
      <c r="X2101">
        <v>4822</v>
      </c>
    </row>
    <row r="2102" spans="2:24" ht="15" thickBot="1" x14ac:dyDescent="0.35">
      <c r="B2102" s="57" t="s">
        <v>979</v>
      </c>
      <c r="C2102" s="57" t="s">
        <v>191</v>
      </c>
      <c r="D2102" s="193">
        <v>1713.51</v>
      </c>
      <c r="F2102" s="76">
        <f>IF(AND(LEFT($C2102,4)&lt;&gt;"8310")*OR(_xlfn.IFNA(MATCH(LEFT($B2102,8),Reference!$E:$E,0),0),(_xlfn.IFNA(MATCH(MID($B2102,5,4),Reference!$E:$E,0),0))),$D2102,)</f>
        <v>0</v>
      </c>
      <c r="G2102" s="76">
        <f t="shared" si="185"/>
        <v>0</v>
      </c>
      <c r="H2102" s="76">
        <f t="shared" si="186"/>
        <v>0</v>
      </c>
      <c r="I2102" s="194">
        <f>IF(AND(F2102=0,G2102=0,H2102=0,_xlfn.IFNA(MATCH(LEFT($B2102,8),Reference!$G:$G,0),0)),0,
IF(AND(F2102=0,G2102=0,H2102=0,_xlfn.IFNA(MATCH(LEFT($B2102,8),Reference!$H:$H,0),0)),$D2102,
IF(AND(F2102=0,G2102=0,H2102=0,_xlfn.IFNA(MATCH(LEFT($C2102,4),Reference!$H:$H,0),0)),$D2102,
IF((AND(F2102=0,G2102=0,H2102=0,(_xlfn.IFNA(MATCH(LEFT($B2102,4),Reference!$H:$H,0),0)))),$D2102,
IF(AND(F2102=0,G2102=0,H2102=0,_xlfn.IFNA(MATCH(MID($B2102,5,4),Reference!$H:$H,0),0),LEFT($C2102,4)&lt;&gt;"8865"),$D2102,0)))))</f>
        <v>0</v>
      </c>
      <c r="J2102" s="76">
        <f t="shared" si="187"/>
        <v>1713.51</v>
      </c>
      <c r="K2102" s="76">
        <f t="shared" si="188"/>
        <v>1713.51</v>
      </c>
      <c r="L2102" s="76">
        <f t="shared" si="189"/>
        <v>0</v>
      </c>
      <c r="M2102" s="14" t="str">
        <f>IFERROR(IFERROR(INDEX(Reference!$C:$C,MATCH(VALUE(LEFT(B2102,(FIND("-",B2102,1)-1))),Reference!$B:$B,0)),INDEX(Reference!$C:$C,MATCH((LEFT(B2102,(FIND("-",B2102,1)-1))),Reference!$B:$B,0))),IFERROR(IF(FIND("-",B2102),"Asset Management",""),""))</f>
        <v>Asset Management</v>
      </c>
      <c r="N2102" s="14" t="str">
        <f>_xlfn.IFNA(INDEX(Reference!$M:$N,MATCH($C2102,Reference!$M:$M,0),2),"Exclude")</f>
        <v>Union Labor</v>
      </c>
      <c r="O2102" s="14" t="str">
        <f>VLOOKUP(X2102,'Department Detail'!$A$2:$F$5229,5,FALSE)</f>
        <v>PST &amp; Field Support Services</v>
      </c>
      <c r="W2102" s="26"/>
      <c r="X2102">
        <v>4822</v>
      </c>
    </row>
    <row r="2103" spans="2:24" ht="15" thickBot="1" x14ac:dyDescent="0.35">
      <c r="B2103" s="57" t="s">
        <v>980</v>
      </c>
      <c r="C2103" s="57" t="s">
        <v>186</v>
      </c>
      <c r="D2103" s="193">
        <v>1555.52</v>
      </c>
      <c r="F2103" s="76">
        <f>IF(AND(LEFT($C2103,4)&lt;&gt;"8310")*OR(_xlfn.IFNA(MATCH(LEFT($B2103,8),Reference!$E:$E,0),0),(_xlfn.IFNA(MATCH(MID($B2103,5,4),Reference!$E:$E,0),0))),$D2103,)</f>
        <v>0</v>
      </c>
      <c r="G2103" s="76">
        <f t="shared" si="185"/>
        <v>0</v>
      </c>
      <c r="H2103" s="76">
        <f t="shared" si="186"/>
        <v>0</v>
      </c>
      <c r="I2103" s="194">
        <f>IF(AND(F2103=0,G2103=0,H2103=0,_xlfn.IFNA(MATCH(LEFT($B2103,8),Reference!$G:$G,0),0)),0,
IF(AND(F2103=0,G2103=0,H2103=0,_xlfn.IFNA(MATCH(LEFT($B2103,8),Reference!$H:$H,0),0)),$D2103,
IF(AND(F2103=0,G2103=0,H2103=0,_xlfn.IFNA(MATCH(LEFT($C2103,4),Reference!$H:$H,0),0)),$D2103,
IF((AND(F2103=0,G2103=0,H2103=0,(_xlfn.IFNA(MATCH(LEFT($B2103,4),Reference!$H:$H,0),0)))),$D2103,
IF(AND(F2103=0,G2103=0,H2103=0,_xlfn.IFNA(MATCH(MID($B2103,5,4),Reference!$H:$H,0),0),LEFT($C2103,4)&lt;&gt;"8865"),$D2103,0)))))</f>
        <v>0</v>
      </c>
      <c r="J2103" s="76">
        <f t="shared" si="187"/>
        <v>1555.52</v>
      </c>
      <c r="K2103" s="76">
        <f t="shared" si="188"/>
        <v>1555.52</v>
      </c>
      <c r="L2103" s="76">
        <f t="shared" si="189"/>
        <v>0</v>
      </c>
      <c r="M2103" s="14" t="str">
        <f>IFERROR(IFERROR(INDEX(Reference!$C:$C,MATCH(VALUE(LEFT(B2103,(FIND("-",B2103,1)-1))),Reference!$B:$B,0)),INDEX(Reference!$C:$C,MATCH((LEFT(B2103,(FIND("-",B2103,1)-1))),Reference!$B:$B,0))),IFERROR(IF(FIND("-",B2103),"Asset Management",""),""))</f>
        <v>Asset Management</v>
      </c>
      <c r="N2103" s="14" t="str">
        <f>_xlfn.IFNA(INDEX(Reference!$M:$N,MATCH($C2103,Reference!$M:$M,0),2),"Exclude")</f>
        <v>Union Labor</v>
      </c>
      <c r="O2103" s="14" t="str">
        <f>VLOOKUP(X2103,'Department Detail'!$A$2:$F$5229,5,FALSE)</f>
        <v>PST &amp; Field Support Services</v>
      </c>
      <c r="W2103" s="26"/>
      <c r="X2103">
        <v>4822</v>
      </c>
    </row>
    <row r="2104" spans="2:24" ht="15" thickBot="1" x14ac:dyDescent="0.35">
      <c r="B2104" s="57" t="s">
        <v>980</v>
      </c>
      <c r="C2104" s="57" t="s">
        <v>231</v>
      </c>
      <c r="D2104" s="193">
        <v>90</v>
      </c>
      <c r="F2104" s="76">
        <f>IF(AND(LEFT($C2104,4)&lt;&gt;"8310")*OR(_xlfn.IFNA(MATCH(LEFT($B2104,8),Reference!$E:$E,0),0),(_xlfn.IFNA(MATCH(MID($B2104,5,4),Reference!$E:$E,0),0))),$D2104,)</f>
        <v>0</v>
      </c>
      <c r="G2104" s="76">
        <f t="shared" si="185"/>
        <v>0</v>
      </c>
      <c r="H2104" s="76">
        <f t="shared" si="186"/>
        <v>0</v>
      </c>
      <c r="I2104" s="194">
        <f>IF(AND(F2104=0,G2104=0,H2104=0,_xlfn.IFNA(MATCH(LEFT($B2104,8),Reference!$G:$G,0),0)),0,
IF(AND(F2104=0,G2104=0,H2104=0,_xlfn.IFNA(MATCH(LEFT($B2104,8),Reference!$H:$H,0),0)),$D2104,
IF(AND(F2104=0,G2104=0,H2104=0,_xlfn.IFNA(MATCH(LEFT($C2104,4),Reference!$H:$H,0),0)),$D2104,
IF((AND(F2104=0,G2104=0,H2104=0,(_xlfn.IFNA(MATCH(LEFT($B2104,4),Reference!$H:$H,0),0)))),$D2104,
IF(AND(F2104=0,G2104=0,H2104=0,_xlfn.IFNA(MATCH(MID($B2104,5,4),Reference!$H:$H,0),0),LEFT($C2104,4)&lt;&gt;"8865"),$D2104,0)))))</f>
        <v>0</v>
      </c>
      <c r="J2104" s="76">
        <f t="shared" si="187"/>
        <v>90</v>
      </c>
      <c r="K2104" s="76">
        <f t="shared" si="188"/>
        <v>90</v>
      </c>
      <c r="L2104" s="76">
        <f t="shared" si="189"/>
        <v>0</v>
      </c>
      <c r="M2104" s="14" t="str">
        <f>IFERROR(IFERROR(INDEX(Reference!$C:$C,MATCH(VALUE(LEFT(B2104,(FIND("-",B2104,1)-1))),Reference!$B:$B,0)),INDEX(Reference!$C:$C,MATCH((LEFT(B2104,(FIND("-",B2104,1)-1))),Reference!$B:$B,0))),IFERROR(IF(FIND("-",B2104),"Asset Management",""),""))</f>
        <v>Asset Management</v>
      </c>
      <c r="N2104" s="14" t="str">
        <f>_xlfn.IFNA(INDEX(Reference!$M:$N,MATCH($C2104,Reference!$M:$M,0),2),"Exclude")</f>
        <v>Nonlabor</v>
      </c>
      <c r="O2104" s="14" t="str">
        <f>VLOOKUP(X2104,'Department Detail'!$A$2:$F$5229,5,FALSE)</f>
        <v>PST &amp; Field Support Services</v>
      </c>
      <c r="W2104" s="26"/>
      <c r="X2104">
        <v>4822</v>
      </c>
    </row>
    <row r="2105" spans="2:24" ht="15" thickBot="1" x14ac:dyDescent="0.35">
      <c r="B2105" s="57" t="s">
        <v>980</v>
      </c>
      <c r="C2105" s="57" t="s">
        <v>191</v>
      </c>
      <c r="D2105" s="193">
        <v>1130.19</v>
      </c>
      <c r="F2105" s="76">
        <f>IF(AND(LEFT($C2105,4)&lt;&gt;"8310")*OR(_xlfn.IFNA(MATCH(LEFT($B2105,8),Reference!$E:$E,0),0),(_xlfn.IFNA(MATCH(MID($B2105,5,4),Reference!$E:$E,0),0))),$D2105,)</f>
        <v>0</v>
      </c>
      <c r="G2105" s="76">
        <f t="shared" si="185"/>
        <v>0</v>
      </c>
      <c r="H2105" s="76">
        <f t="shared" si="186"/>
        <v>0</v>
      </c>
      <c r="I2105" s="194">
        <f>IF(AND(F2105=0,G2105=0,H2105=0,_xlfn.IFNA(MATCH(LEFT($B2105,8),Reference!$G:$G,0),0)),0,
IF(AND(F2105=0,G2105=0,H2105=0,_xlfn.IFNA(MATCH(LEFT($B2105,8),Reference!$H:$H,0),0)),$D2105,
IF(AND(F2105=0,G2105=0,H2105=0,_xlfn.IFNA(MATCH(LEFT($C2105,4),Reference!$H:$H,0),0)),$D2105,
IF((AND(F2105=0,G2105=0,H2105=0,(_xlfn.IFNA(MATCH(LEFT($B2105,4),Reference!$H:$H,0),0)))),$D2105,
IF(AND(F2105=0,G2105=0,H2105=0,_xlfn.IFNA(MATCH(MID($B2105,5,4),Reference!$H:$H,0),0),LEFT($C2105,4)&lt;&gt;"8865"),$D2105,0)))))</f>
        <v>0</v>
      </c>
      <c r="J2105" s="76">
        <f t="shared" si="187"/>
        <v>1130.19</v>
      </c>
      <c r="K2105" s="76">
        <f t="shared" si="188"/>
        <v>1130.19</v>
      </c>
      <c r="L2105" s="76">
        <f t="shared" si="189"/>
        <v>0</v>
      </c>
      <c r="M2105" s="14" t="str">
        <f>IFERROR(IFERROR(INDEX(Reference!$C:$C,MATCH(VALUE(LEFT(B2105,(FIND("-",B2105,1)-1))),Reference!$B:$B,0)),INDEX(Reference!$C:$C,MATCH((LEFT(B2105,(FIND("-",B2105,1)-1))),Reference!$B:$B,0))),IFERROR(IF(FIND("-",B2105),"Asset Management",""),""))</f>
        <v>Asset Management</v>
      </c>
      <c r="N2105" s="14" t="str">
        <f>_xlfn.IFNA(INDEX(Reference!$M:$N,MATCH($C2105,Reference!$M:$M,0),2),"Exclude")</f>
        <v>Union Labor</v>
      </c>
      <c r="O2105" s="14" t="str">
        <f>VLOOKUP(X2105,'Department Detail'!$A$2:$F$5229,5,FALSE)</f>
        <v>PST &amp; Field Support Services</v>
      </c>
      <c r="W2105" s="26"/>
      <c r="X2105">
        <v>4822</v>
      </c>
    </row>
    <row r="2106" spans="2:24" ht="15" thickBot="1" x14ac:dyDescent="0.35">
      <c r="B2106" s="57" t="s">
        <v>981</v>
      </c>
      <c r="C2106" s="57" t="s">
        <v>194</v>
      </c>
      <c r="D2106" s="193">
        <v>665</v>
      </c>
      <c r="F2106" s="76">
        <f>IF(AND(LEFT($C2106,4)&lt;&gt;"8310")*OR(_xlfn.IFNA(MATCH(LEFT($B2106,8),Reference!$E:$E,0),0),(_xlfn.IFNA(MATCH(MID($B2106,5,4),Reference!$E:$E,0),0))),$D2106,)</f>
        <v>0</v>
      </c>
      <c r="G2106" s="76">
        <f t="shared" si="185"/>
        <v>0</v>
      </c>
      <c r="H2106" s="76">
        <f t="shared" si="186"/>
        <v>0</v>
      </c>
      <c r="I2106" s="194">
        <f>IF(AND(F2106=0,G2106=0,H2106=0,_xlfn.IFNA(MATCH(LEFT($B2106,8),Reference!$G:$G,0),0)),0,
IF(AND(F2106=0,G2106=0,H2106=0,_xlfn.IFNA(MATCH(LEFT($B2106,8),Reference!$H:$H,0),0)),$D2106,
IF(AND(F2106=0,G2106=0,H2106=0,_xlfn.IFNA(MATCH(LEFT($C2106,4),Reference!$H:$H,0),0)),$D2106,
IF((AND(F2106=0,G2106=0,H2106=0,(_xlfn.IFNA(MATCH(LEFT($B2106,4),Reference!$H:$H,0),0)))),$D2106,
IF(AND(F2106=0,G2106=0,H2106=0,_xlfn.IFNA(MATCH(MID($B2106,5,4),Reference!$H:$H,0),0),LEFT($C2106,4)&lt;&gt;"8865"),$D2106,0)))))</f>
        <v>0</v>
      </c>
      <c r="J2106" s="76">
        <f t="shared" si="187"/>
        <v>665</v>
      </c>
      <c r="K2106" s="76">
        <f t="shared" si="188"/>
        <v>665</v>
      </c>
      <c r="L2106" s="76">
        <f t="shared" si="189"/>
        <v>0</v>
      </c>
      <c r="M2106" s="14" t="str">
        <f>IFERROR(IFERROR(INDEX(Reference!$C:$C,MATCH(VALUE(LEFT(B2106,(FIND("-",B2106,1)-1))),Reference!$B:$B,0)),INDEX(Reference!$C:$C,MATCH((LEFT(B2106,(FIND("-",B2106,1)-1))),Reference!$B:$B,0))),IFERROR(IF(FIND("-",B2106),"Asset Management",""),""))</f>
        <v>Asset Management</v>
      </c>
      <c r="N2106" s="14" t="str">
        <f>_xlfn.IFNA(INDEX(Reference!$M:$N,MATCH($C2106,Reference!$M:$M,0),2),"Exclude")</f>
        <v>Nonlabor</v>
      </c>
      <c r="O2106" s="14" t="str">
        <f>VLOOKUP(X2106,'Department Detail'!$A$2:$F$5229,5,FALSE)</f>
        <v>PST &amp; Field Support Services</v>
      </c>
      <c r="W2106" s="26"/>
      <c r="X2106">
        <v>4822</v>
      </c>
    </row>
    <row r="2107" spans="2:24" ht="15" thickBot="1" x14ac:dyDescent="0.35">
      <c r="B2107" s="57" t="s">
        <v>981</v>
      </c>
      <c r="C2107" s="57" t="s">
        <v>185</v>
      </c>
      <c r="D2107" s="193">
        <v>5234.26</v>
      </c>
      <c r="F2107" s="76">
        <f>IF(AND(LEFT($C2107,4)&lt;&gt;"8310")*OR(_xlfn.IFNA(MATCH(LEFT($B2107,8),Reference!$E:$E,0),0),(_xlfn.IFNA(MATCH(MID($B2107,5,4),Reference!$E:$E,0),0))),$D2107,)</f>
        <v>0</v>
      </c>
      <c r="G2107" s="76">
        <f t="shared" si="185"/>
        <v>0</v>
      </c>
      <c r="H2107" s="76">
        <f t="shared" si="186"/>
        <v>0</v>
      </c>
      <c r="I2107" s="194">
        <f>IF(AND(F2107=0,G2107=0,H2107=0,_xlfn.IFNA(MATCH(LEFT($B2107,8),Reference!$G:$G,0),0)),0,
IF(AND(F2107=0,G2107=0,H2107=0,_xlfn.IFNA(MATCH(LEFT($B2107,8),Reference!$H:$H,0),0)),$D2107,
IF(AND(F2107=0,G2107=0,H2107=0,_xlfn.IFNA(MATCH(LEFT($C2107,4),Reference!$H:$H,0),0)),$D2107,
IF((AND(F2107=0,G2107=0,H2107=0,(_xlfn.IFNA(MATCH(LEFT($B2107,4),Reference!$H:$H,0),0)))),$D2107,
IF(AND(F2107=0,G2107=0,H2107=0,_xlfn.IFNA(MATCH(MID($B2107,5,4),Reference!$H:$H,0),0),LEFT($C2107,4)&lt;&gt;"8865"),$D2107,0)))))</f>
        <v>0</v>
      </c>
      <c r="J2107" s="76">
        <f t="shared" si="187"/>
        <v>5234.26</v>
      </c>
      <c r="K2107" s="76">
        <f t="shared" si="188"/>
        <v>5234.26</v>
      </c>
      <c r="L2107" s="76">
        <f t="shared" si="189"/>
        <v>0</v>
      </c>
      <c r="M2107" s="14" t="str">
        <f>IFERROR(IFERROR(INDEX(Reference!$C:$C,MATCH(VALUE(LEFT(B2107,(FIND("-",B2107,1)-1))),Reference!$B:$B,0)),INDEX(Reference!$C:$C,MATCH((LEFT(B2107,(FIND("-",B2107,1)-1))),Reference!$B:$B,0))),IFERROR(IF(FIND("-",B2107),"Asset Management",""),""))</f>
        <v>Asset Management</v>
      </c>
      <c r="N2107" s="14" t="str">
        <f>_xlfn.IFNA(INDEX(Reference!$M:$N,MATCH($C2107,Reference!$M:$M,0),2),"Exclude")</f>
        <v>NonUnion Labor</v>
      </c>
      <c r="O2107" s="14" t="str">
        <f>VLOOKUP(X2107,'Department Detail'!$A$2:$F$5229,5,FALSE)</f>
        <v>PST &amp; Field Support Services</v>
      </c>
      <c r="W2107" s="26"/>
      <c r="X2107">
        <v>4822</v>
      </c>
    </row>
    <row r="2108" spans="2:24" ht="15" thickBot="1" x14ac:dyDescent="0.35">
      <c r="B2108" s="57" t="s">
        <v>981</v>
      </c>
      <c r="C2108" s="57" t="s">
        <v>182</v>
      </c>
      <c r="D2108" s="193">
        <v>401</v>
      </c>
      <c r="F2108" s="76">
        <f>IF(AND(LEFT($C2108,4)&lt;&gt;"8310")*OR(_xlfn.IFNA(MATCH(LEFT($B2108,8),Reference!$E:$E,0),0),(_xlfn.IFNA(MATCH(MID($B2108,5,4),Reference!$E:$E,0),0))),$D2108,)</f>
        <v>0</v>
      </c>
      <c r="G2108" s="76">
        <f t="shared" si="185"/>
        <v>0</v>
      </c>
      <c r="H2108" s="76">
        <f t="shared" si="186"/>
        <v>0</v>
      </c>
      <c r="I2108" s="194">
        <f>IF(AND(F2108=0,G2108=0,H2108=0,_xlfn.IFNA(MATCH(LEFT($B2108,8),Reference!$G:$G,0),0)),0,
IF(AND(F2108=0,G2108=0,H2108=0,_xlfn.IFNA(MATCH(LEFT($B2108,8),Reference!$H:$H,0),0)),$D2108,
IF(AND(F2108=0,G2108=0,H2108=0,_xlfn.IFNA(MATCH(LEFT($C2108,4),Reference!$H:$H,0),0)),$D2108,
IF((AND(F2108=0,G2108=0,H2108=0,(_xlfn.IFNA(MATCH(LEFT($B2108,4),Reference!$H:$H,0),0)))),$D2108,
IF(AND(F2108=0,G2108=0,H2108=0,_xlfn.IFNA(MATCH(MID($B2108,5,4),Reference!$H:$H,0),0),LEFT($C2108,4)&lt;&gt;"8865"),$D2108,0)))))</f>
        <v>0</v>
      </c>
      <c r="J2108" s="76">
        <f t="shared" si="187"/>
        <v>401</v>
      </c>
      <c r="K2108" s="76">
        <f t="shared" si="188"/>
        <v>401</v>
      </c>
      <c r="L2108" s="76">
        <f t="shared" si="189"/>
        <v>0</v>
      </c>
      <c r="M2108" s="14" t="str">
        <f>IFERROR(IFERROR(INDEX(Reference!$C:$C,MATCH(VALUE(LEFT(B2108,(FIND("-",B2108,1)-1))),Reference!$B:$B,0)),INDEX(Reference!$C:$C,MATCH((LEFT(B2108,(FIND("-",B2108,1)-1))),Reference!$B:$B,0))),IFERROR(IF(FIND("-",B2108),"Asset Management",""),""))</f>
        <v>Asset Management</v>
      </c>
      <c r="N2108" s="14" t="str">
        <f>_xlfn.IFNA(INDEX(Reference!$M:$N,MATCH($C2108,Reference!$M:$M,0),2),"Exclude")</f>
        <v>Nonlabor</v>
      </c>
      <c r="O2108" s="14" t="str">
        <f>VLOOKUP(X2108,'Department Detail'!$A$2:$F$5229,5,FALSE)</f>
        <v>PST &amp; Field Support Services</v>
      </c>
      <c r="W2108" s="26"/>
      <c r="X2108">
        <v>4822</v>
      </c>
    </row>
    <row r="2109" spans="2:24" ht="15" thickBot="1" x14ac:dyDescent="0.35">
      <c r="B2109" s="57" t="s">
        <v>981</v>
      </c>
      <c r="C2109" s="57" t="s">
        <v>213</v>
      </c>
      <c r="D2109" s="193">
        <v>89.36</v>
      </c>
      <c r="F2109" s="76">
        <f>IF(AND(LEFT($C2109,4)&lt;&gt;"8310")*OR(_xlfn.IFNA(MATCH(LEFT($B2109,8),Reference!$E:$E,0),0),(_xlfn.IFNA(MATCH(MID($B2109,5,4),Reference!$E:$E,0),0))),$D2109,)</f>
        <v>0</v>
      </c>
      <c r="G2109" s="76">
        <f t="shared" si="185"/>
        <v>0</v>
      </c>
      <c r="H2109" s="76">
        <f t="shared" si="186"/>
        <v>0</v>
      </c>
      <c r="I2109" s="194">
        <f>IF(AND(F2109=0,G2109=0,H2109=0,_xlfn.IFNA(MATCH(LEFT($B2109,8),Reference!$G:$G,0),0)),0,
IF(AND(F2109=0,G2109=0,H2109=0,_xlfn.IFNA(MATCH(LEFT($B2109,8),Reference!$H:$H,0),0)),$D2109,
IF(AND(F2109=0,G2109=0,H2109=0,_xlfn.IFNA(MATCH(LEFT($C2109,4),Reference!$H:$H,0),0)),$D2109,
IF((AND(F2109=0,G2109=0,H2109=0,(_xlfn.IFNA(MATCH(LEFT($B2109,4),Reference!$H:$H,0),0)))),$D2109,
IF(AND(F2109=0,G2109=0,H2109=0,_xlfn.IFNA(MATCH(MID($B2109,5,4),Reference!$H:$H,0),0),LEFT($C2109,4)&lt;&gt;"8865"),$D2109,0)))))</f>
        <v>0</v>
      </c>
      <c r="J2109" s="76">
        <f t="shared" si="187"/>
        <v>89.36</v>
      </c>
      <c r="K2109" s="76">
        <f t="shared" si="188"/>
        <v>89.36</v>
      </c>
      <c r="L2109" s="76">
        <f t="shared" si="189"/>
        <v>0</v>
      </c>
      <c r="M2109" s="14" t="str">
        <f>IFERROR(IFERROR(INDEX(Reference!$C:$C,MATCH(VALUE(LEFT(B2109,(FIND("-",B2109,1)-1))),Reference!$B:$B,0)),INDEX(Reference!$C:$C,MATCH((LEFT(B2109,(FIND("-",B2109,1)-1))),Reference!$B:$B,0))),IFERROR(IF(FIND("-",B2109),"Asset Management",""),""))</f>
        <v>Asset Management</v>
      </c>
      <c r="N2109" s="14" t="str">
        <f>_xlfn.IFNA(INDEX(Reference!$M:$N,MATCH($C2109,Reference!$M:$M,0),2),"Exclude")</f>
        <v>Nonlabor</v>
      </c>
      <c r="O2109" s="14" t="str">
        <f>VLOOKUP(X2109,'Department Detail'!$A$2:$F$5229,5,FALSE)</f>
        <v>PST &amp; Field Support Services</v>
      </c>
      <c r="W2109" s="26"/>
      <c r="X2109">
        <v>4822</v>
      </c>
    </row>
    <row r="2110" spans="2:24" ht="15" thickBot="1" x14ac:dyDescent="0.35">
      <c r="B2110" s="57" t="s">
        <v>981</v>
      </c>
      <c r="C2110" s="57" t="s">
        <v>188</v>
      </c>
      <c r="D2110" s="193">
        <v>276.38</v>
      </c>
      <c r="F2110" s="76">
        <f>IF(AND(LEFT($C2110,4)&lt;&gt;"8310")*OR(_xlfn.IFNA(MATCH(LEFT($B2110,8),Reference!$E:$E,0),0),(_xlfn.IFNA(MATCH(MID($B2110,5,4),Reference!$E:$E,0),0))),$D2110,)</f>
        <v>0</v>
      </c>
      <c r="G2110" s="76">
        <f t="shared" si="185"/>
        <v>0</v>
      </c>
      <c r="H2110" s="76">
        <f t="shared" si="186"/>
        <v>0</v>
      </c>
      <c r="I2110" s="194">
        <f>IF(AND(F2110=0,G2110=0,H2110=0,_xlfn.IFNA(MATCH(LEFT($B2110,8),Reference!$G:$G,0),0)),0,
IF(AND(F2110=0,G2110=0,H2110=0,_xlfn.IFNA(MATCH(LEFT($B2110,8),Reference!$H:$H,0),0)),$D2110,
IF(AND(F2110=0,G2110=0,H2110=0,_xlfn.IFNA(MATCH(LEFT($C2110,4),Reference!$H:$H,0),0)),$D2110,
IF((AND(F2110=0,G2110=0,H2110=0,(_xlfn.IFNA(MATCH(LEFT($B2110,4),Reference!$H:$H,0),0)))),$D2110,
IF(AND(F2110=0,G2110=0,H2110=0,_xlfn.IFNA(MATCH(MID($B2110,5,4),Reference!$H:$H,0),0),LEFT($C2110,4)&lt;&gt;"8865"),$D2110,0)))))</f>
        <v>0</v>
      </c>
      <c r="J2110" s="76">
        <f t="shared" si="187"/>
        <v>276.38</v>
      </c>
      <c r="K2110" s="76">
        <f t="shared" si="188"/>
        <v>276.38</v>
      </c>
      <c r="L2110" s="76">
        <f t="shared" si="189"/>
        <v>0</v>
      </c>
      <c r="M2110" s="14" t="str">
        <f>IFERROR(IFERROR(INDEX(Reference!$C:$C,MATCH(VALUE(LEFT(B2110,(FIND("-",B2110,1)-1))),Reference!$B:$B,0)),INDEX(Reference!$C:$C,MATCH((LEFT(B2110,(FIND("-",B2110,1)-1))),Reference!$B:$B,0))),IFERROR(IF(FIND("-",B2110),"Asset Management",""),""))</f>
        <v>Asset Management</v>
      </c>
      <c r="N2110" s="14" t="str">
        <f>_xlfn.IFNA(INDEX(Reference!$M:$N,MATCH($C2110,Reference!$M:$M,0),2),"Exclude")</f>
        <v>NonUnion Labor</v>
      </c>
      <c r="O2110" s="14" t="str">
        <f>VLOOKUP(X2110,'Department Detail'!$A$2:$F$5229,5,FALSE)</f>
        <v>PST &amp; Field Support Services</v>
      </c>
      <c r="W2110" s="26"/>
      <c r="X2110">
        <v>4822</v>
      </c>
    </row>
    <row r="2111" spans="2:24" ht="15" thickBot="1" x14ac:dyDescent="0.35">
      <c r="B2111" s="57" t="s">
        <v>982</v>
      </c>
      <c r="C2111" s="57" t="s">
        <v>185</v>
      </c>
      <c r="D2111" s="193">
        <v>367.65600000000001</v>
      </c>
      <c r="F2111" s="76">
        <f>IF(AND(LEFT($C2111,4)&lt;&gt;"8310")*OR(_xlfn.IFNA(MATCH(LEFT($B2111,8),Reference!$E:$E,0),0),(_xlfn.IFNA(MATCH(MID($B2111,5,4),Reference!$E:$E,0),0))),$D2111,)</f>
        <v>0</v>
      </c>
      <c r="G2111" s="76">
        <f t="shared" si="185"/>
        <v>0</v>
      </c>
      <c r="H2111" s="76">
        <f t="shared" si="186"/>
        <v>0</v>
      </c>
      <c r="I2111" s="194">
        <f>IF(AND(F2111=0,G2111=0,H2111=0,_xlfn.IFNA(MATCH(LEFT($B2111,8),Reference!$G:$G,0),0)),0,
IF(AND(F2111=0,G2111=0,H2111=0,_xlfn.IFNA(MATCH(LEFT($B2111,8),Reference!$H:$H,0),0)),$D2111,
IF(AND(F2111=0,G2111=0,H2111=0,_xlfn.IFNA(MATCH(LEFT($C2111,4),Reference!$H:$H,0),0)),$D2111,
IF((AND(F2111=0,G2111=0,H2111=0,(_xlfn.IFNA(MATCH(LEFT($B2111,4),Reference!$H:$H,0),0)))),$D2111,
IF(AND(F2111=0,G2111=0,H2111=0,_xlfn.IFNA(MATCH(MID($B2111,5,4),Reference!$H:$H,0),0),LEFT($C2111,4)&lt;&gt;"8865"),$D2111,0)))))</f>
        <v>0</v>
      </c>
      <c r="J2111" s="76">
        <f t="shared" si="187"/>
        <v>367.65600000000001</v>
      </c>
      <c r="K2111" s="76">
        <f t="shared" si="188"/>
        <v>367.65600000000001</v>
      </c>
      <c r="L2111" s="76">
        <f t="shared" si="189"/>
        <v>0</v>
      </c>
      <c r="M2111" s="14" t="str">
        <f>IFERROR(IFERROR(INDEX(Reference!$C:$C,MATCH(VALUE(LEFT(B2111,(FIND("-",B2111,1)-1))),Reference!$B:$B,0)),INDEX(Reference!$C:$C,MATCH((LEFT(B2111,(FIND("-",B2111,1)-1))),Reference!$B:$B,0))),IFERROR(IF(FIND("-",B2111),"Asset Management",""),""))</f>
        <v>Asset Management</v>
      </c>
      <c r="N2111" s="14" t="str">
        <f>_xlfn.IFNA(INDEX(Reference!$M:$N,MATCH($C2111,Reference!$M:$M,0),2),"Exclude")</f>
        <v>NonUnion Labor</v>
      </c>
      <c r="O2111" s="14" t="str">
        <f>VLOOKUP(X2111,'Department Detail'!$A$2:$F$5229,5,FALSE)</f>
        <v>PST &amp; Field Support Services</v>
      </c>
      <c r="W2111" s="26"/>
      <c r="X2111">
        <v>4822</v>
      </c>
    </row>
    <row r="2112" spans="2:24" ht="15" thickBot="1" x14ac:dyDescent="0.35">
      <c r="B2112" s="57" t="s">
        <v>983</v>
      </c>
      <c r="C2112" s="57" t="s">
        <v>185</v>
      </c>
      <c r="D2112" s="193">
        <v>12572.078000000001</v>
      </c>
      <c r="F2112" s="76">
        <f>IF(AND(LEFT($C2112,4)&lt;&gt;"8310")*OR(_xlfn.IFNA(MATCH(LEFT($B2112,8),Reference!$E:$E,0),0),(_xlfn.IFNA(MATCH(MID($B2112,5,4),Reference!$E:$E,0),0))),$D2112,)</f>
        <v>0</v>
      </c>
      <c r="G2112" s="76">
        <f t="shared" si="185"/>
        <v>0</v>
      </c>
      <c r="H2112" s="76">
        <f t="shared" si="186"/>
        <v>0</v>
      </c>
      <c r="I2112" s="194">
        <f>IF(AND(F2112=0,G2112=0,H2112=0,_xlfn.IFNA(MATCH(LEFT($B2112,8),Reference!$G:$G,0),0)),0,
IF(AND(F2112=0,G2112=0,H2112=0,_xlfn.IFNA(MATCH(LEFT($B2112,8),Reference!$H:$H,0),0)),$D2112,
IF(AND(F2112=0,G2112=0,H2112=0,_xlfn.IFNA(MATCH(LEFT($C2112,4),Reference!$H:$H,0),0)),$D2112,
IF((AND(F2112=0,G2112=0,H2112=0,(_xlfn.IFNA(MATCH(LEFT($B2112,4),Reference!$H:$H,0),0)))),$D2112,
IF(AND(F2112=0,G2112=0,H2112=0,_xlfn.IFNA(MATCH(MID($B2112,5,4),Reference!$H:$H,0),0),LEFT($C2112,4)&lt;&gt;"8865"),$D2112,0)))))</f>
        <v>0</v>
      </c>
      <c r="J2112" s="76">
        <f t="shared" si="187"/>
        <v>12572.078000000001</v>
      </c>
      <c r="K2112" s="76">
        <f t="shared" si="188"/>
        <v>12572.078000000001</v>
      </c>
      <c r="L2112" s="76">
        <f t="shared" si="189"/>
        <v>0</v>
      </c>
      <c r="M2112" s="14" t="str">
        <f>IFERROR(IFERROR(INDEX(Reference!$C:$C,MATCH(VALUE(LEFT(B2112,(FIND("-",B2112,1)-1))),Reference!$B:$B,0)),INDEX(Reference!$C:$C,MATCH((LEFT(B2112,(FIND("-",B2112,1)-1))),Reference!$B:$B,0))),IFERROR(IF(FIND("-",B2112),"Asset Management",""),""))</f>
        <v>Asset Management</v>
      </c>
      <c r="N2112" s="14" t="str">
        <f>_xlfn.IFNA(INDEX(Reference!$M:$N,MATCH($C2112,Reference!$M:$M,0),2),"Exclude")</f>
        <v>NonUnion Labor</v>
      </c>
      <c r="O2112" s="14" t="str">
        <f>VLOOKUP(X2112,'Department Detail'!$A$2:$F$5229,5,FALSE)</f>
        <v>PST &amp; Field Support Services</v>
      </c>
      <c r="W2112" s="26"/>
      <c r="X2112">
        <v>4822</v>
      </c>
    </row>
    <row r="2113" spans="2:24" ht="15" thickBot="1" x14ac:dyDescent="0.35">
      <c r="B2113" s="57" t="s">
        <v>983</v>
      </c>
      <c r="C2113" s="57" t="s">
        <v>182</v>
      </c>
      <c r="D2113" s="193">
        <v>6578.98</v>
      </c>
      <c r="F2113" s="76">
        <f>IF(AND(LEFT($C2113,4)&lt;&gt;"8310")*OR(_xlfn.IFNA(MATCH(LEFT($B2113,8),Reference!$E:$E,0),0),(_xlfn.IFNA(MATCH(MID($B2113,5,4),Reference!$E:$E,0),0))),$D2113,)</f>
        <v>0</v>
      </c>
      <c r="G2113" s="76">
        <f t="shared" si="185"/>
        <v>0</v>
      </c>
      <c r="H2113" s="76">
        <f t="shared" si="186"/>
        <v>0</v>
      </c>
      <c r="I2113" s="194">
        <f>IF(AND(F2113=0,G2113=0,H2113=0,_xlfn.IFNA(MATCH(LEFT($B2113,8),Reference!$G:$G,0),0)),0,
IF(AND(F2113=0,G2113=0,H2113=0,_xlfn.IFNA(MATCH(LEFT($B2113,8),Reference!$H:$H,0),0)),$D2113,
IF(AND(F2113=0,G2113=0,H2113=0,_xlfn.IFNA(MATCH(LEFT($C2113,4),Reference!$H:$H,0),0)),$D2113,
IF((AND(F2113=0,G2113=0,H2113=0,(_xlfn.IFNA(MATCH(LEFT($B2113,4),Reference!$H:$H,0),0)))),$D2113,
IF(AND(F2113=0,G2113=0,H2113=0,_xlfn.IFNA(MATCH(MID($B2113,5,4),Reference!$H:$H,0),0),LEFT($C2113,4)&lt;&gt;"8865"),$D2113,0)))))</f>
        <v>0</v>
      </c>
      <c r="J2113" s="76">
        <f t="shared" si="187"/>
        <v>6578.98</v>
      </c>
      <c r="K2113" s="76">
        <f t="shared" si="188"/>
        <v>6578.98</v>
      </c>
      <c r="L2113" s="76">
        <f t="shared" si="189"/>
        <v>0</v>
      </c>
      <c r="M2113" s="14" t="str">
        <f>IFERROR(IFERROR(INDEX(Reference!$C:$C,MATCH(VALUE(LEFT(B2113,(FIND("-",B2113,1)-1))),Reference!$B:$B,0)),INDEX(Reference!$C:$C,MATCH((LEFT(B2113,(FIND("-",B2113,1)-1))),Reference!$B:$B,0))),IFERROR(IF(FIND("-",B2113),"Asset Management",""),""))</f>
        <v>Asset Management</v>
      </c>
      <c r="N2113" s="14" t="str">
        <f>_xlfn.IFNA(INDEX(Reference!$M:$N,MATCH($C2113,Reference!$M:$M,0),2),"Exclude")</f>
        <v>Nonlabor</v>
      </c>
      <c r="O2113" s="14" t="str">
        <f>VLOOKUP(X2113,'Department Detail'!$A$2:$F$5229,5,FALSE)</f>
        <v>PST &amp; Field Support Services</v>
      </c>
      <c r="W2113" s="26"/>
      <c r="X2113">
        <v>4822</v>
      </c>
    </row>
    <row r="2114" spans="2:24" ht="15" thickBot="1" x14ac:dyDescent="0.35">
      <c r="B2114" s="57" t="s">
        <v>983</v>
      </c>
      <c r="C2114" s="57" t="s">
        <v>237</v>
      </c>
      <c r="D2114" s="193">
        <v>22.16</v>
      </c>
      <c r="F2114" s="76">
        <f>IF(AND(LEFT($C2114,4)&lt;&gt;"8310")*OR(_xlfn.IFNA(MATCH(LEFT($B2114,8),Reference!$E:$E,0),0),(_xlfn.IFNA(MATCH(MID($B2114,5,4),Reference!$E:$E,0),0))),$D2114,)</f>
        <v>0</v>
      </c>
      <c r="G2114" s="76">
        <f t="shared" si="185"/>
        <v>0</v>
      </c>
      <c r="H2114" s="76">
        <f t="shared" si="186"/>
        <v>0</v>
      </c>
      <c r="I2114" s="194">
        <f>IF(AND(F2114=0,G2114=0,H2114=0,_xlfn.IFNA(MATCH(LEFT($B2114,8),Reference!$G:$G,0),0)),0,
IF(AND(F2114=0,G2114=0,H2114=0,_xlfn.IFNA(MATCH(LEFT($B2114,8),Reference!$H:$H,0),0)),$D2114,
IF(AND(F2114=0,G2114=0,H2114=0,_xlfn.IFNA(MATCH(LEFT($C2114,4),Reference!$H:$H,0),0)),$D2114,
IF((AND(F2114=0,G2114=0,H2114=0,(_xlfn.IFNA(MATCH(LEFT($B2114,4),Reference!$H:$H,0),0)))),$D2114,
IF(AND(F2114=0,G2114=0,H2114=0,_xlfn.IFNA(MATCH(MID($B2114,5,4),Reference!$H:$H,0),0),LEFT($C2114,4)&lt;&gt;"8865"),$D2114,0)))))</f>
        <v>0</v>
      </c>
      <c r="J2114" s="76">
        <f t="shared" si="187"/>
        <v>22.16</v>
      </c>
      <c r="K2114" s="76">
        <f t="shared" si="188"/>
        <v>22.16</v>
      </c>
      <c r="L2114" s="76">
        <f t="shared" si="189"/>
        <v>0</v>
      </c>
      <c r="M2114" s="14" t="str">
        <f>IFERROR(IFERROR(INDEX(Reference!$C:$C,MATCH(VALUE(LEFT(B2114,(FIND("-",B2114,1)-1))),Reference!$B:$B,0)),INDEX(Reference!$C:$C,MATCH((LEFT(B2114,(FIND("-",B2114,1)-1))),Reference!$B:$B,0))),IFERROR(IF(FIND("-",B2114),"Asset Management",""),""))</f>
        <v>Asset Management</v>
      </c>
      <c r="N2114" s="14" t="str">
        <f>_xlfn.IFNA(INDEX(Reference!$M:$N,MATCH($C2114,Reference!$M:$M,0),2),"Exclude")</f>
        <v>Inventory</v>
      </c>
      <c r="O2114" s="14" t="str">
        <f>VLOOKUP(X2114,'Department Detail'!$A$2:$F$5229,5,FALSE)</f>
        <v>PST &amp; Field Support Services</v>
      </c>
      <c r="W2114" s="26"/>
      <c r="X2114">
        <v>4822</v>
      </c>
    </row>
    <row r="2115" spans="2:24" ht="15" thickBot="1" x14ac:dyDescent="0.35">
      <c r="B2115" s="57" t="s">
        <v>984</v>
      </c>
      <c r="C2115" s="57" t="s">
        <v>185</v>
      </c>
      <c r="D2115" s="193">
        <v>13422.968000000001</v>
      </c>
      <c r="F2115" s="76">
        <f>IF(AND(LEFT($C2115,4)&lt;&gt;"8310")*OR(_xlfn.IFNA(MATCH(LEFT($B2115,8),Reference!$E:$E,0),0),(_xlfn.IFNA(MATCH(MID($B2115,5,4),Reference!$E:$E,0),0))),$D2115,)</f>
        <v>0</v>
      </c>
      <c r="G2115" s="76">
        <f t="shared" si="185"/>
        <v>0</v>
      </c>
      <c r="H2115" s="76">
        <f t="shared" si="186"/>
        <v>0</v>
      </c>
      <c r="I2115" s="194">
        <f>IF(AND(F2115=0,G2115=0,H2115=0,_xlfn.IFNA(MATCH(LEFT($B2115,8),Reference!$G:$G,0),0)),0,
IF(AND(F2115=0,G2115=0,H2115=0,_xlfn.IFNA(MATCH(LEFT($B2115,8),Reference!$H:$H,0),0)),$D2115,
IF(AND(F2115=0,G2115=0,H2115=0,_xlfn.IFNA(MATCH(LEFT($C2115,4),Reference!$H:$H,0),0)),$D2115,
IF((AND(F2115=0,G2115=0,H2115=0,(_xlfn.IFNA(MATCH(LEFT($B2115,4),Reference!$H:$H,0),0)))),$D2115,
IF(AND(F2115=0,G2115=0,H2115=0,_xlfn.IFNA(MATCH(MID($B2115,5,4),Reference!$H:$H,0),0),LEFT($C2115,4)&lt;&gt;"8865"),$D2115,0)))))</f>
        <v>0</v>
      </c>
      <c r="J2115" s="76">
        <f t="shared" si="187"/>
        <v>13422.968000000001</v>
      </c>
      <c r="K2115" s="76">
        <f t="shared" si="188"/>
        <v>13422.968000000001</v>
      </c>
      <c r="L2115" s="76">
        <f t="shared" si="189"/>
        <v>0</v>
      </c>
      <c r="M2115" s="14" t="str">
        <f>IFERROR(IFERROR(INDEX(Reference!$C:$C,MATCH(VALUE(LEFT(B2115,(FIND("-",B2115,1)-1))),Reference!$B:$B,0)),INDEX(Reference!$C:$C,MATCH((LEFT(B2115,(FIND("-",B2115,1)-1))),Reference!$B:$B,0))),IFERROR(IF(FIND("-",B2115),"Asset Management",""),""))</f>
        <v>Asset Management</v>
      </c>
      <c r="N2115" s="14" t="str">
        <f>_xlfn.IFNA(INDEX(Reference!$M:$N,MATCH($C2115,Reference!$M:$M,0),2),"Exclude")</f>
        <v>NonUnion Labor</v>
      </c>
      <c r="O2115" s="14" t="str">
        <f>VLOOKUP(X2115,'Department Detail'!$A$2:$F$5229,5,FALSE)</f>
        <v>PST &amp; Field Support Services</v>
      </c>
      <c r="W2115" s="26"/>
      <c r="X2115">
        <v>4822</v>
      </c>
    </row>
    <row r="2116" spans="2:24" ht="15" thickBot="1" x14ac:dyDescent="0.35">
      <c r="B2116" s="57" t="s">
        <v>984</v>
      </c>
      <c r="C2116" s="57" t="s">
        <v>202</v>
      </c>
      <c r="D2116" s="193">
        <v>173.31</v>
      </c>
      <c r="F2116" s="76">
        <f>IF(AND(LEFT($C2116,4)&lt;&gt;"8310")*OR(_xlfn.IFNA(MATCH(LEFT($B2116,8),Reference!$E:$E,0),0),(_xlfn.IFNA(MATCH(MID($B2116,5,4),Reference!$E:$E,0),0))),$D2116,)</f>
        <v>0</v>
      </c>
      <c r="G2116" s="76">
        <f t="shared" si="185"/>
        <v>0</v>
      </c>
      <c r="H2116" s="76">
        <f t="shared" si="186"/>
        <v>0</v>
      </c>
      <c r="I2116" s="194">
        <f>IF(AND(F2116=0,G2116=0,H2116=0,_xlfn.IFNA(MATCH(LEFT($B2116,8),Reference!$G:$G,0),0)),0,
IF(AND(F2116=0,G2116=0,H2116=0,_xlfn.IFNA(MATCH(LEFT($B2116,8),Reference!$H:$H,0),0)),$D2116,
IF(AND(F2116=0,G2116=0,H2116=0,_xlfn.IFNA(MATCH(LEFT($C2116,4),Reference!$H:$H,0),0)),$D2116,
IF((AND(F2116=0,G2116=0,H2116=0,(_xlfn.IFNA(MATCH(LEFT($B2116,4),Reference!$H:$H,0),0)))),$D2116,
IF(AND(F2116=0,G2116=0,H2116=0,_xlfn.IFNA(MATCH(MID($B2116,5,4),Reference!$H:$H,0),0),LEFT($C2116,4)&lt;&gt;"8865"),$D2116,0)))))</f>
        <v>0</v>
      </c>
      <c r="J2116" s="76">
        <f t="shared" si="187"/>
        <v>173.31</v>
      </c>
      <c r="K2116" s="76">
        <f t="shared" si="188"/>
        <v>173.31</v>
      </c>
      <c r="L2116" s="76">
        <f t="shared" si="189"/>
        <v>0</v>
      </c>
      <c r="M2116" s="14" t="str">
        <f>IFERROR(IFERROR(INDEX(Reference!$C:$C,MATCH(VALUE(LEFT(B2116,(FIND("-",B2116,1)-1))),Reference!$B:$B,0)),INDEX(Reference!$C:$C,MATCH((LEFT(B2116,(FIND("-",B2116,1)-1))),Reference!$B:$B,0))),IFERROR(IF(FIND("-",B2116),"Asset Management",""),""))</f>
        <v>Asset Management</v>
      </c>
      <c r="N2116" s="14" t="str">
        <f>_xlfn.IFNA(INDEX(Reference!$M:$N,MATCH($C2116,Reference!$M:$M,0),2),"Exclude")</f>
        <v>Nonlabor</v>
      </c>
      <c r="O2116" s="14" t="str">
        <f>VLOOKUP(X2116,'Department Detail'!$A$2:$F$5229,5,FALSE)</f>
        <v>PST &amp; Field Support Services</v>
      </c>
      <c r="W2116" s="26"/>
      <c r="X2116">
        <v>4822</v>
      </c>
    </row>
    <row r="2117" spans="2:24" ht="15" thickBot="1" x14ac:dyDescent="0.35">
      <c r="B2117" s="57" t="s">
        <v>984</v>
      </c>
      <c r="C2117" s="57" t="s">
        <v>206</v>
      </c>
      <c r="D2117" s="193">
        <v>28.54</v>
      </c>
      <c r="F2117" s="76">
        <f>IF(AND(LEFT($C2117,4)&lt;&gt;"8310")*OR(_xlfn.IFNA(MATCH(LEFT($B2117,8),Reference!$E:$E,0),0),(_xlfn.IFNA(MATCH(MID($B2117,5,4),Reference!$E:$E,0),0))),$D2117,)</f>
        <v>0</v>
      </c>
      <c r="G2117" s="76">
        <f t="shared" si="185"/>
        <v>0</v>
      </c>
      <c r="H2117" s="76">
        <f t="shared" si="186"/>
        <v>0</v>
      </c>
      <c r="I2117" s="194">
        <f>IF(AND(F2117=0,G2117=0,H2117=0,_xlfn.IFNA(MATCH(LEFT($B2117,8),Reference!$G:$G,0),0)),0,
IF(AND(F2117=0,G2117=0,H2117=0,_xlfn.IFNA(MATCH(LEFT($B2117,8),Reference!$H:$H,0),0)),$D2117,
IF(AND(F2117=0,G2117=0,H2117=0,_xlfn.IFNA(MATCH(LEFT($C2117,4),Reference!$H:$H,0),0)),$D2117,
IF((AND(F2117=0,G2117=0,H2117=0,(_xlfn.IFNA(MATCH(LEFT($B2117,4),Reference!$H:$H,0),0)))),$D2117,
IF(AND(F2117=0,G2117=0,H2117=0,_xlfn.IFNA(MATCH(MID($B2117,5,4),Reference!$H:$H,0),0),LEFT($C2117,4)&lt;&gt;"8865"),$D2117,0)))))</f>
        <v>0</v>
      </c>
      <c r="J2117" s="76">
        <f t="shared" si="187"/>
        <v>28.54</v>
      </c>
      <c r="K2117" s="76">
        <f t="shared" si="188"/>
        <v>28.54</v>
      </c>
      <c r="L2117" s="76">
        <f t="shared" si="189"/>
        <v>0</v>
      </c>
      <c r="M2117" s="14" t="str">
        <f>IFERROR(IFERROR(INDEX(Reference!$C:$C,MATCH(VALUE(LEFT(B2117,(FIND("-",B2117,1)-1))),Reference!$B:$B,0)),INDEX(Reference!$C:$C,MATCH((LEFT(B2117,(FIND("-",B2117,1)-1))),Reference!$B:$B,0))),IFERROR(IF(FIND("-",B2117),"Asset Management",""),""))</f>
        <v>Asset Management</v>
      </c>
      <c r="N2117" s="14" t="str">
        <f>_xlfn.IFNA(INDEX(Reference!$M:$N,MATCH($C2117,Reference!$M:$M,0),2),"Exclude")</f>
        <v>Nonlabor</v>
      </c>
      <c r="O2117" s="14" t="str">
        <f>VLOOKUP(X2117,'Department Detail'!$A$2:$F$5229,5,FALSE)</f>
        <v>PST &amp; Field Support Services</v>
      </c>
      <c r="W2117" s="26"/>
      <c r="X2117">
        <v>4822</v>
      </c>
    </row>
    <row r="2118" spans="2:24" ht="15" thickBot="1" x14ac:dyDescent="0.35">
      <c r="B2118" s="57" t="s">
        <v>985</v>
      </c>
      <c r="C2118" s="57" t="s">
        <v>185</v>
      </c>
      <c r="D2118" s="193">
        <v>265.54000000000002</v>
      </c>
      <c r="F2118" s="76">
        <f>IF(AND(LEFT($C2118,4)&lt;&gt;"8310")*OR(_xlfn.IFNA(MATCH(LEFT($B2118,8),Reference!$E:$E,0),0),(_xlfn.IFNA(MATCH(MID($B2118,5,4),Reference!$E:$E,0),0))),$D2118,)</f>
        <v>0</v>
      </c>
      <c r="G2118" s="76">
        <f t="shared" si="185"/>
        <v>0</v>
      </c>
      <c r="H2118" s="76">
        <f t="shared" si="186"/>
        <v>0</v>
      </c>
      <c r="I2118" s="194">
        <f>IF(AND(F2118=0,G2118=0,H2118=0,_xlfn.IFNA(MATCH(LEFT($B2118,8),Reference!$G:$G,0),0)),0,
IF(AND(F2118=0,G2118=0,H2118=0,_xlfn.IFNA(MATCH(LEFT($B2118,8),Reference!$H:$H,0),0)),$D2118,
IF(AND(F2118=0,G2118=0,H2118=0,_xlfn.IFNA(MATCH(LEFT($C2118,4),Reference!$H:$H,0),0)),$D2118,
IF((AND(F2118=0,G2118=0,H2118=0,(_xlfn.IFNA(MATCH(LEFT($B2118,4),Reference!$H:$H,0),0)))),$D2118,
IF(AND(F2118=0,G2118=0,H2118=0,_xlfn.IFNA(MATCH(MID($B2118,5,4),Reference!$H:$H,0),0),LEFT($C2118,4)&lt;&gt;"8865"),$D2118,0)))))</f>
        <v>0</v>
      </c>
      <c r="J2118" s="76">
        <f t="shared" si="187"/>
        <v>265.54000000000002</v>
      </c>
      <c r="K2118" s="76">
        <f t="shared" si="188"/>
        <v>265.54000000000002</v>
      </c>
      <c r="L2118" s="76">
        <f t="shared" si="189"/>
        <v>0</v>
      </c>
      <c r="M2118" s="14" t="str">
        <f>IFERROR(IFERROR(INDEX(Reference!$C:$C,MATCH(VALUE(LEFT(B2118,(FIND("-",B2118,1)-1))),Reference!$B:$B,0)),INDEX(Reference!$C:$C,MATCH((LEFT(B2118,(FIND("-",B2118,1)-1))),Reference!$B:$B,0))),IFERROR(IF(FIND("-",B2118),"Asset Management",""),""))</f>
        <v>Asset Management</v>
      </c>
      <c r="N2118" s="14" t="str">
        <f>_xlfn.IFNA(INDEX(Reference!$M:$N,MATCH($C2118,Reference!$M:$M,0),2),"Exclude")</f>
        <v>NonUnion Labor</v>
      </c>
      <c r="O2118" s="14" t="str">
        <f>VLOOKUP(X2118,'Department Detail'!$A$2:$F$5229,5,FALSE)</f>
        <v>PST &amp; Field Support Services</v>
      </c>
      <c r="W2118" s="26"/>
      <c r="X2118">
        <v>4822</v>
      </c>
    </row>
    <row r="2119" spans="2:24" ht="15" thickBot="1" x14ac:dyDescent="0.35">
      <c r="B2119" s="57" t="s">
        <v>986</v>
      </c>
      <c r="C2119" s="57" t="s">
        <v>185</v>
      </c>
      <c r="D2119" s="193">
        <v>18658.762000000002</v>
      </c>
      <c r="F2119" s="76">
        <f>IF(AND(LEFT($C2119,4)&lt;&gt;"8310")*OR(_xlfn.IFNA(MATCH(LEFT($B2119,8),Reference!$E:$E,0),0),(_xlfn.IFNA(MATCH(MID($B2119,5,4),Reference!$E:$E,0),0))),$D2119,)</f>
        <v>0</v>
      </c>
      <c r="G2119" s="76">
        <f t="shared" si="185"/>
        <v>0</v>
      </c>
      <c r="H2119" s="76">
        <f t="shared" si="186"/>
        <v>0</v>
      </c>
      <c r="I2119" s="194">
        <f>IF(AND(F2119=0,G2119=0,H2119=0,_xlfn.IFNA(MATCH(LEFT($B2119,8),Reference!$G:$G,0),0)),0,
IF(AND(F2119=0,G2119=0,H2119=0,_xlfn.IFNA(MATCH(LEFT($B2119,8),Reference!$H:$H,0),0)),$D2119,
IF(AND(F2119=0,G2119=0,H2119=0,_xlfn.IFNA(MATCH(LEFT($C2119,4),Reference!$H:$H,0),0)),$D2119,
IF((AND(F2119=0,G2119=0,H2119=0,(_xlfn.IFNA(MATCH(LEFT($B2119,4),Reference!$H:$H,0),0)))),$D2119,
IF(AND(F2119=0,G2119=0,H2119=0,_xlfn.IFNA(MATCH(MID($B2119,5,4),Reference!$H:$H,0),0),LEFT($C2119,4)&lt;&gt;"8865"),$D2119,0)))))</f>
        <v>0</v>
      </c>
      <c r="J2119" s="76">
        <f t="shared" si="187"/>
        <v>18658.762000000002</v>
      </c>
      <c r="K2119" s="76">
        <f t="shared" si="188"/>
        <v>18658.762000000002</v>
      </c>
      <c r="L2119" s="76">
        <f t="shared" si="189"/>
        <v>0</v>
      </c>
      <c r="M2119" s="14" t="str">
        <f>IFERROR(IFERROR(INDEX(Reference!$C:$C,MATCH(VALUE(LEFT(B2119,(FIND("-",B2119,1)-1))),Reference!$B:$B,0)),INDEX(Reference!$C:$C,MATCH((LEFT(B2119,(FIND("-",B2119,1)-1))),Reference!$B:$B,0))),IFERROR(IF(FIND("-",B2119),"Asset Management",""),""))</f>
        <v>Asset Management</v>
      </c>
      <c r="N2119" s="14" t="str">
        <f>_xlfn.IFNA(INDEX(Reference!$M:$N,MATCH($C2119,Reference!$M:$M,0),2),"Exclude")</f>
        <v>NonUnion Labor</v>
      </c>
      <c r="O2119" s="14" t="str">
        <f>VLOOKUP(X2119,'Department Detail'!$A$2:$F$5748,5,FALSE)</f>
        <v>Business Services - Business Support &amp; IT</v>
      </c>
      <c r="W2119" s="26"/>
      <c r="X2119" t="s">
        <v>987</v>
      </c>
    </row>
    <row r="2120" spans="2:24" ht="15" thickBot="1" x14ac:dyDescent="0.35">
      <c r="B2120" s="57" t="s">
        <v>986</v>
      </c>
      <c r="C2120" s="57" t="s">
        <v>202</v>
      </c>
      <c r="D2120" s="193">
        <v>173.31</v>
      </c>
      <c r="F2120" s="76">
        <f>IF(AND(LEFT($C2120,4)&lt;&gt;"8310")*OR(_xlfn.IFNA(MATCH(LEFT($B2120,8),Reference!$E:$E,0),0),(_xlfn.IFNA(MATCH(MID($B2120,5,4),Reference!$E:$E,0),0))),$D2120,)</f>
        <v>0</v>
      </c>
      <c r="G2120" s="76">
        <f t="shared" si="185"/>
        <v>0</v>
      </c>
      <c r="H2120" s="76">
        <f t="shared" si="186"/>
        <v>0</v>
      </c>
      <c r="I2120" s="194">
        <f>IF(AND(F2120=0,G2120=0,H2120=0,_xlfn.IFNA(MATCH(LEFT($B2120,8),Reference!$G:$G,0),0)),0,
IF(AND(F2120=0,G2120=0,H2120=0,_xlfn.IFNA(MATCH(LEFT($B2120,8),Reference!$H:$H,0),0)),$D2120,
IF(AND(F2120=0,G2120=0,H2120=0,_xlfn.IFNA(MATCH(LEFT($C2120,4),Reference!$H:$H,0),0)),$D2120,
IF((AND(F2120=0,G2120=0,H2120=0,(_xlfn.IFNA(MATCH(LEFT($B2120,4),Reference!$H:$H,0),0)))),$D2120,
IF(AND(F2120=0,G2120=0,H2120=0,_xlfn.IFNA(MATCH(MID($B2120,5,4),Reference!$H:$H,0),0),LEFT($C2120,4)&lt;&gt;"8865"),$D2120,0)))))</f>
        <v>0</v>
      </c>
      <c r="J2120" s="76">
        <f t="shared" si="187"/>
        <v>173.31</v>
      </c>
      <c r="K2120" s="76">
        <f t="shared" si="188"/>
        <v>173.31</v>
      </c>
      <c r="L2120" s="76">
        <f t="shared" si="189"/>
        <v>0</v>
      </c>
      <c r="M2120" s="14" t="str">
        <f>IFERROR(IFERROR(INDEX(Reference!$C:$C,MATCH(VALUE(LEFT(B2120,(FIND("-",B2120,1)-1))),Reference!$B:$B,0)),INDEX(Reference!$C:$C,MATCH((LEFT(B2120,(FIND("-",B2120,1)-1))),Reference!$B:$B,0))),IFERROR(IF(FIND("-",B2120),"Asset Management",""),""))</f>
        <v>Asset Management</v>
      </c>
      <c r="N2120" s="14" t="str">
        <f>_xlfn.IFNA(INDEX(Reference!$M:$N,MATCH($C2120,Reference!$M:$M,0),2),"Exclude")</f>
        <v>Nonlabor</v>
      </c>
      <c r="O2120" s="14" t="str">
        <f>VLOOKUP(X2120,'Department Detail'!$A$2:$F$5748,5,FALSE)</f>
        <v>Business Services - Finance &amp; Rates</v>
      </c>
      <c r="W2120" s="26"/>
      <c r="X2120">
        <v>2036</v>
      </c>
    </row>
    <row r="2121" spans="2:24" ht="15" thickBot="1" x14ac:dyDescent="0.35">
      <c r="B2121" s="57" t="s">
        <v>986</v>
      </c>
      <c r="C2121" s="57" t="s">
        <v>206</v>
      </c>
      <c r="D2121" s="193">
        <v>55.82181818181818</v>
      </c>
      <c r="F2121" s="76">
        <f>IF(AND(LEFT($C2121,4)&lt;&gt;"8310")*OR(_xlfn.IFNA(MATCH(LEFT($B2121,8),Reference!$E:$E,0),0),(_xlfn.IFNA(MATCH(MID($B2121,5,4),Reference!$E:$E,0),0))),$D2121,)</f>
        <v>0</v>
      </c>
      <c r="G2121" s="76">
        <f t="shared" si="185"/>
        <v>0</v>
      </c>
      <c r="H2121" s="76">
        <f t="shared" si="186"/>
        <v>0</v>
      </c>
      <c r="I2121" s="194">
        <f>IF(AND(F2121=0,G2121=0,H2121=0,_xlfn.IFNA(MATCH(LEFT($B2121,8),Reference!$G:$G,0),0)),0,
IF(AND(F2121=0,G2121=0,H2121=0,_xlfn.IFNA(MATCH(LEFT($B2121,8),Reference!$H:$H,0),0)),$D2121,
IF(AND(F2121=0,G2121=0,H2121=0,_xlfn.IFNA(MATCH(LEFT($C2121,4),Reference!$H:$H,0),0)),$D2121,
IF((AND(F2121=0,G2121=0,H2121=0,(_xlfn.IFNA(MATCH(LEFT($B2121,4),Reference!$H:$H,0),0)))),$D2121,
IF(AND(F2121=0,G2121=0,H2121=0,_xlfn.IFNA(MATCH(MID($B2121,5,4),Reference!$H:$H,0),0),LEFT($C2121,4)&lt;&gt;"8865"),$D2121,0)))))</f>
        <v>0</v>
      </c>
      <c r="J2121" s="76">
        <f t="shared" si="187"/>
        <v>55.82181818181818</v>
      </c>
      <c r="K2121" s="76">
        <f t="shared" si="188"/>
        <v>55.82181818181818</v>
      </c>
      <c r="L2121" s="76">
        <f t="shared" si="189"/>
        <v>0</v>
      </c>
      <c r="M2121" s="14" t="str">
        <f>IFERROR(IFERROR(INDEX(Reference!$C:$C,MATCH(VALUE(LEFT(B2121,(FIND("-",B2121,1)-1))),Reference!$B:$B,0)),INDEX(Reference!$C:$C,MATCH((LEFT(B2121,(FIND("-",B2121,1)-1))),Reference!$B:$B,0))),IFERROR(IF(FIND("-",B2121),"Asset Management",""),""))</f>
        <v>Asset Management</v>
      </c>
      <c r="N2121" s="14" t="str">
        <f>_xlfn.IFNA(INDEX(Reference!$M:$N,MATCH($C2121,Reference!$M:$M,0),2),"Exclude")</f>
        <v>Nonlabor</v>
      </c>
      <c r="O2121" s="14" t="str">
        <f>VLOOKUP(X2121,'Department Detail'!$A$2:$F$5229,5,FALSE)</f>
        <v>Business Services - Finance &amp; Rates</v>
      </c>
      <c r="W2121" s="26"/>
      <c r="X2121">
        <v>6448</v>
      </c>
    </row>
    <row r="2122" spans="2:24" ht="15" thickBot="1" x14ac:dyDescent="0.35">
      <c r="B2122" s="57" t="s">
        <v>986</v>
      </c>
      <c r="C2122" s="57" t="s">
        <v>182</v>
      </c>
      <c r="D2122" s="193">
        <v>5000</v>
      </c>
      <c r="F2122" s="76">
        <f>IF(AND(LEFT($C2122,4)&lt;&gt;"8310")*OR(_xlfn.IFNA(MATCH(LEFT($B2122,8),Reference!$E:$E,0),0),(_xlfn.IFNA(MATCH(MID($B2122,5,4),Reference!$E:$E,0),0))),$D2122,)</f>
        <v>0</v>
      </c>
      <c r="G2122" s="76">
        <f t="shared" si="185"/>
        <v>0</v>
      </c>
      <c r="H2122" s="76">
        <f t="shared" si="186"/>
        <v>0</v>
      </c>
      <c r="I2122" s="194">
        <f>IF(AND(F2122=0,G2122=0,H2122=0,_xlfn.IFNA(MATCH(LEFT($B2122,8),Reference!$G:$G,0),0)),0,
IF(AND(F2122=0,G2122=0,H2122=0,_xlfn.IFNA(MATCH(LEFT($B2122,8),Reference!$H:$H,0),0)),$D2122,
IF(AND(F2122=0,G2122=0,H2122=0,_xlfn.IFNA(MATCH(LEFT($C2122,4),Reference!$H:$H,0),0)),$D2122,
IF((AND(F2122=0,G2122=0,H2122=0,(_xlfn.IFNA(MATCH(LEFT($B2122,4),Reference!$H:$H,0),0)))),$D2122,
IF(AND(F2122=0,G2122=0,H2122=0,_xlfn.IFNA(MATCH(MID($B2122,5,4),Reference!$H:$H,0),0),LEFT($C2122,4)&lt;&gt;"8865"),$D2122,0)))))</f>
        <v>0</v>
      </c>
      <c r="J2122" s="76">
        <f t="shared" si="187"/>
        <v>5000</v>
      </c>
      <c r="K2122" s="76">
        <f t="shared" si="188"/>
        <v>5000</v>
      </c>
      <c r="L2122" s="76">
        <f t="shared" si="189"/>
        <v>0</v>
      </c>
      <c r="M2122" s="14" t="str">
        <f>IFERROR(IFERROR(INDEX(Reference!$C:$C,MATCH(VALUE(LEFT(B2122,(FIND("-",B2122,1)-1))),Reference!$B:$B,0)),INDEX(Reference!$C:$C,MATCH((LEFT(B2122,(FIND("-",B2122,1)-1))),Reference!$B:$B,0))),IFERROR(IF(FIND("-",B2122),"Asset Management",""),""))</f>
        <v>Asset Management</v>
      </c>
      <c r="N2122" s="14" t="str">
        <f>_xlfn.IFNA(INDEX(Reference!$M:$N,MATCH($C2122,Reference!$M:$M,0),2),"Exclude")</f>
        <v>Nonlabor</v>
      </c>
      <c r="O2122" s="14" t="str">
        <f>VLOOKUP(X2122,'Department Detail'!$A$2:$F$5229,5,FALSE)</f>
        <v>Business Services - Finance &amp; Rates</v>
      </c>
      <c r="W2122" s="26"/>
      <c r="X2122">
        <v>6448</v>
      </c>
    </row>
    <row r="2123" spans="2:24" ht="15" thickBot="1" x14ac:dyDescent="0.35">
      <c r="B2123" s="57" t="s">
        <v>986</v>
      </c>
      <c r="C2123" s="57" t="s">
        <v>237</v>
      </c>
      <c r="D2123" s="193">
        <v>12.64</v>
      </c>
      <c r="F2123" s="76">
        <f>IF(AND(LEFT($C2123,4)&lt;&gt;"8310")*OR(_xlfn.IFNA(MATCH(LEFT($B2123,8),Reference!$E:$E,0),0),(_xlfn.IFNA(MATCH(MID($B2123,5,4),Reference!$E:$E,0),0))),$D2123,)</f>
        <v>0</v>
      </c>
      <c r="G2123" s="76">
        <f t="shared" si="185"/>
        <v>0</v>
      </c>
      <c r="H2123" s="76">
        <f t="shared" si="186"/>
        <v>0</v>
      </c>
      <c r="I2123" s="194">
        <f>IF(AND(F2123=0,G2123=0,H2123=0,_xlfn.IFNA(MATCH(LEFT($B2123,8),Reference!$G:$G,0),0)),0,
IF(AND(F2123=0,G2123=0,H2123=0,_xlfn.IFNA(MATCH(LEFT($B2123,8),Reference!$H:$H,0),0)),$D2123,
IF(AND(F2123=0,G2123=0,H2123=0,_xlfn.IFNA(MATCH(LEFT($C2123,4),Reference!$H:$H,0),0)),$D2123,
IF((AND(F2123=0,G2123=0,H2123=0,(_xlfn.IFNA(MATCH(LEFT($B2123,4),Reference!$H:$H,0),0)))),$D2123,
IF(AND(F2123=0,G2123=0,H2123=0,_xlfn.IFNA(MATCH(MID($B2123,5,4),Reference!$H:$H,0),0),LEFT($C2123,4)&lt;&gt;"8865"),$D2123,0)))))</f>
        <v>0</v>
      </c>
      <c r="J2123" s="76">
        <f t="shared" si="187"/>
        <v>12.64</v>
      </c>
      <c r="K2123" s="76">
        <f t="shared" si="188"/>
        <v>12.64</v>
      </c>
      <c r="L2123" s="76">
        <f t="shared" si="189"/>
        <v>0</v>
      </c>
      <c r="M2123" s="14" t="str">
        <f>IFERROR(IFERROR(INDEX(Reference!$C:$C,MATCH(VALUE(LEFT(B2123,(FIND("-",B2123,1)-1))),Reference!$B:$B,0)),INDEX(Reference!$C:$C,MATCH((LEFT(B2123,(FIND("-",B2123,1)-1))),Reference!$B:$B,0))),IFERROR(IF(FIND("-",B2123),"Asset Management",""),""))</f>
        <v>Asset Management</v>
      </c>
      <c r="N2123" s="14" t="str">
        <f>_xlfn.IFNA(INDEX(Reference!$M:$N,MATCH($C2123,Reference!$M:$M,0),2),"Exclude")</f>
        <v>Inventory</v>
      </c>
      <c r="O2123" s="14" t="str">
        <f>VLOOKUP(X2123,'Department Detail'!$A$2:$F$5229,5,FALSE)</f>
        <v>Business Services - Finance &amp; Rates</v>
      </c>
      <c r="W2123" s="26"/>
      <c r="X2123">
        <v>6448</v>
      </c>
    </row>
    <row r="2124" spans="2:24" ht="15" thickBot="1" x14ac:dyDescent="0.35">
      <c r="B2124" s="57" t="s">
        <v>988</v>
      </c>
      <c r="C2124" s="57" t="s">
        <v>185</v>
      </c>
      <c r="D2124" s="193">
        <v>6341.81</v>
      </c>
      <c r="F2124" s="76">
        <f>IF(AND(LEFT($C2124,4)&lt;&gt;"8310")*OR(_xlfn.IFNA(MATCH(LEFT($B2124,8),Reference!$E:$E,0),0),(_xlfn.IFNA(MATCH(MID($B2124,5,4),Reference!$E:$E,0),0))),$D2124,)</f>
        <v>0</v>
      </c>
      <c r="G2124" s="76">
        <f t="shared" si="185"/>
        <v>0</v>
      </c>
      <c r="H2124" s="76">
        <f t="shared" si="186"/>
        <v>0</v>
      </c>
      <c r="I2124" s="194">
        <f>IF(AND(F2124=0,G2124=0,H2124=0,_xlfn.IFNA(MATCH(LEFT($B2124,8),Reference!$G:$G,0),0)),0,
IF(AND(F2124=0,G2124=0,H2124=0,_xlfn.IFNA(MATCH(LEFT($B2124,8),Reference!$H:$H,0),0)),$D2124,
IF(AND(F2124=0,G2124=0,H2124=0,_xlfn.IFNA(MATCH(LEFT($C2124,4),Reference!$H:$H,0),0)),$D2124,
IF((AND(F2124=0,G2124=0,H2124=0,(_xlfn.IFNA(MATCH(LEFT($B2124,4),Reference!$H:$H,0),0)))),$D2124,
IF(AND(F2124=0,G2124=0,H2124=0,_xlfn.IFNA(MATCH(MID($B2124,5,4),Reference!$H:$H,0),0),LEFT($C2124,4)&lt;&gt;"8865"),$D2124,0)))))</f>
        <v>0</v>
      </c>
      <c r="J2124" s="76">
        <f t="shared" si="187"/>
        <v>6341.81</v>
      </c>
      <c r="K2124" s="76">
        <f t="shared" si="188"/>
        <v>6341.81</v>
      </c>
      <c r="L2124" s="76">
        <f t="shared" si="189"/>
        <v>0</v>
      </c>
      <c r="M2124" s="14" t="str">
        <f>IFERROR(IFERROR(INDEX(Reference!$C:$C,MATCH(VALUE(LEFT(B2124,(FIND("-",B2124,1)-1))),Reference!$B:$B,0)),INDEX(Reference!$C:$C,MATCH((LEFT(B2124,(FIND("-",B2124,1)-1))),Reference!$B:$B,0))),IFERROR(IF(FIND("-",B2124),"Asset Management",""),""))</f>
        <v>Asset Management</v>
      </c>
      <c r="N2124" s="14" t="str">
        <f>_xlfn.IFNA(INDEX(Reference!$M:$N,MATCH($C2124,Reference!$M:$M,0),2),"Exclude")</f>
        <v>NonUnion Labor</v>
      </c>
      <c r="O2124" s="14" t="str">
        <f>VLOOKUP(X2124,'Department Detail'!$A$2:$F$5229,5,FALSE)</f>
        <v>Business Services - Finance &amp; Rates</v>
      </c>
      <c r="W2124" s="26"/>
      <c r="X2124">
        <v>6448</v>
      </c>
    </row>
    <row r="2125" spans="2:24" ht="15" thickBot="1" x14ac:dyDescent="0.35">
      <c r="B2125" s="57" t="s">
        <v>989</v>
      </c>
      <c r="C2125" s="57" t="s">
        <v>194</v>
      </c>
      <c r="D2125" s="193">
        <v>95</v>
      </c>
      <c r="F2125" s="76">
        <f>IF(AND(LEFT($C2125,4)&lt;&gt;"8310")*OR(_xlfn.IFNA(MATCH(LEFT($B2125,8),Reference!$E:$E,0),0),(_xlfn.IFNA(MATCH(MID($B2125,5,4),Reference!$E:$E,0),0))),$D2125,)</f>
        <v>0</v>
      </c>
      <c r="G2125" s="76">
        <f t="shared" si="185"/>
        <v>0</v>
      </c>
      <c r="H2125" s="76">
        <f t="shared" si="186"/>
        <v>0</v>
      </c>
      <c r="I2125" s="194">
        <f>IF(AND(F2125=0,G2125=0,H2125=0,_xlfn.IFNA(MATCH(LEFT($B2125,8),Reference!$G:$G,0),0)),0,
IF(AND(F2125=0,G2125=0,H2125=0,_xlfn.IFNA(MATCH(LEFT($B2125,8),Reference!$H:$H,0),0)),$D2125,
IF(AND(F2125=0,G2125=0,H2125=0,_xlfn.IFNA(MATCH(LEFT($C2125,4),Reference!$H:$H,0),0)),$D2125,
IF((AND(F2125=0,G2125=0,H2125=0,(_xlfn.IFNA(MATCH(LEFT($B2125,4),Reference!$H:$H,0),0)))),$D2125,
IF(AND(F2125=0,G2125=0,H2125=0,_xlfn.IFNA(MATCH(MID($B2125,5,4),Reference!$H:$H,0),0),LEFT($C2125,4)&lt;&gt;"8865"),$D2125,0)))))</f>
        <v>0</v>
      </c>
      <c r="J2125" s="76">
        <f t="shared" si="187"/>
        <v>95</v>
      </c>
      <c r="K2125" s="76">
        <f t="shared" si="188"/>
        <v>95</v>
      </c>
      <c r="L2125" s="76">
        <f t="shared" si="189"/>
        <v>0</v>
      </c>
      <c r="M2125" s="14" t="str">
        <f>IFERROR(IFERROR(INDEX(Reference!$C:$C,MATCH(VALUE(LEFT(B2125,(FIND("-",B2125,1)-1))),Reference!$B:$B,0)),INDEX(Reference!$C:$C,MATCH((LEFT(B2125,(FIND("-",B2125,1)-1))),Reference!$B:$B,0))),IFERROR(IF(FIND("-",B2125),"Asset Management",""),""))</f>
        <v>Asset Management</v>
      </c>
      <c r="N2125" s="14" t="str">
        <f>_xlfn.IFNA(INDEX(Reference!$M:$N,MATCH($C2125,Reference!$M:$M,0),2),"Exclude")</f>
        <v>Nonlabor</v>
      </c>
      <c r="O2125" s="14" t="str">
        <f>VLOOKUP(X2125,'Department Detail'!$A$2:$F$5229,5,FALSE)</f>
        <v>Business Services - Finance &amp; Rates</v>
      </c>
      <c r="W2125" s="26"/>
      <c r="X2125">
        <v>6448</v>
      </c>
    </row>
    <row r="2126" spans="2:24" ht="15" thickBot="1" x14ac:dyDescent="0.35">
      <c r="B2126" s="57" t="s">
        <v>989</v>
      </c>
      <c r="C2126" s="57" t="s">
        <v>185</v>
      </c>
      <c r="D2126" s="193">
        <v>1227.8219999999999</v>
      </c>
      <c r="F2126" s="76">
        <f>IF(AND(LEFT($C2126,4)&lt;&gt;"8310")*OR(_xlfn.IFNA(MATCH(LEFT($B2126,8),Reference!$E:$E,0),0),(_xlfn.IFNA(MATCH(MID($B2126,5,4),Reference!$E:$E,0),0))),$D2126,)</f>
        <v>0</v>
      </c>
      <c r="G2126" s="76">
        <f t="shared" si="185"/>
        <v>0</v>
      </c>
      <c r="H2126" s="76">
        <f t="shared" si="186"/>
        <v>0</v>
      </c>
      <c r="I2126" s="194">
        <f>IF(AND(F2126=0,G2126=0,H2126=0,_xlfn.IFNA(MATCH(LEFT($B2126,8),Reference!$G:$G,0),0)),0,
IF(AND(F2126=0,G2126=0,H2126=0,_xlfn.IFNA(MATCH(LEFT($B2126,8),Reference!$H:$H,0),0)),$D2126,
IF(AND(F2126=0,G2126=0,H2126=0,_xlfn.IFNA(MATCH(LEFT($C2126,4),Reference!$H:$H,0),0)),$D2126,
IF((AND(F2126=0,G2126=0,H2126=0,(_xlfn.IFNA(MATCH(LEFT($B2126,4),Reference!$H:$H,0),0)))),$D2126,
IF(AND(F2126=0,G2126=0,H2126=0,_xlfn.IFNA(MATCH(MID($B2126,5,4),Reference!$H:$H,0),0),LEFT($C2126,4)&lt;&gt;"8865"),$D2126,0)))))</f>
        <v>0</v>
      </c>
      <c r="J2126" s="76">
        <f t="shared" si="187"/>
        <v>1227.8219999999999</v>
      </c>
      <c r="K2126" s="76">
        <f t="shared" si="188"/>
        <v>1227.8219999999999</v>
      </c>
      <c r="L2126" s="76">
        <f t="shared" si="189"/>
        <v>0</v>
      </c>
      <c r="M2126" s="14" t="str">
        <f>IFERROR(IFERROR(INDEX(Reference!$C:$C,MATCH(VALUE(LEFT(B2126,(FIND("-",B2126,1)-1))),Reference!$B:$B,0)),INDEX(Reference!$C:$C,MATCH((LEFT(B2126,(FIND("-",B2126,1)-1))),Reference!$B:$B,0))),IFERROR(IF(FIND("-",B2126),"Asset Management",""),""))</f>
        <v>Asset Management</v>
      </c>
      <c r="N2126" s="14" t="str">
        <f>_xlfn.IFNA(INDEX(Reference!$M:$N,MATCH($C2126,Reference!$M:$M,0),2),"Exclude")</f>
        <v>NonUnion Labor</v>
      </c>
      <c r="O2126" s="14" t="str">
        <f>VLOOKUP(X2126,'Department Detail'!$A$2:$F$5229,5,FALSE)</f>
        <v>Business Services - Finance &amp; Rates</v>
      </c>
      <c r="W2126" s="26"/>
      <c r="X2126">
        <v>6448</v>
      </c>
    </row>
    <row r="2127" spans="2:24" ht="15" thickBot="1" x14ac:dyDescent="0.35">
      <c r="B2127" s="57" t="s">
        <v>989</v>
      </c>
      <c r="C2127" s="57" t="s">
        <v>201</v>
      </c>
      <c r="D2127" s="193">
        <v>494.4545454545455</v>
      </c>
      <c r="F2127" s="76">
        <f>IF(AND(LEFT($C2127,4)&lt;&gt;"8310")*OR(_xlfn.IFNA(MATCH(LEFT($B2127,8),Reference!$E:$E,0),0),(_xlfn.IFNA(MATCH(MID($B2127,5,4),Reference!$E:$E,0),0))),$D2127,)</f>
        <v>0</v>
      </c>
      <c r="G2127" s="76">
        <f t="shared" si="185"/>
        <v>0</v>
      </c>
      <c r="H2127" s="76">
        <f t="shared" si="186"/>
        <v>0</v>
      </c>
      <c r="I2127" s="194">
        <f>IF(AND(F2127=0,G2127=0,H2127=0,_xlfn.IFNA(MATCH(LEFT($B2127,8),Reference!$G:$G,0),0)),0,
IF(AND(F2127=0,G2127=0,H2127=0,_xlfn.IFNA(MATCH(LEFT($B2127,8),Reference!$H:$H,0),0)),$D2127,
IF(AND(F2127=0,G2127=0,H2127=0,_xlfn.IFNA(MATCH(LEFT($C2127,4),Reference!$H:$H,0),0)),$D2127,
IF((AND(F2127=0,G2127=0,H2127=0,(_xlfn.IFNA(MATCH(LEFT($B2127,4),Reference!$H:$H,0),0)))),$D2127,
IF(AND(F2127=0,G2127=0,H2127=0,_xlfn.IFNA(MATCH(MID($B2127,5,4),Reference!$H:$H,0),0),LEFT($C2127,4)&lt;&gt;"8865"),$D2127,0)))))</f>
        <v>0</v>
      </c>
      <c r="J2127" s="76">
        <f t="shared" si="187"/>
        <v>494.4545454545455</v>
      </c>
      <c r="K2127" s="76">
        <f t="shared" si="188"/>
        <v>494.4545454545455</v>
      </c>
      <c r="L2127" s="76">
        <f t="shared" si="189"/>
        <v>0</v>
      </c>
      <c r="M2127" s="14" t="str">
        <f>IFERROR(IFERROR(INDEX(Reference!$C:$C,MATCH(VALUE(LEFT(B2127,(FIND("-",B2127,1)-1))),Reference!$B:$B,0)),INDEX(Reference!$C:$C,MATCH((LEFT(B2127,(FIND("-",B2127,1)-1))),Reference!$B:$B,0))),IFERROR(IF(FIND("-",B2127),"Asset Management",""),""))</f>
        <v>Asset Management</v>
      </c>
      <c r="N2127" s="14" t="str">
        <f>_xlfn.IFNA(INDEX(Reference!$M:$N,MATCH($C2127,Reference!$M:$M,0),2),"Exclude")</f>
        <v>Nonlabor</v>
      </c>
      <c r="O2127" s="14" t="str">
        <f>VLOOKUP(X2127,'Department Detail'!$A$2:$F$5229,5,FALSE)</f>
        <v>Business Services - Finance &amp; Rates</v>
      </c>
      <c r="W2127" s="26"/>
      <c r="X2127">
        <v>6448</v>
      </c>
    </row>
    <row r="2128" spans="2:24" ht="15" thickBot="1" x14ac:dyDescent="0.35">
      <c r="B2128" s="57" t="s">
        <v>989</v>
      </c>
      <c r="C2128" s="57" t="s">
        <v>206</v>
      </c>
      <c r="D2128" s="193">
        <v>28.12</v>
      </c>
      <c r="F2128" s="76">
        <f>IF(AND(LEFT($C2128,4)&lt;&gt;"8310")*OR(_xlfn.IFNA(MATCH(LEFT($B2128,8),Reference!$E:$E,0),0),(_xlfn.IFNA(MATCH(MID($B2128,5,4),Reference!$E:$E,0),0))),$D2128,)</f>
        <v>0</v>
      </c>
      <c r="G2128" s="76">
        <f t="shared" si="185"/>
        <v>0</v>
      </c>
      <c r="H2128" s="76">
        <f t="shared" si="186"/>
        <v>0</v>
      </c>
      <c r="I2128" s="194">
        <f>IF(AND(F2128=0,G2128=0,H2128=0,_xlfn.IFNA(MATCH(LEFT($B2128,8),Reference!$G:$G,0),0)),0,
IF(AND(F2128=0,G2128=0,H2128=0,_xlfn.IFNA(MATCH(LEFT($B2128,8),Reference!$H:$H,0),0)),$D2128,
IF(AND(F2128=0,G2128=0,H2128=0,_xlfn.IFNA(MATCH(LEFT($C2128,4),Reference!$H:$H,0),0)),$D2128,
IF((AND(F2128=0,G2128=0,H2128=0,(_xlfn.IFNA(MATCH(LEFT($B2128,4),Reference!$H:$H,0),0)))),$D2128,
IF(AND(F2128=0,G2128=0,H2128=0,_xlfn.IFNA(MATCH(MID($B2128,5,4),Reference!$H:$H,0),0),LEFT($C2128,4)&lt;&gt;"8865"),$D2128,0)))))</f>
        <v>0</v>
      </c>
      <c r="J2128" s="76">
        <f t="shared" si="187"/>
        <v>28.12</v>
      </c>
      <c r="K2128" s="76">
        <f t="shared" si="188"/>
        <v>28.12</v>
      </c>
      <c r="L2128" s="76">
        <f t="shared" si="189"/>
        <v>0</v>
      </c>
      <c r="M2128" s="14" t="str">
        <f>IFERROR(IFERROR(INDEX(Reference!$C:$C,MATCH(VALUE(LEFT(B2128,(FIND("-",B2128,1)-1))),Reference!$B:$B,0)),INDEX(Reference!$C:$C,MATCH((LEFT(B2128,(FIND("-",B2128,1)-1))),Reference!$B:$B,0))),IFERROR(IF(FIND("-",B2128),"Asset Management",""),""))</f>
        <v>Asset Management</v>
      </c>
      <c r="N2128" s="14" t="str">
        <f>_xlfn.IFNA(INDEX(Reference!$M:$N,MATCH($C2128,Reference!$M:$M,0),2),"Exclude")</f>
        <v>Nonlabor</v>
      </c>
      <c r="O2128" s="14" t="str">
        <f>VLOOKUP(X2128,'Department Detail'!$A$2:$F$5229,5,FALSE)</f>
        <v>Business Services - Finance &amp; Rates</v>
      </c>
      <c r="W2128" s="26"/>
      <c r="X2128">
        <v>6448</v>
      </c>
    </row>
    <row r="2129" spans="2:24" ht="15" thickBot="1" x14ac:dyDescent="0.35">
      <c r="B2129" s="57" t="s">
        <v>990</v>
      </c>
      <c r="C2129" s="57" t="s">
        <v>185</v>
      </c>
      <c r="D2129" s="193">
        <v>33846.466</v>
      </c>
      <c r="F2129" s="76">
        <f>IF(AND(LEFT($C2129,4)&lt;&gt;"8310")*OR(_xlfn.IFNA(MATCH(LEFT($B2129,8),Reference!$E:$E,0),0),(_xlfn.IFNA(MATCH(MID($B2129,5,4),Reference!$E:$E,0),0))),$D2129,)</f>
        <v>33846.466</v>
      </c>
      <c r="G2129" s="76">
        <f t="shared" si="185"/>
        <v>0</v>
      </c>
      <c r="H2129" s="76">
        <f t="shared" si="186"/>
        <v>0</v>
      </c>
      <c r="I2129" s="194">
        <f>IF(AND(F2129=0,G2129=0,H2129=0,_xlfn.IFNA(MATCH(LEFT($B2129,8),Reference!$G:$G,0),0)),0,
IF(AND(F2129=0,G2129=0,H2129=0,_xlfn.IFNA(MATCH(LEFT($B2129,8),Reference!$H:$H,0),0)),$D2129,
IF(AND(F2129=0,G2129=0,H2129=0,_xlfn.IFNA(MATCH(LEFT($C2129,4),Reference!$H:$H,0),0)),$D2129,
IF((AND(F2129=0,G2129=0,H2129=0,(_xlfn.IFNA(MATCH(LEFT($B2129,4),Reference!$H:$H,0),0)))),$D2129,
IF(AND(F2129=0,G2129=0,H2129=0,_xlfn.IFNA(MATCH(MID($B2129,5,4),Reference!$H:$H,0),0),LEFT($C2129,4)&lt;&gt;"8865"),$D2129,0)))))</f>
        <v>0</v>
      </c>
      <c r="J2129" s="76">
        <f t="shared" si="187"/>
        <v>0</v>
      </c>
      <c r="K2129" s="76">
        <f t="shared" si="188"/>
        <v>33846.466</v>
      </c>
      <c r="L2129" s="76">
        <f t="shared" si="189"/>
        <v>0</v>
      </c>
      <c r="M2129" s="14" t="str">
        <f>IFERROR(IFERROR(INDEX(Reference!$C:$C,MATCH(VALUE(LEFT(B2129,(FIND("-",B2129,1)-1))),Reference!$B:$B,0)),INDEX(Reference!$C:$C,MATCH((LEFT(B2129,(FIND("-",B2129,1)-1))),Reference!$B:$B,0))),IFERROR(IF(FIND("-",B2129),"Asset Management",""),""))</f>
        <v>Asset Management</v>
      </c>
      <c r="N2129" s="14" t="str">
        <f>_xlfn.IFNA(INDEX(Reference!$M:$N,MATCH($C2129,Reference!$M:$M,0),2),"Exclude")</f>
        <v>NonUnion Labor</v>
      </c>
      <c r="O2129" s="14" t="str">
        <f>VLOOKUP(X2129,'Department Detail'!$A$2:$F$5229,5,FALSE)</f>
        <v>Business Services - Finance &amp; Rates</v>
      </c>
      <c r="W2129" s="26"/>
      <c r="X2129">
        <v>6448</v>
      </c>
    </row>
    <row r="2130" spans="2:24" ht="15" thickBot="1" x14ac:dyDescent="0.35">
      <c r="B2130" s="57" t="s">
        <v>991</v>
      </c>
      <c r="C2130" s="57" t="s">
        <v>185</v>
      </c>
      <c r="D2130" s="193">
        <v>2190.4499999999998</v>
      </c>
      <c r="F2130" s="76">
        <f>IF(AND(LEFT($C2130,4)&lt;&gt;"8310")*OR(_xlfn.IFNA(MATCH(LEFT($B2130,8),Reference!$E:$E,0),0),(_xlfn.IFNA(MATCH(MID($B2130,5,4),Reference!$E:$E,0),0))),$D2130,)</f>
        <v>0</v>
      </c>
      <c r="G2130" s="76">
        <f t="shared" si="185"/>
        <v>0</v>
      </c>
      <c r="H2130" s="76">
        <f t="shared" si="186"/>
        <v>0</v>
      </c>
      <c r="I2130" s="194">
        <f>IF(AND(F2130=0,G2130=0,H2130=0,_xlfn.IFNA(MATCH(LEFT($B2130,8),Reference!$G:$G,0),0)),0,
IF(AND(F2130=0,G2130=0,H2130=0,_xlfn.IFNA(MATCH(LEFT($B2130,8),Reference!$H:$H,0),0)),$D2130,
IF(AND(F2130=0,G2130=0,H2130=0,_xlfn.IFNA(MATCH(LEFT($C2130,4),Reference!$H:$H,0),0)),$D2130,
IF((AND(F2130=0,G2130=0,H2130=0,(_xlfn.IFNA(MATCH(LEFT($B2130,4),Reference!$H:$H,0),0)))),$D2130,
IF(AND(F2130=0,G2130=0,H2130=0,_xlfn.IFNA(MATCH(MID($B2130,5,4),Reference!$H:$H,0),0),LEFT($C2130,4)&lt;&gt;"8865"),$D2130,0)))))</f>
        <v>2190.4499999999998</v>
      </c>
      <c r="J2130" s="76">
        <f t="shared" si="187"/>
        <v>0</v>
      </c>
      <c r="K2130" s="76">
        <f t="shared" si="188"/>
        <v>2190.4499999999998</v>
      </c>
      <c r="L2130" s="76">
        <f t="shared" si="189"/>
        <v>0</v>
      </c>
      <c r="M2130" s="14" t="str">
        <f>IFERROR(IFERROR(INDEX(Reference!$C:$C,MATCH(VALUE(LEFT(B2130,(FIND("-",B2130,1)-1))),Reference!$B:$B,0)),INDEX(Reference!$C:$C,MATCH((LEFT(B2130,(FIND("-",B2130,1)-1))),Reference!$B:$B,0))),IFERROR(IF(FIND("-",B2130),"Asset Management",""),""))</f>
        <v>Asset Management</v>
      </c>
      <c r="N2130" s="14" t="str">
        <f>_xlfn.IFNA(INDEX(Reference!$M:$N,MATCH($C2130,Reference!$M:$M,0),2),"Exclude")</f>
        <v>NonUnion Labor</v>
      </c>
      <c r="O2130" s="14" t="str">
        <f>VLOOKUP(X2130,'Department Detail'!$A$2:$F$5229,5,FALSE)</f>
        <v>Business Services - Finance &amp; Rates</v>
      </c>
      <c r="W2130" s="26"/>
      <c r="X2130">
        <v>6448</v>
      </c>
    </row>
    <row r="2131" spans="2:24" ht="15" thickBot="1" x14ac:dyDescent="0.35">
      <c r="B2131" s="57" t="s">
        <v>991</v>
      </c>
      <c r="C2131" s="57" t="s">
        <v>202</v>
      </c>
      <c r="D2131" s="193">
        <v>198.75</v>
      </c>
      <c r="F2131" s="76">
        <f>IF(AND(LEFT($C2131,4)&lt;&gt;"8310")*OR(_xlfn.IFNA(MATCH(LEFT($B2131,8),Reference!$E:$E,0),0),(_xlfn.IFNA(MATCH(MID($B2131,5,4),Reference!$E:$E,0),0))),$D2131,)</f>
        <v>0</v>
      </c>
      <c r="G2131" s="76">
        <f t="shared" si="185"/>
        <v>0</v>
      </c>
      <c r="H2131" s="76">
        <f t="shared" si="186"/>
        <v>0</v>
      </c>
      <c r="I2131" s="194">
        <f>IF(AND(F2131=0,G2131=0,H2131=0,_xlfn.IFNA(MATCH(LEFT($B2131,8),Reference!$G:$G,0),0)),0,
IF(AND(F2131=0,G2131=0,H2131=0,_xlfn.IFNA(MATCH(LEFT($B2131,8),Reference!$H:$H,0),0)),$D2131,
IF(AND(F2131=0,G2131=0,H2131=0,_xlfn.IFNA(MATCH(LEFT($C2131,4),Reference!$H:$H,0),0)),$D2131,
IF((AND(F2131=0,G2131=0,H2131=0,(_xlfn.IFNA(MATCH(LEFT($B2131,4),Reference!$H:$H,0),0)))),$D2131,
IF(AND(F2131=0,G2131=0,H2131=0,_xlfn.IFNA(MATCH(MID($B2131,5,4),Reference!$H:$H,0),0),LEFT($C2131,4)&lt;&gt;"8865"),$D2131,0)))))</f>
        <v>198.75</v>
      </c>
      <c r="J2131" s="76">
        <f t="shared" si="187"/>
        <v>0</v>
      </c>
      <c r="K2131" s="76">
        <f t="shared" si="188"/>
        <v>198.75</v>
      </c>
      <c r="L2131" s="76">
        <f t="shared" si="189"/>
        <v>0</v>
      </c>
      <c r="M2131" s="14" t="str">
        <f>IFERROR(IFERROR(INDEX(Reference!$C:$C,MATCH(VALUE(LEFT(B2131,(FIND("-",B2131,1)-1))),Reference!$B:$B,0)),INDEX(Reference!$C:$C,MATCH((LEFT(B2131,(FIND("-",B2131,1)-1))),Reference!$B:$B,0))),IFERROR(IF(FIND("-",B2131),"Asset Management",""),""))</f>
        <v>Asset Management</v>
      </c>
      <c r="N2131" s="14" t="str">
        <f>_xlfn.IFNA(INDEX(Reference!$M:$N,MATCH($C2131,Reference!$M:$M,0),2),"Exclude")</f>
        <v>Nonlabor</v>
      </c>
      <c r="O2131" s="14" t="str">
        <f>VLOOKUP(X2131,'Department Detail'!$A$2:$F$5229,5,FALSE)</f>
        <v>Business Services - Finance &amp; Rates</v>
      </c>
      <c r="W2131" s="26"/>
      <c r="X2131">
        <v>6448</v>
      </c>
    </row>
    <row r="2132" spans="2:24" ht="15" thickBot="1" x14ac:dyDescent="0.35">
      <c r="B2132" s="57" t="s">
        <v>991</v>
      </c>
      <c r="C2132" s="57" t="s">
        <v>188</v>
      </c>
      <c r="D2132" s="193">
        <v>429.92999999999995</v>
      </c>
      <c r="F2132" s="76">
        <f>IF(AND(LEFT($C2132,4)&lt;&gt;"8310")*OR(_xlfn.IFNA(MATCH(LEFT($B2132,8),Reference!$E:$E,0),0),(_xlfn.IFNA(MATCH(MID($B2132,5,4),Reference!$E:$E,0),0))),$D2132,)</f>
        <v>0</v>
      </c>
      <c r="G2132" s="76">
        <f t="shared" si="185"/>
        <v>0</v>
      </c>
      <c r="H2132" s="76">
        <f t="shared" si="186"/>
        <v>0</v>
      </c>
      <c r="I2132" s="194">
        <f>IF(AND(F2132=0,G2132=0,H2132=0,_xlfn.IFNA(MATCH(LEFT($B2132,8),Reference!$G:$G,0),0)),0,
IF(AND(F2132=0,G2132=0,H2132=0,_xlfn.IFNA(MATCH(LEFT($B2132,8),Reference!$H:$H,0),0)),$D2132,
IF(AND(F2132=0,G2132=0,H2132=0,_xlfn.IFNA(MATCH(LEFT($C2132,4),Reference!$H:$H,0),0)),$D2132,
IF((AND(F2132=0,G2132=0,H2132=0,(_xlfn.IFNA(MATCH(LEFT($B2132,4),Reference!$H:$H,0),0)))),$D2132,
IF(AND(F2132=0,G2132=0,H2132=0,_xlfn.IFNA(MATCH(MID($B2132,5,4),Reference!$H:$H,0),0),LEFT($C2132,4)&lt;&gt;"8865"),$D2132,0)))))</f>
        <v>429.92999999999995</v>
      </c>
      <c r="J2132" s="76">
        <f t="shared" si="187"/>
        <v>0</v>
      </c>
      <c r="K2132" s="76">
        <f t="shared" si="188"/>
        <v>429.92999999999995</v>
      </c>
      <c r="L2132" s="76">
        <f t="shared" si="189"/>
        <v>0</v>
      </c>
      <c r="M2132" s="14" t="str">
        <f>IFERROR(IFERROR(INDEX(Reference!$C:$C,MATCH(VALUE(LEFT(B2132,(FIND("-",B2132,1)-1))),Reference!$B:$B,0)),INDEX(Reference!$C:$C,MATCH((LEFT(B2132,(FIND("-",B2132,1)-1))),Reference!$B:$B,0))),IFERROR(IF(FIND("-",B2132),"Asset Management",""),""))</f>
        <v>Asset Management</v>
      </c>
      <c r="N2132" s="14" t="str">
        <f>_xlfn.IFNA(INDEX(Reference!$M:$N,MATCH($C2132,Reference!$M:$M,0),2),"Exclude")</f>
        <v>NonUnion Labor</v>
      </c>
      <c r="O2132" s="14" t="str">
        <f>VLOOKUP(X2132,'Department Detail'!$A$2:$F$5229,5,FALSE)</f>
        <v>Business Services - Finance &amp; Rates</v>
      </c>
      <c r="W2132" s="26"/>
      <c r="X2132">
        <v>6448</v>
      </c>
    </row>
    <row r="2133" spans="2:24" ht="15" thickBot="1" x14ac:dyDescent="0.35">
      <c r="B2133" s="57" t="s">
        <v>992</v>
      </c>
      <c r="C2133" s="57" t="s">
        <v>190</v>
      </c>
      <c r="D2133" s="193">
        <v>69.510000000000005</v>
      </c>
      <c r="F2133" s="76">
        <f>IF(AND(LEFT($C2133,4)&lt;&gt;"8310")*OR(_xlfn.IFNA(MATCH(LEFT($B2133,8),Reference!$E:$E,0),0),(_xlfn.IFNA(MATCH(MID($B2133,5,4),Reference!$E:$E,0),0))),$D2133,)</f>
        <v>0</v>
      </c>
      <c r="G2133" s="76">
        <f t="shared" si="185"/>
        <v>0</v>
      </c>
      <c r="H2133" s="76">
        <f t="shared" si="186"/>
        <v>0</v>
      </c>
      <c r="I2133" s="194">
        <f>IF(AND(F2133=0,G2133=0,H2133=0,_xlfn.IFNA(MATCH(LEFT($B2133,8),Reference!$G:$G,0),0)),0,
IF(AND(F2133=0,G2133=0,H2133=0,_xlfn.IFNA(MATCH(LEFT($B2133,8),Reference!$H:$H,0),0)),$D2133,
IF(AND(F2133=0,G2133=0,H2133=0,_xlfn.IFNA(MATCH(LEFT($C2133,4),Reference!$H:$H,0),0)),$D2133,
IF((AND(F2133=0,G2133=0,H2133=0,(_xlfn.IFNA(MATCH(LEFT($B2133,4),Reference!$H:$H,0),0)))),$D2133,
IF(AND(F2133=0,G2133=0,H2133=0,_xlfn.IFNA(MATCH(MID($B2133,5,4),Reference!$H:$H,0),0),LEFT($C2133,4)&lt;&gt;"8865"),$D2133,0)))))</f>
        <v>0</v>
      </c>
      <c r="J2133" s="76">
        <f t="shared" si="187"/>
        <v>69.510000000000005</v>
      </c>
      <c r="K2133" s="76">
        <f t="shared" si="188"/>
        <v>69.510000000000005</v>
      </c>
      <c r="L2133" s="76">
        <f t="shared" si="189"/>
        <v>0</v>
      </c>
      <c r="M2133" s="14" t="str">
        <f>IFERROR(IFERROR(INDEX(Reference!$C:$C,MATCH(VALUE(LEFT(B2133,(FIND("-",B2133,1)-1))),Reference!$B:$B,0)),INDEX(Reference!$C:$C,MATCH((LEFT(B2133,(FIND("-",B2133,1)-1))),Reference!$B:$B,0))),IFERROR(IF(FIND("-",B2133),"Asset Management",""),""))</f>
        <v>Asset Management</v>
      </c>
      <c r="N2133" s="14" t="str">
        <f>_xlfn.IFNA(INDEX(Reference!$M:$N,MATCH($C2133,Reference!$M:$M,0),2),"Exclude")</f>
        <v>Nonlabor</v>
      </c>
      <c r="O2133" s="14" t="str">
        <f>VLOOKUP(X2133,'Department Detail'!$A$2:$F$5229,5,FALSE)</f>
        <v>Business Services - Finance &amp; Rates</v>
      </c>
      <c r="W2133" s="26"/>
      <c r="X2133">
        <v>6448</v>
      </c>
    </row>
    <row r="2134" spans="2:24" ht="15" thickBot="1" x14ac:dyDescent="0.35">
      <c r="B2134" s="57" t="s">
        <v>992</v>
      </c>
      <c r="C2134" s="57" t="s">
        <v>194</v>
      </c>
      <c r="D2134" s="193">
        <v>292.72727272727275</v>
      </c>
      <c r="F2134" s="76">
        <f>IF(AND(LEFT($C2134,4)&lt;&gt;"8310")*OR(_xlfn.IFNA(MATCH(LEFT($B2134,8),Reference!$E:$E,0),0),(_xlfn.IFNA(MATCH(MID($B2134,5,4),Reference!$E:$E,0),0))),$D2134,)</f>
        <v>0</v>
      </c>
      <c r="G2134" s="76">
        <f t="shared" si="185"/>
        <v>0</v>
      </c>
      <c r="H2134" s="76">
        <f t="shared" si="186"/>
        <v>0</v>
      </c>
      <c r="I2134" s="194">
        <f>IF(AND(F2134=0,G2134=0,H2134=0,_xlfn.IFNA(MATCH(LEFT($B2134,8),Reference!$G:$G,0),0)),0,
IF(AND(F2134=0,G2134=0,H2134=0,_xlfn.IFNA(MATCH(LEFT($B2134,8),Reference!$H:$H,0),0)),$D2134,
IF(AND(F2134=0,G2134=0,H2134=0,_xlfn.IFNA(MATCH(LEFT($C2134,4),Reference!$H:$H,0),0)),$D2134,
IF((AND(F2134=0,G2134=0,H2134=0,(_xlfn.IFNA(MATCH(LEFT($B2134,4),Reference!$H:$H,0),0)))),$D2134,
IF(AND(F2134=0,G2134=0,H2134=0,_xlfn.IFNA(MATCH(MID($B2134,5,4),Reference!$H:$H,0),0),LEFT($C2134,4)&lt;&gt;"8865"),$D2134,0)))))</f>
        <v>0</v>
      </c>
      <c r="J2134" s="76">
        <f t="shared" si="187"/>
        <v>292.72727272727275</v>
      </c>
      <c r="K2134" s="76">
        <f t="shared" si="188"/>
        <v>292.72727272727275</v>
      </c>
      <c r="L2134" s="76">
        <f t="shared" si="189"/>
        <v>0</v>
      </c>
      <c r="M2134" s="14" t="str">
        <f>IFERROR(IFERROR(INDEX(Reference!$C:$C,MATCH(VALUE(LEFT(B2134,(FIND("-",B2134,1)-1))),Reference!$B:$B,0)),INDEX(Reference!$C:$C,MATCH((LEFT(B2134,(FIND("-",B2134,1)-1))),Reference!$B:$B,0))),IFERROR(IF(FIND("-",B2134),"Asset Management",""),""))</f>
        <v>Asset Management</v>
      </c>
      <c r="N2134" s="14" t="str">
        <f>_xlfn.IFNA(INDEX(Reference!$M:$N,MATCH($C2134,Reference!$M:$M,0),2),"Exclude")</f>
        <v>Nonlabor</v>
      </c>
      <c r="O2134" s="14" t="str">
        <f>VLOOKUP(X2134,'Department Detail'!$A$2:$F$5229,5,FALSE)</f>
        <v>Business Services - Finance &amp; Rates</v>
      </c>
      <c r="W2134" s="26"/>
      <c r="X2134">
        <v>6448</v>
      </c>
    </row>
    <row r="2135" spans="2:24" ht="15" thickBot="1" x14ac:dyDescent="0.35">
      <c r="B2135" s="57" t="s">
        <v>992</v>
      </c>
      <c r="C2135" s="57" t="s">
        <v>185</v>
      </c>
      <c r="D2135" s="193">
        <v>211564.93399999998</v>
      </c>
      <c r="F2135" s="76">
        <f>IF(AND(LEFT($C2135,4)&lt;&gt;"8310")*OR(_xlfn.IFNA(MATCH(LEFT($B2135,8),Reference!$E:$E,0),0),(_xlfn.IFNA(MATCH(MID($B2135,5,4),Reference!$E:$E,0),0))),$D2135,)</f>
        <v>0</v>
      </c>
      <c r="G2135" s="76">
        <f t="shared" ref="G2135:G2198" si="190">IF(AND(ISNUMBER(SEARCH("5024*",B2135)),(F2135=0)),D2135,)</f>
        <v>0</v>
      </c>
      <c r="H2135" s="76">
        <f t="shared" ref="H2135:H2198" si="191">IF(AND(ISNUMBER(SEARCH("5025*",B2135)),(F2135=0)),D2135,)</f>
        <v>0</v>
      </c>
      <c r="I2135" s="194">
        <f>IF(AND(F2135=0,G2135=0,H2135=0,_xlfn.IFNA(MATCH(LEFT($B2135,8),Reference!$G:$G,0),0)),0,
IF(AND(F2135=0,G2135=0,H2135=0,_xlfn.IFNA(MATCH(LEFT($B2135,8),Reference!$H:$H,0),0)),$D2135,
IF(AND(F2135=0,G2135=0,H2135=0,_xlfn.IFNA(MATCH(LEFT($C2135,4),Reference!$H:$H,0),0)),$D2135,
IF((AND(F2135=0,G2135=0,H2135=0,(_xlfn.IFNA(MATCH(LEFT($B2135,4),Reference!$H:$H,0),0)))),$D2135,
IF(AND(F2135=0,G2135=0,H2135=0,_xlfn.IFNA(MATCH(MID($B2135,5,4),Reference!$H:$H,0),0),LEFT($C2135,4)&lt;&gt;"8865"),$D2135,0)))))</f>
        <v>0</v>
      </c>
      <c r="J2135" s="76">
        <f t="shared" ref="J2135:J2198" si="192">IF(AND(F2135=0,G2135=0,H2135=0,I2135=0),D2135,)</f>
        <v>211564.93399999998</v>
      </c>
      <c r="K2135" s="76">
        <f t="shared" ref="K2135:K2198" si="193">SUM(F2135:J2135)</f>
        <v>211564.93399999998</v>
      </c>
      <c r="L2135" s="76">
        <f t="shared" ref="L2135:L2198" si="194">K2135-D2135</f>
        <v>0</v>
      </c>
      <c r="M2135" s="14" t="str">
        <f>IFERROR(IFERROR(INDEX(Reference!$C:$C,MATCH(VALUE(LEFT(B2135,(FIND("-",B2135,1)-1))),Reference!$B:$B,0)),INDEX(Reference!$C:$C,MATCH((LEFT(B2135,(FIND("-",B2135,1)-1))),Reference!$B:$B,0))),IFERROR(IF(FIND("-",B2135),"Asset Management",""),""))</f>
        <v>Asset Management</v>
      </c>
      <c r="N2135" s="14" t="str">
        <f>_xlfn.IFNA(INDEX(Reference!$M:$N,MATCH($C2135,Reference!$M:$M,0),2),"Exclude")</f>
        <v>NonUnion Labor</v>
      </c>
      <c r="O2135" s="14" t="str">
        <f>VLOOKUP(X2135,'Department Detail'!$A$2:$F$5229,5,FALSE)</f>
        <v>Business Services - Finance &amp; Rates</v>
      </c>
      <c r="W2135" s="26"/>
      <c r="X2135">
        <v>6448</v>
      </c>
    </row>
    <row r="2136" spans="2:24" ht="15" thickBot="1" x14ac:dyDescent="0.35">
      <c r="B2136" s="57" t="s">
        <v>992</v>
      </c>
      <c r="C2136" s="57" t="s">
        <v>195</v>
      </c>
      <c r="D2136" s="193">
        <v>426.90999999999997</v>
      </c>
      <c r="F2136" s="76">
        <f>IF(AND(LEFT($C2136,4)&lt;&gt;"8310")*OR(_xlfn.IFNA(MATCH(LEFT($B2136,8),Reference!$E:$E,0),0),(_xlfn.IFNA(MATCH(MID($B2136,5,4),Reference!$E:$E,0),0))),$D2136,)</f>
        <v>0</v>
      </c>
      <c r="G2136" s="76">
        <f t="shared" si="190"/>
        <v>0</v>
      </c>
      <c r="H2136" s="76">
        <f t="shared" si="191"/>
        <v>0</v>
      </c>
      <c r="I2136" s="194">
        <f>IF(AND(F2136=0,G2136=0,H2136=0,_xlfn.IFNA(MATCH(LEFT($B2136,8),Reference!$G:$G,0),0)),0,
IF(AND(F2136=0,G2136=0,H2136=0,_xlfn.IFNA(MATCH(LEFT($B2136,8),Reference!$H:$H,0),0)),$D2136,
IF(AND(F2136=0,G2136=0,H2136=0,_xlfn.IFNA(MATCH(LEFT($C2136,4),Reference!$H:$H,0),0)),$D2136,
IF((AND(F2136=0,G2136=0,H2136=0,(_xlfn.IFNA(MATCH(LEFT($B2136,4),Reference!$H:$H,0),0)))),$D2136,
IF(AND(F2136=0,G2136=0,H2136=0,_xlfn.IFNA(MATCH(MID($B2136,5,4),Reference!$H:$H,0),0),LEFT($C2136,4)&lt;&gt;"8865"),$D2136,0)))))</f>
        <v>0</v>
      </c>
      <c r="J2136" s="76">
        <f t="shared" si="192"/>
        <v>426.90999999999997</v>
      </c>
      <c r="K2136" s="76">
        <f t="shared" si="193"/>
        <v>426.90999999999997</v>
      </c>
      <c r="L2136" s="76">
        <f t="shared" si="194"/>
        <v>0</v>
      </c>
      <c r="M2136" s="14" t="str">
        <f>IFERROR(IFERROR(INDEX(Reference!$C:$C,MATCH(VALUE(LEFT(B2136,(FIND("-",B2136,1)-1))),Reference!$B:$B,0)),INDEX(Reference!$C:$C,MATCH((LEFT(B2136,(FIND("-",B2136,1)-1))),Reference!$B:$B,0))),IFERROR(IF(FIND("-",B2136),"Asset Management",""),""))</f>
        <v>Asset Management</v>
      </c>
      <c r="N2136" s="14" t="str">
        <f>_xlfn.IFNA(INDEX(Reference!$M:$N,MATCH($C2136,Reference!$M:$M,0),2),"Exclude")</f>
        <v>NonUnion Labor</v>
      </c>
      <c r="O2136" s="14" t="str">
        <f>VLOOKUP(X2136,'Department Detail'!$A$2:$F$5229,5,FALSE)</f>
        <v>Business Services - Finance &amp; Rates</v>
      </c>
      <c r="W2136" s="26"/>
      <c r="X2136">
        <v>6448</v>
      </c>
    </row>
    <row r="2137" spans="2:24" ht="15" thickBot="1" x14ac:dyDescent="0.35">
      <c r="B2137" s="57" t="s">
        <v>992</v>
      </c>
      <c r="C2137" s="57" t="s">
        <v>206</v>
      </c>
      <c r="D2137" s="193">
        <v>655.54</v>
      </c>
      <c r="F2137" s="76">
        <f>IF(AND(LEFT($C2137,4)&lt;&gt;"8310")*OR(_xlfn.IFNA(MATCH(LEFT($B2137,8),Reference!$E:$E,0),0),(_xlfn.IFNA(MATCH(MID($B2137,5,4),Reference!$E:$E,0),0))),$D2137,)</f>
        <v>0</v>
      </c>
      <c r="G2137" s="76">
        <f t="shared" si="190"/>
        <v>0</v>
      </c>
      <c r="H2137" s="76">
        <f t="shared" si="191"/>
        <v>0</v>
      </c>
      <c r="I2137" s="194">
        <f>IF(AND(F2137=0,G2137=0,H2137=0,_xlfn.IFNA(MATCH(LEFT($B2137,8),Reference!$G:$G,0),0)),0,
IF(AND(F2137=0,G2137=0,H2137=0,_xlfn.IFNA(MATCH(LEFT($B2137,8),Reference!$H:$H,0),0)),$D2137,
IF(AND(F2137=0,G2137=0,H2137=0,_xlfn.IFNA(MATCH(LEFT($C2137,4),Reference!$H:$H,0),0)),$D2137,
IF((AND(F2137=0,G2137=0,H2137=0,(_xlfn.IFNA(MATCH(LEFT($B2137,4),Reference!$H:$H,0),0)))),$D2137,
IF(AND(F2137=0,G2137=0,H2137=0,_xlfn.IFNA(MATCH(MID($B2137,5,4),Reference!$H:$H,0),0),LEFT($C2137,4)&lt;&gt;"8865"),$D2137,0)))))</f>
        <v>0</v>
      </c>
      <c r="J2137" s="76">
        <f t="shared" si="192"/>
        <v>655.54</v>
      </c>
      <c r="K2137" s="76">
        <f t="shared" si="193"/>
        <v>655.54</v>
      </c>
      <c r="L2137" s="76">
        <f t="shared" si="194"/>
        <v>0</v>
      </c>
      <c r="M2137" s="14" t="str">
        <f>IFERROR(IFERROR(INDEX(Reference!$C:$C,MATCH(VALUE(LEFT(B2137,(FIND("-",B2137,1)-1))),Reference!$B:$B,0)),INDEX(Reference!$C:$C,MATCH((LEFT(B2137,(FIND("-",B2137,1)-1))),Reference!$B:$B,0))),IFERROR(IF(FIND("-",B2137),"Asset Management",""),""))</f>
        <v>Asset Management</v>
      </c>
      <c r="N2137" s="14" t="str">
        <f>_xlfn.IFNA(INDEX(Reference!$M:$N,MATCH($C2137,Reference!$M:$M,0),2),"Exclude")</f>
        <v>Nonlabor</v>
      </c>
      <c r="O2137" s="14" t="str">
        <f>VLOOKUP(X2137,'Department Detail'!$A$2:$F$5229,5,FALSE)</f>
        <v>Business Services - Finance &amp; Rates</v>
      </c>
      <c r="W2137" s="26"/>
      <c r="X2137">
        <v>6448</v>
      </c>
    </row>
    <row r="2138" spans="2:24" ht="15" thickBot="1" x14ac:dyDescent="0.35">
      <c r="B2138" s="57" t="s">
        <v>992</v>
      </c>
      <c r="C2138" s="57" t="s">
        <v>208</v>
      </c>
      <c r="D2138" s="193">
        <v>1481.9154545454544</v>
      </c>
      <c r="F2138" s="76">
        <f>IF(AND(LEFT($C2138,4)&lt;&gt;"8310")*OR(_xlfn.IFNA(MATCH(LEFT($B2138,8),Reference!$E:$E,0),0),(_xlfn.IFNA(MATCH(MID($B2138,5,4),Reference!$E:$E,0),0))),$D2138,)</f>
        <v>0</v>
      </c>
      <c r="G2138" s="76">
        <f t="shared" si="190"/>
        <v>0</v>
      </c>
      <c r="H2138" s="76">
        <f t="shared" si="191"/>
        <v>0</v>
      </c>
      <c r="I2138" s="194">
        <f>IF(AND(F2138=0,G2138=0,H2138=0,_xlfn.IFNA(MATCH(LEFT($B2138,8),Reference!$G:$G,0),0)),0,
IF(AND(F2138=0,G2138=0,H2138=0,_xlfn.IFNA(MATCH(LEFT($B2138,8),Reference!$H:$H,0),0)),$D2138,
IF(AND(F2138=0,G2138=0,H2138=0,_xlfn.IFNA(MATCH(LEFT($C2138,4),Reference!$H:$H,0),0)),$D2138,
IF((AND(F2138=0,G2138=0,H2138=0,(_xlfn.IFNA(MATCH(LEFT($B2138,4),Reference!$H:$H,0),0)))),$D2138,
IF(AND(F2138=0,G2138=0,H2138=0,_xlfn.IFNA(MATCH(MID($B2138,5,4),Reference!$H:$H,0),0),LEFT($C2138,4)&lt;&gt;"8865"),$D2138,0)))))</f>
        <v>0</v>
      </c>
      <c r="J2138" s="76">
        <f t="shared" si="192"/>
        <v>1481.9154545454544</v>
      </c>
      <c r="K2138" s="76">
        <f t="shared" si="193"/>
        <v>1481.9154545454544</v>
      </c>
      <c r="L2138" s="76">
        <f t="shared" si="194"/>
        <v>0</v>
      </c>
      <c r="M2138" s="14" t="str">
        <f>IFERROR(IFERROR(INDEX(Reference!$C:$C,MATCH(VALUE(LEFT(B2138,(FIND("-",B2138,1)-1))),Reference!$B:$B,0)),INDEX(Reference!$C:$C,MATCH((LEFT(B2138,(FIND("-",B2138,1)-1))),Reference!$B:$B,0))),IFERROR(IF(FIND("-",B2138),"Asset Management",""),""))</f>
        <v>Asset Management</v>
      </c>
      <c r="N2138" s="14" t="str">
        <f>_xlfn.IFNA(INDEX(Reference!$M:$N,MATCH($C2138,Reference!$M:$M,0),2),"Exclude")</f>
        <v>Inventory</v>
      </c>
      <c r="O2138" s="14" t="str">
        <f>VLOOKUP(X2138,'Department Detail'!$A$2:$F$5229,5,FALSE)</f>
        <v>Business Services - Finance &amp; Rates</v>
      </c>
      <c r="W2138" s="26"/>
      <c r="X2138">
        <v>6448</v>
      </c>
    </row>
    <row r="2139" spans="2:24" ht="15" thickBot="1" x14ac:dyDescent="0.35">
      <c r="B2139" s="57" t="s">
        <v>992</v>
      </c>
      <c r="C2139" s="57" t="s">
        <v>182</v>
      </c>
      <c r="D2139" s="193">
        <v>145</v>
      </c>
      <c r="F2139" s="76">
        <f>IF(AND(LEFT($C2139,4)&lt;&gt;"8310")*OR(_xlfn.IFNA(MATCH(LEFT($B2139,8),Reference!$E:$E,0),0),(_xlfn.IFNA(MATCH(MID($B2139,5,4),Reference!$E:$E,0),0))),$D2139,)</f>
        <v>0</v>
      </c>
      <c r="G2139" s="76">
        <f t="shared" si="190"/>
        <v>0</v>
      </c>
      <c r="H2139" s="76">
        <f t="shared" si="191"/>
        <v>0</v>
      </c>
      <c r="I2139" s="194">
        <f>IF(AND(F2139=0,G2139=0,H2139=0,_xlfn.IFNA(MATCH(LEFT($B2139,8),Reference!$G:$G,0),0)),0,
IF(AND(F2139=0,G2139=0,H2139=0,_xlfn.IFNA(MATCH(LEFT($B2139,8),Reference!$H:$H,0),0)),$D2139,
IF(AND(F2139=0,G2139=0,H2139=0,_xlfn.IFNA(MATCH(LEFT($C2139,4),Reference!$H:$H,0),0)),$D2139,
IF((AND(F2139=0,G2139=0,H2139=0,(_xlfn.IFNA(MATCH(LEFT($B2139,4),Reference!$H:$H,0),0)))),$D2139,
IF(AND(F2139=0,G2139=0,H2139=0,_xlfn.IFNA(MATCH(MID($B2139,5,4),Reference!$H:$H,0),0),LEFT($C2139,4)&lt;&gt;"8865"),$D2139,0)))))</f>
        <v>0</v>
      </c>
      <c r="J2139" s="76">
        <f t="shared" si="192"/>
        <v>145</v>
      </c>
      <c r="K2139" s="76">
        <f t="shared" si="193"/>
        <v>145</v>
      </c>
      <c r="L2139" s="76">
        <f t="shared" si="194"/>
        <v>0</v>
      </c>
      <c r="M2139" s="14" t="str">
        <f>IFERROR(IFERROR(INDEX(Reference!$C:$C,MATCH(VALUE(LEFT(B2139,(FIND("-",B2139,1)-1))),Reference!$B:$B,0)),INDEX(Reference!$C:$C,MATCH((LEFT(B2139,(FIND("-",B2139,1)-1))),Reference!$B:$B,0))),IFERROR(IF(FIND("-",B2139),"Asset Management",""),""))</f>
        <v>Asset Management</v>
      </c>
      <c r="N2139" s="14" t="str">
        <f>_xlfn.IFNA(INDEX(Reference!$M:$N,MATCH($C2139,Reference!$M:$M,0),2),"Exclude")</f>
        <v>Nonlabor</v>
      </c>
      <c r="O2139" s="14" t="str">
        <f>VLOOKUP(X2139,'Department Detail'!$A$2:$F$5229,5,FALSE)</f>
        <v>Business Services - Finance &amp; Rates</v>
      </c>
      <c r="W2139" s="26"/>
      <c r="X2139">
        <v>6448</v>
      </c>
    </row>
    <row r="2140" spans="2:24" ht="15" thickBot="1" x14ac:dyDescent="0.35">
      <c r="B2140" s="57" t="s">
        <v>993</v>
      </c>
      <c r="C2140" s="57" t="s">
        <v>185</v>
      </c>
      <c r="D2140" s="193">
        <v>1637.4099999999999</v>
      </c>
      <c r="F2140" s="76">
        <f>IF(AND(LEFT($C2140,4)&lt;&gt;"8310")*OR(_xlfn.IFNA(MATCH(LEFT($B2140,8),Reference!$E:$E,0),0),(_xlfn.IFNA(MATCH(MID($B2140,5,4),Reference!$E:$E,0),0))),$D2140,)</f>
        <v>0</v>
      </c>
      <c r="G2140" s="76">
        <f t="shared" si="190"/>
        <v>0</v>
      </c>
      <c r="H2140" s="76">
        <f t="shared" si="191"/>
        <v>0</v>
      </c>
      <c r="I2140" s="194">
        <f>IF(AND(F2140=0,G2140=0,H2140=0,_xlfn.IFNA(MATCH(LEFT($B2140,8),Reference!$G:$G,0),0)),0,
IF(AND(F2140=0,G2140=0,H2140=0,_xlfn.IFNA(MATCH(LEFT($B2140,8),Reference!$H:$H,0),0)),$D2140,
IF(AND(F2140=0,G2140=0,H2140=0,_xlfn.IFNA(MATCH(LEFT($C2140,4),Reference!$H:$H,0),0)),$D2140,
IF((AND(F2140=0,G2140=0,H2140=0,(_xlfn.IFNA(MATCH(LEFT($B2140,4),Reference!$H:$H,0),0)))),$D2140,
IF(AND(F2140=0,G2140=0,H2140=0,_xlfn.IFNA(MATCH(MID($B2140,5,4),Reference!$H:$H,0),0),LEFT($C2140,4)&lt;&gt;"8865"),$D2140,0)))))</f>
        <v>0</v>
      </c>
      <c r="J2140" s="76">
        <f t="shared" si="192"/>
        <v>1637.4099999999999</v>
      </c>
      <c r="K2140" s="76">
        <f t="shared" si="193"/>
        <v>1637.4099999999999</v>
      </c>
      <c r="L2140" s="76">
        <f t="shared" si="194"/>
        <v>0</v>
      </c>
      <c r="M2140" s="14" t="str">
        <f>IFERROR(IFERROR(INDEX(Reference!$C:$C,MATCH(VALUE(LEFT(B2140,(FIND("-",B2140,1)-1))),Reference!$B:$B,0)),INDEX(Reference!$C:$C,MATCH((LEFT(B2140,(FIND("-",B2140,1)-1))),Reference!$B:$B,0))),IFERROR(IF(FIND("-",B2140),"Asset Management",""),""))</f>
        <v>Asset Management</v>
      </c>
      <c r="N2140" s="14" t="str">
        <f>_xlfn.IFNA(INDEX(Reference!$M:$N,MATCH($C2140,Reference!$M:$M,0),2),"Exclude")</f>
        <v>NonUnion Labor</v>
      </c>
      <c r="O2140" s="14" t="str">
        <f>VLOOKUP(X2140,'Department Detail'!$A$2:$F$5229,5,FALSE)</f>
        <v>Business Services - Finance &amp; Rates</v>
      </c>
      <c r="W2140" s="26"/>
      <c r="X2140">
        <v>6448</v>
      </c>
    </row>
    <row r="2141" spans="2:24" ht="15" thickBot="1" x14ac:dyDescent="0.35">
      <c r="B2141" s="57" t="s">
        <v>994</v>
      </c>
      <c r="C2141" s="57" t="s">
        <v>190</v>
      </c>
      <c r="D2141" s="193">
        <v>2215.7399999999998</v>
      </c>
      <c r="F2141" s="76">
        <f>IF(AND(LEFT($C2141,4)&lt;&gt;"8310")*OR(_xlfn.IFNA(MATCH(LEFT($B2141,8),Reference!$E:$E,0),0),(_xlfn.IFNA(MATCH(MID($B2141,5,4),Reference!$E:$E,0),0))),$D2141,)</f>
        <v>0</v>
      </c>
      <c r="G2141" s="76">
        <f t="shared" si="190"/>
        <v>0</v>
      </c>
      <c r="H2141" s="76">
        <f t="shared" si="191"/>
        <v>0</v>
      </c>
      <c r="I2141" s="194">
        <f>IF(AND(F2141=0,G2141=0,H2141=0,_xlfn.IFNA(MATCH(LEFT($B2141,8),Reference!$G:$G,0),0)),0,
IF(AND(F2141=0,G2141=0,H2141=0,_xlfn.IFNA(MATCH(LEFT($B2141,8),Reference!$H:$H,0),0)),$D2141,
IF(AND(F2141=0,G2141=0,H2141=0,_xlfn.IFNA(MATCH(LEFT($C2141,4),Reference!$H:$H,0),0)),$D2141,
IF((AND(F2141=0,G2141=0,H2141=0,(_xlfn.IFNA(MATCH(LEFT($B2141,4),Reference!$H:$H,0),0)))),$D2141,
IF(AND(F2141=0,G2141=0,H2141=0,_xlfn.IFNA(MATCH(MID($B2141,5,4),Reference!$H:$H,0),0),LEFT($C2141,4)&lt;&gt;"8865"),$D2141,0)))))</f>
        <v>0</v>
      </c>
      <c r="J2141" s="76">
        <f t="shared" si="192"/>
        <v>2215.7399999999998</v>
      </c>
      <c r="K2141" s="76">
        <f t="shared" si="193"/>
        <v>2215.7399999999998</v>
      </c>
      <c r="L2141" s="76">
        <f t="shared" si="194"/>
        <v>0</v>
      </c>
      <c r="M2141" s="14" t="str">
        <f>IFERROR(IFERROR(INDEX(Reference!$C:$C,MATCH(VALUE(LEFT(B2141,(FIND("-",B2141,1)-1))),Reference!$B:$B,0)),INDEX(Reference!$C:$C,MATCH((LEFT(B2141,(FIND("-",B2141,1)-1))),Reference!$B:$B,0))),IFERROR(IF(FIND("-",B2141),"Asset Management",""),""))</f>
        <v>Asset Management</v>
      </c>
      <c r="N2141" s="14" t="str">
        <f>_xlfn.IFNA(INDEX(Reference!$M:$N,MATCH($C2141,Reference!$M:$M,0),2),"Exclude")</f>
        <v>Nonlabor</v>
      </c>
      <c r="O2141" s="14" t="str">
        <f>VLOOKUP(X2141,'Department Detail'!$A$2:$F$5229,5,FALSE)</f>
        <v>Business Services - Finance &amp; Rates</v>
      </c>
      <c r="W2141" s="26"/>
      <c r="X2141">
        <v>8864</v>
      </c>
    </row>
    <row r="2142" spans="2:24" ht="15" thickBot="1" x14ac:dyDescent="0.35">
      <c r="B2142" s="57" t="s">
        <v>994</v>
      </c>
      <c r="C2142" s="57" t="s">
        <v>203</v>
      </c>
      <c r="D2142" s="193">
        <v>2096.25</v>
      </c>
      <c r="F2142" s="76">
        <f>IF(AND(LEFT($C2142,4)&lt;&gt;"8310")*OR(_xlfn.IFNA(MATCH(LEFT($B2142,8),Reference!$E:$E,0),0),(_xlfn.IFNA(MATCH(MID($B2142,5,4),Reference!$E:$E,0),0))),$D2142,)</f>
        <v>0</v>
      </c>
      <c r="G2142" s="76">
        <f t="shared" si="190"/>
        <v>0</v>
      </c>
      <c r="H2142" s="76">
        <f t="shared" si="191"/>
        <v>0</v>
      </c>
      <c r="I2142" s="194">
        <f>IF(AND(F2142=0,G2142=0,H2142=0,_xlfn.IFNA(MATCH(LEFT($B2142,8),Reference!$G:$G,0),0)),0,
IF(AND(F2142=0,G2142=0,H2142=0,_xlfn.IFNA(MATCH(LEFT($B2142,8),Reference!$H:$H,0),0)),$D2142,
IF(AND(F2142=0,G2142=0,H2142=0,_xlfn.IFNA(MATCH(LEFT($C2142,4),Reference!$H:$H,0),0)),$D2142,
IF((AND(F2142=0,G2142=0,H2142=0,(_xlfn.IFNA(MATCH(LEFT($B2142,4),Reference!$H:$H,0),0)))),$D2142,
IF(AND(F2142=0,G2142=0,H2142=0,_xlfn.IFNA(MATCH(MID($B2142,5,4),Reference!$H:$H,0),0),LEFT($C2142,4)&lt;&gt;"8865"),$D2142,0)))))</f>
        <v>0</v>
      </c>
      <c r="J2142" s="76">
        <f t="shared" si="192"/>
        <v>2096.25</v>
      </c>
      <c r="K2142" s="76">
        <f t="shared" si="193"/>
        <v>2096.25</v>
      </c>
      <c r="L2142" s="76">
        <f t="shared" si="194"/>
        <v>0</v>
      </c>
      <c r="M2142" s="14" t="str">
        <f>IFERROR(IFERROR(INDEX(Reference!$C:$C,MATCH(VALUE(LEFT(B2142,(FIND("-",B2142,1)-1))),Reference!$B:$B,0)),INDEX(Reference!$C:$C,MATCH((LEFT(B2142,(FIND("-",B2142,1)-1))),Reference!$B:$B,0))),IFERROR(IF(FIND("-",B2142),"Asset Management",""),""))</f>
        <v>Asset Management</v>
      </c>
      <c r="N2142" s="14" t="str">
        <f>_xlfn.IFNA(INDEX(Reference!$M:$N,MATCH($C2142,Reference!$M:$M,0),2),"Exclude")</f>
        <v>Nonlabor</v>
      </c>
      <c r="O2142" s="14" t="str">
        <f>VLOOKUP(X2142,'Department Detail'!$A$2:$F$5229,5,FALSE)</f>
        <v>Business Services - Finance &amp; Rates</v>
      </c>
      <c r="W2142" s="26"/>
      <c r="X2142">
        <v>8864</v>
      </c>
    </row>
    <row r="2143" spans="2:24" ht="15" thickBot="1" x14ac:dyDescent="0.35">
      <c r="B2143" s="57" t="s">
        <v>994</v>
      </c>
      <c r="C2143" s="57" t="s">
        <v>185</v>
      </c>
      <c r="D2143" s="193">
        <v>98850.820000000022</v>
      </c>
      <c r="F2143" s="76">
        <f>IF(AND(LEFT($C2143,4)&lt;&gt;"8310")*OR(_xlfn.IFNA(MATCH(LEFT($B2143,8),Reference!$E:$E,0),0),(_xlfn.IFNA(MATCH(MID($B2143,5,4),Reference!$E:$E,0),0))),$D2143,)</f>
        <v>0</v>
      </c>
      <c r="G2143" s="76">
        <f t="shared" si="190"/>
        <v>0</v>
      </c>
      <c r="H2143" s="76">
        <f t="shared" si="191"/>
        <v>0</v>
      </c>
      <c r="I2143" s="194">
        <f>IF(AND(F2143=0,G2143=0,H2143=0,_xlfn.IFNA(MATCH(LEFT($B2143,8),Reference!$G:$G,0),0)),0,
IF(AND(F2143=0,G2143=0,H2143=0,_xlfn.IFNA(MATCH(LEFT($B2143,8),Reference!$H:$H,0),0)),$D2143,
IF(AND(F2143=0,G2143=0,H2143=0,_xlfn.IFNA(MATCH(LEFT($C2143,4),Reference!$H:$H,0),0)),$D2143,
IF((AND(F2143=0,G2143=0,H2143=0,(_xlfn.IFNA(MATCH(LEFT($B2143,4),Reference!$H:$H,0),0)))),$D2143,
IF(AND(F2143=0,G2143=0,H2143=0,_xlfn.IFNA(MATCH(MID($B2143,5,4),Reference!$H:$H,0),0),LEFT($C2143,4)&lt;&gt;"8865"),$D2143,0)))))</f>
        <v>0</v>
      </c>
      <c r="J2143" s="76">
        <f t="shared" si="192"/>
        <v>98850.820000000022</v>
      </c>
      <c r="K2143" s="76">
        <f t="shared" si="193"/>
        <v>98850.820000000022</v>
      </c>
      <c r="L2143" s="76">
        <f t="shared" si="194"/>
        <v>0</v>
      </c>
      <c r="M2143" s="14" t="str">
        <f>IFERROR(IFERROR(INDEX(Reference!$C:$C,MATCH(VALUE(LEFT(B2143,(FIND("-",B2143,1)-1))),Reference!$B:$B,0)),INDEX(Reference!$C:$C,MATCH((LEFT(B2143,(FIND("-",B2143,1)-1))),Reference!$B:$B,0))),IFERROR(IF(FIND("-",B2143),"Asset Management",""),""))</f>
        <v>Asset Management</v>
      </c>
      <c r="N2143" s="14" t="str">
        <f>_xlfn.IFNA(INDEX(Reference!$M:$N,MATCH($C2143,Reference!$M:$M,0),2),"Exclude")</f>
        <v>NonUnion Labor</v>
      </c>
      <c r="O2143" s="14" t="str">
        <f>VLOOKUP(X2143,'Department Detail'!$A$2:$F$5229,5,FALSE)</f>
        <v>Business Services - Finance &amp; Rates</v>
      </c>
      <c r="W2143" s="26"/>
      <c r="X2143">
        <v>8864</v>
      </c>
    </row>
    <row r="2144" spans="2:24" ht="15" thickBot="1" x14ac:dyDescent="0.35">
      <c r="B2144" s="57" t="s">
        <v>994</v>
      </c>
      <c r="C2144" s="57" t="s">
        <v>182</v>
      </c>
      <c r="D2144" s="193">
        <v>6578.98</v>
      </c>
      <c r="F2144" s="76">
        <f>IF(AND(LEFT($C2144,4)&lt;&gt;"8310")*OR(_xlfn.IFNA(MATCH(LEFT($B2144,8),Reference!$E:$E,0),0),(_xlfn.IFNA(MATCH(MID($B2144,5,4),Reference!$E:$E,0),0))),$D2144,)</f>
        <v>0</v>
      </c>
      <c r="G2144" s="76">
        <f t="shared" si="190"/>
        <v>0</v>
      </c>
      <c r="H2144" s="76">
        <f t="shared" si="191"/>
        <v>0</v>
      </c>
      <c r="I2144" s="194">
        <f>IF(AND(F2144=0,G2144=0,H2144=0,_xlfn.IFNA(MATCH(LEFT($B2144,8),Reference!$G:$G,0),0)),0,
IF(AND(F2144=0,G2144=0,H2144=0,_xlfn.IFNA(MATCH(LEFT($B2144,8),Reference!$H:$H,0),0)),$D2144,
IF(AND(F2144=0,G2144=0,H2144=0,_xlfn.IFNA(MATCH(LEFT($C2144,4),Reference!$H:$H,0),0)),$D2144,
IF((AND(F2144=0,G2144=0,H2144=0,(_xlfn.IFNA(MATCH(LEFT($B2144,4),Reference!$H:$H,0),0)))),$D2144,
IF(AND(F2144=0,G2144=0,H2144=0,_xlfn.IFNA(MATCH(MID($B2144,5,4),Reference!$H:$H,0),0),LEFT($C2144,4)&lt;&gt;"8865"),$D2144,0)))))</f>
        <v>0</v>
      </c>
      <c r="J2144" s="76">
        <f t="shared" si="192"/>
        <v>6578.98</v>
      </c>
      <c r="K2144" s="76">
        <f t="shared" si="193"/>
        <v>6578.98</v>
      </c>
      <c r="L2144" s="76">
        <f t="shared" si="194"/>
        <v>0</v>
      </c>
      <c r="M2144" s="14" t="str">
        <f>IFERROR(IFERROR(INDEX(Reference!$C:$C,MATCH(VALUE(LEFT(B2144,(FIND("-",B2144,1)-1))),Reference!$B:$B,0)),INDEX(Reference!$C:$C,MATCH((LEFT(B2144,(FIND("-",B2144,1)-1))),Reference!$B:$B,0))),IFERROR(IF(FIND("-",B2144),"Asset Management",""),""))</f>
        <v>Asset Management</v>
      </c>
      <c r="N2144" s="14" t="str">
        <f>_xlfn.IFNA(INDEX(Reference!$M:$N,MATCH($C2144,Reference!$M:$M,0),2),"Exclude")</f>
        <v>Nonlabor</v>
      </c>
      <c r="O2144" s="14" t="str">
        <f>VLOOKUP(X2144,'Department Detail'!$A$2:$F$5229,5,FALSE)</f>
        <v>Business Services - Finance &amp; Rates</v>
      </c>
      <c r="W2144" s="26"/>
      <c r="X2144">
        <v>8864</v>
      </c>
    </row>
    <row r="2145" spans="2:24" ht="15" thickBot="1" x14ac:dyDescent="0.35">
      <c r="B2145" s="57" t="s">
        <v>995</v>
      </c>
      <c r="C2145" s="57" t="s">
        <v>185</v>
      </c>
      <c r="D2145" s="193">
        <v>16174.184000000001</v>
      </c>
      <c r="F2145" s="76">
        <f>IF(AND(LEFT($C2145,4)&lt;&gt;"8310")*OR(_xlfn.IFNA(MATCH(LEFT($B2145,8),Reference!$E:$E,0),0),(_xlfn.IFNA(MATCH(MID($B2145,5,4),Reference!$E:$E,0),0))),$D2145,)</f>
        <v>0</v>
      </c>
      <c r="G2145" s="76">
        <f t="shared" si="190"/>
        <v>0</v>
      </c>
      <c r="H2145" s="76">
        <f t="shared" si="191"/>
        <v>0</v>
      </c>
      <c r="I2145" s="194">
        <f>IF(AND(F2145=0,G2145=0,H2145=0,_xlfn.IFNA(MATCH(LEFT($B2145,8),Reference!$G:$G,0),0)),0,
IF(AND(F2145=0,G2145=0,H2145=0,_xlfn.IFNA(MATCH(LEFT($B2145,8),Reference!$H:$H,0),0)),$D2145,
IF(AND(F2145=0,G2145=0,H2145=0,_xlfn.IFNA(MATCH(LEFT($C2145,4),Reference!$H:$H,0),0)),$D2145,
IF((AND(F2145=0,G2145=0,H2145=0,(_xlfn.IFNA(MATCH(LEFT($B2145,4),Reference!$H:$H,0),0)))),$D2145,
IF(AND(F2145=0,G2145=0,H2145=0,_xlfn.IFNA(MATCH(MID($B2145,5,4),Reference!$H:$H,0),0),LEFT($C2145,4)&lt;&gt;"8865"),$D2145,0)))))</f>
        <v>0</v>
      </c>
      <c r="J2145" s="76">
        <f t="shared" si="192"/>
        <v>16174.184000000001</v>
      </c>
      <c r="K2145" s="76">
        <f t="shared" si="193"/>
        <v>16174.184000000001</v>
      </c>
      <c r="L2145" s="76">
        <f t="shared" si="194"/>
        <v>0</v>
      </c>
      <c r="M2145" s="14" t="str">
        <f>IFERROR(IFERROR(INDEX(Reference!$C:$C,MATCH(VALUE(LEFT(B2145,(FIND("-",B2145,1)-1))),Reference!$B:$B,0)),INDEX(Reference!$C:$C,MATCH((LEFT(B2145,(FIND("-",B2145,1)-1))),Reference!$B:$B,0))),IFERROR(IF(FIND("-",B2145),"Asset Management",""),""))</f>
        <v>Asset Management</v>
      </c>
      <c r="N2145" s="14" t="str">
        <f>_xlfn.IFNA(INDEX(Reference!$M:$N,MATCH($C2145,Reference!$M:$M,0),2),"Exclude")</f>
        <v>NonUnion Labor</v>
      </c>
      <c r="O2145" s="14" t="str">
        <f>VLOOKUP(X2145,'Department Detail'!$A$2:$F$5229,5,FALSE)</f>
        <v>Business Services - Finance &amp; Rates</v>
      </c>
      <c r="W2145" s="26"/>
      <c r="X2145">
        <v>8864</v>
      </c>
    </row>
    <row r="2146" spans="2:24" ht="15" thickBot="1" x14ac:dyDescent="0.35">
      <c r="B2146" s="57" t="s">
        <v>996</v>
      </c>
      <c r="C2146" s="57" t="s">
        <v>185</v>
      </c>
      <c r="D2146" s="193">
        <v>1480.0520000000001</v>
      </c>
      <c r="F2146" s="76">
        <f>IF(AND(LEFT($C2146,4)&lt;&gt;"8310")*OR(_xlfn.IFNA(MATCH(LEFT($B2146,8),Reference!$E:$E,0),0),(_xlfn.IFNA(MATCH(MID($B2146,5,4),Reference!$E:$E,0),0))),$D2146,)</f>
        <v>0</v>
      </c>
      <c r="G2146" s="76">
        <f t="shared" si="190"/>
        <v>0</v>
      </c>
      <c r="H2146" s="76">
        <f t="shared" si="191"/>
        <v>0</v>
      </c>
      <c r="I2146" s="194">
        <f>IF(AND(F2146=0,G2146=0,H2146=0,_xlfn.IFNA(MATCH(LEFT($B2146,8),Reference!$G:$G,0),0)),0,
IF(AND(F2146=0,G2146=0,H2146=0,_xlfn.IFNA(MATCH(LEFT($B2146,8),Reference!$H:$H,0),0)),$D2146,
IF(AND(F2146=0,G2146=0,H2146=0,_xlfn.IFNA(MATCH(LEFT($C2146,4),Reference!$H:$H,0),0)),$D2146,
IF((AND(F2146=0,G2146=0,H2146=0,(_xlfn.IFNA(MATCH(LEFT($B2146,4),Reference!$H:$H,0),0)))),$D2146,
IF(AND(F2146=0,G2146=0,H2146=0,_xlfn.IFNA(MATCH(MID($B2146,5,4),Reference!$H:$H,0),0),LEFT($C2146,4)&lt;&gt;"8865"),$D2146,0)))))</f>
        <v>0</v>
      </c>
      <c r="J2146" s="76">
        <f t="shared" si="192"/>
        <v>1480.0520000000001</v>
      </c>
      <c r="K2146" s="76">
        <f t="shared" si="193"/>
        <v>1480.0520000000001</v>
      </c>
      <c r="L2146" s="76">
        <f t="shared" si="194"/>
        <v>0</v>
      </c>
      <c r="M2146" s="14" t="str">
        <f>IFERROR(IFERROR(INDEX(Reference!$C:$C,MATCH(VALUE(LEFT(B2146,(FIND("-",B2146,1)-1))),Reference!$B:$B,0)),INDEX(Reference!$C:$C,MATCH((LEFT(B2146,(FIND("-",B2146,1)-1))),Reference!$B:$B,0))),IFERROR(IF(FIND("-",B2146),"Asset Management",""),""))</f>
        <v>Asset Management</v>
      </c>
      <c r="N2146" s="14" t="str">
        <f>_xlfn.IFNA(INDEX(Reference!$M:$N,MATCH($C2146,Reference!$M:$M,0),2),"Exclude")</f>
        <v>NonUnion Labor</v>
      </c>
      <c r="O2146" s="14" t="str">
        <f>VLOOKUP(X2146,'Department Detail'!$A$2:$F$5229,5,FALSE)</f>
        <v>Business Services - Finance &amp; Rates</v>
      </c>
      <c r="W2146" s="26"/>
      <c r="X2146">
        <v>8864</v>
      </c>
    </row>
    <row r="2147" spans="2:24" ht="15" thickBot="1" x14ac:dyDescent="0.35">
      <c r="B2147" s="57" t="s">
        <v>997</v>
      </c>
      <c r="C2147" s="57" t="s">
        <v>185</v>
      </c>
      <c r="D2147" s="193">
        <v>188849.49599999998</v>
      </c>
      <c r="F2147" s="76">
        <f>IF(AND(LEFT($C2147,4)&lt;&gt;"8310")*OR(_xlfn.IFNA(MATCH(LEFT($B2147,8),Reference!$E:$E,0),0),(_xlfn.IFNA(MATCH(MID($B2147,5,4),Reference!$E:$E,0),0))),$D2147,)</f>
        <v>0</v>
      </c>
      <c r="G2147" s="76">
        <f t="shared" si="190"/>
        <v>0</v>
      </c>
      <c r="H2147" s="76">
        <f t="shared" si="191"/>
        <v>0</v>
      </c>
      <c r="I2147" s="194">
        <f>IF(AND(F2147=0,G2147=0,H2147=0,_xlfn.IFNA(MATCH(LEFT($B2147,8),Reference!$G:$G,0),0)),0,
IF(AND(F2147=0,G2147=0,H2147=0,_xlfn.IFNA(MATCH(LEFT($B2147,8),Reference!$H:$H,0),0)),$D2147,
IF(AND(F2147=0,G2147=0,H2147=0,_xlfn.IFNA(MATCH(LEFT($C2147,4),Reference!$H:$H,0),0)),$D2147,
IF((AND(F2147=0,G2147=0,H2147=0,(_xlfn.IFNA(MATCH(LEFT($B2147,4),Reference!$H:$H,0),0)))),$D2147,
IF(AND(F2147=0,G2147=0,H2147=0,_xlfn.IFNA(MATCH(MID($B2147,5,4),Reference!$H:$H,0),0),LEFT($C2147,4)&lt;&gt;"8865"),$D2147,0)))))</f>
        <v>0</v>
      </c>
      <c r="J2147" s="76">
        <f t="shared" si="192"/>
        <v>188849.49599999998</v>
      </c>
      <c r="K2147" s="76">
        <f t="shared" si="193"/>
        <v>188849.49599999998</v>
      </c>
      <c r="L2147" s="76">
        <f t="shared" si="194"/>
        <v>0</v>
      </c>
      <c r="M2147" s="14" t="str">
        <f>IFERROR(IFERROR(INDEX(Reference!$C:$C,MATCH(VALUE(LEFT(B2147,(FIND("-",B2147,1)-1))),Reference!$B:$B,0)),INDEX(Reference!$C:$C,MATCH((LEFT(B2147,(FIND("-",B2147,1)-1))),Reference!$B:$B,0))),IFERROR(IF(FIND("-",B2147),"Asset Management",""),""))</f>
        <v>Asset Management</v>
      </c>
      <c r="N2147" s="14" t="str">
        <f>_xlfn.IFNA(INDEX(Reference!$M:$N,MATCH($C2147,Reference!$M:$M,0),2),"Exclude")</f>
        <v>NonUnion Labor</v>
      </c>
      <c r="O2147" s="14" t="str">
        <f>VLOOKUP(X2147,'Department Detail'!$A$2:$F$5229,5,FALSE)</f>
        <v>Business Services - Finance &amp; Rates</v>
      </c>
      <c r="W2147" s="26"/>
      <c r="X2147">
        <v>8864</v>
      </c>
    </row>
    <row r="2148" spans="2:24" ht="15" thickBot="1" x14ac:dyDescent="0.35">
      <c r="B2148" s="57" t="s">
        <v>997</v>
      </c>
      <c r="C2148" s="57" t="s">
        <v>202</v>
      </c>
      <c r="D2148" s="193">
        <v>162.82636363636362</v>
      </c>
      <c r="F2148" s="76">
        <f>IF(AND(LEFT($C2148,4)&lt;&gt;"8310")*OR(_xlfn.IFNA(MATCH(LEFT($B2148,8),Reference!$E:$E,0),0),(_xlfn.IFNA(MATCH(MID($B2148,5,4),Reference!$E:$E,0),0))),$D2148,)</f>
        <v>0</v>
      </c>
      <c r="G2148" s="76">
        <f t="shared" si="190"/>
        <v>0</v>
      </c>
      <c r="H2148" s="76">
        <f t="shared" si="191"/>
        <v>0</v>
      </c>
      <c r="I2148" s="194">
        <f>IF(AND(F2148=0,G2148=0,H2148=0,_xlfn.IFNA(MATCH(LEFT($B2148,8),Reference!$G:$G,0),0)),0,
IF(AND(F2148=0,G2148=0,H2148=0,_xlfn.IFNA(MATCH(LEFT($B2148,8),Reference!$H:$H,0),0)),$D2148,
IF(AND(F2148=0,G2148=0,H2148=0,_xlfn.IFNA(MATCH(LEFT($C2148,4),Reference!$H:$H,0),0)),$D2148,
IF((AND(F2148=0,G2148=0,H2148=0,(_xlfn.IFNA(MATCH(LEFT($B2148,4),Reference!$H:$H,0),0)))),$D2148,
IF(AND(F2148=0,G2148=0,H2148=0,_xlfn.IFNA(MATCH(MID($B2148,5,4),Reference!$H:$H,0),0),LEFT($C2148,4)&lt;&gt;"8865"),$D2148,0)))))</f>
        <v>0</v>
      </c>
      <c r="J2148" s="76">
        <f t="shared" si="192"/>
        <v>162.82636363636362</v>
      </c>
      <c r="K2148" s="76">
        <f t="shared" si="193"/>
        <v>162.82636363636362</v>
      </c>
      <c r="L2148" s="76">
        <f t="shared" si="194"/>
        <v>0</v>
      </c>
      <c r="M2148" s="14" t="str">
        <f>IFERROR(IFERROR(INDEX(Reference!$C:$C,MATCH(VALUE(LEFT(B2148,(FIND("-",B2148,1)-1))),Reference!$B:$B,0)),INDEX(Reference!$C:$C,MATCH((LEFT(B2148,(FIND("-",B2148,1)-1))),Reference!$B:$B,0))),IFERROR(IF(FIND("-",B2148),"Asset Management",""),""))</f>
        <v>Asset Management</v>
      </c>
      <c r="N2148" s="14" t="str">
        <f>_xlfn.IFNA(INDEX(Reference!$M:$N,MATCH($C2148,Reference!$M:$M,0),2),"Exclude")</f>
        <v>Nonlabor</v>
      </c>
      <c r="O2148" s="14" t="str">
        <f>VLOOKUP(X2148,'Department Detail'!$A$2:$F$5229,5,FALSE)</f>
        <v>Business Services - Finance &amp; Rates</v>
      </c>
      <c r="W2148" s="26"/>
      <c r="X2148">
        <v>8864</v>
      </c>
    </row>
    <row r="2149" spans="2:24" ht="15" thickBot="1" x14ac:dyDescent="0.35">
      <c r="B2149" s="57" t="s">
        <v>997</v>
      </c>
      <c r="C2149" s="57" t="s">
        <v>182</v>
      </c>
      <c r="D2149" s="193">
        <v>45.45454545454546</v>
      </c>
      <c r="F2149" s="76">
        <f>IF(AND(LEFT($C2149,4)&lt;&gt;"8310")*OR(_xlfn.IFNA(MATCH(LEFT($B2149,8),Reference!$E:$E,0),0),(_xlfn.IFNA(MATCH(MID($B2149,5,4),Reference!$E:$E,0),0))),$D2149,)</f>
        <v>0</v>
      </c>
      <c r="G2149" s="76">
        <f t="shared" si="190"/>
        <v>0</v>
      </c>
      <c r="H2149" s="76">
        <f t="shared" si="191"/>
        <v>0</v>
      </c>
      <c r="I2149" s="194">
        <f>IF(AND(F2149=0,G2149=0,H2149=0,_xlfn.IFNA(MATCH(LEFT($B2149,8),Reference!$G:$G,0),0)),0,
IF(AND(F2149=0,G2149=0,H2149=0,_xlfn.IFNA(MATCH(LEFT($B2149,8),Reference!$H:$H,0),0)),$D2149,
IF(AND(F2149=0,G2149=0,H2149=0,_xlfn.IFNA(MATCH(LEFT($C2149,4),Reference!$H:$H,0),0)),$D2149,
IF((AND(F2149=0,G2149=0,H2149=0,(_xlfn.IFNA(MATCH(LEFT($B2149,4),Reference!$H:$H,0),0)))),$D2149,
IF(AND(F2149=0,G2149=0,H2149=0,_xlfn.IFNA(MATCH(MID($B2149,5,4),Reference!$H:$H,0),0),LEFT($C2149,4)&lt;&gt;"8865"),$D2149,0)))))</f>
        <v>0</v>
      </c>
      <c r="J2149" s="76">
        <f t="shared" si="192"/>
        <v>45.45454545454546</v>
      </c>
      <c r="K2149" s="76">
        <f t="shared" si="193"/>
        <v>45.45454545454546</v>
      </c>
      <c r="L2149" s="76">
        <f t="shared" si="194"/>
        <v>0</v>
      </c>
      <c r="M2149" s="14" t="str">
        <f>IFERROR(IFERROR(INDEX(Reference!$C:$C,MATCH(VALUE(LEFT(B2149,(FIND("-",B2149,1)-1))),Reference!$B:$B,0)),INDEX(Reference!$C:$C,MATCH((LEFT(B2149,(FIND("-",B2149,1)-1))),Reference!$B:$B,0))),IFERROR(IF(FIND("-",B2149),"Asset Management",""),""))</f>
        <v>Asset Management</v>
      </c>
      <c r="N2149" s="14" t="str">
        <f>_xlfn.IFNA(INDEX(Reference!$M:$N,MATCH($C2149,Reference!$M:$M,0),2),"Exclude")</f>
        <v>Nonlabor</v>
      </c>
      <c r="O2149" s="14" t="str">
        <f>VLOOKUP(X2149,'Department Detail'!$A$2:$F$5229,5,FALSE)</f>
        <v>Business Services - Finance &amp; Rates</v>
      </c>
      <c r="W2149" s="26"/>
      <c r="X2149">
        <v>8864</v>
      </c>
    </row>
    <row r="2150" spans="2:24" ht="15" thickBot="1" x14ac:dyDescent="0.35">
      <c r="B2150" s="57" t="s">
        <v>997</v>
      </c>
      <c r="C2150" s="57" t="s">
        <v>257</v>
      </c>
      <c r="D2150" s="193">
        <v>31268.05</v>
      </c>
      <c r="F2150" s="76">
        <f>IF(AND(LEFT($C2150,4)&lt;&gt;"8310")*OR(_xlfn.IFNA(MATCH(LEFT($B2150,8),Reference!$E:$E,0),0),(_xlfn.IFNA(MATCH(MID($B2150,5,4),Reference!$E:$E,0),0))),$D2150,)</f>
        <v>0</v>
      </c>
      <c r="G2150" s="76">
        <f t="shared" si="190"/>
        <v>0</v>
      </c>
      <c r="H2150" s="76">
        <f t="shared" si="191"/>
        <v>0</v>
      </c>
      <c r="I2150" s="194">
        <f>IF(AND(F2150=0,G2150=0,H2150=0,_xlfn.IFNA(MATCH(LEFT($B2150,8),Reference!$G:$G,0),0)),0,
IF(AND(F2150=0,G2150=0,H2150=0,_xlfn.IFNA(MATCH(LEFT($B2150,8),Reference!$H:$H,0),0)),$D2150,
IF(AND(F2150=0,G2150=0,H2150=0,_xlfn.IFNA(MATCH(LEFT($C2150,4),Reference!$H:$H,0),0)),$D2150,
IF((AND(F2150=0,G2150=0,H2150=0,(_xlfn.IFNA(MATCH(LEFT($B2150,4),Reference!$H:$H,0),0)))),$D2150,
IF(AND(F2150=0,G2150=0,H2150=0,_xlfn.IFNA(MATCH(MID($B2150,5,4),Reference!$H:$H,0),0),LEFT($C2150,4)&lt;&gt;"8865"),$D2150,0)))))</f>
        <v>0</v>
      </c>
      <c r="J2150" s="76">
        <f t="shared" si="192"/>
        <v>31268.05</v>
      </c>
      <c r="K2150" s="76">
        <f t="shared" si="193"/>
        <v>31268.05</v>
      </c>
      <c r="L2150" s="76">
        <f t="shared" si="194"/>
        <v>0</v>
      </c>
      <c r="M2150" s="14" t="str">
        <f>IFERROR(IFERROR(INDEX(Reference!$C:$C,MATCH(VALUE(LEFT(B2150,(FIND("-",B2150,1)-1))),Reference!$B:$B,0)),INDEX(Reference!$C:$C,MATCH((LEFT(B2150,(FIND("-",B2150,1)-1))),Reference!$B:$B,0))),IFERROR(IF(FIND("-",B2150),"Asset Management",""),""))</f>
        <v>Asset Management</v>
      </c>
      <c r="N2150" s="14" t="str">
        <f>_xlfn.IFNA(INDEX(Reference!$M:$N,MATCH($C2150,Reference!$M:$M,0),2),"Exclude")</f>
        <v>Exclude</v>
      </c>
      <c r="O2150" s="14" t="str">
        <f>VLOOKUP(X2150,'Department Detail'!$A$2:$F$5229,5,FALSE)</f>
        <v>Business Services - Finance &amp; Rates</v>
      </c>
      <c r="W2150" s="26"/>
      <c r="X2150">
        <v>8864</v>
      </c>
    </row>
    <row r="2151" spans="2:24" ht="15" thickBot="1" x14ac:dyDescent="0.35">
      <c r="B2151" s="57" t="s">
        <v>997</v>
      </c>
      <c r="C2151" s="57" t="s">
        <v>188</v>
      </c>
      <c r="D2151" s="193">
        <v>54</v>
      </c>
      <c r="F2151" s="76">
        <f>IF(AND(LEFT($C2151,4)&lt;&gt;"8310")*OR(_xlfn.IFNA(MATCH(LEFT($B2151,8),Reference!$E:$E,0),0),(_xlfn.IFNA(MATCH(MID($B2151,5,4),Reference!$E:$E,0),0))),$D2151,)</f>
        <v>0</v>
      </c>
      <c r="G2151" s="76">
        <f t="shared" si="190"/>
        <v>0</v>
      </c>
      <c r="H2151" s="76">
        <f t="shared" si="191"/>
        <v>0</v>
      </c>
      <c r="I2151" s="194">
        <f>IF(AND(F2151=0,G2151=0,H2151=0,_xlfn.IFNA(MATCH(LEFT($B2151,8),Reference!$G:$G,0),0)),0,
IF(AND(F2151=0,G2151=0,H2151=0,_xlfn.IFNA(MATCH(LEFT($B2151,8),Reference!$H:$H,0),0)),$D2151,
IF(AND(F2151=0,G2151=0,H2151=0,_xlfn.IFNA(MATCH(LEFT($C2151,4),Reference!$H:$H,0),0)),$D2151,
IF((AND(F2151=0,G2151=0,H2151=0,(_xlfn.IFNA(MATCH(LEFT($B2151,4),Reference!$H:$H,0),0)))),$D2151,
IF(AND(F2151=0,G2151=0,H2151=0,_xlfn.IFNA(MATCH(MID($B2151,5,4),Reference!$H:$H,0),0),LEFT($C2151,4)&lt;&gt;"8865"),$D2151,0)))))</f>
        <v>0</v>
      </c>
      <c r="J2151" s="76">
        <f t="shared" si="192"/>
        <v>54</v>
      </c>
      <c r="K2151" s="76">
        <f t="shared" si="193"/>
        <v>54</v>
      </c>
      <c r="L2151" s="76">
        <f t="shared" si="194"/>
        <v>0</v>
      </c>
      <c r="M2151" s="14" t="str">
        <f>IFERROR(IFERROR(INDEX(Reference!$C:$C,MATCH(VALUE(LEFT(B2151,(FIND("-",B2151,1)-1))),Reference!$B:$B,0)),INDEX(Reference!$C:$C,MATCH((LEFT(B2151,(FIND("-",B2151,1)-1))),Reference!$B:$B,0))),IFERROR(IF(FIND("-",B2151),"Asset Management",""),""))</f>
        <v>Asset Management</v>
      </c>
      <c r="N2151" s="14" t="str">
        <f>_xlfn.IFNA(INDEX(Reference!$M:$N,MATCH($C2151,Reference!$M:$M,0),2),"Exclude")</f>
        <v>NonUnion Labor</v>
      </c>
      <c r="O2151" s="14" t="str">
        <f>VLOOKUP(X2151,'Department Detail'!$A$2:$F$5229,5,FALSE)</f>
        <v>Business Services - Finance &amp; Rates</v>
      </c>
      <c r="W2151" s="26"/>
      <c r="X2151">
        <v>8864</v>
      </c>
    </row>
    <row r="2152" spans="2:24" ht="15" thickBot="1" x14ac:dyDescent="0.35">
      <c r="B2152" s="57" t="s">
        <v>998</v>
      </c>
      <c r="C2152" s="57" t="s">
        <v>185</v>
      </c>
      <c r="D2152" s="193">
        <v>15627.878000000001</v>
      </c>
      <c r="F2152" s="76">
        <f>IF(AND(LEFT($C2152,4)&lt;&gt;"8310")*OR(_xlfn.IFNA(MATCH(LEFT($B2152,8),Reference!$E:$E,0),0),(_xlfn.IFNA(MATCH(MID($B2152,5,4),Reference!$E:$E,0),0))),$D2152,)</f>
        <v>0</v>
      </c>
      <c r="G2152" s="76">
        <f t="shared" si="190"/>
        <v>0</v>
      </c>
      <c r="H2152" s="76">
        <f t="shared" si="191"/>
        <v>0</v>
      </c>
      <c r="I2152" s="194">
        <f>IF(AND(F2152=0,G2152=0,H2152=0,_xlfn.IFNA(MATCH(LEFT($B2152,8),Reference!$G:$G,0),0)),0,
IF(AND(F2152=0,G2152=0,H2152=0,_xlfn.IFNA(MATCH(LEFT($B2152,8),Reference!$H:$H,0),0)),$D2152,
IF(AND(F2152=0,G2152=0,H2152=0,_xlfn.IFNA(MATCH(LEFT($C2152,4),Reference!$H:$H,0),0)),$D2152,
IF((AND(F2152=0,G2152=0,H2152=0,(_xlfn.IFNA(MATCH(LEFT($B2152,4),Reference!$H:$H,0),0)))),$D2152,
IF(AND(F2152=0,G2152=0,H2152=0,_xlfn.IFNA(MATCH(MID($B2152,5,4),Reference!$H:$H,0),0),LEFT($C2152,4)&lt;&gt;"8865"),$D2152,0)))))</f>
        <v>0</v>
      </c>
      <c r="J2152" s="76">
        <f t="shared" si="192"/>
        <v>15627.878000000001</v>
      </c>
      <c r="K2152" s="76">
        <f t="shared" si="193"/>
        <v>15627.878000000001</v>
      </c>
      <c r="L2152" s="76">
        <f t="shared" si="194"/>
        <v>0</v>
      </c>
      <c r="M2152" s="14" t="str">
        <f>IFERROR(IFERROR(INDEX(Reference!$C:$C,MATCH(VALUE(LEFT(B2152,(FIND("-",B2152,1)-1))),Reference!$B:$B,0)),INDEX(Reference!$C:$C,MATCH((LEFT(B2152,(FIND("-",B2152,1)-1))),Reference!$B:$B,0))),IFERROR(IF(FIND("-",B2152),"Asset Management",""),""))</f>
        <v>Asset Management</v>
      </c>
      <c r="N2152" s="14" t="str">
        <f>_xlfn.IFNA(INDEX(Reference!$M:$N,MATCH($C2152,Reference!$M:$M,0),2),"Exclude")</f>
        <v>NonUnion Labor</v>
      </c>
      <c r="O2152" s="14" t="str">
        <f>VLOOKUP(X2152,'Department Detail'!$A$2:$F$5229,5,FALSE)</f>
        <v>Business Services - Finance &amp; Rates</v>
      </c>
      <c r="W2152" s="26"/>
      <c r="X2152">
        <v>8864</v>
      </c>
    </row>
    <row r="2153" spans="2:24" ht="15" thickBot="1" x14ac:dyDescent="0.35">
      <c r="B2153" s="57" t="s">
        <v>999</v>
      </c>
      <c r="C2153" s="57" t="s">
        <v>190</v>
      </c>
      <c r="D2153" s="193">
        <v>13573.41</v>
      </c>
      <c r="F2153" s="76">
        <f>IF(AND(LEFT($C2153,4)&lt;&gt;"8310")*OR(_xlfn.IFNA(MATCH(LEFT($B2153,8),Reference!$E:$E,0),0),(_xlfn.IFNA(MATCH(MID($B2153,5,4),Reference!$E:$E,0),0))),$D2153,)</f>
        <v>0</v>
      </c>
      <c r="G2153" s="76">
        <f t="shared" si="190"/>
        <v>0</v>
      </c>
      <c r="H2153" s="76">
        <f t="shared" si="191"/>
        <v>0</v>
      </c>
      <c r="I2153" s="194">
        <f>IF(AND(F2153=0,G2153=0,H2153=0,_xlfn.IFNA(MATCH(LEFT($B2153,8),Reference!$G:$G,0),0)),0,
IF(AND(F2153=0,G2153=0,H2153=0,_xlfn.IFNA(MATCH(LEFT($B2153,8),Reference!$H:$H,0),0)),$D2153,
IF(AND(F2153=0,G2153=0,H2153=0,_xlfn.IFNA(MATCH(LEFT($C2153,4),Reference!$H:$H,0),0)),$D2153,
IF((AND(F2153=0,G2153=0,H2153=0,(_xlfn.IFNA(MATCH(LEFT($B2153,4),Reference!$H:$H,0),0)))),$D2153,
IF(AND(F2153=0,G2153=0,H2153=0,_xlfn.IFNA(MATCH(MID($B2153,5,4),Reference!$H:$H,0),0),LEFT($C2153,4)&lt;&gt;"8865"),$D2153,0)))))</f>
        <v>0</v>
      </c>
      <c r="J2153" s="76">
        <f t="shared" si="192"/>
        <v>13573.41</v>
      </c>
      <c r="K2153" s="76">
        <f t="shared" si="193"/>
        <v>13573.41</v>
      </c>
      <c r="L2153" s="76">
        <f t="shared" si="194"/>
        <v>0</v>
      </c>
      <c r="M2153" s="14" t="str">
        <f>IFERROR(IFERROR(INDEX(Reference!$C:$C,MATCH(VALUE(LEFT(B2153,(FIND("-",B2153,1)-1))),Reference!$B:$B,0)),INDEX(Reference!$C:$C,MATCH((LEFT(B2153,(FIND("-",B2153,1)-1))),Reference!$B:$B,0))),IFERROR(IF(FIND("-",B2153),"Asset Management",""),""))</f>
        <v>Asset Management</v>
      </c>
      <c r="N2153" s="14" t="str">
        <f>_xlfn.IFNA(INDEX(Reference!$M:$N,MATCH($C2153,Reference!$M:$M,0),2),"Exclude")</f>
        <v>Nonlabor</v>
      </c>
      <c r="O2153" s="14" t="str">
        <f>VLOOKUP(X2153,'Department Detail'!$A$2:$F$5229,5,FALSE)</f>
        <v>Business Services - Finance &amp; Rates</v>
      </c>
      <c r="W2153" s="26"/>
      <c r="X2153">
        <v>8864</v>
      </c>
    </row>
    <row r="2154" spans="2:24" ht="15" thickBot="1" x14ac:dyDescent="0.35">
      <c r="B2154" s="57" t="s">
        <v>999</v>
      </c>
      <c r="C2154" s="57" t="s">
        <v>185</v>
      </c>
      <c r="D2154" s="193">
        <v>21988.254000000001</v>
      </c>
      <c r="F2154" s="76">
        <f>IF(AND(LEFT($C2154,4)&lt;&gt;"8310")*OR(_xlfn.IFNA(MATCH(LEFT($B2154,8),Reference!$E:$E,0),0),(_xlfn.IFNA(MATCH(MID($B2154,5,4),Reference!$E:$E,0),0))),$D2154,)</f>
        <v>0</v>
      </c>
      <c r="G2154" s="76">
        <f t="shared" si="190"/>
        <v>0</v>
      </c>
      <c r="H2154" s="76">
        <f t="shared" si="191"/>
        <v>0</v>
      </c>
      <c r="I2154" s="194">
        <f>IF(AND(F2154=0,G2154=0,H2154=0,_xlfn.IFNA(MATCH(LEFT($B2154,8),Reference!$G:$G,0),0)),0,
IF(AND(F2154=0,G2154=0,H2154=0,_xlfn.IFNA(MATCH(LEFT($B2154,8),Reference!$H:$H,0),0)),$D2154,
IF(AND(F2154=0,G2154=0,H2154=0,_xlfn.IFNA(MATCH(LEFT($C2154,4),Reference!$H:$H,0),0)),$D2154,
IF((AND(F2154=0,G2154=0,H2154=0,(_xlfn.IFNA(MATCH(LEFT($B2154,4),Reference!$H:$H,0),0)))),$D2154,
IF(AND(F2154=0,G2154=0,H2154=0,_xlfn.IFNA(MATCH(MID($B2154,5,4),Reference!$H:$H,0),0),LEFT($C2154,4)&lt;&gt;"8865"),$D2154,0)))))</f>
        <v>0</v>
      </c>
      <c r="J2154" s="76">
        <f t="shared" si="192"/>
        <v>21988.254000000001</v>
      </c>
      <c r="K2154" s="76">
        <f t="shared" si="193"/>
        <v>21988.254000000001</v>
      </c>
      <c r="L2154" s="76">
        <f t="shared" si="194"/>
        <v>0</v>
      </c>
      <c r="M2154" s="14" t="str">
        <f>IFERROR(IFERROR(INDEX(Reference!$C:$C,MATCH(VALUE(LEFT(B2154,(FIND("-",B2154,1)-1))),Reference!$B:$B,0)),INDEX(Reference!$C:$C,MATCH((LEFT(B2154,(FIND("-",B2154,1)-1))),Reference!$B:$B,0))),IFERROR(IF(FIND("-",B2154),"Asset Management",""),""))</f>
        <v>Asset Management</v>
      </c>
      <c r="N2154" s="14" t="str">
        <f>_xlfn.IFNA(INDEX(Reference!$M:$N,MATCH($C2154,Reference!$M:$M,0),2),"Exclude")</f>
        <v>NonUnion Labor</v>
      </c>
      <c r="O2154" s="14" t="str">
        <f>VLOOKUP(X2154,'Department Detail'!$A$2:$F$5229,5,FALSE)</f>
        <v>Business Services - Finance &amp; Rates</v>
      </c>
      <c r="W2154" s="26"/>
      <c r="X2154">
        <v>8864</v>
      </c>
    </row>
    <row r="2155" spans="2:24" ht="15" thickBot="1" x14ac:dyDescent="0.35">
      <c r="B2155" s="57" t="s">
        <v>999</v>
      </c>
      <c r="C2155" s="57" t="s">
        <v>201</v>
      </c>
      <c r="D2155" s="193">
        <v>1370</v>
      </c>
      <c r="F2155" s="76">
        <f>IF(AND(LEFT($C2155,4)&lt;&gt;"8310")*OR(_xlfn.IFNA(MATCH(LEFT($B2155,8),Reference!$E:$E,0),0),(_xlfn.IFNA(MATCH(MID($B2155,5,4),Reference!$E:$E,0),0))),$D2155,)</f>
        <v>0</v>
      </c>
      <c r="G2155" s="76">
        <f t="shared" si="190"/>
        <v>0</v>
      </c>
      <c r="H2155" s="76">
        <f t="shared" si="191"/>
        <v>0</v>
      </c>
      <c r="I2155" s="194">
        <f>IF(AND(F2155=0,G2155=0,H2155=0,_xlfn.IFNA(MATCH(LEFT($B2155,8),Reference!$G:$G,0),0)),0,
IF(AND(F2155=0,G2155=0,H2155=0,_xlfn.IFNA(MATCH(LEFT($B2155,8),Reference!$H:$H,0),0)),$D2155,
IF(AND(F2155=0,G2155=0,H2155=0,_xlfn.IFNA(MATCH(LEFT($C2155,4),Reference!$H:$H,0),0)),$D2155,
IF((AND(F2155=0,G2155=0,H2155=0,(_xlfn.IFNA(MATCH(LEFT($B2155,4),Reference!$H:$H,0),0)))),$D2155,
IF(AND(F2155=0,G2155=0,H2155=0,_xlfn.IFNA(MATCH(MID($B2155,5,4),Reference!$H:$H,0),0),LEFT($C2155,4)&lt;&gt;"8865"),$D2155,0)))))</f>
        <v>0</v>
      </c>
      <c r="J2155" s="76">
        <f t="shared" si="192"/>
        <v>1370</v>
      </c>
      <c r="K2155" s="76">
        <f t="shared" si="193"/>
        <v>1370</v>
      </c>
      <c r="L2155" s="76">
        <f t="shared" si="194"/>
        <v>0</v>
      </c>
      <c r="M2155" s="14" t="str">
        <f>IFERROR(IFERROR(INDEX(Reference!$C:$C,MATCH(VALUE(LEFT(B2155,(FIND("-",B2155,1)-1))),Reference!$B:$B,0)),INDEX(Reference!$C:$C,MATCH((LEFT(B2155,(FIND("-",B2155,1)-1))),Reference!$B:$B,0))),IFERROR(IF(FIND("-",B2155),"Asset Management",""),""))</f>
        <v>Asset Management</v>
      </c>
      <c r="N2155" s="14" t="str">
        <f>_xlfn.IFNA(INDEX(Reference!$M:$N,MATCH($C2155,Reference!$M:$M,0),2),"Exclude")</f>
        <v>Nonlabor</v>
      </c>
      <c r="O2155" s="14" t="str">
        <f>VLOOKUP(X2155,'Department Detail'!$A$2:$F$5229,5,FALSE)</f>
        <v>Business Services - Finance &amp; Rates</v>
      </c>
      <c r="W2155" s="26"/>
      <c r="X2155">
        <v>8864</v>
      </c>
    </row>
    <row r="2156" spans="2:24" ht="15" thickBot="1" x14ac:dyDescent="0.35">
      <c r="B2156" s="57" t="s">
        <v>999</v>
      </c>
      <c r="C2156" s="57" t="s">
        <v>202</v>
      </c>
      <c r="D2156" s="193">
        <v>1047.52</v>
      </c>
      <c r="F2156" s="76">
        <f>IF(AND(LEFT($C2156,4)&lt;&gt;"8310")*OR(_xlfn.IFNA(MATCH(LEFT($B2156,8),Reference!$E:$E,0),0),(_xlfn.IFNA(MATCH(MID($B2156,5,4),Reference!$E:$E,0),0))),$D2156,)</f>
        <v>0</v>
      </c>
      <c r="G2156" s="76">
        <f t="shared" si="190"/>
        <v>0</v>
      </c>
      <c r="H2156" s="76">
        <f t="shared" si="191"/>
        <v>0</v>
      </c>
      <c r="I2156" s="194">
        <f>IF(AND(F2156=0,G2156=0,H2156=0,_xlfn.IFNA(MATCH(LEFT($B2156,8),Reference!$G:$G,0),0)),0,
IF(AND(F2156=0,G2156=0,H2156=0,_xlfn.IFNA(MATCH(LEFT($B2156,8),Reference!$H:$H,0),0)),$D2156,
IF(AND(F2156=0,G2156=0,H2156=0,_xlfn.IFNA(MATCH(LEFT($C2156,4),Reference!$H:$H,0),0)),$D2156,
IF((AND(F2156=0,G2156=0,H2156=0,(_xlfn.IFNA(MATCH(LEFT($B2156,4),Reference!$H:$H,0),0)))),$D2156,
IF(AND(F2156=0,G2156=0,H2156=0,_xlfn.IFNA(MATCH(MID($B2156,5,4),Reference!$H:$H,0),0),LEFT($C2156,4)&lt;&gt;"8865"),$D2156,0)))))</f>
        <v>0</v>
      </c>
      <c r="J2156" s="76">
        <f t="shared" si="192"/>
        <v>1047.52</v>
      </c>
      <c r="K2156" s="76">
        <f t="shared" si="193"/>
        <v>1047.52</v>
      </c>
      <c r="L2156" s="76">
        <f t="shared" si="194"/>
        <v>0</v>
      </c>
      <c r="M2156" s="14" t="str">
        <f>IFERROR(IFERROR(INDEX(Reference!$C:$C,MATCH(VALUE(LEFT(B2156,(FIND("-",B2156,1)-1))),Reference!$B:$B,0)),INDEX(Reference!$C:$C,MATCH((LEFT(B2156,(FIND("-",B2156,1)-1))),Reference!$B:$B,0))),IFERROR(IF(FIND("-",B2156),"Asset Management",""),""))</f>
        <v>Asset Management</v>
      </c>
      <c r="N2156" s="14" t="str">
        <f>_xlfn.IFNA(INDEX(Reference!$M:$N,MATCH($C2156,Reference!$M:$M,0),2),"Exclude")</f>
        <v>Nonlabor</v>
      </c>
      <c r="O2156" s="14" t="str">
        <f>VLOOKUP(X2156,'Department Detail'!$A$2:$F$5229,5,FALSE)</f>
        <v>Business Services - Finance &amp; Rates</v>
      </c>
      <c r="W2156" s="26"/>
      <c r="X2156">
        <v>8864</v>
      </c>
    </row>
    <row r="2157" spans="2:24" ht="15" thickBot="1" x14ac:dyDescent="0.35">
      <c r="B2157" s="57" t="s">
        <v>999</v>
      </c>
      <c r="C2157" s="57" t="s">
        <v>215</v>
      </c>
      <c r="D2157" s="193">
        <v>45.45454545454546</v>
      </c>
      <c r="F2157" s="76">
        <f>IF(AND(LEFT($C2157,4)&lt;&gt;"8310")*OR(_xlfn.IFNA(MATCH(LEFT($B2157,8),Reference!$E:$E,0),0),(_xlfn.IFNA(MATCH(MID($B2157,5,4),Reference!$E:$E,0),0))),$D2157,)</f>
        <v>0</v>
      </c>
      <c r="G2157" s="76">
        <f t="shared" si="190"/>
        <v>0</v>
      </c>
      <c r="H2157" s="76">
        <f t="shared" si="191"/>
        <v>0</v>
      </c>
      <c r="I2157" s="194">
        <f>IF(AND(F2157=0,G2157=0,H2157=0,_xlfn.IFNA(MATCH(LEFT($B2157,8),Reference!$G:$G,0),0)),0,
IF(AND(F2157=0,G2157=0,H2157=0,_xlfn.IFNA(MATCH(LEFT($B2157,8),Reference!$H:$H,0),0)),$D2157,
IF(AND(F2157=0,G2157=0,H2157=0,_xlfn.IFNA(MATCH(LEFT($C2157,4),Reference!$H:$H,0),0)),$D2157,
IF((AND(F2157=0,G2157=0,H2157=0,(_xlfn.IFNA(MATCH(LEFT($B2157,4),Reference!$H:$H,0),0)))),$D2157,
IF(AND(F2157=0,G2157=0,H2157=0,_xlfn.IFNA(MATCH(MID($B2157,5,4),Reference!$H:$H,0),0),LEFT($C2157,4)&lt;&gt;"8865"),$D2157,0)))))</f>
        <v>0</v>
      </c>
      <c r="J2157" s="76">
        <f t="shared" si="192"/>
        <v>45.45454545454546</v>
      </c>
      <c r="K2157" s="76">
        <f t="shared" si="193"/>
        <v>45.45454545454546</v>
      </c>
      <c r="L2157" s="76">
        <f t="shared" si="194"/>
        <v>0</v>
      </c>
      <c r="M2157" s="14" t="str">
        <f>IFERROR(IFERROR(INDEX(Reference!$C:$C,MATCH(VALUE(LEFT(B2157,(FIND("-",B2157,1)-1))),Reference!$B:$B,0)),INDEX(Reference!$C:$C,MATCH((LEFT(B2157,(FIND("-",B2157,1)-1))),Reference!$B:$B,0))),IFERROR(IF(FIND("-",B2157),"Asset Management",""),""))</f>
        <v>Asset Management</v>
      </c>
      <c r="N2157" s="14" t="str">
        <f>_xlfn.IFNA(INDEX(Reference!$M:$N,MATCH($C2157,Reference!$M:$M,0),2),"Exclude")</f>
        <v>Exclude</v>
      </c>
      <c r="O2157" s="14" t="str">
        <f>VLOOKUP(X2157,'Department Detail'!$A$2:$F$5229,5,FALSE)</f>
        <v>Business Services - Finance &amp; Rates</v>
      </c>
      <c r="W2157" s="26"/>
      <c r="X2157">
        <v>8864</v>
      </c>
    </row>
    <row r="2158" spans="2:24" ht="15" thickBot="1" x14ac:dyDescent="0.35">
      <c r="B2158" s="57" t="s">
        <v>999</v>
      </c>
      <c r="C2158" s="57" t="s">
        <v>254</v>
      </c>
      <c r="D2158" s="193">
        <v>182.52</v>
      </c>
      <c r="F2158" s="76">
        <f>IF(AND(LEFT($C2158,4)&lt;&gt;"8310")*OR(_xlfn.IFNA(MATCH(LEFT($B2158,8),Reference!$E:$E,0),0),(_xlfn.IFNA(MATCH(MID($B2158,5,4),Reference!$E:$E,0),0))),$D2158,)</f>
        <v>0</v>
      </c>
      <c r="G2158" s="76">
        <f t="shared" si="190"/>
        <v>0</v>
      </c>
      <c r="H2158" s="76">
        <f t="shared" si="191"/>
        <v>0</v>
      </c>
      <c r="I2158" s="194">
        <f>IF(AND(F2158=0,G2158=0,H2158=0,_xlfn.IFNA(MATCH(LEFT($B2158,8),Reference!$G:$G,0),0)),0,
IF(AND(F2158=0,G2158=0,H2158=0,_xlfn.IFNA(MATCH(LEFT($B2158,8),Reference!$H:$H,0),0)),$D2158,
IF(AND(F2158=0,G2158=0,H2158=0,_xlfn.IFNA(MATCH(LEFT($C2158,4),Reference!$H:$H,0),0)),$D2158,
IF((AND(F2158=0,G2158=0,H2158=0,(_xlfn.IFNA(MATCH(LEFT($B2158,4),Reference!$H:$H,0),0)))),$D2158,
IF(AND(F2158=0,G2158=0,H2158=0,_xlfn.IFNA(MATCH(MID($B2158,5,4),Reference!$H:$H,0),0),LEFT($C2158,4)&lt;&gt;"8865"),$D2158,0)))))</f>
        <v>0</v>
      </c>
      <c r="J2158" s="76">
        <f t="shared" si="192"/>
        <v>182.52</v>
      </c>
      <c r="K2158" s="76">
        <f t="shared" si="193"/>
        <v>182.52</v>
      </c>
      <c r="L2158" s="76">
        <f t="shared" si="194"/>
        <v>0</v>
      </c>
      <c r="M2158" s="14" t="str">
        <f>IFERROR(IFERROR(INDEX(Reference!$C:$C,MATCH(VALUE(LEFT(B2158,(FIND("-",B2158,1)-1))),Reference!$B:$B,0)),INDEX(Reference!$C:$C,MATCH((LEFT(B2158,(FIND("-",B2158,1)-1))),Reference!$B:$B,0))),IFERROR(IF(FIND("-",B2158),"Asset Management",""),""))</f>
        <v>Asset Management</v>
      </c>
      <c r="N2158" s="14" t="str">
        <f>_xlfn.IFNA(INDEX(Reference!$M:$N,MATCH($C2158,Reference!$M:$M,0),2),"Exclude")</f>
        <v>Nonlabor</v>
      </c>
      <c r="O2158" s="14" t="str">
        <f>VLOOKUP(X2158,'Department Detail'!$A$2:$F$5229,5,FALSE)</f>
        <v>Business Services - Finance &amp; Rates</v>
      </c>
      <c r="W2158" s="26"/>
      <c r="X2158">
        <v>8864</v>
      </c>
    </row>
    <row r="2159" spans="2:24" ht="15" thickBot="1" x14ac:dyDescent="0.35">
      <c r="B2159" s="57" t="s">
        <v>1000</v>
      </c>
      <c r="C2159" s="57" t="s">
        <v>185</v>
      </c>
      <c r="D2159" s="193">
        <v>170374.83800000002</v>
      </c>
      <c r="F2159" s="76">
        <f>IF(AND(LEFT($C2159,4)&lt;&gt;"8310")*OR(_xlfn.IFNA(MATCH(LEFT($B2159,8),Reference!$E:$E,0),0),(_xlfn.IFNA(MATCH(MID($B2159,5,4),Reference!$E:$E,0),0))),$D2159,)</f>
        <v>170374.83800000002</v>
      </c>
      <c r="G2159" s="76">
        <f t="shared" si="190"/>
        <v>0</v>
      </c>
      <c r="H2159" s="76">
        <f t="shared" si="191"/>
        <v>0</v>
      </c>
      <c r="I2159" s="194">
        <f>IF(AND(F2159=0,G2159=0,H2159=0,_xlfn.IFNA(MATCH(LEFT($B2159,8),Reference!$G:$G,0),0)),0,
IF(AND(F2159=0,G2159=0,H2159=0,_xlfn.IFNA(MATCH(LEFT($B2159,8),Reference!$H:$H,0),0)),$D2159,
IF(AND(F2159=0,G2159=0,H2159=0,_xlfn.IFNA(MATCH(LEFT($C2159,4),Reference!$H:$H,0),0)),$D2159,
IF((AND(F2159=0,G2159=0,H2159=0,(_xlfn.IFNA(MATCH(LEFT($B2159,4),Reference!$H:$H,0),0)))),$D2159,
IF(AND(F2159=0,G2159=0,H2159=0,_xlfn.IFNA(MATCH(MID($B2159,5,4),Reference!$H:$H,0),0),LEFT($C2159,4)&lt;&gt;"8865"),$D2159,0)))))</f>
        <v>0</v>
      </c>
      <c r="J2159" s="76">
        <f t="shared" si="192"/>
        <v>0</v>
      </c>
      <c r="K2159" s="76">
        <f t="shared" si="193"/>
        <v>170374.83800000002</v>
      </c>
      <c r="L2159" s="76">
        <f t="shared" si="194"/>
        <v>0</v>
      </c>
      <c r="M2159" s="14" t="str">
        <f>IFERROR(IFERROR(INDEX(Reference!$C:$C,MATCH(VALUE(LEFT(B2159,(FIND("-",B2159,1)-1))),Reference!$B:$B,0)),INDEX(Reference!$C:$C,MATCH((LEFT(B2159,(FIND("-",B2159,1)-1))),Reference!$B:$B,0))),IFERROR(IF(FIND("-",B2159),"Asset Management",""),""))</f>
        <v>Asset Management</v>
      </c>
      <c r="N2159" s="14" t="str">
        <f>_xlfn.IFNA(INDEX(Reference!$M:$N,MATCH($C2159,Reference!$M:$M,0),2),"Exclude")</f>
        <v>NonUnion Labor</v>
      </c>
      <c r="O2159" s="14" t="str">
        <f>VLOOKUP(X2159,'Department Detail'!$A$2:$F$5229,5,FALSE)</f>
        <v>Business Services - Finance &amp; Rates</v>
      </c>
      <c r="W2159" s="26"/>
      <c r="X2159">
        <v>9042</v>
      </c>
    </row>
    <row r="2160" spans="2:24" ht="15" thickBot="1" x14ac:dyDescent="0.35">
      <c r="B2160" s="57" t="s">
        <v>1001</v>
      </c>
      <c r="C2160" s="57" t="s">
        <v>185</v>
      </c>
      <c r="D2160" s="193">
        <v>11981.504000000001</v>
      </c>
      <c r="F2160" s="76">
        <f>IF(AND(LEFT($C2160,4)&lt;&gt;"8310")*OR(_xlfn.IFNA(MATCH(LEFT($B2160,8),Reference!$E:$E,0),0),(_xlfn.IFNA(MATCH(MID($B2160,5,4),Reference!$E:$E,0),0))),$D2160,)</f>
        <v>0</v>
      </c>
      <c r="G2160" s="76">
        <f t="shared" si="190"/>
        <v>0</v>
      </c>
      <c r="H2160" s="76">
        <f t="shared" si="191"/>
        <v>0</v>
      </c>
      <c r="I2160" s="194">
        <f>IF(AND(F2160=0,G2160=0,H2160=0,_xlfn.IFNA(MATCH(LEFT($B2160,8),Reference!$G:$G,0),0)),0,
IF(AND(F2160=0,G2160=0,H2160=0,_xlfn.IFNA(MATCH(LEFT($B2160,8),Reference!$H:$H,0),0)),$D2160,
IF(AND(F2160=0,G2160=0,H2160=0,_xlfn.IFNA(MATCH(LEFT($C2160,4),Reference!$H:$H,0),0)),$D2160,
IF((AND(F2160=0,G2160=0,H2160=0,(_xlfn.IFNA(MATCH(LEFT($B2160,4),Reference!$H:$H,0),0)))),$D2160,
IF(AND(F2160=0,G2160=0,H2160=0,_xlfn.IFNA(MATCH(MID($B2160,5,4),Reference!$H:$H,0),0),LEFT($C2160,4)&lt;&gt;"8865"),$D2160,0)))))</f>
        <v>11981.504000000001</v>
      </c>
      <c r="J2160" s="76">
        <f t="shared" si="192"/>
        <v>0</v>
      </c>
      <c r="K2160" s="76">
        <f t="shared" si="193"/>
        <v>11981.504000000001</v>
      </c>
      <c r="L2160" s="76">
        <f t="shared" si="194"/>
        <v>0</v>
      </c>
      <c r="M2160" s="14" t="str">
        <f>IFERROR(IFERROR(INDEX(Reference!$C:$C,MATCH(VALUE(LEFT(B2160,(FIND("-",B2160,1)-1))),Reference!$B:$B,0)),INDEX(Reference!$C:$C,MATCH((LEFT(B2160,(FIND("-",B2160,1)-1))),Reference!$B:$B,0))),IFERROR(IF(FIND("-",B2160),"Asset Management",""),""))</f>
        <v>Asset Management</v>
      </c>
      <c r="N2160" s="14" t="str">
        <f>_xlfn.IFNA(INDEX(Reference!$M:$N,MATCH($C2160,Reference!$M:$M,0),2),"Exclude")</f>
        <v>NonUnion Labor</v>
      </c>
      <c r="O2160" s="14" t="str">
        <f>VLOOKUP(X2160,'Department Detail'!$A$2:$F$5229,5,FALSE)</f>
        <v>Business Services - Finance &amp; Rates</v>
      </c>
      <c r="W2160" s="26"/>
      <c r="X2160">
        <v>9042</v>
      </c>
    </row>
    <row r="2161" spans="2:24" ht="15" thickBot="1" x14ac:dyDescent="0.35">
      <c r="B2161" s="57" t="s">
        <v>1002</v>
      </c>
      <c r="C2161" s="57" t="s">
        <v>186</v>
      </c>
      <c r="D2161" s="193">
        <v>37.380000000000003</v>
      </c>
      <c r="F2161" s="76">
        <f>IF(AND(LEFT($C2161,4)&lt;&gt;"8310")*OR(_xlfn.IFNA(MATCH(LEFT($B2161,8),Reference!$E:$E,0),0),(_xlfn.IFNA(MATCH(MID($B2161,5,4),Reference!$E:$E,0),0))),$D2161,)</f>
        <v>0</v>
      </c>
      <c r="G2161" s="76">
        <f t="shared" si="190"/>
        <v>0</v>
      </c>
      <c r="H2161" s="76">
        <f t="shared" si="191"/>
        <v>0</v>
      </c>
      <c r="I2161" s="194">
        <f>IF(AND(F2161=0,G2161=0,H2161=0,_xlfn.IFNA(MATCH(LEFT($B2161,8),Reference!$G:$G,0),0)),0,
IF(AND(F2161=0,G2161=0,H2161=0,_xlfn.IFNA(MATCH(LEFT($B2161,8),Reference!$H:$H,0),0)),$D2161,
IF(AND(F2161=0,G2161=0,H2161=0,_xlfn.IFNA(MATCH(LEFT($C2161,4),Reference!$H:$H,0),0)),$D2161,
IF((AND(F2161=0,G2161=0,H2161=0,(_xlfn.IFNA(MATCH(LEFT($B2161,4),Reference!$H:$H,0),0)))),$D2161,
IF(AND(F2161=0,G2161=0,H2161=0,_xlfn.IFNA(MATCH(MID($B2161,5,4),Reference!$H:$H,0),0),LEFT($C2161,4)&lt;&gt;"8865"),$D2161,0)))))</f>
        <v>0</v>
      </c>
      <c r="J2161" s="76">
        <f t="shared" si="192"/>
        <v>37.380000000000003</v>
      </c>
      <c r="K2161" s="76">
        <f t="shared" si="193"/>
        <v>37.380000000000003</v>
      </c>
      <c r="L2161" s="76">
        <f t="shared" si="194"/>
        <v>0</v>
      </c>
      <c r="M2161" s="14" t="str">
        <f>IFERROR(IFERROR(INDEX(Reference!$C:$C,MATCH(VALUE(LEFT(B2161,(FIND("-",B2161,1)-1))),Reference!$B:$B,0)),INDEX(Reference!$C:$C,MATCH((LEFT(B2161,(FIND("-",B2161,1)-1))),Reference!$B:$B,0))),IFERROR(IF(FIND("-",B2161),"Asset Management",""),""))</f>
        <v>Asset Management</v>
      </c>
      <c r="N2161" s="14" t="str">
        <f>_xlfn.IFNA(INDEX(Reference!$M:$N,MATCH($C2161,Reference!$M:$M,0),2),"Exclude")</f>
        <v>Union Labor</v>
      </c>
      <c r="O2161" s="14" t="str">
        <f>VLOOKUP(X2161,'Department Detail'!$A$2:$F$5229,5,FALSE)</f>
        <v>Business Services - Finance &amp; Rates</v>
      </c>
      <c r="W2161" s="26"/>
      <c r="X2161">
        <v>9042</v>
      </c>
    </row>
    <row r="2162" spans="2:24" ht="15" thickBot="1" x14ac:dyDescent="0.35">
      <c r="B2162" s="57" t="s">
        <v>1002</v>
      </c>
      <c r="C2162" s="57" t="s">
        <v>191</v>
      </c>
      <c r="D2162" s="193">
        <v>88.93</v>
      </c>
      <c r="F2162" s="76">
        <f>IF(AND(LEFT($C2162,4)&lt;&gt;"8310")*OR(_xlfn.IFNA(MATCH(LEFT($B2162,8),Reference!$E:$E,0),0),(_xlfn.IFNA(MATCH(MID($B2162,5,4),Reference!$E:$E,0),0))),$D2162,)</f>
        <v>0</v>
      </c>
      <c r="G2162" s="76">
        <f t="shared" si="190"/>
        <v>0</v>
      </c>
      <c r="H2162" s="76">
        <f t="shared" si="191"/>
        <v>0</v>
      </c>
      <c r="I2162" s="194">
        <f>IF(AND(F2162=0,G2162=0,H2162=0,_xlfn.IFNA(MATCH(LEFT($B2162,8),Reference!$G:$G,0),0)),0,
IF(AND(F2162=0,G2162=0,H2162=0,_xlfn.IFNA(MATCH(LEFT($B2162,8),Reference!$H:$H,0),0)),$D2162,
IF(AND(F2162=0,G2162=0,H2162=0,_xlfn.IFNA(MATCH(LEFT($C2162,4),Reference!$H:$H,0),0)),$D2162,
IF((AND(F2162=0,G2162=0,H2162=0,(_xlfn.IFNA(MATCH(LEFT($B2162,4),Reference!$H:$H,0),0)))),$D2162,
IF(AND(F2162=0,G2162=0,H2162=0,_xlfn.IFNA(MATCH(MID($B2162,5,4),Reference!$H:$H,0),0),LEFT($C2162,4)&lt;&gt;"8865"),$D2162,0)))))</f>
        <v>0</v>
      </c>
      <c r="J2162" s="76">
        <f t="shared" si="192"/>
        <v>88.93</v>
      </c>
      <c r="K2162" s="76">
        <f t="shared" si="193"/>
        <v>88.93</v>
      </c>
      <c r="L2162" s="76">
        <f t="shared" si="194"/>
        <v>0</v>
      </c>
      <c r="M2162" s="14" t="str">
        <f>IFERROR(IFERROR(INDEX(Reference!$C:$C,MATCH(VALUE(LEFT(B2162,(FIND("-",B2162,1)-1))),Reference!$B:$B,0)),INDEX(Reference!$C:$C,MATCH((LEFT(B2162,(FIND("-",B2162,1)-1))),Reference!$B:$B,0))),IFERROR(IF(FIND("-",B2162),"Asset Management",""),""))</f>
        <v>Asset Management</v>
      </c>
      <c r="N2162" s="14" t="str">
        <f>_xlfn.IFNA(INDEX(Reference!$M:$N,MATCH($C2162,Reference!$M:$M,0),2),"Exclude")</f>
        <v>Union Labor</v>
      </c>
      <c r="O2162" s="14" t="str">
        <f>VLOOKUP(X2162,'Department Detail'!$A$2:$F$5229,5,FALSE)</f>
        <v>Business Services - Finance &amp; Rates</v>
      </c>
      <c r="W2162" s="26"/>
      <c r="X2162">
        <v>9042</v>
      </c>
    </row>
    <row r="2163" spans="2:24" ht="15" thickBot="1" x14ac:dyDescent="0.35">
      <c r="B2163" s="57" t="s">
        <v>1003</v>
      </c>
      <c r="C2163" s="57" t="s">
        <v>185</v>
      </c>
      <c r="D2163" s="193">
        <v>80.459999999999994</v>
      </c>
      <c r="F2163" s="76">
        <f>IF(AND(LEFT($C2163,4)&lt;&gt;"8310")*OR(_xlfn.IFNA(MATCH(LEFT($B2163,8),Reference!$E:$E,0),0),(_xlfn.IFNA(MATCH(MID($B2163,5,4),Reference!$E:$E,0),0))),$D2163,)</f>
        <v>0</v>
      </c>
      <c r="G2163" s="76">
        <f t="shared" si="190"/>
        <v>0</v>
      </c>
      <c r="H2163" s="76">
        <f t="shared" si="191"/>
        <v>0</v>
      </c>
      <c r="I2163" s="194">
        <f>IF(AND(F2163=0,G2163=0,H2163=0,_xlfn.IFNA(MATCH(LEFT($B2163,8),Reference!$G:$G,0),0)),0,
IF(AND(F2163=0,G2163=0,H2163=0,_xlfn.IFNA(MATCH(LEFT($B2163,8),Reference!$H:$H,0),0)),$D2163,
IF(AND(F2163=0,G2163=0,H2163=0,_xlfn.IFNA(MATCH(LEFT($C2163,4),Reference!$H:$H,0),0)),$D2163,
IF((AND(F2163=0,G2163=0,H2163=0,(_xlfn.IFNA(MATCH(LEFT($B2163,4),Reference!$H:$H,0),0)))),$D2163,
IF(AND(F2163=0,G2163=0,H2163=0,_xlfn.IFNA(MATCH(MID($B2163,5,4),Reference!$H:$H,0),0),LEFT($C2163,4)&lt;&gt;"8865"),$D2163,0)))))</f>
        <v>0</v>
      </c>
      <c r="J2163" s="76">
        <f t="shared" si="192"/>
        <v>80.459999999999994</v>
      </c>
      <c r="K2163" s="76">
        <f t="shared" si="193"/>
        <v>80.459999999999994</v>
      </c>
      <c r="L2163" s="76">
        <f t="shared" si="194"/>
        <v>0</v>
      </c>
      <c r="M2163" s="14" t="str">
        <f>IFERROR(IFERROR(INDEX(Reference!$C:$C,MATCH(VALUE(LEFT(B2163,(FIND("-",B2163,1)-1))),Reference!$B:$B,0)),INDEX(Reference!$C:$C,MATCH((LEFT(B2163,(FIND("-",B2163,1)-1))),Reference!$B:$B,0))),IFERROR(IF(FIND("-",B2163),"Asset Management",""),""))</f>
        <v>Asset Management</v>
      </c>
      <c r="N2163" s="14" t="str">
        <f>_xlfn.IFNA(INDEX(Reference!$M:$N,MATCH($C2163,Reference!$M:$M,0),2),"Exclude")</f>
        <v>NonUnion Labor</v>
      </c>
      <c r="O2163" s="14" t="str">
        <f>VLOOKUP(X2163,'Department Detail'!$A$2:$F$5229,5,FALSE)</f>
        <v>Business Services - Finance &amp; Rates</v>
      </c>
      <c r="W2163" s="26"/>
      <c r="X2163">
        <v>9042</v>
      </c>
    </row>
    <row r="2164" spans="2:24" ht="15" thickBot="1" x14ac:dyDescent="0.35">
      <c r="B2164" s="57" t="s">
        <v>1003</v>
      </c>
      <c r="C2164" s="57" t="s">
        <v>186</v>
      </c>
      <c r="D2164" s="193">
        <v>225.13</v>
      </c>
      <c r="F2164" s="76">
        <f>IF(AND(LEFT($C2164,4)&lt;&gt;"8310")*OR(_xlfn.IFNA(MATCH(LEFT($B2164,8),Reference!$E:$E,0),0),(_xlfn.IFNA(MATCH(MID($B2164,5,4),Reference!$E:$E,0),0))),$D2164,)</f>
        <v>0</v>
      </c>
      <c r="G2164" s="76">
        <f t="shared" si="190"/>
        <v>0</v>
      </c>
      <c r="H2164" s="76">
        <f t="shared" si="191"/>
        <v>0</v>
      </c>
      <c r="I2164" s="194">
        <f>IF(AND(F2164=0,G2164=0,H2164=0,_xlfn.IFNA(MATCH(LEFT($B2164,8),Reference!$G:$G,0),0)),0,
IF(AND(F2164=0,G2164=0,H2164=0,_xlfn.IFNA(MATCH(LEFT($B2164,8),Reference!$H:$H,0),0)),$D2164,
IF(AND(F2164=0,G2164=0,H2164=0,_xlfn.IFNA(MATCH(LEFT($C2164,4),Reference!$H:$H,0),0)),$D2164,
IF((AND(F2164=0,G2164=0,H2164=0,(_xlfn.IFNA(MATCH(LEFT($B2164,4),Reference!$H:$H,0),0)))),$D2164,
IF(AND(F2164=0,G2164=0,H2164=0,_xlfn.IFNA(MATCH(MID($B2164,5,4),Reference!$H:$H,0),0),LEFT($C2164,4)&lt;&gt;"8865"),$D2164,0)))))</f>
        <v>0</v>
      </c>
      <c r="J2164" s="76">
        <f t="shared" si="192"/>
        <v>225.13</v>
      </c>
      <c r="K2164" s="76">
        <f t="shared" si="193"/>
        <v>225.13</v>
      </c>
      <c r="L2164" s="76">
        <f t="shared" si="194"/>
        <v>0</v>
      </c>
      <c r="M2164" s="14" t="str">
        <f>IFERROR(IFERROR(INDEX(Reference!$C:$C,MATCH(VALUE(LEFT(B2164,(FIND("-",B2164,1)-1))),Reference!$B:$B,0)),INDEX(Reference!$C:$C,MATCH((LEFT(B2164,(FIND("-",B2164,1)-1))),Reference!$B:$B,0))),IFERROR(IF(FIND("-",B2164),"Asset Management",""),""))</f>
        <v>Asset Management</v>
      </c>
      <c r="N2164" s="14" t="str">
        <f>_xlfn.IFNA(INDEX(Reference!$M:$N,MATCH($C2164,Reference!$M:$M,0),2),"Exclude")</f>
        <v>Union Labor</v>
      </c>
      <c r="O2164" s="14" t="str">
        <f>VLOOKUP(X2164,'Department Detail'!$A$2:$F$5229,5,FALSE)</f>
        <v>Business Services - Finance &amp; Rates</v>
      </c>
      <c r="W2164" s="26"/>
      <c r="X2164">
        <v>9042</v>
      </c>
    </row>
    <row r="2165" spans="2:24" ht="15" thickBot="1" x14ac:dyDescent="0.35">
      <c r="B2165" s="57" t="s">
        <v>1003</v>
      </c>
      <c r="C2165" s="57" t="s">
        <v>191</v>
      </c>
      <c r="D2165" s="193">
        <v>7076.4500000000007</v>
      </c>
      <c r="F2165" s="76">
        <f>IF(AND(LEFT($C2165,4)&lt;&gt;"8310")*OR(_xlfn.IFNA(MATCH(LEFT($B2165,8),Reference!$E:$E,0),0),(_xlfn.IFNA(MATCH(MID($B2165,5,4),Reference!$E:$E,0),0))),$D2165,)</f>
        <v>0</v>
      </c>
      <c r="G2165" s="76">
        <f t="shared" si="190"/>
        <v>0</v>
      </c>
      <c r="H2165" s="76">
        <f t="shared" si="191"/>
        <v>0</v>
      </c>
      <c r="I2165" s="194">
        <f>IF(AND(F2165=0,G2165=0,H2165=0,_xlfn.IFNA(MATCH(LEFT($B2165,8),Reference!$G:$G,0),0)),0,
IF(AND(F2165=0,G2165=0,H2165=0,_xlfn.IFNA(MATCH(LEFT($B2165,8),Reference!$H:$H,0),0)),$D2165,
IF(AND(F2165=0,G2165=0,H2165=0,_xlfn.IFNA(MATCH(LEFT($C2165,4),Reference!$H:$H,0),0)),$D2165,
IF((AND(F2165=0,G2165=0,H2165=0,(_xlfn.IFNA(MATCH(LEFT($B2165,4),Reference!$H:$H,0),0)))),$D2165,
IF(AND(F2165=0,G2165=0,H2165=0,_xlfn.IFNA(MATCH(MID($B2165,5,4),Reference!$H:$H,0),0),LEFT($C2165,4)&lt;&gt;"8865"),$D2165,0)))))</f>
        <v>0</v>
      </c>
      <c r="J2165" s="76">
        <f t="shared" si="192"/>
        <v>7076.4500000000007</v>
      </c>
      <c r="K2165" s="76">
        <f t="shared" si="193"/>
        <v>7076.4500000000007</v>
      </c>
      <c r="L2165" s="76">
        <f t="shared" si="194"/>
        <v>0</v>
      </c>
      <c r="M2165" s="14" t="str">
        <f>IFERROR(IFERROR(INDEX(Reference!$C:$C,MATCH(VALUE(LEFT(B2165,(FIND("-",B2165,1)-1))),Reference!$B:$B,0)),INDEX(Reference!$C:$C,MATCH((LEFT(B2165,(FIND("-",B2165,1)-1))),Reference!$B:$B,0))),IFERROR(IF(FIND("-",B2165),"Asset Management",""),""))</f>
        <v>Asset Management</v>
      </c>
      <c r="N2165" s="14" t="str">
        <f>_xlfn.IFNA(INDEX(Reference!$M:$N,MATCH($C2165,Reference!$M:$M,0),2),"Exclude")</f>
        <v>Union Labor</v>
      </c>
      <c r="O2165" s="14" t="str">
        <f>VLOOKUP(X2165,'Department Detail'!$A$2:$F$5229,5,FALSE)</f>
        <v>Business Services - Finance &amp; Rates</v>
      </c>
      <c r="W2165" s="26"/>
      <c r="X2165">
        <v>9042</v>
      </c>
    </row>
    <row r="2166" spans="2:24" ht="15" thickBot="1" x14ac:dyDescent="0.35">
      <c r="B2166" s="57" t="s">
        <v>1004</v>
      </c>
      <c r="C2166" s="57" t="s">
        <v>190</v>
      </c>
      <c r="D2166" s="193">
        <v>23715.559999999998</v>
      </c>
      <c r="F2166" s="76">
        <f>IF(AND(LEFT($C2166,4)&lt;&gt;"8310")*OR(_xlfn.IFNA(MATCH(LEFT($B2166,8),Reference!$E:$E,0),0),(_xlfn.IFNA(MATCH(MID($B2166,5,4),Reference!$E:$E,0),0))),$D2166,)</f>
        <v>0</v>
      </c>
      <c r="G2166" s="76">
        <f t="shared" si="190"/>
        <v>0</v>
      </c>
      <c r="H2166" s="76">
        <f t="shared" si="191"/>
        <v>0</v>
      </c>
      <c r="I2166" s="194">
        <f>IF(AND(F2166=0,G2166=0,H2166=0,_xlfn.IFNA(MATCH(LEFT($B2166,8),Reference!$G:$G,0),0)),0,
IF(AND(F2166=0,G2166=0,H2166=0,_xlfn.IFNA(MATCH(LEFT($B2166,8),Reference!$H:$H,0),0)),$D2166,
IF(AND(F2166=0,G2166=0,H2166=0,_xlfn.IFNA(MATCH(LEFT($C2166,4),Reference!$H:$H,0),0)),$D2166,
IF((AND(F2166=0,G2166=0,H2166=0,(_xlfn.IFNA(MATCH(LEFT($B2166,4),Reference!$H:$H,0),0)))),$D2166,
IF(AND(F2166=0,G2166=0,H2166=0,_xlfn.IFNA(MATCH(MID($B2166,5,4),Reference!$H:$H,0),0),LEFT($C2166,4)&lt;&gt;"8865"),$D2166,0)))))</f>
        <v>0</v>
      </c>
      <c r="J2166" s="76">
        <f t="shared" si="192"/>
        <v>23715.559999999998</v>
      </c>
      <c r="K2166" s="76">
        <f t="shared" si="193"/>
        <v>23715.559999999998</v>
      </c>
      <c r="L2166" s="76">
        <f t="shared" si="194"/>
        <v>0</v>
      </c>
      <c r="M2166" s="14" t="str">
        <f>IFERROR(IFERROR(INDEX(Reference!$C:$C,MATCH(VALUE(LEFT(B2166,(FIND("-",B2166,1)-1))),Reference!$B:$B,0)),INDEX(Reference!$C:$C,MATCH((LEFT(B2166,(FIND("-",B2166,1)-1))),Reference!$B:$B,0))),IFERROR(IF(FIND("-",B2166),"Asset Management",""),""))</f>
        <v>RBU/CSC</v>
      </c>
      <c r="N2166" s="14" t="str">
        <f>_xlfn.IFNA(INDEX(Reference!$M:$N,MATCH($C2166,Reference!$M:$M,0),2),"Exclude")</f>
        <v>Nonlabor</v>
      </c>
      <c r="O2166" s="14" t="str">
        <f>VLOOKUP(X2166,'Department Detail'!$A$2:$F$5229,5,FALSE)</f>
        <v>Business Services - Finance &amp; Rates</v>
      </c>
      <c r="W2166" s="26"/>
      <c r="X2166">
        <v>9042</v>
      </c>
    </row>
    <row r="2167" spans="2:24" ht="15" thickBot="1" x14ac:dyDescent="0.35">
      <c r="B2167" s="57" t="s">
        <v>1004</v>
      </c>
      <c r="C2167" s="57" t="s">
        <v>207</v>
      </c>
      <c r="D2167" s="193">
        <v>154604.65</v>
      </c>
      <c r="F2167" s="76">
        <f>IF(AND(LEFT($C2167,4)&lt;&gt;"8310")*OR(_xlfn.IFNA(MATCH(LEFT($B2167,8),Reference!$E:$E,0),0),(_xlfn.IFNA(MATCH(MID($B2167,5,4),Reference!$E:$E,0),0))),$D2167,)</f>
        <v>0</v>
      </c>
      <c r="G2167" s="76">
        <f t="shared" si="190"/>
        <v>0</v>
      </c>
      <c r="H2167" s="76">
        <f t="shared" si="191"/>
        <v>0</v>
      </c>
      <c r="I2167" s="194">
        <f>IF(AND(F2167=0,G2167=0,H2167=0,_xlfn.IFNA(MATCH(LEFT($B2167,8),Reference!$G:$G,0),0)),0,
IF(AND(F2167=0,G2167=0,H2167=0,_xlfn.IFNA(MATCH(LEFT($B2167,8),Reference!$H:$H,0),0)),$D2167,
IF(AND(F2167=0,G2167=0,H2167=0,_xlfn.IFNA(MATCH(LEFT($C2167,4),Reference!$H:$H,0),0)),$D2167,
IF((AND(F2167=0,G2167=0,H2167=0,(_xlfn.IFNA(MATCH(LEFT($B2167,4),Reference!$H:$H,0),0)))),$D2167,
IF(AND(F2167=0,G2167=0,H2167=0,_xlfn.IFNA(MATCH(MID($B2167,5,4),Reference!$H:$H,0),0),LEFT($C2167,4)&lt;&gt;"8865"),$D2167,0)))))</f>
        <v>0</v>
      </c>
      <c r="J2167" s="76">
        <f t="shared" si="192"/>
        <v>154604.65</v>
      </c>
      <c r="K2167" s="76">
        <f t="shared" si="193"/>
        <v>154604.65</v>
      </c>
      <c r="L2167" s="76">
        <f t="shared" si="194"/>
        <v>0</v>
      </c>
      <c r="M2167" s="14" t="str">
        <f>IFERROR(IFERROR(INDEX(Reference!$C:$C,MATCH(VALUE(LEFT(B2167,(FIND("-",B2167,1)-1))),Reference!$B:$B,0)),INDEX(Reference!$C:$C,MATCH((LEFT(B2167,(FIND("-",B2167,1)-1))),Reference!$B:$B,0))),IFERROR(IF(FIND("-",B2167),"Asset Management",""),""))</f>
        <v>RBU/CSC</v>
      </c>
      <c r="N2167" s="14" t="str">
        <f>_xlfn.IFNA(INDEX(Reference!$M:$N,MATCH($C2167,Reference!$M:$M,0),2),"Exclude")</f>
        <v>Nonlabor</v>
      </c>
      <c r="O2167" s="14" t="str">
        <f>VLOOKUP(X2167,'Department Detail'!$A$2:$F$5229,5,FALSE)</f>
        <v>Business Services - Finance &amp; Rates</v>
      </c>
      <c r="W2167" s="26"/>
      <c r="X2167">
        <v>9042</v>
      </c>
    </row>
    <row r="2168" spans="2:24" ht="15" thickBot="1" x14ac:dyDescent="0.35">
      <c r="B2168" s="57" t="s">
        <v>1004</v>
      </c>
      <c r="C2168" s="57" t="s">
        <v>194</v>
      </c>
      <c r="D2168" s="193">
        <v>306.44</v>
      </c>
      <c r="F2168" s="76">
        <f>IF(AND(LEFT($C2168,4)&lt;&gt;"8310")*OR(_xlfn.IFNA(MATCH(LEFT($B2168,8),Reference!$E:$E,0),0),(_xlfn.IFNA(MATCH(MID($B2168,5,4),Reference!$E:$E,0),0))),$D2168,)</f>
        <v>0</v>
      </c>
      <c r="G2168" s="76">
        <f t="shared" si="190"/>
        <v>0</v>
      </c>
      <c r="H2168" s="76">
        <f t="shared" si="191"/>
        <v>0</v>
      </c>
      <c r="I2168" s="194">
        <f>IF(AND(F2168=0,G2168=0,H2168=0,_xlfn.IFNA(MATCH(LEFT($B2168,8),Reference!$G:$G,0),0)),0,
IF(AND(F2168=0,G2168=0,H2168=0,_xlfn.IFNA(MATCH(LEFT($B2168,8),Reference!$H:$H,0),0)),$D2168,
IF(AND(F2168=0,G2168=0,H2168=0,_xlfn.IFNA(MATCH(LEFT($C2168,4),Reference!$H:$H,0),0)),$D2168,
IF((AND(F2168=0,G2168=0,H2168=0,(_xlfn.IFNA(MATCH(LEFT($B2168,4),Reference!$H:$H,0),0)))),$D2168,
IF(AND(F2168=0,G2168=0,H2168=0,_xlfn.IFNA(MATCH(MID($B2168,5,4),Reference!$H:$H,0),0),LEFT($C2168,4)&lt;&gt;"8865"),$D2168,0)))))</f>
        <v>0</v>
      </c>
      <c r="J2168" s="76">
        <f t="shared" si="192"/>
        <v>306.44</v>
      </c>
      <c r="K2168" s="76">
        <f t="shared" si="193"/>
        <v>306.44</v>
      </c>
      <c r="L2168" s="76">
        <f t="shared" si="194"/>
        <v>0</v>
      </c>
      <c r="M2168" s="14" t="str">
        <f>IFERROR(IFERROR(INDEX(Reference!$C:$C,MATCH(VALUE(LEFT(B2168,(FIND("-",B2168,1)-1))),Reference!$B:$B,0)),INDEX(Reference!$C:$C,MATCH((LEFT(B2168,(FIND("-",B2168,1)-1))),Reference!$B:$B,0))),IFERROR(IF(FIND("-",B2168),"Asset Management",""),""))</f>
        <v>RBU/CSC</v>
      </c>
      <c r="N2168" s="14" t="str">
        <f>_xlfn.IFNA(INDEX(Reference!$M:$N,MATCH($C2168,Reference!$M:$M,0),2),"Exclude")</f>
        <v>Nonlabor</v>
      </c>
      <c r="O2168" s="14" t="str">
        <f>VLOOKUP(X2168,'Department Detail'!$A$2:$F$5229,5,FALSE)</f>
        <v>Business Services - Finance &amp; Rates</v>
      </c>
      <c r="W2168" s="26"/>
      <c r="X2168">
        <v>9042</v>
      </c>
    </row>
    <row r="2169" spans="2:24" ht="15" thickBot="1" x14ac:dyDescent="0.35">
      <c r="B2169" s="57" t="s">
        <v>1004</v>
      </c>
      <c r="C2169" s="57" t="s">
        <v>185</v>
      </c>
      <c r="D2169" s="193">
        <v>801913.17999999993</v>
      </c>
      <c r="F2169" s="76">
        <f>IF(AND(LEFT($C2169,4)&lt;&gt;"8310")*OR(_xlfn.IFNA(MATCH(LEFT($B2169,8),Reference!$E:$E,0),0),(_xlfn.IFNA(MATCH(MID($B2169,5,4),Reference!$E:$E,0),0))),$D2169,)</f>
        <v>0</v>
      </c>
      <c r="G2169" s="76">
        <f t="shared" si="190"/>
        <v>0</v>
      </c>
      <c r="H2169" s="76">
        <f t="shared" si="191"/>
        <v>0</v>
      </c>
      <c r="I2169" s="194">
        <f>IF(AND(F2169=0,G2169=0,H2169=0,_xlfn.IFNA(MATCH(LEFT($B2169,8),Reference!$G:$G,0),0)),0,
IF(AND(F2169=0,G2169=0,H2169=0,_xlfn.IFNA(MATCH(LEFT($B2169,8),Reference!$H:$H,0),0)),$D2169,
IF(AND(F2169=0,G2169=0,H2169=0,_xlfn.IFNA(MATCH(LEFT($C2169,4),Reference!$H:$H,0),0)),$D2169,
IF((AND(F2169=0,G2169=0,H2169=0,(_xlfn.IFNA(MATCH(LEFT($B2169,4),Reference!$H:$H,0),0)))),$D2169,
IF(AND(F2169=0,G2169=0,H2169=0,_xlfn.IFNA(MATCH(MID($B2169,5,4),Reference!$H:$H,0),0),LEFT($C2169,4)&lt;&gt;"8865"),$D2169,0)))))</f>
        <v>0</v>
      </c>
      <c r="J2169" s="76">
        <f t="shared" si="192"/>
        <v>801913.17999999993</v>
      </c>
      <c r="K2169" s="76">
        <f t="shared" si="193"/>
        <v>801913.17999999993</v>
      </c>
      <c r="L2169" s="76">
        <f t="shared" si="194"/>
        <v>0</v>
      </c>
      <c r="M2169" s="14" t="str">
        <f>IFERROR(IFERROR(INDEX(Reference!$C:$C,MATCH(VALUE(LEFT(B2169,(FIND("-",B2169,1)-1))),Reference!$B:$B,0)),INDEX(Reference!$C:$C,MATCH((LEFT(B2169,(FIND("-",B2169,1)-1))),Reference!$B:$B,0))),IFERROR(IF(FIND("-",B2169),"Asset Management",""),""))</f>
        <v>RBU/CSC</v>
      </c>
      <c r="N2169" s="14" t="str">
        <f>_xlfn.IFNA(INDEX(Reference!$M:$N,MATCH($C2169,Reference!$M:$M,0),2),"Exclude")</f>
        <v>NonUnion Labor</v>
      </c>
      <c r="O2169" s="14" t="str">
        <f>VLOOKUP(X2169,'Department Detail'!$A$2:$F$5229,5,FALSE)</f>
        <v>Business Services - Finance &amp; Rates</v>
      </c>
      <c r="W2169" s="26"/>
      <c r="X2169">
        <v>9042</v>
      </c>
    </row>
    <row r="2170" spans="2:24" ht="15" thickBot="1" x14ac:dyDescent="0.35">
      <c r="B2170" s="57" t="s">
        <v>1004</v>
      </c>
      <c r="C2170" s="57" t="s">
        <v>186</v>
      </c>
      <c r="D2170" s="193">
        <v>2165578.38</v>
      </c>
      <c r="F2170" s="76">
        <f>IF(AND(LEFT($C2170,4)&lt;&gt;"8310")*OR(_xlfn.IFNA(MATCH(LEFT($B2170,8),Reference!$E:$E,0),0),(_xlfn.IFNA(MATCH(MID($B2170,5,4),Reference!$E:$E,0),0))),$D2170,)</f>
        <v>0</v>
      </c>
      <c r="G2170" s="76">
        <f t="shared" si="190"/>
        <v>0</v>
      </c>
      <c r="H2170" s="76">
        <f t="shared" si="191"/>
        <v>0</v>
      </c>
      <c r="I2170" s="194">
        <f>IF(AND(F2170=0,G2170=0,H2170=0,_xlfn.IFNA(MATCH(LEFT($B2170,8),Reference!$G:$G,0),0)),0,
IF(AND(F2170=0,G2170=0,H2170=0,_xlfn.IFNA(MATCH(LEFT($B2170,8),Reference!$H:$H,0),0)),$D2170,
IF(AND(F2170=0,G2170=0,H2170=0,_xlfn.IFNA(MATCH(LEFT($C2170,4),Reference!$H:$H,0),0)),$D2170,
IF((AND(F2170=0,G2170=0,H2170=0,(_xlfn.IFNA(MATCH(LEFT($B2170,4),Reference!$H:$H,0),0)))),$D2170,
IF(AND(F2170=0,G2170=0,H2170=0,_xlfn.IFNA(MATCH(MID($B2170,5,4),Reference!$H:$H,0),0),LEFT($C2170,4)&lt;&gt;"8865"),$D2170,0)))))</f>
        <v>0</v>
      </c>
      <c r="J2170" s="76">
        <f t="shared" si="192"/>
        <v>2165578.38</v>
      </c>
      <c r="K2170" s="76">
        <f t="shared" si="193"/>
        <v>2165578.38</v>
      </c>
      <c r="L2170" s="76">
        <f t="shared" si="194"/>
        <v>0</v>
      </c>
      <c r="M2170" s="14" t="str">
        <f>IFERROR(IFERROR(INDEX(Reference!$C:$C,MATCH(VALUE(LEFT(B2170,(FIND("-",B2170,1)-1))),Reference!$B:$B,0)),INDEX(Reference!$C:$C,MATCH((LEFT(B2170,(FIND("-",B2170,1)-1))),Reference!$B:$B,0))),IFERROR(IF(FIND("-",B2170),"Asset Management",""),""))</f>
        <v>RBU/CSC</v>
      </c>
      <c r="N2170" s="14" t="str">
        <f>_xlfn.IFNA(INDEX(Reference!$M:$N,MATCH($C2170,Reference!$M:$M,0),2),"Exclude")</f>
        <v>Union Labor</v>
      </c>
      <c r="O2170" s="14" t="str">
        <f>VLOOKUP(X2170,'Department Detail'!$A$2:$F$5229,5,FALSE)</f>
        <v>Business Services - Finance &amp; Rates</v>
      </c>
      <c r="W2170" s="26"/>
      <c r="X2170">
        <v>9042</v>
      </c>
    </row>
    <row r="2171" spans="2:24" ht="15" thickBot="1" x14ac:dyDescent="0.35">
      <c r="B2171" s="57" t="s">
        <v>1004</v>
      </c>
      <c r="C2171" s="57" t="s">
        <v>197</v>
      </c>
      <c r="D2171" s="193">
        <v>24355.18</v>
      </c>
      <c r="F2171" s="76">
        <f>IF(AND(LEFT($C2171,4)&lt;&gt;"8310")*OR(_xlfn.IFNA(MATCH(LEFT($B2171,8),Reference!$E:$E,0),0),(_xlfn.IFNA(MATCH(MID($B2171,5,4),Reference!$E:$E,0),0))),$D2171,)</f>
        <v>0</v>
      </c>
      <c r="G2171" s="76">
        <f t="shared" si="190"/>
        <v>0</v>
      </c>
      <c r="H2171" s="76">
        <f t="shared" si="191"/>
        <v>0</v>
      </c>
      <c r="I2171" s="194">
        <f>IF(AND(F2171=0,G2171=0,H2171=0,_xlfn.IFNA(MATCH(LEFT($B2171,8),Reference!$G:$G,0),0)),0,
IF(AND(F2171=0,G2171=0,H2171=0,_xlfn.IFNA(MATCH(LEFT($B2171,8),Reference!$H:$H,0),0)),$D2171,
IF(AND(F2171=0,G2171=0,H2171=0,_xlfn.IFNA(MATCH(LEFT($C2171,4),Reference!$H:$H,0),0)),$D2171,
IF((AND(F2171=0,G2171=0,H2171=0,(_xlfn.IFNA(MATCH(LEFT($B2171,4),Reference!$H:$H,0),0)))),$D2171,
IF(AND(F2171=0,G2171=0,H2171=0,_xlfn.IFNA(MATCH(MID($B2171,5,4),Reference!$H:$H,0),0),LEFT($C2171,4)&lt;&gt;"8865"),$D2171,0)))))</f>
        <v>0</v>
      </c>
      <c r="J2171" s="76">
        <f t="shared" si="192"/>
        <v>24355.18</v>
      </c>
      <c r="K2171" s="76">
        <f t="shared" si="193"/>
        <v>24355.18</v>
      </c>
      <c r="L2171" s="76">
        <f t="shared" si="194"/>
        <v>0</v>
      </c>
      <c r="M2171" s="14" t="str">
        <f>IFERROR(IFERROR(INDEX(Reference!$C:$C,MATCH(VALUE(LEFT(B2171,(FIND("-",B2171,1)-1))),Reference!$B:$B,0)),INDEX(Reference!$C:$C,MATCH((LEFT(B2171,(FIND("-",B2171,1)-1))),Reference!$B:$B,0))),IFERROR(IF(FIND("-",B2171),"Asset Management",""),""))</f>
        <v>RBU/CSC</v>
      </c>
      <c r="N2171" s="14" t="str">
        <f>_xlfn.IFNA(INDEX(Reference!$M:$N,MATCH($C2171,Reference!$M:$M,0),2),"Exclude")</f>
        <v>Union Labor</v>
      </c>
      <c r="O2171" s="14" t="str">
        <f>VLOOKUP(X2171,'Department Detail'!$A$2:$F$5229,5,FALSE)</f>
        <v>Business Services - Finance &amp; Rates</v>
      </c>
      <c r="W2171" s="26"/>
      <c r="X2171">
        <v>9042</v>
      </c>
    </row>
    <row r="2172" spans="2:24" ht="15" thickBot="1" x14ac:dyDescent="0.35">
      <c r="B2172" s="57" t="s">
        <v>1004</v>
      </c>
      <c r="C2172" s="57" t="s">
        <v>201</v>
      </c>
      <c r="D2172" s="193">
        <v>35.619999999999997</v>
      </c>
      <c r="F2172" s="76">
        <f>IF(AND(LEFT($C2172,4)&lt;&gt;"8310")*OR(_xlfn.IFNA(MATCH(LEFT($B2172,8),Reference!$E:$E,0),0),(_xlfn.IFNA(MATCH(MID($B2172,5,4),Reference!$E:$E,0),0))),$D2172,)</f>
        <v>0</v>
      </c>
      <c r="G2172" s="76">
        <f t="shared" si="190"/>
        <v>0</v>
      </c>
      <c r="H2172" s="76">
        <f t="shared" si="191"/>
        <v>0</v>
      </c>
      <c r="I2172" s="194">
        <f>IF(AND(F2172=0,G2172=0,H2172=0,_xlfn.IFNA(MATCH(LEFT($B2172,8),Reference!$G:$G,0),0)),0,
IF(AND(F2172=0,G2172=0,H2172=0,_xlfn.IFNA(MATCH(LEFT($B2172,8),Reference!$H:$H,0),0)),$D2172,
IF(AND(F2172=0,G2172=0,H2172=0,_xlfn.IFNA(MATCH(LEFT($C2172,4),Reference!$H:$H,0),0)),$D2172,
IF((AND(F2172=0,G2172=0,H2172=0,(_xlfn.IFNA(MATCH(LEFT($B2172,4),Reference!$H:$H,0),0)))),$D2172,
IF(AND(F2172=0,G2172=0,H2172=0,_xlfn.IFNA(MATCH(MID($B2172,5,4),Reference!$H:$H,0),0),LEFT($C2172,4)&lt;&gt;"8865"),$D2172,0)))))</f>
        <v>0</v>
      </c>
      <c r="J2172" s="76">
        <f t="shared" si="192"/>
        <v>35.619999999999997</v>
      </c>
      <c r="K2172" s="76">
        <f t="shared" si="193"/>
        <v>35.619999999999997</v>
      </c>
      <c r="L2172" s="76">
        <f t="shared" si="194"/>
        <v>0</v>
      </c>
      <c r="M2172" s="14" t="str">
        <f>IFERROR(IFERROR(INDEX(Reference!$C:$C,MATCH(VALUE(LEFT(B2172,(FIND("-",B2172,1)-1))),Reference!$B:$B,0)),INDEX(Reference!$C:$C,MATCH((LEFT(B2172,(FIND("-",B2172,1)-1))),Reference!$B:$B,0))),IFERROR(IF(FIND("-",B2172),"Asset Management",""),""))</f>
        <v>RBU/CSC</v>
      </c>
      <c r="N2172" s="14" t="str">
        <f>_xlfn.IFNA(INDEX(Reference!$M:$N,MATCH($C2172,Reference!$M:$M,0),2),"Exclude")</f>
        <v>Nonlabor</v>
      </c>
      <c r="O2172" s="14" t="str">
        <f>VLOOKUP(X2172,'Department Detail'!$A$2:$F$5229,5,FALSE)</f>
        <v>Business Services - Finance &amp; Rates</v>
      </c>
      <c r="W2172" s="26"/>
      <c r="X2172">
        <v>9042</v>
      </c>
    </row>
    <row r="2173" spans="2:24" ht="15" thickBot="1" x14ac:dyDescent="0.35">
      <c r="B2173" s="57" t="s">
        <v>1004</v>
      </c>
      <c r="C2173" s="57" t="s">
        <v>202</v>
      </c>
      <c r="D2173" s="193">
        <v>18382.14</v>
      </c>
      <c r="F2173" s="76">
        <f>IF(AND(LEFT($C2173,4)&lt;&gt;"8310")*OR(_xlfn.IFNA(MATCH(LEFT($B2173,8),Reference!$E:$E,0),0),(_xlfn.IFNA(MATCH(MID($B2173,5,4),Reference!$E:$E,0),0))),$D2173,)</f>
        <v>0</v>
      </c>
      <c r="G2173" s="76">
        <f t="shared" si="190"/>
        <v>0</v>
      </c>
      <c r="H2173" s="76">
        <f t="shared" si="191"/>
        <v>0</v>
      </c>
      <c r="I2173" s="194">
        <f>IF(AND(F2173=0,G2173=0,H2173=0,_xlfn.IFNA(MATCH(LEFT($B2173,8),Reference!$G:$G,0),0)),0,
IF(AND(F2173=0,G2173=0,H2173=0,_xlfn.IFNA(MATCH(LEFT($B2173,8),Reference!$H:$H,0),0)),$D2173,
IF(AND(F2173=0,G2173=0,H2173=0,_xlfn.IFNA(MATCH(LEFT($C2173,4),Reference!$H:$H,0),0)),$D2173,
IF((AND(F2173=0,G2173=0,H2173=0,(_xlfn.IFNA(MATCH(LEFT($B2173,4),Reference!$H:$H,0),0)))),$D2173,
IF(AND(F2173=0,G2173=0,H2173=0,_xlfn.IFNA(MATCH(MID($B2173,5,4),Reference!$H:$H,0),0),LEFT($C2173,4)&lt;&gt;"8865"),$D2173,0)))))</f>
        <v>0</v>
      </c>
      <c r="J2173" s="76">
        <f t="shared" si="192"/>
        <v>18382.14</v>
      </c>
      <c r="K2173" s="76">
        <f t="shared" si="193"/>
        <v>18382.14</v>
      </c>
      <c r="L2173" s="76">
        <f t="shared" si="194"/>
        <v>0</v>
      </c>
      <c r="M2173" s="14" t="str">
        <f>IFERROR(IFERROR(INDEX(Reference!$C:$C,MATCH(VALUE(LEFT(B2173,(FIND("-",B2173,1)-1))),Reference!$B:$B,0)),INDEX(Reference!$C:$C,MATCH((LEFT(B2173,(FIND("-",B2173,1)-1))),Reference!$B:$B,0))),IFERROR(IF(FIND("-",B2173),"Asset Management",""),""))</f>
        <v>RBU/CSC</v>
      </c>
      <c r="N2173" s="14" t="str">
        <f>_xlfn.IFNA(INDEX(Reference!$M:$N,MATCH($C2173,Reference!$M:$M,0),2),"Exclude")</f>
        <v>Nonlabor</v>
      </c>
      <c r="O2173" s="14" t="str">
        <f>VLOOKUP(X2173,'Department Detail'!$A$2:$F$5229,5,FALSE)</f>
        <v>Business Services - Finance &amp; Rates</v>
      </c>
      <c r="W2173" s="26"/>
      <c r="X2173">
        <v>9042</v>
      </c>
    </row>
    <row r="2174" spans="2:24" ht="15" thickBot="1" x14ac:dyDescent="0.35">
      <c r="B2174" s="57" t="s">
        <v>1004</v>
      </c>
      <c r="C2174" s="57" t="s">
        <v>206</v>
      </c>
      <c r="D2174" s="193">
        <v>3971.4</v>
      </c>
      <c r="F2174" s="76">
        <f>IF(AND(LEFT($C2174,4)&lt;&gt;"8310")*OR(_xlfn.IFNA(MATCH(LEFT($B2174,8),Reference!$E:$E,0),0),(_xlfn.IFNA(MATCH(MID($B2174,5,4),Reference!$E:$E,0),0))),$D2174,)</f>
        <v>0</v>
      </c>
      <c r="G2174" s="76">
        <f t="shared" si="190"/>
        <v>0</v>
      </c>
      <c r="H2174" s="76">
        <f t="shared" si="191"/>
        <v>0</v>
      </c>
      <c r="I2174" s="194">
        <f>IF(AND(F2174=0,G2174=0,H2174=0,_xlfn.IFNA(MATCH(LEFT($B2174,8),Reference!$G:$G,0),0)),0,
IF(AND(F2174=0,G2174=0,H2174=0,_xlfn.IFNA(MATCH(LEFT($B2174,8),Reference!$H:$H,0),0)),$D2174,
IF(AND(F2174=0,G2174=0,H2174=0,_xlfn.IFNA(MATCH(LEFT($C2174,4),Reference!$H:$H,0),0)),$D2174,
IF((AND(F2174=0,G2174=0,H2174=0,(_xlfn.IFNA(MATCH(LEFT($B2174,4),Reference!$H:$H,0),0)))),$D2174,
IF(AND(F2174=0,G2174=0,H2174=0,_xlfn.IFNA(MATCH(MID($B2174,5,4),Reference!$H:$H,0),0),LEFT($C2174,4)&lt;&gt;"8865"),$D2174,0)))))</f>
        <v>0</v>
      </c>
      <c r="J2174" s="76">
        <f t="shared" si="192"/>
        <v>3971.4</v>
      </c>
      <c r="K2174" s="76">
        <f t="shared" si="193"/>
        <v>3971.4</v>
      </c>
      <c r="L2174" s="76">
        <f t="shared" si="194"/>
        <v>0</v>
      </c>
      <c r="M2174" s="14" t="str">
        <f>IFERROR(IFERROR(INDEX(Reference!$C:$C,MATCH(VALUE(LEFT(B2174,(FIND("-",B2174,1)-1))),Reference!$B:$B,0)),INDEX(Reference!$C:$C,MATCH((LEFT(B2174,(FIND("-",B2174,1)-1))),Reference!$B:$B,0))),IFERROR(IF(FIND("-",B2174),"Asset Management",""),""))</f>
        <v>RBU/CSC</v>
      </c>
      <c r="N2174" s="14" t="str">
        <f>_xlfn.IFNA(INDEX(Reference!$M:$N,MATCH($C2174,Reference!$M:$M,0),2),"Exclude")</f>
        <v>Nonlabor</v>
      </c>
      <c r="O2174" s="14" t="str">
        <f>VLOOKUP(X2174,'Department Detail'!$A$2:$F$5229,5,FALSE)</f>
        <v>Business Services - Finance &amp; Rates</v>
      </c>
      <c r="W2174" s="26"/>
      <c r="X2174">
        <v>9042</v>
      </c>
    </row>
    <row r="2175" spans="2:24" ht="15" thickBot="1" x14ac:dyDescent="0.35">
      <c r="B2175" s="57" t="s">
        <v>1004</v>
      </c>
      <c r="C2175" s="57" t="s">
        <v>230</v>
      </c>
      <c r="D2175" s="193">
        <v>10701.390000000001</v>
      </c>
      <c r="F2175" s="76">
        <f>IF(AND(LEFT($C2175,4)&lt;&gt;"8310")*OR(_xlfn.IFNA(MATCH(LEFT($B2175,8),Reference!$E:$E,0),0),(_xlfn.IFNA(MATCH(MID($B2175,5,4),Reference!$E:$E,0),0))),$D2175,)</f>
        <v>0</v>
      </c>
      <c r="G2175" s="76">
        <f t="shared" si="190"/>
        <v>0</v>
      </c>
      <c r="H2175" s="76">
        <f t="shared" si="191"/>
        <v>0</v>
      </c>
      <c r="I2175" s="194">
        <f>IF(AND(F2175=0,G2175=0,H2175=0,_xlfn.IFNA(MATCH(LEFT($B2175,8),Reference!$G:$G,0),0)),0,
IF(AND(F2175=0,G2175=0,H2175=0,_xlfn.IFNA(MATCH(LEFT($B2175,8),Reference!$H:$H,0),0)),$D2175,
IF(AND(F2175=0,G2175=0,H2175=0,_xlfn.IFNA(MATCH(LEFT($C2175,4),Reference!$H:$H,0),0)),$D2175,
IF((AND(F2175=0,G2175=0,H2175=0,(_xlfn.IFNA(MATCH(LEFT($B2175,4),Reference!$H:$H,0),0)))),$D2175,
IF(AND(F2175=0,G2175=0,H2175=0,_xlfn.IFNA(MATCH(MID($B2175,5,4),Reference!$H:$H,0),0),LEFT($C2175,4)&lt;&gt;"8865"),$D2175,0)))))</f>
        <v>0</v>
      </c>
      <c r="J2175" s="76">
        <f t="shared" si="192"/>
        <v>10701.390000000001</v>
      </c>
      <c r="K2175" s="76">
        <f t="shared" si="193"/>
        <v>10701.390000000001</v>
      </c>
      <c r="L2175" s="76">
        <f t="shared" si="194"/>
        <v>0</v>
      </c>
      <c r="M2175" s="14" t="str">
        <f>IFERROR(IFERROR(INDEX(Reference!$C:$C,MATCH(VALUE(LEFT(B2175,(FIND("-",B2175,1)-1))),Reference!$B:$B,0)),INDEX(Reference!$C:$C,MATCH((LEFT(B2175,(FIND("-",B2175,1)-1))),Reference!$B:$B,0))),IFERROR(IF(FIND("-",B2175),"Asset Management",""),""))</f>
        <v>RBU/CSC</v>
      </c>
      <c r="N2175" s="14" t="str">
        <f>_xlfn.IFNA(INDEX(Reference!$M:$N,MATCH($C2175,Reference!$M:$M,0),2),"Exclude")</f>
        <v>Nonlabor</v>
      </c>
      <c r="O2175" s="14" t="str">
        <f>VLOOKUP(X2175,'Department Detail'!$A$2:$F$5229,5,FALSE)</f>
        <v>Business Services - Finance &amp; Rates</v>
      </c>
      <c r="W2175" s="26"/>
      <c r="X2175">
        <v>9042</v>
      </c>
    </row>
    <row r="2176" spans="2:24" ht="15" thickBot="1" x14ac:dyDescent="0.35">
      <c r="B2176" s="57" t="s">
        <v>1004</v>
      </c>
      <c r="C2176" s="57" t="s">
        <v>208</v>
      </c>
      <c r="D2176" s="193">
        <v>2772.25</v>
      </c>
      <c r="F2176" s="76">
        <f>IF(AND(LEFT($C2176,4)&lt;&gt;"8310")*OR(_xlfn.IFNA(MATCH(LEFT($B2176,8),Reference!$E:$E,0),0),(_xlfn.IFNA(MATCH(MID($B2176,5,4),Reference!$E:$E,0),0))),$D2176,)</f>
        <v>0</v>
      </c>
      <c r="G2176" s="76">
        <f t="shared" si="190"/>
        <v>0</v>
      </c>
      <c r="H2176" s="76">
        <f t="shared" si="191"/>
        <v>0</v>
      </c>
      <c r="I2176" s="194">
        <f>IF(AND(F2176=0,G2176=0,H2176=0,_xlfn.IFNA(MATCH(LEFT($B2176,8),Reference!$G:$G,0),0)),0,
IF(AND(F2176=0,G2176=0,H2176=0,_xlfn.IFNA(MATCH(LEFT($B2176,8),Reference!$H:$H,0),0)),$D2176,
IF(AND(F2176=0,G2176=0,H2176=0,_xlfn.IFNA(MATCH(LEFT($C2176,4),Reference!$H:$H,0),0)),$D2176,
IF((AND(F2176=0,G2176=0,H2176=0,(_xlfn.IFNA(MATCH(LEFT($B2176,4),Reference!$H:$H,0),0)))),$D2176,
IF(AND(F2176=0,G2176=0,H2176=0,_xlfn.IFNA(MATCH(MID($B2176,5,4),Reference!$H:$H,0),0),LEFT($C2176,4)&lt;&gt;"8865"),$D2176,0)))))</f>
        <v>0</v>
      </c>
      <c r="J2176" s="76">
        <f t="shared" si="192"/>
        <v>2772.25</v>
      </c>
      <c r="K2176" s="76">
        <f t="shared" si="193"/>
        <v>2772.25</v>
      </c>
      <c r="L2176" s="76">
        <f t="shared" si="194"/>
        <v>0</v>
      </c>
      <c r="M2176" s="14" t="str">
        <f>IFERROR(IFERROR(INDEX(Reference!$C:$C,MATCH(VALUE(LEFT(B2176,(FIND("-",B2176,1)-1))),Reference!$B:$B,0)),INDEX(Reference!$C:$C,MATCH((LEFT(B2176,(FIND("-",B2176,1)-1))),Reference!$B:$B,0))),IFERROR(IF(FIND("-",B2176),"Asset Management",""),""))</f>
        <v>RBU/CSC</v>
      </c>
      <c r="N2176" s="14" t="str">
        <f>_xlfn.IFNA(INDEX(Reference!$M:$N,MATCH($C2176,Reference!$M:$M,0),2),"Exclude")</f>
        <v>Inventory</v>
      </c>
      <c r="O2176" s="14" t="str">
        <f>VLOOKUP(X2176,'Department Detail'!$A$2:$F$5229,5,FALSE)</f>
        <v>Business Services - Finance &amp; Rates</v>
      </c>
      <c r="W2176" s="26"/>
      <c r="X2176">
        <v>9042</v>
      </c>
    </row>
    <row r="2177" spans="2:24" ht="15" thickBot="1" x14ac:dyDescent="0.35">
      <c r="B2177" s="57" t="s">
        <v>1004</v>
      </c>
      <c r="C2177" s="57" t="s">
        <v>182</v>
      </c>
      <c r="D2177" s="193">
        <v>990.74000000000012</v>
      </c>
      <c r="F2177" s="76">
        <f>IF(AND(LEFT($C2177,4)&lt;&gt;"8310")*OR(_xlfn.IFNA(MATCH(LEFT($B2177,8),Reference!$E:$E,0),0),(_xlfn.IFNA(MATCH(MID($B2177,5,4),Reference!$E:$E,0),0))),$D2177,)</f>
        <v>0</v>
      </c>
      <c r="G2177" s="76">
        <f t="shared" si="190"/>
        <v>0</v>
      </c>
      <c r="H2177" s="76">
        <f t="shared" si="191"/>
        <v>0</v>
      </c>
      <c r="I2177" s="194">
        <f>IF(AND(F2177=0,G2177=0,H2177=0,_xlfn.IFNA(MATCH(LEFT($B2177,8),Reference!$G:$G,0),0)),0,
IF(AND(F2177=0,G2177=0,H2177=0,_xlfn.IFNA(MATCH(LEFT($B2177,8),Reference!$H:$H,0),0)),$D2177,
IF(AND(F2177=0,G2177=0,H2177=0,_xlfn.IFNA(MATCH(LEFT($C2177,4),Reference!$H:$H,0),0)),$D2177,
IF((AND(F2177=0,G2177=0,H2177=0,(_xlfn.IFNA(MATCH(LEFT($B2177,4),Reference!$H:$H,0),0)))),$D2177,
IF(AND(F2177=0,G2177=0,H2177=0,_xlfn.IFNA(MATCH(MID($B2177,5,4),Reference!$H:$H,0),0),LEFT($C2177,4)&lt;&gt;"8865"),$D2177,0)))))</f>
        <v>0</v>
      </c>
      <c r="J2177" s="76">
        <f t="shared" si="192"/>
        <v>990.74000000000012</v>
      </c>
      <c r="K2177" s="76">
        <f t="shared" si="193"/>
        <v>990.74000000000012</v>
      </c>
      <c r="L2177" s="76">
        <f t="shared" si="194"/>
        <v>0</v>
      </c>
      <c r="M2177" s="14" t="str">
        <f>IFERROR(IFERROR(INDEX(Reference!$C:$C,MATCH(VALUE(LEFT(B2177,(FIND("-",B2177,1)-1))),Reference!$B:$B,0)),INDEX(Reference!$C:$C,MATCH((LEFT(B2177,(FIND("-",B2177,1)-1))),Reference!$B:$B,0))),IFERROR(IF(FIND("-",B2177),"Asset Management",""),""))</f>
        <v>RBU/CSC</v>
      </c>
      <c r="N2177" s="14" t="str">
        <f>_xlfn.IFNA(INDEX(Reference!$M:$N,MATCH($C2177,Reference!$M:$M,0),2),"Exclude")</f>
        <v>Nonlabor</v>
      </c>
      <c r="O2177" s="14" t="str">
        <f>VLOOKUP(X2177,'Department Detail'!$A$2:$F$5229,5,FALSE)</f>
        <v>Business Services - Finance &amp; Rates</v>
      </c>
      <c r="W2177" s="26"/>
      <c r="X2177">
        <v>9042</v>
      </c>
    </row>
    <row r="2178" spans="2:24" ht="15" thickBot="1" x14ac:dyDescent="0.35">
      <c r="B2178" s="57" t="s">
        <v>1004</v>
      </c>
      <c r="C2178" s="57" t="s">
        <v>237</v>
      </c>
      <c r="D2178" s="193">
        <v>105.49</v>
      </c>
      <c r="F2178" s="76">
        <f>IF(AND(LEFT($C2178,4)&lt;&gt;"8310")*OR(_xlfn.IFNA(MATCH(LEFT($B2178,8),Reference!$E:$E,0),0),(_xlfn.IFNA(MATCH(MID($B2178,5,4),Reference!$E:$E,0),0))),$D2178,)</f>
        <v>0</v>
      </c>
      <c r="G2178" s="76">
        <f t="shared" si="190"/>
        <v>0</v>
      </c>
      <c r="H2178" s="76">
        <f t="shared" si="191"/>
        <v>0</v>
      </c>
      <c r="I2178" s="194">
        <f>IF(AND(F2178=0,G2178=0,H2178=0,_xlfn.IFNA(MATCH(LEFT($B2178,8),Reference!$G:$G,0),0)),0,
IF(AND(F2178=0,G2178=0,H2178=0,_xlfn.IFNA(MATCH(LEFT($B2178,8),Reference!$H:$H,0),0)),$D2178,
IF(AND(F2178=0,G2178=0,H2178=0,_xlfn.IFNA(MATCH(LEFT($C2178,4),Reference!$H:$H,0),0)),$D2178,
IF((AND(F2178=0,G2178=0,H2178=0,(_xlfn.IFNA(MATCH(LEFT($B2178,4),Reference!$H:$H,0),0)))),$D2178,
IF(AND(F2178=0,G2178=0,H2178=0,_xlfn.IFNA(MATCH(MID($B2178,5,4),Reference!$H:$H,0),0),LEFT($C2178,4)&lt;&gt;"8865"),$D2178,0)))))</f>
        <v>0</v>
      </c>
      <c r="J2178" s="76">
        <f t="shared" si="192"/>
        <v>105.49</v>
      </c>
      <c r="K2178" s="76">
        <f t="shared" si="193"/>
        <v>105.49</v>
      </c>
      <c r="L2178" s="76">
        <f t="shared" si="194"/>
        <v>0</v>
      </c>
      <c r="M2178" s="14" t="str">
        <f>IFERROR(IFERROR(INDEX(Reference!$C:$C,MATCH(VALUE(LEFT(B2178,(FIND("-",B2178,1)-1))),Reference!$B:$B,0)),INDEX(Reference!$C:$C,MATCH((LEFT(B2178,(FIND("-",B2178,1)-1))),Reference!$B:$B,0))),IFERROR(IF(FIND("-",B2178),"Asset Management",""),""))</f>
        <v>RBU/CSC</v>
      </c>
      <c r="N2178" s="14" t="str">
        <f>_xlfn.IFNA(INDEX(Reference!$M:$N,MATCH($C2178,Reference!$M:$M,0),2),"Exclude")</f>
        <v>Inventory</v>
      </c>
      <c r="O2178" s="14" t="str">
        <f>VLOOKUP(X2178,'Department Detail'!$A$2:$F$5229,5,FALSE)</f>
        <v>Business Services - Finance &amp; Rates</v>
      </c>
      <c r="W2178" s="26"/>
      <c r="X2178">
        <v>9042</v>
      </c>
    </row>
    <row r="2179" spans="2:24" ht="15" thickBot="1" x14ac:dyDescent="0.35">
      <c r="B2179" s="57" t="s">
        <v>1004</v>
      </c>
      <c r="C2179" s="57" t="s">
        <v>211</v>
      </c>
      <c r="D2179" s="193">
        <v>-116.92</v>
      </c>
      <c r="F2179" s="76">
        <f>IF(AND(LEFT($C2179,4)&lt;&gt;"8310")*OR(_xlfn.IFNA(MATCH(LEFT($B2179,8),Reference!$E:$E,0),0),(_xlfn.IFNA(MATCH(MID($B2179,5,4),Reference!$E:$E,0),0))),$D2179,)</f>
        <v>0</v>
      </c>
      <c r="G2179" s="76">
        <f t="shared" si="190"/>
        <v>0</v>
      </c>
      <c r="H2179" s="76">
        <f t="shared" si="191"/>
        <v>0</v>
      </c>
      <c r="I2179" s="194">
        <f>IF(AND(F2179=0,G2179=0,H2179=0,_xlfn.IFNA(MATCH(LEFT($B2179,8),Reference!$G:$G,0),0)),0,
IF(AND(F2179=0,G2179=0,H2179=0,_xlfn.IFNA(MATCH(LEFT($B2179,8),Reference!$H:$H,0),0)),$D2179,
IF(AND(F2179=0,G2179=0,H2179=0,_xlfn.IFNA(MATCH(LEFT($C2179,4),Reference!$H:$H,0),0)),$D2179,
IF((AND(F2179=0,G2179=0,H2179=0,(_xlfn.IFNA(MATCH(LEFT($B2179,4),Reference!$H:$H,0),0)))),$D2179,
IF(AND(F2179=0,G2179=0,H2179=0,_xlfn.IFNA(MATCH(MID($B2179,5,4),Reference!$H:$H,0),0),LEFT($C2179,4)&lt;&gt;"8865"),$D2179,0)))))</f>
        <v>0</v>
      </c>
      <c r="J2179" s="76">
        <f t="shared" si="192"/>
        <v>-116.92</v>
      </c>
      <c r="K2179" s="76">
        <f t="shared" si="193"/>
        <v>-116.92</v>
      </c>
      <c r="L2179" s="76">
        <f t="shared" si="194"/>
        <v>0</v>
      </c>
      <c r="M2179" s="14" t="str">
        <f>IFERROR(IFERROR(INDEX(Reference!$C:$C,MATCH(VALUE(LEFT(B2179,(FIND("-",B2179,1)-1))),Reference!$B:$B,0)),INDEX(Reference!$C:$C,MATCH((LEFT(B2179,(FIND("-",B2179,1)-1))),Reference!$B:$B,0))),IFERROR(IF(FIND("-",B2179),"Asset Management",""),""))</f>
        <v>RBU/CSC</v>
      </c>
      <c r="N2179" s="14" t="str">
        <f>_xlfn.IFNA(INDEX(Reference!$M:$N,MATCH($C2179,Reference!$M:$M,0),2),"Exclude")</f>
        <v>Inventory</v>
      </c>
      <c r="O2179" s="14" t="str">
        <f>VLOOKUP(X2179,'Department Detail'!$A$2:$F$5229,5,FALSE)</f>
        <v>Business Services - Finance &amp; Rates</v>
      </c>
      <c r="W2179" s="26"/>
      <c r="X2179">
        <v>9042</v>
      </c>
    </row>
    <row r="2180" spans="2:24" ht="15" thickBot="1" x14ac:dyDescent="0.35">
      <c r="B2180" s="57" t="s">
        <v>1004</v>
      </c>
      <c r="C2180" s="57" t="s">
        <v>234</v>
      </c>
      <c r="D2180" s="193">
        <v>819.64</v>
      </c>
      <c r="F2180" s="76">
        <f>IF(AND(LEFT($C2180,4)&lt;&gt;"8310")*OR(_xlfn.IFNA(MATCH(LEFT($B2180,8),Reference!$E:$E,0),0),(_xlfn.IFNA(MATCH(MID($B2180,5,4),Reference!$E:$E,0),0))),$D2180,)</f>
        <v>0</v>
      </c>
      <c r="G2180" s="76">
        <f t="shared" si="190"/>
        <v>0</v>
      </c>
      <c r="H2180" s="76">
        <f t="shared" si="191"/>
        <v>0</v>
      </c>
      <c r="I2180" s="194">
        <f>IF(AND(F2180=0,G2180=0,H2180=0,_xlfn.IFNA(MATCH(LEFT($B2180,8),Reference!$G:$G,0),0)),0,
IF(AND(F2180=0,G2180=0,H2180=0,_xlfn.IFNA(MATCH(LEFT($B2180,8),Reference!$H:$H,0),0)),$D2180,
IF(AND(F2180=0,G2180=0,H2180=0,_xlfn.IFNA(MATCH(LEFT($C2180,4),Reference!$H:$H,0),0)),$D2180,
IF((AND(F2180=0,G2180=0,H2180=0,(_xlfn.IFNA(MATCH(LEFT($B2180,4),Reference!$H:$H,0),0)))),$D2180,
IF(AND(F2180=0,G2180=0,H2180=0,_xlfn.IFNA(MATCH(MID($B2180,5,4),Reference!$H:$H,0),0),LEFT($C2180,4)&lt;&gt;"8865"),$D2180,0)))))</f>
        <v>0</v>
      </c>
      <c r="J2180" s="76">
        <f t="shared" si="192"/>
        <v>819.64</v>
      </c>
      <c r="K2180" s="76">
        <f t="shared" si="193"/>
        <v>819.64</v>
      </c>
      <c r="L2180" s="76">
        <f t="shared" si="194"/>
        <v>0</v>
      </c>
      <c r="M2180" s="14" t="str">
        <f>IFERROR(IFERROR(INDEX(Reference!$C:$C,MATCH(VALUE(LEFT(B2180,(FIND("-",B2180,1)-1))),Reference!$B:$B,0)),INDEX(Reference!$C:$C,MATCH((LEFT(B2180,(FIND("-",B2180,1)-1))),Reference!$B:$B,0))),IFERROR(IF(FIND("-",B2180),"Asset Management",""),""))</f>
        <v>RBU/CSC</v>
      </c>
      <c r="N2180" s="14" t="str">
        <f>_xlfn.IFNA(INDEX(Reference!$M:$N,MATCH($C2180,Reference!$M:$M,0),2),"Exclude")</f>
        <v>Nonlabor</v>
      </c>
      <c r="O2180" s="14" t="str">
        <f>VLOOKUP(X2180,'Department Detail'!$A$2:$F$5229,5,FALSE)</f>
        <v>Business Services - Finance &amp; Rates</v>
      </c>
      <c r="W2180" s="26"/>
      <c r="X2180">
        <v>9042</v>
      </c>
    </row>
    <row r="2181" spans="2:24" ht="15" thickBot="1" x14ac:dyDescent="0.35">
      <c r="B2181" s="57" t="s">
        <v>1004</v>
      </c>
      <c r="C2181" s="57" t="s">
        <v>253</v>
      </c>
      <c r="D2181" s="193">
        <v>692.37</v>
      </c>
      <c r="F2181" s="76">
        <f>IF(AND(LEFT($C2181,4)&lt;&gt;"8310")*OR(_xlfn.IFNA(MATCH(LEFT($B2181,8),Reference!$E:$E,0),0),(_xlfn.IFNA(MATCH(MID($B2181,5,4),Reference!$E:$E,0),0))),$D2181,)</f>
        <v>0</v>
      </c>
      <c r="G2181" s="76">
        <f t="shared" si="190"/>
        <v>0</v>
      </c>
      <c r="H2181" s="76">
        <f t="shared" si="191"/>
        <v>0</v>
      </c>
      <c r="I2181" s="194">
        <f>IF(AND(F2181=0,G2181=0,H2181=0,_xlfn.IFNA(MATCH(LEFT($B2181,8),Reference!$G:$G,0),0)),0,
IF(AND(F2181=0,G2181=0,H2181=0,_xlfn.IFNA(MATCH(LEFT($B2181,8),Reference!$H:$H,0),0)),$D2181,
IF(AND(F2181=0,G2181=0,H2181=0,_xlfn.IFNA(MATCH(LEFT($C2181,4),Reference!$H:$H,0),0)),$D2181,
IF((AND(F2181=0,G2181=0,H2181=0,(_xlfn.IFNA(MATCH(LEFT($B2181,4),Reference!$H:$H,0),0)))),$D2181,
IF(AND(F2181=0,G2181=0,H2181=0,_xlfn.IFNA(MATCH(MID($B2181,5,4),Reference!$H:$H,0),0),LEFT($C2181,4)&lt;&gt;"8865"),$D2181,0)))))</f>
        <v>0</v>
      </c>
      <c r="J2181" s="76">
        <f t="shared" si="192"/>
        <v>692.37</v>
      </c>
      <c r="K2181" s="76">
        <f t="shared" si="193"/>
        <v>692.37</v>
      </c>
      <c r="L2181" s="76">
        <f t="shared" si="194"/>
        <v>0</v>
      </c>
      <c r="M2181" s="14" t="str">
        <f>IFERROR(IFERROR(INDEX(Reference!$C:$C,MATCH(VALUE(LEFT(B2181,(FIND("-",B2181,1)-1))),Reference!$B:$B,0)),INDEX(Reference!$C:$C,MATCH((LEFT(B2181,(FIND("-",B2181,1)-1))),Reference!$B:$B,0))),IFERROR(IF(FIND("-",B2181),"Asset Management",""),""))</f>
        <v>RBU/CSC</v>
      </c>
      <c r="N2181" s="14" t="str">
        <f>_xlfn.IFNA(INDEX(Reference!$M:$N,MATCH($C2181,Reference!$M:$M,0),2),"Exclude")</f>
        <v>Nonlabor</v>
      </c>
      <c r="O2181" s="14" t="str">
        <f>VLOOKUP(X2181,'Department Detail'!$A$2:$F$5229,5,FALSE)</f>
        <v>Business Services - Finance &amp; Rates</v>
      </c>
      <c r="W2181" s="26"/>
      <c r="X2181">
        <v>9042</v>
      </c>
    </row>
    <row r="2182" spans="2:24" ht="15" thickBot="1" x14ac:dyDescent="0.35">
      <c r="B2182" s="57" t="s">
        <v>1004</v>
      </c>
      <c r="C2182" s="57" t="s">
        <v>213</v>
      </c>
      <c r="D2182" s="193">
        <v>2265.63</v>
      </c>
      <c r="F2182" s="76">
        <f>IF(AND(LEFT($C2182,4)&lt;&gt;"8310")*OR(_xlfn.IFNA(MATCH(LEFT($B2182,8),Reference!$E:$E,0),0),(_xlfn.IFNA(MATCH(MID($B2182,5,4),Reference!$E:$E,0),0))),$D2182,)</f>
        <v>0</v>
      </c>
      <c r="G2182" s="76">
        <f t="shared" si="190"/>
        <v>0</v>
      </c>
      <c r="H2182" s="76">
        <f t="shared" si="191"/>
        <v>0</v>
      </c>
      <c r="I2182" s="194">
        <f>IF(AND(F2182=0,G2182=0,H2182=0,_xlfn.IFNA(MATCH(LEFT($B2182,8),Reference!$G:$G,0),0)),0,
IF(AND(F2182=0,G2182=0,H2182=0,_xlfn.IFNA(MATCH(LEFT($B2182,8),Reference!$H:$H,0),0)),$D2182,
IF(AND(F2182=0,G2182=0,H2182=0,_xlfn.IFNA(MATCH(LEFT($C2182,4),Reference!$H:$H,0),0)),$D2182,
IF((AND(F2182=0,G2182=0,H2182=0,(_xlfn.IFNA(MATCH(LEFT($B2182,4),Reference!$H:$H,0),0)))),$D2182,
IF(AND(F2182=0,G2182=0,H2182=0,_xlfn.IFNA(MATCH(MID($B2182,5,4),Reference!$H:$H,0),0),LEFT($C2182,4)&lt;&gt;"8865"),$D2182,0)))))</f>
        <v>0</v>
      </c>
      <c r="J2182" s="76">
        <f t="shared" si="192"/>
        <v>2265.63</v>
      </c>
      <c r="K2182" s="76">
        <f t="shared" si="193"/>
        <v>2265.63</v>
      </c>
      <c r="L2182" s="76">
        <f t="shared" si="194"/>
        <v>0</v>
      </c>
      <c r="M2182" s="14" t="str">
        <f>IFERROR(IFERROR(INDEX(Reference!$C:$C,MATCH(VALUE(LEFT(B2182,(FIND("-",B2182,1)-1))),Reference!$B:$B,0)),INDEX(Reference!$C:$C,MATCH((LEFT(B2182,(FIND("-",B2182,1)-1))),Reference!$B:$B,0))),IFERROR(IF(FIND("-",B2182),"Asset Management",""),""))</f>
        <v>RBU/CSC</v>
      </c>
      <c r="N2182" s="14" t="str">
        <f>_xlfn.IFNA(INDEX(Reference!$M:$N,MATCH($C2182,Reference!$M:$M,0),2),"Exclude")</f>
        <v>Nonlabor</v>
      </c>
      <c r="O2182" s="14" t="str">
        <f>VLOOKUP(X2182,'Department Detail'!$A$2:$F$5229,5,FALSE)</f>
        <v>Business Services - Finance &amp; Rates</v>
      </c>
      <c r="W2182" s="26"/>
      <c r="X2182">
        <v>9042</v>
      </c>
    </row>
    <row r="2183" spans="2:24" ht="15" thickBot="1" x14ac:dyDescent="0.35">
      <c r="B2183" s="57" t="s">
        <v>1004</v>
      </c>
      <c r="C2183" s="57" t="s">
        <v>254</v>
      </c>
      <c r="D2183" s="193">
        <v>223.55</v>
      </c>
      <c r="F2183" s="76">
        <f>IF(AND(LEFT($C2183,4)&lt;&gt;"8310")*OR(_xlfn.IFNA(MATCH(LEFT($B2183,8),Reference!$E:$E,0),0),(_xlfn.IFNA(MATCH(MID($B2183,5,4),Reference!$E:$E,0),0))),$D2183,)</f>
        <v>0</v>
      </c>
      <c r="G2183" s="76">
        <f t="shared" si="190"/>
        <v>0</v>
      </c>
      <c r="H2183" s="76">
        <f t="shared" si="191"/>
        <v>0</v>
      </c>
      <c r="I2183" s="194">
        <f>IF(AND(F2183=0,G2183=0,H2183=0,_xlfn.IFNA(MATCH(LEFT($B2183,8),Reference!$G:$G,0),0)),0,
IF(AND(F2183=0,G2183=0,H2183=0,_xlfn.IFNA(MATCH(LEFT($B2183,8),Reference!$H:$H,0),0)),$D2183,
IF(AND(F2183=0,G2183=0,H2183=0,_xlfn.IFNA(MATCH(LEFT($C2183,4),Reference!$H:$H,0),0)),$D2183,
IF((AND(F2183=0,G2183=0,H2183=0,(_xlfn.IFNA(MATCH(LEFT($B2183,4),Reference!$H:$H,0),0)))),$D2183,
IF(AND(F2183=0,G2183=0,H2183=0,_xlfn.IFNA(MATCH(MID($B2183,5,4),Reference!$H:$H,0),0),LEFT($C2183,4)&lt;&gt;"8865"),$D2183,0)))))</f>
        <v>0</v>
      </c>
      <c r="J2183" s="76">
        <f t="shared" si="192"/>
        <v>223.55</v>
      </c>
      <c r="K2183" s="76">
        <f t="shared" si="193"/>
        <v>223.55</v>
      </c>
      <c r="L2183" s="76">
        <f t="shared" si="194"/>
        <v>0</v>
      </c>
      <c r="M2183" s="14" t="str">
        <f>IFERROR(IFERROR(INDEX(Reference!$C:$C,MATCH(VALUE(LEFT(B2183,(FIND("-",B2183,1)-1))),Reference!$B:$B,0)),INDEX(Reference!$C:$C,MATCH((LEFT(B2183,(FIND("-",B2183,1)-1))),Reference!$B:$B,0))),IFERROR(IF(FIND("-",B2183),"Asset Management",""),""))</f>
        <v>RBU/CSC</v>
      </c>
      <c r="N2183" s="14" t="str">
        <f>_xlfn.IFNA(INDEX(Reference!$M:$N,MATCH($C2183,Reference!$M:$M,0),2),"Exclude")</f>
        <v>Nonlabor</v>
      </c>
      <c r="O2183" s="14" t="str">
        <f>VLOOKUP(X2183,'Department Detail'!$A$2:$F$5229,5,FALSE)</f>
        <v>Business Services - Finance &amp; Rates</v>
      </c>
      <c r="W2183" s="26"/>
      <c r="X2183">
        <v>9042</v>
      </c>
    </row>
    <row r="2184" spans="2:24" ht="15" thickBot="1" x14ac:dyDescent="0.35">
      <c r="B2184" s="57" t="s">
        <v>1004</v>
      </c>
      <c r="C2184" s="57" t="s">
        <v>289</v>
      </c>
      <c r="D2184" s="193">
        <v>5822.03</v>
      </c>
      <c r="F2184" s="76">
        <f>IF(AND(LEFT($C2184,4)&lt;&gt;"8310")*OR(_xlfn.IFNA(MATCH(LEFT($B2184,8),Reference!$E:$E,0),0),(_xlfn.IFNA(MATCH(MID($B2184,5,4),Reference!$E:$E,0),0))),$D2184,)</f>
        <v>0</v>
      </c>
      <c r="G2184" s="76">
        <f t="shared" si="190"/>
        <v>0</v>
      </c>
      <c r="H2184" s="76">
        <f t="shared" si="191"/>
        <v>0</v>
      </c>
      <c r="I2184" s="194">
        <f>IF(AND(F2184=0,G2184=0,H2184=0,_xlfn.IFNA(MATCH(LEFT($B2184,8),Reference!$G:$G,0),0)),0,
IF(AND(F2184=0,G2184=0,H2184=0,_xlfn.IFNA(MATCH(LEFT($B2184,8),Reference!$H:$H,0),0)),$D2184,
IF(AND(F2184=0,G2184=0,H2184=0,_xlfn.IFNA(MATCH(LEFT($C2184,4),Reference!$H:$H,0),0)),$D2184,
IF((AND(F2184=0,G2184=0,H2184=0,(_xlfn.IFNA(MATCH(LEFT($B2184,4),Reference!$H:$H,0),0)))),$D2184,
IF(AND(F2184=0,G2184=0,H2184=0,_xlfn.IFNA(MATCH(MID($B2184,5,4),Reference!$H:$H,0),0),LEFT($C2184,4)&lt;&gt;"8865"),$D2184,0)))))</f>
        <v>0</v>
      </c>
      <c r="J2184" s="76">
        <f t="shared" si="192"/>
        <v>5822.03</v>
      </c>
      <c r="K2184" s="76">
        <f t="shared" si="193"/>
        <v>5822.03</v>
      </c>
      <c r="L2184" s="76">
        <f t="shared" si="194"/>
        <v>0</v>
      </c>
      <c r="M2184" s="14" t="str">
        <f>IFERROR(IFERROR(INDEX(Reference!$C:$C,MATCH(VALUE(LEFT(B2184,(FIND("-",B2184,1)-1))),Reference!$B:$B,0)),INDEX(Reference!$C:$C,MATCH((LEFT(B2184,(FIND("-",B2184,1)-1))),Reference!$B:$B,0))),IFERROR(IF(FIND("-",B2184),"Asset Management",""),""))</f>
        <v>RBU/CSC</v>
      </c>
      <c r="N2184" s="14" t="str">
        <f>_xlfn.IFNA(INDEX(Reference!$M:$N,MATCH($C2184,Reference!$M:$M,0),2),"Exclude")</f>
        <v>Project Proceeds</v>
      </c>
      <c r="O2184" s="14" t="str">
        <f>VLOOKUP(X2184,'Department Detail'!$A$2:$F$5229,5,FALSE)</f>
        <v>Business Services - Finance &amp; Rates</v>
      </c>
      <c r="W2184" s="26"/>
      <c r="X2184">
        <v>9042</v>
      </c>
    </row>
    <row r="2185" spans="2:24" ht="15" thickBot="1" x14ac:dyDescent="0.35">
      <c r="B2185" s="57" t="s">
        <v>1004</v>
      </c>
      <c r="C2185" s="57" t="s">
        <v>188</v>
      </c>
      <c r="D2185" s="193">
        <v>869.18</v>
      </c>
      <c r="F2185" s="76">
        <f>IF(AND(LEFT($C2185,4)&lt;&gt;"8310")*OR(_xlfn.IFNA(MATCH(LEFT($B2185,8),Reference!$E:$E,0),0),(_xlfn.IFNA(MATCH(MID($B2185,5,4),Reference!$E:$E,0),0))),$D2185,)</f>
        <v>0</v>
      </c>
      <c r="G2185" s="76">
        <f t="shared" si="190"/>
        <v>0</v>
      </c>
      <c r="H2185" s="76">
        <f t="shared" si="191"/>
        <v>0</v>
      </c>
      <c r="I2185" s="194">
        <f>IF(AND(F2185=0,G2185=0,H2185=0,_xlfn.IFNA(MATCH(LEFT($B2185,8),Reference!$G:$G,0),0)),0,
IF(AND(F2185=0,G2185=0,H2185=0,_xlfn.IFNA(MATCH(LEFT($B2185,8),Reference!$H:$H,0),0)),$D2185,
IF(AND(F2185=0,G2185=0,H2185=0,_xlfn.IFNA(MATCH(LEFT($C2185,4),Reference!$H:$H,0),0)),$D2185,
IF((AND(F2185=0,G2185=0,H2185=0,(_xlfn.IFNA(MATCH(LEFT($B2185,4),Reference!$H:$H,0),0)))),$D2185,
IF(AND(F2185=0,G2185=0,H2185=0,_xlfn.IFNA(MATCH(MID($B2185,5,4),Reference!$H:$H,0),0),LEFT($C2185,4)&lt;&gt;"8865"),$D2185,0)))))</f>
        <v>0</v>
      </c>
      <c r="J2185" s="76">
        <f t="shared" si="192"/>
        <v>869.18</v>
      </c>
      <c r="K2185" s="76">
        <f t="shared" si="193"/>
        <v>869.18</v>
      </c>
      <c r="L2185" s="76">
        <f t="shared" si="194"/>
        <v>0</v>
      </c>
      <c r="M2185" s="14" t="str">
        <f>IFERROR(IFERROR(INDEX(Reference!$C:$C,MATCH(VALUE(LEFT(B2185,(FIND("-",B2185,1)-1))),Reference!$B:$B,0)),INDEX(Reference!$C:$C,MATCH((LEFT(B2185,(FIND("-",B2185,1)-1))),Reference!$B:$B,0))),IFERROR(IF(FIND("-",B2185),"Asset Management",""),""))</f>
        <v>RBU/CSC</v>
      </c>
      <c r="N2185" s="14" t="str">
        <f>_xlfn.IFNA(INDEX(Reference!$M:$N,MATCH($C2185,Reference!$M:$M,0),2),"Exclude")</f>
        <v>NonUnion Labor</v>
      </c>
      <c r="O2185" s="14" t="str">
        <f>VLOOKUP(X2185,'Department Detail'!$A$2:$F$5229,5,FALSE)</f>
        <v>Business Services - Finance &amp; Rates</v>
      </c>
      <c r="W2185" s="26"/>
      <c r="X2185">
        <v>9042</v>
      </c>
    </row>
    <row r="2186" spans="2:24" ht="15" thickBot="1" x14ac:dyDescent="0.35">
      <c r="B2186" s="57" t="s">
        <v>1004</v>
      </c>
      <c r="C2186" s="57" t="s">
        <v>191</v>
      </c>
      <c r="D2186" s="193">
        <v>352820.8</v>
      </c>
      <c r="F2186" s="76">
        <f>IF(AND(LEFT($C2186,4)&lt;&gt;"8310")*OR(_xlfn.IFNA(MATCH(LEFT($B2186,8),Reference!$E:$E,0),0),(_xlfn.IFNA(MATCH(MID($B2186,5,4),Reference!$E:$E,0),0))),$D2186,)</f>
        <v>0</v>
      </c>
      <c r="G2186" s="76">
        <f t="shared" si="190"/>
        <v>0</v>
      </c>
      <c r="H2186" s="76">
        <f t="shared" si="191"/>
        <v>0</v>
      </c>
      <c r="I2186" s="194">
        <f>IF(AND(F2186=0,G2186=0,H2186=0,_xlfn.IFNA(MATCH(LEFT($B2186,8),Reference!$G:$G,0),0)),0,
IF(AND(F2186=0,G2186=0,H2186=0,_xlfn.IFNA(MATCH(LEFT($B2186,8),Reference!$H:$H,0),0)),$D2186,
IF(AND(F2186=0,G2186=0,H2186=0,_xlfn.IFNA(MATCH(LEFT($C2186,4),Reference!$H:$H,0),0)),$D2186,
IF((AND(F2186=0,G2186=0,H2186=0,(_xlfn.IFNA(MATCH(LEFT($B2186,4),Reference!$H:$H,0),0)))),$D2186,
IF(AND(F2186=0,G2186=0,H2186=0,_xlfn.IFNA(MATCH(MID($B2186,5,4),Reference!$H:$H,0),0),LEFT($C2186,4)&lt;&gt;"8865"),$D2186,0)))))</f>
        <v>0</v>
      </c>
      <c r="J2186" s="76">
        <f t="shared" si="192"/>
        <v>352820.8</v>
      </c>
      <c r="K2186" s="76">
        <f t="shared" si="193"/>
        <v>352820.8</v>
      </c>
      <c r="L2186" s="76">
        <f t="shared" si="194"/>
        <v>0</v>
      </c>
      <c r="M2186" s="14" t="str">
        <f>IFERROR(IFERROR(INDEX(Reference!$C:$C,MATCH(VALUE(LEFT(B2186,(FIND("-",B2186,1)-1))),Reference!$B:$B,0)),INDEX(Reference!$C:$C,MATCH((LEFT(B2186,(FIND("-",B2186,1)-1))),Reference!$B:$B,0))),IFERROR(IF(FIND("-",B2186),"Asset Management",""),""))</f>
        <v>RBU/CSC</v>
      </c>
      <c r="N2186" s="14" t="str">
        <f>_xlfn.IFNA(INDEX(Reference!$M:$N,MATCH($C2186,Reference!$M:$M,0),2),"Exclude")</f>
        <v>Union Labor</v>
      </c>
      <c r="O2186" s="14" t="str">
        <f>VLOOKUP(X2186,'Department Detail'!$A$2:$F$5229,5,FALSE)</f>
        <v>Business Services - Finance &amp; Rates</v>
      </c>
      <c r="W2186" s="26"/>
      <c r="X2186">
        <v>9042</v>
      </c>
    </row>
    <row r="2187" spans="2:24" ht="15" thickBot="1" x14ac:dyDescent="0.35">
      <c r="B2187" s="57" t="s">
        <v>1005</v>
      </c>
      <c r="C2187" s="57" t="s">
        <v>186</v>
      </c>
      <c r="D2187" s="193">
        <v>103823.32999999999</v>
      </c>
      <c r="F2187" s="76">
        <f>IF(AND(LEFT($C2187,4)&lt;&gt;"8310")*OR(_xlfn.IFNA(MATCH(LEFT($B2187,8),Reference!$E:$E,0),0),(_xlfn.IFNA(MATCH(MID($B2187,5,4),Reference!$E:$E,0),0))),$D2187,)</f>
        <v>0</v>
      </c>
      <c r="G2187" s="76">
        <f t="shared" si="190"/>
        <v>0</v>
      </c>
      <c r="H2187" s="76">
        <f t="shared" si="191"/>
        <v>0</v>
      </c>
      <c r="I2187" s="194">
        <f>IF(AND(F2187=0,G2187=0,H2187=0,_xlfn.IFNA(MATCH(LEFT($B2187,8),Reference!$G:$G,0),0)),0,
IF(AND(F2187=0,G2187=0,H2187=0,_xlfn.IFNA(MATCH(LEFT($B2187,8),Reference!$H:$H,0),0)),$D2187,
IF(AND(F2187=0,G2187=0,H2187=0,_xlfn.IFNA(MATCH(LEFT($C2187,4),Reference!$H:$H,0),0)),$D2187,
IF((AND(F2187=0,G2187=0,H2187=0,(_xlfn.IFNA(MATCH(LEFT($B2187,4),Reference!$H:$H,0),0)))),$D2187,
IF(AND(F2187=0,G2187=0,H2187=0,_xlfn.IFNA(MATCH(MID($B2187,5,4),Reference!$H:$H,0),0),LEFT($C2187,4)&lt;&gt;"8865"),$D2187,0)))))</f>
        <v>0</v>
      </c>
      <c r="J2187" s="76">
        <f t="shared" si="192"/>
        <v>103823.32999999999</v>
      </c>
      <c r="K2187" s="76">
        <f t="shared" si="193"/>
        <v>103823.32999999999</v>
      </c>
      <c r="L2187" s="76">
        <f t="shared" si="194"/>
        <v>0</v>
      </c>
      <c r="M2187" s="14" t="str">
        <f>IFERROR(IFERROR(INDEX(Reference!$C:$C,MATCH(VALUE(LEFT(B2187,(FIND("-",B2187,1)-1))),Reference!$B:$B,0)),INDEX(Reference!$C:$C,MATCH((LEFT(B2187,(FIND("-",B2187,1)-1))),Reference!$B:$B,0))),IFERROR(IF(FIND("-",B2187),"Asset Management",""),""))</f>
        <v>RBU/CSC</v>
      </c>
      <c r="N2187" s="14" t="str">
        <f>_xlfn.IFNA(INDEX(Reference!$M:$N,MATCH($C2187,Reference!$M:$M,0),2),"Exclude")</f>
        <v>Union Labor</v>
      </c>
      <c r="O2187" s="14" t="str">
        <f>VLOOKUP(X2187,'Department Detail'!$A$2:$F$5229,5,FALSE)</f>
        <v>Business Services - Finance &amp; Rates</v>
      </c>
      <c r="W2187" s="26"/>
      <c r="X2187">
        <v>9042</v>
      </c>
    </row>
    <row r="2188" spans="2:24" ht="15" thickBot="1" x14ac:dyDescent="0.35">
      <c r="B2188" s="57" t="s">
        <v>1005</v>
      </c>
      <c r="C2188" s="57" t="s">
        <v>197</v>
      </c>
      <c r="D2188" s="193">
        <v>1086.1500000000001</v>
      </c>
      <c r="F2188" s="76">
        <f>IF(AND(LEFT($C2188,4)&lt;&gt;"8310")*OR(_xlfn.IFNA(MATCH(LEFT($B2188,8),Reference!$E:$E,0),0),(_xlfn.IFNA(MATCH(MID($B2188,5,4),Reference!$E:$E,0),0))),$D2188,)</f>
        <v>0</v>
      </c>
      <c r="G2188" s="76">
        <f t="shared" si="190"/>
        <v>0</v>
      </c>
      <c r="H2188" s="76">
        <f t="shared" si="191"/>
        <v>0</v>
      </c>
      <c r="I2188" s="194">
        <f>IF(AND(F2188=0,G2188=0,H2188=0,_xlfn.IFNA(MATCH(LEFT($B2188,8),Reference!$G:$G,0),0)),0,
IF(AND(F2188=0,G2188=0,H2188=0,_xlfn.IFNA(MATCH(LEFT($B2188,8),Reference!$H:$H,0),0)),$D2188,
IF(AND(F2188=0,G2188=0,H2188=0,_xlfn.IFNA(MATCH(LEFT($C2188,4),Reference!$H:$H,0),0)),$D2188,
IF((AND(F2188=0,G2188=0,H2188=0,(_xlfn.IFNA(MATCH(LEFT($B2188,4),Reference!$H:$H,0),0)))),$D2188,
IF(AND(F2188=0,G2188=0,H2188=0,_xlfn.IFNA(MATCH(MID($B2188,5,4),Reference!$H:$H,0),0),LEFT($C2188,4)&lt;&gt;"8865"),$D2188,0)))))</f>
        <v>0</v>
      </c>
      <c r="J2188" s="76">
        <f t="shared" si="192"/>
        <v>1086.1500000000001</v>
      </c>
      <c r="K2188" s="76">
        <f t="shared" si="193"/>
        <v>1086.1500000000001</v>
      </c>
      <c r="L2188" s="76">
        <f t="shared" si="194"/>
        <v>0</v>
      </c>
      <c r="M2188" s="14" t="str">
        <f>IFERROR(IFERROR(INDEX(Reference!$C:$C,MATCH(VALUE(LEFT(B2188,(FIND("-",B2188,1)-1))),Reference!$B:$B,0)),INDEX(Reference!$C:$C,MATCH((LEFT(B2188,(FIND("-",B2188,1)-1))),Reference!$B:$B,0))),IFERROR(IF(FIND("-",B2188),"Asset Management",""),""))</f>
        <v>RBU/CSC</v>
      </c>
      <c r="N2188" s="14" t="str">
        <f>_xlfn.IFNA(INDEX(Reference!$M:$N,MATCH($C2188,Reference!$M:$M,0),2),"Exclude")</f>
        <v>Union Labor</v>
      </c>
      <c r="O2188" s="14" t="str">
        <f>VLOOKUP(X2188,'Department Detail'!$A$2:$F$5229,5,FALSE)</f>
        <v>Business Services - Finance &amp; Rates</v>
      </c>
      <c r="W2188" s="26"/>
      <c r="X2188">
        <v>9042</v>
      </c>
    </row>
    <row r="2189" spans="2:24" ht="15" thickBot="1" x14ac:dyDescent="0.35">
      <c r="B2189" s="57" t="s">
        <v>1005</v>
      </c>
      <c r="C2189" s="57" t="s">
        <v>191</v>
      </c>
      <c r="D2189" s="193">
        <v>21736.959999999999</v>
      </c>
      <c r="F2189" s="76">
        <f>IF(AND(LEFT($C2189,4)&lt;&gt;"8310")*OR(_xlfn.IFNA(MATCH(LEFT($B2189,8),Reference!$E:$E,0),0),(_xlfn.IFNA(MATCH(MID($B2189,5,4),Reference!$E:$E,0),0))),$D2189,)</f>
        <v>0</v>
      </c>
      <c r="G2189" s="76">
        <f t="shared" si="190"/>
        <v>0</v>
      </c>
      <c r="H2189" s="76">
        <f t="shared" si="191"/>
        <v>0</v>
      </c>
      <c r="I2189" s="194">
        <f>IF(AND(F2189=0,G2189=0,H2189=0,_xlfn.IFNA(MATCH(LEFT($B2189,8),Reference!$G:$G,0),0)),0,
IF(AND(F2189=0,G2189=0,H2189=0,_xlfn.IFNA(MATCH(LEFT($B2189,8),Reference!$H:$H,0),0)),$D2189,
IF(AND(F2189=0,G2189=0,H2189=0,_xlfn.IFNA(MATCH(LEFT($C2189,4),Reference!$H:$H,0),0)),$D2189,
IF((AND(F2189=0,G2189=0,H2189=0,(_xlfn.IFNA(MATCH(LEFT($B2189,4),Reference!$H:$H,0),0)))),$D2189,
IF(AND(F2189=0,G2189=0,H2189=0,_xlfn.IFNA(MATCH(MID($B2189,5,4),Reference!$H:$H,0),0),LEFT($C2189,4)&lt;&gt;"8865"),$D2189,0)))))</f>
        <v>0</v>
      </c>
      <c r="J2189" s="76">
        <f t="shared" si="192"/>
        <v>21736.959999999999</v>
      </c>
      <c r="K2189" s="76">
        <f t="shared" si="193"/>
        <v>21736.959999999999</v>
      </c>
      <c r="L2189" s="76">
        <f t="shared" si="194"/>
        <v>0</v>
      </c>
      <c r="M2189" s="14" t="str">
        <f>IFERROR(IFERROR(INDEX(Reference!$C:$C,MATCH(VALUE(LEFT(B2189,(FIND("-",B2189,1)-1))),Reference!$B:$B,0)),INDEX(Reference!$C:$C,MATCH((LEFT(B2189,(FIND("-",B2189,1)-1))),Reference!$B:$B,0))),IFERROR(IF(FIND("-",B2189),"Asset Management",""),""))</f>
        <v>RBU/CSC</v>
      </c>
      <c r="N2189" s="14" t="str">
        <f>_xlfn.IFNA(INDEX(Reference!$M:$N,MATCH($C2189,Reference!$M:$M,0),2),"Exclude")</f>
        <v>Union Labor</v>
      </c>
      <c r="O2189" s="14" t="str">
        <f>VLOOKUP(X2189,'Department Detail'!$A$2:$F$5748,5,FALSE)</f>
        <v>Business Services - Human Resources</v>
      </c>
      <c r="W2189" s="26"/>
      <c r="X2189">
        <v>2025</v>
      </c>
    </row>
    <row r="2190" spans="2:24" ht="15" thickBot="1" x14ac:dyDescent="0.35">
      <c r="B2190" s="57" t="s">
        <v>1006</v>
      </c>
      <c r="C2190" s="57" t="s">
        <v>185</v>
      </c>
      <c r="D2190" s="193">
        <v>151156.31</v>
      </c>
      <c r="F2190" s="76">
        <f>IF(AND(LEFT($C2190,4)&lt;&gt;"8310")*OR(_xlfn.IFNA(MATCH(LEFT($B2190,8),Reference!$E:$E,0),0),(_xlfn.IFNA(MATCH(MID($B2190,5,4),Reference!$E:$E,0),0))),$D2190,)</f>
        <v>151156.31</v>
      </c>
      <c r="G2190" s="76">
        <f t="shared" si="190"/>
        <v>0</v>
      </c>
      <c r="H2190" s="76">
        <f t="shared" si="191"/>
        <v>0</v>
      </c>
      <c r="I2190" s="194">
        <f>IF(AND(F2190=0,G2190=0,H2190=0,_xlfn.IFNA(MATCH(LEFT($B2190,8),Reference!$G:$G,0),0)),0,
IF(AND(F2190=0,G2190=0,H2190=0,_xlfn.IFNA(MATCH(LEFT($B2190,8),Reference!$H:$H,0),0)),$D2190,
IF(AND(F2190=0,G2190=0,H2190=0,_xlfn.IFNA(MATCH(LEFT($C2190,4),Reference!$H:$H,0),0)),$D2190,
IF((AND(F2190=0,G2190=0,H2190=0,(_xlfn.IFNA(MATCH(LEFT($B2190,4),Reference!$H:$H,0),0)))),$D2190,
IF(AND(F2190=0,G2190=0,H2190=0,_xlfn.IFNA(MATCH(MID($B2190,5,4),Reference!$H:$H,0),0),LEFT($C2190,4)&lt;&gt;"8865"),$D2190,0)))))</f>
        <v>0</v>
      </c>
      <c r="J2190" s="76">
        <f t="shared" si="192"/>
        <v>0</v>
      </c>
      <c r="K2190" s="76">
        <f t="shared" si="193"/>
        <v>151156.31</v>
      </c>
      <c r="L2190" s="76">
        <f t="shared" si="194"/>
        <v>0</v>
      </c>
      <c r="M2190" s="14" t="str">
        <f>IFERROR(IFERROR(INDEX(Reference!$C:$C,MATCH(VALUE(LEFT(B2190,(FIND("-",B2190,1)-1))),Reference!$B:$B,0)),INDEX(Reference!$C:$C,MATCH((LEFT(B2190,(FIND("-",B2190,1)-1))),Reference!$B:$B,0))),IFERROR(IF(FIND("-",B2190),"Asset Management",""),""))</f>
        <v>RBU/CSC</v>
      </c>
      <c r="N2190" s="14" t="str">
        <f>_xlfn.IFNA(INDEX(Reference!$M:$N,MATCH($C2190,Reference!$M:$M,0),2),"Exclude")</f>
        <v>NonUnion Labor</v>
      </c>
      <c r="O2190" s="14" t="str">
        <f>VLOOKUP(X2190,'Department Detail'!$A$2:$F$5748,5,FALSE)</f>
        <v>Business Services - Human Resources</v>
      </c>
      <c r="W2190" s="26"/>
      <c r="X2190">
        <v>2025</v>
      </c>
    </row>
    <row r="2191" spans="2:24" ht="15" thickBot="1" x14ac:dyDescent="0.35">
      <c r="B2191" s="57" t="s">
        <v>1006</v>
      </c>
      <c r="C2191" s="57" t="s">
        <v>186</v>
      </c>
      <c r="D2191" s="193">
        <v>446884.79000000004</v>
      </c>
      <c r="F2191" s="76">
        <f>IF(AND(LEFT($C2191,4)&lt;&gt;"8310")*OR(_xlfn.IFNA(MATCH(LEFT($B2191,8),Reference!$E:$E,0),0),(_xlfn.IFNA(MATCH(MID($B2191,5,4),Reference!$E:$E,0),0))),$D2191,)</f>
        <v>446884.79000000004</v>
      </c>
      <c r="G2191" s="76">
        <f t="shared" si="190"/>
        <v>0</v>
      </c>
      <c r="H2191" s="76">
        <f t="shared" si="191"/>
        <v>0</v>
      </c>
      <c r="I2191" s="194">
        <f>IF(AND(F2191=0,G2191=0,H2191=0,_xlfn.IFNA(MATCH(LEFT($B2191,8),Reference!$G:$G,0),0)),0,
IF(AND(F2191=0,G2191=0,H2191=0,_xlfn.IFNA(MATCH(LEFT($B2191,8),Reference!$H:$H,0),0)),$D2191,
IF(AND(F2191=0,G2191=0,H2191=0,_xlfn.IFNA(MATCH(LEFT($C2191,4),Reference!$H:$H,0),0)),$D2191,
IF((AND(F2191=0,G2191=0,H2191=0,(_xlfn.IFNA(MATCH(LEFT($B2191,4),Reference!$H:$H,0),0)))),$D2191,
IF(AND(F2191=0,G2191=0,H2191=0,_xlfn.IFNA(MATCH(MID($B2191,5,4),Reference!$H:$H,0),0),LEFT($C2191,4)&lt;&gt;"8865"),$D2191,0)))))</f>
        <v>0</v>
      </c>
      <c r="J2191" s="76">
        <f t="shared" si="192"/>
        <v>0</v>
      </c>
      <c r="K2191" s="76">
        <f t="shared" si="193"/>
        <v>446884.79000000004</v>
      </c>
      <c r="L2191" s="76">
        <f t="shared" si="194"/>
        <v>0</v>
      </c>
      <c r="M2191" s="14" t="str">
        <f>IFERROR(IFERROR(INDEX(Reference!$C:$C,MATCH(VALUE(LEFT(B2191,(FIND("-",B2191,1)-1))),Reference!$B:$B,0)),INDEX(Reference!$C:$C,MATCH((LEFT(B2191,(FIND("-",B2191,1)-1))),Reference!$B:$B,0))),IFERROR(IF(FIND("-",B2191),"Asset Management",""),""))</f>
        <v>RBU/CSC</v>
      </c>
      <c r="N2191" s="14" t="str">
        <f>_xlfn.IFNA(INDEX(Reference!$M:$N,MATCH($C2191,Reference!$M:$M,0),2),"Exclude")</f>
        <v>Union Labor</v>
      </c>
      <c r="O2191" s="14" t="str">
        <f>VLOOKUP(X2191,'Department Detail'!$A$2:$F$5748,5,FALSE)</f>
        <v>Business Services - Human Resources</v>
      </c>
      <c r="W2191" s="26"/>
      <c r="X2191">
        <v>2025</v>
      </c>
    </row>
    <row r="2192" spans="2:24" ht="15" thickBot="1" x14ac:dyDescent="0.35">
      <c r="B2192" s="57" t="s">
        <v>1006</v>
      </c>
      <c r="C2192" s="57" t="s">
        <v>197</v>
      </c>
      <c r="D2192" s="193">
        <v>283.5</v>
      </c>
      <c r="F2192" s="76">
        <f>IF(AND(LEFT($C2192,4)&lt;&gt;"8310")*OR(_xlfn.IFNA(MATCH(LEFT($B2192,8),Reference!$E:$E,0),0),(_xlfn.IFNA(MATCH(MID($B2192,5,4),Reference!$E:$E,0),0))),$D2192,)</f>
        <v>283.5</v>
      </c>
      <c r="G2192" s="76">
        <f t="shared" si="190"/>
        <v>0</v>
      </c>
      <c r="H2192" s="76">
        <f t="shared" si="191"/>
        <v>0</v>
      </c>
      <c r="I2192" s="194">
        <f>IF(AND(F2192=0,G2192=0,H2192=0,_xlfn.IFNA(MATCH(LEFT($B2192,8),Reference!$G:$G,0),0)),0,
IF(AND(F2192=0,G2192=0,H2192=0,_xlfn.IFNA(MATCH(LEFT($B2192,8),Reference!$H:$H,0),0)),$D2192,
IF(AND(F2192=0,G2192=0,H2192=0,_xlfn.IFNA(MATCH(LEFT($C2192,4),Reference!$H:$H,0),0)),$D2192,
IF((AND(F2192=0,G2192=0,H2192=0,(_xlfn.IFNA(MATCH(LEFT($B2192,4),Reference!$H:$H,0),0)))),$D2192,
IF(AND(F2192=0,G2192=0,H2192=0,_xlfn.IFNA(MATCH(MID($B2192,5,4),Reference!$H:$H,0),0),LEFT($C2192,4)&lt;&gt;"8865"),$D2192,0)))))</f>
        <v>0</v>
      </c>
      <c r="J2192" s="76">
        <f t="shared" si="192"/>
        <v>0</v>
      </c>
      <c r="K2192" s="76">
        <f t="shared" si="193"/>
        <v>283.5</v>
      </c>
      <c r="L2192" s="76">
        <f t="shared" si="194"/>
        <v>0</v>
      </c>
      <c r="M2192" s="14" t="str">
        <f>IFERROR(IFERROR(INDEX(Reference!$C:$C,MATCH(VALUE(LEFT(B2192,(FIND("-",B2192,1)-1))),Reference!$B:$B,0)),INDEX(Reference!$C:$C,MATCH((LEFT(B2192,(FIND("-",B2192,1)-1))),Reference!$B:$B,0))),IFERROR(IF(FIND("-",B2192),"Asset Management",""),""))</f>
        <v>RBU/CSC</v>
      </c>
      <c r="N2192" s="14" t="str">
        <f>_xlfn.IFNA(INDEX(Reference!$M:$N,MATCH($C2192,Reference!$M:$M,0),2),"Exclude")</f>
        <v>Union Labor</v>
      </c>
      <c r="O2192" s="14" t="str">
        <f>VLOOKUP(X2192,'Department Detail'!$A$2:$F$5229,5,FALSE)</f>
        <v>Business Services - Human Resources</v>
      </c>
      <c r="W2192" s="26"/>
      <c r="X2192">
        <v>5066</v>
      </c>
    </row>
    <row r="2193" spans="2:24" ht="15" thickBot="1" x14ac:dyDescent="0.35">
      <c r="B2193" s="57" t="s">
        <v>1007</v>
      </c>
      <c r="C2193" s="57" t="s">
        <v>186</v>
      </c>
      <c r="D2193" s="193">
        <v>472</v>
      </c>
      <c r="F2193" s="76">
        <f>IF(AND(LEFT($C2193,4)&lt;&gt;"8310")*OR(_xlfn.IFNA(MATCH(LEFT($B2193,8),Reference!$E:$E,0),0),(_xlfn.IFNA(MATCH(MID($B2193,5,4),Reference!$E:$E,0),0))),$D2193,)</f>
        <v>0</v>
      </c>
      <c r="G2193" s="76">
        <f t="shared" si="190"/>
        <v>0</v>
      </c>
      <c r="H2193" s="76">
        <f t="shared" si="191"/>
        <v>0</v>
      </c>
      <c r="I2193" s="194">
        <f>IF(AND(F2193=0,G2193=0,H2193=0,_xlfn.IFNA(MATCH(LEFT($B2193,8),Reference!$G:$G,0),0)),0,
IF(AND(F2193=0,G2193=0,H2193=0,_xlfn.IFNA(MATCH(LEFT($B2193,8),Reference!$H:$H,0),0)),$D2193,
IF(AND(F2193=0,G2193=0,H2193=0,_xlfn.IFNA(MATCH(LEFT($C2193,4),Reference!$H:$H,0),0)),$D2193,
IF((AND(F2193=0,G2193=0,H2193=0,(_xlfn.IFNA(MATCH(LEFT($B2193,4),Reference!$H:$H,0),0)))),$D2193,
IF(AND(F2193=0,G2193=0,H2193=0,_xlfn.IFNA(MATCH(MID($B2193,5,4),Reference!$H:$H,0),0),LEFT($C2193,4)&lt;&gt;"8865"),$D2193,0)))))</f>
        <v>0</v>
      </c>
      <c r="J2193" s="76">
        <f t="shared" si="192"/>
        <v>472</v>
      </c>
      <c r="K2193" s="76">
        <f t="shared" si="193"/>
        <v>472</v>
      </c>
      <c r="L2193" s="76">
        <f t="shared" si="194"/>
        <v>0</v>
      </c>
      <c r="M2193" s="14" t="str">
        <f>IFERROR(IFERROR(INDEX(Reference!$C:$C,MATCH(VALUE(LEFT(B2193,(FIND("-",B2193,1)-1))),Reference!$B:$B,0)),INDEX(Reference!$C:$C,MATCH((LEFT(B2193,(FIND("-",B2193,1)-1))),Reference!$B:$B,0))),IFERROR(IF(FIND("-",B2193),"Asset Management",""),""))</f>
        <v>RBU/Support Operations</v>
      </c>
      <c r="N2193" s="14" t="str">
        <f>_xlfn.IFNA(INDEX(Reference!$M:$N,MATCH($C2193,Reference!$M:$M,0),2),"Exclude")</f>
        <v>Union Labor</v>
      </c>
      <c r="O2193" s="14" t="str">
        <f>VLOOKUP(X2193,'Department Detail'!$A$2:$F$5229,5,FALSE)</f>
        <v>Business Services - Human Resources</v>
      </c>
      <c r="W2193" s="26"/>
      <c r="X2193">
        <v>5066</v>
      </c>
    </row>
    <row r="2194" spans="2:24" ht="15" thickBot="1" x14ac:dyDescent="0.35">
      <c r="B2194" s="57" t="s">
        <v>1008</v>
      </c>
      <c r="C2194" s="57" t="s">
        <v>190</v>
      </c>
      <c r="D2194" s="193">
        <v>1555600.29</v>
      </c>
      <c r="F2194" s="76">
        <f>IF(AND(LEFT($C2194,4)&lt;&gt;"8310")*OR(_xlfn.IFNA(MATCH(LEFT($B2194,8),Reference!$E:$E,0),0),(_xlfn.IFNA(MATCH(MID($B2194,5,4),Reference!$E:$E,0),0))),$D2194,)</f>
        <v>0</v>
      </c>
      <c r="G2194" s="76">
        <f t="shared" si="190"/>
        <v>0</v>
      </c>
      <c r="H2194" s="76">
        <f t="shared" si="191"/>
        <v>0</v>
      </c>
      <c r="I2194" s="194">
        <f>IF(AND(F2194=0,G2194=0,H2194=0,_xlfn.IFNA(MATCH(LEFT($B2194,8),Reference!$G:$G,0),0)),0,
IF(AND(F2194=0,G2194=0,H2194=0,_xlfn.IFNA(MATCH(LEFT($B2194,8),Reference!$H:$H,0),0)),$D2194,
IF(AND(F2194=0,G2194=0,H2194=0,_xlfn.IFNA(MATCH(LEFT($C2194,4),Reference!$H:$H,0),0)),$D2194,
IF((AND(F2194=0,G2194=0,H2194=0,(_xlfn.IFNA(MATCH(LEFT($B2194,4),Reference!$H:$H,0),0)))),$D2194,
IF(AND(F2194=0,G2194=0,H2194=0,_xlfn.IFNA(MATCH(MID($B2194,5,4),Reference!$H:$H,0),0),LEFT($C2194,4)&lt;&gt;"8865"),$D2194,0)))))</f>
        <v>0</v>
      </c>
      <c r="J2194" s="76">
        <f t="shared" si="192"/>
        <v>1555600.29</v>
      </c>
      <c r="K2194" s="76">
        <f t="shared" si="193"/>
        <v>1555600.29</v>
      </c>
      <c r="L2194" s="76">
        <f t="shared" si="194"/>
        <v>0</v>
      </c>
      <c r="M2194" s="14" t="str">
        <f>IFERROR(IFERROR(INDEX(Reference!$C:$C,MATCH(VALUE(LEFT(B2194,(FIND("-",B2194,1)-1))),Reference!$B:$B,0)),INDEX(Reference!$C:$C,MATCH((LEFT(B2194,(FIND("-",B2194,1)-1))),Reference!$B:$B,0))),IFERROR(IF(FIND("-",B2194),"Asset Management",""),""))</f>
        <v>RBU/Support Operations</v>
      </c>
      <c r="N2194" s="14" t="str">
        <f>_xlfn.IFNA(INDEX(Reference!$M:$N,MATCH($C2194,Reference!$M:$M,0),2),"Exclude")</f>
        <v>Nonlabor</v>
      </c>
      <c r="O2194" s="14" t="str">
        <f>VLOOKUP(X2194,'Department Detail'!$A$2:$F$5229,5,FALSE)</f>
        <v>Business Services - Human Resources</v>
      </c>
      <c r="W2194" s="26"/>
      <c r="X2194">
        <v>5066</v>
      </c>
    </row>
    <row r="2195" spans="2:24" ht="15" thickBot="1" x14ac:dyDescent="0.35">
      <c r="B2195" s="57" t="s">
        <v>1008</v>
      </c>
      <c r="C2195" s="57" t="s">
        <v>205</v>
      </c>
      <c r="D2195" s="193">
        <v>60</v>
      </c>
      <c r="F2195" s="76">
        <f>IF(AND(LEFT($C2195,4)&lt;&gt;"8310")*OR(_xlfn.IFNA(MATCH(LEFT($B2195,8),Reference!$E:$E,0),0),(_xlfn.IFNA(MATCH(MID($B2195,5,4),Reference!$E:$E,0),0))),$D2195,)</f>
        <v>0</v>
      </c>
      <c r="G2195" s="76">
        <f t="shared" si="190"/>
        <v>0</v>
      </c>
      <c r="H2195" s="76">
        <f t="shared" si="191"/>
        <v>0</v>
      </c>
      <c r="I2195" s="194">
        <f>IF(AND(F2195=0,G2195=0,H2195=0,_xlfn.IFNA(MATCH(LEFT($B2195,8),Reference!$G:$G,0),0)),0,
IF(AND(F2195=0,G2195=0,H2195=0,_xlfn.IFNA(MATCH(LEFT($B2195,8),Reference!$H:$H,0),0)),$D2195,
IF(AND(F2195=0,G2195=0,H2195=0,_xlfn.IFNA(MATCH(LEFT($C2195,4),Reference!$H:$H,0),0)),$D2195,
IF((AND(F2195=0,G2195=0,H2195=0,(_xlfn.IFNA(MATCH(LEFT($B2195,4),Reference!$H:$H,0),0)))),$D2195,
IF(AND(F2195=0,G2195=0,H2195=0,_xlfn.IFNA(MATCH(MID($B2195,5,4),Reference!$H:$H,0),0),LEFT($C2195,4)&lt;&gt;"8865"),$D2195,0)))))</f>
        <v>0</v>
      </c>
      <c r="J2195" s="76">
        <f t="shared" si="192"/>
        <v>60</v>
      </c>
      <c r="K2195" s="76">
        <f t="shared" si="193"/>
        <v>60</v>
      </c>
      <c r="L2195" s="76">
        <f t="shared" si="194"/>
        <v>0</v>
      </c>
      <c r="M2195" s="14" t="str">
        <f>IFERROR(IFERROR(INDEX(Reference!$C:$C,MATCH(VALUE(LEFT(B2195,(FIND("-",B2195,1)-1))),Reference!$B:$B,0)),INDEX(Reference!$C:$C,MATCH((LEFT(B2195,(FIND("-",B2195,1)-1))),Reference!$B:$B,0))),IFERROR(IF(FIND("-",B2195),"Asset Management",""),""))</f>
        <v>RBU/Support Operations</v>
      </c>
      <c r="N2195" s="14" t="str">
        <f>_xlfn.IFNA(INDEX(Reference!$M:$N,MATCH($C2195,Reference!$M:$M,0),2),"Exclude")</f>
        <v>Nonlabor</v>
      </c>
      <c r="O2195" s="14" t="str">
        <f>VLOOKUP(X2195,'Department Detail'!$A$2:$F$5229,5,FALSE)</f>
        <v>Business Services - Human Resources</v>
      </c>
      <c r="W2195" s="26"/>
      <c r="X2195">
        <v>5066</v>
      </c>
    </row>
    <row r="2196" spans="2:24" ht="15" thickBot="1" x14ac:dyDescent="0.35">
      <c r="B2196" s="57" t="s">
        <v>1008</v>
      </c>
      <c r="C2196" s="57" t="s">
        <v>185</v>
      </c>
      <c r="D2196" s="193">
        <v>137937.54999999999</v>
      </c>
      <c r="F2196" s="76">
        <f>IF(AND(LEFT($C2196,4)&lt;&gt;"8310")*OR(_xlfn.IFNA(MATCH(LEFT($B2196,8),Reference!$E:$E,0),0),(_xlfn.IFNA(MATCH(MID($B2196,5,4),Reference!$E:$E,0),0))),$D2196,)</f>
        <v>0</v>
      </c>
      <c r="G2196" s="76">
        <f t="shared" si="190"/>
        <v>0</v>
      </c>
      <c r="H2196" s="76">
        <f t="shared" si="191"/>
        <v>0</v>
      </c>
      <c r="I2196" s="194">
        <f>IF(AND(F2196=0,G2196=0,H2196=0,_xlfn.IFNA(MATCH(LEFT($B2196,8),Reference!$G:$G,0),0)),0,
IF(AND(F2196=0,G2196=0,H2196=0,_xlfn.IFNA(MATCH(LEFT($B2196,8),Reference!$H:$H,0),0)),$D2196,
IF(AND(F2196=0,G2196=0,H2196=0,_xlfn.IFNA(MATCH(LEFT($C2196,4),Reference!$H:$H,0),0)),$D2196,
IF((AND(F2196=0,G2196=0,H2196=0,(_xlfn.IFNA(MATCH(LEFT($B2196,4),Reference!$H:$H,0),0)))),$D2196,
IF(AND(F2196=0,G2196=0,H2196=0,_xlfn.IFNA(MATCH(MID($B2196,5,4),Reference!$H:$H,0),0),LEFT($C2196,4)&lt;&gt;"8865"),$D2196,0)))))</f>
        <v>0</v>
      </c>
      <c r="J2196" s="76">
        <f t="shared" si="192"/>
        <v>137937.54999999999</v>
      </c>
      <c r="K2196" s="76">
        <f t="shared" si="193"/>
        <v>137937.54999999999</v>
      </c>
      <c r="L2196" s="76">
        <f t="shared" si="194"/>
        <v>0</v>
      </c>
      <c r="M2196" s="14" t="str">
        <f>IFERROR(IFERROR(INDEX(Reference!$C:$C,MATCH(VALUE(LEFT(B2196,(FIND("-",B2196,1)-1))),Reference!$B:$B,0)),INDEX(Reference!$C:$C,MATCH((LEFT(B2196,(FIND("-",B2196,1)-1))),Reference!$B:$B,0))),IFERROR(IF(FIND("-",B2196),"Asset Management",""),""))</f>
        <v>RBU/Support Operations</v>
      </c>
      <c r="N2196" s="14" t="str">
        <f>_xlfn.IFNA(INDEX(Reference!$M:$N,MATCH($C2196,Reference!$M:$M,0),2),"Exclude")</f>
        <v>NonUnion Labor</v>
      </c>
      <c r="O2196" s="14" t="str">
        <f>VLOOKUP(X2196,'Department Detail'!$A$2:$F$5229,5,FALSE)</f>
        <v>Business Services - Human Resources</v>
      </c>
      <c r="W2196" s="26"/>
      <c r="X2196">
        <v>5066</v>
      </c>
    </row>
    <row r="2197" spans="2:24" ht="15" thickBot="1" x14ac:dyDescent="0.35">
      <c r="B2197" s="57" t="s">
        <v>1008</v>
      </c>
      <c r="C2197" s="57" t="s">
        <v>186</v>
      </c>
      <c r="D2197" s="193">
        <v>261738.16</v>
      </c>
      <c r="F2197" s="76">
        <f>IF(AND(LEFT($C2197,4)&lt;&gt;"8310")*OR(_xlfn.IFNA(MATCH(LEFT($B2197,8),Reference!$E:$E,0),0),(_xlfn.IFNA(MATCH(MID($B2197,5,4),Reference!$E:$E,0),0))),$D2197,)</f>
        <v>0</v>
      </c>
      <c r="G2197" s="76">
        <f t="shared" si="190"/>
        <v>0</v>
      </c>
      <c r="H2197" s="76">
        <f t="shared" si="191"/>
        <v>0</v>
      </c>
      <c r="I2197" s="194">
        <f>IF(AND(F2197=0,G2197=0,H2197=0,_xlfn.IFNA(MATCH(LEFT($B2197,8),Reference!$G:$G,0),0)),0,
IF(AND(F2197=0,G2197=0,H2197=0,_xlfn.IFNA(MATCH(LEFT($B2197,8),Reference!$H:$H,0),0)),$D2197,
IF(AND(F2197=0,G2197=0,H2197=0,_xlfn.IFNA(MATCH(LEFT($C2197,4),Reference!$H:$H,0),0)),$D2197,
IF((AND(F2197=0,G2197=0,H2197=0,(_xlfn.IFNA(MATCH(LEFT($B2197,4),Reference!$H:$H,0),0)))),$D2197,
IF(AND(F2197=0,G2197=0,H2197=0,_xlfn.IFNA(MATCH(MID($B2197,5,4),Reference!$H:$H,0),0),LEFT($C2197,4)&lt;&gt;"8865"),$D2197,0)))))</f>
        <v>0</v>
      </c>
      <c r="J2197" s="76">
        <f t="shared" si="192"/>
        <v>261738.16</v>
      </c>
      <c r="K2197" s="76">
        <f t="shared" si="193"/>
        <v>261738.16</v>
      </c>
      <c r="L2197" s="76">
        <f t="shared" si="194"/>
        <v>0</v>
      </c>
      <c r="M2197" s="14" t="str">
        <f>IFERROR(IFERROR(INDEX(Reference!$C:$C,MATCH(VALUE(LEFT(B2197,(FIND("-",B2197,1)-1))),Reference!$B:$B,0)),INDEX(Reference!$C:$C,MATCH((LEFT(B2197,(FIND("-",B2197,1)-1))),Reference!$B:$B,0))),IFERROR(IF(FIND("-",B2197),"Asset Management",""),""))</f>
        <v>RBU/Support Operations</v>
      </c>
      <c r="N2197" s="14" t="str">
        <f>_xlfn.IFNA(INDEX(Reference!$M:$N,MATCH($C2197,Reference!$M:$M,0),2),"Exclude")</f>
        <v>Union Labor</v>
      </c>
      <c r="O2197" s="14" t="str">
        <f>VLOOKUP(X2197,'Department Detail'!$A$2:$F$5229,5,FALSE)</f>
        <v>Business Services - Human Resources</v>
      </c>
      <c r="W2197" s="26"/>
      <c r="X2197">
        <v>5066</v>
      </c>
    </row>
    <row r="2198" spans="2:24" ht="15" thickBot="1" x14ac:dyDescent="0.35">
      <c r="B2198" s="57" t="s">
        <v>1008</v>
      </c>
      <c r="C2198" s="57" t="s">
        <v>201</v>
      </c>
      <c r="D2198" s="193">
        <v>568.14</v>
      </c>
      <c r="F2198" s="76">
        <f>IF(AND(LEFT($C2198,4)&lt;&gt;"8310")*OR(_xlfn.IFNA(MATCH(LEFT($B2198,8),Reference!$E:$E,0),0),(_xlfn.IFNA(MATCH(MID($B2198,5,4),Reference!$E:$E,0),0))),$D2198,)</f>
        <v>0</v>
      </c>
      <c r="G2198" s="76">
        <f t="shared" si="190"/>
        <v>0</v>
      </c>
      <c r="H2198" s="76">
        <f t="shared" si="191"/>
        <v>0</v>
      </c>
      <c r="I2198" s="194">
        <f>IF(AND(F2198=0,G2198=0,H2198=0,_xlfn.IFNA(MATCH(LEFT($B2198,8),Reference!$G:$G,0),0)),0,
IF(AND(F2198=0,G2198=0,H2198=0,_xlfn.IFNA(MATCH(LEFT($B2198,8),Reference!$H:$H,0),0)),$D2198,
IF(AND(F2198=0,G2198=0,H2198=0,_xlfn.IFNA(MATCH(LEFT($C2198,4),Reference!$H:$H,0),0)),$D2198,
IF((AND(F2198=0,G2198=0,H2198=0,(_xlfn.IFNA(MATCH(LEFT($B2198,4),Reference!$H:$H,0),0)))),$D2198,
IF(AND(F2198=0,G2198=0,H2198=0,_xlfn.IFNA(MATCH(MID($B2198,5,4),Reference!$H:$H,0),0),LEFT($C2198,4)&lt;&gt;"8865"),$D2198,0)))))</f>
        <v>0</v>
      </c>
      <c r="J2198" s="76">
        <f t="shared" si="192"/>
        <v>568.14</v>
      </c>
      <c r="K2198" s="76">
        <f t="shared" si="193"/>
        <v>568.14</v>
      </c>
      <c r="L2198" s="76">
        <f t="shared" si="194"/>
        <v>0</v>
      </c>
      <c r="M2198" s="14" t="str">
        <f>IFERROR(IFERROR(INDEX(Reference!$C:$C,MATCH(VALUE(LEFT(B2198,(FIND("-",B2198,1)-1))),Reference!$B:$B,0)),INDEX(Reference!$C:$C,MATCH((LEFT(B2198,(FIND("-",B2198,1)-1))),Reference!$B:$B,0))),IFERROR(IF(FIND("-",B2198),"Asset Management",""),""))</f>
        <v>RBU/Support Operations</v>
      </c>
      <c r="N2198" s="14" t="str">
        <f>_xlfn.IFNA(INDEX(Reference!$M:$N,MATCH($C2198,Reference!$M:$M,0),2),"Exclude")</f>
        <v>Nonlabor</v>
      </c>
      <c r="O2198" s="14" t="str">
        <f>VLOOKUP(X2198,'Department Detail'!$A$2:$F$5229,5,FALSE)</f>
        <v>Business Services - Human Resources</v>
      </c>
      <c r="W2198" s="26"/>
      <c r="X2198">
        <v>5066</v>
      </c>
    </row>
    <row r="2199" spans="2:24" ht="15" thickBot="1" x14ac:dyDescent="0.35">
      <c r="B2199" s="57" t="s">
        <v>1008</v>
      </c>
      <c r="C2199" s="57" t="s">
        <v>202</v>
      </c>
      <c r="D2199" s="193">
        <v>4250.7199999999993</v>
      </c>
      <c r="F2199" s="76">
        <f>IF(AND(LEFT($C2199,4)&lt;&gt;"8310")*OR(_xlfn.IFNA(MATCH(LEFT($B2199,8),Reference!$E:$E,0),0),(_xlfn.IFNA(MATCH(MID($B2199,5,4),Reference!$E:$E,0),0))),$D2199,)</f>
        <v>0</v>
      </c>
      <c r="G2199" s="76">
        <f t="shared" ref="G2199:G2262" si="195">IF(AND(ISNUMBER(SEARCH("5024*",B2199)),(F2199=0)),D2199,)</f>
        <v>0</v>
      </c>
      <c r="H2199" s="76">
        <f t="shared" ref="H2199:H2262" si="196">IF(AND(ISNUMBER(SEARCH("5025*",B2199)),(F2199=0)),D2199,)</f>
        <v>0</v>
      </c>
      <c r="I2199" s="194">
        <f>IF(AND(F2199=0,G2199=0,H2199=0,_xlfn.IFNA(MATCH(LEFT($B2199,8),Reference!$G:$G,0),0)),0,
IF(AND(F2199=0,G2199=0,H2199=0,_xlfn.IFNA(MATCH(LEFT($B2199,8),Reference!$H:$H,0),0)),$D2199,
IF(AND(F2199=0,G2199=0,H2199=0,_xlfn.IFNA(MATCH(LEFT($C2199,4),Reference!$H:$H,0),0)),$D2199,
IF((AND(F2199=0,G2199=0,H2199=0,(_xlfn.IFNA(MATCH(LEFT($B2199,4),Reference!$H:$H,0),0)))),$D2199,
IF(AND(F2199=0,G2199=0,H2199=0,_xlfn.IFNA(MATCH(MID($B2199,5,4),Reference!$H:$H,0),0),LEFT($C2199,4)&lt;&gt;"8865"),$D2199,0)))))</f>
        <v>0</v>
      </c>
      <c r="J2199" s="76">
        <f t="shared" ref="J2199:J2262" si="197">IF(AND(F2199=0,G2199=0,H2199=0,I2199=0),D2199,)</f>
        <v>4250.7199999999993</v>
      </c>
      <c r="K2199" s="76">
        <f t="shared" ref="K2199:K2262" si="198">SUM(F2199:J2199)</f>
        <v>4250.7199999999993</v>
      </c>
      <c r="L2199" s="76">
        <f t="shared" ref="L2199:L2262" si="199">K2199-D2199</f>
        <v>0</v>
      </c>
      <c r="M2199" s="14" t="str">
        <f>IFERROR(IFERROR(INDEX(Reference!$C:$C,MATCH(VALUE(LEFT(B2199,(FIND("-",B2199,1)-1))),Reference!$B:$B,0)),INDEX(Reference!$C:$C,MATCH((LEFT(B2199,(FIND("-",B2199,1)-1))),Reference!$B:$B,0))),IFERROR(IF(FIND("-",B2199),"Asset Management",""),""))</f>
        <v>RBU/Support Operations</v>
      </c>
      <c r="N2199" s="14" t="str">
        <f>_xlfn.IFNA(INDEX(Reference!$M:$N,MATCH($C2199,Reference!$M:$M,0),2),"Exclude")</f>
        <v>Nonlabor</v>
      </c>
      <c r="O2199" s="14" t="str">
        <f>VLOOKUP(X2199,'Department Detail'!$A$2:$F$5229,5,FALSE)</f>
        <v>Business Services - Human Resources</v>
      </c>
      <c r="W2199" s="26"/>
      <c r="X2199">
        <v>5066</v>
      </c>
    </row>
    <row r="2200" spans="2:24" ht="15" thickBot="1" x14ac:dyDescent="0.35">
      <c r="B2200" s="57" t="s">
        <v>1008</v>
      </c>
      <c r="C2200" s="57" t="s">
        <v>206</v>
      </c>
      <c r="D2200" s="193">
        <v>1313.3899999999999</v>
      </c>
      <c r="F2200" s="76">
        <f>IF(AND(LEFT($C2200,4)&lt;&gt;"8310")*OR(_xlfn.IFNA(MATCH(LEFT($B2200,8),Reference!$E:$E,0),0),(_xlfn.IFNA(MATCH(MID($B2200,5,4),Reference!$E:$E,0),0))),$D2200,)</f>
        <v>0</v>
      </c>
      <c r="G2200" s="76">
        <f t="shared" si="195"/>
        <v>0</v>
      </c>
      <c r="H2200" s="76">
        <f t="shared" si="196"/>
        <v>0</v>
      </c>
      <c r="I2200" s="194">
        <f>IF(AND(F2200=0,G2200=0,H2200=0,_xlfn.IFNA(MATCH(LEFT($B2200,8),Reference!$G:$G,0),0)),0,
IF(AND(F2200=0,G2200=0,H2200=0,_xlfn.IFNA(MATCH(LEFT($B2200,8),Reference!$H:$H,0),0)),$D2200,
IF(AND(F2200=0,G2200=0,H2200=0,_xlfn.IFNA(MATCH(LEFT($C2200,4),Reference!$H:$H,0),0)),$D2200,
IF((AND(F2200=0,G2200=0,H2200=0,(_xlfn.IFNA(MATCH(LEFT($B2200,4),Reference!$H:$H,0),0)))),$D2200,
IF(AND(F2200=0,G2200=0,H2200=0,_xlfn.IFNA(MATCH(MID($B2200,5,4),Reference!$H:$H,0),0),LEFT($C2200,4)&lt;&gt;"8865"),$D2200,0)))))</f>
        <v>0</v>
      </c>
      <c r="J2200" s="76">
        <f t="shared" si="197"/>
        <v>1313.3899999999999</v>
      </c>
      <c r="K2200" s="76">
        <f t="shared" si="198"/>
        <v>1313.3899999999999</v>
      </c>
      <c r="L2200" s="76">
        <f t="shared" si="199"/>
        <v>0</v>
      </c>
      <c r="M2200" s="14" t="str">
        <f>IFERROR(IFERROR(INDEX(Reference!$C:$C,MATCH(VALUE(LEFT(B2200,(FIND("-",B2200,1)-1))),Reference!$B:$B,0)),INDEX(Reference!$C:$C,MATCH((LEFT(B2200,(FIND("-",B2200,1)-1))),Reference!$B:$B,0))),IFERROR(IF(FIND("-",B2200),"Asset Management",""),""))</f>
        <v>RBU/Support Operations</v>
      </c>
      <c r="N2200" s="14" t="str">
        <f>_xlfn.IFNA(INDEX(Reference!$M:$N,MATCH($C2200,Reference!$M:$M,0),2),"Exclude")</f>
        <v>Nonlabor</v>
      </c>
      <c r="O2200" s="14" t="str">
        <f>VLOOKUP(X2200,'Department Detail'!$A$2:$F$5229,5,FALSE)</f>
        <v>Business Services - Human Resources</v>
      </c>
      <c r="W2200" s="26"/>
      <c r="X2200">
        <v>5066</v>
      </c>
    </row>
    <row r="2201" spans="2:24" ht="15" thickBot="1" x14ac:dyDescent="0.35">
      <c r="B2201" s="57" t="s">
        <v>1008</v>
      </c>
      <c r="C2201" s="57" t="s">
        <v>230</v>
      </c>
      <c r="D2201" s="193">
        <v>467.01</v>
      </c>
      <c r="F2201" s="76">
        <f>IF(AND(LEFT($C2201,4)&lt;&gt;"8310")*OR(_xlfn.IFNA(MATCH(LEFT($B2201,8),Reference!$E:$E,0),0),(_xlfn.IFNA(MATCH(MID($B2201,5,4),Reference!$E:$E,0),0))),$D2201,)</f>
        <v>0</v>
      </c>
      <c r="G2201" s="76">
        <f t="shared" si="195"/>
        <v>0</v>
      </c>
      <c r="H2201" s="76">
        <f t="shared" si="196"/>
        <v>0</v>
      </c>
      <c r="I2201" s="194">
        <f>IF(AND(F2201=0,G2201=0,H2201=0,_xlfn.IFNA(MATCH(LEFT($B2201,8),Reference!$G:$G,0),0)),0,
IF(AND(F2201=0,G2201=0,H2201=0,_xlfn.IFNA(MATCH(LEFT($B2201,8),Reference!$H:$H,0),0)),$D2201,
IF(AND(F2201=0,G2201=0,H2201=0,_xlfn.IFNA(MATCH(LEFT($C2201,4),Reference!$H:$H,0),0)),$D2201,
IF((AND(F2201=0,G2201=0,H2201=0,(_xlfn.IFNA(MATCH(LEFT($B2201,4),Reference!$H:$H,0),0)))),$D2201,
IF(AND(F2201=0,G2201=0,H2201=0,_xlfn.IFNA(MATCH(MID($B2201,5,4),Reference!$H:$H,0),0),LEFT($C2201,4)&lt;&gt;"8865"),$D2201,0)))))</f>
        <v>0</v>
      </c>
      <c r="J2201" s="76">
        <f t="shared" si="197"/>
        <v>467.01</v>
      </c>
      <c r="K2201" s="76">
        <f t="shared" si="198"/>
        <v>467.01</v>
      </c>
      <c r="L2201" s="76">
        <f t="shared" si="199"/>
        <v>0</v>
      </c>
      <c r="M2201" s="14" t="str">
        <f>IFERROR(IFERROR(INDEX(Reference!$C:$C,MATCH(VALUE(LEFT(B2201,(FIND("-",B2201,1)-1))),Reference!$B:$B,0)),INDEX(Reference!$C:$C,MATCH((LEFT(B2201,(FIND("-",B2201,1)-1))),Reference!$B:$B,0))),IFERROR(IF(FIND("-",B2201),"Asset Management",""),""))</f>
        <v>RBU/Support Operations</v>
      </c>
      <c r="N2201" s="14" t="str">
        <f>_xlfn.IFNA(INDEX(Reference!$M:$N,MATCH($C2201,Reference!$M:$M,0),2),"Exclude")</f>
        <v>Nonlabor</v>
      </c>
      <c r="O2201" s="14" t="str">
        <f>VLOOKUP(X2201,'Department Detail'!$A$2:$F$5229,5,FALSE)</f>
        <v>Business Services - Human Resources</v>
      </c>
      <c r="W2201" s="26"/>
      <c r="X2201">
        <v>5066</v>
      </c>
    </row>
    <row r="2202" spans="2:24" ht="15" thickBot="1" x14ac:dyDescent="0.35">
      <c r="B2202" s="57" t="s">
        <v>1008</v>
      </c>
      <c r="C2202" s="57" t="s">
        <v>313</v>
      </c>
      <c r="D2202" s="193">
        <v>25152.400000000001</v>
      </c>
      <c r="F2202" s="76">
        <f>IF(AND(LEFT($C2202,4)&lt;&gt;"8310")*OR(_xlfn.IFNA(MATCH(LEFT($B2202,8),Reference!$E:$E,0),0),(_xlfn.IFNA(MATCH(MID($B2202,5,4),Reference!$E:$E,0),0))),$D2202,)</f>
        <v>0</v>
      </c>
      <c r="G2202" s="76">
        <f t="shared" si="195"/>
        <v>0</v>
      </c>
      <c r="H2202" s="76">
        <f t="shared" si="196"/>
        <v>0</v>
      </c>
      <c r="I2202" s="194">
        <f>IF(AND(F2202=0,G2202=0,H2202=0,_xlfn.IFNA(MATCH(LEFT($B2202,8),Reference!$G:$G,0),0)),0,
IF(AND(F2202=0,G2202=0,H2202=0,_xlfn.IFNA(MATCH(LEFT($B2202,8),Reference!$H:$H,0),0)),$D2202,
IF(AND(F2202=0,G2202=0,H2202=0,_xlfn.IFNA(MATCH(LEFT($C2202,4),Reference!$H:$H,0),0)),$D2202,
IF((AND(F2202=0,G2202=0,H2202=0,(_xlfn.IFNA(MATCH(LEFT($B2202,4),Reference!$H:$H,0),0)))),$D2202,
IF(AND(F2202=0,G2202=0,H2202=0,_xlfn.IFNA(MATCH(MID($B2202,5,4),Reference!$H:$H,0),0),LEFT($C2202,4)&lt;&gt;"8865"),$D2202,0)))))</f>
        <v>0</v>
      </c>
      <c r="J2202" s="76">
        <f t="shared" si="197"/>
        <v>25152.400000000001</v>
      </c>
      <c r="K2202" s="76">
        <f t="shared" si="198"/>
        <v>25152.400000000001</v>
      </c>
      <c r="L2202" s="76">
        <f t="shared" si="199"/>
        <v>0</v>
      </c>
      <c r="M2202" s="14" t="str">
        <f>IFERROR(IFERROR(INDEX(Reference!$C:$C,MATCH(VALUE(LEFT(B2202,(FIND("-",B2202,1)-1))),Reference!$B:$B,0)),INDEX(Reference!$C:$C,MATCH((LEFT(B2202,(FIND("-",B2202,1)-1))),Reference!$B:$B,0))),IFERROR(IF(FIND("-",B2202),"Asset Management",""),""))</f>
        <v>RBU/Support Operations</v>
      </c>
      <c r="N2202" s="14" t="str">
        <f>_xlfn.IFNA(INDEX(Reference!$M:$N,MATCH($C2202,Reference!$M:$M,0),2),"Exclude")</f>
        <v>Exclude</v>
      </c>
      <c r="O2202" s="14" t="str">
        <f>VLOOKUP(X2202,'Department Detail'!$A$2:$F$5229,5,FALSE)</f>
        <v>Business Services - Human Resources</v>
      </c>
      <c r="W2202" s="26"/>
      <c r="X2202">
        <v>5066</v>
      </c>
    </row>
    <row r="2203" spans="2:24" ht="15" thickBot="1" x14ac:dyDescent="0.35">
      <c r="B2203" s="57" t="s">
        <v>1008</v>
      </c>
      <c r="C2203" s="57" t="s">
        <v>246</v>
      </c>
      <c r="D2203" s="193">
        <v>59.53</v>
      </c>
      <c r="F2203" s="76">
        <f>IF(AND(LEFT($C2203,4)&lt;&gt;"8310")*OR(_xlfn.IFNA(MATCH(LEFT($B2203,8),Reference!$E:$E,0),0),(_xlfn.IFNA(MATCH(MID($B2203,5,4),Reference!$E:$E,0),0))),$D2203,)</f>
        <v>0</v>
      </c>
      <c r="G2203" s="76">
        <f t="shared" si="195"/>
        <v>0</v>
      </c>
      <c r="H2203" s="76">
        <f t="shared" si="196"/>
        <v>0</v>
      </c>
      <c r="I2203" s="194">
        <f>IF(AND(F2203=0,G2203=0,H2203=0,_xlfn.IFNA(MATCH(LEFT($B2203,8),Reference!$G:$G,0),0)),0,
IF(AND(F2203=0,G2203=0,H2203=0,_xlfn.IFNA(MATCH(LEFT($B2203,8),Reference!$H:$H,0),0)),$D2203,
IF(AND(F2203=0,G2203=0,H2203=0,_xlfn.IFNA(MATCH(LEFT($C2203,4),Reference!$H:$H,0),0)),$D2203,
IF((AND(F2203=0,G2203=0,H2203=0,(_xlfn.IFNA(MATCH(LEFT($B2203,4),Reference!$H:$H,0),0)))),$D2203,
IF(AND(F2203=0,G2203=0,H2203=0,_xlfn.IFNA(MATCH(MID($B2203,5,4),Reference!$H:$H,0),0),LEFT($C2203,4)&lt;&gt;"8865"),$D2203,0)))))</f>
        <v>0</v>
      </c>
      <c r="J2203" s="76">
        <f t="shared" si="197"/>
        <v>59.53</v>
      </c>
      <c r="K2203" s="76">
        <f t="shared" si="198"/>
        <v>59.53</v>
      </c>
      <c r="L2203" s="76">
        <f t="shared" si="199"/>
        <v>0</v>
      </c>
      <c r="M2203" s="14" t="str">
        <f>IFERROR(IFERROR(INDEX(Reference!$C:$C,MATCH(VALUE(LEFT(B2203,(FIND("-",B2203,1)-1))),Reference!$B:$B,0)),INDEX(Reference!$C:$C,MATCH((LEFT(B2203,(FIND("-",B2203,1)-1))),Reference!$B:$B,0))),IFERROR(IF(FIND("-",B2203),"Asset Management",""),""))</f>
        <v>RBU/Support Operations</v>
      </c>
      <c r="N2203" s="14" t="str">
        <f>_xlfn.IFNA(INDEX(Reference!$M:$N,MATCH($C2203,Reference!$M:$M,0),2),"Exclude")</f>
        <v>Exclude</v>
      </c>
      <c r="O2203" s="14" t="str">
        <f>VLOOKUP(X2203,'Department Detail'!$A$2:$F$5229,5,FALSE)</f>
        <v>Business Services - Human Resources</v>
      </c>
      <c r="W2203" s="26"/>
      <c r="X2203">
        <v>5066</v>
      </c>
    </row>
    <row r="2204" spans="2:24" ht="15" thickBot="1" x14ac:dyDescent="0.35">
      <c r="B2204" s="57" t="s">
        <v>1008</v>
      </c>
      <c r="C2204" s="57" t="s">
        <v>208</v>
      </c>
      <c r="D2204" s="193">
        <v>249.97</v>
      </c>
      <c r="F2204" s="76">
        <f>IF(AND(LEFT($C2204,4)&lt;&gt;"8310")*OR(_xlfn.IFNA(MATCH(LEFT($B2204,8),Reference!$E:$E,0),0),(_xlfn.IFNA(MATCH(MID($B2204,5,4),Reference!$E:$E,0),0))),$D2204,)</f>
        <v>0</v>
      </c>
      <c r="G2204" s="76">
        <f t="shared" si="195"/>
        <v>0</v>
      </c>
      <c r="H2204" s="76">
        <f t="shared" si="196"/>
        <v>0</v>
      </c>
      <c r="I2204" s="194">
        <f>IF(AND(F2204=0,G2204=0,H2204=0,_xlfn.IFNA(MATCH(LEFT($B2204,8),Reference!$G:$G,0),0)),0,
IF(AND(F2204=0,G2204=0,H2204=0,_xlfn.IFNA(MATCH(LEFT($B2204,8),Reference!$H:$H,0),0)),$D2204,
IF(AND(F2204=0,G2204=0,H2204=0,_xlfn.IFNA(MATCH(LEFT($C2204,4),Reference!$H:$H,0),0)),$D2204,
IF((AND(F2204=0,G2204=0,H2204=0,(_xlfn.IFNA(MATCH(LEFT($B2204,4),Reference!$H:$H,0),0)))),$D2204,
IF(AND(F2204=0,G2204=0,H2204=0,_xlfn.IFNA(MATCH(MID($B2204,5,4),Reference!$H:$H,0),0),LEFT($C2204,4)&lt;&gt;"8865"),$D2204,0)))))</f>
        <v>0</v>
      </c>
      <c r="J2204" s="76">
        <f t="shared" si="197"/>
        <v>249.97</v>
      </c>
      <c r="K2204" s="76">
        <f t="shared" si="198"/>
        <v>249.97</v>
      </c>
      <c r="L2204" s="76">
        <f t="shared" si="199"/>
        <v>0</v>
      </c>
      <c r="M2204" s="14" t="str">
        <f>IFERROR(IFERROR(INDEX(Reference!$C:$C,MATCH(VALUE(LEFT(B2204,(FIND("-",B2204,1)-1))),Reference!$B:$B,0)),INDEX(Reference!$C:$C,MATCH((LEFT(B2204,(FIND("-",B2204,1)-1))),Reference!$B:$B,0))),IFERROR(IF(FIND("-",B2204),"Asset Management",""),""))</f>
        <v>RBU/Support Operations</v>
      </c>
      <c r="N2204" s="14" t="str">
        <f>_xlfn.IFNA(INDEX(Reference!$M:$N,MATCH($C2204,Reference!$M:$M,0),2),"Exclude")</f>
        <v>Inventory</v>
      </c>
      <c r="O2204" s="14" t="str">
        <f>VLOOKUP(X2204,'Department Detail'!$A$2:$F$5229,5,FALSE)</f>
        <v>Business Services - Human Resources</v>
      </c>
      <c r="W2204" s="26"/>
      <c r="X2204">
        <v>5066</v>
      </c>
    </row>
    <row r="2205" spans="2:24" ht="15" thickBot="1" x14ac:dyDescent="0.35">
      <c r="B2205" s="57" t="s">
        <v>1008</v>
      </c>
      <c r="C2205" s="57" t="s">
        <v>182</v>
      </c>
      <c r="D2205" s="193">
        <v>3019.09</v>
      </c>
      <c r="F2205" s="76">
        <f>IF(AND(LEFT($C2205,4)&lt;&gt;"8310")*OR(_xlfn.IFNA(MATCH(LEFT($B2205,8),Reference!$E:$E,0),0),(_xlfn.IFNA(MATCH(MID($B2205,5,4),Reference!$E:$E,0),0))),$D2205,)</f>
        <v>0</v>
      </c>
      <c r="G2205" s="76">
        <f t="shared" si="195"/>
        <v>0</v>
      </c>
      <c r="H2205" s="76">
        <f t="shared" si="196"/>
        <v>0</v>
      </c>
      <c r="I2205" s="194">
        <f>IF(AND(F2205=0,G2205=0,H2205=0,_xlfn.IFNA(MATCH(LEFT($B2205,8),Reference!$G:$G,0),0)),0,
IF(AND(F2205=0,G2205=0,H2205=0,_xlfn.IFNA(MATCH(LEFT($B2205,8),Reference!$H:$H,0),0)),$D2205,
IF(AND(F2205=0,G2205=0,H2205=0,_xlfn.IFNA(MATCH(LEFT($C2205,4),Reference!$H:$H,0),0)),$D2205,
IF((AND(F2205=0,G2205=0,H2205=0,(_xlfn.IFNA(MATCH(LEFT($B2205,4),Reference!$H:$H,0),0)))),$D2205,
IF(AND(F2205=0,G2205=0,H2205=0,_xlfn.IFNA(MATCH(MID($B2205,5,4),Reference!$H:$H,0),0),LEFT($C2205,4)&lt;&gt;"8865"),$D2205,0)))))</f>
        <v>0</v>
      </c>
      <c r="J2205" s="76">
        <f t="shared" si="197"/>
        <v>3019.09</v>
      </c>
      <c r="K2205" s="76">
        <f t="shared" si="198"/>
        <v>3019.09</v>
      </c>
      <c r="L2205" s="76">
        <f t="shared" si="199"/>
        <v>0</v>
      </c>
      <c r="M2205" s="14" t="str">
        <f>IFERROR(IFERROR(INDEX(Reference!$C:$C,MATCH(VALUE(LEFT(B2205,(FIND("-",B2205,1)-1))),Reference!$B:$B,0)),INDEX(Reference!$C:$C,MATCH((LEFT(B2205,(FIND("-",B2205,1)-1))),Reference!$B:$B,0))),IFERROR(IF(FIND("-",B2205),"Asset Management",""),""))</f>
        <v>RBU/Support Operations</v>
      </c>
      <c r="N2205" s="14" t="str">
        <f>_xlfn.IFNA(INDEX(Reference!$M:$N,MATCH($C2205,Reference!$M:$M,0),2),"Exclude")</f>
        <v>Nonlabor</v>
      </c>
      <c r="O2205" s="14" t="str">
        <f>VLOOKUP(X2205,'Department Detail'!$A$2:$F$5229,5,FALSE)</f>
        <v>Business Services - Human Resources</v>
      </c>
      <c r="W2205" s="26"/>
      <c r="X2205">
        <v>5066</v>
      </c>
    </row>
    <row r="2206" spans="2:24" ht="15" thickBot="1" x14ac:dyDescent="0.35">
      <c r="B2206" s="57" t="s">
        <v>1008</v>
      </c>
      <c r="C2206" s="57" t="s">
        <v>234</v>
      </c>
      <c r="D2206" s="193">
        <v>5917.95</v>
      </c>
      <c r="F2206" s="76">
        <f>IF(AND(LEFT($C2206,4)&lt;&gt;"8310")*OR(_xlfn.IFNA(MATCH(LEFT($B2206,8),Reference!$E:$E,0),0),(_xlfn.IFNA(MATCH(MID($B2206,5,4),Reference!$E:$E,0),0))),$D2206,)</f>
        <v>0</v>
      </c>
      <c r="G2206" s="76">
        <f t="shared" si="195"/>
        <v>0</v>
      </c>
      <c r="H2206" s="76">
        <f t="shared" si="196"/>
        <v>0</v>
      </c>
      <c r="I2206" s="194">
        <f>IF(AND(F2206=0,G2206=0,H2206=0,_xlfn.IFNA(MATCH(LEFT($B2206,8),Reference!$G:$G,0),0)),0,
IF(AND(F2206=0,G2206=0,H2206=0,_xlfn.IFNA(MATCH(LEFT($B2206,8),Reference!$H:$H,0),0)),$D2206,
IF(AND(F2206=0,G2206=0,H2206=0,_xlfn.IFNA(MATCH(LEFT($C2206,4),Reference!$H:$H,0),0)),$D2206,
IF((AND(F2206=0,G2206=0,H2206=0,(_xlfn.IFNA(MATCH(LEFT($B2206,4),Reference!$H:$H,0),0)))),$D2206,
IF(AND(F2206=0,G2206=0,H2206=0,_xlfn.IFNA(MATCH(MID($B2206,5,4),Reference!$H:$H,0),0),LEFT($C2206,4)&lt;&gt;"8865"),$D2206,0)))))</f>
        <v>0</v>
      </c>
      <c r="J2206" s="76">
        <f t="shared" si="197"/>
        <v>5917.95</v>
      </c>
      <c r="K2206" s="76">
        <f t="shared" si="198"/>
        <v>5917.95</v>
      </c>
      <c r="L2206" s="76">
        <f t="shared" si="199"/>
        <v>0</v>
      </c>
      <c r="M2206" s="14" t="str">
        <f>IFERROR(IFERROR(INDEX(Reference!$C:$C,MATCH(VALUE(LEFT(B2206,(FIND("-",B2206,1)-1))),Reference!$B:$B,0)),INDEX(Reference!$C:$C,MATCH((LEFT(B2206,(FIND("-",B2206,1)-1))),Reference!$B:$B,0))),IFERROR(IF(FIND("-",B2206),"Asset Management",""),""))</f>
        <v>RBU/Support Operations</v>
      </c>
      <c r="N2206" s="14" t="str">
        <f>_xlfn.IFNA(INDEX(Reference!$M:$N,MATCH($C2206,Reference!$M:$M,0),2),"Exclude")</f>
        <v>Nonlabor</v>
      </c>
      <c r="O2206" s="14" t="str">
        <f>VLOOKUP(X2206,'Department Detail'!$A$2:$F$5229,5,FALSE)</f>
        <v>Business Services - Human Resources</v>
      </c>
      <c r="W2206" s="26"/>
      <c r="X2206">
        <v>5066</v>
      </c>
    </row>
    <row r="2207" spans="2:24" ht="15" thickBot="1" x14ac:dyDescent="0.35">
      <c r="B2207" s="57" t="s">
        <v>1008</v>
      </c>
      <c r="C2207" s="57" t="s">
        <v>213</v>
      </c>
      <c r="D2207" s="193">
        <v>19354.28</v>
      </c>
      <c r="F2207" s="76">
        <f>IF(AND(LEFT($C2207,4)&lt;&gt;"8310")*OR(_xlfn.IFNA(MATCH(LEFT($B2207,8),Reference!$E:$E,0),0),(_xlfn.IFNA(MATCH(MID($B2207,5,4),Reference!$E:$E,0),0))),$D2207,)</f>
        <v>0</v>
      </c>
      <c r="G2207" s="76">
        <f t="shared" si="195"/>
        <v>0</v>
      </c>
      <c r="H2207" s="76">
        <f t="shared" si="196"/>
        <v>0</v>
      </c>
      <c r="I2207" s="194">
        <f>IF(AND(F2207=0,G2207=0,H2207=0,_xlfn.IFNA(MATCH(LEFT($B2207,8),Reference!$G:$G,0),0)),0,
IF(AND(F2207=0,G2207=0,H2207=0,_xlfn.IFNA(MATCH(LEFT($B2207,8),Reference!$H:$H,0),0)),$D2207,
IF(AND(F2207=0,G2207=0,H2207=0,_xlfn.IFNA(MATCH(LEFT($C2207,4),Reference!$H:$H,0),0)),$D2207,
IF((AND(F2207=0,G2207=0,H2207=0,(_xlfn.IFNA(MATCH(LEFT($B2207,4),Reference!$H:$H,0),0)))),$D2207,
IF(AND(F2207=0,G2207=0,H2207=0,_xlfn.IFNA(MATCH(MID($B2207,5,4),Reference!$H:$H,0),0),LEFT($C2207,4)&lt;&gt;"8865"),$D2207,0)))))</f>
        <v>0</v>
      </c>
      <c r="J2207" s="76">
        <f t="shared" si="197"/>
        <v>19354.28</v>
      </c>
      <c r="K2207" s="76">
        <f t="shared" si="198"/>
        <v>19354.28</v>
      </c>
      <c r="L2207" s="76">
        <f t="shared" si="199"/>
        <v>0</v>
      </c>
      <c r="M2207" s="14" t="str">
        <f>IFERROR(IFERROR(INDEX(Reference!$C:$C,MATCH(VALUE(LEFT(B2207,(FIND("-",B2207,1)-1))),Reference!$B:$B,0)),INDEX(Reference!$C:$C,MATCH((LEFT(B2207,(FIND("-",B2207,1)-1))),Reference!$B:$B,0))),IFERROR(IF(FIND("-",B2207),"Asset Management",""),""))</f>
        <v>RBU/Support Operations</v>
      </c>
      <c r="N2207" s="14" t="str">
        <f>_xlfn.IFNA(INDEX(Reference!$M:$N,MATCH($C2207,Reference!$M:$M,0),2),"Exclude")</f>
        <v>Nonlabor</v>
      </c>
      <c r="O2207" s="14" t="str">
        <f>VLOOKUP(X2207,'Department Detail'!$A$2:$F$5229,5,FALSE)</f>
        <v>Business Services - Human Resources</v>
      </c>
      <c r="W2207" s="26"/>
      <c r="X2207">
        <v>5066</v>
      </c>
    </row>
    <row r="2208" spans="2:24" ht="15" thickBot="1" x14ac:dyDescent="0.35">
      <c r="B2208" s="57" t="s">
        <v>1008</v>
      </c>
      <c r="C2208" s="57" t="s">
        <v>287</v>
      </c>
      <c r="D2208" s="193">
        <v>-269.77</v>
      </c>
      <c r="F2208" s="76">
        <f>IF(AND(LEFT($C2208,4)&lt;&gt;"8310")*OR(_xlfn.IFNA(MATCH(LEFT($B2208,8),Reference!$E:$E,0),0),(_xlfn.IFNA(MATCH(MID($B2208,5,4),Reference!$E:$E,0),0))),$D2208,)</f>
        <v>0</v>
      </c>
      <c r="G2208" s="76">
        <f t="shared" si="195"/>
        <v>0</v>
      </c>
      <c r="H2208" s="76">
        <f t="shared" si="196"/>
        <v>0</v>
      </c>
      <c r="I2208" s="194">
        <f>IF(AND(F2208=0,G2208=0,H2208=0,_xlfn.IFNA(MATCH(LEFT($B2208,8),Reference!$G:$G,0),0)),0,
IF(AND(F2208=0,G2208=0,H2208=0,_xlfn.IFNA(MATCH(LEFT($B2208,8),Reference!$H:$H,0),0)),$D2208,
IF(AND(F2208=0,G2208=0,H2208=0,_xlfn.IFNA(MATCH(LEFT($C2208,4),Reference!$H:$H,0),0)),$D2208,
IF((AND(F2208=0,G2208=0,H2208=0,(_xlfn.IFNA(MATCH(LEFT($B2208,4),Reference!$H:$H,0),0)))),$D2208,
IF(AND(F2208=0,G2208=0,H2208=0,_xlfn.IFNA(MATCH(MID($B2208,5,4),Reference!$H:$H,0),0),LEFT($C2208,4)&lt;&gt;"8865"),$D2208,0)))))</f>
        <v>0</v>
      </c>
      <c r="J2208" s="76">
        <f t="shared" si="197"/>
        <v>-269.77</v>
      </c>
      <c r="K2208" s="76">
        <f t="shared" si="198"/>
        <v>-269.77</v>
      </c>
      <c r="L2208" s="76">
        <f t="shared" si="199"/>
        <v>0</v>
      </c>
      <c r="M2208" s="14" t="str">
        <f>IFERROR(IFERROR(INDEX(Reference!$C:$C,MATCH(VALUE(LEFT(B2208,(FIND("-",B2208,1)-1))),Reference!$B:$B,0)),INDEX(Reference!$C:$C,MATCH((LEFT(B2208,(FIND("-",B2208,1)-1))),Reference!$B:$B,0))),IFERROR(IF(FIND("-",B2208),"Asset Management",""),""))</f>
        <v>RBU/Support Operations</v>
      </c>
      <c r="N2208" s="14" t="str">
        <f>_xlfn.IFNA(INDEX(Reference!$M:$N,MATCH($C2208,Reference!$M:$M,0),2),"Exclude")</f>
        <v>Exclude</v>
      </c>
      <c r="O2208" s="14" t="str">
        <f>VLOOKUP(X2208,'Department Detail'!$A$2:$F$5229,5,FALSE)</f>
        <v>Business Services - Human Resources</v>
      </c>
      <c r="W2208" s="26"/>
      <c r="X2208">
        <v>5066</v>
      </c>
    </row>
    <row r="2209" spans="2:24" ht="15" thickBot="1" x14ac:dyDescent="0.35">
      <c r="B2209" s="57" t="s">
        <v>1008</v>
      </c>
      <c r="C2209" s="57" t="s">
        <v>188</v>
      </c>
      <c r="D2209" s="193">
        <v>506.72</v>
      </c>
      <c r="F2209" s="76">
        <f>IF(AND(LEFT($C2209,4)&lt;&gt;"8310")*OR(_xlfn.IFNA(MATCH(LEFT($B2209,8),Reference!$E:$E,0),0),(_xlfn.IFNA(MATCH(MID($B2209,5,4),Reference!$E:$E,0),0))),$D2209,)</f>
        <v>0</v>
      </c>
      <c r="G2209" s="76">
        <f t="shared" si="195"/>
        <v>0</v>
      </c>
      <c r="H2209" s="76">
        <f t="shared" si="196"/>
        <v>0</v>
      </c>
      <c r="I2209" s="194">
        <f>IF(AND(F2209=0,G2209=0,H2209=0,_xlfn.IFNA(MATCH(LEFT($B2209,8),Reference!$G:$G,0),0)),0,
IF(AND(F2209=0,G2209=0,H2209=0,_xlfn.IFNA(MATCH(LEFT($B2209,8),Reference!$H:$H,0),0)),$D2209,
IF(AND(F2209=0,G2209=0,H2209=0,_xlfn.IFNA(MATCH(LEFT($C2209,4),Reference!$H:$H,0),0)),$D2209,
IF((AND(F2209=0,G2209=0,H2209=0,(_xlfn.IFNA(MATCH(LEFT($B2209,4),Reference!$H:$H,0),0)))),$D2209,
IF(AND(F2209=0,G2209=0,H2209=0,_xlfn.IFNA(MATCH(MID($B2209,5,4),Reference!$H:$H,0),0),LEFT($C2209,4)&lt;&gt;"8865"),$D2209,0)))))</f>
        <v>0</v>
      </c>
      <c r="J2209" s="76">
        <f t="shared" si="197"/>
        <v>506.72</v>
      </c>
      <c r="K2209" s="76">
        <f t="shared" si="198"/>
        <v>506.72</v>
      </c>
      <c r="L2209" s="76">
        <f t="shared" si="199"/>
        <v>0</v>
      </c>
      <c r="M2209" s="14" t="str">
        <f>IFERROR(IFERROR(INDEX(Reference!$C:$C,MATCH(VALUE(LEFT(B2209,(FIND("-",B2209,1)-1))),Reference!$B:$B,0)),INDEX(Reference!$C:$C,MATCH((LEFT(B2209,(FIND("-",B2209,1)-1))),Reference!$B:$B,0))),IFERROR(IF(FIND("-",B2209),"Asset Management",""),""))</f>
        <v>RBU/Support Operations</v>
      </c>
      <c r="N2209" s="14" t="str">
        <f>_xlfn.IFNA(INDEX(Reference!$M:$N,MATCH($C2209,Reference!$M:$M,0),2),"Exclude")</f>
        <v>NonUnion Labor</v>
      </c>
      <c r="O2209" s="14" t="str">
        <f>VLOOKUP(X2209,'Department Detail'!$A$2:$F$5229,5,FALSE)</f>
        <v>Business Services - Human Resources</v>
      </c>
      <c r="W2209" s="26"/>
      <c r="X2209">
        <v>5066</v>
      </c>
    </row>
    <row r="2210" spans="2:24" ht="15" thickBot="1" x14ac:dyDescent="0.35">
      <c r="B2210" s="57" t="s">
        <v>1008</v>
      </c>
      <c r="C2210" s="57" t="s">
        <v>191</v>
      </c>
      <c r="D2210" s="193">
        <v>69762.570000000007</v>
      </c>
      <c r="F2210" s="76">
        <f>IF(AND(LEFT($C2210,4)&lt;&gt;"8310")*OR(_xlfn.IFNA(MATCH(LEFT($B2210,8),Reference!$E:$E,0),0),(_xlfn.IFNA(MATCH(MID($B2210,5,4),Reference!$E:$E,0),0))),$D2210,)</f>
        <v>0</v>
      </c>
      <c r="G2210" s="76">
        <f t="shared" si="195"/>
        <v>0</v>
      </c>
      <c r="H2210" s="76">
        <f t="shared" si="196"/>
        <v>0</v>
      </c>
      <c r="I2210" s="194">
        <f>IF(AND(F2210=0,G2210=0,H2210=0,_xlfn.IFNA(MATCH(LEFT($B2210,8),Reference!$G:$G,0),0)),0,
IF(AND(F2210=0,G2210=0,H2210=0,_xlfn.IFNA(MATCH(LEFT($B2210,8),Reference!$H:$H,0),0)),$D2210,
IF(AND(F2210=0,G2210=0,H2210=0,_xlfn.IFNA(MATCH(LEFT($C2210,4),Reference!$H:$H,0),0)),$D2210,
IF((AND(F2210=0,G2210=0,H2210=0,(_xlfn.IFNA(MATCH(LEFT($B2210,4),Reference!$H:$H,0),0)))),$D2210,
IF(AND(F2210=0,G2210=0,H2210=0,_xlfn.IFNA(MATCH(MID($B2210,5,4),Reference!$H:$H,0),0),LEFT($C2210,4)&lt;&gt;"8865"),$D2210,0)))))</f>
        <v>0</v>
      </c>
      <c r="J2210" s="76">
        <f t="shared" si="197"/>
        <v>69762.570000000007</v>
      </c>
      <c r="K2210" s="76">
        <f t="shared" si="198"/>
        <v>69762.570000000007</v>
      </c>
      <c r="L2210" s="76">
        <f t="shared" si="199"/>
        <v>0</v>
      </c>
      <c r="M2210" s="14" t="str">
        <f>IFERROR(IFERROR(INDEX(Reference!$C:$C,MATCH(VALUE(LEFT(B2210,(FIND("-",B2210,1)-1))),Reference!$B:$B,0)),INDEX(Reference!$C:$C,MATCH((LEFT(B2210,(FIND("-",B2210,1)-1))),Reference!$B:$B,0))),IFERROR(IF(FIND("-",B2210),"Asset Management",""),""))</f>
        <v>RBU/Support Operations</v>
      </c>
      <c r="N2210" s="14" t="str">
        <f>_xlfn.IFNA(INDEX(Reference!$M:$N,MATCH($C2210,Reference!$M:$M,0),2),"Exclude")</f>
        <v>Union Labor</v>
      </c>
      <c r="O2210" s="14" t="str">
        <f>VLOOKUP(X2210,'Department Detail'!$A$2:$F$5229,5,FALSE)</f>
        <v>Business Services - Human Resources</v>
      </c>
      <c r="W2210" s="26"/>
      <c r="X2210">
        <v>5066</v>
      </c>
    </row>
    <row r="2211" spans="2:24" ht="15" thickBot="1" x14ac:dyDescent="0.35">
      <c r="B2211" s="57" t="s">
        <v>1009</v>
      </c>
      <c r="C2211" s="57" t="s">
        <v>293</v>
      </c>
      <c r="D2211" s="193">
        <v>-0.16</v>
      </c>
      <c r="F2211" s="76">
        <f>IF(AND(LEFT($C2211,4)&lt;&gt;"8310")*OR(_xlfn.IFNA(MATCH(LEFT($B2211,8),Reference!$E:$E,0),0),(_xlfn.IFNA(MATCH(MID($B2211,5,4),Reference!$E:$E,0),0))),$D2211,)</f>
        <v>0</v>
      </c>
      <c r="G2211" s="76">
        <f t="shared" si="195"/>
        <v>0</v>
      </c>
      <c r="H2211" s="76">
        <f t="shared" si="196"/>
        <v>0</v>
      </c>
      <c r="I2211" s="194">
        <f>IF(AND(F2211=0,G2211=0,H2211=0,_xlfn.IFNA(MATCH(LEFT($B2211,8),Reference!$G:$G,0),0)),0,
IF(AND(F2211=0,G2211=0,H2211=0,_xlfn.IFNA(MATCH(LEFT($B2211,8),Reference!$H:$H,0),0)),$D2211,
IF(AND(F2211=0,G2211=0,H2211=0,_xlfn.IFNA(MATCH(LEFT($C2211,4),Reference!$H:$H,0),0)),$D2211,
IF((AND(F2211=0,G2211=0,H2211=0,(_xlfn.IFNA(MATCH(LEFT($B2211,4),Reference!$H:$H,0),0)))),$D2211,
IF(AND(F2211=0,G2211=0,H2211=0,_xlfn.IFNA(MATCH(MID($B2211,5,4),Reference!$H:$H,0),0),LEFT($C2211,4)&lt;&gt;"8865"),$D2211,0)))))</f>
        <v>0</v>
      </c>
      <c r="J2211" s="76">
        <f t="shared" si="197"/>
        <v>-0.16</v>
      </c>
      <c r="K2211" s="76">
        <f t="shared" si="198"/>
        <v>-0.16</v>
      </c>
      <c r="L2211" s="76">
        <f t="shared" si="199"/>
        <v>0</v>
      </c>
      <c r="M2211" s="14" t="str">
        <f>IFERROR(IFERROR(INDEX(Reference!$C:$C,MATCH(VALUE(LEFT(B2211,(FIND("-",B2211,1)-1))),Reference!$B:$B,0)),INDEX(Reference!$C:$C,MATCH((LEFT(B2211,(FIND("-",B2211,1)-1))),Reference!$B:$B,0))),IFERROR(IF(FIND("-",B2211),"Asset Management",""),""))</f>
        <v>RBU/Support Operations</v>
      </c>
      <c r="N2211" s="14" t="str">
        <f>_xlfn.IFNA(INDEX(Reference!$M:$N,MATCH($C2211,Reference!$M:$M,0),2),"Exclude")</f>
        <v>Exclude</v>
      </c>
      <c r="O2211" s="14" t="str">
        <f>VLOOKUP(X2211,'Department Detail'!$A$2:$F$5229,5,FALSE)</f>
        <v>Business Services - Human Resources</v>
      </c>
      <c r="W2211" s="26"/>
      <c r="X2211">
        <v>5066</v>
      </c>
    </row>
    <row r="2212" spans="2:24" ht="15" thickBot="1" x14ac:dyDescent="0.35">
      <c r="B2212" s="57" t="s">
        <v>1010</v>
      </c>
      <c r="C2212" s="57" t="s">
        <v>185</v>
      </c>
      <c r="D2212" s="193">
        <v>54607.689999999995</v>
      </c>
      <c r="F2212" s="76">
        <f>IF(AND(LEFT($C2212,4)&lt;&gt;"8310")*OR(_xlfn.IFNA(MATCH(LEFT($B2212,8),Reference!$E:$E,0),0),(_xlfn.IFNA(MATCH(MID($B2212,5,4),Reference!$E:$E,0),0))),$D2212,)</f>
        <v>0</v>
      </c>
      <c r="G2212" s="76">
        <f t="shared" si="195"/>
        <v>0</v>
      </c>
      <c r="H2212" s="76">
        <f t="shared" si="196"/>
        <v>0</v>
      </c>
      <c r="I2212" s="194">
        <f>IF(AND(F2212=0,G2212=0,H2212=0,_xlfn.IFNA(MATCH(LEFT($B2212,8),Reference!$G:$G,0),0)),0,
IF(AND(F2212=0,G2212=0,H2212=0,_xlfn.IFNA(MATCH(LEFT($B2212,8),Reference!$H:$H,0),0)),$D2212,
IF(AND(F2212=0,G2212=0,H2212=0,_xlfn.IFNA(MATCH(LEFT($C2212,4),Reference!$H:$H,0),0)),$D2212,
IF((AND(F2212=0,G2212=0,H2212=0,(_xlfn.IFNA(MATCH(LEFT($B2212,4),Reference!$H:$H,0),0)))),$D2212,
IF(AND(F2212=0,G2212=0,H2212=0,_xlfn.IFNA(MATCH(MID($B2212,5,4),Reference!$H:$H,0),0),LEFT($C2212,4)&lt;&gt;"8865"),$D2212,0)))))</f>
        <v>0</v>
      </c>
      <c r="J2212" s="76">
        <f t="shared" si="197"/>
        <v>54607.689999999995</v>
      </c>
      <c r="K2212" s="76">
        <f t="shared" si="198"/>
        <v>54607.689999999995</v>
      </c>
      <c r="L2212" s="76">
        <f t="shared" si="199"/>
        <v>0</v>
      </c>
      <c r="M2212" s="14" t="str">
        <f>IFERROR(IFERROR(INDEX(Reference!$C:$C,MATCH(VALUE(LEFT(B2212,(FIND("-",B2212,1)-1))),Reference!$B:$B,0)),INDEX(Reference!$C:$C,MATCH((LEFT(B2212,(FIND("-",B2212,1)-1))),Reference!$B:$B,0))),IFERROR(IF(FIND("-",B2212),"Asset Management",""),""))</f>
        <v>RBU/Support Operations</v>
      </c>
      <c r="N2212" s="14" t="str">
        <f>_xlfn.IFNA(INDEX(Reference!$M:$N,MATCH($C2212,Reference!$M:$M,0),2),"Exclude")</f>
        <v>NonUnion Labor</v>
      </c>
      <c r="O2212" s="14" t="str">
        <f>VLOOKUP(X2212,'Department Detail'!$A$2:$F$5229,5,FALSE)</f>
        <v>Business Services - Human Resources</v>
      </c>
      <c r="W2212" s="26"/>
      <c r="X2212">
        <v>5066</v>
      </c>
    </row>
    <row r="2213" spans="2:24" ht="15" thickBot="1" x14ac:dyDescent="0.35">
      <c r="B2213" s="57" t="s">
        <v>1011</v>
      </c>
      <c r="C2213" s="57" t="s">
        <v>201</v>
      </c>
      <c r="D2213" s="193">
        <v>99</v>
      </c>
      <c r="F2213" s="76">
        <f>IF(AND(LEFT($C2213,4)&lt;&gt;"8310")*OR(_xlfn.IFNA(MATCH(LEFT($B2213,8),Reference!$E:$E,0),0),(_xlfn.IFNA(MATCH(MID($B2213,5,4),Reference!$E:$E,0),0))),$D2213,)</f>
        <v>0</v>
      </c>
      <c r="G2213" s="76">
        <f t="shared" si="195"/>
        <v>0</v>
      </c>
      <c r="H2213" s="76">
        <f t="shared" si="196"/>
        <v>0</v>
      </c>
      <c r="I2213" s="194">
        <f>IF(AND(F2213=0,G2213=0,H2213=0,_xlfn.IFNA(MATCH(LEFT($B2213,8),Reference!$G:$G,0),0)),0,
IF(AND(F2213=0,G2213=0,H2213=0,_xlfn.IFNA(MATCH(LEFT($B2213,8),Reference!$H:$H,0),0)),$D2213,
IF(AND(F2213=0,G2213=0,H2213=0,_xlfn.IFNA(MATCH(LEFT($C2213,4),Reference!$H:$H,0),0)),$D2213,
IF((AND(F2213=0,G2213=0,H2213=0,(_xlfn.IFNA(MATCH(LEFT($B2213,4),Reference!$H:$H,0),0)))),$D2213,
IF(AND(F2213=0,G2213=0,H2213=0,_xlfn.IFNA(MATCH(MID($B2213,5,4),Reference!$H:$H,0),0),LEFT($C2213,4)&lt;&gt;"8865"),$D2213,0)))))</f>
        <v>0</v>
      </c>
      <c r="J2213" s="76">
        <f t="shared" si="197"/>
        <v>99</v>
      </c>
      <c r="K2213" s="76">
        <f t="shared" si="198"/>
        <v>99</v>
      </c>
      <c r="L2213" s="76">
        <f t="shared" si="199"/>
        <v>0</v>
      </c>
      <c r="M2213" s="14" t="str">
        <f>IFERROR(IFERROR(INDEX(Reference!$C:$C,MATCH(VALUE(LEFT(B2213,(FIND("-",B2213,1)-1))),Reference!$B:$B,0)),INDEX(Reference!$C:$C,MATCH((LEFT(B2213,(FIND("-",B2213,1)-1))),Reference!$B:$B,0))),IFERROR(IF(FIND("-",B2213),"Asset Management",""),""))</f>
        <v>RBU/Support Operations</v>
      </c>
      <c r="N2213" s="14" t="str">
        <f>_xlfn.IFNA(INDEX(Reference!$M:$N,MATCH($C2213,Reference!$M:$M,0),2),"Exclude")</f>
        <v>Nonlabor</v>
      </c>
      <c r="O2213" s="14" t="str">
        <f>VLOOKUP(X2213,'Department Detail'!$A$2:$F$5229,5,FALSE)</f>
        <v>Business Services - Human Resources</v>
      </c>
      <c r="W2213" s="26"/>
      <c r="X2213">
        <v>5066</v>
      </c>
    </row>
    <row r="2214" spans="2:24" ht="15" thickBot="1" x14ac:dyDescent="0.35">
      <c r="B2214" s="57" t="s">
        <v>1012</v>
      </c>
      <c r="C2214" s="57" t="s">
        <v>185</v>
      </c>
      <c r="D2214" s="193">
        <v>23066.700000000004</v>
      </c>
      <c r="F2214" s="76">
        <f>IF(AND(LEFT($C2214,4)&lt;&gt;"8310")*OR(_xlfn.IFNA(MATCH(LEFT($B2214,8),Reference!$E:$E,0),0),(_xlfn.IFNA(MATCH(MID($B2214,5,4),Reference!$E:$E,0),0))),$D2214,)</f>
        <v>0</v>
      </c>
      <c r="G2214" s="76">
        <f t="shared" si="195"/>
        <v>0</v>
      </c>
      <c r="H2214" s="76">
        <f t="shared" si="196"/>
        <v>0</v>
      </c>
      <c r="I2214" s="194">
        <f>IF(AND(F2214=0,G2214=0,H2214=0,_xlfn.IFNA(MATCH(LEFT($B2214,8),Reference!$G:$G,0),0)),0,
IF(AND(F2214=0,G2214=0,H2214=0,_xlfn.IFNA(MATCH(LEFT($B2214,8),Reference!$H:$H,0),0)),$D2214,
IF(AND(F2214=0,G2214=0,H2214=0,_xlfn.IFNA(MATCH(LEFT($C2214,4),Reference!$H:$H,0),0)),$D2214,
IF((AND(F2214=0,G2214=0,H2214=0,(_xlfn.IFNA(MATCH(LEFT($B2214,4),Reference!$H:$H,0),0)))),$D2214,
IF(AND(F2214=0,G2214=0,H2214=0,_xlfn.IFNA(MATCH(MID($B2214,5,4),Reference!$H:$H,0),0),LEFT($C2214,4)&lt;&gt;"8865"),$D2214,0)))))</f>
        <v>0</v>
      </c>
      <c r="J2214" s="76">
        <f t="shared" si="197"/>
        <v>23066.700000000004</v>
      </c>
      <c r="K2214" s="76">
        <f t="shared" si="198"/>
        <v>23066.700000000004</v>
      </c>
      <c r="L2214" s="76">
        <f t="shared" si="199"/>
        <v>0</v>
      </c>
      <c r="M2214" s="14" t="str">
        <f>IFERROR(IFERROR(INDEX(Reference!$C:$C,MATCH(VALUE(LEFT(B2214,(FIND("-",B2214,1)-1))),Reference!$B:$B,0)),INDEX(Reference!$C:$C,MATCH((LEFT(B2214,(FIND("-",B2214,1)-1))),Reference!$B:$B,0))),IFERROR(IF(FIND("-",B2214),"Asset Management",""),""))</f>
        <v>RBU/Support Operations</v>
      </c>
      <c r="N2214" s="14" t="str">
        <f>_xlfn.IFNA(INDEX(Reference!$M:$N,MATCH($C2214,Reference!$M:$M,0),2),"Exclude")</f>
        <v>NonUnion Labor</v>
      </c>
      <c r="O2214" s="14" t="str">
        <f>VLOOKUP(X2214,'Department Detail'!$A$2:$F$5229,5,FALSE)</f>
        <v>Business Services - Human Resources</v>
      </c>
      <c r="W2214" s="26"/>
      <c r="X2214">
        <v>5066</v>
      </c>
    </row>
    <row r="2215" spans="2:24" ht="15" thickBot="1" x14ac:dyDescent="0.35">
      <c r="B2215" s="57" t="s">
        <v>1012</v>
      </c>
      <c r="C2215" s="57" t="s">
        <v>182</v>
      </c>
      <c r="D2215" s="193">
        <v>27965.53</v>
      </c>
      <c r="F2215" s="76">
        <f>IF(AND(LEFT($C2215,4)&lt;&gt;"8310")*OR(_xlfn.IFNA(MATCH(LEFT($B2215,8),Reference!$E:$E,0),0),(_xlfn.IFNA(MATCH(MID($B2215,5,4),Reference!$E:$E,0),0))),$D2215,)</f>
        <v>0</v>
      </c>
      <c r="G2215" s="76">
        <f t="shared" si="195"/>
        <v>0</v>
      </c>
      <c r="H2215" s="76">
        <f t="shared" si="196"/>
        <v>0</v>
      </c>
      <c r="I2215" s="194">
        <f>IF(AND(F2215=0,G2215=0,H2215=0,_xlfn.IFNA(MATCH(LEFT($B2215,8),Reference!$G:$G,0),0)),0,
IF(AND(F2215=0,G2215=0,H2215=0,_xlfn.IFNA(MATCH(LEFT($B2215,8),Reference!$H:$H,0),0)),$D2215,
IF(AND(F2215=0,G2215=0,H2215=0,_xlfn.IFNA(MATCH(LEFT($C2215,4),Reference!$H:$H,0),0)),$D2215,
IF((AND(F2215=0,G2215=0,H2215=0,(_xlfn.IFNA(MATCH(LEFT($B2215,4),Reference!$H:$H,0),0)))),$D2215,
IF(AND(F2215=0,G2215=0,H2215=0,_xlfn.IFNA(MATCH(MID($B2215,5,4),Reference!$H:$H,0),0),LEFT($C2215,4)&lt;&gt;"8865"),$D2215,0)))))</f>
        <v>0</v>
      </c>
      <c r="J2215" s="76">
        <f t="shared" si="197"/>
        <v>27965.53</v>
      </c>
      <c r="K2215" s="76">
        <f t="shared" si="198"/>
        <v>27965.53</v>
      </c>
      <c r="L2215" s="76">
        <f t="shared" si="199"/>
        <v>0</v>
      </c>
      <c r="M2215" s="14" t="str">
        <f>IFERROR(IFERROR(INDEX(Reference!$C:$C,MATCH(VALUE(LEFT(B2215,(FIND("-",B2215,1)-1))),Reference!$B:$B,0)),INDEX(Reference!$C:$C,MATCH((LEFT(B2215,(FIND("-",B2215,1)-1))),Reference!$B:$B,0))),IFERROR(IF(FIND("-",B2215),"Asset Management",""),""))</f>
        <v>RBU/Support Operations</v>
      </c>
      <c r="N2215" s="14" t="str">
        <f>_xlfn.IFNA(INDEX(Reference!$M:$N,MATCH($C2215,Reference!$M:$M,0),2),"Exclude")</f>
        <v>Nonlabor</v>
      </c>
      <c r="O2215" s="14" t="str">
        <f>VLOOKUP(X2215,'Department Detail'!$A$2:$F$5229,5,FALSE)</f>
        <v>Business Services - Human Resources</v>
      </c>
      <c r="W2215" s="26"/>
      <c r="X2215">
        <v>5066</v>
      </c>
    </row>
    <row r="2216" spans="2:24" ht="15" thickBot="1" x14ac:dyDescent="0.35">
      <c r="B2216" s="57" t="s">
        <v>1012</v>
      </c>
      <c r="C2216" s="57" t="s">
        <v>234</v>
      </c>
      <c r="D2216" s="193">
        <v>4348.51</v>
      </c>
      <c r="F2216" s="76">
        <f>IF(AND(LEFT($C2216,4)&lt;&gt;"8310")*OR(_xlfn.IFNA(MATCH(LEFT($B2216,8),Reference!$E:$E,0),0),(_xlfn.IFNA(MATCH(MID($B2216,5,4),Reference!$E:$E,0),0))),$D2216,)</f>
        <v>0</v>
      </c>
      <c r="G2216" s="76">
        <f t="shared" si="195"/>
        <v>0</v>
      </c>
      <c r="H2216" s="76">
        <f t="shared" si="196"/>
        <v>0</v>
      </c>
      <c r="I2216" s="194">
        <f>IF(AND(F2216=0,G2216=0,H2216=0,_xlfn.IFNA(MATCH(LEFT($B2216,8),Reference!$G:$G,0),0)),0,
IF(AND(F2216=0,G2216=0,H2216=0,_xlfn.IFNA(MATCH(LEFT($B2216,8),Reference!$H:$H,0),0)),$D2216,
IF(AND(F2216=0,G2216=0,H2216=0,_xlfn.IFNA(MATCH(LEFT($C2216,4),Reference!$H:$H,0),0)),$D2216,
IF((AND(F2216=0,G2216=0,H2216=0,(_xlfn.IFNA(MATCH(LEFT($B2216,4),Reference!$H:$H,0),0)))),$D2216,
IF(AND(F2216=0,G2216=0,H2216=0,_xlfn.IFNA(MATCH(MID($B2216,5,4),Reference!$H:$H,0),0),LEFT($C2216,4)&lt;&gt;"8865"),$D2216,0)))))</f>
        <v>0</v>
      </c>
      <c r="J2216" s="76">
        <f t="shared" si="197"/>
        <v>4348.51</v>
      </c>
      <c r="K2216" s="76">
        <f t="shared" si="198"/>
        <v>4348.51</v>
      </c>
      <c r="L2216" s="76">
        <f t="shared" si="199"/>
        <v>0</v>
      </c>
      <c r="M2216" s="14" t="str">
        <f>IFERROR(IFERROR(INDEX(Reference!$C:$C,MATCH(VALUE(LEFT(B2216,(FIND("-",B2216,1)-1))),Reference!$B:$B,0)),INDEX(Reference!$C:$C,MATCH((LEFT(B2216,(FIND("-",B2216,1)-1))),Reference!$B:$B,0))),IFERROR(IF(FIND("-",B2216),"Asset Management",""),""))</f>
        <v>RBU/Support Operations</v>
      </c>
      <c r="N2216" s="14" t="str">
        <f>_xlfn.IFNA(INDEX(Reference!$M:$N,MATCH($C2216,Reference!$M:$M,0),2),"Exclude")</f>
        <v>Nonlabor</v>
      </c>
      <c r="O2216" s="14" t="str">
        <f>VLOOKUP(X2216,'Department Detail'!$A$2:$F$5229,5,FALSE)</f>
        <v>Business Services - Human Resources</v>
      </c>
      <c r="W2216" s="26"/>
      <c r="X2216">
        <v>5066</v>
      </c>
    </row>
    <row r="2217" spans="2:24" ht="15" thickBot="1" x14ac:dyDescent="0.35">
      <c r="B2217" s="57" t="s">
        <v>1013</v>
      </c>
      <c r="C2217" s="57" t="s">
        <v>185</v>
      </c>
      <c r="D2217" s="193">
        <v>90590.44</v>
      </c>
      <c r="F2217" s="76">
        <f>IF(AND(LEFT($C2217,4)&lt;&gt;"8310")*OR(_xlfn.IFNA(MATCH(LEFT($B2217,8),Reference!$E:$E,0),0),(_xlfn.IFNA(MATCH(MID($B2217,5,4),Reference!$E:$E,0),0))),$D2217,)</f>
        <v>90590.44</v>
      </c>
      <c r="G2217" s="76">
        <f t="shared" si="195"/>
        <v>0</v>
      </c>
      <c r="H2217" s="76">
        <f t="shared" si="196"/>
        <v>0</v>
      </c>
      <c r="I2217" s="194">
        <f>IF(AND(F2217=0,G2217=0,H2217=0,_xlfn.IFNA(MATCH(LEFT($B2217,8),Reference!$G:$G,0),0)),0,
IF(AND(F2217=0,G2217=0,H2217=0,_xlfn.IFNA(MATCH(LEFT($B2217,8),Reference!$H:$H,0),0)),$D2217,
IF(AND(F2217=0,G2217=0,H2217=0,_xlfn.IFNA(MATCH(LEFT($C2217,4),Reference!$H:$H,0),0)),$D2217,
IF((AND(F2217=0,G2217=0,H2217=0,(_xlfn.IFNA(MATCH(LEFT($B2217,4),Reference!$H:$H,0),0)))),$D2217,
IF(AND(F2217=0,G2217=0,H2217=0,_xlfn.IFNA(MATCH(MID($B2217,5,4),Reference!$H:$H,0),0),LEFT($C2217,4)&lt;&gt;"8865"),$D2217,0)))))</f>
        <v>0</v>
      </c>
      <c r="J2217" s="76">
        <f t="shared" si="197"/>
        <v>0</v>
      </c>
      <c r="K2217" s="76">
        <f t="shared" si="198"/>
        <v>90590.44</v>
      </c>
      <c r="L2217" s="76">
        <f t="shared" si="199"/>
        <v>0</v>
      </c>
      <c r="M2217" s="14" t="str">
        <f>IFERROR(IFERROR(INDEX(Reference!$C:$C,MATCH(VALUE(LEFT(B2217,(FIND("-",B2217,1)-1))),Reference!$B:$B,0)),INDEX(Reference!$C:$C,MATCH((LEFT(B2217,(FIND("-",B2217,1)-1))),Reference!$B:$B,0))),IFERROR(IF(FIND("-",B2217),"Asset Management",""),""))</f>
        <v>RBU/Support Operations</v>
      </c>
      <c r="N2217" s="14" t="str">
        <f>_xlfn.IFNA(INDEX(Reference!$M:$N,MATCH($C2217,Reference!$M:$M,0),2),"Exclude")</f>
        <v>NonUnion Labor</v>
      </c>
      <c r="O2217" s="14" t="str">
        <f>VLOOKUP(X2217,'Department Detail'!$A$2:$F$5229,5,FALSE)</f>
        <v>Business Services - Human Resources</v>
      </c>
      <c r="W2217" s="26"/>
      <c r="X2217">
        <v>5066</v>
      </c>
    </row>
    <row r="2218" spans="2:24" ht="15" thickBot="1" x14ac:dyDescent="0.35">
      <c r="B2218" s="57" t="s">
        <v>1013</v>
      </c>
      <c r="C2218" s="57" t="s">
        <v>186</v>
      </c>
      <c r="D2218" s="193">
        <v>55002.460000000006</v>
      </c>
      <c r="F2218" s="76">
        <f>IF(AND(LEFT($C2218,4)&lt;&gt;"8310")*OR(_xlfn.IFNA(MATCH(LEFT($B2218,8),Reference!$E:$E,0),0),(_xlfn.IFNA(MATCH(MID($B2218,5,4),Reference!$E:$E,0),0))),$D2218,)</f>
        <v>55002.460000000006</v>
      </c>
      <c r="G2218" s="76">
        <f t="shared" si="195"/>
        <v>0</v>
      </c>
      <c r="H2218" s="76">
        <f t="shared" si="196"/>
        <v>0</v>
      </c>
      <c r="I2218" s="194">
        <f>IF(AND(F2218=0,G2218=0,H2218=0,_xlfn.IFNA(MATCH(LEFT($B2218,8),Reference!$G:$G,0),0)),0,
IF(AND(F2218=0,G2218=0,H2218=0,_xlfn.IFNA(MATCH(LEFT($B2218,8),Reference!$H:$H,0),0)),$D2218,
IF(AND(F2218=0,G2218=0,H2218=0,_xlfn.IFNA(MATCH(LEFT($C2218,4),Reference!$H:$H,0),0)),$D2218,
IF((AND(F2218=0,G2218=0,H2218=0,(_xlfn.IFNA(MATCH(LEFT($B2218,4),Reference!$H:$H,0),0)))),$D2218,
IF(AND(F2218=0,G2218=0,H2218=0,_xlfn.IFNA(MATCH(MID($B2218,5,4),Reference!$H:$H,0),0),LEFT($C2218,4)&lt;&gt;"8865"),$D2218,0)))))</f>
        <v>0</v>
      </c>
      <c r="J2218" s="76">
        <f t="shared" si="197"/>
        <v>0</v>
      </c>
      <c r="K2218" s="76">
        <f t="shared" si="198"/>
        <v>55002.460000000006</v>
      </c>
      <c r="L2218" s="76">
        <f t="shared" si="199"/>
        <v>0</v>
      </c>
      <c r="M2218" s="14" t="str">
        <f>IFERROR(IFERROR(INDEX(Reference!$C:$C,MATCH(VALUE(LEFT(B2218,(FIND("-",B2218,1)-1))),Reference!$B:$B,0)),INDEX(Reference!$C:$C,MATCH((LEFT(B2218,(FIND("-",B2218,1)-1))),Reference!$B:$B,0))),IFERROR(IF(FIND("-",B2218),"Asset Management",""),""))</f>
        <v>RBU/Support Operations</v>
      </c>
      <c r="N2218" s="14" t="str">
        <f>_xlfn.IFNA(INDEX(Reference!$M:$N,MATCH($C2218,Reference!$M:$M,0),2),"Exclude")</f>
        <v>Union Labor</v>
      </c>
      <c r="O2218" s="14" t="str">
        <f>VLOOKUP(X2218,'Department Detail'!$A$2:$F$5229,5,FALSE)</f>
        <v>Business Services - Human Resources</v>
      </c>
      <c r="W2218" s="26"/>
      <c r="X2218">
        <v>5066</v>
      </c>
    </row>
    <row r="2219" spans="2:24" ht="15" thickBot="1" x14ac:dyDescent="0.35">
      <c r="B2219" s="57" t="s">
        <v>1013</v>
      </c>
      <c r="C2219" s="57" t="s">
        <v>191</v>
      </c>
      <c r="D2219" s="193">
        <v>171</v>
      </c>
      <c r="F2219" s="76">
        <f>IF(AND(LEFT($C2219,4)&lt;&gt;"8310")*OR(_xlfn.IFNA(MATCH(LEFT($B2219,8),Reference!$E:$E,0),0),(_xlfn.IFNA(MATCH(MID($B2219,5,4),Reference!$E:$E,0),0))),$D2219,)</f>
        <v>171</v>
      </c>
      <c r="G2219" s="76">
        <f t="shared" si="195"/>
        <v>0</v>
      </c>
      <c r="H2219" s="76">
        <f t="shared" si="196"/>
        <v>0</v>
      </c>
      <c r="I2219" s="194">
        <f>IF(AND(F2219=0,G2219=0,H2219=0,_xlfn.IFNA(MATCH(LEFT($B2219,8),Reference!$G:$G,0),0)),0,
IF(AND(F2219=0,G2219=0,H2219=0,_xlfn.IFNA(MATCH(LEFT($B2219,8),Reference!$H:$H,0),0)),$D2219,
IF(AND(F2219=0,G2219=0,H2219=0,_xlfn.IFNA(MATCH(LEFT($C2219,4),Reference!$H:$H,0),0)),$D2219,
IF((AND(F2219=0,G2219=0,H2219=0,(_xlfn.IFNA(MATCH(LEFT($B2219,4),Reference!$H:$H,0),0)))),$D2219,
IF(AND(F2219=0,G2219=0,H2219=0,_xlfn.IFNA(MATCH(MID($B2219,5,4),Reference!$H:$H,0),0),LEFT($C2219,4)&lt;&gt;"8865"),$D2219,0)))))</f>
        <v>0</v>
      </c>
      <c r="J2219" s="76">
        <f t="shared" si="197"/>
        <v>0</v>
      </c>
      <c r="K2219" s="76">
        <f t="shared" si="198"/>
        <v>171</v>
      </c>
      <c r="L2219" s="76">
        <f t="shared" si="199"/>
        <v>0</v>
      </c>
      <c r="M2219" s="14" t="str">
        <f>IFERROR(IFERROR(INDEX(Reference!$C:$C,MATCH(VALUE(LEFT(B2219,(FIND("-",B2219,1)-1))),Reference!$B:$B,0)),INDEX(Reference!$C:$C,MATCH((LEFT(B2219,(FIND("-",B2219,1)-1))),Reference!$B:$B,0))),IFERROR(IF(FIND("-",B2219),"Asset Management",""),""))</f>
        <v>RBU/Support Operations</v>
      </c>
      <c r="N2219" s="14" t="str">
        <f>_xlfn.IFNA(INDEX(Reference!$M:$N,MATCH($C2219,Reference!$M:$M,0),2),"Exclude")</f>
        <v>Union Labor</v>
      </c>
      <c r="O2219" s="14" t="str">
        <f>VLOOKUP(X2219,'Department Detail'!$A$2:$F$5229,5,FALSE)</f>
        <v>Business Services - Human Resources</v>
      </c>
      <c r="W2219" s="26"/>
      <c r="X2219">
        <v>5066</v>
      </c>
    </row>
    <row r="2220" spans="2:24" ht="15" thickBot="1" x14ac:dyDescent="0.35">
      <c r="B2220" s="57" t="s">
        <v>1014</v>
      </c>
      <c r="C2220" s="57" t="s">
        <v>190</v>
      </c>
      <c r="D2220" s="193">
        <v>656325.25</v>
      </c>
      <c r="F2220" s="76">
        <f>IF(AND(LEFT($C2220,4)&lt;&gt;"8310")*OR(_xlfn.IFNA(MATCH(LEFT($B2220,8),Reference!$E:$E,0),0),(_xlfn.IFNA(MATCH(MID($B2220,5,4),Reference!$E:$E,0),0))),$D2220,)</f>
        <v>0</v>
      </c>
      <c r="G2220" s="76">
        <f t="shared" si="195"/>
        <v>0</v>
      </c>
      <c r="H2220" s="76">
        <f t="shared" si="196"/>
        <v>0</v>
      </c>
      <c r="I2220" s="194">
        <f>IF(AND(F2220=0,G2220=0,H2220=0,_xlfn.IFNA(MATCH(LEFT($B2220,8),Reference!$G:$G,0),0)),0,
IF(AND(F2220=0,G2220=0,H2220=0,_xlfn.IFNA(MATCH(LEFT($B2220,8),Reference!$H:$H,0),0)),$D2220,
IF(AND(F2220=0,G2220=0,H2220=0,_xlfn.IFNA(MATCH(LEFT($C2220,4),Reference!$H:$H,0),0)),$D2220,
IF((AND(F2220=0,G2220=0,H2220=0,(_xlfn.IFNA(MATCH(LEFT($B2220,4),Reference!$H:$H,0),0)))),$D2220,
IF(AND(F2220=0,G2220=0,H2220=0,_xlfn.IFNA(MATCH(MID($B2220,5,4),Reference!$H:$H,0),0),LEFT($C2220,4)&lt;&gt;"8865"),$D2220,0)))))</f>
        <v>0</v>
      </c>
      <c r="J2220" s="76">
        <f t="shared" si="197"/>
        <v>656325.25</v>
      </c>
      <c r="K2220" s="76">
        <f t="shared" si="198"/>
        <v>656325.25</v>
      </c>
      <c r="L2220" s="76">
        <f t="shared" si="199"/>
        <v>0</v>
      </c>
      <c r="M2220" s="14" t="str">
        <f>IFERROR(IFERROR(INDEX(Reference!$C:$C,MATCH(VALUE(LEFT(B2220,(FIND("-",B2220,1)-1))),Reference!$B:$B,0)),INDEX(Reference!$C:$C,MATCH((LEFT(B2220,(FIND("-",B2220,1)-1))),Reference!$B:$B,0))),IFERROR(IF(FIND("-",B2220),"Asset Management",""),""))</f>
        <v>RBU/Support Operations</v>
      </c>
      <c r="N2220" s="14" t="str">
        <f>_xlfn.IFNA(INDEX(Reference!$M:$N,MATCH($C2220,Reference!$M:$M,0),2),"Exclude")</f>
        <v>Nonlabor</v>
      </c>
      <c r="O2220" s="14" t="str">
        <f>VLOOKUP(X2220,'Department Detail'!$A$2:$F$5229,5,FALSE)</f>
        <v>Business Services - Human Resources</v>
      </c>
      <c r="W2220" s="26"/>
      <c r="X2220">
        <v>5066</v>
      </c>
    </row>
    <row r="2221" spans="2:24" ht="15" thickBot="1" x14ac:dyDescent="0.35">
      <c r="B2221" s="57" t="s">
        <v>1014</v>
      </c>
      <c r="C2221" s="57" t="s">
        <v>210</v>
      </c>
      <c r="D2221" s="193">
        <v>46.5</v>
      </c>
      <c r="F2221" s="76">
        <f>IF(AND(LEFT($C2221,4)&lt;&gt;"8310")*OR(_xlfn.IFNA(MATCH(LEFT($B2221,8),Reference!$E:$E,0),0),(_xlfn.IFNA(MATCH(MID($B2221,5,4),Reference!$E:$E,0),0))),$D2221,)</f>
        <v>0</v>
      </c>
      <c r="G2221" s="76">
        <f t="shared" si="195"/>
        <v>0</v>
      </c>
      <c r="H2221" s="76">
        <f t="shared" si="196"/>
        <v>0</v>
      </c>
      <c r="I2221" s="194">
        <f>IF(AND(F2221=0,G2221=0,H2221=0,_xlfn.IFNA(MATCH(LEFT($B2221,8),Reference!$G:$G,0),0)),0,
IF(AND(F2221=0,G2221=0,H2221=0,_xlfn.IFNA(MATCH(LEFT($B2221,8),Reference!$H:$H,0),0)),$D2221,
IF(AND(F2221=0,G2221=0,H2221=0,_xlfn.IFNA(MATCH(LEFT($C2221,4),Reference!$H:$H,0),0)),$D2221,
IF((AND(F2221=0,G2221=0,H2221=0,(_xlfn.IFNA(MATCH(LEFT($B2221,4),Reference!$H:$H,0),0)))),$D2221,
IF(AND(F2221=0,G2221=0,H2221=0,_xlfn.IFNA(MATCH(MID($B2221,5,4),Reference!$H:$H,0),0),LEFT($C2221,4)&lt;&gt;"8865"),$D2221,0)))))</f>
        <v>0</v>
      </c>
      <c r="J2221" s="76">
        <f t="shared" si="197"/>
        <v>46.5</v>
      </c>
      <c r="K2221" s="76">
        <f t="shared" si="198"/>
        <v>46.5</v>
      </c>
      <c r="L2221" s="76">
        <f t="shared" si="199"/>
        <v>0</v>
      </c>
      <c r="M2221" s="14" t="str">
        <f>IFERROR(IFERROR(INDEX(Reference!$C:$C,MATCH(VALUE(LEFT(B2221,(FIND("-",B2221,1)-1))),Reference!$B:$B,0)),INDEX(Reference!$C:$C,MATCH((LEFT(B2221,(FIND("-",B2221,1)-1))),Reference!$B:$B,0))),IFERROR(IF(FIND("-",B2221),"Asset Management",""),""))</f>
        <v>RBU/Support Operations</v>
      </c>
      <c r="N2221" s="14" t="str">
        <f>_xlfn.IFNA(INDEX(Reference!$M:$N,MATCH($C2221,Reference!$M:$M,0),2),"Exclude")</f>
        <v>Nonlabor</v>
      </c>
      <c r="O2221" s="14" t="str">
        <f>VLOOKUP(X2221,'Department Detail'!$A$2:$F$5229,5,FALSE)</f>
        <v>Business Services - Human Resources</v>
      </c>
      <c r="W2221" s="26"/>
      <c r="X2221">
        <v>5066</v>
      </c>
    </row>
    <row r="2222" spans="2:24" ht="15" thickBot="1" x14ac:dyDescent="0.35">
      <c r="B2222" s="57" t="s">
        <v>1014</v>
      </c>
      <c r="C2222" s="57" t="s">
        <v>185</v>
      </c>
      <c r="D2222" s="193">
        <v>196445.08000000002</v>
      </c>
      <c r="F2222" s="76">
        <f>IF(AND(LEFT($C2222,4)&lt;&gt;"8310")*OR(_xlfn.IFNA(MATCH(LEFT($B2222,8),Reference!$E:$E,0),0),(_xlfn.IFNA(MATCH(MID($B2222,5,4),Reference!$E:$E,0),0))),$D2222,)</f>
        <v>0</v>
      </c>
      <c r="G2222" s="76">
        <f t="shared" si="195"/>
        <v>0</v>
      </c>
      <c r="H2222" s="76">
        <f t="shared" si="196"/>
        <v>0</v>
      </c>
      <c r="I2222" s="194">
        <f>IF(AND(F2222=0,G2222=0,H2222=0,_xlfn.IFNA(MATCH(LEFT($B2222,8),Reference!$G:$G,0),0)),0,
IF(AND(F2222=0,G2222=0,H2222=0,_xlfn.IFNA(MATCH(LEFT($B2222,8),Reference!$H:$H,0),0)),$D2222,
IF(AND(F2222=0,G2222=0,H2222=0,_xlfn.IFNA(MATCH(LEFT($C2222,4),Reference!$H:$H,0),0)),$D2222,
IF((AND(F2222=0,G2222=0,H2222=0,(_xlfn.IFNA(MATCH(LEFT($B2222,4),Reference!$H:$H,0),0)))),$D2222,
IF(AND(F2222=0,G2222=0,H2222=0,_xlfn.IFNA(MATCH(MID($B2222,5,4),Reference!$H:$H,0),0),LEFT($C2222,4)&lt;&gt;"8865"),$D2222,0)))))</f>
        <v>0</v>
      </c>
      <c r="J2222" s="76">
        <f t="shared" si="197"/>
        <v>196445.08000000002</v>
      </c>
      <c r="K2222" s="76">
        <f t="shared" si="198"/>
        <v>196445.08000000002</v>
      </c>
      <c r="L2222" s="76">
        <f t="shared" si="199"/>
        <v>0</v>
      </c>
      <c r="M2222" s="14" t="str">
        <f>IFERROR(IFERROR(INDEX(Reference!$C:$C,MATCH(VALUE(LEFT(B2222,(FIND("-",B2222,1)-1))),Reference!$B:$B,0)),INDEX(Reference!$C:$C,MATCH((LEFT(B2222,(FIND("-",B2222,1)-1))),Reference!$B:$B,0))),IFERROR(IF(FIND("-",B2222),"Asset Management",""),""))</f>
        <v>RBU/Support Operations</v>
      </c>
      <c r="N2222" s="14" t="str">
        <f>_xlfn.IFNA(INDEX(Reference!$M:$N,MATCH($C2222,Reference!$M:$M,0),2),"Exclude")</f>
        <v>NonUnion Labor</v>
      </c>
      <c r="O2222" s="14" t="str">
        <f>VLOOKUP(X2222,'Department Detail'!$A$2:$F$5229,5,FALSE)</f>
        <v>Business Services - Human Resources</v>
      </c>
      <c r="W2222" s="26"/>
      <c r="X2222">
        <v>5066</v>
      </c>
    </row>
    <row r="2223" spans="2:24" ht="15" thickBot="1" x14ac:dyDescent="0.35">
      <c r="B2223" s="57" t="s">
        <v>1014</v>
      </c>
      <c r="C2223" s="57" t="s">
        <v>202</v>
      </c>
      <c r="D2223" s="193">
        <v>390.79</v>
      </c>
      <c r="F2223" s="76">
        <f>IF(AND(LEFT($C2223,4)&lt;&gt;"8310")*OR(_xlfn.IFNA(MATCH(LEFT($B2223,8),Reference!$E:$E,0),0),(_xlfn.IFNA(MATCH(MID($B2223,5,4),Reference!$E:$E,0),0))),$D2223,)</f>
        <v>0</v>
      </c>
      <c r="G2223" s="76">
        <f t="shared" si="195"/>
        <v>0</v>
      </c>
      <c r="H2223" s="76">
        <f t="shared" si="196"/>
        <v>0</v>
      </c>
      <c r="I2223" s="194">
        <f>IF(AND(F2223=0,G2223=0,H2223=0,_xlfn.IFNA(MATCH(LEFT($B2223,8),Reference!$G:$G,0),0)),0,
IF(AND(F2223=0,G2223=0,H2223=0,_xlfn.IFNA(MATCH(LEFT($B2223,8),Reference!$H:$H,0),0)),$D2223,
IF(AND(F2223=0,G2223=0,H2223=0,_xlfn.IFNA(MATCH(LEFT($C2223,4),Reference!$H:$H,0),0)),$D2223,
IF((AND(F2223=0,G2223=0,H2223=0,(_xlfn.IFNA(MATCH(LEFT($B2223,4),Reference!$H:$H,0),0)))),$D2223,
IF(AND(F2223=0,G2223=0,H2223=0,_xlfn.IFNA(MATCH(MID($B2223,5,4),Reference!$H:$H,0),0),LEFT($C2223,4)&lt;&gt;"8865"),$D2223,0)))))</f>
        <v>0</v>
      </c>
      <c r="J2223" s="76">
        <f t="shared" si="197"/>
        <v>390.79</v>
      </c>
      <c r="K2223" s="76">
        <f t="shared" si="198"/>
        <v>390.79</v>
      </c>
      <c r="L2223" s="76">
        <f t="shared" si="199"/>
        <v>0</v>
      </c>
      <c r="M2223" s="14" t="str">
        <f>IFERROR(IFERROR(INDEX(Reference!$C:$C,MATCH(VALUE(LEFT(B2223,(FIND("-",B2223,1)-1))),Reference!$B:$B,0)),INDEX(Reference!$C:$C,MATCH((LEFT(B2223,(FIND("-",B2223,1)-1))),Reference!$B:$B,0))),IFERROR(IF(FIND("-",B2223),"Asset Management",""),""))</f>
        <v>RBU/Support Operations</v>
      </c>
      <c r="N2223" s="14" t="str">
        <f>_xlfn.IFNA(INDEX(Reference!$M:$N,MATCH($C2223,Reference!$M:$M,0),2),"Exclude")</f>
        <v>Nonlabor</v>
      </c>
      <c r="O2223" s="14" t="str">
        <f>VLOOKUP(X2223,'Department Detail'!$A$2:$F$5229,5,FALSE)</f>
        <v>Business Services - Human Resources</v>
      </c>
      <c r="W2223" s="26"/>
      <c r="X2223">
        <v>5066</v>
      </c>
    </row>
    <row r="2224" spans="2:24" ht="15" thickBot="1" x14ac:dyDescent="0.35">
      <c r="B2224" s="57" t="s">
        <v>1014</v>
      </c>
      <c r="C2224" s="57" t="s">
        <v>182</v>
      </c>
      <c r="D2224" s="193">
        <v>1032.3500000000001</v>
      </c>
      <c r="F2224" s="76">
        <f>IF(AND(LEFT($C2224,4)&lt;&gt;"8310")*OR(_xlfn.IFNA(MATCH(LEFT($B2224,8),Reference!$E:$E,0),0),(_xlfn.IFNA(MATCH(MID($B2224,5,4),Reference!$E:$E,0),0))),$D2224,)</f>
        <v>0</v>
      </c>
      <c r="G2224" s="76">
        <f t="shared" si="195"/>
        <v>0</v>
      </c>
      <c r="H2224" s="76">
        <f t="shared" si="196"/>
        <v>0</v>
      </c>
      <c r="I2224" s="194">
        <f>IF(AND(F2224=0,G2224=0,H2224=0,_xlfn.IFNA(MATCH(LEFT($B2224,8),Reference!$G:$G,0),0)),0,
IF(AND(F2224=0,G2224=0,H2224=0,_xlfn.IFNA(MATCH(LEFT($B2224,8),Reference!$H:$H,0),0)),$D2224,
IF(AND(F2224=0,G2224=0,H2224=0,_xlfn.IFNA(MATCH(LEFT($C2224,4),Reference!$H:$H,0),0)),$D2224,
IF((AND(F2224=0,G2224=0,H2224=0,(_xlfn.IFNA(MATCH(LEFT($B2224,4),Reference!$H:$H,0),0)))),$D2224,
IF(AND(F2224=0,G2224=0,H2224=0,_xlfn.IFNA(MATCH(MID($B2224,5,4),Reference!$H:$H,0),0),LEFT($C2224,4)&lt;&gt;"8865"),$D2224,0)))))</f>
        <v>0</v>
      </c>
      <c r="J2224" s="76">
        <f t="shared" si="197"/>
        <v>1032.3500000000001</v>
      </c>
      <c r="K2224" s="76">
        <f t="shared" si="198"/>
        <v>1032.3500000000001</v>
      </c>
      <c r="L2224" s="76">
        <f t="shared" si="199"/>
        <v>0</v>
      </c>
      <c r="M2224" s="14" t="str">
        <f>IFERROR(IFERROR(INDEX(Reference!$C:$C,MATCH(VALUE(LEFT(B2224,(FIND("-",B2224,1)-1))),Reference!$B:$B,0)),INDEX(Reference!$C:$C,MATCH((LEFT(B2224,(FIND("-",B2224,1)-1))),Reference!$B:$B,0))),IFERROR(IF(FIND("-",B2224),"Asset Management",""),""))</f>
        <v>RBU/Support Operations</v>
      </c>
      <c r="N2224" s="14" t="str">
        <f>_xlfn.IFNA(INDEX(Reference!$M:$N,MATCH($C2224,Reference!$M:$M,0),2),"Exclude")</f>
        <v>Nonlabor</v>
      </c>
      <c r="O2224" s="14" t="str">
        <f>VLOOKUP(X2224,'Department Detail'!$A$2:$F$5229,5,FALSE)</f>
        <v>Business Services - Human Resources</v>
      </c>
      <c r="W2224" s="26"/>
      <c r="X2224">
        <v>5066</v>
      </c>
    </row>
    <row r="2225" spans="2:24" ht="15" thickBot="1" x14ac:dyDescent="0.35">
      <c r="B2225" s="57" t="s">
        <v>1014</v>
      </c>
      <c r="C2225" s="57" t="s">
        <v>289</v>
      </c>
      <c r="D2225" s="193">
        <v>141079.4</v>
      </c>
      <c r="F2225" s="76">
        <f>IF(AND(LEFT($C2225,4)&lt;&gt;"8310")*OR(_xlfn.IFNA(MATCH(LEFT($B2225,8),Reference!$E:$E,0),0),(_xlfn.IFNA(MATCH(MID($B2225,5,4),Reference!$E:$E,0),0))),$D2225,)</f>
        <v>0</v>
      </c>
      <c r="G2225" s="76">
        <f t="shared" si="195"/>
        <v>0</v>
      </c>
      <c r="H2225" s="76">
        <f t="shared" si="196"/>
        <v>0</v>
      </c>
      <c r="I2225" s="194">
        <f>IF(AND(F2225=0,G2225=0,H2225=0,_xlfn.IFNA(MATCH(LEFT($B2225,8),Reference!$G:$G,0),0)),0,
IF(AND(F2225=0,G2225=0,H2225=0,_xlfn.IFNA(MATCH(LEFT($B2225,8),Reference!$H:$H,0),0)),$D2225,
IF(AND(F2225=0,G2225=0,H2225=0,_xlfn.IFNA(MATCH(LEFT($C2225,4),Reference!$H:$H,0),0)),$D2225,
IF((AND(F2225=0,G2225=0,H2225=0,(_xlfn.IFNA(MATCH(LEFT($B2225,4),Reference!$H:$H,0),0)))),$D2225,
IF(AND(F2225=0,G2225=0,H2225=0,_xlfn.IFNA(MATCH(MID($B2225,5,4),Reference!$H:$H,0),0),LEFT($C2225,4)&lt;&gt;"8865"),$D2225,0)))))</f>
        <v>0</v>
      </c>
      <c r="J2225" s="76">
        <f t="shared" si="197"/>
        <v>141079.4</v>
      </c>
      <c r="K2225" s="76">
        <f t="shared" si="198"/>
        <v>141079.4</v>
      </c>
      <c r="L2225" s="76">
        <f t="shared" si="199"/>
        <v>0</v>
      </c>
      <c r="M2225" s="14" t="str">
        <f>IFERROR(IFERROR(INDEX(Reference!$C:$C,MATCH(VALUE(LEFT(B2225,(FIND("-",B2225,1)-1))),Reference!$B:$B,0)),INDEX(Reference!$C:$C,MATCH((LEFT(B2225,(FIND("-",B2225,1)-1))),Reference!$B:$B,0))),IFERROR(IF(FIND("-",B2225),"Asset Management",""),""))</f>
        <v>RBU/Support Operations</v>
      </c>
      <c r="N2225" s="14" t="str">
        <f>_xlfn.IFNA(INDEX(Reference!$M:$N,MATCH($C2225,Reference!$M:$M,0),2),"Exclude")</f>
        <v>Project Proceeds</v>
      </c>
      <c r="O2225" s="14" t="str">
        <f>VLOOKUP(X2225,'Department Detail'!$A$2:$F$5229,5,FALSE)</f>
        <v>Business Services - Human Resources</v>
      </c>
      <c r="W2225" s="26"/>
      <c r="X2225">
        <v>5066</v>
      </c>
    </row>
    <row r="2226" spans="2:24" ht="15" thickBot="1" x14ac:dyDescent="0.35">
      <c r="B2226" s="57" t="s">
        <v>1014</v>
      </c>
      <c r="C2226" s="57" t="s">
        <v>188</v>
      </c>
      <c r="D2226" s="193">
        <v>1810.8600000000001</v>
      </c>
      <c r="F2226" s="76">
        <f>IF(AND(LEFT($C2226,4)&lt;&gt;"8310")*OR(_xlfn.IFNA(MATCH(LEFT($B2226,8),Reference!$E:$E,0),0),(_xlfn.IFNA(MATCH(MID($B2226,5,4),Reference!$E:$E,0),0))),$D2226,)</f>
        <v>0</v>
      </c>
      <c r="G2226" s="76">
        <f t="shared" si="195"/>
        <v>0</v>
      </c>
      <c r="H2226" s="76">
        <f t="shared" si="196"/>
        <v>0</v>
      </c>
      <c r="I2226" s="194">
        <f>IF(AND(F2226=0,G2226=0,H2226=0,_xlfn.IFNA(MATCH(LEFT($B2226,8),Reference!$G:$G,0),0)),0,
IF(AND(F2226=0,G2226=0,H2226=0,_xlfn.IFNA(MATCH(LEFT($B2226,8),Reference!$H:$H,0),0)),$D2226,
IF(AND(F2226=0,G2226=0,H2226=0,_xlfn.IFNA(MATCH(LEFT($C2226,4),Reference!$H:$H,0),0)),$D2226,
IF((AND(F2226=0,G2226=0,H2226=0,(_xlfn.IFNA(MATCH(LEFT($B2226,4),Reference!$H:$H,0),0)))),$D2226,
IF(AND(F2226=0,G2226=0,H2226=0,_xlfn.IFNA(MATCH(MID($B2226,5,4),Reference!$H:$H,0),0),LEFT($C2226,4)&lt;&gt;"8865"),$D2226,0)))))</f>
        <v>0</v>
      </c>
      <c r="J2226" s="76">
        <f t="shared" si="197"/>
        <v>1810.8600000000001</v>
      </c>
      <c r="K2226" s="76">
        <f t="shared" si="198"/>
        <v>1810.8600000000001</v>
      </c>
      <c r="L2226" s="76">
        <f t="shared" si="199"/>
        <v>0</v>
      </c>
      <c r="M2226" s="14" t="str">
        <f>IFERROR(IFERROR(INDEX(Reference!$C:$C,MATCH(VALUE(LEFT(B2226,(FIND("-",B2226,1)-1))),Reference!$B:$B,0)),INDEX(Reference!$C:$C,MATCH((LEFT(B2226,(FIND("-",B2226,1)-1))),Reference!$B:$B,0))),IFERROR(IF(FIND("-",B2226),"Asset Management",""),""))</f>
        <v>RBU/Support Operations</v>
      </c>
      <c r="N2226" s="14" t="str">
        <f>_xlfn.IFNA(INDEX(Reference!$M:$N,MATCH($C2226,Reference!$M:$M,0),2),"Exclude")</f>
        <v>NonUnion Labor</v>
      </c>
      <c r="O2226" s="14" t="str">
        <f>VLOOKUP(X2226,'Department Detail'!$A$2:$F$5229,5,FALSE)</f>
        <v>Business Services - Human Resources</v>
      </c>
      <c r="W2226" s="26"/>
      <c r="X2226">
        <v>5066</v>
      </c>
    </row>
    <row r="2227" spans="2:24" ht="15" thickBot="1" x14ac:dyDescent="0.35">
      <c r="B2227" s="57" t="s">
        <v>1015</v>
      </c>
      <c r="C2227" s="57" t="s">
        <v>185</v>
      </c>
      <c r="D2227" s="193">
        <v>226.89</v>
      </c>
      <c r="F2227" s="76">
        <f>IF(AND(LEFT($C2227,4)&lt;&gt;"8310")*OR(_xlfn.IFNA(MATCH(LEFT($B2227,8),Reference!$E:$E,0),0),(_xlfn.IFNA(MATCH(MID($B2227,5,4),Reference!$E:$E,0),0))),$D2227,)</f>
        <v>0</v>
      </c>
      <c r="G2227" s="76">
        <f t="shared" si="195"/>
        <v>0</v>
      </c>
      <c r="H2227" s="76">
        <f t="shared" si="196"/>
        <v>0</v>
      </c>
      <c r="I2227" s="194">
        <f>IF(AND(F2227=0,G2227=0,H2227=0,_xlfn.IFNA(MATCH(LEFT($B2227,8),Reference!$G:$G,0),0)),0,
IF(AND(F2227=0,G2227=0,H2227=0,_xlfn.IFNA(MATCH(LEFT($B2227,8),Reference!$H:$H,0),0)),$D2227,
IF(AND(F2227=0,G2227=0,H2227=0,_xlfn.IFNA(MATCH(LEFT($C2227,4),Reference!$H:$H,0),0)),$D2227,
IF((AND(F2227=0,G2227=0,H2227=0,(_xlfn.IFNA(MATCH(LEFT($B2227,4),Reference!$H:$H,0),0)))),$D2227,
IF(AND(F2227=0,G2227=0,H2227=0,_xlfn.IFNA(MATCH(MID($B2227,5,4),Reference!$H:$H,0),0),LEFT($C2227,4)&lt;&gt;"8865"),$D2227,0)))))</f>
        <v>0</v>
      </c>
      <c r="J2227" s="76">
        <f t="shared" si="197"/>
        <v>226.89</v>
      </c>
      <c r="K2227" s="76">
        <f t="shared" si="198"/>
        <v>226.89</v>
      </c>
      <c r="L2227" s="76">
        <f t="shared" si="199"/>
        <v>0</v>
      </c>
      <c r="M2227" s="14" t="str">
        <f>IFERROR(IFERROR(INDEX(Reference!$C:$C,MATCH(VALUE(LEFT(B2227,(FIND("-",B2227,1)-1))),Reference!$B:$B,0)),INDEX(Reference!$C:$C,MATCH((LEFT(B2227,(FIND("-",B2227,1)-1))),Reference!$B:$B,0))),IFERROR(IF(FIND("-",B2227),"Asset Management",""),""))</f>
        <v>RBU/Support Operations</v>
      </c>
      <c r="N2227" s="14" t="str">
        <f>_xlfn.IFNA(INDEX(Reference!$M:$N,MATCH($C2227,Reference!$M:$M,0),2),"Exclude")</f>
        <v>NonUnion Labor</v>
      </c>
      <c r="O2227" s="14" t="str">
        <f>VLOOKUP(X2227,'Department Detail'!$A$2:$F$5229,5,FALSE)</f>
        <v>Business Services - Human Resources</v>
      </c>
      <c r="W2227" s="26"/>
      <c r="X2227">
        <v>5066</v>
      </c>
    </row>
    <row r="2228" spans="2:24" ht="15" thickBot="1" x14ac:dyDescent="0.35">
      <c r="B2228" s="57" t="s">
        <v>1016</v>
      </c>
      <c r="C2228" s="57" t="s">
        <v>333</v>
      </c>
      <c r="D2228" s="193">
        <v>138563.78999999998</v>
      </c>
      <c r="F2228" s="76">
        <f>IF(AND(LEFT($C2228,4)&lt;&gt;"8310")*OR(_xlfn.IFNA(MATCH(LEFT($B2228,8),Reference!$E:$E,0),0),(_xlfn.IFNA(MATCH(MID($B2228,5,4),Reference!$E:$E,0),0))),$D2228,)</f>
        <v>0</v>
      </c>
      <c r="G2228" s="76">
        <f t="shared" si="195"/>
        <v>0</v>
      </c>
      <c r="H2228" s="76">
        <f t="shared" si="196"/>
        <v>0</v>
      </c>
      <c r="I2228" s="194">
        <f>IF(AND(F2228=0,G2228=0,H2228=0,_xlfn.IFNA(MATCH(LEFT($B2228,8),Reference!$G:$G,0),0)),0,
IF(AND(F2228=0,G2228=0,H2228=0,_xlfn.IFNA(MATCH(LEFT($B2228,8),Reference!$H:$H,0),0)),$D2228,
IF(AND(F2228=0,G2228=0,H2228=0,_xlfn.IFNA(MATCH(LEFT($C2228,4),Reference!$H:$H,0),0)),$D2228,
IF((AND(F2228=0,G2228=0,H2228=0,(_xlfn.IFNA(MATCH(LEFT($B2228,4),Reference!$H:$H,0),0)))),$D2228,
IF(AND(F2228=0,G2228=0,H2228=0,_xlfn.IFNA(MATCH(MID($B2228,5,4),Reference!$H:$H,0),0),LEFT($C2228,4)&lt;&gt;"8865"),$D2228,0)))))</f>
        <v>0</v>
      </c>
      <c r="J2228" s="76">
        <f t="shared" si="197"/>
        <v>138563.78999999998</v>
      </c>
      <c r="K2228" s="76">
        <f t="shared" si="198"/>
        <v>138563.78999999998</v>
      </c>
      <c r="L2228" s="76">
        <f t="shared" si="199"/>
        <v>0</v>
      </c>
      <c r="M2228" s="14" t="str">
        <f>IFERROR(IFERROR(INDEX(Reference!$C:$C,MATCH(VALUE(LEFT(B2228,(FIND("-",B2228,1)-1))),Reference!$B:$B,0)),INDEX(Reference!$C:$C,MATCH((LEFT(B2228,(FIND("-",B2228,1)-1))),Reference!$B:$B,0))),IFERROR(IF(FIND("-",B2228),"Asset Management",""),""))</f>
        <v>RBU/Support Operations</v>
      </c>
      <c r="N2228" s="14" t="str">
        <f>_xlfn.IFNA(INDEX(Reference!$M:$N,MATCH($C2228,Reference!$M:$M,0),2),"Exclude")</f>
        <v>Exclude</v>
      </c>
      <c r="O2228" s="14" t="str">
        <f>VLOOKUP(X2228,'Department Detail'!$A$2:$F$5229,5,FALSE)</f>
        <v>Business Services - Human Resources</v>
      </c>
      <c r="W2228" s="26"/>
      <c r="X2228">
        <v>5066</v>
      </c>
    </row>
    <row r="2229" spans="2:24" ht="15" thickBot="1" x14ac:dyDescent="0.35">
      <c r="B2229" s="57" t="s">
        <v>1016</v>
      </c>
      <c r="C2229" s="57" t="s">
        <v>335</v>
      </c>
      <c r="D2229" s="193">
        <v>2696880.1700000004</v>
      </c>
      <c r="F2229" s="76">
        <f>IF(AND(LEFT($C2229,4)&lt;&gt;"8310")*OR(_xlfn.IFNA(MATCH(LEFT($B2229,8),Reference!$E:$E,0),0),(_xlfn.IFNA(MATCH(MID($B2229,5,4),Reference!$E:$E,0),0))),$D2229,)</f>
        <v>0</v>
      </c>
      <c r="G2229" s="76">
        <f t="shared" si="195"/>
        <v>0</v>
      </c>
      <c r="H2229" s="76">
        <f t="shared" si="196"/>
        <v>0</v>
      </c>
      <c r="I2229" s="194">
        <f>IF(AND(F2229=0,G2229=0,H2229=0,_xlfn.IFNA(MATCH(LEFT($B2229,8),Reference!$G:$G,0),0)),0,
IF(AND(F2229=0,G2229=0,H2229=0,_xlfn.IFNA(MATCH(LEFT($B2229,8),Reference!$H:$H,0),0)),$D2229,
IF(AND(F2229=0,G2229=0,H2229=0,_xlfn.IFNA(MATCH(LEFT($C2229,4),Reference!$H:$H,0),0)),$D2229,
IF((AND(F2229=0,G2229=0,H2229=0,(_xlfn.IFNA(MATCH(LEFT($B2229,4),Reference!$H:$H,0),0)))),$D2229,
IF(AND(F2229=0,G2229=0,H2229=0,_xlfn.IFNA(MATCH(MID($B2229,5,4),Reference!$H:$H,0),0),LEFT($C2229,4)&lt;&gt;"8865"),$D2229,0)))))</f>
        <v>0</v>
      </c>
      <c r="J2229" s="76">
        <f t="shared" si="197"/>
        <v>2696880.1700000004</v>
      </c>
      <c r="K2229" s="76">
        <f t="shared" si="198"/>
        <v>2696880.1700000004</v>
      </c>
      <c r="L2229" s="76">
        <f t="shared" si="199"/>
        <v>0</v>
      </c>
      <c r="M2229" s="14" t="str">
        <f>IFERROR(IFERROR(INDEX(Reference!$C:$C,MATCH(VALUE(LEFT(B2229,(FIND("-",B2229,1)-1))),Reference!$B:$B,0)),INDEX(Reference!$C:$C,MATCH((LEFT(B2229,(FIND("-",B2229,1)-1))),Reference!$B:$B,0))),IFERROR(IF(FIND("-",B2229),"Asset Management",""),""))</f>
        <v>RBU/Support Operations</v>
      </c>
      <c r="N2229" s="14" t="str">
        <f>_xlfn.IFNA(INDEX(Reference!$M:$N,MATCH($C2229,Reference!$M:$M,0),2),"Exclude")</f>
        <v>Exclude</v>
      </c>
      <c r="O2229" s="14" t="str">
        <f>VLOOKUP(X2229,'Department Detail'!$A$2:$F$5229,5,FALSE)</f>
        <v>Business Services - Human Resources</v>
      </c>
      <c r="W2229" s="26"/>
      <c r="X2229">
        <v>5066</v>
      </c>
    </row>
    <row r="2230" spans="2:24" ht="15" thickBot="1" x14ac:dyDescent="0.35">
      <c r="B2230" s="57" t="s">
        <v>1016</v>
      </c>
      <c r="C2230" s="57" t="s">
        <v>289</v>
      </c>
      <c r="D2230" s="193">
        <v>0.12</v>
      </c>
      <c r="F2230" s="76">
        <f>IF(AND(LEFT($C2230,4)&lt;&gt;"8310")*OR(_xlfn.IFNA(MATCH(LEFT($B2230,8),Reference!$E:$E,0),0),(_xlfn.IFNA(MATCH(MID($B2230,5,4),Reference!$E:$E,0),0))),$D2230,)</f>
        <v>0</v>
      </c>
      <c r="G2230" s="76">
        <f t="shared" si="195"/>
        <v>0</v>
      </c>
      <c r="H2230" s="76">
        <f t="shared" si="196"/>
        <v>0</v>
      </c>
      <c r="I2230" s="194">
        <f>IF(AND(F2230=0,G2230=0,H2230=0,_xlfn.IFNA(MATCH(LEFT($B2230,8),Reference!$G:$G,0),0)),0,
IF(AND(F2230=0,G2230=0,H2230=0,_xlfn.IFNA(MATCH(LEFT($B2230,8),Reference!$H:$H,0),0)),$D2230,
IF(AND(F2230=0,G2230=0,H2230=0,_xlfn.IFNA(MATCH(LEFT($C2230,4),Reference!$H:$H,0),0)),$D2230,
IF((AND(F2230=0,G2230=0,H2230=0,(_xlfn.IFNA(MATCH(LEFT($B2230,4),Reference!$H:$H,0),0)))),$D2230,
IF(AND(F2230=0,G2230=0,H2230=0,_xlfn.IFNA(MATCH(MID($B2230,5,4),Reference!$H:$H,0),0),LEFT($C2230,4)&lt;&gt;"8865"),$D2230,0)))))</f>
        <v>0</v>
      </c>
      <c r="J2230" s="76">
        <f t="shared" si="197"/>
        <v>0.12</v>
      </c>
      <c r="K2230" s="76">
        <f t="shared" si="198"/>
        <v>0.12</v>
      </c>
      <c r="L2230" s="76">
        <f t="shared" si="199"/>
        <v>0</v>
      </c>
      <c r="M2230" s="14" t="str">
        <f>IFERROR(IFERROR(INDEX(Reference!$C:$C,MATCH(VALUE(LEFT(B2230,(FIND("-",B2230,1)-1))),Reference!$B:$B,0)),INDEX(Reference!$C:$C,MATCH((LEFT(B2230,(FIND("-",B2230,1)-1))),Reference!$B:$B,0))),IFERROR(IF(FIND("-",B2230),"Asset Management",""),""))</f>
        <v>RBU/Support Operations</v>
      </c>
      <c r="N2230" s="14" t="str">
        <f>_xlfn.IFNA(INDEX(Reference!$M:$N,MATCH($C2230,Reference!$M:$M,0),2),"Exclude")</f>
        <v>Project Proceeds</v>
      </c>
      <c r="O2230" s="14" t="str">
        <f>VLOOKUP(X2230,'Department Detail'!$A$2:$F$5229,5,FALSE)</f>
        <v>Business Services - Human Resources</v>
      </c>
      <c r="W2230" s="26"/>
      <c r="X2230">
        <v>5066</v>
      </c>
    </row>
    <row r="2231" spans="2:24" ht="15" thickBot="1" x14ac:dyDescent="0.35">
      <c r="B2231" s="57" t="s">
        <v>1016</v>
      </c>
      <c r="C2231" s="57" t="s">
        <v>260</v>
      </c>
      <c r="D2231" s="193">
        <v>-1214.51</v>
      </c>
      <c r="F2231" s="76">
        <f>IF(AND(LEFT($C2231,4)&lt;&gt;"8310")*OR(_xlfn.IFNA(MATCH(LEFT($B2231,8),Reference!$E:$E,0),0),(_xlfn.IFNA(MATCH(MID($B2231,5,4),Reference!$E:$E,0),0))),$D2231,)</f>
        <v>0</v>
      </c>
      <c r="G2231" s="76">
        <f t="shared" si="195"/>
        <v>0</v>
      </c>
      <c r="H2231" s="76">
        <f t="shared" si="196"/>
        <v>0</v>
      </c>
      <c r="I2231" s="194">
        <f>IF(AND(F2231=0,G2231=0,H2231=0,_xlfn.IFNA(MATCH(LEFT($B2231,8),Reference!$G:$G,0),0)),0,
IF(AND(F2231=0,G2231=0,H2231=0,_xlfn.IFNA(MATCH(LEFT($B2231,8),Reference!$H:$H,0),0)),$D2231,
IF(AND(F2231=0,G2231=0,H2231=0,_xlfn.IFNA(MATCH(LEFT($C2231,4),Reference!$H:$H,0),0)),$D2231,
IF((AND(F2231=0,G2231=0,H2231=0,(_xlfn.IFNA(MATCH(LEFT($B2231,4),Reference!$H:$H,0),0)))),$D2231,
IF(AND(F2231=0,G2231=0,H2231=0,_xlfn.IFNA(MATCH(MID($B2231,5,4),Reference!$H:$H,0),0),LEFT($C2231,4)&lt;&gt;"8865"),$D2231,0)))))</f>
        <v>0</v>
      </c>
      <c r="J2231" s="76">
        <f t="shared" si="197"/>
        <v>-1214.51</v>
      </c>
      <c r="K2231" s="76">
        <f t="shared" si="198"/>
        <v>-1214.51</v>
      </c>
      <c r="L2231" s="76">
        <f t="shared" si="199"/>
        <v>0</v>
      </c>
      <c r="M2231" s="14" t="str">
        <f>IFERROR(IFERROR(INDEX(Reference!$C:$C,MATCH(VALUE(LEFT(B2231,(FIND("-",B2231,1)-1))),Reference!$B:$B,0)),INDEX(Reference!$C:$C,MATCH((LEFT(B2231,(FIND("-",B2231,1)-1))),Reference!$B:$B,0))),IFERROR(IF(FIND("-",B2231),"Asset Management",""),""))</f>
        <v>RBU/Support Operations</v>
      </c>
      <c r="N2231" s="14" t="str">
        <f>_xlfn.IFNA(INDEX(Reference!$M:$N,MATCH($C2231,Reference!$M:$M,0),2),"Exclude")</f>
        <v>Project Proceeds</v>
      </c>
      <c r="O2231" s="14" t="str">
        <f>VLOOKUP(X2231,'Department Detail'!$A$2:$F$5229,5,FALSE)</f>
        <v>Business Services - Human Resources</v>
      </c>
      <c r="W2231" s="26"/>
      <c r="X2231">
        <v>5066</v>
      </c>
    </row>
    <row r="2232" spans="2:24" ht="15" thickBot="1" x14ac:dyDescent="0.35">
      <c r="B2232" s="57" t="s">
        <v>1017</v>
      </c>
      <c r="C2232" s="57" t="s">
        <v>185</v>
      </c>
      <c r="D2232" s="193">
        <v>29192.2</v>
      </c>
      <c r="F2232" s="76">
        <f>IF(AND(LEFT($C2232,4)&lt;&gt;"8310")*OR(_xlfn.IFNA(MATCH(LEFT($B2232,8),Reference!$E:$E,0),0),(_xlfn.IFNA(MATCH(MID($B2232,5,4),Reference!$E:$E,0),0))),$D2232,)</f>
        <v>29192.2</v>
      </c>
      <c r="G2232" s="76">
        <f t="shared" si="195"/>
        <v>0</v>
      </c>
      <c r="H2232" s="76">
        <f t="shared" si="196"/>
        <v>0</v>
      </c>
      <c r="I2232" s="194">
        <f>IF(AND(F2232=0,G2232=0,H2232=0,_xlfn.IFNA(MATCH(LEFT($B2232,8),Reference!$G:$G,0),0)),0,
IF(AND(F2232=0,G2232=0,H2232=0,_xlfn.IFNA(MATCH(LEFT($B2232,8),Reference!$H:$H,0),0)),$D2232,
IF(AND(F2232=0,G2232=0,H2232=0,_xlfn.IFNA(MATCH(LEFT($C2232,4),Reference!$H:$H,0),0)),$D2232,
IF((AND(F2232=0,G2232=0,H2232=0,(_xlfn.IFNA(MATCH(LEFT($B2232,4),Reference!$H:$H,0),0)))),$D2232,
IF(AND(F2232=0,G2232=0,H2232=0,_xlfn.IFNA(MATCH(MID($B2232,5,4),Reference!$H:$H,0),0),LEFT($C2232,4)&lt;&gt;"8865"),$D2232,0)))))</f>
        <v>0</v>
      </c>
      <c r="J2232" s="76">
        <f t="shared" si="197"/>
        <v>0</v>
      </c>
      <c r="K2232" s="76">
        <f t="shared" si="198"/>
        <v>29192.2</v>
      </c>
      <c r="L2232" s="76">
        <f t="shared" si="199"/>
        <v>0</v>
      </c>
      <c r="M2232" s="14" t="str">
        <f>IFERROR(IFERROR(INDEX(Reference!$C:$C,MATCH(VALUE(LEFT(B2232,(FIND("-",B2232,1)-1))),Reference!$B:$B,0)),INDEX(Reference!$C:$C,MATCH((LEFT(B2232,(FIND("-",B2232,1)-1))),Reference!$B:$B,0))),IFERROR(IF(FIND("-",B2232),"Asset Management",""),""))</f>
        <v>RBU/Support Operations</v>
      </c>
      <c r="N2232" s="14" t="str">
        <f>_xlfn.IFNA(INDEX(Reference!$M:$N,MATCH($C2232,Reference!$M:$M,0),2),"Exclude")</f>
        <v>NonUnion Labor</v>
      </c>
      <c r="O2232" s="14" t="str">
        <f>VLOOKUP(X2232,'Department Detail'!$A$2:$F$5229,5,FALSE)</f>
        <v>Business Services - Human Resources</v>
      </c>
      <c r="W2232" s="26"/>
      <c r="X2232">
        <v>5066</v>
      </c>
    </row>
    <row r="2233" spans="2:24" ht="15" thickBot="1" x14ac:dyDescent="0.35">
      <c r="B2233" s="57" t="s">
        <v>1018</v>
      </c>
      <c r="C2233" s="57" t="s">
        <v>182</v>
      </c>
      <c r="D2233" s="193">
        <v>826.49</v>
      </c>
      <c r="F2233" s="76">
        <f>IF(AND(LEFT($C2233,4)&lt;&gt;"8310")*OR(_xlfn.IFNA(MATCH(LEFT($B2233,8),Reference!$E:$E,0),0),(_xlfn.IFNA(MATCH(MID($B2233,5,4),Reference!$E:$E,0),0))),$D2233,)</f>
        <v>0</v>
      </c>
      <c r="G2233" s="76">
        <f t="shared" si="195"/>
        <v>0</v>
      </c>
      <c r="H2233" s="76">
        <f t="shared" si="196"/>
        <v>0</v>
      </c>
      <c r="I2233" s="194">
        <f>IF(AND(F2233=0,G2233=0,H2233=0,_xlfn.IFNA(MATCH(LEFT($B2233,8),Reference!$G:$G,0),0)),0,
IF(AND(F2233=0,G2233=0,H2233=0,_xlfn.IFNA(MATCH(LEFT($B2233,8),Reference!$H:$H,0),0)),$D2233,
IF(AND(F2233=0,G2233=0,H2233=0,_xlfn.IFNA(MATCH(LEFT($C2233,4),Reference!$H:$H,0),0)),$D2233,
IF((AND(F2233=0,G2233=0,H2233=0,(_xlfn.IFNA(MATCH(LEFT($B2233,4),Reference!$H:$H,0),0)))),$D2233,
IF(AND(F2233=0,G2233=0,H2233=0,_xlfn.IFNA(MATCH(MID($B2233,5,4),Reference!$H:$H,0),0),LEFT($C2233,4)&lt;&gt;"8865"),$D2233,0)))))</f>
        <v>0</v>
      </c>
      <c r="J2233" s="76">
        <f t="shared" si="197"/>
        <v>826.49</v>
      </c>
      <c r="K2233" s="76">
        <f t="shared" si="198"/>
        <v>826.49</v>
      </c>
      <c r="L2233" s="76">
        <f t="shared" si="199"/>
        <v>0</v>
      </c>
      <c r="M2233" s="14" t="str">
        <f>IFERROR(IFERROR(INDEX(Reference!$C:$C,MATCH(VALUE(LEFT(B2233,(FIND("-",B2233,1)-1))),Reference!$B:$B,0)),INDEX(Reference!$C:$C,MATCH((LEFT(B2233,(FIND("-",B2233,1)-1))),Reference!$B:$B,0))),IFERROR(IF(FIND("-",B2233),"Asset Management",""),""))</f>
        <v>Asset Management</v>
      </c>
      <c r="N2233" s="14" t="str">
        <f>_xlfn.IFNA(INDEX(Reference!$M:$N,MATCH($C2233,Reference!$M:$M,0),2),"Exclude")</f>
        <v>Nonlabor</v>
      </c>
      <c r="O2233" s="14" t="str">
        <f>VLOOKUP(X2233,'Department Detail'!$A$2:$F$5229,5,FALSE)</f>
        <v>Business Services - Human Resources</v>
      </c>
      <c r="W2233" s="26"/>
      <c r="X2233">
        <v>5066</v>
      </c>
    </row>
    <row r="2234" spans="2:24" ht="15" thickBot="1" x14ac:dyDescent="0.35">
      <c r="B2234" s="57" t="s">
        <v>1019</v>
      </c>
      <c r="C2234" s="57" t="s">
        <v>182</v>
      </c>
      <c r="D2234" s="193">
        <v>37584.379999999997</v>
      </c>
      <c r="F2234" s="76">
        <f>IF(AND(LEFT($C2234,4)&lt;&gt;"8310")*OR(_xlfn.IFNA(MATCH(LEFT($B2234,8),Reference!$E:$E,0),0),(_xlfn.IFNA(MATCH(MID($B2234,5,4),Reference!$E:$E,0),0))),$D2234,)</f>
        <v>0</v>
      </c>
      <c r="G2234" s="76">
        <f t="shared" si="195"/>
        <v>0</v>
      </c>
      <c r="H2234" s="76">
        <f t="shared" si="196"/>
        <v>0</v>
      </c>
      <c r="I2234" s="194">
        <f>IF(AND(F2234=0,G2234=0,H2234=0,_xlfn.IFNA(MATCH(LEFT($B2234,8),Reference!$G:$G,0),0)),0,
IF(AND(F2234=0,G2234=0,H2234=0,_xlfn.IFNA(MATCH(LEFT($B2234,8),Reference!$H:$H,0),0)),$D2234,
IF(AND(F2234=0,G2234=0,H2234=0,_xlfn.IFNA(MATCH(LEFT($C2234,4),Reference!$H:$H,0),0)),$D2234,
IF((AND(F2234=0,G2234=0,H2234=0,(_xlfn.IFNA(MATCH(LEFT($B2234,4),Reference!$H:$H,0),0)))),$D2234,
IF(AND(F2234=0,G2234=0,H2234=0,_xlfn.IFNA(MATCH(MID($B2234,5,4),Reference!$H:$H,0),0),LEFT($C2234,4)&lt;&gt;"8865"),$D2234,0)))))</f>
        <v>0</v>
      </c>
      <c r="J2234" s="76">
        <f t="shared" si="197"/>
        <v>37584.379999999997</v>
      </c>
      <c r="K2234" s="76">
        <f t="shared" si="198"/>
        <v>37584.379999999997</v>
      </c>
      <c r="L2234" s="76">
        <f t="shared" si="199"/>
        <v>0</v>
      </c>
      <c r="M2234" s="14" t="str">
        <f>IFERROR(IFERROR(INDEX(Reference!$C:$C,MATCH(VALUE(LEFT(B2234,(FIND("-",B2234,1)-1))),Reference!$B:$B,0)),INDEX(Reference!$C:$C,MATCH((LEFT(B2234,(FIND("-",B2234,1)-1))),Reference!$B:$B,0))),IFERROR(IF(FIND("-",B2234),"Asset Management",""),""))</f>
        <v>Asset Management</v>
      </c>
      <c r="N2234" s="14" t="str">
        <f>_xlfn.IFNA(INDEX(Reference!$M:$N,MATCH($C2234,Reference!$M:$M,0),2),"Exclude")</f>
        <v>Nonlabor</v>
      </c>
      <c r="O2234" s="14" t="str">
        <f>VLOOKUP(X2234,'Department Detail'!$A$2:$F$5229,5,FALSE)</f>
        <v>Business Services - Human Resources</v>
      </c>
      <c r="W2234" s="26"/>
      <c r="X2234">
        <v>5066</v>
      </c>
    </row>
    <row r="2235" spans="2:24" ht="15" thickBot="1" x14ac:dyDescent="0.35">
      <c r="B2235" s="57" t="s">
        <v>1020</v>
      </c>
      <c r="C2235" s="57" t="s">
        <v>285</v>
      </c>
      <c r="D2235" s="193">
        <v>-252</v>
      </c>
      <c r="F2235" s="76">
        <f>IF(AND(LEFT($C2235,4)&lt;&gt;"8310")*OR(_xlfn.IFNA(MATCH(LEFT($B2235,8),Reference!$E:$E,0),0),(_xlfn.IFNA(MATCH(MID($B2235,5,4),Reference!$E:$E,0),0))),$D2235,)</f>
        <v>0</v>
      </c>
      <c r="G2235" s="76">
        <f t="shared" si="195"/>
        <v>0</v>
      </c>
      <c r="H2235" s="76">
        <f t="shared" si="196"/>
        <v>0</v>
      </c>
      <c r="I2235" s="194">
        <f>IF(AND(F2235=0,G2235=0,H2235=0,_xlfn.IFNA(MATCH(LEFT($B2235,8),Reference!$G:$G,0),0)),0,
IF(AND(F2235=0,G2235=0,H2235=0,_xlfn.IFNA(MATCH(LEFT($B2235,8),Reference!$H:$H,0),0)),$D2235,
IF(AND(F2235=0,G2235=0,H2235=0,_xlfn.IFNA(MATCH(LEFT($C2235,4),Reference!$H:$H,0),0)),$D2235,
IF((AND(F2235=0,G2235=0,H2235=0,(_xlfn.IFNA(MATCH(LEFT($B2235,4),Reference!$H:$H,0),0)))),$D2235,
IF(AND(F2235=0,G2235=0,H2235=0,_xlfn.IFNA(MATCH(MID($B2235,5,4),Reference!$H:$H,0),0),LEFT($C2235,4)&lt;&gt;"8865"),$D2235,0)))))</f>
        <v>0</v>
      </c>
      <c r="J2235" s="76">
        <f t="shared" si="197"/>
        <v>-252</v>
      </c>
      <c r="K2235" s="76">
        <f t="shared" si="198"/>
        <v>-252</v>
      </c>
      <c r="L2235" s="76">
        <f t="shared" si="199"/>
        <v>0</v>
      </c>
      <c r="M2235" s="14" t="str">
        <f>IFERROR(IFERROR(INDEX(Reference!$C:$C,MATCH(VALUE(LEFT(B2235,(FIND("-",B2235,1)-1))),Reference!$B:$B,0)),INDEX(Reference!$C:$C,MATCH((LEFT(B2235,(FIND("-",B2235,1)-1))),Reference!$B:$B,0))),IFERROR(IF(FIND("-",B2235),"Asset Management",""),""))</f>
        <v>Asset Management</v>
      </c>
      <c r="N2235" s="14" t="str">
        <f>_xlfn.IFNA(INDEX(Reference!$M:$N,MATCH($C2235,Reference!$M:$M,0),2),"Exclude")</f>
        <v>Project Proceeds</v>
      </c>
      <c r="O2235" s="14" t="str">
        <f>VLOOKUP(X2235,'Department Detail'!$A$2:$F$5229,5,FALSE)</f>
        <v>Business Services - Human Resources</v>
      </c>
      <c r="W2235" s="26"/>
      <c r="X2235">
        <v>5066</v>
      </c>
    </row>
    <row r="2236" spans="2:24" ht="15" thickBot="1" x14ac:dyDescent="0.35">
      <c r="B2236" s="57" t="s">
        <v>1021</v>
      </c>
      <c r="C2236" s="57" t="s">
        <v>190</v>
      </c>
      <c r="D2236" s="193">
        <v>69343.180000000008</v>
      </c>
      <c r="F2236" s="76">
        <f>IF(AND(LEFT($C2236,4)&lt;&gt;"8310")*OR(_xlfn.IFNA(MATCH(LEFT($B2236,8),Reference!$E:$E,0),0),(_xlfn.IFNA(MATCH(MID($B2236,5,4),Reference!$E:$E,0),0))),$D2236,)</f>
        <v>0</v>
      </c>
      <c r="G2236" s="76">
        <f t="shared" si="195"/>
        <v>0</v>
      </c>
      <c r="H2236" s="76">
        <f t="shared" si="196"/>
        <v>0</v>
      </c>
      <c r="I2236" s="194">
        <f>IF(AND(F2236=0,G2236=0,H2236=0,_xlfn.IFNA(MATCH(LEFT($B2236,8),Reference!$G:$G,0),0)),0,
IF(AND(F2236=0,G2236=0,H2236=0,_xlfn.IFNA(MATCH(LEFT($B2236,8),Reference!$H:$H,0),0)),$D2236,
IF(AND(F2236=0,G2236=0,H2236=0,_xlfn.IFNA(MATCH(LEFT($C2236,4),Reference!$H:$H,0),0)),$D2236,
IF((AND(F2236=0,G2236=0,H2236=0,(_xlfn.IFNA(MATCH(LEFT($B2236,4),Reference!$H:$H,0),0)))),$D2236,
IF(AND(F2236=0,G2236=0,H2236=0,_xlfn.IFNA(MATCH(MID($B2236,5,4),Reference!$H:$H,0),0),LEFT($C2236,4)&lt;&gt;"8865"),$D2236,0)))))</f>
        <v>69343.180000000008</v>
      </c>
      <c r="J2236" s="76">
        <f t="shared" si="197"/>
        <v>0</v>
      </c>
      <c r="K2236" s="76">
        <f t="shared" si="198"/>
        <v>69343.180000000008</v>
      </c>
      <c r="L2236" s="76">
        <f t="shared" si="199"/>
        <v>0</v>
      </c>
      <c r="M2236" s="14" t="str">
        <f>IFERROR(IFERROR(INDEX(Reference!$C:$C,MATCH(VALUE(LEFT(B2236,(FIND("-",B2236,1)-1))),Reference!$B:$B,0)),INDEX(Reference!$C:$C,MATCH((LEFT(B2236,(FIND("-",B2236,1)-1))),Reference!$B:$B,0))),IFERROR(IF(FIND("-",B2236),"Asset Management",""),""))</f>
        <v>SBU/Facility</v>
      </c>
      <c r="N2236" s="14" t="str">
        <f>_xlfn.IFNA(INDEX(Reference!$M:$N,MATCH($C2236,Reference!$M:$M,0),2),"Exclude")</f>
        <v>Nonlabor</v>
      </c>
      <c r="O2236" s="14" t="str">
        <f>VLOOKUP(X2236,'Department Detail'!$A$2:$F$5229,5,FALSE)</f>
        <v>Business Services - Human Resources</v>
      </c>
      <c r="W2236" s="26"/>
      <c r="X2236">
        <v>5066</v>
      </c>
    </row>
    <row r="2237" spans="2:24" ht="15" thickBot="1" x14ac:dyDescent="0.35">
      <c r="B2237" s="57" t="s">
        <v>1021</v>
      </c>
      <c r="C2237" s="57" t="s">
        <v>194</v>
      </c>
      <c r="D2237" s="193">
        <v>120</v>
      </c>
      <c r="F2237" s="76">
        <f>IF(AND(LEFT($C2237,4)&lt;&gt;"8310")*OR(_xlfn.IFNA(MATCH(LEFT($B2237,8),Reference!$E:$E,0),0),(_xlfn.IFNA(MATCH(MID($B2237,5,4),Reference!$E:$E,0),0))),$D2237,)</f>
        <v>0</v>
      </c>
      <c r="G2237" s="76">
        <f t="shared" si="195"/>
        <v>0</v>
      </c>
      <c r="H2237" s="76">
        <f t="shared" si="196"/>
        <v>0</v>
      </c>
      <c r="I2237" s="194">
        <f>IF(AND(F2237=0,G2237=0,H2237=0,_xlfn.IFNA(MATCH(LEFT($B2237,8),Reference!$G:$G,0),0)),0,
IF(AND(F2237=0,G2237=0,H2237=0,_xlfn.IFNA(MATCH(LEFT($B2237,8),Reference!$H:$H,0),0)),$D2237,
IF(AND(F2237=0,G2237=0,H2237=0,_xlfn.IFNA(MATCH(LEFT($C2237,4),Reference!$H:$H,0),0)),$D2237,
IF((AND(F2237=0,G2237=0,H2237=0,(_xlfn.IFNA(MATCH(LEFT($B2237,4),Reference!$H:$H,0),0)))),$D2237,
IF(AND(F2237=0,G2237=0,H2237=0,_xlfn.IFNA(MATCH(MID($B2237,5,4),Reference!$H:$H,0),0),LEFT($C2237,4)&lt;&gt;"8865"),$D2237,0)))))</f>
        <v>120</v>
      </c>
      <c r="J2237" s="76">
        <f t="shared" si="197"/>
        <v>0</v>
      </c>
      <c r="K2237" s="76">
        <f t="shared" si="198"/>
        <v>120</v>
      </c>
      <c r="L2237" s="76">
        <f t="shared" si="199"/>
        <v>0</v>
      </c>
      <c r="M2237" s="14" t="str">
        <f>IFERROR(IFERROR(INDEX(Reference!$C:$C,MATCH(VALUE(LEFT(B2237,(FIND("-",B2237,1)-1))),Reference!$B:$B,0)),INDEX(Reference!$C:$C,MATCH((LEFT(B2237,(FIND("-",B2237,1)-1))),Reference!$B:$B,0))),IFERROR(IF(FIND("-",B2237),"Asset Management",""),""))</f>
        <v>SBU/Facility</v>
      </c>
      <c r="N2237" s="14" t="str">
        <f>_xlfn.IFNA(INDEX(Reference!$M:$N,MATCH($C2237,Reference!$M:$M,0),2),"Exclude")</f>
        <v>Nonlabor</v>
      </c>
      <c r="O2237" s="14" t="str">
        <f>VLOOKUP(X2237,'Department Detail'!$A$2:$F$5229,5,FALSE)</f>
        <v>Business Services - Human Resources</v>
      </c>
      <c r="W2237" s="26"/>
      <c r="X2237">
        <v>5066</v>
      </c>
    </row>
    <row r="2238" spans="2:24" ht="15" thickBot="1" x14ac:dyDescent="0.35">
      <c r="B2238" s="57" t="s">
        <v>1021</v>
      </c>
      <c r="C2238" s="57" t="s">
        <v>185</v>
      </c>
      <c r="D2238" s="193">
        <v>157978.12</v>
      </c>
      <c r="F2238" s="76">
        <f>IF(AND(LEFT($C2238,4)&lt;&gt;"8310")*OR(_xlfn.IFNA(MATCH(LEFT($B2238,8),Reference!$E:$E,0),0),(_xlfn.IFNA(MATCH(MID($B2238,5,4),Reference!$E:$E,0),0))),$D2238,)</f>
        <v>0</v>
      </c>
      <c r="G2238" s="76">
        <f t="shared" si="195"/>
        <v>0</v>
      </c>
      <c r="H2238" s="76">
        <f t="shared" si="196"/>
        <v>0</v>
      </c>
      <c r="I2238" s="194">
        <f>IF(AND(F2238=0,G2238=0,H2238=0,_xlfn.IFNA(MATCH(LEFT($B2238,8),Reference!$G:$G,0),0)),0,
IF(AND(F2238=0,G2238=0,H2238=0,_xlfn.IFNA(MATCH(LEFT($B2238,8),Reference!$H:$H,0),0)),$D2238,
IF(AND(F2238=0,G2238=0,H2238=0,_xlfn.IFNA(MATCH(LEFT($C2238,4),Reference!$H:$H,0),0)),$D2238,
IF((AND(F2238=0,G2238=0,H2238=0,(_xlfn.IFNA(MATCH(LEFT($B2238,4),Reference!$H:$H,0),0)))),$D2238,
IF(AND(F2238=0,G2238=0,H2238=0,_xlfn.IFNA(MATCH(MID($B2238,5,4),Reference!$H:$H,0),0),LEFT($C2238,4)&lt;&gt;"8865"),$D2238,0)))))</f>
        <v>157978.12</v>
      </c>
      <c r="J2238" s="76">
        <f t="shared" si="197"/>
        <v>0</v>
      </c>
      <c r="K2238" s="76">
        <f t="shared" si="198"/>
        <v>157978.12</v>
      </c>
      <c r="L2238" s="76">
        <f t="shared" si="199"/>
        <v>0</v>
      </c>
      <c r="M2238" s="14" t="str">
        <f>IFERROR(IFERROR(INDEX(Reference!$C:$C,MATCH(VALUE(LEFT(B2238,(FIND("-",B2238,1)-1))),Reference!$B:$B,0)),INDEX(Reference!$C:$C,MATCH((LEFT(B2238,(FIND("-",B2238,1)-1))),Reference!$B:$B,0))),IFERROR(IF(FIND("-",B2238),"Asset Management",""),""))</f>
        <v>SBU/Facility</v>
      </c>
      <c r="N2238" s="14" t="str">
        <f>_xlfn.IFNA(INDEX(Reference!$M:$N,MATCH($C2238,Reference!$M:$M,0),2),"Exclude")</f>
        <v>NonUnion Labor</v>
      </c>
      <c r="O2238" s="14" t="str">
        <f>VLOOKUP(X2238,'Department Detail'!$A$2:$F$5748,5,FALSE)</f>
        <v>Business Services - Business Support &amp; IT</v>
      </c>
      <c r="W2238" s="26"/>
      <c r="X2238" t="s">
        <v>1022</v>
      </c>
    </row>
    <row r="2239" spans="2:24" ht="15" thickBot="1" x14ac:dyDescent="0.35">
      <c r="B2239" s="57" t="s">
        <v>1021</v>
      </c>
      <c r="C2239" s="57" t="s">
        <v>195</v>
      </c>
      <c r="D2239" s="193">
        <v>3100</v>
      </c>
      <c r="F2239" s="76">
        <f>IF(AND(LEFT($C2239,4)&lt;&gt;"8310")*OR(_xlfn.IFNA(MATCH(LEFT($B2239,8),Reference!$E:$E,0),0),(_xlfn.IFNA(MATCH(MID($B2239,5,4),Reference!$E:$E,0),0))),$D2239,)</f>
        <v>0</v>
      </c>
      <c r="G2239" s="76">
        <f t="shared" si="195"/>
        <v>0</v>
      </c>
      <c r="H2239" s="76">
        <f t="shared" si="196"/>
        <v>0</v>
      </c>
      <c r="I2239" s="194">
        <f>IF(AND(F2239=0,G2239=0,H2239=0,_xlfn.IFNA(MATCH(LEFT($B2239,8),Reference!$G:$G,0),0)),0,
IF(AND(F2239=0,G2239=0,H2239=0,_xlfn.IFNA(MATCH(LEFT($B2239,8),Reference!$H:$H,0),0)),$D2239,
IF(AND(F2239=0,G2239=0,H2239=0,_xlfn.IFNA(MATCH(LEFT($C2239,4),Reference!$H:$H,0),0)),$D2239,
IF((AND(F2239=0,G2239=0,H2239=0,(_xlfn.IFNA(MATCH(LEFT($B2239,4),Reference!$H:$H,0),0)))),$D2239,
IF(AND(F2239=0,G2239=0,H2239=0,_xlfn.IFNA(MATCH(MID($B2239,5,4),Reference!$H:$H,0),0),LEFT($C2239,4)&lt;&gt;"8865"),$D2239,0)))))</f>
        <v>3100</v>
      </c>
      <c r="J2239" s="76">
        <f t="shared" si="197"/>
        <v>0</v>
      </c>
      <c r="K2239" s="76">
        <f t="shared" si="198"/>
        <v>3100</v>
      </c>
      <c r="L2239" s="76">
        <f t="shared" si="199"/>
        <v>0</v>
      </c>
      <c r="M2239" s="14" t="str">
        <f>IFERROR(IFERROR(INDEX(Reference!$C:$C,MATCH(VALUE(LEFT(B2239,(FIND("-",B2239,1)-1))),Reference!$B:$B,0)),INDEX(Reference!$C:$C,MATCH((LEFT(B2239,(FIND("-",B2239,1)-1))),Reference!$B:$B,0))),IFERROR(IF(FIND("-",B2239),"Asset Management",""),""))</f>
        <v>SBU/Facility</v>
      </c>
      <c r="N2239" s="14" t="str">
        <f>_xlfn.IFNA(INDEX(Reference!$M:$N,MATCH($C2239,Reference!$M:$M,0),2),"Exclude")</f>
        <v>NonUnion Labor</v>
      </c>
      <c r="O2239" s="14" t="str">
        <f>VLOOKUP(X2239,'Department Detail'!$A$2:$F$5229,5,FALSE)</f>
        <v>Business Services - Business Support &amp; IT</v>
      </c>
      <c r="W2239" s="26"/>
      <c r="X2239">
        <v>4779</v>
      </c>
    </row>
    <row r="2240" spans="2:24" ht="15" thickBot="1" x14ac:dyDescent="0.35">
      <c r="B2240" s="57" t="s">
        <v>1021</v>
      </c>
      <c r="C2240" s="57" t="s">
        <v>201</v>
      </c>
      <c r="D2240" s="193">
        <v>309</v>
      </c>
      <c r="F2240" s="76">
        <f>IF(AND(LEFT($C2240,4)&lt;&gt;"8310")*OR(_xlfn.IFNA(MATCH(LEFT($B2240,8),Reference!$E:$E,0),0),(_xlfn.IFNA(MATCH(MID($B2240,5,4),Reference!$E:$E,0),0))),$D2240,)</f>
        <v>0</v>
      </c>
      <c r="G2240" s="76">
        <f t="shared" si="195"/>
        <v>0</v>
      </c>
      <c r="H2240" s="76">
        <f t="shared" si="196"/>
        <v>0</v>
      </c>
      <c r="I2240" s="194">
        <f>IF(AND(F2240=0,G2240=0,H2240=0,_xlfn.IFNA(MATCH(LEFT($B2240,8),Reference!$G:$G,0),0)),0,
IF(AND(F2240=0,G2240=0,H2240=0,_xlfn.IFNA(MATCH(LEFT($B2240,8),Reference!$H:$H,0),0)),$D2240,
IF(AND(F2240=0,G2240=0,H2240=0,_xlfn.IFNA(MATCH(LEFT($C2240,4),Reference!$H:$H,0),0)),$D2240,
IF((AND(F2240=0,G2240=0,H2240=0,(_xlfn.IFNA(MATCH(LEFT($B2240,4),Reference!$H:$H,0),0)))),$D2240,
IF(AND(F2240=0,G2240=0,H2240=0,_xlfn.IFNA(MATCH(MID($B2240,5,4),Reference!$H:$H,0),0),LEFT($C2240,4)&lt;&gt;"8865"),$D2240,0)))))</f>
        <v>309</v>
      </c>
      <c r="J2240" s="76">
        <f t="shared" si="197"/>
        <v>0</v>
      </c>
      <c r="K2240" s="76">
        <f t="shared" si="198"/>
        <v>309</v>
      </c>
      <c r="L2240" s="76">
        <f t="shared" si="199"/>
        <v>0</v>
      </c>
      <c r="M2240" s="14" t="str">
        <f>IFERROR(IFERROR(INDEX(Reference!$C:$C,MATCH(VALUE(LEFT(B2240,(FIND("-",B2240,1)-1))),Reference!$B:$B,0)),INDEX(Reference!$C:$C,MATCH((LEFT(B2240,(FIND("-",B2240,1)-1))),Reference!$B:$B,0))),IFERROR(IF(FIND("-",B2240),"Asset Management",""),""))</f>
        <v>SBU/Facility</v>
      </c>
      <c r="N2240" s="14" t="str">
        <f>_xlfn.IFNA(INDEX(Reference!$M:$N,MATCH($C2240,Reference!$M:$M,0),2),"Exclude")</f>
        <v>Nonlabor</v>
      </c>
      <c r="O2240" s="14" t="str">
        <f>VLOOKUP(X2240,'Department Detail'!$A$2:$F$5229,5,FALSE)</f>
        <v>Business Services - Business Support &amp; IT</v>
      </c>
      <c r="W2240" s="26"/>
      <c r="X2240">
        <v>4779</v>
      </c>
    </row>
    <row r="2241" spans="2:24" ht="15" thickBot="1" x14ac:dyDescent="0.35">
      <c r="B2241" s="57" t="s">
        <v>1021</v>
      </c>
      <c r="C2241" s="57" t="s">
        <v>202</v>
      </c>
      <c r="D2241" s="193">
        <v>1767.19</v>
      </c>
      <c r="F2241" s="76">
        <f>IF(AND(LEFT($C2241,4)&lt;&gt;"8310")*OR(_xlfn.IFNA(MATCH(LEFT($B2241,8),Reference!$E:$E,0),0),(_xlfn.IFNA(MATCH(MID($B2241,5,4),Reference!$E:$E,0),0))),$D2241,)</f>
        <v>0</v>
      </c>
      <c r="G2241" s="76">
        <f t="shared" si="195"/>
        <v>0</v>
      </c>
      <c r="H2241" s="76">
        <f t="shared" si="196"/>
        <v>0</v>
      </c>
      <c r="I2241" s="194">
        <f>IF(AND(F2241=0,G2241=0,H2241=0,_xlfn.IFNA(MATCH(LEFT($B2241,8),Reference!$G:$G,0),0)),0,
IF(AND(F2241=0,G2241=0,H2241=0,_xlfn.IFNA(MATCH(LEFT($B2241,8),Reference!$H:$H,0),0)),$D2241,
IF(AND(F2241=0,G2241=0,H2241=0,_xlfn.IFNA(MATCH(LEFT($C2241,4),Reference!$H:$H,0),0)),$D2241,
IF((AND(F2241=0,G2241=0,H2241=0,(_xlfn.IFNA(MATCH(LEFT($B2241,4),Reference!$H:$H,0),0)))),$D2241,
IF(AND(F2241=0,G2241=0,H2241=0,_xlfn.IFNA(MATCH(MID($B2241,5,4),Reference!$H:$H,0),0),LEFT($C2241,4)&lt;&gt;"8865"),$D2241,0)))))</f>
        <v>1767.19</v>
      </c>
      <c r="J2241" s="76">
        <f t="shared" si="197"/>
        <v>0</v>
      </c>
      <c r="K2241" s="76">
        <f t="shared" si="198"/>
        <v>1767.19</v>
      </c>
      <c r="L2241" s="76">
        <f t="shared" si="199"/>
        <v>0</v>
      </c>
      <c r="M2241" s="14" t="str">
        <f>IFERROR(IFERROR(INDEX(Reference!$C:$C,MATCH(VALUE(LEFT(B2241,(FIND("-",B2241,1)-1))),Reference!$B:$B,0)),INDEX(Reference!$C:$C,MATCH((LEFT(B2241,(FIND("-",B2241,1)-1))),Reference!$B:$B,0))),IFERROR(IF(FIND("-",B2241),"Asset Management",""),""))</f>
        <v>SBU/Facility</v>
      </c>
      <c r="N2241" s="14" t="str">
        <f>_xlfn.IFNA(INDEX(Reference!$M:$N,MATCH($C2241,Reference!$M:$M,0),2),"Exclude")</f>
        <v>Nonlabor</v>
      </c>
      <c r="O2241" s="14" t="str">
        <f>VLOOKUP(X2241,'Department Detail'!$A$2:$F$5229,5,FALSE)</f>
        <v>Business Services - Business Support &amp; IT</v>
      </c>
      <c r="W2241" s="26"/>
      <c r="X2241">
        <v>4779</v>
      </c>
    </row>
    <row r="2242" spans="2:24" ht="15" thickBot="1" x14ac:dyDescent="0.35">
      <c r="B2242" s="57" t="s">
        <v>1021</v>
      </c>
      <c r="C2242" s="57" t="s">
        <v>206</v>
      </c>
      <c r="D2242" s="193">
        <v>1528.71</v>
      </c>
      <c r="F2242" s="76">
        <f>IF(AND(LEFT($C2242,4)&lt;&gt;"8310")*OR(_xlfn.IFNA(MATCH(LEFT($B2242,8),Reference!$E:$E,0),0),(_xlfn.IFNA(MATCH(MID($B2242,5,4),Reference!$E:$E,0),0))),$D2242,)</f>
        <v>0</v>
      </c>
      <c r="G2242" s="76">
        <f t="shared" si="195"/>
        <v>0</v>
      </c>
      <c r="H2242" s="76">
        <f t="shared" si="196"/>
        <v>0</v>
      </c>
      <c r="I2242" s="194">
        <f>IF(AND(F2242=0,G2242=0,H2242=0,_xlfn.IFNA(MATCH(LEFT($B2242,8),Reference!$G:$G,0),0)),0,
IF(AND(F2242=0,G2242=0,H2242=0,_xlfn.IFNA(MATCH(LEFT($B2242,8),Reference!$H:$H,0),0)),$D2242,
IF(AND(F2242=0,G2242=0,H2242=0,_xlfn.IFNA(MATCH(LEFT($C2242,4),Reference!$H:$H,0),0)),$D2242,
IF((AND(F2242=0,G2242=0,H2242=0,(_xlfn.IFNA(MATCH(LEFT($B2242,4),Reference!$H:$H,0),0)))),$D2242,
IF(AND(F2242=0,G2242=0,H2242=0,_xlfn.IFNA(MATCH(MID($B2242,5,4),Reference!$H:$H,0),0),LEFT($C2242,4)&lt;&gt;"8865"),$D2242,0)))))</f>
        <v>1528.71</v>
      </c>
      <c r="J2242" s="76">
        <f t="shared" si="197"/>
        <v>0</v>
      </c>
      <c r="K2242" s="76">
        <f t="shared" si="198"/>
        <v>1528.71</v>
      </c>
      <c r="L2242" s="76">
        <f t="shared" si="199"/>
        <v>0</v>
      </c>
      <c r="M2242" s="14" t="str">
        <f>IFERROR(IFERROR(INDEX(Reference!$C:$C,MATCH(VALUE(LEFT(B2242,(FIND("-",B2242,1)-1))),Reference!$B:$B,0)),INDEX(Reference!$C:$C,MATCH((LEFT(B2242,(FIND("-",B2242,1)-1))),Reference!$B:$B,0))),IFERROR(IF(FIND("-",B2242),"Asset Management",""),""))</f>
        <v>SBU/Facility</v>
      </c>
      <c r="N2242" s="14" t="str">
        <f>_xlfn.IFNA(INDEX(Reference!$M:$N,MATCH($C2242,Reference!$M:$M,0),2),"Exclude")</f>
        <v>Nonlabor</v>
      </c>
      <c r="O2242" s="14" t="str">
        <f>VLOOKUP(X2242,'Department Detail'!$A$2:$F$5229,5,FALSE)</f>
        <v>Business Services - Business Support &amp; IT</v>
      </c>
      <c r="W2242" s="26"/>
      <c r="X2242">
        <v>4779</v>
      </c>
    </row>
    <row r="2243" spans="2:24" ht="15" thickBot="1" x14ac:dyDescent="0.35">
      <c r="B2243" s="57" t="s">
        <v>1021</v>
      </c>
      <c r="C2243" s="57" t="s">
        <v>208</v>
      </c>
      <c r="D2243" s="193">
        <v>5848.42</v>
      </c>
      <c r="F2243" s="76">
        <f>IF(AND(LEFT($C2243,4)&lt;&gt;"8310")*OR(_xlfn.IFNA(MATCH(LEFT($B2243,8),Reference!$E:$E,0),0),(_xlfn.IFNA(MATCH(MID($B2243,5,4),Reference!$E:$E,0),0))),$D2243,)</f>
        <v>0</v>
      </c>
      <c r="G2243" s="76">
        <f t="shared" si="195"/>
        <v>0</v>
      </c>
      <c r="H2243" s="76">
        <f t="shared" si="196"/>
        <v>0</v>
      </c>
      <c r="I2243" s="194">
        <f>IF(AND(F2243=0,G2243=0,H2243=0,_xlfn.IFNA(MATCH(LEFT($B2243,8),Reference!$G:$G,0),0)),0,
IF(AND(F2243=0,G2243=0,H2243=0,_xlfn.IFNA(MATCH(LEFT($B2243,8),Reference!$H:$H,0),0)),$D2243,
IF(AND(F2243=0,G2243=0,H2243=0,_xlfn.IFNA(MATCH(LEFT($C2243,4),Reference!$H:$H,0),0)),$D2243,
IF((AND(F2243=0,G2243=0,H2243=0,(_xlfn.IFNA(MATCH(LEFT($B2243,4),Reference!$H:$H,0),0)))),$D2243,
IF(AND(F2243=0,G2243=0,H2243=0,_xlfn.IFNA(MATCH(MID($B2243,5,4),Reference!$H:$H,0),0),LEFT($C2243,4)&lt;&gt;"8865"),$D2243,0)))))</f>
        <v>5848.42</v>
      </c>
      <c r="J2243" s="76">
        <f t="shared" si="197"/>
        <v>0</v>
      </c>
      <c r="K2243" s="76">
        <f t="shared" si="198"/>
        <v>5848.42</v>
      </c>
      <c r="L2243" s="76">
        <f t="shared" si="199"/>
        <v>0</v>
      </c>
      <c r="M2243" s="14" t="str">
        <f>IFERROR(IFERROR(INDEX(Reference!$C:$C,MATCH(VALUE(LEFT(B2243,(FIND("-",B2243,1)-1))),Reference!$B:$B,0)),INDEX(Reference!$C:$C,MATCH((LEFT(B2243,(FIND("-",B2243,1)-1))),Reference!$B:$B,0))),IFERROR(IF(FIND("-",B2243),"Asset Management",""),""))</f>
        <v>SBU/Facility</v>
      </c>
      <c r="N2243" s="14" t="str">
        <f>_xlfn.IFNA(INDEX(Reference!$M:$N,MATCH($C2243,Reference!$M:$M,0),2),"Exclude")</f>
        <v>Inventory</v>
      </c>
      <c r="O2243" s="14" t="str">
        <f>VLOOKUP(X2243,'Department Detail'!$A$2:$F$5229,5,FALSE)</f>
        <v>Business Services - Business Support &amp; IT</v>
      </c>
      <c r="W2243" s="26"/>
      <c r="X2243">
        <v>4779</v>
      </c>
    </row>
    <row r="2244" spans="2:24" ht="15" thickBot="1" x14ac:dyDescent="0.35">
      <c r="B2244" s="57" t="s">
        <v>1021</v>
      </c>
      <c r="C2244" s="57" t="s">
        <v>182</v>
      </c>
      <c r="D2244" s="193">
        <v>5832.98</v>
      </c>
      <c r="F2244" s="76">
        <f>IF(AND(LEFT($C2244,4)&lt;&gt;"8310")*OR(_xlfn.IFNA(MATCH(LEFT($B2244,8),Reference!$E:$E,0),0),(_xlfn.IFNA(MATCH(MID($B2244,5,4),Reference!$E:$E,0),0))),$D2244,)</f>
        <v>0</v>
      </c>
      <c r="G2244" s="76">
        <f t="shared" si="195"/>
        <v>0</v>
      </c>
      <c r="H2244" s="76">
        <f t="shared" si="196"/>
        <v>0</v>
      </c>
      <c r="I2244" s="194">
        <f>IF(AND(F2244=0,G2244=0,H2244=0,_xlfn.IFNA(MATCH(LEFT($B2244,8),Reference!$G:$G,0),0)),0,
IF(AND(F2244=0,G2244=0,H2244=0,_xlfn.IFNA(MATCH(LEFT($B2244,8),Reference!$H:$H,0),0)),$D2244,
IF(AND(F2244=0,G2244=0,H2244=0,_xlfn.IFNA(MATCH(LEFT($C2244,4),Reference!$H:$H,0),0)),$D2244,
IF((AND(F2244=0,G2244=0,H2244=0,(_xlfn.IFNA(MATCH(LEFT($B2244,4),Reference!$H:$H,0),0)))),$D2244,
IF(AND(F2244=0,G2244=0,H2244=0,_xlfn.IFNA(MATCH(MID($B2244,5,4),Reference!$H:$H,0),0),LEFT($C2244,4)&lt;&gt;"8865"),$D2244,0)))))</f>
        <v>5832.98</v>
      </c>
      <c r="J2244" s="76">
        <f t="shared" si="197"/>
        <v>0</v>
      </c>
      <c r="K2244" s="76">
        <f t="shared" si="198"/>
        <v>5832.98</v>
      </c>
      <c r="L2244" s="76">
        <f t="shared" si="199"/>
        <v>0</v>
      </c>
      <c r="M2244" s="14" t="str">
        <f>IFERROR(IFERROR(INDEX(Reference!$C:$C,MATCH(VALUE(LEFT(B2244,(FIND("-",B2244,1)-1))),Reference!$B:$B,0)),INDEX(Reference!$C:$C,MATCH((LEFT(B2244,(FIND("-",B2244,1)-1))),Reference!$B:$B,0))),IFERROR(IF(FIND("-",B2244),"Asset Management",""),""))</f>
        <v>SBU/Facility</v>
      </c>
      <c r="N2244" s="14" t="str">
        <f>_xlfn.IFNA(INDEX(Reference!$M:$N,MATCH($C2244,Reference!$M:$M,0),2),"Exclude")</f>
        <v>Nonlabor</v>
      </c>
      <c r="O2244" s="14" t="str">
        <f>VLOOKUP(X2244,'Department Detail'!$A$2:$F$5229,5,FALSE)</f>
        <v>Business Services - Business Support &amp; IT</v>
      </c>
      <c r="W2244" s="26"/>
      <c r="X2244">
        <v>4779</v>
      </c>
    </row>
    <row r="2245" spans="2:24" ht="15" thickBot="1" x14ac:dyDescent="0.35">
      <c r="B2245" s="57" t="s">
        <v>1021</v>
      </c>
      <c r="C2245" s="57" t="s">
        <v>211</v>
      </c>
      <c r="D2245" s="193">
        <v>-538.29999999999995</v>
      </c>
      <c r="F2245" s="76">
        <f>IF(AND(LEFT($C2245,4)&lt;&gt;"8310")*OR(_xlfn.IFNA(MATCH(LEFT($B2245,8),Reference!$E:$E,0),0),(_xlfn.IFNA(MATCH(MID($B2245,5,4),Reference!$E:$E,0),0))),$D2245,)</f>
        <v>0</v>
      </c>
      <c r="G2245" s="76">
        <f t="shared" si="195"/>
        <v>0</v>
      </c>
      <c r="H2245" s="76">
        <f t="shared" si="196"/>
        <v>0</v>
      </c>
      <c r="I2245" s="194">
        <f>IF(AND(F2245=0,G2245=0,H2245=0,_xlfn.IFNA(MATCH(LEFT($B2245,8),Reference!$G:$G,0),0)),0,
IF(AND(F2245=0,G2245=0,H2245=0,_xlfn.IFNA(MATCH(LEFT($B2245,8),Reference!$H:$H,0),0)),$D2245,
IF(AND(F2245=0,G2245=0,H2245=0,_xlfn.IFNA(MATCH(LEFT($C2245,4),Reference!$H:$H,0),0)),$D2245,
IF((AND(F2245=0,G2245=0,H2245=0,(_xlfn.IFNA(MATCH(LEFT($B2245,4),Reference!$H:$H,0),0)))),$D2245,
IF(AND(F2245=0,G2245=0,H2245=0,_xlfn.IFNA(MATCH(MID($B2245,5,4),Reference!$H:$H,0),0),LEFT($C2245,4)&lt;&gt;"8865"),$D2245,0)))))</f>
        <v>-538.29999999999995</v>
      </c>
      <c r="J2245" s="76">
        <f t="shared" si="197"/>
        <v>0</v>
      </c>
      <c r="K2245" s="76">
        <f t="shared" si="198"/>
        <v>-538.29999999999995</v>
      </c>
      <c r="L2245" s="76">
        <f t="shared" si="199"/>
        <v>0</v>
      </c>
      <c r="M2245" s="14" t="str">
        <f>IFERROR(IFERROR(INDEX(Reference!$C:$C,MATCH(VALUE(LEFT(B2245,(FIND("-",B2245,1)-1))),Reference!$B:$B,0)),INDEX(Reference!$C:$C,MATCH((LEFT(B2245,(FIND("-",B2245,1)-1))),Reference!$B:$B,0))),IFERROR(IF(FIND("-",B2245),"Asset Management",""),""))</f>
        <v>SBU/Facility</v>
      </c>
      <c r="N2245" s="14" t="str">
        <f>_xlfn.IFNA(INDEX(Reference!$M:$N,MATCH($C2245,Reference!$M:$M,0),2),"Exclude")</f>
        <v>Inventory</v>
      </c>
      <c r="O2245" s="14" t="str">
        <f>VLOOKUP(X2245,'Department Detail'!$A$2:$F$5229,5,FALSE)</f>
        <v>Business Services - Business Support &amp; IT</v>
      </c>
      <c r="W2245" s="26"/>
      <c r="X2245">
        <v>4779</v>
      </c>
    </row>
    <row r="2246" spans="2:24" ht="15" thickBot="1" x14ac:dyDescent="0.35">
      <c r="B2246" s="57" t="s">
        <v>1021</v>
      </c>
      <c r="C2246" s="57" t="s">
        <v>234</v>
      </c>
      <c r="D2246" s="193">
        <v>17792.38</v>
      </c>
      <c r="F2246" s="76">
        <f>IF(AND(LEFT($C2246,4)&lt;&gt;"8310")*OR(_xlfn.IFNA(MATCH(LEFT($B2246,8),Reference!$E:$E,0),0),(_xlfn.IFNA(MATCH(MID($B2246,5,4),Reference!$E:$E,0),0))),$D2246,)</f>
        <v>0</v>
      </c>
      <c r="G2246" s="76">
        <f t="shared" si="195"/>
        <v>0</v>
      </c>
      <c r="H2246" s="76">
        <f t="shared" si="196"/>
        <v>0</v>
      </c>
      <c r="I2246" s="194">
        <f>IF(AND(F2246=0,G2246=0,H2246=0,_xlfn.IFNA(MATCH(LEFT($B2246,8),Reference!$G:$G,0),0)),0,
IF(AND(F2246=0,G2246=0,H2246=0,_xlfn.IFNA(MATCH(LEFT($B2246,8),Reference!$H:$H,0),0)),$D2246,
IF(AND(F2246=0,G2246=0,H2246=0,_xlfn.IFNA(MATCH(LEFT($C2246,4),Reference!$H:$H,0),0)),$D2246,
IF((AND(F2246=0,G2246=0,H2246=0,(_xlfn.IFNA(MATCH(LEFT($B2246,4),Reference!$H:$H,0),0)))),$D2246,
IF(AND(F2246=0,G2246=0,H2246=0,_xlfn.IFNA(MATCH(MID($B2246,5,4),Reference!$H:$H,0),0),LEFT($C2246,4)&lt;&gt;"8865"),$D2246,0)))))</f>
        <v>17792.38</v>
      </c>
      <c r="J2246" s="76">
        <f t="shared" si="197"/>
        <v>0</v>
      </c>
      <c r="K2246" s="76">
        <f t="shared" si="198"/>
        <v>17792.38</v>
      </c>
      <c r="L2246" s="76">
        <f t="shared" si="199"/>
        <v>0</v>
      </c>
      <c r="M2246" s="14" t="str">
        <f>IFERROR(IFERROR(INDEX(Reference!$C:$C,MATCH(VALUE(LEFT(B2246,(FIND("-",B2246,1)-1))),Reference!$B:$B,0)),INDEX(Reference!$C:$C,MATCH((LEFT(B2246,(FIND("-",B2246,1)-1))),Reference!$B:$B,0))),IFERROR(IF(FIND("-",B2246),"Asset Management",""),""))</f>
        <v>SBU/Facility</v>
      </c>
      <c r="N2246" s="14" t="str">
        <f>_xlfn.IFNA(INDEX(Reference!$M:$N,MATCH($C2246,Reference!$M:$M,0),2),"Exclude")</f>
        <v>Nonlabor</v>
      </c>
      <c r="O2246" s="14" t="str">
        <f>VLOOKUP(X2246,'Department Detail'!$A$2:$F$5229,5,FALSE)</f>
        <v>Business Services - Business Support &amp; IT</v>
      </c>
      <c r="W2246" s="26"/>
      <c r="X2246">
        <v>4779</v>
      </c>
    </row>
    <row r="2247" spans="2:24" ht="15" thickBot="1" x14ac:dyDescent="0.35">
      <c r="B2247" s="57" t="s">
        <v>1021</v>
      </c>
      <c r="C2247" s="57" t="s">
        <v>213</v>
      </c>
      <c r="D2247" s="193">
        <v>32908.239999999998</v>
      </c>
      <c r="F2247" s="76">
        <f>IF(AND(LEFT($C2247,4)&lt;&gt;"8310")*OR(_xlfn.IFNA(MATCH(LEFT($B2247,8),Reference!$E:$E,0),0),(_xlfn.IFNA(MATCH(MID($B2247,5,4),Reference!$E:$E,0),0))),$D2247,)</f>
        <v>0</v>
      </c>
      <c r="G2247" s="76">
        <f t="shared" si="195"/>
        <v>0</v>
      </c>
      <c r="H2247" s="76">
        <f t="shared" si="196"/>
        <v>0</v>
      </c>
      <c r="I2247" s="194">
        <f>IF(AND(F2247=0,G2247=0,H2247=0,_xlfn.IFNA(MATCH(LEFT($B2247,8),Reference!$G:$G,0),0)),0,
IF(AND(F2247=0,G2247=0,H2247=0,_xlfn.IFNA(MATCH(LEFT($B2247,8),Reference!$H:$H,0),0)),$D2247,
IF(AND(F2247=0,G2247=0,H2247=0,_xlfn.IFNA(MATCH(LEFT($C2247,4),Reference!$H:$H,0),0)),$D2247,
IF((AND(F2247=0,G2247=0,H2247=0,(_xlfn.IFNA(MATCH(LEFT($B2247,4),Reference!$H:$H,0),0)))),$D2247,
IF(AND(F2247=0,G2247=0,H2247=0,_xlfn.IFNA(MATCH(MID($B2247,5,4),Reference!$H:$H,0),0),LEFT($C2247,4)&lt;&gt;"8865"),$D2247,0)))))</f>
        <v>32908.239999999998</v>
      </c>
      <c r="J2247" s="76">
        <f t="shared" si="197"/>
        <v>0</v>
      </c>
      <c r="K2247" s="76">
        <f t="shared" si="198"/>
        <v>32908.239999999998</v>
      </c>
      <c r="L2247" s="76">
        <f t="shared" si="199"/>
        <v>0</v>
      </c>
      <c r="M2247" s="14" t="str">
        <f>IFERROR(IFERROR(INDEX(Reference!$C:$C,MATCH(VALUE(LEFT(B2247,(FIND("-",B2247,1)-1))),Reference!$B:$B,0)),INDEX(Reference!$C:$C,MATCH((LEFT(B2247,(FIND("-",B2247,1)-1))),Reference!$B:$B,0))),IFERROR(IF(FIND("-",B2247),"Asset Management",""),""))</f>
        <v>SBU/Facility</v>
      </c>
      <c r="N2247" s="14" t="str">
        <f>_xlfn.IFNA(INDEX(Reference!$M:$N,MATCH($C2247,Reference!$M:$M,0),2),"Exclude")</f>
        <v>Nonlabor</v>
      </c>
      <c r="O2247" s="14" t="str">
        <f>VLOOKUP(X2247,'Department Detail'!$A$2:$F$5229,5,FALSE)</f>
        <v>Business Services - Business Support &amp; IT</v>
      </c>
      <c r="W2247" s="26"/>
      <c r="X2247">
        <v>4779</v>
      </c>
    </row>
    <row r="2248" spans="2:24" ht="15" thickBot="1" x14ac:dyDescent="0.35">
      <c r="B2248" s="57" t="s">
        <v>1021</v>
      </c>
      <c r="C2248" s="57" t="s">
        <v>258</v>
      </c>
      <c r="D2248" s="193">
        <v>1886.34</v>
      </c>
      <c r="F2248" s="76">
        <f>IF(AND(LEFT($C2248,4)&lt;&gt;"8310")*OR(_xlfn.IFNA(MATCH(LEFT($B2248,8),Reference!$E:$E,0),0),(_xlfn.IFNA(MATCH(MID($B2248,5,4),Reference!$E:$E,0),0))),$D2248,)</f>
        <v>0</v>
      </c>
      <c r="G2248" s="76">
        <f t="shared" si="195"/>
        <v>0</v>
      </c>
      <c r="H2248" s="76">
        <f t="shared" si="196"/>
        <v>0</v>
      </c>
      <c r="I2248" s="194">
        <f>IF(AND(F2248=0,G2248=0,H2248=0,_xlfn.IFNA(MATCH(LEFT($B2248,8),Reference!$G:$G,0),0)),0,
IF(AND(F2248=0,G2248=0,H2248=0,_xlfn.IFNA(MATCH(LEFT($B2248,8),Reference!$H:$H,0),0)),$D2248,
IF(AND(F2248=0,G2248=0,H2248=0,_xlfn.IFNA(MATCH(LEFT($C2248,4),Reference!$H:$H,0),0)),$D2248,
IF((AND(F2248=0,G2248=0,H2248=0,(_xlfn.IFNA(MATCH(LEFT($B2248,4),Reference!$H:$H,0),0)))),$D2248,
IF(AND(F2248=0,G2248=0,H2248=0,_xlfn.IFNA(MATCH(MID($B2248,5,4),Reference!$H:$H,0),0),LEFT($C2248,4)&lt;&gt;"8865"),$D2248,0)))))</f>
        <v>1886.34</v>
      </c>
      <c r="J2248" s="76">
        <f t="shared" si="197"/>
        <v>0</v>
      </c>
      <c r="K2248" s="76">
        <f t="shared" si="198"/>
        <v>1886.34</v>
      </c>
      <c r="L2248" s="76">
        <f t="shared" si="199"/>
        <v>0</v>
      </c>
      <c r="M2248" s="14" t="str">
        <f>IFERROR(IFERROR(INDEX(Reference!$C:$C,MATCH(VALUE(LEFT(B2248,(FIND("-",B2248,1)-1))),Reference!$B:$B,0)),INDEX(Reference!$C:$C,MATCH((LEFT(B2248,(FIND("-",B2248,1)-1))),Reference!$B:$B,0))),IFERROR(IF(FIND("-",B2248),"Asset Management",""),""))</f>
        <v>SBU/Facility</v>
      </c>
      <c r="N2248" s="14" t="str">
        <f>_xlfn.IFNA(INDEX(Reference!$M:$N,MATCH($C2248,Reference!$M:$M,0),2),"Exclude")</f>
        <v>Nonlabor</v>
      </c>
      <c r="O2248" s="14" t="str">
        <f>VLOOKUP(X2248,'Department Detail'!$A$2:$F$5229,5,FALSE)</f>
        <v>Business Services - Business Support &amp; IT</v>
      </c>
      <c r="W2248" s="26"/>
      <c r="X2248">
        <v>4779</v>
      </c>
    </row>
    <row r="2249" spans="2:24" ht="15" thickBot="1" x14ac:dyDescent="0.35">
      <c r="B2249" s="57" t="s">
        <v>1021</v>
      </c>
      <c r="C2249" s="57" t="s">
        <v>260</v>
      </c>
      <c r="D2249" s="193">
        <v>-31.8</v>
      </c>
      <c r="F2249" s="76">
        <f>IF(AND(LEFT($C2249,4)&lt;&gt;"8310")*OR(_xlfn.IFNA(MATCH(LEFT($B2249,8),Reference!$E:$E,0),0),(_xlfn.IFNA(MATCH(MID($B2249,5,4),Reference!$E:$E,0),0))),$D2249,)</f>
        <v>0</v>
      </c>
      <c r="G2249" s="76">
        <f t="shared" si="195"/>
        <v>0</v>
      </c>
      <c r="H2249" s="76">
        <f t="shared" si="196"/>
        <v>0</v>
      </c>
      <c r="I2249" s="194">
        <f>IF(AND(F2249=0,G2249=0,H2249=0,_xlfn.IFNA(MATCH(LEFT($B2249,8),Reference!$G:$G,0),0)),0,
IF(AND(F2249=0,G2249=0,H2249=0,_xlfn.IFNA(MATCH(LEFT($B2249,8),Reference!$H:$H,0),0)),$D2249,
IF(AND(F2249=0,G2249=0,H2249=0,_xlfn.IFNA(MATCH(LEFT($C2249,4),Reference!$H:$H,0),0)),$D2249,
IF((AND(F2249=0,G2249=0,H2249=0,(_xlfn.IFNA(MATCH(LEFT($B2249,4),Reference!$H:$H,0),0)))),$D2249,
IF(AND(F2249=0,G2249=0,H2249=0,_xlfn.IFNA(MATCH(MID($B2249,5,4),Reference!$H:$H,0),0),LEFT($C2249,4)&lt;&gt;"8865"),$D2249,0)))))</f>
        <v>-31.8</v>
      </c>
      <c r="J2249" s="76">
        <f t="shared" si="197"/>
        <v>0</v>
      </c>
      <c r="K2249" s="76">
        <f t="shared" si="198"/>
        <v>-31.8</v>
      </c>
      <c r="L2249" s="76">
        <f t="shared" si="199"/>
        <v>0</v>
      </c>
      <c r="M2249" s="14" t="str">
        <f>IFERROR(IFERROR(INDEX(Reference!$C:$C,MATCH(VALUE(LEFT(B2249,(FIND("-",B2249,1)-1))),Reference!$B:$B,0)),INDEX(Reference!$C:$C,MATCH((LEFT(B2249,(FIND("-",B2249,1)-1))),Reference!$B:$B,0))),IFERROR(IF(FIND("-",B2249),"Asset Management",""),""))</f>
        <v>SBU/Facility</v>
      </c>
      <c r="N2249" s="14" t="str">
        <f>_xlfn.IFNA(INDEX(Reference!$M:$N,MATCH($C2249,Reference!$M:$M,0),2),"Exclude")</f>
        <v>Project Proceeds</v>
      </c>
      <c r="O2249" s="14" t="str">
        <f>VLOOKUP(X2249,'Department Detail'!$A$2:$F$5229,5,FALSE)</f>
        <v>Business Services - Business Support &amp; IT</v>
      </c>
      <c r="W2249" s="26"/>
      <c r="X2249">
        <v>4779</v>
      </c>
    </row>
    <row r="2250" spans="2:24" ht="15" thickBot="1" x14ac:dyDescent="0.35">
      <c r="B2250" s="57" t="s">
        <v>1021</v>
      </c>
      <c r="C2250" s="57" t="s">
        <v>188</v>
      </c>
      <c r="D2250" s="193">
        <v>4059.34</v>
      </c>
      <c r="F2250" s="76">
        <f>IF(AND(LEFT($C2250,4)&lt;&gt;"8310")*OR(_xlfn.IFNA(MATCH(LEFT($B2250,8),Reference!$E:$E,0),0),(_xlfn.IFNA(MATCH(MID($B2250,5,4),Reference!$E:$E,0),0))),$D2250,)</f>
        <v>0</v>
      </c>
      <c r="G2250" s="76">
        <f t="shared" si="195"/>
        <v>0</v>
      </c>
      <c r="H2250" s="76">
        <f t="shared" si="196"/>
        <v>0</v>
      </c>
      <c r="I2250" s="194">
        <f>IF(AND(F2250=0,G2250=0,H2250=0,_xlfn.IFNA(MATCH(LEFT($B2250,8),Reference!$G:$G,0),0)),0,
IF(AND(F2250=0,G2250=0,H2250=0,_xlfn.IFNA(MATCH(LEFT($B2250,8),Reference!$H:$H,0),0)),$D2250,
IF(AND(F2250=0,G2250=0,H2250=0,_xlfn.IFNA(MATCH(LEFT($C2250,4),Reference!$H:$H,0),0)),$D2250,
IF((AND(F2250=0,G2250=0,H2250=0,(_xlfn.IFNA(MATCH(LEFT($B2250,4),Reference!$H:$H,0),0)))),$D2250,
IF(AND(F2250=0,G2250=0,H2250=0,_xlfn.IFNA(MATCH(MID($B2250,5,4),Reference!$H:$H,0),0),LEFT($C2250,4)&lt;&gt;"8865"),$D2250,0)))))</f>
        <v>4059.34</v>
      </c>
      <c r="J2250" s="76">
        <f t="shared" si="197"/>
        <v>0</v>
      </c>
      <c r="K2250" s="76">
        <f t="shared" si="198"/>
        <v>4059.34</v>
      </c>
      <c r="L2250" s="76">
        <f t="shared" si="199"/>
        <v>0</v>
      </c>
      <c r="M2250" s="14" t="str">
        <f>IFERROR(IFERROR(INDEX(Reference!$C:$C,MATCH(VALUE(LEFT(B2250,(FIND("-",B2250,1)-1))),Reference!$B:$B,0)),INDEX(Reference!$C:$C,MATCH((LEFT(B2250,(FIND("-",B2250,1)-1))),Reference!$B:$B,0))),IFERROR(IF(FIND("-",B2250),"Asset Management",""),""))</f>
        <v>SBU/Facility</v>
      </c>
      <c r="N2250" s="14" t="str">
        <f>_xlfn.IFNA(INDEX(Reference!$M:$N,MATCH($C2250,Reference!$M:$M,0),2),"Exclude")</f>
        <v>NonUnion Labor</v>
      </c>
      <c r="O2250" s="14" t="str">
        <f>VLOOKUP(X2250,'Department Detail'!$A$2:$F$5229,5,FALSE)</f>
        <v>Business Services - Business Support &amp; IT</v>
      </c>
      <c r="W2250" s="26"/>
      <c r="X2250">
        <v>4779</v>
      </c>
    </row>
    <row r="2251" spans="2:24" ht="15" thickBot="1" x14ac:dyDescent="0.35">
      <c r="B2251" s="57" t="s">
        <v>1023</v>
      </c>
      <c r="C2251" s="57" t="s">
        <v>190</v>
      </c>
      <c r="D2251" s="193">
        <v>100828.42666666667</v>
      </c>
      <c r="F2251" s="76">
        <f>IF(AND(LEFT($C2251,4)&lt;&gt;"8310")*OR(_xlfn.IFNA(MATCH(LEFT($B2251,8),Reference!$E:$E,0),0),(_xlfn.IFNA(MATCH(MID($B2251,5,4),Reference!$E:$E,0),0))),$D2251,)</f>
        <v>0</v>
      </c>
      <c r="G2251" s="76">
        <f t="shared" si="195"/>
        <v>0</v>
      </c>
      <c r="H2251" s="76">
        <f t="shared" si="196"/>
        <v>0</v>
      </c>
      <c r="I2251" s="194">
        <f>IF(AND(F2251=0,G2251=0,H2251=0,_xlfn.IFNA(MATCH(LEFT($B2251,8),Reference!$G:$G,0),0)),0,
IF(AND(F2251=0,G2251=0,H2251=0,_xlfn.IFNA(MATCH(LEFT($B2251,8),Reference!$H:$H,0),0)),$D2251,
IF(AND(F2251=0,G2251=0,H2251=0,_xlfn.IFNA(MATCH(LEFT($C2251,4),Reference!$H:$H,0),0)),$D2251,
IF((AND(F2251=0,G2251=0,H2251=0,(_xlfn.IFNA(MATCH(LEFT($B2251,4),Reference!$H:$H,0),0)))),$D2251,
IF(AND(F2251=0,G2251=0,H2251=0,_xlfn.IFNA(MATCH(MID($B2251,5,4),Reference!$H:$H,0),0),LEFT($C2251,4)&lt;&gt;"8865"),$D2251,0)))))</f>
        <v>100828.42666666667</v>
      </c>
      <c r="J2251" s="76">
        <f t="shared" si="197"/>
        <v>0</v>
      </c>
      <c r="K2251" s="76">
        <f t="shared" si="198"/>
        <v>100828.42666666667</v>
      </c>
      <c r="L2251" s="76">
        <f t="shared" si="199"/>
        <v>0</v>
      </c>
      <c r="M2251" s="14" t="str">
        <f>IFERROR(IFERROR(INDEX(Reference!$C:$C,MATCH(VALUE(LEFT(B2251,(FIND("-",B2251,1)-1))),Reference!$B:$B,0)),INDEX(Reference!$C:$C,MATCH((LEFT(B2251,(FIND("-",B2251,1)-1))),Reference!$B:$B,0))),IFERROR(IF(FIND("-",B2251),"Asset Management",""),""))</f>
        <v>SBU/Facility</v>
      </c>
      <c r="N2251" s="14" t="str">
        <f>_xlfn.IFNA(INDEX(Reference!$M:$N,MATCH($C2251,Reference!$M:$M,0),2),"Exclude")</f>
        <v>Nonlabor</v>
      </c>
      <c r="O2251" s="14" t="str">
        <f>VLOOKUP(X2251,'Department Detail'!$A$2:$F$5229,5,FALSE)</f>
        <v>Business Services - Business Support &amp; IT</v>
      </c>
      <c r="W2251" s="26"/>
      <c r="X2251">
        <v>4779</v>
      </c>
    </row>
    <row r="2252" spans="2:24" ht="15" thickBot="1" x14ac:dyDescent="0.35">
      <c r="B2252" s="57" t="s">
        <v>1023</v>
      </c>
      <c r="C2252" s="57" t="s">
        <v>182</v>
      </c>
      <c r="D2252" s="193">
        <v>3976.0066666666667</v>
      </c>
      <c r="F2252" s="76">
        <f>IF(AND(LEFT($C2252,4)&lt;&gt;"8310")*OR(_xlfn.IFNA(MATCH(LEFT($B2252,8),Reference!$E:$E,0),0),(_xlfn.IFNA(MATCH(MID($B2252,5,4),Reference!$E:$E,0),0))),$D2252,)</f>
        <v>0</v>
      </c>
      <c r="G2252" s="76">
        <f t="shared" si="195"/>
        <v>0</v>
      </c>
      <c r="H2252" s="76">
        <f t="shared" si="196"/>
        <v>0</v>
      </c>
      <c r="I2252" s="194">
        <f>IF(AND(F2252=0,G2252=0,H2252=0,_xlfn.IFNA(MATCH(LEFT($B2252,8),Reference!$G:$G,0),0)),0,
IF(AND(F2252=0,G2252=0,H2252=0,_xlfn.IFNA(MATCH(LEFT($B2252,8),Reference!$H:$H,0),0)),$D2252,
IF(AND(F2252=0,G2252=0,H2252=0,_xlfn.IFNA(MATCH(LEFT($C2252,4),Reference!$H:$H,0),0)),$D2252,
IF((AND(F2252=0,G2252=0,H2252=0,(_xlfn.IFNA(MATCH(LEFT($B2252,4),Reference!$H:$H,0),0)))),$D2252,
IF(AND(F2252=0,G2252=0,H2252=0,_xlfn.IFNA(MATCH(MID($B2252,5,4),Reference!$H:$H,0),0),LEFT($C2252,4)&lt;&gt;"8865"),$D2252,0)))))</f>
        <v>3976.0066666666667</v>
      </c>
      <c r="J2252" s="76">
        <f t="shared" si="197"/>
        <v>0</v>
      </c>
      <c r="K2252" s="76">
        <f t="shared" si="198"/>
        <v>3976.0066666666667</v>
      </c>
      <c r="L2252" s="76">
        <f t="shared" si="199"/>
        <v>0</v>
      </c>
      <c r="M2252" s="14" t="str">
        <f>IFERROR(IFERROR(INDEX(Reference!$C:$C,MATCH(VALUE(LEFT(B2252,(FIND("-",B2252,1)-1))),Reference!$B:$B,0)),INDEX(Reference!$C:$C,MATCH((LEFT(B2252,(FIND("-",B2252,1)-1))),Reference!$B:$B,0))),IFERROR(IF(FIND("-",B2252),"Asset Management",""),""))</f>
        <v>SBU/Facility</v>
      </c>
      <c r="N2252" s="14" t="str">
        <f>_xlfn.IFNA(INDEX(Reference!$M:$N,MATCH($C2252,Reference!$M:$M,0),2),"Exclude")</f>
        <v>Nonlabor</v>
      </c>
      <c r="O2252" s="14" t="str">
        <f>VLOOKUP(X2252,'Department Detail'!$A$2:$F$5229,5,FALSE)</f>
        <v>Business Services - Business Support &amp; IT</v>
      </c>
      <c r="W2252" s="26"/>
      <c r="X2252">
        <v>4779</v>
      </c>
    </row>
    <row r="2253" spans="2:24" ht="15" thickBot="1" x14ac:dyDescent="0.35">
      <c r="B2253" s="57" t="s">
        <v>1023</v>
      </c>
      <c r="C2253" s="57" t="s">
        <v>233</v>
      </c>
      <c r="D2253" s="193">
        <v>13525.619999999999</v>
      </c>
      <c r="F2253" s="76">
        <f>IF(AND(LEFT($C2253,4)&lt;&gt;"8310")*OR(_xlfn.IFNA(MATCH(LEFT($B2253,8),Reference!$E:$E,0),0),(_xlfn.IFNA(MATCH(MID($B2253,5,4),Reference!$E:$E,0),0))),$D2253,)</f>
        <v>0</v>
      </c>
      <c r="G2253" s="76">
        <f t="shared" si="195"/>
        <v>0</v>
      </c>
      <c r="H2253" s="76">
        <f t="shared" si="196"/>
        <v>0</v>
      </c>
      <c r="I2253" s="194">
        <f>IF(AND(F2253=0,G2253=0,H2253=0,_xlfn.IFNA(MATCH(LEFT($B2253,8),Reference!$G:$G,0),0)),0,
IF(AND(F2253=0,G2253=0,H2253=0,_xlfn.IFNA(MATCH(LEFT($B2253,8),Reference!$H:$H,0),0)),$D2253,
IF(AND(F2253=0,G2253=0,H2253=0,_xlfn.IFNA(MATCH(LEFT($C2253,4),Reference!$H:$H,0),0)),$D2253,
IF((AND(F2253=0,G2253=0,H2253=0,(_xlfn.IFNA(MATCH(LEFT($B2253,4),Reference!$H:$H,0),0)))),$D2253,
IF(AND(F2253=0,G2253=0,H2253=0,_xlfn.IFNA(MATCH(MID($B2253,5,4),Reference!$H:$H,0),0),LEFT($C2253,4)&lt;&gt;"8865"),$D2253,0)))))</f>
        <v>13525.619999999999</v>
      </c>
      <c r="J2253" s="76">
        <f t="shared" si="197"/>
        <v>0</v>
      </c>
      <c r="K2253" s="76">
        <f t="shared" si="198"/>
        <v>13525.619999999999</v>
      </c>
      <c r="L2253" s="76">
        <f t="shared" si="199"/>
        <v>0</v>
      </c>
      <c r="M2253" s="14" t="str">
        <f>IFERROR(IFERROR(INDEX(Reference!$C:$C,MATCH(VALUE(LEFT(B2253,(FIND("-",B2253,1)-1))),Reference!$B:$B,0)),INDEX(Reference!$C:$C,MATCH((LEFT(B2253,(FIND("-",B2253,1)-1))),Reference!$B:$B,0))),IFERROR(IF(FIND("-",B2253),"Asset Management",""),""))</f>
        <v>SBU/Facility</v>
      </c>
      <c r="N2253" s="14" t="str">
        <f>_xlfn.IFNA(INDEX(Reference!$M:$N,MATCH($C2253,Reference!$M:$M,0),2),"Exclude")</f>
        <v>Nonlabor</v>
      </c>
      <c r="O2253" s="14" t="str">
        <f>VLOOKUP(X2253,'Department Detail'!$A$2:$F$5229,5,FALSE)</f>
        <v>Business Services - Business Support &amp; IT</v>
      </c>
      <c r="W2253" s="26"/>
      <c r="X2253">
        <v>4779</v>
      </c>
    </row>
    <row r="2254" spans="2:24" ht="15" thickBot="1" x14ac:dyDescent="0.35">
      <c r="B2254" s="57" t="s">
        <v>1023</v>
      </c>
      <c r="C2254" s="57" t="s">
        <v>188</v>
      </c>
      <c r="D2254" s="193">
        <v>75</v>
      </c>
      <c r="F2254" s="76">
        <f>IF(AND(LEFT($C2254,4)&lt;&gt;"8310")*OR(_xlfn.IFNA(MATCH(LEFT($B2254,8),Reference!$E:$E,0),0),(_xlfn.IFNA(MATCH(MID($B2254,5,4),Reference!$E:$E,0),0))),$D2254,)</f>
        <v>0</v>
      </c>
      <c r="G2254" s="76">
        <f t="shared" si="195"/>
        <v>0</v>
      </c>
      <c r="H2254" s="76">
        <f t="shared" si="196"/>
        <v>0</v>
      </c>
      <c r="I2254" s="194">
        <f>IF(AND(F2254=0,G2254=0,H2254=0,_xlfn.IFNA(MATCH(LEFT($B2254,8),Reference!$G:$G,0),0)),0,
IF(AND(F2254=0,G2254=0,H2254=0,_xlfn.IFNA(MATCH(LEFT($B2254,8),Reference!$H:$H,0),0)),$D2254,
IF(AND(F2254=0,G2254=0,H2254=0,_xlfn.IFNA(MATCH(LEFT($C2254,4),Reference!$H:$H,0),0)),$D2254,
IF((AND(F2254=0,G2254=0,H2254=0,(_xlfn.IFNA(MATCH(LEFT($B2254,4),Reference!$H:$H,0),0)))),$D2254,
IF(AND(F2254=0,G2254=0,H2254=0,_xlfn.IFNA(MATCH(MID($B2254,5,4),Reference!$H:$H,0),0),LEFT($C2254,4)&lt;&gt;"8865"),$D2254,0)))))</f>
        <v>75</v>
      </c>
      <c r="J2254" s="76">
        <f t="shared" si="197"/>
        <v>0</v>
      </c>
      <c r="K2254" s="76">
        <f t="shared" si="198"/>
        <v>75</v>
      </c>
      <c r="L2254" s="76">
        <f t="shared" si="199"/>
        <v>0</v>
      </c>
      <c r="M2254" s="14" t="str">
        <f>IFERROR(IFERROR(INDEX(Reference!$C:$C,MATCH(VALUE(LEFT(B2254,(FIND("-",B2254,1)-1))),Reference!$B:$B,0)),INDEX(Reference!$C:$C,MATCH((LEFT(B2254,(FIND("-",B2254,1)-1))),Reference!$B:$B,0))),IFERROR(IF(FIND("-",B2254),"Asset Management",""),""))</f>
        <v>SBU/Facility</v>
      </c>
      <c r="N2254" s="14" t="str">
        <f>_xlfn.IFNA(INDEX(Reference!$M:$N,MATCH($C2254,Reference!$M:$M,0),2),"Exclude")</f>
        <v>NonUnion Labor</v>
      </c>
      <c r="O2254" s="14" t="str">
        <f>VLOOKUP(X2254,'Department Detail'!$A$2:$F$5229,5,FALSE)</f>
        <v>Business Services - Business Support &amp; IT</v>
      </c>
      <c r="W2254" s="26"/>
      <c r="X2254">
        <v>4779</v>
      </c>
    </row>
    <row r="2255" spans="2:24" ht="15" thickBot="1" x14ac:dyDescent="0.35">
      <c r="B2255" s="57" t="s">
        <v>1024</v>
      </c>
      <c r="C2255" s="57" t="s">
        <v>190</v>
      </c>
      <c r="D2255" s="193">
        <v>63337.3</v>
      </c>
      <c r="F2255" s="76">
        <f>IF(AND(LEFT($C2255,4)&lt;&gt;"8310")*OR(_xlfn.IFNA(MATCH(LEFT($B2255,8),Reference!$E:$E,0),0),(_xlfn.IFNA(MATCH(MID($B2255,5,4),Reference!$E:$E,0),0))),$D2255,)</f>
        <v>0</v>
      </c>
      <c r="G2255" s="76">
        <f t="shared" si="195"/>
        <v>0</v>
      </c>
      <c r="H2255" s="76">
        <f t="shared" si="196"/>
        <v>0</v>
      </c>
      <c r="I2255" s="194">
        <f>IF(AND(F2255=0,G2255=0,H2255=0,_xlfn.IFNA(MATCH(LEFT($B2255,8),Reference!$G:$G,0),0)),0,
IF(AND(F2255=0,G2255=0,H2255=0,_xlfn.IFNA(MATCH(LEFT($B2255,8),Reference!$H:$H,0),0)),$D2255,
IF(AND(F2255=0,G2255=0,H2255=0,_xlfn.IFNA(MATCH(LEFT($C2255,4),Reference!$H:$H,0),0)),$D2255,
IF((AND(F2255=0,G2255=0,H2255=0,(_xlfn.IFNA(MATCH(LEFT($B2255,4),Reference!$H:$H,0),0)))),$D2255,
IF(AND(F2255=0,G2255=0,H2255=0,_xlfn.IFNA(MATCH(MID($B2255,5,4),Reference!$H:$H,0),0),LEFT($C2255,4)&lt;&gt;"8865"),$D2255,0)))))</f>
        <v>63337.3</v>
      </c>
      <c r="J2255" s="76">
        <f t="shared" si="197"/>
        <v>0</v>
      </c>
      <c r="K2255" s="76">
        <f t="shared" si="198"/>
        <v>63337.3</v>
      </c>
      <c r="L2255" s="76">
        <f t="shared" si="199"/>
        <v>0</v>
      </c>
      <c r="M2255" s="14" t="str">
        <f>IFERROR(IFERROR(INDEX(Reference!$C:$C,MATCH(VALUE(LEFT(B2255,(FIND("-",B2255,1)-1))),Reference!$B:$B,0)),INDEX(Reference!$C:$C,MATCH((LEFT(B2255,(FIND("-",B2255,1)-1))),Reference!$B:$B,0))),IFERROR(IF(FIND("-",B2255),"Asset Management",""),""))</f>
        <v>SBU/Facility</v>
      </c>
      <c r="N2255" s="14" t="str">
        <f>_xlfn.IFNA(INDEX(Reference!$M:$N,MATCH($C2255,Reference!$M:$M,0),2),"Exclude")</f>
        <v>Nonlabor</v>
      </c>
      <c r="O2255" s="14" t="str">
        <f>VLOOKUP(X2255,'Department Detail'!$A$2:$F$5229,5,FALSE)</f>
        <v>Business Services - Business Support &amp; IT</v>
      </c>
      <c r="W2255" s="26"/>
      <c r="X2255">
        <v>4779</v>
      </c>
    </row>
    <row r="2256" spans="2:24" ht="15" thickBot="1" x14ac:dyDescent="0.35">
      <c r="B2256" s="57" t="s">
        <v>1024</v>
      </c>
      <c r="C2256" s="57" t="s">
        <v>186</v>
      </c>
      <c r="D2256" s="193">
        <v>1272.68</v>
      </c>
      <c r="F2256" s="76">
        <f>IF(AND(LEFT($C2256,4)&lt;&gt;"8310")*OR(_xlfn.IFNA(MATCH(LEFT($B2256,8),Reference!$E:$E,0),0),(_xlfn.IFNA(MATCH(MID($B2256,5,4),Reference!$E:$E,0),0))),$D2256,)</f>
        <v>0</v>
      </c>
      <c r="G2256" s="76">
        <f t="shared" si="195"/>
        <v>0</v>
      </c>
      <c r="H2256" s="76">
        <f t="shared" si="196"/>
        <v>0</v>
      </c>
      <c r="I2256" s="194">
        <f>IF(AND(F2256=0,G2256=0,H2256=0,_xlfn.IFNA(MATCH(LEFT($B2256,8),Reference!$G:$G,0),0)),0,
IF(AND(F2256=0,G2256=0,H2256=0,_xlfn.IFNA(MATCH(LEFT($B2256,8),Reference!$H:$H,0),0)),$D2256,
IF(AND(F2256=0,G2256=0,H2256=0,_xlfn.IFNA(MATCH(LEFT($C2256,4),Reference!$H:$H,0),0)),$D2256,
IF((AND(F2256=0,G2256=0,H2256=0,(_xlfn.IFNA(MATCH(LEFT($B2256,4),Reference!$H:$H,0),0)))),$D2256,
IF(AND(F2256=0,G2256=0,H2256=0,_xlfn.IFNA(MATCH(MID($B2256,5,4),Reference!$H:$H,0),0),LEFT($C2256,4)&lt;&gt;"8865"),$D2256,0)))))</f>
        <v>1272.68</v>
      </c>
      <c r="J2256" s="76">
        <f t="shared" si="197"/>
        <v>0</v>
      </c>
      <c r="K2256" s="76">
        <f t="shared" si="198"/>
        <v>1272.68</v>
      </c>
      <c r="L2256" s="76">
        <f t="shared" si="199"/>
        <v>0</v>
      </c>
      <c r="M2256" s="14" t="str">
        <f>IFERROR(IFERROR(INDEX(Reference!$C:$C,MATCH(VALUE(LEFT(B2256,(FIND("-",B2256,1)-1))),Reference!$B:$B,0)),INDEX(Reference!$C:$C,MATCH((LEFT(B2256,(FIND("-",B2256,1)-1))),Reference!$B:$B,0))),IFERROR(IF(FIND("-",B2256),"Asset Management",""),""))</f>
        <v>SBU/Facility</v>
      </c>
      <c r="N2256" s="14" t="str">
        <f>_xlfn.IFNA(INDEX(Reference!$M:$N,MATCH($C2256,Reference!$M:$M,0),2),"Exclude")</f>
        <v>Union Labor</v>
      </c>
      <c r="O2256" s="14" t="str">
        <f>VLOOKUP(X2256,'Department Detail'!$A$2:$F$5229,5,FALSE)</f>
        <v>Business Services - Business Support &amp; IT</v>
      </c>
      <c r="W2256" s="26"/>
      <c r="X2256">
        <v>4779</v>
      </c>
    </row>
    <row r="2257" spans="2:24" ht="15" thickBot="1" x14ac:dyDescent="0.35">
      <c r="B2257" s="57" t="s">
        <v>1024</v>
      </c>
      <c r="C2257" s="57" t="s">
        <v>231</v>
      </c>
      <c r="D2257" s="193">
        <v>10</v>
      </c>
      <c r="F2257" s="76">
        <f>IF(AND(LEFT($C2257,4)&lt;&gt;"8310")*OR(_xlfn.IFNA(MATCH(LEFT($B2257,8),Reference!$E:$E,0),0),(_xlfn.IFNA(MATCH(MID($B2257,5,4),Reference!$E:$E,0),0))),$D2257,)</f>
        <v>0</v>
      </c>
      <c r="G2257" s="76">
        <f t="shared" si="195"/>
        <v>0</v>
      </c>
      <c r="H2257" s="76">
        <f t="shared" si="196"/>
        <v>0</v>
      </c>
      <c r="I2257" s="194">
        <f>IF(AND(F2257=0,G2257=0,H2257=0,_xlfn.IFNA(MATCH(LEFT($B2257,8),Reference!$G:$G,0),0)),0,
IF(AND(F2257=0,G2257=0,H2257=0,_xlfn.IFNA(MATCH(LEFT($B2257,8),Reference!$H:$H,0),0)),$D2257,
IF(AND(F2257=0,G2257=0,H2257=0,_xlfn.IFNA(MATCH(LEFT($C2257,4),Reference!$H:$H,0),0)),$D2257,
IF((AND(F2257=0,G2257=0,H2257=0,(_xlfn.IFNA(MATCH(LEFT($B2257,4),Reference!$H:$H,0),0)))),$D2257,
IF(AND(F2257=0,G2257=0,H2257=0,_xlfn.IFNA(MATCH(MID($B2257,5,4),Reference!$H:$H,0),0),LEFT($C2257,4)&lt;&gt;"8865"),$D2257,0)))))</f>
        <v>10</v>
      </c>
      <c r="J2257" s="76">
        <f t="shared" si="197"/>
        <v>0</v>
      </c>
      <c r="K2257" s="76">
        <f t="shared" si="198"/>
        <v>10</v>
      </c>
      <c r="L2257" s="76">
        <f t="shared" si="199"/>
        <v>0</v>
      </c>
      <c r="M2257" s="14" t="str">
        <f>IFERROR(IFERROR(INDEX(Reference!$C:$C,MATCH(VALUE(LEFT(B2257,(FIND("-",B2257,1)-1))),Reference!$B:$B,0)),INDEX(Reference!$C:$C,MATCH((LEFT(B2257,(FIND("-",B2257,1)-1))),Reference!$B:$B,0))),IFERROR(IF(FIND("-",B2257),"Asset Management",""),""))</f>
        <v>SBU/Facility</v>
      </c>
      <c r="N2257" s="14" t="str">
        <f>_xlfn.IFNA(INDEX(Reference!$M:$N,MATCH($C2257,Reference!$M:$M,0),2),"Exclude")</f>
        <v>Nonlabor</v>
      </c>
      <c r="O2257" s="14" t="str">
        <f>VLOOKUP(X2257,'Department Detail'!$A$2:$F$5229,5,FALSE)</f>
        <v>Business Services - Business Support &amp; IT</v>
      </c>
      <c r="W2257" s="26"/>
      <c r="X2257">
        <v>4779</v>
      </c>
    </row>
    <row r="2258" spans="2:24" ht="15" thickBot="1" x14ac:dyDescent="0.35">
      <c r="B2258" s="57" t="s">
        <v>1024</v>
      </c>
      <c r="C2258" s="57" t="s">
        <v>182</v>
      </c>
      <c r="D2258" s="193">
        <v>3385.7</v>
      </c>
      <c r="F2258" s="76">
        <f>IF(AND(LEFT($C2258,4)&lt;&gt;"8310")*OR(_xlfn.IFNA(MATCH(LEFT($B2258,8),Reference!$E:$E,0),0),(_xlfn.IFNA(MATCH(MID($B2258,5,4),Reference!$E:$E,0),0))),$D2258,)</f>
        <v>0</v>
      </c>
      <c r="G2258" s="76">
        <f t="shared" si="195"/>
        <v>0</v>
      </c>
      <c r="H2258" s="76">
        <f t="shared" si="196"/>
        <v>0</v>
      </c>
      <c r="I2258" s="194">
        <f>IF(AND(F2258=0,G2258=0,H2258=0,_xlfn.IFNA(MATCH(LEFT($B2258,8),Reference!$G:$G,0),0)),0,
IF(AND(F2258=0,G2258=0,H2258=0,_xlfn.IFNA(MATCH(LEFT($B2258,8),Reference!$H:$H,0),0)),$D2258,
IF(AND(F2258=0,G2258=0,H2258=0,_xlfn.IFNA(MATCH(LEFT($C2258,4),Reference!$H:$H,0),0)),$D2258,
IF((AND(F2258=0,G2258=0,H2258=0,(_xlfn.IFNA(MATCH(LEFT($B2258,4),Reference!$H:$H,0),0)))),$D2258,
IF(AND(F2258=0,G2258=0,H2258=0,_xlfn.IFNA(MATCH(MID($B2258,5,4),Reference!$H:$H,0),0),LEFT($C2258,4)&lt;&gt;"8865"),$D2258,0)))))</f>
        <v>3385.7</v>
      </c>
      <c r="J2258" s="76">
        <f t="shared" si="197"/>
        <v>0</v>
      </c>
      <c r="K2258" s="76">
        <f t="shared" si="198"/>
        <v>3385.7</v>
      </c>
      <c r="L2258" s="76">
        <f t="shared" si="199"/>
        <v>0</v>
      </c>
      <c r="M2258" s="14" t="str">
        <f>IFERROR(IFERROR(INDEX(Reference!$C:$C,MATCH(VALUE(LEFT(B2258,(FIND("-",B2258,1)-1))),Reference!$B:$B,0)),INDEX(Reference!$C:$C,MATCH((LEFT(B2258,(FIND("-",B2258,1)-1))),Reference!$B:$B,0))),IFERROR(IF(FIND("-",B2258),"Asset Management",""),""))</f>
        <v>SBU/Facility</v>
      </c>
      <c r="N2258" s="14" t="str">
        <f>_xlfn.IFNA(INDEX(Reference!$M:$N,MATCH($C2258,Reference!$M:$M,0),2),"Exclude")</f>
        <v>Nonlabor</v>
      </c>
      <c r="O2258" s="14" t="str">
        <f>VLOOKUP(X2258,'Department Detail'!$A$2:$F$5229,5,FALSE)</f>
        <v>Business Services - Business Support &amp; IT</v>
      </c>
      <c r="W2258" s="26"/>
      <c r="X2258">
        <v>4779</v>
      </c>
    </row>
    <row r="2259" spans="2:24" ht="15" thickBot="1" x14ac:dyDescent="0.35">
      <c r="B2259" s="57" t="s">
        <v>1024</v>
      </c>
      <c r="C2259" s="57" t="s">
        <v>191</v>
      </c>
      <c r="D2259" s="193">
        <v>966.48</v>
      </c>
      <c r="F2259" s="76">
        <f>IF(AND(LEFT($C2259,4)&lt;&gt;"8310")*OR(_xlfn.IFNA(MATCH(LEFT($B2259,8),Reference!$E:$E,0),0),(_xlfn.IFNA(MATCH(MID($B2259,5,4),Reference!$E:$E,0),0))),$D2259,)</f>
        <v>0</v>
      </c>
      <c r="G2259" s="76">
        <f t="shared" si="195"/>
        <v>0</v>
      </c>
      <c r="H2259" s="76">
        <f t="shared" si="196"/>
        <v>0</v>
      </c>
      <c r="I2259" s="194">
        <f>IF(AND(F2259=0,G2259=0,H2259=0,_xlfn.IFNA(MATCH(LEFT($B2259,8),Reference!$G:$G,0),0)),0,
IF(AND(F2259=0,G2259=0,H2259=0,_xlfn.IFNA(MATCH(LEFT($B2259,8),Reference!$H:$H,0),0)),$D2259,
IF(AND(F2259=0,G2259=0,H2259=0,_xlfn.IFNA(MATCH(LEFT($C2259,4),Reference!$H:$H,0),0)),$D2259,
IF((AND(F2259=0,G2259=0,H2259=0,(_xlfn.IFNA(MATCH(LEFT($B2259,4),Reference!$H:$H,0),0)))),$D2259,
IF(AND(F2259=0,G2259=0,H2259=0,_xlfn.IFNA(MATCH(MID($B2259,5,4),Reference!$H:$H,0),0),LEFT($C2259,4)&lt;&gt;"8865"),$D2259,0)))))</f>
        <v>966.48</v>
      </c>
      <c r="J2259" s="76">
        <f t="shared" si="197"/>
        <v>0</v>
      </c>
      <c r="K2259" s="76">
        <f t="shared" si="198"/>
        <v>966.48</v>
      </c>
      <c r="L2259" s="76">
        <f t="shared" si="199"/>
        <v>0</v>
      </c>
      <c r="M2259" s="14" t="str">
        <f>IFERROR(IFERROR(INDEX(Reference!$C:$C,MATCH(VALUE(LEFT(B2259,(FIND("-",B2259,1)-1))),Reference!$B:$B,0)),INDEX(Reference!$C:$C,MATCH((LEFT(B2259,(FIND("-",B2259,1)-1))),Reference!$B:$B,0))),IFERROR(IF(FIND("-",B2259),"Asset Management",""),""))</f>
        <v>SBU/Facility</v>
      </c>
      <c r="N2259" s="14" t="str">
        <f>_xlfn.IFNA(INDEX(Reference!$M:$N,MATCH($C2259,Reference!$M:$M,0),2),"Exclude")</f>
        <v>Union Labor</v>
      </c>
      <c r="O2259" s="14" t="str">
        <f>VLOOKUP(X2259,'Department Detail'!$A$2:$F$5229,5,FALSE)</f>
        <v>Business Services - Business Support &amp; IT</v>
      </c>
      <c r="W2259" s="26"/>
      <c r="X2259">
        <v>4779</v>
      </c>
    </row>
    <row r="2260" spans="2:24" ht="15" thickBot="1" x14ac:dyDescent="0.35">
      <c r="B2260" s="57" t="s">
        <v>1025</v>
      </c>
      <c r="C2260" s="57" t="s">
        <v>190</v>
      </c>
      <c r="D2260" s="193">
        <v>94134.856666666674</v>
      </c>
      <c r="F2260" s="76">
        <f>IF(AND(LEFT($C2260,4)&lt;&gt;"8310")*OR(_xlfn.IFNA(MATCH(LEFT($B2260,8),Reference!$E:$E,0),0),(_xlfn.IFNA(MATCH(MID($B2260,5,4),Reference!$E:$E,0),0))),$D2260,)</f>
        <v>0</v>
      </c>
      <c r="G2260" s="76">
        <f t="shared" si="195"/>
        <v>0</v>
      </c>
      <c r="H2260" s="76">
        <f t="shared" si="196"/>
        <v>0</v>
      </c>
      <c r="I2260" s="194">
        <f>IF(AND(F2260=0,G2260=0,H2260=0,_xlfn.IFNA(MATCH(LEFT($B2260,8),Reference!$G:$G,0),0)),0,
IF(AND(F2260=0,G2260=0,H2260=0,_xlfn.IFNA(MATCH(LEFT($B2260,8),Reference!$H:$H,0),0)),$D2260,
IF(AND(F2260=0,G2260=0,H2260=0,_xlfn.IFNA(MATCH(LEFT($C2260,4),Reference!$H:$H,0),0)),$D2260,
IF((AND(F2260=0,G2260=0,H2260=0,(_xlfn.IFNA(MATCH(LEFT($B2260,4),Reference!$H:$H,0),0)))),$D2260,
IF(AND(F2260=0,G2260=0,H2260=0,_xlfn.IFNA(MATCH(MID($B2260,5,4),Reference!$H:$H,0),0),LEFT($C2260,4)&lt;&gt;"8865"),$D2260,0)))))</f>
        <v>94134.856666666674</v>
      </c>
      <c r="J2260" s="76">
        <f t="shared" si="197"/>
        <v>0</v>
      </c>
      <c r="K2260" s="76">
        <f t="shared" si="198"/>
        <v>94134.856666666674</v>
      </c>
      <c r="L2260" s="76">
        <f t="shared" si="199"/>
        <v>0</v>
      </c>
      <c r="M2260" s="14" t="str">
        <f>IFERROR(IFERROR(INDEX(Reference!$C:$C,MATCH(VALUE(LEFT(B2260,(FIND("-",B2260,1)-1))),Reference!$B:$B,0)),INDEX(Reference!$C:$C,MATCH((LEFT(B2260,(FIND("-",B2260,1)-1))),Reference!$B:$B,0))),IFERROR(IF(FIND("-",B2260),"Asset Management",""),""))</f>
        <v>SBU/Facility</v>
      </c>
      <c r="N2260" s="14" t="str">
        <f>_xlfn.IFNA(INDEX(Reference!$M:$N,MATCH($C2260,Reference!$M:$M,0),2),"Exclude")</f>
        <v>Nonlabor</v>
      </c>
      <c r="O2260" s="14" t="str">
        <f>VLOOKUP(X2260,'Department Detail'!$A$2:$F$5229,5,FALSE)</f>
        <v>Business Services - Business Support &amp; IT</v>
      </c>
      <c r="W2260" s="26"/>
      <c r="X2260">
        <v>4779</v>
      </c>
    </row>
    <row r="2261" spans="2:24" ht="15" thickBot="1" x14ac:dyDescent="0.35">
      <c r="B2261" s="57" t="s">
        <v>1025</v>
      </c>
      <c r="C2261" s="57" t="s">
        <v>182</v>
      </c>
      <c r="D2261" s="193">
        <v>348.06</v>
      </c>
      <c r="F2261" s="76">
        <f>IF(AND(LEFT($C2261,4)&lt;&gt;"8310")*OR(_xlfn.IFNA(MATCH(LEFT($B2261,8),Reference!$E:$E,0),0),(_xlfn.IFNA(MATCH(MID($B2261,5,4),Reference!$E:$E,0),0))),$D2261,)</f>
        <v>0</v>
      </c>
      <c r="G2261" s="76">
        <f t="shared" si="195"/>
        <v>0</v>
      </c>
      <c r="H2261" s="76">
        <f t="shared" si="196"/>
        <v>0</v>
      </c>
      <c r="I2261" s="194">
        <f>IF(AND(F2261=0,G2261=0,H2261=0,_xlfn.IFNA(MATCH(LEFT($B2261,8),Reference!$G:$G,0),0)),0,
IF(AND(F2261=0,G2261=0,H2261=0,_xlfn.IFNA(MATCH(LEFT($B2261,8),Reference!$H:$H,0),0)),$D2261,
IF(AND(F2261=0,G2261=0,H2261=0,_xlfn.IFNA(MATCH(LEFT($C2261,4),Reference!$H:$H,0),0)),$D2261,
IF((AND(F2261=0,G2261=0,H2261=0,(_xlfn.IFNA(MATCH(LEFT($B2261,4),Reference!$H:$H,0),0)))),$D2261,
IF(AND(F2261=0,G2261=0,H2261=0,_xlfn.IFNA(MATCH(MID($B2261,5,4),Reference!$H:$H,0),0),LEFT($C2261,4)&lt;&gt;"8865"),$D2261,0)))))</f>
        <v>348.06</v>
      </c>
      <c r="J2261" s="76">
        <f t="shared" si="197"/>
        <v>0</v>
      </c>
      <c r="K2261" s="76">
        <f t="shared" si="198"/>
        <v>348.06</v>
      </c>
      <c r="L2261" s="76">
        <f t="shared" si="199"/>
        <v>0</v>
      </c>
      <c r="M2261" s="14" t="str">
        <f>IFERROR(IFERROR(INDEX(Reference!$C:$C,MATCH(VALUE(LEFT(B2261,(FIND("-",B2261,1)-1))),Reference!$B:$B,0)),INDEX(Reference!$C:$C,MATCH((LEFT(B2261,(FIND("-",B2261,1)-1))),Reference!$B:$B,0))),IFERROR(IF(FIND("-",B2261),"Asset Management",""),""))</f>
        <v>SBU/Facility</v>
      </c>
      <c r="N2261" s="14" t="str">
        <f>_xlfn.IFNA(INDEX(Reference!$M:$N,MATCH($C2261,Reference!$M:$M,0),2),"Exclude")</f>
        <v>Nonlabor</v>
      </c>
      <c r="O2261" s="14" t="str">
        <f>VLOOKUP(X2261,'Department Detail'!$A$2:$F$5229,5,FALSE)</f>
        <v>Business Services - Business Support &amp; IT</v>
      </c>
      <c r="W2261" s="26"/>
      <c r="X2261">
        <v>4779</v>
      </c>
    </row>
    <row r="2262" spans="2:24" ht="15" thickBot="1" x14ac:dyDescent="0.35">
      <c r="B2262" s="57" t="s">
        <v>1026</v>
      </c>
      <c r="C2262" s="57" t="s">
        <v>190</v>
      </c>
      <c r="D2262" s="193">
        <v>19496</v>
      </c>
      <c r="F2262" s="76">
        <f>IF(AND(LEFT($C2262,4)&lt;&gt;"8310")*OR(_xlfn.IFNA(MATCH(LEFT($B2262,8),Reference!$E:$E,0),0),(_xlfn.IFNA(MATCH(MID($B2262,5,4),Reference!$E:$E,0),0))),$D2262,)</f>
        <v>0</v>
      </c>
      <c r="G2262" s="76">
        <f t="shared" si="195"/>
        <v>0</v>
      </c>
      <c r="H2262" s="76">
        <f t="shared" si="196"/>
        <v>0</v>
      </c>
      <c r="I2262" s="194">
        <f>IF(AND(F2262=0,G2262=0,H2262=0,_xlfn.IFNA(MATCH(LEFT($B2262,8),Reference!$G:$G,0),0)),0,
IF(AND(F2262=0,G2262=0,H2262=0,_xlfn.IFNA(MATCH(LEFT($B2262,8),Reference!$H:$H,0),0)),$D2262,
IF(AND(F2262=0,G2262=0,H2262=0,_xlfn.IFNA(MATCH(LEFT($C2262,4),Reference!$H:$H,0),0)),$D2262,
IF((AND(F2262=0,G2262=0,H2262=0,(_xlfn.IFNA(MATCH(LEFT($B2262,4),Reference!$H:$H,0),0)))),$D2262,
IF(AND(F2262=0,G2262=0,H2262=0,_xlfn.IFNA(MATCH(MID($B2262,5,4),Reference!$H:$H,0),0),LEFT($C2262,4)&lt;&gt;"8865"),$D2262,0)))))</f>
        <v>19496</v>
      </c>
      <c r="J2262" s="76">
        <f t="shared" si="197"/>
        <v>0</v>
      </c>
      <c r="K2262" s="76">
        <f t="shared" si="198"/>
        <v>19496</v>
      </c>
      <c r="L2262" s="76">
        <f t="shared" si="199"/>
        <v>0</v>
      </c>
      <c r="M2262" s="14" t="str">
        <f>IFERROR(IFERROR(INDEX(Reference!$C:$C,MATCH(VALUE(LEFT(B2262,(FIND("-",B2262,1)-1))),Reference!$B:$B,0)),INDEX(Reference!$C:$C,MATCH((LEFT(B2262,(FIND("-",B2262,1)-1))),Reference!$B:$B,0))),IFERROR(IF(FIND("-",B2262),"Asset Management",""),""))</f>
        <v>SBU/Facility</v>
      </c>
      <c r="N2262" s="14" t="str">
        <f>_xlfn.IFNA(INDEX(Reference!$M:$N,MATCH($C2262,Reference!$M:$M,0),2),"Exclude")</f>
        <v>Nonlabor</v>
      </c>
      <c r="O2262" s="14" t="str">
        <f>VLOOKUP(X2262,'Department Detail'!$A$2:$F$5229,5,FALSE)</f>
        <v>Business Services - Business Support &amp; IT</v>
      </c>
      <c r="W2262" s="26"/>
      <c r="X2262">
        <v>4779</v>
      </c>
    </row>
    <row r="2263" spans="2:24" ht="15" thickBot="1" x14ac:dyDescent="0.35">
      <c r="B2263" s="57" t="s">
        <v>1026</v>
      </c>
      <c r="C2263" s="57" t="s">
        <v>206</v>
      </c>
      <c r="D2263" s="193">
        <v>15.97</v>
      </c>
      <c r="F2263" s="76">
        <f>IF(AND(LEFT($C2263,4)&lt;&gt;"8310")*OR(_xlfn.IFNA(MATCH(LEFT($B2263,8),Reference!$E:$E,0),0),(_xlfn.IFNA(MATCH(MID($B2263,5,4),Reference!$E:$E,0),0))),$D2263,)</f>
        <v>0</v>
      </c>
      <c r="G2263" s="76">
        <f t="shared" ref="G2263:G2326" si="200">IF(AND(ISNUMBER(SEARCH("5024*",B2263)),(F2263=0)),D2263,)</f>
        <v>0</v>
      </c>
      <c r="H2263" s="76">
        <f t="shared" ref="H2263:H2326" si="201">IF(AND(ISNUMBER(SEARCH("5025*",B2263)),(F2263=0)),D2263,)</f>
        <v>0</v>
      </c>
      <c r="I2263" s="194">
        <f>IF(AND(F2263=0,G2263=0,H2263=0,_xlfn.IFNA(MATCH(LEFT($B2263,8),Reference!$G:$G,0),0)),0,
IF(AND(F2263=0,G2263=0,H2263=0,_xlfn.IFNA(MATCH(LEFT($B2263,8),Reference!$H:$H,0),0)),$D2263,
IF(AND(F2263=0,G2263=0,H2263=0,_xlfn.IFNA(MATCH(LEFT($C2263,4),Reference!$H:$H,0),0)),$D2263,
IF((AND(F2263=0,G2263=0,H2263=0,(_xlfn.IFNA(MATCH(LEFT($B2263,4),Reference!$H:$H,0),0)))),$D2263,
IF(AND(F2263=0,G2263=0,H2263=0,_xlfn.IFNA(MATCH(MID($B2263,5,4),Reference!$H:$H,0),0),LEFT($C2263,4)&lt;&gt;"8865"),$D2263,0)))))</f>
        <v>15.97</v>
      </c>
      <c r="J2263" s="76">
        <f t="shared" ref="J2263:J2326" si="202">IF(AND(F2263=0,G2263=0,H2263=0,I2263=0),D2263,)</f>
        <v>0</v>
      </c>
      <c r="K2263" s="76">
        <f t="shared" ref="K2263:K2326" si="203">SUM(F2263:J2263)</f>
        <v>15.97</v>
      </c>
      <c r="L2263" s="76">
        <f t="shared" ref="L2263:L2326" si="204">K2263-D2263</f>
        <v>0</v>
      </c>
      <c r="M2263" s="14" t="str">
        <f>IFERROR(IFERROR(INDEX(Reference!$C:$C,MATCH(VALUE(LEFT(B2263,(FIND("-",B2263,1)-1))),Reference!$B:$B,0)),INDEX(Reference!$C:$C,MATCH((LEFT(B2263,(FIND("-",B2263,1)-1))),Reference!$B:$B,0))),IFERROR(IF(FIND("-",B2263),"Asset Management",""),""))</f>
        <v>SBU/Facility</v>
      </c>
      <c r="N2263" s="14" t="str">
        <f>_xlfn.IFNA(INDEX(Reference!$M:$N,MATCH($C2263,Reference!$M:$M,0),2),"Exclude")</f>
        <v>Nonlabor</v>
      </c>
      <c r="O2263" s="14" t="str">
        <f>VLOOKUP(X2263,'Department Detail'!$A$2:$F$5229,5,FALSE)</f>
        <v>Business Services - Business Support &amp; IT</v>
      </c>
      <c r="W2263" s="26"/>
      <c r="X2263">
        <v>4779</v>
      </c>
    </row>
    <row r="2264" spans="2:24" ht="15" thickBot="1" x14ac:dyDescent="0.35">
      <c r="B2264" s="57" t="s">
        <v>1026</v>
      </c>
      <c r="C2264" s="57" t="s">
        <v>251</v>
      </c>
      <c r="D2264" s="193">
        <v>365</v>
      </c>
      <c r="F2264" s="76">
        <f>IF(AND(LEFT($C2264,4)&lt;&gt;"8310")*OR(_xlfn.IFNA(MATCH(LEFT($B2264,8),Reference!$E:$E,0),0),(_xlfn.IFNA(MATCH(MID($B2264,5,4),Reference!$E:$E,0),0))),$D2264,)</f>
        <v>0</v>
      </c>
      <c r="G2264" s="76">
        <f t="shared" si="200"/>
        <v>0</v>
      </c>
      <c r="H2264" s="76">
        <f t="shared" si="201"/>
        <v>0</v>
      </c>
      <c r="I2264" s="194">
        <f>IF(AND(F2264=0,G2264=0,H2264=0,_xlfn.IFNA(MATCH(LEFT($B2264,8),Reference!$G:$G,0),0)),0,
IF(AND(F2264=0,G2264=0,H2264=0,_xlfn.IFNA(MATCH(LEFT($B2264,8),Reference!$H:$H,0),0)),$D2264,
IF(AND(F2264=0,G2264=0,H2264=0,_xlfn.IFNA(MATCH(LEFT($C2264,4),Reference!$H:$H,0),0)),$D2264,
IF((AND(F2264=0,G2264=0,H2264=0,(_xlfn.IFNA(MATCH(LEFT($B2264,4),Reference!$H:$H,0),0)))),$D2264,
IF(AND(F2264=0,G2264=0,H2264=0,_xlfn.IFNA(MATCH(MID($B2264,5,4),Reference!$H:$H,0),0),LEFT($C2264,4)&lt;&gt;"8865"),$D2264,0)))))</f>
        <v>365</v>
      </c>
      <c r="J2264" s="76">
        <f t="shared" si="202"/>
        <v>0</v>
      </c>
      <c r="K2264" s="76">
        <f t="shared" si="203"/>
        <v>365</v>
      </c>
      <c r="L2264" s="76">
        <f t="shared" si="204"/>
        <v>0</v>
      </c>
      <c r="M2264" s="14" t="str">
        <f>IFERROR(IFERROR(INDEX(Reference!$C:$C,MATCH(VALUE(LEFT(B2264,(FIND("-",B2264,1)-1))),Reference!$B:$B,0)),INDEX(Reference!$C:$C,MATCH((LEFT(B2264,(FIND("-",B2264,1)-1))),Reference!$B:$B,0))),IFERROR(IF(FIND("-",B2264),"Asset Management",""),""))</f>
        <v>SBU/Facility</v>
      </c>
      <c r="N2264" s="14" t="str">
        <f>_xlfn.IFNA(INDEX(Reference!$M:$N,MATCH($C2264,Reference!$M:$M,0),2),"Exclude")</f>
        <v>Exclude</v>
      </c>
      <c r="O2264" s="14" t="str">
        <f>VLOOKUP(X2264,'Department Detail'!$A$2:$F$5229,5,FALSE)</f>
        <v>Business Services - Business Support &amp; IT</v>
      </c>
      <c r="W2264" s="26"/>
      <c r="X2264">
        <v>4779</v>
      </c>
    </row>
    <row r="2265" spans="2:24" ht="15" thickBot="1" x14ac:dyDescent="0.35">
      <c r="B2265" s="57" t="s">
        <v>1026</v>
      </c>
      <c r="C2265" s="57" t="s">
        <v>182</v>
      </c>
      <c r="D2265" s="193">
        <v>1191.19</v>
      </c>
      <c r="F2265" s="76">
        <f>IF(AND(LEFT($C2265,4)&lt;&gt;"8310")*OR(_xlfn.IFNA(MATCH(LEFT($B2265,8),Reference!$E:$E,0),0),(_xlfn.IFNA(MATCH(MID($B2265,5,4),Reference!$E:$E,0),0))),$D2265,)</f>
        <v>0</v>
      </c>
      <c r="G2265" s="76">
        <f t="shared" si="200"/>
        <v>0</v>
      </c>
      <c r="H2265" s="76">
        <f t="shared" si="201"/>
        <v>0</v>
      </c>
      <c r="I2265" s="194">
        <f>IF(AND(F2265=0,G2265=0,H2265=0,_xlfn.IFNA(MATCH(LEFT($B2265,8),Reference!$G:$G,0),0)),0,
IF(AND(F2265=0,G2265=0,H2265=0,_xlfn.IFNA(MATCH(LEFT($B2265,8),Reference!$H:$H,0),0)),$D2265,
IF(AND(F2265=0,G2265=0,H2265=0,_xlfn.IFNA(MATCH(LEFT($C2265,4),Reference!$H:$H,0),0)),$D2265,
IF((AND(F2265=0,G2265=0,H2265=0,(_xlfn.IFNA(MATCH(LEFT($B2265,4),Reference!$H:$H,0),0)))),$D2265,
IF(AND(F2265=0,G2265=0,H2265=0,_xlfn.IFNA(MATCH(MID($B2265,5,4),Reference!$H:$H,0),0),LEFT($C2265,4)&lt;&gt;"8865"),$D2265,0)))))</f>
        <v>1191.19</v>
      </c>
      <c r="J2265" s="76">
        <f t="shared" si="202"/>
        <v>0</v>
      </c>
      <c r="K2265" s="76">
        <f t="shared" si="203"/>
        <v>1191.19</v>
      </c>
      <c r="L2265" s="76">
        <f t="shared" si="204"/>
        <v>0</v>
      </c>
      <c r="M2265" s="14" t="str">
        <f>IFERROR(IFERROR(INDEX(Reference!$C:$C,MATCH(VALUE(LEFT(B2265,(FIND("-",B2265,1)-1))),Reference!$B:$B,0)),INDEX(Reference!$C:$C,MATCH((LEFT(B2265,(FIND("-",B2265,1)-1))),Reference!$B:$B,0))),IFERROR(IF(FIND("-",B2265),"Asset Management",""),""))</f>
        <v>SBU/Facility</v>
      </c>
      <c r="N2265" s="14" t="str">
        <f>_xlfn.IFNA(INDEX(Reference!$M:$N,MATCH($C2265,Reference!$M:$M,0),2),"Exclude")</f>
        <v>Nonlabor</v>
      </c>
      <c r="O2265" s="14" t="str">
        <f>VLOOKUP(X2265,'Department Detail'!$A$2:$F$5229,5,FALSE)</f>
        <v>Business Services - Business Support &amp; IT</v>
      </c>
      <c r="W2265" s="26"/>
      <c r="X2265">
        <v>4779</v>
      </c>
    </row>
    <row r="2266" spans="2:24" ht="15" thickBot="1" x14ac:dyDescent="0.35">
      <c r="B2266" s="57" t="s">
        <v>1026</v>
      </c>
      <c r="C2266" s="57" t="s">
        <v>237</v>
      </c>
      <c r="D2266" s="193">
        <v>295.55</v>
      </c>
      <c r="F2266" s="76">
        <f>IF(AND(LEFT($C2266,4)&lt;&gt;"8310")*OR(_xlfn.IFNA(MATCH(LEFT($B2266,8),Reference!$E:$E,0),0),(_xlfn.IFNA(MATCH(MID($B2266,5,4),Reference!$E:$E,0),0))),$D2266,)</f>
        <v>0</v>
      </c>
      <c r="G2266" s="76">
        <f t="shared" si="200"/>
        <v>0</v>
      </c>
      <c r="H2266" s="76">
        <f t="shared" si="201"/>
        <v>0</v>
      </c>
      <c r="I2266" s="194">
        <f>IF(AND(F2266=0,G2266=0,H2266=0,_xlfn.IFNA(MATCH(LEFT($B2266,8),Reference!$G:$G,0),0)),0,
IF(AND(F2266=0,G2266=0,H2266=0,_xlfn.IFNA(MATCH(LEFT($B2266,8),Reference!$H:$H,0),0)),$D2266,
IF(AND(F2266=0,G2266=0,H2266=0,_xlfn.IFNA(MATCH(LEFT($C2266,4),Reference!$H:$H,0),0)),$D2266,
IF((AND(F2266=0,G2266=0,H2266=0,(_xlfn.IFNA(MATCH(LEFT($B2266,4),Reference!$H:$H,0),0)))),$D2266,
IF(AND(F2266=0,G2266=0,H2266=0,_xlfn.IFNA(MATCH(MID($B2266,5,4),Reference!$H:$H,0),0),LEFT($C2266,4)&lt;&gt;"8865"),$D2266,0)))))</f>
        <v>295.55</v>
      </c>
      <c r="J2266" s="76">
        <f t="shared" si="202"/>
        <v>0</v>
      </c>
      <c r="K2266" s="76">
        <f t="shared" si="203"/>
        <v>295.55</v>
      </c>
      <c r="L2266" s="76">
        <f t="shared" si="204"/>
        <v>0</v>
      </c>
      <c r="M2266" s="14" t="str">
        <f>IFERROR(IFERROR(INDEX(Reference!$C:$C,MATCH(VALUE(LEFT(B2266,(FIND("-",B2266,1)-1))),Reference!$B:$B,0)),INDEX(Reference!$C:$C,MATCH((LEFT(B2266,(FIND("-",B2266,1)-1))),Reference!$B:$B,0))),IFERROR(IF(FIND("-",B2266),"Asset Management",""),""))</f>
        <v>SBU/Facility</v>
      </c>
      <c r="N2266" s="14" t="str">
        <f>_xlfn.IFNA(INDEX(Reference!$M:$N,MATCH($C2266,Reference!$M:$M,0),2),"Exclude")</f>
        <v>Inventory</v>
      </c>
      <c r="O2266" s="14" t="str">
        <f>VLOOKUP(X2266,'Department Detail'!$A$2:$F$5229,5,FALSE)</f>
        <v>Business Services - Business Support &amp; IT</v>
      </c>
      <c r="W2266" s="26"/>
      <c r="X2266">
        <v>4779</v>
      </c>
    </row>
    <row r="2267" spans="2:24" ht="15" thickBot="1" x14ac:dyDescent="0.35">
      <c r="B2267" s="57" t="s">
        <v>1026</v>
      </c>
      <c r="C2267" s="57" t="s">
        <v>234</v>
      </c>
      <c r="D2267" s="193">
        <v>243.21999999999997</v>
      </c>
      <c r="F2267" s="76">
        <f>IF(AND(LEFT($C2267,4)&lt;&gt;"8310")*OR(_xlfn.IFNA(MATCH(LEFT($B2267,8),Reference!$E:$E,0),0),(_xlfn.IFNA(MATCH(MID($B2267,5,4),Reference!$E:$E,0),0))),$D2267,)</f>
        <v>0</v>
      </c>
      <c r="G2267" s="76">
        <f t="shared" si="200"/>
        <v>0</v>
      </c>
      <c r="H2267" s="76">
        <f t="shared" si="201"/>
        <v>0</v>
      </c>
      <c r="I2267" s="194">
        <f>IF(AND(F2267=0,G2267=0,H2267=0,_xlfn.IFNA(MATCH(LEFT($B2267,8),Reference!$G:$G,0),0)),0,
IF(AND(F2267=0,G2267=0,H2267=0,_xlfn.IFNA(MATCH(LEFT($B2267,8),Reference!$H:$H,0),0)),$D2267,
IF(AND(F2267=0,G2267=0,H2267=0,_xlfn.IFNA(MATCH(LEFT($C2267,4),Reference!$H:$H,0),0)),$D2267,
IF((AND(F2267=0,G2267=0,H2267=0,(_xlfn.IFNA(MATCH(LEFT($B2267,4),Reference!$H:$H,0),0)))),$D2267,
IF(AND(F2267=0,G2267=0,H2267=0,_xlfn.IFNA(MATCH(MID($B2267,5,4),Reference!$H:$H,0),0),LEFT($C2267,4)&lt;&gt;"8865"),$D2267,0)))))</f>
        <v>243.21999999999997</v>
      </c>
      <c r="J2267" s="76">
        <f t="shared" si="202"/>
        <v>0</v>
      </c>
      <c r="K2267" s="76">
        <f t="shared" si="203"/>
        <v>243.21999999999997</v>
      </c>
      <c r="L2267" s="76">
        <f t="shared" si="204"/>
        <v>0</v>
      </c>
      <c r="M2267" s="14" t="str">
        <f>IFERROR(IFERROR(INDEX(Reference!$C:$C,MATCH(VALUE(LEFT(B2267,(FIND("-",B2267,1)-1))),Reference!$B:$B,0)),INDEX(Reference!$C:$C,MATCH((LEFT(B2267,(FIND("-",B2267,1)-1))),Reference!$B:$B,0))),IFERROR(IF(FIND("-",B2267),"Asset Management",""),""))</f>
        <v>SBU/Facility</v>
      </c>
      <c r="N2267" s="14" t="str">
        <f>_xlfn.IFNA(INDEX(Reference!$M:$N,MATCH($C2267,Reference!$M:$M,0),2),"Exclude")</f>
        <v>Nonlabor</v>
      </c>
      <c r="O2267" s="14" t="str">
        <f>VLOOKUP(X2267,'Department Detail'!$A$2:$F$5229,5,FALSE)</f>
        <v>Business Services - Business Support &amp; IT</v>
      </c>
      <c r="W2267" s="26"/>
      <c r="X2267">
        <v>4779</v>
      </c>
    </row>
    <row r="2268" spans="2:24" ht="15" thickBot="1" x14ac:dyDescent="0.35">
      <c r="B2268" s="57" t="s">
        <v>1027</v>
      </c>
      <c r="C2268" s="57" t="s">
        <v>190</v>
      </c>
      <c r="D2268" s="193">
        <v>29749.503333333334</v>
      </c>
      <c r="F2268" s="76">
        <f>IF(AND(LEFT($C2268,4)&lt;&gt;"8310")*OR(_xlfn.IFNA(MATCH(LEFT($B2268,8),Reference!$E:$E,0),0),(_xlfn.IFNA(MATCH(MID($B2268,5,4),Reference!$E:$E,0),0))),$D2268,)</f>
        <v>0</v>
      </c>
      <c r="G2268" s="76">
        <f t="shared" si="200"/>
        <v>0</v>
      </c>
      <c r="H2268" s="76">
        <f t="shared" si="201"/>
        <v>0</v>
      </c>
      <c r="I2268" s="194">
        <f>IF(AND(F2268=0,G2268=0,H2268=0,_xlfn.IFNA(MATCH(LEFT($B2268,8),Reference!$G:$G,0),0)),0,
IF(AND(F2268=0,G2268=0,H2268=0,_xlfn.IFNA(MATCH(LEFT($B2268,8),Reference!$H:$H,0),0)),$D2268,
IF(AND(F2268=0,G2268=0,H2268=0,_xlfn.IFNA(MATCH(LEFT($C2268,4),Reference!$H:$H,0),0)),$D2268,
IF((AND(F2268=0,G2268=0,H2268=0,(_xlfn.IFNA(MATCH(LEFT($B2268,4),Reference!$H:$H,0),0)))),$D2268,
IF(AND(F2268=0,G2268=0,H2268=0,_xlfn.IFNA(MATCH(MID($B2268,5,4),Reference!$H:$H,0),0),LEFT($C2268,4)&lt;&gt;"8865"),$D2268,0)))))</f>
        <v>29749.503333333334</v>
      </c>
      <c r="J2268" s="76">
        <f t="shared" si="202"/>
        <v>0</v>
      </c>
      <c r="K2268" s="76">
        <f t="shared" si="203"/>
        <v>29749.503333333334</v>
      </c>
      <c r="L2268" s="76">
        <f t="shared" si="204"/>
        <v>0</v>
      </c>
      <c r="M2268" s="14" t="str">
        <f>IFERROR(IFERROR(INDEX(Reference!$C:$C,MATCH(VALUE(LEFT(B2268,(FIND("-",B2268,1)-1))),Reference!$B:$B,0)),INDEX(Reference!$C:$C,MATCH((LEFT(B2268,(FIND("-",B2268,1)-1))),Reference!$B:$B,0))),IFERROR(IF(FIND("-",B2268),"Asset Management",""),""))</f>
        <v>SBU/Facility</v>
      </c>
      <c r="N2268" s="14" t="str">
        <f>_xlfn.IFNA(INDEX(Reference!$M:$N,MATCH($C2268,Reference!$M:$M,0),2),"Exclude")</f>
        <v>Nonlabor</v>
      </c>
      <c r="O2268" s="14" t="str">
        <f>VLOOKUP(X2268,'Department Detail'!$A$2:$F$5229,5,FALSE)</f>
        <v>Business Services - Business Support &amp; IT</v>
      </c>
      <c r="W2268" s="26"/>
      <c r="X2268">
        <v>4779</v>
      </c>
    </row>
    <row r="2269" spans="2:24" ht="15" thickBot="1" x14ac:dyDescent="0.35">
      <c r="B2269" s="57" t="s">
        <v>1027</v>
      </c>
      <c r="C2269" s="57" t="s">
        <v>207</v>
      </c>
      <c r="D2269" s="193">
        <v>527.46</v>
      </c>
      <c r="F2269" s="76">
        <f>IF(AND(LEFT($C2269,4)&lt;&gt;"8310")*OR(_xlfn.IFNA(MATCH(LEFT($B2269,8),Reference!$E:$E,0),0),(_xlfn.IFNA(MATCH(MID($B2269,5,4),Reference!$E:$E,0),0))),$D2269,)</f>
        <v>0</v>
      </c>
      <c r="G2269" s="76">
        <f t="shared" si="200"/>
        <v>0</v>
      </c>
      <c r="H2269" s="76">
        <f t="shared" si="201"/>
        <v>0</v>
      </c>
      <c r="I2269" s="194">
        <f>IF(AND(F2269=0,G2269=0,H2269=0,_xlfn.IFNA(MATCH(LEFT($B2269,8),Reference!$G:$G,0),0)),0,
IF(AND(F2269=0,G2269=0,H2269=0,_xlfn.IFNA(MATCH(LEFT($B2269,8),Reference!$H:$H,0),0)),$D2269,
IF(AND(F2269=0,G2269=0,H2269=0,_xlfn.IFNA(MATCH(LEFT($C2269,4),Reference!$H:$H,0),0)),$D2269,
IF((AND(F2269=0,G2269=0,H2269=0,(_xlfn.IFNA(MATCH(LEFT($B2269,4),Reference!$H:$H,0),0)))),$D2269,
IF(AND(F2269=0,G2269=0,H2269=0,_xlfn.IFNA(MATCH(MID($B2269,5,4),Reference!$H:$H,0),0),LEFT($C2269,4)&lt;&gt;"8865"),$D2269,0)))))</f>
        <v>527.46</v>
      </c>
      <c r="J2269" s="76">
        <f t="shared" si="202"/>
        <v>0</v>
      </c>
      <c r="K2269" s="76">
        <f t="shared" si="203"/>
        <v>527.46</v>
      </c>
      <c r="L2269" s="76">
        <f t="shared" si="204"/>
        <v>0</v>
      </c>
      <c r="M2269" s="14" t="str">
        <f>IFERROR(IFERROR(INDEX(Reference!$C:$C,MATCH(VALUE(LEFT(B2269,(FIND("-",B2269,1)-1))),Reference!$B:$B,0)),INDEX(Reference!$C:$C,MATCH((LEFT(B2269,(FIND("-",B2269,1)-1))),Reference!$B:$B,0))),IFERROR(IF(FIND("-",B2269),"Asset Management",""),""))</f>
        <v>SBU/Facility</v>
      </c>
      <c r="N2269" s="14" t="str">
        <f>_xlfn.IFNA(INDEX(Reference!$M:$N,MATCH($C2269,Reference!$M:$M,0),2),"Exclude")</f>
        <v>Nonlabor</v>
      </c>
      <c r="O2269" s="14" t="str">
        <f>VLOOKUP(X2269,'Department Detail'!$A$2:$F$5229,5,FALSE)</f>
        <v>Business Services - Business Support &amp; IT</v>
      </c>
      <c r="W2269" s="26"/>
      <c r="X2269">
        <v>4779</v>
      </c>
    </row>
    <row r="2270" spans="2:24" ht="15" thickBot="1" x14ac:dyDescent="0.35">
      <c r="B2270" s="57" t="s">
        <v>1027</v>
      </c>
      <c r="C2270" s="57" t="s">
        <v>182</v>
      </c>
      <c r="D2270" s="193">
        <v>394.61</v>
      </c>
      <c r="F2270" s="76">
        <f>IF(AND(LEFT($C2270,4)&lt;&gt;"8310")*OR(_xlfn.IFNA(MATCH(LEFT($B2270,8),Reference!$E:$E,0),0),(_xlfn.IFNA(MATCH(MID($B2270,5,4),Reference!$E:$E,0),0))),$D2270,)</f>
        <v>0</v>
      </c>
      <c r="G2270" s="76">
        <f t="shared" si="200"/>
        <v>0</v>
      </c>
      <c r="H2270" s="76">
        <f t="shared" si="201"/>
        <v>0</v>
      </c>
      <c r="I2270" s="194">
        <f>IF(AND(F2270=0,G2270=0,H2270=0,_xlfn.IFNA(MATCH(LEFT($B2270,8),Reference!$G:$G,0),0)),0,
IF(AND(F2270=0,G2270=0,H2270=0,_xlfn.IFNA(MATCH(LEFT($B2270,8),Reference!$H:$H,0),0)),$D2270,
IF(AND(F2270=0,G2270=0,H2270=0,_xlfn.IFNA(MATCH(LEFT($C2270,4),Reference!$H:$H,0),0)),$D2270,
IF((AND(F2270=0,G2270=0,H2270=0,(_xlfn.IFNA(MATCH(LEFT($B2270,4),Reference!$H:$H,0),0)))),$D2270,
IF(AND(F2270=0,G2270=0,H2270=0,_xlfn.IFNA(MATCH(MID($B2270,5,4),Reference!$H:$H,0),0),LEFT($C2270,4)&lt;&gt;"8865"),$D2270,0)))))</f>
        <v>394.61</v>
      </c>
      <c r="J2270" s="76">
        <f t="shared" si="202"/>
        <v>0</v>
      </c>
      <c r="K2270" s="76">
        <f t="shared" si="203"/>
        <v>394.61</v>
      </c>
      <c r="L2270" s="76">
        <f t="shared" si="204"/>
        <v>0</v>
      </c>
      <c r="M2270" s="14" t="str">
        <f>IFERROR(IFERROR(INDEX(Reference!$C:$C,MATCH(VALUE(LEFT(B2270,(FIND("-",B2270,1)-1))),Reference!$B:$B,0)),INDEX(Reference!$C:$C,MATCH((LEFT(B2270,(FIND("-",B2270,1)-1))),Reference!$B:$B,0))),IFERROR(IF(FIND("-",B2270),"Asset Management",""),""))</f>
        <v>SBU/Facility</v>
      </c>
      <c r="N2270" s="14" t="str">
        <f>_xlfn.IFNA(INDEX(Reference!$M:$N,MATCH($C2270,Reference!$M:$M,0),2),"Exclude")</f>
        <v>Nonlabor</v>
      </c>
      <c r="O2270" s="14" t="str">
        <f>VLOOKUP(X2270,'Department Detail'!$A$2:$F$5229,5,FALSE)</f>
        <v>Business Services - Business Support &amp; IT</v>
      </c>
      <c r="W2270" s="26"/>
      <c r="X2270">
        <v>4779</v>
      </c>
    </row>
    <row r="2271" spans="2:24" ht="15" thickBot="1" x14ac:dyDescent="0.35">
      <c r="B2271" s="57" t="s">
        <v>1027</v>
      </c>
      <c r="C2271" s="57" t="s">
        <v>237</v>
      </c>
      <c r="D2271" s="193">
        <v>361.9</v>
      </c>
      <c r="F2271" s="76">
        <f>IF(AND(LEFT($C2271,4)&lt;&gt;"8310")*OR(_xlfn.IFNA(MATCH(LEFT($B2271,8),Reference!$E:$E,0),0),(_xlfn.IFNA(MATCH(MID($B2271,5,4),Reference!$E:$E,0),0))),$D2271,)</f>
        <v>0</v>
      </c>
      <c r="G2271" s="76">
        <f t="shared" si="200"/>
        <v>0</v>
      </c>
      <c r="H2271" s="76">
        <f t="shared" si="201"/>
        <v>0</v>
      </c>
      <c r="I2271" s="194">
        <f>IF(AND(F2271=0,G2271=0,H2271=0,_xlfn.IFNA(MATCH(LEFT($B2271,8),Reference!$G:$G,0),0)),0,
IF(AND(F2271=0,G2271=0,H2271=0,_xlfn.IFNA(MATCH(LEFT($B2271,8),Reference!$H:$H,0),0)),$D2271,
IF(AND(F2271=0,G2271=0,H2271=0,_xlfn.IFNA(MATCH(LEFT($C2271,4),Reference!$H:$H,0),0)),$D2271,
IF((AND(F2271=0,G2271=0,H2271=0,(_xlfn.IFNA(MATCH(LEFT($B2271,4),Reference!$H:$H,0),0)))),$D2271,
IF(AND(F2271=0,G2271=0,H2271=0,_xlfn.IFNA(MATCH(MID($B2271,5,4),Reference!$H:$H,0),0),LEFT($C2271,4)&lt;&gt;"8865"),$D2271,0)))))</f>
        <v>361.9</v>
      </c>
      <c r="J2271" s="76">
        <f t="shared" si="202"/>
        <v>0</v>
      </c>
      <c r="K2271" s="76">
        <f t="shared" si="203"/>
        <v>361.9</v>
      </c>
      <c r="L2271" s="76">
        <f t="shared" si="204"/>
        <v>0</v>
      </c>
      <c r="M2271" s="14" t="str">
        <f>IFERROR(IFERROR(INDEX(Reference!$C:$C,MATCH(VALUE(LEFT(B2271,(FIND("-",B2271,1)-1))),Reference!$B:$B,0)),INDEX(Reference!$C:$C,MATCH((LEFT(B2271,(FIND("-",B2271,1)-1))),Reference!$B:$B,0))),IFERROR(IF(FIND("-",B2271),"Asset Management",""),""))</f>
        <v>SBU/Facility</v>
      </c>
      <c r="N2271" s="14" t="str">
        <f>_xlfn.IFNA(INDEX(Reference!$M:$N,MATCH($C2271,Reference!$M:$M,0),2),"Exclude")</f>
        <v>Inventory</v>
      </c>
      <c r="O2271" s="14" t="str">
        <f>VLOOKUP(X2271,'Department Detail'!$A$2:$F$5229,5,FALSE)</f>
        <v>Business Services - Business Support &amp; IT</v>
      </c>
      <c r="W2271" s="26"/>
      <c r="X2271">
        <v>4779</v>
      </c>
    </row>
    <row r="2272" spans="2:24" ht="15" thickBot="1" x14ac:dyDescent="0.35">
      <c r="B2272" s="57" t="s">
        <v>1027</v>
      </c>
      <c r="C2272" s="57" t="s">
        <v>260</v>
      </c>
      <c r="D2272" s="193">
        <v>-6264.68</v>
      </c>
      <c r="F2272" s="76">
        <f>IF(AND(LEFT($C2272,4)&lt;&gt;"8310")*OR(_xlfn.IFNA(MATCH(LEFT($B2272,8),Reference!$E:$E,0),0),(_xlfn.IFNA(MATCH(MID($B2272,5,4),Reference!$E:$E,0),0))),$D2272,)</f>
        <v>0</v>
      </c>
      <c r="G2272" s="76">
        <f t="shared" si="200"/>
        <v>0</v>
      </c>
      <c r="H2272" s="76">
        <f t="shared" si="201"/>
        <v>0</v>
      </c>
      <c r="I2272" s="194">
        <f>IF(AND(F2272=0,G2272=0,H2272=0,_xlfn.IFNA(MATCH(LEFT($B2272,8),Reference!$G:$G,0),0)),0,
IF(AND(F2272=0,G2272=0,H2272=0,_xlfn.IFNA(MATCH(LEFT($B2272,8),Reference!$H:$H,0),0)),$D2272,
IF(AND(F2272=0,G2272=0,H2272=0,_xlfn.IFNA(MATCH(LEFT($C2272,4),Reference!$H:$H,0),0)),$D2272,
IF((AND(F2272=0,G2272=0,H2272=0,(_xlfn.IFNA(MATCH(LEFT($B2272,4),Reference!$H:$H,0),0)))),$D2272,
IF(AND(F2272=0,G2272=0,H2272=0,_xlfn.IFNA(MATCH(MID($B2272,5,4),Reference!$H:$H,0),0),LEFT($C2272,4)&lt;&gt;"8865"),$D2272,0)))))</f>
        <v>-6264.68</v>
      </c>
      <c r="J2272" s="76">
        <f t="shared" si="202"/>
        <v>0</v>
      </c>
      <c r="K2272" s="76">
        <f t="shared" si="203"/>
        <v>-6264.68</v>
      </c>
      <c r="L2272" s="76">
        <f t="shared" si="204"/>
        <v>0</v>
      </c>
      <c r="M2272" s="14" t="str">
        <f>IFERROR(IFERROR(INDEX(Reference!$C:$C,MATCH(VALUE(LEFT(B2272,(FIND("-",B2272,1)-1))),Reference!$B:$B,0)),INDEX(Reference!$C:$C,MATCH((LEFT(B2272,(FIND("-",B2272,1)-1))),Reference!$B:$B,0))),IFERROR(IF(FIND("-",B2272),"Asset Management",""),""))</f>
        <v>SBU/Facility</v>
      </c>
      <c r="N2272" s="14" t="str">
        <f>_xlfn.IFNA(INDEX(Reference!$M:$N,MATCH($C2272,Reference!$M:$M,0),2),"Exclude")</f>
        <v>Project Proceeds</v>
      </c>
      <c r="O2272" s="14" t="str">
        <f>VLOOKUP(X2272,'Department Detail'!$A$2:$F$5229,5,FALSE)</f>
        <v>Business Services - Business Support &amp; IT</v>
      </c>
      <c r="W2272" s="26"/>
      <c r="X2272">
        <v>4779</v>
      </c>
    </row>
    <row r="2273" spans="2:24" ht="15" thickBot="1" x14ac:dyDescent="0.35">
      <c r="B2273" s="57" t="s">
        <v>1027</v>
      </c>
      <c r="C2273" s="57" t="s">
        <v>191</v>
      </c>
      <c r="D2273" s="193">
        <v>275.7</v>
      </c>
      <c r="F2273" s="76">
        <f>IF(AND(LEFT($C2273,4)&lt;&gt;"8310")*OR(_xlfn.IFNA(MATCH(LEFT($B2273,8),Reference!$E:$E,0),0),(_xlfn.IFNA(MATCH(MID($B2273,5,4),Reference!$E:$E,0),0))),$D2273,)</f>
        <v>0</v>
      </c>
      <c r="G2273" s="76">
        <f t="shared" si="200"/>
        <v>0</v>
      </c>
      <c r="H2273" s="76">
        <f t="shared" si="201"/>
        <v>0</v>
      </c>
      <c r="I2273" s="194">
        <f>IF(AND(F2273=0,G2273=0,H2273=0,_xlfn.IFNA(MATCH(LEFT($B2273,8),Reference!$G:$G,0),0)),0,
IF(AND(F2273=0,G2273=0,H2273=0,_xlfn.IFNA(MATCH(LEFT($B2273,8),Reference!$H:$H,0),0)),$D2273,
IF(AND(F2273=0,G2273=0,H2273=0,_xlfn.IFNA(MATCH(LEFT($C2273,4),Reference!$H:$H,0),0)),$D2273,
IF((AND(F2273=0,G2273=0,H2273=0,(_xlfn.IFNA(MATCH(LEFT($B2273,4),Reference!$H:$H,0),0)))),$D2273,
IF(AND(F2273=0,G2273=0,H2273=0,_xlfn.IFNA(MATCH(MID($B2273,5,4),Reference!$H:$H,0),0),LEFT($C2273,4)&lt;&gt;"8865"),$D2273,0)))))</f>
        <v>275.7</v>
      </c>
      <c r="J2273" s="76">
        <f t="shared" si="202"/>
        <v>0</v>
      </c>
      <c r="K2273" s="76">
        <f t="shared" si="203"/>
        <v>275.7</v>
      </c>
      <c r="L2273" s="76">
        <f t="shared" si="204"/>
        <v>0</v>
      </c>
      <c r="M2273" s="14" t="str">
        <f>IFERROR(IFERROR(INDEX(Reference!$C:$C,MATCH(VALUE(LEFT(B2273,(FIND("-",B2273,1)-1))),Reference!$B:$B,0)),INDEX(Reference!$C:$C,MATCH((LEFT(B2273,(FIND("-",B2273,1)-1))),Reference!$B:$B,0))),IFERROR(IF(FIND("-",B2273),"Asset Management",""),""))</f>
        <v>SBU/Facility</v>
      </c>
      <c r="N2273" s="14" t="str">
        <f>_xlfn.IFNA(INDEX(Reference!$M:$N,MATCH($C2273,Reference!$M:$M,0),2),"Exclude")</f>
        <v>Union Labor</v>
      </c>
      <c r="O2273" s="14" t="str">
        <f>VLOOKUP(X2273,'Department Detail'!$A$2:$F$5229,5,FALSE)</f>
        <v>Business Services - Business Support &amp; IT</v>
      </c>
      <c r="W2273" s="26"/>
      <c r="X2273">
        <v>4779</v>
      </c>
    </row>
    <row r="2274" spans="2:24" ht="15" thickBot="1" x14ac:dyDescent="0.35">
      <c r="B2274" s="57" t="s">
        <v>1028</v>
      </c>
      <c r="C2274" s="57" t="s">
        <v>190</v>
      </c>
      <c r="D2274" s="193">
        <v>11279.186666666666</v>
      </c>
      <c r="F2274" s="76">
        <f>IF(AND(LEFT($C2274,4)&lt;&gt;"8310")*OR(_xlfn.IFNA(MATCH(LEFT($B2274,8),Reference!$E:$E,0),0),(_xlfn.IFNA(MATCH(MID($B2274,5,4),Reference!$E:$E,0),0))),$D2274,)</f>
        <v>0</v>
      </c>
      <c r="G2274" s="76">
        <f t="shared" si="200"/>
        <v>0</v>
      </c>
      <c r="H2274" s="76">
        <f t="shared" si="201"/>
        <v>0</v>
      </c>
      <c r="I2274" s="194">
        <f>IF(AND(F2274=0,G2274=0,H2274=0,_xlfn.IFNA(MATCH(LEFT($B2274,8),Reference!$G:$G,0),0)),0,
IF(AND(F2274=0,G2274=0,H2274=0,_xlfn.IFNA(MATCH(LEFT($B2274,8),Reference!$H:$H,0),0)),$D2274,
IF(AND(F2274=0,G2274=0,H2274=0,_xlfn.IFNA(MATCH(LEFT($C2274,4),Reference!$H:$H,0),0)),$D2274,
IF((AND(F2274=0,G2274=0,H2274=0,(_xlfn.IFNA(MATCH(LEFT($B2274,4),Reference!$H:$H,0),0)))),$D2274,
IF(AND(F2274=0,G2274=0,H2274=0,_xlfn.IFNA(MATCH(MID($B2274,5,4),Reference!$H:$H,0),0),LEFT($C2274,4)&lt;&gt;"8865"),$D2274,0)))))</f>
        <v>11279.186666666666</v>
      </c>
      <c r="J2274" s="76">
        <f t="shared" si="202"/>
        <v>0</v>
      </c>
      <c r="K2274" s="76">
        <f t="shared" si="203"/>
        <v>11279.186666666666</v>
      </c>
      <c r="L2274" s="76">
        <f t="shared" si="204"/>
        <v>0</v>
      </c>
      <c r="M2274" s="14" t="str">
        <f>IFERROR(IFERROR(INDEX(Reference!$C:$C,MATCH(VALUE(LEFT(B2274,(FIND("-",B2274,1)-1))),Reference!$B:$B,0)),INDEX(Reference!$C:$C,MATCH((LEFT(B2274,(FIND("-",B2274,1)-1))),Reference!$B:$B,0))),IFERROR(IF(FIND("-",B2274),"Asset Management",""),""))</f>
        <v>SBU/Facility</v>
      </c>
      <c r="N2274" s="14" t="str">
        <f>_xlfn.IFNA(INDEX(Reference!$M:$N,MATCH($C2274,Reference!$M:$M,0),2),"Exclude")</f>
        <v>Nonlabor</v>
      </c>
      <c r="O2274" s="14" t="str">
        <f>VLOOKUP(X2274,'Department Detail'!$A$2:$F$5229,5,FALSE)</f>
        <v>Business Services - Business Support &amp; IT</v>
      </c>
      <c r="W2274" s="26"/>
      <c r="X2274">
        <v>4779</v>
      </c>
    </row>
    <row r="2275" spans="2:24" ht="15" thickBot="1" x14ac:dyDescent="0.35">
      <c r="B2275" s="57" t="s">
        <v>1028</v>
      </c>
      <c r="C2275" s="57" t="s">
        <v>186</v>
      </c>
      <c r="D2275" s="193">
        <v>303.68</v>
      </c>
      <c r="F2275" s="76">
        <f>IF(AND(LEFT($C2275,4)&lt;&gt;"8310")*OR(_xlfn.IFNA(MATCH(LEFT($B2275,8),Reference!$E:$E,0),0),(_xlfn.IFNA(MATCH(MID($B2275,5,4),Reference!$E:$E,0),0))),$D2275,)</f>
        <v>0</v>
      </c>
      <c r="G2275" s="76">
        <f t="shared" si="200"/>
        <v>0</v>
      </c>
      <c r="H2275" s="76">
        <f t="shared" si="201"/>
        <v>0</v>
      </c>
      <c r="I2275" s="194">
        <f>IF(AND(F2275=0,G2275=0,H2275=0,_xlfn.IFNA(MATCH(LEFT($B2275,8),Reference!$G:$G,0),0)),0,
IF(AND(F2275=0,G2275=0,H2275=0,_xlfn.IFNA(MATCH(LEFT($B2275,8),Reference!$H:$H,0),0)),$D2275,
IF(AND(F2275=0,G2275=0,H2275=0,_xlfn.IFNA(MATCH(LEFT($C2275,4),Reference!$H:$H,0),0)),$D2275,
IF((AND(F2275=0,G2275=0,H2275=0,(_xlfn.IFNA(MATCH(LEFT($B2275,4),Reference!$H:$H,0),0)))),$D2275,
IF(AND(F2275=0,G2275=0,H2275=0,_xlfn.IFNA(MATCH(MID($B2275,5,4),Reference!$H:$H,0),0),LEFT($C2275,4)&lt;&gt;"8865"),$D2275,0)))))</f>
        <v>303.68</v>
      </c>
      <c r="J2275" s="76">
        <f t="shared" si="202"/>
        <v>0</v>
      </c>
      <c r="K2275" s="76">
        <f t="shared" si="203"/>
        <v>303.68</v>
      </c>
      <c r="L2275" s="76">
        <f t="shared" si="204"/>
        <v>0</v>
      </c>
      <c r="M2275" s="14" t="str">
        <f>IFERROR(IFERROR(INDEX(Reference!$C:$C,MATCH(VALUE(LEFT(B2275,(FIND("-",B2275,1)-1))),Reference!$B:$B,0)),INDEX(Reference!$C:$C,MATCH((LEFT(B2275,(FIND("-",B2275,1)-1))),Reference!$B:$B,0))),IFERROR(IF(FIND("-",B2275),"Asset Management",""),""))</f>
        <v>SBU/Facility</v>
      </c>
      <c r="N2275" s="14" t="str">
        <f>_xlfn.IFNA(INDEX(Reference!$M:$N,MATCH($C2275,Reference!$M:$M,0),2),"Exclude")</f>
        <v>Union Labor</v>
      </c>
      <c r="O2275" s="14" t="str">
        <f>VLOOKUP(X2275,'Department Detail'!$A$2:$F$5229,5,FALSE)</f>
        <v>Business Services - Business Support &amp; IT</v>
      </c>
      <c r="W2275" s="26"/>
      <c r="X2275">
        <v>4779</v>
      </c>
    </row>
    <row r="2276" spans="2:24" ht="15" thickBot="1" x14ac:dyDescent="0.35">
      <c r="B2276" s="57" t="s">
        <v>1028</v>
      </c>
      <c r="C2276" s="57" t="s">
        <v>197</v>
      </c>
      <c r="D2276" s="193">
        <v>356.78</v>
      </c>
      <c r="F2276" s="76">
        <f>IF(AND(LEFT($C2276,4)&lt;&gt;"8310")*OR(_xlfn.IFNA(MATCH(LEFT($B2276,8),Reference!$E:$E,0),0),(_xlfn.IFNA(MATCH(MID($B2276,5,4),Reference!$E:$E,0),0))),$D2276,)</f>
        <v>0</v>
      </c>
      <c r="G2276" s="76">
        <f t="shared" si="200"/>
        <v>0</v>
      </c>
      <c r="H2276" s="76">
        <f t="shared" si="201"/>
        <v>0</v>
      </c>
      <c r="I2276" s="194">
        <f>IF(AND(F2276=0,G2276=0,H2276=0,_xlfn.IFNA(MATCH(LEFT($B2276,8),Reference!$G:$G,0),0)),0,
IF(AND(F2276=0,G2276=0,H2276=0,_xlfn.IFNA(MATCH(LEFT($B2276,8),Reference!$H:$H,0),0)),$D2276,
IF(AND(F2276=0,G2276=0,H2276=0,_xlfn.IFNA(MATCH(LEFT($C2276,4),Reference!$H:$H,0),0)),$D2276,
IF((AND(F2276=0,G2276=0,H2276=0,(_xlfn.IFNA(MATCH(LEFT($B2276,4),Reference!$H:$H,0),0)))),$D2276,
IF(AND(F2276=0,G2276=0,H2276=0,_xlfn.IFNA(MATCH(MID($B2276,5,4),Reference!$H:$H,0),0),LEFT($C2276,4)&lt;&gt;"8865"),$D2276,0)))))</f>
        <v>356.78</v>
      </c>
      <c r="J2276" s="76">
        <f t="shared" si="202"/>
        <v>0</v>
      </c>
      <c r="K2276" s="76">
        <f t="shared" si="203"/>
        <v>356.78</v>
      </c>
      <c r="L2276" s="76">
        <f t="shared" si="204"/>
        <v>0</v>
      </c>
      <c r="M2276" s="14" t="str">
        <f>IFERROR(IFERROR(INDEX(Reference!$C:$C,MATCH(VALUE(LEFT(B2276,(FIND("-",B2276,1)-1))),Reference!$B:$B,0)),INDEX(Reference!$C:$C,MATCH((LEFT(B2276,(FIND("-",B2276,1)-1))),Reference!$B:$B,0))),IFERROR(IF(FIND("-",B2276),"Asset Management",""),""))</f>
        <v>SBU/Facility</v>
      </c>
      <c r="N2276" s="14" t="str">
        <f>_xlfn.IFNA(INDEX(Reference!$M:$N,MATCH($C2276,Reference!$M:$M,0),2),"Exclude")</f>
        <v>Union Labor</v>
      </c>
      <c r="O2276" s="14" t="str">
        <f>VLOOKUP(X2276,'Department Detail'!$A$2:$F$5229,5,FALSE)</f>
        <v>Business Services - Business Support &amp; IT</v>
      </c>
      <c r="W2276" s="26"/>
      <c r="X2276">
        <v>4779</v>
      </c>
    </row>
    <row r="2277" spans="2:24" ht="15" thickBot="1" x14ac:dyDescent="0.35">
      <c r="B2277" s="57" t="s">
        <v>1028</v>
      </c>
      <c r="C2277" s="57" t="s">
        <v>231</v>
      </c>
      <c r="D2277" s="193">
        <v>20</v>
      </c>
      <c r="F2277" s="76">
        <f>IF(AND(LEFT($C2277,4)&lt;&gt;"8310")*OR(_xlfn.IFNA(MATCH(LEFT($B2277,8),Reference!$E:$E,0),0),(_xlfn.IFNA(MATCH(MID($B2277,5,4),Reference!$E:$E,0),0))),$D2277,)</f>
        <v>0</v>
      </c>
      <c r="G2277" s="76">
        <f t="shared" si="200"/>
        <v>0</v>
      </c>
      <c r="H2277" s="76">
        <f t="shared" si="201"/>
        <v>0</v>
      </c>
      <c r="I2277" s="194">
        <f>IF(AND(F2277=0,G2277=0,H2277=0,_xlfn.IFNA(MATCH(LEFT($B2277,8),Reference!$G:$G,0),0)),0,
IF(AND(F2277=0,G2277=0,H2277=0,_xlfn.IFNA(MATCH(LEFT($B2277,8),Reference!$H:$H,0),0)),$D2277,
IF(AND(F2277=0,G2277=0,H2277=0,_xlfn.IFNA(MATCH(LEFT($C2277,4),Reference!$H:$H,0),0)),$D2277,
IF((AND(F2277=0,G2277=0,H2277=0,(_xlfn.IFNA(MATCH(LEFT($B2277,4),Reference!$H:$H,0),0)))),$D2277,
IF(AND(F2277=0,G2277=0,H2277=0,_xlfn.IFNA(MATCH(MID($B2277,5,4),Reference!$H:$H,0),0),LEFT($C2277,4)&lt;&gt;"8865"),$D2277,0)))))</f>
        <v>20</v>
      </c>
      <c r="J2277" s="76">
        <f t="shared" si="202"/>
        <v>0</v>
      </c>
      <c r="K2277" s="76">
        <f t="shared" si="203"/>
        <v>20</v>
      </c>
      <c r="L2277" s="76">
        <f t="shared" si="204"/>
        <v>0</v>
      </c>
      <c r="M2277" s="14" t="str">
        <f>IFERROR(IFERROR(INDEX(Reference!$C:$C,MATCH(VALUE(LEFT(B2277,(FIND("-",B2277,1)-1))),Reference!$B:$B,0)),INDEX(Reference!$C:$C,MATCH((LEFT(B2277,(FIND("-",B2277,1)-1))),Reference!$B:$B,0))),IFERROR(IF(FIND("-",B2277),"Asset Management",""),""))</f>
        <v>SBU/Facility</v>
      </c>
      <c r="N2277" s="14" t="str">
        <f>_xlfn.IFNA(INDEX(Reference!$M:$N,MATCH($C2277,Reference!$M:$M,0),2),"Exclude")</f>
        <v>Nonlabor</v>
      </c>
      <c r="O2277" s="14" t="str">
        <f>VLOOKUP(X2277,'Department Detail'!$A$2:$F$5229,5,FALSE)</f>
        <v>Business Services - Business Support &amp; IT</v>
      </c>
      <c r="W2277" s="26"/>
      <c r="X2277">
        <v>4779</v>
      </c>
    </row>
    <row r="2278" spans="2:24" ht="15" thickBot="1" x14ac:dyDescent="0.35">
      <c r="B2278" s="57" t="s">
        <v>1028</v>
      </c>
      <c r="C2278" s="57" t="s">
        <v>230</v>
      </c>
      <c r="D2278" s="193">
        <v>71.319999999999993</v>
      </c>
      <c r="F2278" s="76">
        <f>IF(AND(LEFT($C2278,4)&lt;&gt;"8310")*OR(_xlfn.IFNA(MATCH(LEFT($B2278,8),Reference!$E:$E,0),0),(_xlfn.IFNA(MATCH(MID($B2278,5,4),Reference!$E:$E,0),0))),$D2278,)</f>
        <v>0</v>
      </c>
      <c r="G2278" s="76">
        <f t="shared" si="200"/>
        <v>0</v>
      </c>
      <c r="H2278" s="76">
        <f t="shared" si="201"/>
        <v>0</v>
      </c>
      <c r="I2278" s="194">
        <f>IF(AND(F2278=0,G2278=0,H2278=0,_xlfn.IFNA(MATCH(LEFT($B2278,8),Reference!$G:$G,0),0)),0,
IF(AND(F2278=0,G2278=0,H2278=0,_xlfn.IFNA(MATCH(LEFT($B2278,8),Reference!$H:$H,0),0)),$D2278,
IF(AND(F2278=0,G2278=0,H2278=0,_xlfn.IFNA(MATCH(LEFT($C2278,4),Reference!$H:$H,0),0)),$D2278,
IF((AND(F2278=0,G2278=0,H2278=0,(_xlfn.IFNA(MATCH(LEFT($B2278,4),Reference!$H:$H,0),0)))),$D2278,
IF(AND(F2278=0,G2278=0,H2278=0,_xlfn.IFNA(MATCH(MID($B2278,5,4),Reference!$H:$H,0),0),LEFT($C2278,4)&lt;&gt;"8865"),$D2278,0)))))</f>
        <v>71.319999999999993</v>
      </c>
      <c r="J2278" s="76">
        <f t="shared" si="202"/>
        <v>0</v>
      </c>
      <c r="K2278" s="76">
        <f t="shared" si="203"/>
        <v>71.319999999999993</v>
      </c>
      <c r="L2278" s="76">
        <f t="shared" si="204"/>
        <v>0</v>
      </c>
      <c r="M2278" s="14" t="str">
        <f>IFERROR(IFERROR(INDEX(Reference!$C:$C,MATCH(VALUE(LEFT(B2278,(FIND("-",B2278,1)-1))),Reference!$B:$B,0)),INDEX(Reference!$C:$C,MATCH((LEFT(B2278,(FIND("-",B2278,1)-1))),Reference!$B:$B,0))),IFERROR(IF(FIND("-",B2278),"Asset Management",""),""))</f>
        <v>SBU/Facility</v>
      </c>
      <c r="N2278" s="14" t="str">
        <f>_xlfn.IFNA(INDEX(Reference!$M:$N,MATCH($C2278,Reference!$M:$M,0),2),"Exclude")</f>
        <v>Nonlabor</v>
      </c>
      <c r="O2278" s="14" t="str">
        <f>VLOOKUP(X2278,'Department Detail'!$A$2:$F$5229,5,FALSE)</f>
        <v>Business Services - Business Support &amp; IT</v>
      </c>
      <c r="W2278" s="26"/>
      <c r="X2278">
        <v>4779</v>
      </c>
    </row>
    <row r="2279" spans="2:24" ht="15" thickBot="1" x14ac:dyDescent="0.35">
      <c r="B2279" s="57" t="s">
        <v>1028</v>
      </c>
      <c r="C2279" s="57" t="s">
        <v>182</v>
      </c>
      <c r="D2279" s="193">
        <v>257.5</v>
      </c>
      <c r="F2279" s="76">
        <f>IF(AND(LEFT($C2279,4)&lt;&gt;"8310")*OR(_xlfn.IFNA(MATCH(LEFT($B2279,8),Reference!$E:$E,0),0),(_xlfn.IFNA(MATCH(MID($B2279,5,4),Reference!$E:$E,0),0))),$D2279,)</f>
        <v>0</v>
      </c>
      <c r="G2279" s="76">
        <f t="shared" si="200"/>
        <v>0</v>
      </c>
      <c r="H2279" s="76">
        <f t="shared" si="201"/>
        <v>0</v>
      </c>
      <c r="I2279" s="194">
        <f>IF(AND(F2279=0,G2279=0,H2279=0,_xlfn.IFNA(MATCH(LEFT($B2279,8),Reference!$G:$G,0),0)),0,
IF(AND(F2279=0,G2279=0,H2279=0,_xlfn.IFNA(MATCH(LEFT($B2279,8),Reference!$H:$H,0),0)),$D2279,
IF(AND(F2279=0,G2279=0,H2279=0,_xlfn.IFNA(MATCH(LEFT($C2279,4),Reference!$H:$H,0),0)),$D2279,
IF((AND(F2279=0,G2279=0,H2279=0,(_xlfn.IFNA(MATCH(LEFT($B2279,4),Reference!$H:$H,0),0)))),$D2279,
IF(AND(F2279=0,G2279=0,H2279=0,_xlfn.IFNA(MATCH(MID($B2279,5,4),Reference!$H:$H,0),0),LEFT($C2279,4)&lt;&gt;"8865"),$D2279,0)))))</f>
        <v>257.5</v>
      </c>
      <c r="J2279" s="76">
        <f t="shared" si="202"/>
        <v>0</v>
      </c>
      <c r="K2279" s="76">
        <f t="shared" si="203"/>
        <v>257.5</v>
      </c>
      <c r="L2279" s="76">
        <f t="shared" si="204"/>
        <v>0</v>
      </c>
      <c r="M2279" s="14" t="str">
        <f>IFERROR(IFERROR(INDEX(Reference!$C:$C,MATCH(VALUE(LEFT(B2279,(FIND("-",B2279,1)-1))),Reference!$B:$B,0)),INDEX(Reference!$C:$C,MATCH((LEFT(B2279,(FIND("-",B2279,1)-1))),Reference!$B:$B,0))),IFERROR(IF(FIND("-",B2279),"Asset Management",""),""))</f>
        <v>SBU/Facility</v>
      </c>
      <c r="N2279" s="14" t="str">
        <f>_xlfn.IFNA(INDEX(Reference!$M:$N,MATCH($C2279,Reference!$M:$M,0),2),"Exclude")</f>
        <v>Nonlabor</v>
      </c>
      <c r="O2279" s="14" t="str">
        <f>VLOOKUP(X2279,'Department Detail'!$A$2:$F$5229,5,FALSE)</f>
        <v>Business Services - Business Support &amp; IT</v>
      </c>
      <c r="W2279" s="26"/>
      <c r="X2279">
        <v>4779</v>
      </c>
    </row>
    <row r="2280" spans="2:24" ht="15" thickBot="1" x14ac:dyDescent="0.35">
      <c r="B2280" s="57" t="s">
        <v>1028</v>
      </c>
      <c r="C2280" s="57" t="s">
        <v>191</v>
      </c>
      <c r="D2280" s="193">
        <v>199.29</v>
      </c>
      <c r="F2280" s="76">
        <f>IF(AND(LEFT($C2280,4)&lt;&gt;"8310")*OR(_xlfn.IFNA(MATCH(LEFT($B2280,8),Reference!$E:$E,0),0),(_xlfn.IFNA(MATCH(MID($B2280,5,4),Reference!$E:$E,0),0))),$D2280,)</f>
        <v>0</v>
      </c>
      <c r="G2280" s="76">
        <f t="shared" si="200"/>
        <v>0</v>
      </c>
      <c r="H2280" s="76">
        <f t="shared" si="201"/>
        <v>0</v>
      </c>
      <c r="I2280" s="194">
        <f>IF(AND(F2280=0,G2280=0,H2280=0,_xlfn.IFNA(MATCH(LEFT($B2280,8),Reference!$G:$G,0),0)),0,
IF(AND(F2280=0,G2280=0,H2280=0,_xlfn.IFNA(MATCH(LEFT($B2280,8),Reference!$H:$H,0),0)),$D2280,
IF(AND(F2280=0,G2280=0,H2280=0,_xlfn.IFNA(MATCH(LEFT($C2280,4),Reference!$H:$H,0),0)),$D2280,
IF((AND(F2280=0,G2280=0,H2280=0,(_xlfn.IFNA(MATCH(LEFT($B2280,4),Reference!$H:$H,0),0)))),$D2280,
IF(AND(F2280=0,G2280=0,H2280=0,_xlfn.IFNA(MATCH(MID($B2280,5,4),Reference!$H:$H,0),0),LEFT($C2280,4)&lt;&gt;"8865"),$D2280,0)))))</f>
        <v>199.29</v>
      </c>
      <c r="J2280" s="76">
        <f t="shared" si="202"/>
        <v>0</v>
      </c>
      <c r="K2280" s="76">
        <f t="shared" si="203"/>
        <v>199.29</v>
      </c>
      <c r="L2280" s="76">
        <f t="shared" si="204"/>
        <v>0</v>
      </c>
      <c r="M2280" s="14" t="str">
        <f>IFERROR(IFERROR(INDEX(Reference!$C:$C,MATCH(VALUE(LEFT(B2280,(FIND("-",B2280,1)-1))),Reference!$B:$B,0)),INDEX(Reference!$C:$C,MATCH((LEFT(B2280,(FIND("-",B2280,1)-1))),Reference!$B:$B,0))),IFERROR(IF(FIND("-",B2280),"Asset Management",""),""))</f>
        <v>SBU/Facility</v>
      </c>
      <c r="N2280" s="14" t="str">
        <f>_xlfn.IFNA(INDEX(Reference!$M:$N,MATCH($C2280,Reference!$M:$M,0),2),"Exclude")</f>
        <v>Union Labor</v>
      </c>
      <c r="O2280" s="14" t="str">
        <f>VLOOKUP(X2280,'Department Detail'!$A$2:$F$5229,5,FALSE)</f>
        <v>Business Services - Business Support &amp; IT</v>
      </c>
      <c r="W2280" s="26"/>
      <c r="X2280">
        <v>4779</v>
      </c>
    </row>
    <row r="2281" spans="2:24" ht="15" thickBot="1" x14ac:dyDescent="0.35">
      <c r="B2281" s="57" t="s">
        <v>1029</v>
      </c>
      <c r="C2281" s="57" t="s">
        <v>190</v>
      </c>
      <c r="D2281" s="193">
        <v>324731.6766666667</v>
      </c>
      <c r="F2281" s="76">
        <f>IF(AND(LEFT($C2281,4)&lt;&gt;"8310")*OR(_xlfn.IFNA(MATCH(LEFT($B2281,8),Reference!$E:$E,0),0),(_xlfn.IFNA(MATCH(MID($B2281,5,4),Reference!$E:$E,0),0))),$D2281,)</f>
        <v>0</v>
      </c>
      <c r="G2281" s="76">
        <f t="shared" si="200"/>
        <v>0</v>
      </c>
      <c r="H2281" s="76">
        <f t="shared" si="201"/>
        <v>0</v>
      </c>
      <c r="I2281" s="194">
        <f>IF(AND(F2281=0,G2281=0,H2281=0,_xlfn.IFNA(MATCH(LEFT($B2281,8),Reference!$G:$G,0),0)),0,
IF(AND(F2281=0,G2281=0,H2281=0,_xlfn.IFNA(MATCH(LEFT($B2281,8),Reference!$H:$H,0),0)),$D2281,
IF(AND(F2281=0,G2281=0,H2281=0,_xlfn.IFNA(MATCH(LEFT($C2281,4),Reference!$H:$H,0),0)),$D2281,
IF((AND(F2281=0,G2281=0,H2281=0,(_xlfn.IFNA(MATCH(LEFT($B2281,4),Reference!$H:$H,0),0)))),$D2281,
IF(AND(F2281=0,G2281=0,H2281=0,_xlfn.IFNA(MATCH(MID($B2281,5,4),Reference!$H:$H,0),0),LEFT($C2281,4)&lt;&gt;"8865"),$D2281,0)))))</f>
        <v>324731.6766666667</v>
      </c>
      <c r="J2281" s="76">
        <f t="shared" si="202"/>
        <v>0</v>
      </c>
      <c r="K2281" s="76">
        <f t="shared" si="203"/>
        <v>324731.6766666667</v>
      </c>
      <c r="L2281" s="76">
        <f t="shared" si="204"/>
        <v>0</v>
      </c>
      <c r="M2281" s="14" t="str">
        <f>IFERROR(IFERROR(INDEX(Reference!$C:$C,MATCH(VALUE(LEFT(B2281,(FIND("-",B2281,1)-1))),Reference!$B:$B,0)),INDEX(Reference!$C:$C,MATCH((LEFT(B2281,(FIND("-",B2281,1)-1))),Reference!$B:$B,0))),IFERROR(IF(FIND("-",B2281),"Asset Management",""),""))</f>
        <v>SBU/Facility</v>
      </c>
      <c r="N2281" s="14" t="str">
        <f>_xlfn.IFNA(INDEX(Reference!$M:$N,MATCH($C2281,Reference!$M:$M,0),2),"Exclude")</f>
        <v>Nonlabor</v>
      </c>
      <c r="O2281" s="14" t="str">
        <f>VLOOKUP(X2281,'Department Detail'!$A$2:$F$5229,5,FALSE)</f>
        <v>Business Services - Business Support &amp; IT</v>
      </c>
      <c r="W2281" s="26"/>
      <c r="X2281">
        <v>4779</v>
      </c>
    </row>
    <row r="2282" spans="2:24" ht="15" thickBot="1" x14ac:dyDescent="0.35">
      <c r="B2282" s="57" t="s">
        <v>1029</v>
      </c>
      <c r="C2282" s="57" t="s">
        <v>186</v>
      </c>
      <c r="D2282" s="193">
        <v>325.60000000000002</v>
      </c>
      <c r="F2282" s="76">
        <f>IF(AND(LEFT($C2282,4)&lt;&gt;"8310")*OR(_xlfn.IFNA(MATCH(LEFT($B2282,8),Reference!$E:$E,0),0),(_xlfn.IFNA(MATCH(MID($B2282,5,4),Reference!$E:$E,0),0))),$D2282,)</f>
        <v>0</v>
      </c>
      <c r="G2282" s="76">
        <f t="shared" si="200"/>
        <v>0</v>
      </c>
      <c r="H2282" s="76">
        <f t="shared" si="201"/>
        <v>0</v>
      </c>
      <c r="I2282" s="194">
        <f>IF(AND(F2282=0,G2282=0,H2282=0,_xlfn.IFNA(MATCH(LEFT($B2282,8),Reference!$G:$G,0),0)),0,
IF(AND(F2282=0,G2282=0,H2282=0,_xlfn.IFNA(MATCH(LEFT($B2282,8),Reference!$H:$H,0),0)),$D2282,
IF(AND(F2282=0,G2282=0,H2282=0,_xlfn.IFNA(MATCH(LEFT($C2282,4),Reference!$H:$H,0),0)),$D2282,
IF((AND(F2282=0,G2282=0,H2282=0,(_xlfn.IFNA(MATCH(LEFT($B2282,4),Reference!$H:$H,0),0)))),$D2282,
IF(AND(F2282=0,G2282=0,H2282=0,_xlfn.IFNA(MATCH(MID($B2282,5,4),Reference!$H:$H,0),0),LEFT($C2282,4)&lt;&gt;"8865"),$D2282,0)))))</f>
        <v>325.60000000000002</v>
      </c>
      <c r="J2282" s="76">
        <f t="shared" si="202"/>
        <v>0</v>
      </c>
      <c r="K2282" s="76">
        <f t="shared" si="203"/>
        <v>325.60000000000002</v>
      </c>
      <c r="L2282" s="76">
        <f t="shared" si="204"/>
        <v>0</v>
      </c>
      <c r="M2282" s="14" t="str">
        <f>IFERROR(IFERROR(INDEX(Reference!$C:$C,MATCH(VALUE(LEFT(B2282,(FIND("-",B2282,1)-1))),Reference!$B:$B,0)),INDEX(Reference!$C:$C,MATCH((LEFT(B2282,(FIND("-",B2282,1)-1))),Reference!$B:$B,0))),IFERROR(IF(FIND("-",B2282),"Asset Management",""),""))</f>
        <v>SBU/Facility</v>
      </c>
      <c r="N2282" s="14" t="str">
        <f>_xlfn.IFNA(INDEX(Reference!$M:$N,MATCH($C2282,Reference!$M:$M,0),2),"Exclude")</f>
        <v>Union Labor</v>
      </c>
      <c r="O2282" s="14" t="str">
        <f>VLOOKUP(X2282,'Department Detail'!$A$2:$F$5229,5,FALSE)</f>
        <v>Business Services - Business Support &amp; IT</v>
      </c>
      <c r="W2282" s="26"/>
      <c r="X2282">
        <v>4779</v>
      </c>
    </row>
    <row r="2283" spans="2:24" ht="15" thickBot="1" x14ac:dyDescent="0.35">
      <c r="B2283" s="57" t="s">
        <v>1029</v>
      </c>
      <c r="C2283" s="57" t="s">
        <v>197</v>
      </c>
      <c r="D2283" s="193">
        <v>5.25</v>
      </c>
      <c r="F2283" s="76">
        <f>IF(AND(LEFT($C2283,4)&lt;&gt;"8310")*OR(_xlfn.IFNA(MATCH(LEFT($B2283,8),Reference!$E:$E,0),0),(_xlfn.IFNA(MATCH(MID($B2283,5,4),Reference!$E:$E,0),0))),$D2283,)</f>
        <v>0</v>
      </c>
      <c r="G2283" s="76">
        <f t="shared" si="200"/>
        <v>0</v>
      </c>
      <c r="H2283" s="76">
        <f t="shared" si="201"/>
        <v>0</v>
      </c>
      <c r="I2283" s="194">
        <f>IF(AND(F2283=0,G2283=0,H2283=0,_xlfn.IFNA(MATCH(LEFT($B2283,8),Reference!$G:$G,0),0)),0,
IF(AND(F2283=0,G2283=0,H2283=0,_xlfn.IFNA(MATCH(LEFT($B2283,8),Reference!$H:$H,0),0)),$D2283,
IF(AND(F2283=0,G2283=0,H2283=0,_xlfn.IFNA(MATCH(LEFT($C2283,4),Reference!$H:$H,0),0)),$D2283,
IF((AND(F2283=0,G2283=0,H2283=0,(_xlfn.IFNA(MATCH(LEFT($B2283,4),Reference!$H:$H,0),0)))),$D2283,
IF(AND(F2283=0,G2283=0,H2283=0,_xlfn.IFNA(MATCH(MID($B2283,5,4),Reference!$H:$H,0),0),LEFT($C2283,4)&lt;&gt;"8865"),$D2283,0)))))</f>
        <v>5.25</v>
      </c>
      <c r="J2283" s="76">
        <f t="shared" si="202"/>
        <v>0</v>
      </c>
      <c r="K2283" s="76">
        <f t="shared" si="203"/>
        <v>5.25</v>
      </c>
      <c r="L2283" s="76">
        <f t="shared" si="204"/>
        <v>0</v>
      </c>
      <c r="M2283" s="14" t="str">
        <f>IFERROR(IFERROR(INDEX(Reference!$C:$C,MATCH(VALUE(LEFT(B2283,(FIND("-",B2283,1)-1))),Reference!$B:$B,0)),INDEX(Reference!$C:$C,MATCH((LEFT(B2283,(FIND("-",B2283,1)-1))),Reference!$B:$B,0))),IFERROR(IF(FIND("-",B2283),"Asset Management",""),""))</f>
        <v>SBU/Facility</v>
      </c>
      <c r="N2283" s="14" t="str">
        <f>_xlfn.IFNA(INDEX(Reference!$M:$N,MATCH($C2283,Reference!$M:$M,0),2),"Exclude")</f>
        <v>Union Labor</v>
      </c>
      <c r="O2283" s="14" t="str">
        <f>VLOOKUP(X2283,'Department Detail'!$A$2:$F$5229,5,FALSE)</f>
        <v>Business Services - Business Support &amp; IT</v>
      </c>
      <c r="W2283" s="26"/>
      <c r="X2283">
        <v>4779</v>
      </c>
    </row>
    <row r="2284" spans="2:24" ht="15" thickBot="1" x14ac:dyDescent="0.35">
      <c r="B2284" s="57" t="s">
        <v>1029</v>
      </c>
      <c r="C2284" s="57" t="s">
        <v>231</v>
      </c>
      <c r="D2284" s="193">
        <v>40</v>
      </c>
      <c r="F2284" s="76">
        <f>IF(AND(LEFT($C2284,4)&lt;&gt;"8310")*OR(_xlfn.IFNA(MATCH(LEFT($B2284,8),Reference!$E:$E,0),0),(_xlfn.IFNA(MATCH(MID($B2284,5,4),Reference!$E:$E,0),0))),$D2284,)</f>
        <v>0</v>
      </c>
      <c r="G2284" s="76">
        <f t="shared" si="200"/>
        <v>0</v>
      </c>
      <c r="H2284" s="76">
        <f t="shared" si="201"/>
        <v>0</v>
      </c>
      <c r="I2284" s="194">
        <f>IF(AND(F2284=0,G2284=0,H2284=0,_xlfn.IFNA(MATCH(LEFT($B2284,8),Reference!$G:$G,0),0)),0,
IF(AND(F2284=0,G2284=0,H2284=0,_xlfn.IFNA(MATCH(LEFT($B2284,8),Reference!$H:$H,0),0)),$D2284,
IF(AND(F2284=0,G2284=0,H2284=0,_xlfn.IFNA(MATCH(LEFT($C2284,4),Reference!$H:$H,0),0)),$D2284,
IF((AND(F2284=0,G2284=0,H2284=0,(_xlfn.IFNA(MATCH(LEFT($B2284,4),Reference!$H:$H,0),0)))),$D2284,
IF(AND(F2284=0,G2284=0,H2284=0,_xlfn.IFNA(MATCH(MID($B2284,5,4),Reference!$H:$H,0),0),LEFT($C2284,4)&lt;&gt;"8865"),$D2284,0)))))</f>
        <v>40</v>
      </c>
      <c r="J2284" s="76">
        <f t="shared" si="202"/>
        <v>0</v>
      </c>
      <c r="K2284" s="76">
        <f t="shared" si="203"/>
        <v>40</v>
      </c>
      <c r="L2284" s="76">
        <f t="shared" si="204"/>
        <v>0</v>
      </c>
      <c r="M2284" s="14" t="str">
        <f>IFERROR(IFERROR(INDEX(Reference!$C:$C,MATCH(VALUE(LEFT(B2284,(FIND("-",B2284,1)-1))),Reference!$B:$B,0)),INDEX(Reference!$C:$C,MATCH((LEFT(B2284,(FIND("-",B2284,1)-1))),Reference!$B:$B,0))),IFERROR(IF(FIND("-",B2284),"Asset Management",""),""))</f>
        <v>SBU/Facility</v>
      </c>
      <c r="N2284" s="14" t="str">
        <f>_xlfn.IFNA(INDEX(Reference!$M:$N,MATCH($C2284,Reference!$M:$M,0),2),"Exclude")</f>
        <v>Nonlabor</v>
      </c>
      <c r="O2284" s="14" t="str">
        <f>VLOOKUP(X2284,'Department Detail'!$A$2:$F$5229,5,FALSE)</f>
        <v>Business Services - Business Support &amp; IT</v>
      </c>
      <c r="W2284" s="26"/>
      <c r="X2284">
        <v>4779</v>
      </c>
    </row>
    <row r="2285" spans="2:24" ht="15" thickBot="1" x14ac:dyDescent="0.35">
      <c r="B2285" s="57" t="s">
        <v>1029</v>
      </c>
      <c r="C2285" s="57" t="s">
        <v>208</v>
      </c>
      <c r="D2285" s="193">
        <v>11562.980000000001</v>
      </c>
      <c r="F2285" s="76">
        <f>IF(AND(LEFT($C2285,4)&lt;&gt;"8310")*OR(_xlfn.IFNA(MATCH(LEFT($B2285,8),Reference!$E:$E,0),0),(_xlfn.IFNA(MATCH(MID($B2285,5,4),Reference!$E:$E,0),0))),$D2285,)</f>
        <v>0</v>
      </c>
      <c r="G2285" s="76">
        <f t="shared" si="200"/>
        <v>0</v>
      </c>
      <c r="H2285" s="76">
        <f t="shared" si="201"/>
        <v>0</v>
      </c>
      <c r="I2285" s="194">
        <f>IF(AND(F2285=0,G2285=0,H2285=0,_xlfn.IFNA(MATCH(LEFT($B2285,8),Reference!$G:$G,0),0)),0,
IF(AND(F2285=0,G2285=0,H2285=0,_xlfn.IFNA(MATCH(LEFT($B2285,8),Reference!$H:$H,0),0)),$D2285,
IF(AND(F2285=0,G2285=0,H2285=0,_xlfn.IFNA(MATCH(LEFT($C2285,4),Reference!$H:$H,0),0)),$D2285,
IF((AND(F2285=0,G2285=0,H2285=0,(_xlfn.IFNA(MATCH(LEFT($B2285,4),Reference!$H:$H,0),0)))),$D2285,
IF(AND(F2285=0,G2285=0,H2285=0,_xlfn.IFNA(MATCH(MID($B2285,5,4),Reference!$H:$H,0),0),LEFT($C2285,4)&lt;&gt;"8865"),$D2285,0)))))</f>
        <v>11562.980000000001</v>
      </c>
      <c r="J2285" s="76">
        <f t="shared" si="202"/>
        <v>0</v>
      </c>
      <c r="K2285" s="76">
        <f t="shared" si="203"/>
        <v>11562.980000000001</v>
      </c>
      <c r="L2285" s="76">
        <f t="shared" si="204"/>
        <v>0</v>
      </c>
      <c r="M2285" s="14" t="str">
        <f>IFERROR(IFERROR(INDEX(Reference!$C:$C,MATCH(VALUE(LEFT(B2285,(FIND("-",B2285,1)-1))),Reference!$B:$B,0)),INDEX(Reference!$C:$C,MATCH((LEFT(B2285,(FIND("-",B2285,1)-1))),Reference!$B:$B,0))),IFERROR(IF(FIND("-",B2285),"Asset Management",""),""))</f>
        <v>SBU/Facility</v>
      </c>
      <c r="N2285" s="14" t="str">
        <f>_xlfn.IFNA(INDEX(Reference!$M:$N,MATCH($C2285,Reference!$M:$M,0),2),"Exclude")</f>
        <v>Inventory</v>
      </c>
      <c r="O2285" s="14" t="str">
        <f>VLOOKUP(X2285,'Department Detail'!$A$2:$F$5229,5,FALSE)</f>
        <v>Business Services - Business Support &amp; IT</v>
      </c>
      <c r="W2285" s="26"/>
      <c r="X2285">
        <v>4779</v>
      </c>
    </row>
    <row r="2286" spans="2:24" ht="15" thickBot="1" x14ac:dyDescent="0.35">
      <c r="B2286" s="57" t="s">
        <v>1029</v>
      </c>
      <c r="C2286" s="57" t="s">
        <v>182</v>
      </c>
      <c r="D2286" s="193">
        <v>3430.2299999999996</v>
      </c>
      <c r="F2286" s="76">
        <f>IF(AND(LEFT($C2286,4)&lt;&gt;"8310")*OR(_xlfn.IFNA(MATCH(LEFT($B2286,8),Reference!$E:$E,0),0),(_xlfn.IFNA(MATCH(MID($B2286,5,4),Reference!$E:$E,0),0))),$D2286,)</f>
        <v>0</v>
      </c>
      <c r="G2286" s="76">
        <f t="shared" si="200"/>
        <v>0</v>
      </c>
      <c r="H2286" s="76">
        <f t="shared" si="201"/>
        <v>0</v>
      </c>
      <c r="I2286" s="194">
        <f>IF(AND(F2286=0,G2286=0,H2286=0,_xlfn.IFNA(MATCH(LEFT($B2286,8),Reference!$G:$G,0),0)),0,
IF(AND(F2286=0,G2286=0,H2286=0,_xlfn.IFNA(MATCH(LEFT($B2286,8),Reference!$H:$H,0),0)),$D2286,
IF(AND(F2286=0,G2286=0,H2286=0,_xlfn.IFNA(MATCH(LEFT($C2286,4),Reference!$H:$H,0),0)),$D2286,
IF((AND(F2286=0,G2286=0,H2286=0,(_xlfn.IFNA(MATCH(LEFT($B2286,4),Reference!$H:$H,0),0)))),$D2286,
IF(AND(F2286=0,G2286=0,H2286=0,_xlfn.IFNA(MATCH(MID($B2286,5,4),Reference!$H:$H,0),0),LEFT($C2286,4)&lt;&gt;"8865"),$D2286,0)))))</f>
        <v>3430.2299999999996</v>
      </c>
      <c r="J2286" s="76">
        <f t="shared" si="202"/>
        <v>0</v>
      </c>
      <c r="K2286" s="76">
        <f t="shared" si="203"/>
        <v>3430.2299999999996</v>
      </c>
      <c r="L2286" s="76">
        <f t="shared" si="204"/>
        <v>0</v>
      </c>
      <c r="M2286" s="14" t="str">
        <f>IFERROR(IFERROR(INDEX(Reference!$C:$C,MATCH(VALUE(LEFT(B2286,(FIND("-",B2286,1)-1))),Reference!$B:$B,0)),INDEX(Reference!$C:$C,MATCH((LEFT(B2286,(FIND("-",B2286,1)-1))),Reference!$B:$B,0))),IFERROR(IF(FIND("-",B2286),"Asset Management",""),""))</f>
        <v>SBU/Facility</v>
      </c>
      <c r="N2286" s="14" t="str">
        <f>_xlfn.IFNA(INDEX(Reference!$M:$N,MATCH($C2286,Reference!$M:$M,0),2),"Exclude")</f>
        <v>Nonlabor</v>
      </c>
      <c r="O2286" s="14" t="str">
        <f>VLOOKUP(X2286,'Department Detail'!$A$2:$F$5229,5,FALSE)</f>
        <v>Business Services - Business Support &amp; IT</v>
      </c>
      <c r="W2286" s="26"/>
      <c r="X2286">
        <v>4779</v>
      </c>
    </row>
    <row r="2287" spans="2:24" ht="15" thickBot="1" x14ac:dyDescent="0.35">
      <c r="B2287" s="57" t="s">
        <v>1029</v>
      </c>
      <c r="C2287" s="57" t="s">
        <v>211</v>
      </c>
      <c r="D2287" s="193">
        <v>-1016.9</v>
      </c>
      <c r="F2287" s="76">
        <f>IF(AND(LEFT($C2287,4)&lt;&gt;"8310")*OR(_xlfn.IFNA(MATCH(LEFT($B2287,8),Reference!$E:$E,0),0),(_xlfn.IFNA(MATCH(MID($B2287,5,4),Reference!$E:$E,0),0))),$D2287,)</f>
        <v>0</v>
      </c>
      <c r="G2287" s="76">
        <f t="shared" si="200"/>
        <v>0</v>
      </c>
      <c r="H2287" s="76">
        <f t="shared" si="201"/>
        <v>0</v>
      </c>
      <c r="I2287" s="194">
        <f>IF(AND(F2287=0,G2287=0,H2287=0,_xlfn.IFNA(MATCH(LEFT($B2287,8),Reference!$G:$G,0),0)),0,
IF(AND(F2287=0,G2287=0,H2287=0,_xlfn.IFNA(MATCH(LEFT($B2287,8),Reference!$H:$H,0),0)),$D2287,
IF(AND(F2287=0,G2287=0,H2287=0,_xlfn.IFNA(MATCH(LEFT($C2287,4),Reference!$H:$H,0),0)),$D2287,
IF((AND(F2287=0,G2287=0,H2287=0,(_xlfn.IFNA(MATCH(LEFT($B2287,4),Reference!$H:$H,0),0)))),$D2287,
IF(AND(F2287=0,G2287=0,H2287=0,_xlfn.IFNA(MATCH(MID($B2287,5,4),Reference!$H:$H,0),0),LEFT($C2287,4)&lt;&gt;"8865"),$D2287,0)))))</f>
        <v>-1016.9</v>
      </c>
      <c r="J2287" s="76">
        <f t="shared" si="202"/>
        <v>0</v>
      </c>
      <c r="K2287" s="76">
        <f t="shared" si="203"/>
        <v>-1016.9</v>
      </c>
      <c r="L2287" s="76">
        <f t="shared" si="204"/>
        <v>0</v>
      </c>
      <c r="M2287" s="14" t="str">
        <f>IFERROR(IFERROR(INDEX(Reference!$C:$C,MATCH(VALUE(LEFT(B2287,(FIND("-",B2287,1)-1))),Reference!$B:$B,0)),INDEX(Reference!$C:$C,MATCH((LEFT(B2287,(FIND("-",B2287,1)-1))),Reference!$B:$B,0))),IFERROR(IF(FIND("-",B2287),"Asset Management",""),""))</f>
        <v>SBU/Facility</v>
      </c>
      <c r="N2287" s="14" t="str">
        <f>_xlfn.IFNA(INDEX(Reference!$M:$N,MATCH($C2287,Reference!$M:$M,0),2),"Exclude")</f>
        <v>Inventory</v>
      </c>
      <c r="O2287" s="14" t="str">
        <f>VLOOKUP(X2287,'Department Detail'!$A$2:$F$5229,5,FALSE)</f>
        <v>Business Services - Business Support &amp; IT</v>
      </c>
      <c r="W2287" s="26"/>
      <c r="X2287">
        <v>4779</v>
      </c>
    </row>
    <row r="2288" spans="2:24" ht="15" thickBot="1" x14ac:dyDescent="0.35">
      <c r="B2288" s="57" t="s">
        <v>1029</v>
      </c>
      <c r="C2288" s="57" t="s">
        <v>191</v>
      </c>
      <c r="D2288" s="193">
        <v>334.96</v>
      </c>
      <c r="F2288" s="76">
        <f>IF(AND(LEFT($C2288,4)&lt;&gt;"8310")*OR(_xlfn.IFNA(MATCH(LEFT($B2288,8),Reference!$E:$E,0),0),(_xlfn.IFNA(MATCH(MID($B2288,5,4),Reference!$E:$E,0),0))),$D2288,)</f>
        <v>0</v>
      </c>
      <c r="G2288" s="76">
        <f t="shared" si="200"/>
        <v>0</v>
      </c>
      <c r="H2288" s="76">
        <f t="shared" si="201"/>
        <v>0</v>
      </c>
      <c r="I2288" s="194">
        <f>IF(AND(F2288=0,G2288=0,H2288=0,_xlfn.IFNA(MATCH(LEFT($B2288,8),Reference!$G:$G,0),0)),0,
IF(AND(F2288=0,G2288=0,H2288=0,_xlfn.IFNA(MATCH(LEFT($B2288,8),Reference!$H:$H,0),0)),$D2288,
IF(AND(F2288=0,G2288=0,H2288=0,_xlfn.IFNA(MATCH(LEFT($C2288,4),Reference!$H:$H,0),0)),$D2288,
IF((AND(F2288=0,G2288=0,H2288=0,(_xlfn.IFNA(MATCH(LEFT($B2288,4),Reference!$H:$H,0),0)))),$D2288,
IF(AND(F2288=0,G2288=0,H2288=0,_xlfn.IFNA(MATCH(MID($B2288,5,4),Reference!$H:$H,0),0),LEFT($C2288,4)&lt;&gt;"8865"),$D2288,0)))))</f>
        <v>334.96</v>
      </c>
      <c r="J2288" s="76">
        <f t="shared" si="202"/>
        <v>0</v>
      </c>
      <c r="K2288" s="76">
        <f t="shared" si="203"/>
        <v>334.96</v>
      </c>
      <c r="L2288" s="76">
        <f t="shared" si="204"/>
        <v>0</v>
      </c>
      <c r="M2288" s="14" t="str">
        <f>IFERROR(IFERROR(INDEX(Reference!$C:$C,MATCH(VALUE(LEFT(B2288,(FIND("-",B2288,1)-1))),Reference!$B:$B,0)),INDEX(Reference!$C:$C,MATCH((LEFT(B2288,(FIND("-",B2288,1)-1))),Reference!$B:$B,0))),IFERROR(IF(FIND("-",B2288),"Asset Management",""),""))</f>
        <v>SBU/Facility</v>
      </c>
      <c r="N2288" s="14" t="str">
        <f>_xlfn.IFNA(INDEX(Reference!$M:$N,MATCH($C2288,Reference!$M:$M,0),2),"Exclude")</f>
        <v>Union Labor</v>
      </c>
      <c r="O2288" s="14" t="str">
        <f>VLOOKUP(X2288,'Department Detail'!$A$2:$F$5229,5,FALSE)</f>
        <v>Business Services - Business Support &amp; IT</v>
      </c>
      <c r="W2288" s="26"/>
      <c r="X2288">
        <v>4779</v>
      </c>
    </row>
    <row r="2289" spans="2:24" ht="15" thickBot="1" x14ac:dyDescent="0.35">
      <c r="B2289" s="57" t="s">
        <v>1030</v>
      </c>
      <c r="C2289" s="57" t="s">
        <v>190</v>
      </c>
      <c r="D2289" s="193">
        <v>6236.9</v>
      </c>
      <c r="F2289" s="76">
        <f>IF(AND(LEFT($C2289,4)&lt;&gt;"8310")*OR(_xlfn.IFNA(MATCH(LEFT($B2289,8),Reference!$E:$E,0),0),(_xlfn.IFNA(MATCH(MID($B2289,5,4),Reference!$E:$E,0),0))),$D2289,)</f>
        <v>0</v>
      </c>
      <c r="G2289" s="76">
        <f t="shared" si="200"/>
        <v>0</v>
      </c>
      <c r="H2289" s="76">
        <f t="shared" si="201"/>
        <v>0</v>
      </c>
      <c r="I2289" s="194">
        <f>IF(AND(F2289=0,G2289=0,H2289=0,_xlfn.IFNA(MATCH(LEFT($B2289,8),Reference!$G:$G,0),0)),0,
IF(AND(F2289=0,G2289=0,H2289=0,_xlfn.IFNA(MATCH(LEFT($B2289,8),Reference!$H:$H,0),0)),$D2289,
IF(AND(F2289=0,G2289=0,H2289=0,_xlfn.IFNA(MATCH(LEFT($C2289,4),Reference!$H:$H,0),0)),$D2289,
IF((AND(F2289=0,G2289=0,H2289=0,(_xlfn.IFNA(MATCH(LEFT($B2289,4),Reference!$H:$H,0),0)))),$D2289,
IF(AND(F2289=0,G2289=0,H2289=0,_xlfn.IFNA(MATCH(MID($B2289,5,4),Reference!$H:$H,0),0),LEFT($C2289,4)&lt;&gt;"8865"),$D2289,0)))))</f>
        <v>6236.9</v>
      </c>
      <c r="J2289" s="76">
        <f t="shared" si="202"/>
        <v>0</v>
      </c>
      <c r="K2289" s="76">
        <f t="shared" si="203"/>
        <v>6236.9</v>
      </c>
      <c r="L2289" s="76">
        <f t="shared" si="204"/>
        <v>0</v>
      </c>
      <c r="M2289" s="14" t="str">
        <f>IFERROR(IFERROR(INDEX(Reference!$C:$C,MATCH(VALUE(LEFT(B2289,(FIND("-",B2289,1)-1))),Reference!$B:$B,0)),INDEX(Reference!$C:$C,MATCH((LEFT(B2289,(FIND("-",B2289,1)-1))),Reference!$B:$B,0))),IFERROR(IF(FIND("-",B2289),"Asset Management",""),""))</f>
        <v>SBU/Facility</v>
      </c>
      <c r="N2289" s="14" t="str">
        <f>_xlfn.IFNA(INDEX(Reference!$M:$N,MATCH($C2289,Reference!$M:$M,0),2),"Exclude")</f>
        <v>Nonlabor</v>
      </c>
      <c r="O2289" s="14" t="str">
        <f>VLOOKUP(X2289,'Department Detail'!$A$2:$F$5229,5,FALSE)</f>
        <v>Business Services - Business Support &amp; IT</v>
      </c>
      <c r="W2289" s="26"/>
      <c r="X2289">
        <v>4779</v>
      </c>
    </row>
    <row r="2290" spans="2:24" ht="15" thickBot="1" x14ac:dyDescent="0.35">
      <c r="B2290" s="57" t="s">
        <v>1030</v>
      </c>
      <c r="C2290" s="57" t="s">
        <v>246</v>
      </c>
      <c r="D2290" s="193">
        <v>61359.343333333338</v>
      </c>
      <c r="F2290" s="76">
        <f>IF(AND(LEFT($C2290,4)&lt;&gt;"8310")*OR(_xlfn.IFNA(MATCH(LEFT($B2290,8),Reference!$E:$E,0),0),(_xlfn.IFNA(MATCH(MID($B2290,5,4),Reference!$E:$E,0),0))),$D2290,)</f>
        <v>0</v>
      </c>
      <c r="G2290" s="76">
        <f t="shared" si="200"/>
        <v>0</v>
      </c>
      <c r="H2290" s="76">
        <f t="shared" si="201"/>
        <v>0</v>
      </c>
      <c r="I2290" s="194">
        <f>IF(AND(F2290=0,G2290=0,H2290=0,_xlfn.IFNA(MATCH(LEFT($B2290,8),Reference!$G:$G,0),0)),0,
IF(AND(F2290=0,G2290=0,H2290=0,_xlfn.IFNA(MATCH(LEFT($B2290,8),Reference!$H:$H,0),0)),$D2290,
IF(AND(F2290=0,G2290=0,H2290=0,_xlfn.IFNA(MATCH(LEFT($C2290,4),Reference!$H:$H,0),0)),$D2290,
IF((AND(F2290=0,G2290=0,H2290=0,(_xlfn.IFNA(MATCH(LEFT($B2290,4),Reference!$H:$H,0),0)))),$D2290,
IF(AND(F2290=0,G2290=0,H2290=0,_xlfn.IFNA(MATCH(MID($B2290,5,4),Reference!$H:$H,0),0),LEFT($C2290,4)&lt;&gt;"8865"),$D2290,0)))))</f>
        <v>61359.343333333338</v>
      </c>
      <c r="J2290" s="76">
        <f t="shared" si="202"/>
        <v>0</v>
      </c>
      <c r="K2290" s="76">
        <f t="shared" si="203"/>
        <v>61359.343333333338</v>
      </c>
      <c r="L2290" s="76">
        <f t="shared" si="204"/>
        <v>0</v>
      </c>
      <c r="M2290" s="14" t="str">
        <f>IFERROR(IFERROR(INDEX(Reference!$C:$C,MATCH(VALUE(LEFT(B2290,(FIND("-",B2290,1)-1))),Reference!$B:$B,0)),INDEX(Reference!$C:$C,MATCH((LEFT(B2290,(FIND("-",B2290,1)-1))),Reference!$B:$B,0))),IFERROR(IF(FIND("-",B2290),"Asset Management",""),""))</f>
        <v>SBU/Facility</v>
      </c>
      <c r="N2290" s="14" t="str">
        <f>_xlfn.IFNA(INDEX(Reference!$M:$N,MATCH($C2290,Reference!$M:$M,0),2),"Exclude")</f>
        <v>Exclude</v>
      </c>
      <c r="O2290" s="14" t="str">
        <f>VLOOKUP(X2290,'Department Detail'!$A$2:$F$5229,5,FALSE)</f>
        <v>Business Services - Business Support &amp; IT</v>
      </c>
      <c r="W2290" s="26"/>
      <c r="X2290">
        <v>4779</v>
      </c>
    </row>
    <row r="2291" spans="2:24" ht="15" thickBot="1" x14ac:dyDescent="0.35">
      <c r="B2291" s="57" t="s">
        <v>1030</v>
      </c>
      <c r="C2291" s="57" t="s">
        <v>248</v>
      </c>
      <c r="D2291" s="193">
        <v>596159.43000000005</v>
      </c>
      <c r="F2291" s="76">
        <f>IF(AND(LEFT($C2291,4)&lt;&gt;"8310")*OR(_xlfn.IFNA(MATCH(LEFT($B2291,8),Reference!$E:$E,0),0),(_xlfn.IFNA(MATCH(MID($B2291,5,4),Reference!$E:$E,0),0))),$D2291,)</f>
        <v>0</v>
      </c>
      <c r="G2291" s="76">
        <f t="shared" si="200"/>
        <v>0</v>
      </c>
      <c r="H2291" s="76">
        <f t="shared" si="201"/>
        <v>0</v>
      </c>
      <c r="I2291" s="194">
        <f>IF(AND(F2291=0,G2291=0,H2291=0,_xlfn.IFNA(MATCH(LEFT($B2291,8),Reference!$G:$G,0),0)),0,
IF(AND(F2291=0,G2291=0,H2291=0,_xlfn.IFNA(MATCH(LEFT($B2291,8),Reference!$H:$H,0),0)),$D2291,
IF(AND(F2291=0,G2291=0,H2291=0,_xlfn.IFNA(MATCH(LEFT($C2291,4),Reference!$H:$H,0),0)),$D2291,
IF((AND(F2291=0,G2291=0,H2291=0,(_xlfn.IFNA(MATCH(LEFT($B2291,4),Reference!$H:$H,0),0)))),$D2291,
IF(AND(F2291=0,G2291=0,H2291=0,_xlfn.IFNA(MATCH(MID($B2291,5,4),Reference!$H:$H,0),0),LEFT($C2291,4)&lt;&gt;"8865"),$D2291,0)))))</f>
        <v>596159.43000000005</v>
      </c>
      <c r="J2291" s="76">
        <f t="shared" si="202"/>
        <v>0</v>
      </c>
      <c r="K2291" s="76">
        <f t="shared" si="203"/>
        <v>596159.43000000005</v>
      </c>
      <c r="L2291" s="76">
        <f t="shared" si="204"/>
        <v>0</v>
      </c>
      <c r="M2291" s="14" t="str">
        <f>IFERROR(IFERROR(INDEX(Reference!$C:$C,MATCH(VALUE(LEFT(B2291,(FIND("-",B2291,1)-1))),Reference!$B:$B,0)),INDEX(Reference!$C:$C,MATCH((LEFT(B2291,(FIND("-",B2291,1)-1))),Reference!$B:$B,0))),IFERROR(IF(FIND("-",B2291),"Asset Management",""),""))</f>
        <v>SBU/Facility</v>
      </c>
      <c r="N2291" s="14" t="str">
        <f>_xlfn.IFNA(INDEX(Reference!$M:$N,MATCH($C2291,Reference!$M:$M,0),2),"Exclude")</f>
        <v>Exclude</v>
      </c>
      <c r="O2291" s="14" t="str">
        <f>VLOOKUP(X2291,'Department Detail'!$A$2:$F$5229,5,FALSE)</f>
        <v>Business Services - Business Support &amp; IT</v>
      </c>
      <c r="W2291" s="26"/>
      <c r="X2291">
        <v>4779</v>
      </c>
    </row>
    <row r="2292" spans="2:24" ht="15" thickBot="1" x14ac:dyDescent="0.35">
      <c r="B2292" s="57" t="s">
        <v>1030</v>
      </c>
      <c r="C2292" s="57" t="s">
        <v>249</v>
      </c>
      <c r="D2292" s="193">
        <v>4686.6066666666666</v>
      </c>
      <c r="F2292" s="76">
        <f>IF(AND(LEFT($C2292,4)&lt;&gt;"8310")*OR(_xlfn.IFNA(MATCH(LEFT($B2292,8),Reference!$E:$E,0),0),(_xlfn.IFNA(MATCH(MID($B2292,5,4),Reference!$E:$E,0),0))),$D2292,)</f>
        <v>0</v>
      </c>
      <c r="G2292" s="76">
        <f t="shared" si="200"/>
        <v>0</v>
      </c>
      <c r="H2292" s="76">
        <f t="shared" si="201"/>
        <v>0</v>
      </c>
      <c r="I2292" s="194">
        <f>IF(AND(F2292=0,G2292=0,H2292=0,_xlfn.IFNA(MATCH(LEFT($B2292,8),Reference!$G:$G,0),0)),0,
IF(AND(F2292=0,G2292=0,H2292=0,_xlfn.IFNA(MATCH(LEFT($B2292,8),Reference!$H:$H,0),0)),$D2292,
IF(AND(F2292=0,G2292=0,H2292=0,_xlfn.IFNA(MATCH(LEFT($C2292,4),Reference!$H:$H,0),0)),$D2292,
IF((AND(F2292=0,G2292=0,H2292=0,(_xlfn.IFNA(MATCH(LEFT($B2292,4),Reference!$H:$H,0),0)))),$D2292,
IF(AND(F2292=0,G2292=0,H2292=0,_xlfn.IFNA(MATCH(MID($B2292,5,4),Reference!$H:$H,0),0),LEFT($C2292,4)&lt;&gt;"8865"),$D2292,0)))))</f>
        <v>4686.6066666666666</v>
      </c>
      <c r="J2292" s="76">
        <f t="shared" si="202"/>
        <v>0</v>
      </c>
      <c r="K2292" s="76">
        <f t="shared" si="203"/>
        <v>4686.6066666666666</v>
      </c>
      <c r="L2292" s="76">
        <f t="shared" si="204"/>
        <v>0</v>
      </c>
      <c r="M2292" s="14" t="str">
        <f>IFERROR(IFERROR(INDEX(Reference!$C:$C,MATCH(VALUE(LEFT(B2292,(FIND("-",B2292,1)-1))),Reference!$B:$B,0)),INDEX(Reference!$C:$C,MATCH((LEFT(B2292,(FIND("-",B2292,1)-1))),Reference!$B:$B,0))),IFERROR(IF(FIND("-",B2292),"Asset Management",""),""))</f>
        <v>SBU/Facility</v>
      </c>
      <c r="N2292" s="14" t="str">
        <f>_xlfn.IFNA(INDEX(Reference!$M:$N,MATCH($C2292,Reference!$M:$M,0),2),"Exclude")</f>
        <v>Exclude</v>
      </c>
      <c r="O2292" s="14" t="str">
        <f>VLOOKUP(X2292,'Department Detail'!$A$2:$F$5229,5,FALSE)</f>
        <v>Business Services - Business Support &amp; IT</v>
      </c>
      <c r="W2292" s="26"/>
      <c r="X2292">
        <v>4779</v>
      </c>
    </row>
    <row r="2293" spans="2:24" ht="15" thickBot="1" x14ac:dyDescent="0.35">
      <c r="B2293" s="57" t="s">
        <v>1030</v>
      </c>
      <c r="C2293" s="57" t="s">
        <v>251</v>
      </c>
      <c r="D2293" s="193">
        <v>23077.739999999998</v>
      </c>
      <c r="F2293" s="76">
        <f>IF(AND(LEFT($C2293,4)&lt;&gt;"8310")*OR(_xlfn.IFNA(MATCH(LEFT($B2293,8),Reference!$E:$E,0),0),(_xlfn.IFNA(MATCH(MID($B2293,5,4),Reference!$E:$E,0),0))),$D2293,)</f>
        <v>0</v>
      </c>
      <c r="G2293" s="76">
        <f t="shared" si="200"/>
        <v>0</v>
      </c>
      <c r="H2293" s="76">
        <f t="shared" si="201"/>
        <v>0</v>
      </c>
      <c r="I2293" s="194">
        <f>IF(AND(F2293=0,G2293=0,H2293=0,_xlfn.IFNA(MATCH(LEFT($B2293,8),Reference!$G:$G,0),0)),0,
IF(AND(F2293=0,G2293=0,H2293=0,_xlfn.IFNA(MATCH(LEFT($B2293,8),Reference!$H:$H,0),0)),$D2293,
IF(AND(F2293=0,G2293=0,H2293=0,_xlfn.IFNA(MATCH(LEFT($C2293,4),Reference!$H:$H,0),0)),$D2293,
IF((AND(F2293=0,G2293=0,H2293=0,(_xlfn.IFNA(MATCH(LEFT($B2293,4),Reference!$H:$H,0),0)))),$D2293,
IF(AND(F2293=0,G2293=0,H2293=0,_xlfn.IFNA(MATCH(MID($B2293,5,4),Reference!$H:$H,0),0),LEFT($C2293,4)&lt;&gt;"8865"),$D2293,0)))))</f>
        <v>23077.739999999998</v>
      </c>
      <c r="J2293" s="76">
        <f t="shared" si="202"/>
        <v>0</v>
      </c>
      <c r="K2293" s="76">
        <f t="shared" si="203"/>
        <v>23077.739999999998</v>
      </c>
      <c r="L2293" s="76">
        <f t="shared" si="204"/>
        <v>0</v>
      </c>
      <c r="M2293" s="14" t="str">
        <f>IFERROR(IFERROR(INDEX(Reference!$C:$C,MATCH(VALUE(LEFT(B2293,(FIND("-",B2293,1)-1))),Reference!$B:$B,0)),INDEX(Reference!$C:$C,MATCH((LEFT(B2293,(FIND("-",B2293,1)-1))),Reference!$B:$B,0))),IFERROR(IF(FIND("-",B2293),"Asset Management",""),""))</f>
        <v>SBU/Facility</v>
      </c>
      <c r="N2293" s="14" t="str">
        <f>_xlfn.IFNA(INDEX(Reference!$M:$N,MATCH($C2293,Reference!$M:$M,0),2),"Exclude")</f>
        <v>Exclude</v>
      </c>
      <c r="O2293" s="14" t="str">
        <f>VLOOKUP(X2293,'Department Detail'!$A$2:$F$5229,5,FALSE)</f>
        <v>Business Services - Business Support &amp; IT</v>
      </c>
      <c r="W2293" s="26"/>
      <c r="X2293">
        <v>4779</v>
      </c>
    </row>
    <row r="2294" spans="2:24" ht="15" thickBot="1" x14ac:dyDescent="0.35">
      <c r="B2294" s="57" t="s">
        <v>1030</v>
      </c>
      <c r="C2294" s="57" t="s">
        <v>208</v>
      </c>
      <c r="D2294" s="193">
        <v>9.61</v>
      </c>
      <c r="F2294" s="76">
        <f>IF(AND(LEFT($C2294,4)&lt;&gt;"8310")*OR(_xlfn.IFNA(MATCH(LEFT($B2294,8),Reference!$E:$E,0),0),(_xlfn.IFNA(MATCH(MID($B2294,5,4),Reference!$E:$E,0),0))),$D2294,)</f>
        <v>0</v>
      </c>
      <c r="G2294" s="76">
        <f t="shared" si="200"/>
        <v>0</v>
      </c>
      <c r="H2294" s="76">
        <f t="shared" si="201"/>
        <v>0</v>
      </c>
      <c r="I2294" s="194">
        <f>IF(AND(F2294=0,G2294=0,H2294=0,_xlfn.IFNA(MATCH(LEFT($B2294,8),Reference!$G:$G,0),0)),0,
IF(AND(F2294=0,G2294=0,H2294=0,_xlfn.IFNA(MATCH(LEFT($B2294,8),Reference!$H:$H,0),0)),$D2294,
IF(AND(F2294=0,G2294=0,H2294=0,_xlfn.IFNA(MATCH(LEFT($C2294,4),Reference!$H:$H,0),0)),$D2294,
IF((AND(F2294=0,G2294=0,H2294=0,(_xlfn.IFNA(MATCH(LEFT($B2294,4),Reference!$H:$H,0),0)))),$D2294,
IF(AND(F2294=0,G2294=0,H2294=0,_xlfn.IFNA(MATCH(MID($B2294,5,4),Reference!$H:$H,0),0),LEFT($C2294,4)&lt;&gt;"8865"),$D2294,0)))))</f>
        <v>9.61</v>
      </c>
      <c r="J2294" s="76">
        <f t="shared" si="202"/>
        <v>0</v>
      </c>
      <c r="K2294" s="76">
        <f t="shared" si="203"/>
        <v>9.61</v>
      </c>
      <c r="L2294" s="76">
        <f t="shared" si="204"/>
        <v>0</v>
      </c>
      <c r="M2294" s="14" t="str">
        <f>IFERROR(IFERROR(INDEX(Reference!$C:$C,MATCH(VALUE(LEFT(B2294,(FIND("-",B2294,1)-1))),Reference!$B:$B,0)),INDEX(Reference!$C:$C,MATCH((LEFT(B2294,(FIND("-",B2294,1)-1))),Reference!$B:$B,0))),IFERROR(IF(FIND("-",B2294),"Asset Management",""),""))</f>
        <v>SBU/Facility</v>
      </c>
      <c r="N2294" s="14" t="str">
        <f>_xlfn.IFNA(INDEX(Reference!$M:$N,MATCH($C2294,Reference!$M:$M,0),2),"Exclude")</f>
        <v>Inventory</v>
      </c>
      <c r="O2294" s="14" t="str">
        <f>VLOOKUP(X2294,'Department Detail'!$A$2:$F$5229,5,FALSE)</f>
        <v>Business Services - Business Support &amp; IT</v>
      </c>
      <c r="W2294" s="26"/>
      <c r="X2294">
        <v>4779</v>
      </c>
    </row>
    <row r="2295" spans="2:24" ht="15" thickBot="1" x14ac:dyDescent="0.35">
      <c r="B2295" s="57" t="s">
        <v>1030</v>
      </c>
      <c r="C2295" s="57" t="s">
        <v>260</v>
      </c>
      <c r="D2295" s="193">
        <v>-96.12</v>
      </c>
      <c r="F2295" s="76">
        <f>IF(AND(LEFT($C2295,4)&lt;&gt;"8310")*OR(_xlfn.IFNA(MATCH(LEFT($B2295,8),Reference!$E:$E,0),0),(_xlfn.IFNA(MATCH(MID($B2295,5,4),Reference!$E:$E,0),0))),$D2295,)</f>
        <v>0</v>
      </c>
      <c r="G2295" s="76">
        <f t="shared" si="200"/>
        <v>0</v>
      </c>
      <c r="H2295" s="76">
        <f t="shared" si="201"/>
        <v>0</v>
      </c>
      <c r="I2295" s="194">
        <f>IF(AND(F2295=0,G2295=0,H2295=0,_xlfn.IFNA(MATCH(LEFT($B2295,8),Reference!$G:$G,0),0)),0,
IF(AND(F2295=0,G2295=0,H2295=0,_xlfn.IFNA(MATCH(LEFT($B2295,8),Reference!$H:$H,0),0)),$D2295,
IF(AND(F2295=0,G2295=0,H2295=0,_xlfn.IFNA(MATCH(LEFT($C2295,4),Reference!$H:$H,0),0)),$D2295,
IF((AND(F2295=0,G2295=0,H2295=0,(_xlfn.IFNA(MATCH(LEFT($B2295,4),Reference!$H:$H,0),0)))),$D2295,
IF(AND(F2295=0,G2295=0,H2295=0,_xlfn.IFNA(MATCH(MID($B2295,5,4),Reference!$H:$H,0),0),LEFT($C2295,4)&lt;&gt;"8865"),$D2295,0)))))</f>
        <v>-96.12</v>
      </c>
      <c r="J2295" s="76">
        <f t="shared" si="202"/>
        <v>0</v>
      </c>
      <c r="K2295" s="76">
        <f t="shared" si="203"/>
        <v>-96.12</v>
      </c>
      <c r="L2295" s="76">
        <f t="shared" si="204"/>
        <v>0</v>
      </c>
      <c r="M2295" s="14" t="str">
        <f>IFERROR(IFERROR(INDEX(Reference!$C:$C,MATCH(VALUE(LEFT(B2295,(FIND("-",B2295,1)-1))),Reference!$B:$B,0)),INDEX(Reference!$C:$C,MATCH((LEFT(B2295,(FIND("-",B2295,1)-1))),Reference!$B:$B,0))),IFERROR(IF(FIND("-",B2295),"Asset Management",""),""))</f>
        <v>SBU/Facility</v>
      </c>
      <c r="N2295" s="14" t="str">
        <f>_xlfn.IFNA(INDEX(Reference!$M:$N,MATCH($C2295,Reference!$M:$M,0),2),"Exclude")</f>
        <v>Project Proceeds</v>
      </c>
      <c r="O2295" s="14" t="str">
        <f>VLOOKUP(X2295,'Department Detail'!$A$2:$F$5229,5,FALSE)</f>
        <v>Business Services - Business Support &amp; IT</v>
      </c>
      <c r="W2295" s="26"/>
      <c r="X2295">
        <v>4779</v>
      </c>
    </row>
    <row r="2296" spans="2:24" ht="15" thickBot="1" x14ac:dyDescent="0.35">
      <c r="B2296" s="57" t="s">
        <v>1031</v>
      </c>
      <c r="C2296" s="57" t="s">
        <v>190</v>
      </c>
      <c r="D2296" s="193">
        <v>37185.08666666667</v>
      </c>
      <c r="F2296" s="76">
        <f>IF(AND(LEFT($C2296,4)&lt;&gt;"8310")*OR(_xlfn.IFNA(MATCH(LEFT($B2296,8),Reference!$E:$E,0),0),(_xlfn.IFNA(MATCH(MID($B2296,5,4),Reference!$E:$E,0),0))),$D2296,)</f>
        <v>0</v>
      </c>
      <c r="G2296" s="76">
        <f t="shared" si="200"/>
        <v>0</v>
      </c>
      <c r="H2296" s="76">
        <f t="shared" si="201"/>
        <v>0</v>
      </c>
      <c r="I2296" s="194">
        <f>IF(AND(F2296=0,G2296=0,H2296=0,_xlfn.IFNA(MATCH(LEFT($B2296,8),Reference!$G:$G,0),0)),0,
IF(AND(F2296=0,G2296=0,H2296=0,_xlfn.IFNA(MATCH(LEFT($B2296,8),Reference!$H:$H,0),0)),$D2296,
IF(AND(F2296=0,G2296=0,H2296=0,_xlfn.IFNA(MATCH(LEFT($C2296,4),Reference!$H:$H,0),0)),$D2296,
IF((AND(F2296=0,G2296=0,H2296=0,(_xlfn.IFNA(MATCH(LEFT($B2296,4),Reference!$H:$H,0),0)))),$D2296,
IF(AND(F2296=0,G2296=0,H2296=0,_xlfn.IFNA(MATCH(MID($B2296,5,4),Reference!$H:$H,0),0),LEFT($C2296,4)&lt;&gt;"8865"),$D2296,0)))))</f>
        <v>37185.08666666667</v>
      </c>
      <c r="J2296" s="76">
        <f t="shared" si="202"/>
        <v>0</v>
      </c>
      <c r="K2296" s="76">
        <f t="shared" si="203"/>
        <v>37185.08666666667</v>
      </c>
      <c r="L2296" s="76">
        <f t="shared" si="204"/>
        <v>0</v>
      </c>
      <c r="M2296" s="14" t="str">
        <f>IFERROR(IFERROR(INDEX(Reference!$C:$C,MATCH(VALUE(LEFT(B2296,(FIND("-",B2296,1)-1))),Reference!$B:$B,0)),INDEX(Reference!$C:$C,MATCH((LEFT(B2296,(FIND("-",B2296,1)-1))),Reference!$B:$B,0))),IFERROR(IF(FIND("-",B2296),"Asset Management",""),""))</f>
        <v>SBU/Facility</v>
      </c>
      <c r="N2296" s="14" t="str">
        <f>_xlfn.IFNA(INDEX(Reference!$M:$N,MATCH($C2296,Reference!$M:$M,0),2),"Exclude")</f>
        <v>Nonlabor</v>
      </c>
      <c r="O2296" s="14" t="str">
        <f>VLOOKUP(X2296,'Department Detail'!$A$2:$F$5229,5,FALSE)</f>
        <v>Business Services - Business Support &amp; IT</v>
      </c>
      <c r="W2296" s="26"/>
      <c r="X2296">
        <v>4779</v>
      </c>
    </row>
    <row r="2297" spans="2:24" ht="15" thickBot="1" x14ac:dyDescent="0.35">
      <c r="B2297" s="57" t="s">
        <v>1031</v>
      </c>
      <c r="C2297" s="57" t="s">
        <v>186</v>
      </c>
      <c r="D2297" s="193">
        <v>162.01999999999998</v>
      </c>
      <c r="F2297" s="76">
        <f>IF(AND(LEFT($C2297,4)&lt;&gt;"8310")*OR(_xlfn.IFNA(MATCH(LEFT($B2297,8),Reference!$E:$E,0),0),(_xlfn.IFNA(MATCH(MID($B2297,5,4),Reference!$E:$E,0),0))),$D2297,)</f>
        <v>0</v>
      </c>
      <c r="G2297" s="76">
        <f t="shared" si="200"/>
        <v>0</v>
      </c>
      <c r="H2297" s="76">
        <f t="shared" si="201"/>
        <v>0</v>
      </c>
      <c r="I2297" s="194">
        <f>IF(AND(F2297=0,G2297=0,H2297=0,_xlfn.IFNA(MATCH(LEFT($B2297,8),Reference!$G:$G,0),0)),0,
IF(AND(F2297=0,G2297=0,H2297=0,_xlfn.IFNA(MATCH(LEFT($B2297,8),Reference!$H:$H,0),0)),$D2297,
IF(AND(F2297=0,G2297=0,H2297=0,_xlfn.IFNA(MATCH(LEFT($C2297,4),Reference!$H:$H,0),0)),$D2297,
IF((AND(F2297=0,G2297=0,H2297=0,(_xlfn.IFNA(MATCH(LEFT($B2297,4),Reference!$H:$H,0),0)))),$D2297,
IF(AND(F2297=0,G2297=0,H2297=0,_xlfn.IFNA(MATCH(MID($B2297,5,4),Reference!$H:$H,0),0),LEFT($C2297,4)&lt;&gt;"8865"),$D2297,0)))))</f>
        <v>162.01999999999998</v>
      </c>
      <c r="J2297" s="76">
        <f t="shared" si="202"/>
        <v>0</v>
      </c>
      <c r="K2297" s="76">
        <f t="shared" si="203"/>
        <v>162.01999999999998</v>
      </c>
      <c r="L2297" s="76">
        <f t="shared" si="204"/>
        <v>0</v>
      </c>
      <c r="M2297" s="14" t="str">
        <f>IFERROR(IFERROR(INDEX(Reference!$C:$C,MATCH(VALUE(LEFT(B2297,(FIND("-",B2297,1)-1))),Reference!$B:$B,0)),INDEX(Reference!$C:$C,MATCH((LEFT(B2297,(FIND("-",B2297,1)-1))),Reference!$B:$B,0))),IFERROR(IF(FIND("-",B2297),"Asset Management",""),""))</f>
        <v>SBU/Facility</v>
      </c>
      <c r="N2297" s="14" t="str">
        <f>_xlfn.IFNA(INDEX(Reference!$M:$N,MATCH($C2297,Reference!$M:$M,0),2),"Exclude")</f>
        <v>Union Labor</v>
      </c>
      <c r="O2297" s="14" t="str">
        <f>VLOOKUP(X2297,'Department Detail'!$A$2:$F$5229,5,FALSE)</f>
        <v>Business Services - Business Support &amp; IT</v>
      </c>
      <c r="W2297" s="26"/>
      <c r="X2297">
        <v>4779</v>
      </c>
    </row>
    <row r="2298" spans="2:24" ht="15" thickBot="1" x14ac:dyDescent="0.35">
      <c r="B2298" s="57" t="s">
        <v>1031</v>
      </c>
      <c r="C2298" s="57" t="s">
        <v>182</v>
      </c>
      <c r="D2298" s="193">
        <v>155.13999999999999</v>
      </c>
      <c r="F2298" s="76">
        <f>IF(AND(LEFT($C2298,4)&lt;&gt;"8310")*OR(_xlfn.IFNA(MATCH(LEFT($B2298,8),Reference!$E:$E,0),0),(_xlfn.IFNA(MATCH(MID($B2298,5,4),Reference!$E:$E,0),0))),$D2298,)</f>
        <v>0</v>
      </c>
      <c r="G2298" s="76">
        <f t="shared" si="200"/>
        <v>0</v>
      </c>
      <c r="H2298" s="76">
        <f t="shared" si="201"/>
        <v>0</v>
      </c>
      <c r="I2298" s="194">
        <f>IF(AND(F2298=0,G2298=0,H2298=0,_xlfn.IFNA(MATCH(LEFT($B2298,8),Reference!$G:$G,0),0)),0,
IF(AND(F2298=0,G2298=0,H2298=0,_xlfn.IFNA(MATCH(LEFT($B2298,8),Reference!$H:$H,0),0)),$D2298,
IF(AND(F2298=0,G2298=0,H2298=0,_xlfn.IFNA(MATCH(LEFT($C2298,4),Reference!$H:$H,0),0)),$D2298,
IF((AND(F2298=0,G2298=0,H2298=0,(_xlfn.IFNA(MATCH(LEFT($B2298,4),Reference!$H:$H,0),0)))),$D2298,
IF(AND(F2298=0,G2298=0,H2298=0,_xlfn.IFNA(MATCH(MID($B2298,5,4),Reference!$H:$H,0),0),LEFT($C2298,4)&lt;&gt;"8865"),$D2298,0)))))</f>
        <v>155.13999999999999</v>
      </c>
      <c r="J2298" s="76">
        <f t="shared" si="202"/>
        <v>0</v>
      </c>
      <c r="K2298" s="76">
        <f t="shared" si="203"/>
        <v>155.13999999999999</v>
      </c>
      <c r="L2298" s="76">
        <f t="shared" si="204"/>
        <v>0</v>
      </c>
      <c r="M2298" s="14" t="str">
        <f>IFERROR(IFERROR(INDEX(Reference!$C:$C,MATCH(VALUE(LEFT(B2298,(FIND("-",B2298,1)-1))),Reference!$B:$B,0)),INDEX(Reference!$C:$C,MATCH((LEFT(B2298,(FIND("-",B2298,1)-1))),Reference!$B:$B,0))),IFERROR(IF(FIND("-",B2298),"Asset Management",""),""))</f>
        <v>SBU/Facility</v>
      </c>
      <c r="N2298" s="14" t="str">
        <f>_xlfn.IFNA(INDEX(Reference!$M:$N,MATCH($C2298,Reference!$M:$M,0),2),"Exclude")</f>
        <v>Nonlabor</v>
      </c>
      <c r="O2298" s="14" t="str">
        <f>VLOOKUP(X2298,'Department Detail'!$A$2:$F$5229,5,FALSE)</f>
        <v>Business Services - Business Support &amp; IT</v>
      </c>
      <c r="W2298" s="26"/>
      <c r="X2298">
        <v>4779</v>
      </c>
    </row>
    <row r="2299" spans="2:24" ht="15" thickBot="1" x14ac:dyDescent="0.35">
      <c r="B2299" s="57" t="s">
        <v>1031</v>
      </c>
      <c r="C2299" s="57" t="s">
        <v>191</v>
      </c>
      <c r="D2299" s="193">
        <v>275.7</v>
      </c>
      <c r="F2299" s="76">
        <f>IF(AND(LEFT($C2299,4)&lt;&gt;"8310")*OR(_xlfn.IFNA(MATCH(LEFT($B2299,8),Reference!$E:$E,0),0),(_xlfn.IFNA(MATCH(MID($B2299,5,4),Reference!$E:$E,0),0))),$D2299,)</f>
        <v>0</v>
      </c>
      <c r="G2299" s="76">
        <f t="shared" si="200"/>
        <v>0</v>
      </c>
      <c r="H2299" s="76">
        <f t="shared" si="201"/>
        <v>0</v>
      </c>
      <c r="I2299" s="194">
        <f>IF(AND(F2299=0,G2299=0,H2299=0,_xlfn.IFNA(MATCH(LEFT($B2299,8),Reference!$G:$G,0),0)),0,
IF(AND(F2299=0,G2299=0,H2299=0,_xlfn.IFNA(MATCH(LEFT($B2299,8),Reference!$H:$H,0),0)),$D2299,
IF(AND(F2299=0,G2299=0,H2299=0,_xlfn.IFNA(MATCH(LEFT($C2299,4),Reference!$H:$H,0),0)),$D2299,
IF((AND(F2299=0,G2299=0,H2299=0,(_xlfn.IFNA(MATCH(LEFT($B2299,4),Reference!$H:$H,0),0)))),$D2299,
IF(AND(F2299=0,G2299=0,H2299=0,_xlfn.IFNA(MATCH(MID($B2299,5,4),Reference!$H:$H,0),0),LEFT($C2299,4)&lt;&gt;"8865"),$D2299,0)))))</f>
        <v>275.7</v>
      </c>
      <c r="J2299" s="76">
        <f t="shared" si="202"/>
        <v>0</v>
      </c>
      <c r="K2299" s="76">
        <f t="shared" si="203"/>
        <v>275.7</v>
      </c>
      <c r="L2299" s="76">
        <f t="shared" si="204"/>
        <v>0</v>
      </c>
      <c r="M2299" s="14" t="str">
        <f>IFERROR(IFERROR(INDEX(Reference!$C:$C,MATCH(VALUE(LEFT(B2299,(FIND("-",B2299,1)-1))),Reference!$B:$B,0)),INDEX(Reference!$C:$C,MATCH((LEFT(B2299,(FIND("-",B2299,1)-1))),Reference!$B:$B,0))),IFERROR(IF(FIND("-",B2299),"Asset Management",""),""))</f>
        <v>SBU/Facility</v>
      </c>
      <c r="N2299" s="14" t="str">
        <f>_xlfn.IFNA(INDEX(Reference!$M:$N,MATCH($C2299,Reference!$M:$M,0),2),"Exclude")</f>
        <v>Union Labor</v>
      </c>
      <c r="O2299" s="14" t="str">
        <f>VLOOKUP(X2299,'Department Detail'!$A$2:$F$5229,5,FALSE)</f>
        <v>Business Services - Business Support &amp; IT</v>
      </c>
      <c r="W2299" s="26"/>
      <c r="X2299">
        <v>4779</v>
      </c>
    </row>
    <row r="2300" spans="2:24" ht="15" thickBot="1" x14ac:dyDescent="0.35">
      <c r="B2300" s="57" t="s">
        <v>1032</v>
      </c>
      <c r="C2300" s="57" t="s">
        <v>190</v>
      </c>
      <c r="D2300" s="193">
        <v>209244.85333333333</v>
      </c>
      <c r="F2300" s="76">
        <f>IF(AND(LEFT($C2300,4)&lt;&gt;"8310")*OR(_xlfn.IFNA(MATCH(LEFT($B2300,8),Reference!$E:$E,0),0),(_xlfn.IFNA(MATCH(MID($B2300,5,4),Reference!$E:$E,0),0))),$D2300,)</f>
        <v>0</v>
      </c>
      <c r="G2300" s="76">
        <f t="shared" si="200"/>
        <v>0</v>
      </c>
      <c r="H2300" s="76">
        <f t="shared" si="201"/>
        <v>0</v>
      </c>
      <c r="I2300" s="194">
        <f>IF(AND(F2300=0,G2300=0,H2300=0,_xlfn.IFNA(MATCH(LEFT($B2300,8),Reference!$G:$G,0),0)),0,
IF(AND(F2300=0,G2300=0,H2300=0,_xlfn.IFNA(MATCH(LEFT($B2300,8),Reference!$H:$H,0),0)),$D2300,
IF(AND(F2300=0,G2300=0,H2300=0,_xlfn.IFNA(MATCH(LEFT($C2300,4),Reference!$H:$H,0),0)),$D2300,
IF((AND(F2300=0,G2300=0,H2300=0,(_xlfn.IFNA(MATCH(LEFT($B2300,4),Reference!$H:$H,0),0)))),$D2300,
IF(AND(F2300=0,G2300=0,H2300=0,_xlfn.IFNA(MATCH(MID($B2300,5,4),Reference!$H:$H,0),0),LEFT($C2300,4)&lt;&gt;"8865"),$D2300,0)))))</f>
        <v>209244.85333333333</v>
      </c>
      <c r="J2300" s="76">
        <f t="shared" si="202"/>
        <v>0</v>
      </c>
      <c r="K2300" s="76">
        <f t="shared" si="203"/>
        <v>209244.85333333333</v>
      </c>
      <c r="L2300" s="76">
        <f t="shared" si="204"/>
        <v>0</v>
      </c>
      <c r="M2300" s="14" t="str">
        <f>IFERROR(IFERROR(INDEX(Reference!$C:$C,MATCH(VALUE(LEFT(B2300,(FIND("-",B2300,1)-1))),Reference!$B:$B,0)),INDEX(Reference!$C:$C,MATCH((LEFT(B2300,(FIND("-",B2300,1)-1))),Reference!$B:$B,0))),IFERROR(IF(FIND("-",B2300),"Asset Management",""),""))</f>
        <v>SBU/Facility</v>
      </c>
      <c r="N2300" s="14" t="str">
        <f>_xlfn.IFNA(INDEX(Reference!$M:$N,MATCH($C2300,Reference!$M:$M,0),2),"Exclude")</f>
        <v>Nonlabor</v>
      </c>
      <c r="O2300" s="14" t="str">
        <f>VLOOKUP(X2300,'Department Detail'!$A$2:$F$5229,5,FALSE)</f>
        <v>Business Services - Business Support &amp; IT</v>
      </c>
      <c r="W2300" s="26"/>
      <c r="X2300">
        <v>4779</v>
      </c>
    </row>
    <row r="2301" spans="2:24" ht="15" thickBot="1" x14ac:dyDescent="0.35">
      <c r="B2301" s="57" t="s">
        <v>1032</v>
      </c>
      <c r="C2301" s="57" t="s">
        <v>208</v>
      </c>
      <c r="D2301" s="193">
        <v>13282.449999999999</v>
      </c>
      <c r="F2301" s="76">
        <f>IF(AND(LEFT($C2301,4)&lt;&gt;"8310")*OR(_xlfn.IFNA(MATCH(LEFT($B2301,8),Reference!$E:$E,0),0),(_xlfn.IFNA(MATCH(MID($B2301,5,4),Reference!$E:$E,0),0))),$D2301,)</f>
        <v>0</v>
      </c>
      <c r="G2301" s="76">
        <f t="shared" si="200"/>
        <v>0</v>
      </c>
      <c r="H2301" s="76">
        <f t="shared" si="201"/>
        <v>0</v>
      </c>
      <c r="I2301" s="194">
        <f>IF(AND(F2301=0,G2301=0,H2301=0,_xlfn.IFNA(MATCH(LEFT($B2301,8),Reference!$G:$G,0),0)),0,
IF(AND(F2301=0,G2301=0,H2301=0,_xlfn.IFNA(MATCH(LEFT($B2301,8),Reference!$H:$H,0),0)),$D2301,
IF(AND(F2301=0,G2301=0,H2301=0,_xlfn.IFNA(MATCH(LEFT($C2301,4),Reference!$H:$H,0),0)),$D2301,
IF((AND(F2301=0,G2301=0,H2301=0,(_xlfn.IFNA(MATCH(LEFT($B2301,4),Reference!$H:$H,0),0)))),$D2301,
IF(AND(F2301=0,G2301=0,H2301=0,_xlfn.IFNA(MATCH(MID($B2301,5,4),Reference!$H:$H,0),0),LEFT($C2301,4)&lt;&gt;"8865"),$D2301,0)))))</f>
        <v>13282.449999999999</v>
      </c>
      <c r="J2301" s="76">
        <f t="shared" si="202"/>
        <v>0</v>
      </c>
      <c r="K2301" s="76">
        <f t="shared" si="203"/>
        <v>13282.449999999999</v>
      </c>
      <c r="L2301" s="76">
        <f t="shared" si="204"/>
        <v>0</v>
      </c>
      <c r="M2301" s="14" t="str">
        <f>IFERROR(IFERROR(INDEX(Reference!$C:$C,MATCH(VALUE(LEFT(B2301,(FIND("-",B2301,1)-1))),Reference!$B:$B,0)),INDEX(Reference!$C:$C,MATCH((LEFT(B2301,(FIND("-",B2301,1)-1))),Reference!$B:$B,0))),IFERROR(IF(FIND("-",B2301),"Asset Management",""),""))</f>
        <v>SBU/Facility</v>
      </c>
      <c r="N2301" s="14" t="str">
        <f>_xlfn.IFNA(INDEX(Reference!$M:$N,MATCH($C2301,Reference!$M:$M,0),2),"Exclude")</f>
        <v>Inventory</v>
      </c>
      <c r="O2301" s="14" t="str">
        <f>VLOOKUP(X2301,'Department Detail'!$A$2:$F$5229,5,FALSE)</f>
        <v>Business Services - Business Support &amp; IT</v>
      </c>
      <c r="W2301" s="26"/>
      <c r="X2301">
        <v>4779</v>
      </c>
    </row>
    <row r="2302" spans="2:24" ht="15" thickBot="1" x14ac:dyDescent="0.35">
      <c r="B2302" s="57" t="s">
        <v>1032</v>
      </c>
      <c r="C2302" s="57" t="s">
        <v>182</v>
      </c>
      <c r="D2302" s="193">
        <v>7509.4133333333339</v>
      </c>
      <c r="F2302" s="76">
        <f>IF(AND(LEFT($C2302,4)&lt;&gt;"8310")*OR(_xlfn.IFNA(MATCH(LEFT($B2302,8),Reference!$E:$E,0),0),(_xlfn.IFNA(MATCH(MID($B2302,5,4),Reference!$E:$E,0),0))),$D2302,)</f>
        <v>0</v>
      </c>
      <c r="G2302" s="76">
        <f t="shared" si="200"/>
        <v>0</v>
      </c>
      <c r="H2302" s="76">
        <f t="shared" si="201"/>
        <v>0</v>
      </c>
      <c r="I2302" s="194">
        <f>IF(AND(F2302=0,G2302=0,H2302=0,_xlfn.IFNA(MATCH(LEFT($B2302,8),Reference!$G:$G,0),0)),0,
IF(AND(F2302=0,G2302=0,H2302=0,_xlfn.IFNA(MATCH(LEFT($B2302,8),Reference!$H:$H,0),0)),$D2302,
IF(AND(F2302=0,G2302=0,H2302=0,_xlfn.IFNA(MATCH(LEFT($C2302,4),Reference!$H:$H,0),0)),$D2302,
IF((AND(F2302=0,G2302=0,H2302=0,(_xlfn.IFNA(MATCH(LEFT($B2302,4),Reference!$H:$H,0),0)))),$D2302,
IF(AND(F2302=0,G2302=0,H2302=0,_xlfn.IFNA(MATCH(MID($B2302,5,4),Reference!$H:$H,0),0),LEFT($C2302,4)&lt;&gt;"8865"),$D2302,0)))))</f>
        <v>7509.4133333333339</v>
      </c>
      <c r="J2302" s="76">
        <f t="shared" si="202"/>
        <v>0</v>
      </c>
      <c r="K2302" s="76">
        <f t="shared" si="203"/>
        <v>7509.4133333333339</v>
      </c>
      <c r="L2302" s="76">
        <f t="shared" si="204"/>
        <v>0</v>
      </c>
      <c r="M2302" s="14" t="str">
        <f>IFERROR(IFERROR(INDEX(Reference!$C:$C,MATCH(VALUE(LEFT(B2302,(FIND("-",B2302,1)-1))),Reference!$B:$B,0)),INDEX(Reference!$C:$C,MATCH((LEFT(B2302,(FIND("-",B2302,1)-1))),Reference!$B:$B,0))),IFERROR(IF(FIND("-",B2302),"Asset Management",""),""))</f>
        <v>SBU/Facility</v>
      </c>
      <c r="N2302" s="14" t="str">
        <f>_xlfn.IFNA(INDEX(Reference!$M:$N,MATCH($C2302,Reference!$M:$M,0),2),"Exclude")</f>
        <v>Nonlabor</v>
      </c>
      <c r="O2302" s="14" t="str">
        <f>VLOOKUP(X2302,'Department Detail'!$A$2:$F$5229,5,FALSE)</f>
        <v>Business Services - Business Support &amp; IT</v>
      </c>
      <c r="W2302" s="26"/>
      <c r="X2302">
        <v>4779</v>
      </c>
    </row>
    <row r="2303" spans="2:24" ht="15" thickBot="1" x14ac:dyDescent="0.35">
      <c r="B2303" s="57" t="s">
        <v>1032</v>
      </c>
      <c r="C2303" s="57" t="s">
        <v>211</v>
      </c>
      <c r="D2303" s="193">
        <v>-158.07</v>
      </c>
      <c r="F2303" s="76">
        <f>IF(AND(LEFT($C2303,4)&lt;&gt;"8310")*OR(_xlfn.IFNA(MATCH(LEFT($B2303,8),Reference!$E:$E,0),0),(_xlfn.IFNA(MATCH(MID($B2303,5,4),Reference!$E:$E,0),0))),$D2303,)</f>
        <v>0</v>
      </c>
      <c r="G2303" s="76">
        <f t="shared" si="200"/>
        <v>0</v>
      </c>
      <c r="H2303" s="76">
        <f t="shared" si="201"/>
        <v>0</v>
      </c>
      <c r="I2303" s="194">
        <f>IF(AND(F2303=0,G2303=0,H2303=0,_xlfn.IFNA(MATCH(LEFT($B2303,8),Reference!$G:$G,0),0)),0,
IF(AND(F2303=0,G2303=0,H2303=0,_xlfn.IFNA(MATCH(LEFT($B2303,8),Reference!$H:$H,0),0)),$D2303,
IF(AND(F2303=0,G2303=0,H2303=0,_xlfn.IFNA(MATCH(LEFT($C2303,4),Reference!$H:$H,0),0)),$D2303,
IF((AND(F2303=0,G2303=0,H2303=0,(_xlfn.IFNA(MATCH(LEFT($B2303,4),Reference!$H:$H,0),0)))),$D2303,
IF(AND(F2303=0,G2303=0,H2303=0,_xlfn.IFNA(MATCH(MID($B2303,5,4),Reference!$H:$H,0),0),LEFT($C2303,4)&lt;&gt;"8865"),$D2303,0)))))</f>
        <v>-158.07</v>
      </c>
      <c r="J2303" s="76">
        <f t="shared" si="202"/>
        <v>0</v>
      </c>
      <c r="K2303" s="76">
        <f t="shared" si="203"/>
        <v>-158.07</v>
      </c>
      <c r="L2303" s="76">
        <f t="shared" si="204"/>
        <v>0</v>
      </c>
      <c r="M2303" s="14" t="str">
        <f>IFERROR(IFERROR(INDEX(Reference!$C:$C,MATCH(VALUE(LEFT(B2303,(FIND("-",B2303,1)-1))),Reference!$B:$B,0)),INDEX(Reference!$C:$C,MATCH((LEFT(B2303,(FIND("-",B2303,1)-1))),Reference!$B:$B,0))),IFERROR(IF(FIND("-",B2303),"Asset Management",""),""))</f>
        <v>SBU/Facility</v>
      </c>
      <c r="N2303" s="14" t="str">
        <f>_xlfn.IFNA(INDEX(Reference!$M:$N,MATCH($C2303,Reference!$M:$M,0),2),"Exclude")</f>
        <v>Inventory</v>
      </c>
      <c r="O2303" s="14" t="str">
        <f>VLOOKUP(X2303,'Department Detail'!$A$2:$F$5229,5,FALSE)</f>
        <v>Business Services - Business Support &amp; IT</v>
      </c>
      <c r="W2303" s="26"/>
      <c r="X2303">
        <v>4779</v>
      </c>
    </row>
    <row r="2304" spans="2:24" ht="15" thickBot="1" x14ac:dyDescent="0.35">
      <c r="B2304" s="57" t="s">
        <v>1033</v>
      </c>
      <c r="C2304" s="57" t="s">
        <v>190</v>
      </c>
      <c r="D2304" s="193">
        <v>46775.176666666666</v>
      </c>
      <c r="F2304" s="76">
        <f>IF(AND(LEFT($C2304,4)&lt;&gt;"8310")*OR(_xlfn.IFNA(MATCH(LEFT($B2304,8),Reference!$E:$E,0),0),(_xlfn.IFNA(MATCH(MID($B2304,5,4),Reference!$E:$E,0),0))),$D2304,)</f>
        <v>0</v>
      </c>
      <c r="G2304" s="76">
        <f t="shared" si="200"/>
        <v>0</v>
      </c>
      <c r="H2304" s="76">
        <f t="shared" si="201"/>
        <v>0</v>
      </c>
      <c r="I2304" s="194">
        <f>IF(AND(F2304=0,G2304=0,H2304=0,_xlfn.IFNA(MATCH(LEFT($B2304,8),Reference!$G:$G,0),0)),0,
IF(AND(F2304=0,G2304=0,H2304=0,_xlfn.IFNA(MATCH(LEFT($B2304,8),Reference!$H:$H,0),0)),$D2304,
IF(AND(F2304=0,G2304=0,H2304=0,_xlfn.IFNA(MATCH(LEFT($C2304,4),Reference!$H:$H,0),0)),$D2304,
IF((AND(F2304=0,G2304=0,H2304=0,(_xlfn.IFNA(MATCH(LEFT($B2304,4),Reference!$H:$H,0),0)))),$D2304,
IF(AND(F2304=0,G2304=0,H2304=0,_xlfn.IFNA(MATCH(MID($B2304,5,4),Reference!$H:$H,0),0),LEFT($C2304,4)&lt;&gt;"8865"),$D2304,0)))))</f>
        <v>46775.176666666666</v>
      </c>
      <c r="J2304" s="76">
        <f t="shared" si="202"/>
        <v>0</v>
      </c>
      <c r="K2304" s="76">
        <f t="shared" si="203"/>
        <v>46775.176666666666</v>
      </c>
      <c r="L2304" s="76">
        <f t="shared" si="204"/>
        <v>0</v>
      </c>
      <c r="M2304" s="14" t="str">
        <f>IFERROR(IFERROR(INDEX(Reference!$C:$C,MATCH(VALUE(LEFT(B2304,(FIND("-",B2304,1)-1))),Reference!$B:$B,0)),INDEX(Reference!$C:$C,MATCH((LEFT(B2304,(FIND("-",B2304,1)-1))),Reference!$B:$B,0))),IFERROR(IF(FIND("-",B2304),"Asset Management",""),""))</f>
        <v>SBU/Facility</v>
      </c>
      <c r="N2304" s="14" t="str">
        <f>_xlfn.IFNA(INDEX(Reference!$M:$N,MATCH($C2304,Reference!$M:$M,0),2),"Exclude")</f>
        <v>Nonlabor</v>
      </c>
      <c r="O2304" s="14" t="str">
        <f>VLOOKUP(X2304,'Department Detail'!$A$2:$F$5229,5,FALSE)</f>
        <v>Business Services - Business Support &amp; IT</v>
      </c>
      <c r="W2304" s="26"/>
      <c r="X2304">
        <v>4779</v>
      </c>
    </row>
    <row r="2305" spans="2:24" ht="15" thickBot="1" x14ac:dyDescent="0.35">
      <c r="B2305" s="57" t="s">
        <v>1033</v>
      </c>
      <c r="C2305" s="57" t="s">
        <v>184</v>
      </c>
      <c r="D2305" s="193">
        <v>-31.2</v>
      </c>
      <c r="F2305" s="76">
        <f>IF(AND(LEFT($C2305,4)&lt;&gt;"8310")*OR(_xlfn.IFNA(MATCH(LEFT($B2305,8),Reference!$E:$E,0),0),(_xlfn.IFNA(MATCH(MID($B2305,5,4),Reference!$E:$E,0),0))),$D2305,)</f>
        <v>0</v>
      </c>
      <c r="G2305" s="76">
        <f t="shared" si="200"/>
        <v>0</v>
      </c>
      <c r="H2305" s="76">
        <f t="shared" si="201"/>
        <v>0</v>
      </c>
      <c r="I2305" s="194">
        <f>IF(AND(F2305=0,G2305=0,H2305=0,_xlfn.IFNA(MATCH(LEFT($B2305,8),Reference!$G:$G,0),0)),0,
IF(AND(F2305=0,G2305=0,H2305=0,_xlfn.IFNA(MATCH(LEFT($B2305,8),Reference!$H:$H,0),0)),$D2305,
IF(AND(F2305=0,G2305=0,H2305=0,_xlfn.IFNA(MATCH(LEFT($C2305,4),Reference!$H:$H,0),0)),$D2305,
IF((AND(F2305=0,G2305=0,H2305=0,(_xlfn.IFNA(MATCH(LEFT($B2305,4),Reference!$H:$H,0),0)))),$D2305,
IF(AND(F2305=0,G2305=0,H2305=0,_xlfn.IFNA(MATCH(MID($B2305,5,4),Reference!$H:$H,0),0),LEFT($C2305,4)&lt;&gt;"8865"),$D2305,0)))))</f>
        <v>-31.2</v>
      </c>
      <c r="J2305" s="76">
        <f t="shared" si="202"/>
        <v>0</v>
      </c>
      <c r="K2305" s="76">
        <f t="shared" si="203"/>
        <v>-31.2</v>
      </c>
      <c r="L2305" s="76">
        <f t="shared" si="204"/>
        <v>0</v>
      </c>
      <c r="M2305" s="14" t="str">
        <f>IFERROR(IFERROR(INDEX(Reference!$C:$C,MATCH(VALUE(LEFT(B2305,(FIND("-",B2305,1)-1))),Reference!$B:$B,0)),INDEX(Reference!$C:$C,MATCH((LEFT(B2305,(FIND("-",B2305,1)-1))),Reference!$B:$B,0))),IFERROR(IF(FIND("-",B2305),"Asset Management",""),""))</f>
        <v>SBU/Facility</v>
      </c>
      <c r="N2305" s="14" t="str">
        <f>_xlfn.IFNA(INDEX(Reference!$M:$N,MATCH($C2305,Reference!$M:$M,0),2),"Exclude")</f>
        <v>Exclude</v>
      </c>
      <c r="O2305" s="14" t="str">
        <f>VLOOKUP(X2305,'Department Detail'!$A$2:$F$5229,5,FALSE)</f>
        <v>Business Services - Business Support &amp; IT</v>
      </c>
      <c r="W2305" s="26"/>
      <c r="X2305">
        <v>4779</v>
      </c>
    </row>
    <row r="2306" spans="2:24" ht="15" thickBot="1" x14ac:dyDescent="0.35">
      <c r="B2306" s="57" t="s">
        <v>1034</v>
      </c>
      <c r="C2306" s="57" t="s">
        <v>190</v>
      </c>
      <c r="D2306" s="193">
        <v>5424</v>
      </c>
      <c r="F2306" s="76">
        <f>IF(AND(LEFT($C2306,4)&lt;&gt;"8310")*OR(_xlfn.IFNA(MATCH(LEFT($B2306,8),Reference!$E:$E,0),0),(_xlfn.IFNA(MATCH(MID($B2306,5,4),Reference!$E:$E,0),0))),$D2306,)</f>
        <v>0</v>
      </c>
      <c r="G2306" s="76">
        <f t="shared" si="200"/>
        <v>0</v>
      </c>
      <c r="H2306" s="76">
        <f t="shared" si="201"/>
        <v>0</v>
      </c>
      <c r="I2306" s="194">
        <f>IF(AND(F2306=0,G2306=0,H2306=0,_xlfn.IFNA(MATCH(LEFT($B2306,8),Reference!$G:$G,0),0)),0,
IF(AND(F2306=0,G2306=0,H2306=0,_xlfn.IFNA(MATCH(LEFT($B2306,8),Reference!$H:$H,0),0)),$D2306,
IF(AND(F2306=0,G2306=0,H2306=0,_xlfn.IFNA(MATCH(LEFT($C2306,4),Reference!$H:$H,0),0)),$D2306,
IF((AND(F2306=0,G2306=0,H2306=0,(_xlfn.IFNA(MATCH(LEFT($B2306,4),Reference!$H:$H,0),0)))),$D2306,
IF(AND(F2306=0,G2306=0,H2306=0,_xlfn.IFNA(MATCH(MID($B2306,5,4),Reference!$H:$H,0),0),LEFT($C2306,4)&lt;&gt;"8865"),$D2306,0)))))</f>
        <v>5424</v>
      </c>
      <c r="J2306" s="76">
        <f t="shared" si="202"/>
        <v>0</v>
      </c>
      <c r="K2306" s="76">
        <f t="shared" si="203"/>
        <v>5424</v>
      </c>
      <c r="L2306" s="76">
        <f t="shared" si="204"/>
        <v>0</v>
      </c>
      <c r="M2306" s="14" t="str">
        <f>IFERROR(IFERROR(INDEX(Reference!$C:$C,MATCH(VALUE(LEFT(B2306,(FIND("-",B2306,1)-1))),Reference!$B:$B,0)),INDEX(Reference!$C:$C,MATCH((LEFT(B2306,(FIND("-",B2306,1)-1))),Reference!$B:$B,0))),IFERROR(IF(FIND("-",B2306),"Asset Management",""),""))</f>
        <v>SBU/Facility</v>
      </c>
      <c r="N2306" s="14" t="str">
        <f>_xlfn.IFNA(INDEX(Reference!$M:$N,MATCH($C2306,Reference!$M:$M,0),2),"Exclude")</f>
        <v>Nonlabor</v>
      </c>
      <c r="O2306" s="14" t="str">
        <f>VLOOKUP(X2306,'Department Detail'!$A$2:$F$5229,5,FALSE)</f>
        <v>Business Services - Business Support &amp; IT</v>
      </c>
      <c r="W2306" s="26"/>
      <c r="X2306">
        <v>4779</v>
      </c>
    </row>
    <row r="2307" spans="2:24" ht="15" thickBot="1" x14ac:dyDescent="0.35">
      <c r="B2307" s="57" t="s">
        <v>1034</v>
      </c>
      <c r="C2307" s="57" t="s">
        <v>233</v>
      </c>
      <c r="D2307" s="193">
        <v>298674.65333333332</v>
      </c>
      <c r="F2307" s="76">
        <f>IF(AND(LEFT($C2307,4)&lt;&gt;"8310")*OR(_xlfn.IFNA(MATCH(LEFT($B2307,8),Reference!$E:$E,0),0),(_xlfn.IFNA(MATCH(MID($B2307,5,4),Reference!$E:$E,0),0))),$D2307,)</f>
        <v>0</v>
      </c>
      <c r="G2307" s="76">
        <f t="shared" si="200"/>
        <v>0</v>
      </c>
      <c r="H2307" s="76">
        <f t="shared" si="201"/>
        <v>0</v>
      </c>
      <c r="I2307" s="194">
        <f>IF(AND(F2307=0,G2307=0,H2307=0,_xlfn.IFNA(MATCH(LEFT($B2307,8),Reference!$G:$G,0),0)),0,
IF(AND(F2307=0,G2307=0,H2307=0,_xlfn.IFNA(MATCH(LEFT($B2307,8),Reference!$H:$H,0),0)),$D2307,
IF(AND(F2307=0,G2307=0,H2307=0,_xlfn.IFNA(MATCH(LEFT($C2307,4),Reference!$H:$H,0),0)),$D2307,
IF((AND(F2307=0,G2307=0,H2307=0,(_xlfn.IFNA(MATCH(LEFT($B2307,4),Reference!$H:$H,0),0)))),$D2307,
IF(AND(F2307=0,G2307=0,H2307=0,_xlfn.IFNA(MATCH(MID($B2307,5,4),Reference!$H:$H,0),0),LEFT($C2307,4)&lt;&gt;"8865"),$D2307,0)))))</f>
        <v>298674.65333333332</v>
      </c>
      <c r="J2307" s="76">
        <f t="shared" si="202"/>
        <v>0</v>
      </c>
      <c r="K2307" s="76">
        <f t="shared" si="203"/>
        <v>298674.65333333332</v>
      </c>
      <c r="L2307" s="76">
        <f t="shared" si="204"/>
        <v>0</v>
      </c>
      <c r="M2307" s="14" t="str">
        <f>IFERROR(IFERROR(INDEX(Reference!$C:$C,MATCH(VALUE(LEFT(B2307,(FIND("-",B2307,1)-1))),Reference!$B:$B,0)),INDEX(Reference!$C:$C,MATCH((LEFT(B2307,(FIND("-",B2307,1)-1))),Reference!$B:$B,0))),IFERROR(IF(FIND("-",B2307),"Asset Management",""),""))</f>
        <v>SBU/Facility</v>
      </c>
      <c r="N2307" s="14" t="str">
        <f>_xlfn.IFNA(INDEX(Reference!$M:$N,MATCH($C2307,Reference!$M:$M,0),2),"Exclude")</f>
        <v>Nonlabor</v>
      </c>
      <c r="O2307" s="14" t="str">
        <f>VLOOKUP(X2307,'Department Detail'!$A$2:$F$5229,5,FALSE)</f>
        <v>Business Services - Business Support &amp; IT</v>
      </c>
      <c r="W2307" s="26"/>
      <c r="X2307">
        <v>4779</v>
      </c>
    </row>
    <row r="2308" spans="2:24" ht="15" thickBot="1" x14ac:dyDescent="0.35">
      <c r="B2308" s="57" t="s">
        <v>1035</v>
      </c>
      <c r="C2308" s="57" t="s">
        <v>233</v>
      </c>
      <c r="D2308" s="193">
        <v>18520</v>
      </c>
      <c r="F2308" s="76">
        <f>IF(AND(LEFT($C2308,4)&lt;&gt;"8310")*OR(_xlfn.IFNA(MATCH(LEFT($B2308,8),Reference!$E:$E,0),0),(_xlfn.IFNA(MATCH(MID($B2308,5,4),Reference!$E:$E,0),0))),$D2308,)</f>
        <v>0</v>
      </c>
      <c r="G2308" s="76">
        <f t="shared" si="200"/>
        <v>0</v>
      </c>
      <c r="H2308" s="76">
        <f t="shared" si="201"/>
        <v>0</v>
      </c>
      <c r="I2308" s="194">
        <f>IF(AND(F2308=0,G2308=0,H2308=0,_xlfn.IFNA(MATCH(LEFT($B2308,8),Reference!$G:$G,0),0)),0,
IF(AND(F2308=0,G2308=0,H2308=0,_xlfn.IFNA(MATCH(LEFT($B2308,8),Reference!$H:$H,0),0)),$D2308,
IF(AND(F2308=0,G2308=0,H2308=0,_xlfn.IFNA(MATCH(LEFT($C2308,4),Reference!$H:$H,0),0)),$D2308,
IF((AND(F2308=0,G2308=0,H2308=0,(_xlfn.IFNA(MATCH(LEFT($B2308,4),Reference!$H:$H,0),0)))),$D2308,
IF(AND(F2308=0,G2308=0,H2308=0,_xlfn.IFNA(MATCH(MID($B2308,5,4),Reference!$H:$H,0),0),LEFT($C2308,4)&lt;&gt;"8865"),$D2308,0)))))</f>
        <v>18520</v>
      </c>
      <c r="J2308" s="76">
        <f t="shared" si="202"/>
        <v>0</v>
      </c>
      <c r="K2308" s="76">
        <f t="shared" si="203"/>
        <v>18520</v>
      </c>
      <c r="L2308" s="76">
        <f t="shared" si="204"/>
        <v>0</v>
      </c>
      <c r="M2308" s="14" t="str">
        <f>IFERROR(IFERROR(INDEX(Reference!$C:$C,MATCH(VALUE(LEFT(B2308,(FIND("-",B2308,1)-1))),Reference!$B:$B,0)),INDEX(Reference!$C:$C,MATCH((LEFT(B2308,(FIND("-",B2308,1)-1))),Reference!$B:$B,0))),IFERROR(IF(FIND("-",B2308),"Asset Management",""),""))</f>
        <v>SBU/Facility</v>
      </c>
      <c r="N2308" s="14" t="str">
        <f>_xlfn.IFNA(INDEX(Reference!$M:$N,MATCH($C2308,Reference!$M:$M,0),2),"Exclude")</f>
        <v>Nonlabor</v>
      </c>
      <c r="O2308" s="14" t="str">
        <f>VLOOKUP(X2308,'Department Detail'!$A$2:$F$5229,5,FALSE)</f>
        <v>Business Services - Business Support &amp; IT</v>
      </c>
      <c r="W2308" s="26"/>
      <c r="X2308">
        <v>4779</v>
      </c>
    </row>
    <row r="2309" spans="2:24" ht="15" thickBot="1" x14ac:dyDescent="0.35">
      <c r="B2309" s="57" t="s">
        <v>1036</v>
      </c>
      <c r="C2309" s="57" t="s">
        <v>190</v>
      </c>
      <c r="D2309" s="193">
        <v>414.6</v>
      </c>
      <c r="F2309" s="76">
        <f>IF(AND(LEFT($C2309,4)&lt;&gt;"8310")*OR(_xlfn.IFNA(MATCH(LEFT($B2309,8),Reference!$E:$E,0),0),(_xlfn.IFNA(MATCH(MID($B2309,5,4),Reference!$E:$E,0),0))),$D2309,)</f>
        <v>0</v>
      </c>
      <c r="G2309" s="76">
        <f t="shared" si="200"/>
        <v>0</v>
      </c>
      <c r="H2309" s="76">
        <f t="shared" si="201"/>
        <v>0</v>
      </c>
      <c r="I2309" s="194">
        <f>IF(AND(F2309=0,G2309=0,H2309=0,_xlfn.IFNA(MATCH(LEFT($B2309,8),Reference!$G:$G,0),0)),0,
IF(AND(F2309=0,G2309=0,H2309=0,_xlfn.IFNA(MATCH(LEFT($B2309,8),Reference!$H:$H,0),0)),$D2309,
IF(AND(F2309=0,G2309=0,H2309=0,_xlfn.IFNA(MATCH(LEFT($C2309,4),Reference!$H:$H,0),0)),$D2309,
IF((AND(F2309=0,G2309=0,H2309=0,(_xlfn.IFNA(MATCH(LEFT($B2309,4),Reference!$H:$H,0),0)))),$D2309,
IF(AND(F2309=0,G2309=0,H2309=0,_xlfn.IFNA(MATCH(MID($B2309,5,4),Reference!$H:$H,0),0),LEFT($C2309,4)&lt;&gt;"8865"),$D2309,0)))))</f>
        <v>414.6</v>
      </c>
      <c r="J2309" s="76">
        <f t="shared" si="202"/>
        <v>0</v>
      </c>
      <c r="K2309" s="76">
        <f t="shared" si="203"/>
        <v>414.6</v>
      </c>
      <c r="L2309" s="76">
        <f t="shared" si="204"/>
        <v>0</v>
      </c>
      <c r="M2309" s="14" t="str">
        <f>IFERROR(IFERROR(INDEX(Reference!$C:$C,MATCH(VALUE(LEFT(B2309,(FIND("-",B2309,1)-1))),Reference!$B:$B,0)),INDEX(Reference!$C:$C,MATCH((LEFT(B2309,(FIND("-",B2309,1)-1))),Reference!$B:$B,0))),IFERROR(IF(FIND("-",B2309),"Asset Management",""),""))</f>
        <v>SBU/Facility</v>
      </c>
      <c r="N2309" s="14" t="str">
        <f>_xlfn.IFNA(INDEX(Reference!$M:$N,MATCH($C2309,Reference!$M:$M,0),2),"Exclude")</f>
        <v>Nonlabor</v>
      </c>
      <c r="O2309" s="14" t="str">
        <f>VLOOKUP(X2309,'Department Detail'!$A$2:$F$5229,5,FALSE)</f>
        <v>Business Services - Business Support &amp; IT</v>
      </c>
      <c r="W2309" s="26"/>
      <c r="X2309">
        <v>4779</v>
      </c>
    </row>
    <row r="2310" spans="2:24" ht="15" thickBot="1" x14ac:dyDescent="0.35">
      <c r="B2310" s="57" t="s">
        <v>1036</v>
      </c>
      <c r="C2310" s="57" t="s">
        <v>204</v>
      </c>
      <c r="D2310" s="193">
        <v>174.37</v>
      </c>
      <c r="F2310" s="76">
        <f>IF(AND(LEFT($C2310,4)&lt;&gt;"8310")*OR(_xlfn.IFNA(MATCH(LEFT($B2310,8),Reference!$E:$E,0),0),(_xlfn.IFNA(MATCH(MID($B2310,5,4),Reference!$E:$E,0),0))),$D2310,)</f>
        <v>0</v>
      </c>
      <c r="G2310" s="76">
        <f t="shared" si="200"/>
        <v>0</v>
      </c>
      <c r="H2310" s="76">
        <f t="shared" si="201"/>
        <v>0</v>
      </c>
      <c r="I2310" s="194">
        <f>IF(AND(F2310=0,G2310=0,H2310=0,_xlfn.IFNA(MATCH(LEFT($B2310,8),Reference!$G:$G,0),0)),0,
IF(AND(F2310=0,G2310=0,H2310=0,_xlfn.IFNA(MATCH(LEFT($B2310,8),Reference!$H:$H,0),0)),$D2310,
IF(AND(F2310=0,G2310=0,H2310=0,_xlfn.IFNA(MATCH(LEFT($C2310,4),Reference!$H:$H,0),0)),$D2310,
IF((AND(F2310=0,G2310=0,H2310=0,(_xlfn.IFNA(MATCH(LEFT($B2310,4),Reference!$H:$H,0),0)))),$D2310,
IF(AND(F2310=0,G2310=0,H2310=0,_xlfn.IFNA(MATCH(MID($B2310,5,4),Reference!$H:$H,0),0),LEFT($C2310,4)&lt;&gt;"8865"),$D2310,0)))))</f>
        <v>174.37</v>
      </c>
      <c r="J2310" s="76">
        <f t="shared" si="202"/>
        <v>0</v>
      </c>
      <c r="K2310" s="76">
        <f t="shared" si="203"/>
        <v>174.37</v>
      </c>
      <c r="L2310" s="76">
        <f t="shared" si="204"/>
        <v>0</v>
      </c>
      <c r="M2310" s="14" t="str">
        <f>IFERROR(IFERROR(INDEX(Reference!$C:$C,MATCH(VALUE(LEFT(B2310,(FIND("-",B2310,1)-1))),Reference!$B:$B,0)),INDEX(Reference!$C:$C,MATCH((LEFT(B2310,(FIND("-",B2310,1)-1))),Reference!$B:$B,0))),IFERROR(IF(FIND("-",B2310),"Asset Management",""),""))</f>
        <v>SBU/Facility</v>
      </c>
      <c r="N2310" s="14" t="str">
        <f>_xlfn.IFNA(INDEX(Reference!$M:$N,MATCH($C2310,Reference!$M:$M,0),2),"Exclude")</f>
        <v>Nonlabor</v>
      </c>
      <c r="O2310" s="14" t="str">
        <f>VLOOKUP(X2310,'Department Detail'!$A$2:$F$5229,5,FALSE)</f>
        <v>Business Services - Business Support &amp; IT</v>
      </c>
      <c r="W2310" s="26"/>
      <c r="X2310">
        <v>4779</v>
      </c>
    </row>
    <row r="2311" spans="2:24" ht="15" thickBot="1" x14ac:dyDescent="0.35">
      <c r="B2311" s="57" t="s">
        <v>1036</v>
      </c>
      <c r="C2311" s="57" t="s">
        <v>206</v>
      </c>
      <c r="D2311" s="193">
        <v>119.63</v>
      </c>
      <c r="F2311" s="76">
        <f>IF(AND(LEFT($C2311,4)&lt;&gt;"8310")*OR(_xlfn.IFNA(MATCH(LEFT($B2311,8),Reference!$E:$E,0),0),(_xlfn.IFNA(MATCH(MID($B2311,5,4),Reference!$E:$E,0),0))),$D2311,)</f>
        <v>0</v>
      </c>
      <c r="G2311" s="76">
        <f t="shared" si="200"/>
        <v>0</v>
      </c>
      <c r="H2311" s="76">
        <f t="shared" si="201"/>
        <v>0</v>
      </c>
      <c r="I2311" s="194">
        <f>IF(AND(F2311=0,G2311=0,H2311=0,_xlfn.IFNA(MATCH(LEFT($B2311,8),Reference!$G:$G,0),0)),0,
IF(AND(F2311=0,G2311=0,H2311=0,_xlfn.IFNA(MATCH(LEFT($B2311,8),Reference!$H:$H,0),0)),$D2311,
IF(AND(F2311=0,G2311=0,H2311=0,_xlfn.IFNA(MATCH(LEFT($C2311,4),Reference!$H:$H,0),0)),$D2311,
IF((AND(F2311=0,G2311=0,H2311=0,(_xlfn.IFNA(MATCH(LEFT($B2311,4),Reference!$H:$H,0),0)))),$D2311,
IF(AND(F2311=0,G2311=0,H2311=0,_xlfn.IFNA(MATCH(MID($B2311,5,4),Reference!$H:$H,0),0),LEFT($C2311,4)&lt;&gt;"8865"),$D2311,0)))))</f>
        <v>119.63</v>
      </c>
      <c r="J2311" s="76">
        <f t="shared" si="202"/>
        <v>0</v>
      </c>
      <c r="K2311" s="76">
        <f t="shared" si="203"/>
        <v>119.63</v>
      </c>
      <c r="L2311" s="76">
        <f t="shared" si="204"/>
        <v>0</v>
      </c>
      <c r="M2311" s="14" t="str">
        <f>IFERROR(IFERROR(INDEX(Reference!$C:$C,MATCH(VALUE(LEFT(B2311,(FIND("-",B2311,1)-1))),Reference!$B:$B,0)),INDEX(Reference!$C:$C,MATCH((LEFT(B2311,(FIND("-",B2311,1)-1))),Reference!$B:$B,0))),IFERROR(IF(FIND("-",B2311),"Asset Management",""),""))</f>
        <v>SBU/Facility</v>
      </c>
      <c r="N2311" s="14" t="str">
        <f>_xlfn.IFNA(INDEX(Reference!$M:$N,MATCH($C2311,Reference!$M:$M,0),2),"Exclude")</f>
        <v>Nonlabor</v>
      </c>
      <c r="O2311" s="14" t="str">
        <f>VLOOKUP(X2311,'Department Detail'!$A$2:$F$5229,5,FALSE)</f>
        <v>Business Services - Business Support &amp; IT</v>
      </c>
      <c r="W2311" s="26"/>
      <c r="X2311" t="s">
        <v>1037</v>
      </c>
    </row>
    <row r="2312" spans="2:24" ht="15" thickBot="1" x14ac:dyDescent="0.35">
      <c r="B2312" s="57" t="s">
        <v>1036</v>
      </c>
      <c r="C2312" s="57" t="s">
        <v>182</v>
      </c>
      <c r="D2312" s="193">
        <v>636.74</v>
      </c>
      <c r="F2312" s="76">
        <f>IF(AND(LEFT($C2312,4)&lt;&gt;"8310")*OR(_xlfn.IFNA(MATCH(LEFT($B2312,8),Reference!$E:$E,0),0),(_xlfn.IFNA(MATCH(MID($B2312,5,4),Reference!$E:$E,0),0))),$D2312,)</f>
        <v>0</v>
      </c>
      <c r="G2312" s="76">
        <f t="shared" si="200"/>
        <v>0</v>
      </c>
      <c r="H2312" s="76">
        <f t="shared" si="201"/>
        <v>0</v>
      </c>
      <c r="I2312" s="194">
        <f>IF(AND(F2312=0,G2312=0,H2312=0,_xlfn.IFNA(MATCH(LEFT($B2312,8),Reference!$G:$G,0),0)),0,
IF(AND(F2312=0,G2312=0,H2312=0,_xlfn.IFNA(MATCH(LEFT($B2312,8),Reference!$H:$H,0),0)),$D2312,
IF(AND(F2312=0,G2312=0,H2312=0,_xlfn.IFNA(MATCH(LEFT($C2312,4),Reference!$H:$H,0),0)),$D2312,
IF((AND(F2312=0,G2312=0,H2312=0,(_xlfn.IFNA(MATCH(LEFT($B2312,4),Reference!$H:$H,0),0)))),$D2312,
IF(AND(F2312=0,G2312=0,H2312=0,_xlfn.IFNA(MATCH(MID($B2312,5,4),Reference!$H:$H,0),0),LEFT($C2312,4)&lt;&gt;"8865"),$D2312,0)))))</f>
        <v>636.74</v>
      </c>
      <c r="J2312" s="76">
        <f t="shared" si="202"/>
        <v>0</v>
      </c>
      <c r="K2312" s="76">
        <f t="shared" si="203"/>
        <v>636.74</v>
      </c>
      <c r="L2312" s="76">
        <f t="shared" si="204"/>
        <v>0</v>
      </c>
      <c r="M2312" s="14" t="str">
        <f>IFERROR(IFERROR(INDEX(Reference!$C:$C,MATCH(VALUE(LEFT(B2312,(FIND("-",B2312,1)-1))),Reference!$B:$B,0)),INDEX(Reference!$C:$C,MATCH((LEFT(B2312,(FIND("-",B2312,1)-1))),Reference!$B:$B,0))),IFERROR(IF(FIND("-",B2312),"Asset Management",""),""))</f>
        <v>SBU/Facility</v>
      </c>
      <c r="N2312" s="14" t="str">
        <f>_xlfn.IFNA(INDEX(Reference!$M:$N,MATCH($C2312,Reference!$M:$M,0),2),"Exclude")</f>
        <v>Nonlabor</v>
      </c>
      <c r="O2312" s="14" t="str">
        <f>VLOOKUP(X2312,'Department Detail'!$A$2:$F$5229,5,FALSE)</f>
        <v>Business Services - Business Support &amp; IT</v>
      </c>
      <c r="W2312" s="26"/>
      <c r="X2312" t="s">
        <v>1037</v>
      </c>
    </row>
    <row r="2313" spans="2:24" ht="15" thickBot="1" x14ac:dyDescent="0.35">
      <c r="B2313" s="57" t="s">
        <v>1036</v>
      </c>
      <c r="C2313" s="57" t="s">
        <v>213</v>
      </c>
      <c r="D2313" s="193">
        <v>33111.693333333329</v>
      </c>
      <c r="F2313" s="76">
        <f>IF(AND(LEFT($C2313,4)&lt;&gt;"8310")*OR(_xlfn.IFNA(MATCH(LEFT($B2313,8),Reference!$E:$E,0),0),(_xlfn.IFNA(MATCH(MID($B2313,5,4),Reference!$E:$E,0),0))),$D2313,)</f>
        <v>0</v>
      </c>
      <c r="G2313" s="76">
        <f t="shared" si="200"/>
        <v>0</v>
      </c>
      <c r="H2313" s="76">
        <f t="shared" si="201"/>
        <v>0</v>
      </c>
      <c r="I2313" s="194">
        <f>IF(AND(F2313=0,G2313=0,H2313=0,_xlfn.IFNA(MATCH(LEFT($B2313,8),Reference!$G:$G,0),0)),0,
IF(AND(F2313=0,G2313=0,H2313=0,_xlfn.IFNA(MATCH(LEFT($B2313,8),Reference!$H:$H,0),0)),$D2313,
IF(AND(F2313=0,G2313=0,H2313=0,_xlfn.IFNA(MATCH(LEFT($C2313,4),Reference!$H:$H,0),0)),$D2313,
IF((AND(F2313=0,G2313=0,H2313=0,(_xlfn.IFNA(MATCH(LEFT($B2313,4),Reference!$H:$H,0),0)))),$D2313,
IF(AND(F2313=0,G2313=0,H2313=0,_xlfn.IFNA(MATCH(MID($B2313,5,4),Reference!$H:$H,0),0),LEFT($C2313,4)&lt;&gt;"8865"),$D2313,0)))))</f>
        <v>33111.693333333329</v>
      </c>
      <c r="J2313" s="76">
        <f t="shared" si="202"/>
        <v>0</v>
      </c>
      <c r="K2313" s="76">
        <f t="shared" si="203"/>
        <v>33111.693333333329</v>
      </c>
      <c r="L2313" s="76">
        <f t="shared" si="204"/>
        <v>0</v>
      </c>
      <c r="M2313" s="14" t="str">
        <f>IFERROR(IFERROR(INDEX(Reference!$C:$C,MATCH(VALUE(LEFT(B2313,(FIND("-",B2313,1)-1))),Reference!$B:$B,0)),INDEX(Reference!$C:$C,MATCH((LEFT(B2313,(FIND("-",B2313,1)-1))),Reference!$B:$B,0))),IFERROR(IF(FIND("-",B2313),"Asset Management",""),""))</f>
        <v>SBU/Facility</v>
      </c>
      <c r="N2313" s="14" t="str">
        <f>_xlfn.IFNA(INDEX(Reference!$M:$N,MATCH($C2313,Reference!$M:$M,0),2),"Exclude")</f>
        <v>Nonlabor</v>
      </c>
      <c r="O2313" s="14" t="str">
        <f>VLOOKUP(X2313,'Department Detail'!$A$2:$F$5229,5,FALSE)</f>
        <v>Business Services - Business Support &amp; IT</v>
      </c>
      <c r="W2313" s="26"/>
      <c r="X2313" t="s">
        <v>1037</v>
      </c>
    </row>
    <row r="2314" spans="2:24" ht="15" thickBot="1" x14ac:dyDescent="0.35">
      <c r="B2314" s="57" t="s">
        <v>1038</v>
      </c>
      <c r="C2314" s="57" t="s">
        <v>185</v>
      </c>
      <c r="D2314" s="193">
        <v>25629.13</v>
      </c>
      <c r="F2314" s="76">
        <f>IF(AND(LEFT($C2314,4)&lt;&gt;"8310")*OR(_xlfn.IFNA(MATCH(LEFT($B2314,8),Reference!$E:$E,0),0),(_xlfn.IFNA(MATCH(MID($B2314,5,4),Reference!$E:$E,0),0))),$D2314,)</f>
        <v>25629.13</v>
      </c>
      <c r="G2314" s="76">
        <f t="shared" si="200"/>
        <v>0</v>
      </c>
      <c r="H2314" s="76">
        <f t="shared" si="201"/>
        <v>0</v>
      </c>
      <c r="I2314" s="194">
        <f>IF(AND(F2314=0,G2314=0,H2314=0,_xlfn.IFNA(MATCH(LEFT($B2314,8),Reference!$G:$G,0),0)),0,
IF(AND(F2314=0,G2314=0,H2314=0,_xlfn.IFNA(MATCH(LEFT($B2314,8),Reference!$H:$H,0),0)),$D2314,
IF(AND(F2314=0,G2314=0,H2314=0,_xlfn.IFNA(MATCH(LEFT($C2314,4),Reference!$H:$H,0),0)),$D2314,
IF((AND(F2314=0,G2314=0,H2314=0,(_xlfn.IFNA(MATCH(LEFT($B2314,4),Reference!$H:$H,0),0)))),$D2314,
IF(AND(F2314=0,G2314=0,H2314=0,_xlfn.IFNA(MATCH(MID($B2314,5,4),Reference!$H:$H,0),0),LEFT($C2314,4)&lt;&gt;"8865"),$D2314,0)))))</f>
        <v>0</v>
      </c>
      <c r="J2314" s="76">
        <f t="shared" si="202"/>
        <v>0</v>
      </c>
      <c r="K2314" s="76">
        <f t="shared" si="203"/>
        <v>25629.13</v>
      </c>
      <c r="L2314" s="76">
        <f t="shared" si="204"/>
        <v>0</v>
      </c>
      <c r="M2314" s="14" t="str">
        <f>IFERROR(IFERROR(INDEX(Reference!$C:$C,MATCH(VALUE(LEFT(B2314,(FIND("-",B2314,1)-1))),Reference!$B:$B,0)),INDEX(Reference!$C:$C,MATCH((LEFT(B2314,(FIND("-",B2314,1)-1))),Reference!$B:$B,0))),IFERROR(IF(FIND("-",B2314),"Asset Management",""),""))</f>
        <v>SBU/Facility</v>
      </c>
      <c r="N2314" s="14" t="str">
        <f>_xlfn.IFNA(INDEX(Reference!$M:$N,MATCH($C2314,Reference!$M:$M,0),2),"Exclude")</f>
        <v>NonUnion Labor</v>
      </c>
      <c r="O2314" s="14" t="str">
        <f>VLOOKUP(X2314,'Department Detail'!$A$2:$F$5229,5,FALSE)</f>
        <v>Business Services - Business Support &amp; IT</v>
      </c>
      <c r="W2314" s="26"/>
      <c r="X2314" t="s">
        <v>1037</v>
      </c>
    </row>
    <row r="2315" spans="2:24" ht="15" thickBot="1" x14ac:dyDescent="0.35">
      <c r="B2315" s="57" t="s">
        <v>1039</v>
      </c>
      <c r="C2315" s="57" t="s">
        <v>190</v>
      </c>
      <c r="D2315" s="193">
        <v>28896.45</v>
      </c>
      <c r="F2315" s="76">
        <f>IF(AND(LEFT($C2315,4)&lt;&gt;"8310")*OR(_xlfn.IFNA(MATCH(LEFT($B2315,8),Reference!$E:$E,0),0),(_xlfn.IFNA(MATCH(MID($B2315,5,4),Reference!$E:$E,0),0))),$D2315,)</f>
        <v>0</v>
      </c>
      <c r="G2315" s="76">
        <f t="shared" si="200"/>
        <v>0</v>
      </c>
      <c r="H2315" s="76">
        <f t="shared" si="201"/>
        <v>0</v>
      </c>
      <c r="I2315" s="194">
        <f>IF(AND(F2315=0,G2315=0,H2315=0,_xlfn.IFNA(MATCH(LEFT($B2315,8),Reference!$G:$G,0),0)),0,
IF(AND(F2315=0,G2315=0,H2315=0,_xlfn.IFNA(MATCH(LEFT($B2315,8),Reference!$H:$H,0),0)),$D2315,
IF(AND(F2315=0,G2315=0,H2315=0,_xlfn.IFNA(MATCH(LEFT($C2315,4),Reference!$H:$H,0),0)),$D2315,
IF((AND(F2315=0,G2315=0,H2315=0,(_xlfn.IFNA(MATCH(LEFT($B2315,4),Reference!$H:$H,0),0)))),$D2315,
IF(AND(F2315=0,G2315=0,H2315=0,_xlfn.IFNA(MATCH(MID($B2315,5,4),Reference!$H:$H,0),0),LEFT($C2315,4)&lt;&gt;"8865"),$D2315,0)))))</f>
        <v>0</v>
      </c>
      <c r="J2315" s="76">
        <f t="shared" si="202"/>
        <v>28896.45</v>
      </c>
      <c r="K2315" s="76">
        <f t="shared" si="203"/>
        <v>28896.45</v>
      </c>
      <c r="L2315" s="76">
        <f t="shared" si="204"/>
        <v>0</v>
      </c>
      <c r="M2315" s="14" t="str">
        <f>IFERROR(IFERROR(INDEX(Reference!$C:$C,MATCH(VALUE(LEFT(B2315,(FIND("-",B2315,1)-1))),Reference!$B:$B,0)),INDEX(Reference!$C:$C,MATCH((LEFT(B2315,(FIND("-",B2315,1)-1))),Reference!$B:$B,0))),IFERROR(IF(FIND("-",B2315),"Asset Management",""),""))</f>
        <v>Asset Management</v>
      </c>
      <c r="N2315" s="14" t="str">
        <f>_xlfn.IFNA(INDEX(Reference!$M:$N,MATCH($C2315,Reference!$M:$M,0),2),"Exclude")</f>
        <v>Nonlabor</v>
      </c>
      <c r="O2315" s="14" t="str">
        <f>VLOOKUP(X2315,'Department Detail'!$A$2:$F$5748,5,FALSE)</f>
        <v>Business Services - Business Support &amp; IT</v>
      </c>
      <c r="W2315" s="26"/>
      <c r="X2315" t="s">
        <v>1040</v>
      </c>
    </row>
    <row r="2316" spans="2:24" ht="15" thickBot="1" x14ac:dyDescent="0.35">
      <c r="B2316" s="57" t="s">
        <v>1041</v>
      </c>
      <c r="C2316" s="57" t="s">
        <v>186</v>
      </c>
      <c r="D2316" s="193">
        <v>30.03</v>
      </c>
      <c r="F2316" s="76">
        <f>IF(AND(LEFT($C2316,4)&lt;&gt;"8310")*OR(_xlfn.IFNA(MATCH(LEFT($B2316,8),Reference!$E:$E,0),0),(_xlfn.IFNA(MATCH(MID($B2316,5,4),Reference!$E:$E,0),0))),$D2316,)</f>
        <v>0</v>
      </c>
      <c r="G2316" s="76">
        <f t="shared" si="200"/>
        <v>0</v>
      </c>
      <c r="H2316" s="76">
        <f t="shared" si="201"/>
        <v>0</v>
      </c>
      <c r="I2316" s="194">
        <f>IF(AND(F2316=0,G2316=0,H2316=0,_xlfn.IFNA(MATCH(LEFT($B2316,8),Reference!$G:$G,0),0)),0,
IF(AND(F2316=0,G2316=0,H2316=0,_xlfn.IFNA(MATCH(LEFT($B2316,8),Reference!$H:$H,0),0)),$D2316,
IF(AND(F2316=0,G2316=0,H2316=0,_xlfn.IFNA(MATCH(LEFT($C2316,4),Reference!$H:$H,0),0)),$D2316,
IF((AND(F2316=0,G2316=0,H2316=0,(_xlfn.IFNA(MATCH(LEFT($B2316,4),Reference!$H:$H,0),0)))),$D2316,
IF(AND(F2316=0,G2316=0,H2316=0,_xlfn.IFNA(MATCH(MID($B2316,5,4),Reference!$H:$H,0),0),LEFT($C2316,4)&lt;&gt;"8865"),$D2316,0)))))</f>
        <v>0</v>
      </c>
      <c r="J2316" s="76">
        <f t="shared" si="202"/>
        <v>30.03</v>
      </c>
      <c r="K2316" s="76">
        <f t="shared" si="203"/>
        <v>30.03</v>
      </c>
      <c r="L2316" s="76">
        <f t="shared" si="204"/>
        <v>0</v>
      </c>
      <c r="M2316" s="14" t="str">
        <f>IFERROR(IFERROR(INDEX(Reference!$C:$C,MATCH(VALUE(LEFT(B2316,(FIND("-",B2316,1)-1))),Reference!$B:$B,0)),INDEX(Reference!$C:$C,MATCH((LEFT(B2316,(FIND("-",B2316,1)-1))),Reference!$B:$B,0))),IFERROR(IF(FIND("-",B2316),"Asset Management",""),""))</f>
        <v>Asset Management</v>
      </c>
      <c r="N2316" s="14" t="str">
        <f>_xlfn.IFNA(INDEX(Reference!$M:$N,MATCH($C2316,Reference!$M:$M,0),2),"Exclude")</f>
        <v>Union Labor</v>
      </c>
      <c r="O2316" s="14" t="str">
        <f>VLOOKUP(X2316,'Department Detail'!$A$2:$F$5748,5,FALSE)</f>
        <v>Business Services - Business Support &amp; IT</v>
      </c>
      <c r="W2316" s="26"/>
      <c r="X2316" t="s">
        <v>1042</v>
      </c>
    </row>
    <row r="2317" spans="2:24" ht="15" thickBot="1" x14ac:dyDescent="0.35">
      <c r="B2317" s="57" t="s">
        <v>1043</v>
      </c>
      <c r="C2317" s="57" t="s">
        <v>195</v>
      </c>
      <c r="D2317" s="193">
        <v>199.99</v>
      </c>
      <c r="F2317" s="76">
        <f>IF(AND(LEFT($C2317,4)&lt;&gt;"8310")*OR(_xlfn.IFNA(MATCH(LEFT($B2317,8),Reference!$E:$E,0),0),(_xlfn.IFNA(MATCH(MID($B2317,5,4),Reference!$E:$E,0),0))),$D2317,)</f>
        <v>0</v>
      </c>
      <c r="G2317" s="76">
        <f t="shared" si="200"/>
        <v>0</v>
      </c>
      <c r="H2317" s="76">
        <f t="shared" si="201"/>
        <v>0</v>
      </c>
      <c r="I2317" s="194">
        <f>IF(AND(F2317=0,G2317=0,H2317=0,_xlfn.IFNA(MATCH(LEFT($B2317,8),Reference!$G:$G,0),0)),0,
IF(AND(F2317=0,G2317=0,H2317=0,_xlfn.IFNA(MATCH(LEFT($B2317,8),Reference!$H:$H,0),0)),$D2317,
IF(AND(F2317=0,G2317=0,H2317=0,_xlfn.IFNA(MATCH(LEFT($C2317,4),Reference!$H:$H,0),0)),$D2317,
IF((AND(F2317=0,G2317=0,H2317=0,(_xlfn.IFNA(MATCH(LEFT($B2317,4),Reference!$H:$H,0),0)))),$D2317,
IF(AND(F2317=0,G2317=0,H2317=0,_xlfn.IFNA(MATCH(MID($B2317,5,4),Reference!$H:$H,0),0),LEFT($C2317,4)&lt;&gt;"8865"),$D2317,0)))))</f>
        <v>0</v>
      </c>
      <c r="J2317" s="76">
        <f t="shared" si="202"/>
        <v>199.99</v>
      </c>
      <c r="K2317" s="76">
        <f t="shared" si="203"/>
        <v>199.99</v>
      </c>
      <c r="L2317" s="76">
        <f t="shared" si="204"/>
        <v>0</v>
      </c>
      <c r="M2317" s="14" t="str">
        <f>IFERROR(IFERROR(INDEX(Reference!$C:$C,MATCH(VALUE(LEFT(B2317,(FIND("-",B2317,1)-1))),Reference!$B:$B,0)),INDEX(Reference!$C:$C,MATCH((LEFT(B2317,(FIND("-",B2317,1)-1))),Reference!$B:$B,0))),IFERROR(IF(FIND("-",B2317),"Asset Management",""),""))</f>
        <v>Asset Management</v>
      </c>
      <c r="N2317" s="14" t="str">
        <f>_xlfn.IFNA(INDEX(Reference!$M:$N,MATCH($C2317,Reference!$M:$M,0),2),"Exclude")</f>
        <v>NonUnion Labor</v>
      </c>
      <c r="O2317" s="14" t="str">
        <f>VLOOKUP(X2317,'Department Detail'!$A$2:$F$5748,5,FALSE)</f>
        <v>Business Services - Business Support &amp; IT</v>
      </c>
      <c r="W2317" s="26"/>
      <c r="X2317" t="s">
        <v>1042</v>
      </c>
    </row>
    <row r="2318" spans="2:24" ht="15" thickBot="1" x14ac:dyDescent="0.35">
      <c r="B2318" s="57" t="s">
        <v>1044</v>
      </c>
      <c r="C2318" s="57" t="s">
        <v>200</v>
      </c>
      <c r="D2318" s="193">
        <v>-25000</v>
      </c>
      <c r="F2318" s="76">
        <f>IF(AND(LEFT($C2318,4)&lt;&gt;"8310")*OR(_xlfn.IFNA(MATCH(LEFT($B2318,8),Reference!$E:$E,0),0),(_xlfn.IFNA(MATCH(MID($B2318,5,4),Reference!$E:$E,0),0))),$D2318,)</f>
        <v>0</v>
      </c>
      <c r="G2318" s="76">
        <f t="shared" si="200"/>
        <v>0</v>
      </c>
      <c r="H2318" s="76">
        <f t="shared" si="201"/>
        <v>0</v>
      </c>
      <c r="I2318" s="194">
        <f>IF(AND(F2318=0,G2318=0,H2318=0,_xlfn.IFNA(MATCH(LEFT($B2318,8),Reference!$G:$G,0),0)),0,
IF(AND(F2318=0,G2318=0,H2318=0,_xlfn.IFNA(MATCH(LEFT($B2318,8),Reference!$H:$H,0),0)),$D2318,
IF(AND(F2318=0,G2318=0,H2318=0,_xlfn.IFNA(MATCH(LEFT($C2318,4),Reference!$H:$H,0),0)),$D2318,
IF((AND(F2318=0,G2318=0,H2318=0,(_xlfn.IFNA(MATCH(LEFT($B2318,4),Reference!$H:$H,0),0)))),$D2318,
IF(AND(F2318=0,G2318=0,H2318=0,_xlfn.IFNA(MATCH(MID($B2318,5,4),Reference!$H:$H,0),0),LEFT($C2318,4)&lt;&gt;"8865"),$D2318,0)))))</f>
        <v>-25000</v>
      </c>
      <c r="J2318" s="76">
        <f t="shared" si="202"/>
        <v>0</v>
      </c>
      <c r="K2318" s="76">
        <f t="shared" si="203"/>
        <v>-25000</v>
      </c>
      <c r="L2318" s="76">
        <f t="shared" si="204"/>
        <v>0</v>
      </c>
      <c r="M2318" s="14" t="str">
        <f>IFERROR(IFERROR(INDEX(Reference!$C:$C,MATCH(VALUE(LEFT(B2318,(FIND("-",B2318,1)-1))),Reference!$B:$B,0)),INDEX(Reference!$C:$C,MATCH((LEFT(B2318,(FIND("-",B2318,1)-1))),Reference!$B:$B,0))),IFERROR(IF(FIND("-",B2318),"Asset Management",""),""))</f>
        <v>Tax &amp; Procurement</v>
      </c>
      <c r="N2318" s="14" t="str">
        <f>_xlfn.IFNA(INDEX(Reference!$M:$N,MATCH($C2318,Reference!$M:$M,0),2),"Exclude")</f>
        <v>Nonlabor</v>
      </c>
      <c r="O2318" s="14" t="str">
        <f>VLOOKUP(X2318,'Department Detail'!$A$2:$F$5748,5,FALSE)</f>
        <v>Business Services - Business Support &amp; IT</v>
      </c>
      <c r="W2318" s="26"/>
      <c r="X2318" t="s">
        <v>1045</v>
      </c>
    </row>
    <row r="2319" spans="2:24" ht="15" thickBot="1" x14ac:dyDescent="0.35">
      <c r="B2319" s="57" t="s">
        <v>1044</v>
      </c>
      <c r="C2319" s="57" t="s">
        <v>190</v>
      </c>
      <c r="D2319" s="193">
        <v>308247.33999999997</v>
      </c>
      <c r="F2319" s="76">
        <f>IF(AND(LEFT($C2319,4)&lt;&gt;"8310")*OR(_xlfn.IFNA(MATCH(LEFT($B2319,8),Reference!$E:$E,0),0),(_xlfn.IFNA(MATCH(MID($B2319,5,4),Reference!$E:$E,0),0))),$D2319,)</f>
        <v>0</v>
      </c>
      <c r="G2319" s="76">
        <f t="shared" si="200"/>
        <v>0</v>
      </c>
      <c r="H2319" s="76">
        <f t="shared" si="201"/>
        <v>0</v>
      </c>
      <c r="I2319" s="194">
        <f>IF(AND(F2319=0,G2319=0,H2319=0,_xlfn.IFNA(MATCH(LEFT($B2319,8),Reference!$G:$G,0),0)),0,
IF(AND(F2319=0,G2319=0,H2319=0,_xlfn.IFNA(MATCH(LEFT($B2319,8),Reference!$H:$H,0),0)),$D2319,
IF(AND(F2319=0,G2319=0,H2319=0,_xlfn.IFNA(MATCH(LEFT($C2319,4),Reference!$H:$H,0),0)),$D2319,
IF((AND(F2319=0,G2319=0,H2319=0,(_xlfn.IFNA(MATCH(LEFT($B2319,4),Reference!$H:$H,0),0)))),$D2319,
IF(AND(F2319=0,G2319=0,H2319=0,_xlfn.IFNA(MATCH(MID($B2319,5,4),Reference!$H:$H,0),0),LEFT($C2319,4)&lt;&gt;"8865"),$D2319,0)))))</f>
        <v>308247.33999999997</v>
      </c>
      <c r="J2319" s="76">
        <f t="shared" si="202"/>
        <v>0</v>
      </c>
      <c r="K2319" s="76">
        <f t="shared" si="203"/>
        <v>308247.33999999997</v>
      </c>
      <c r="L2319" s="76">
        <f t="shared" si="204"/>
        <v>0</v>
      </c>
      <c r="M2319" s="14" t="str">
        <f>IFERROR(IFERROR(INDEX(Reference!$C:$C,MATCH(VALUE(LEFT(B2319,(FIND("-",B2319,1)-1))),Reference!$B:$B,0)),INDEX(Reference!$C:$C,MATCH((LEFT(B2319,(FIND("-",B2319,1)-1))),Reference!$B:$B,0))),IFERROR(IF(FIND("-",B2319),"Asset Management",""),""))</f>
        <v>Tax &amp; Procurement</v>
      </c>
      <c r="N2319" s="14" t="str">
        <f>_xlfn.IFNA(INDEX(Reference!$M:$N,MATCH($C2319,Reference!$M:$M,0),2),"Exclude")</f>
        <v>Nonlabor</v>
      </c>
      <c r="O2319" s="14" t="str">
        <f>VLOOKUP(X2319,'Department Detail'!$A$2:$F$5229,5,FALSE)</f>
        <v>Business Services - Legal &amp; Regulatory</v>
      </c>
      <c r="W2319" s="26"/>
      <c r="X2319">
        <v>6420</v>
      </c>
    </row>
    <row r="2320" spans="2:24" ht="15" thickBot="1" x14ac:dyDescent="0.35">
      <c r="B2320" s="57" t="s">
        <v>1044</v>
      </c>
      <c r="C2320" s="57" t="s">
        <v>210</v>
      </c>
      <c r="D2320" s="193">
        <v>8873</v>
      </c>
      <c r="F2320" s="76">
        <f>IF(AND(LEFT($C2320,4)&lt;&gt;"8310")*OR(_xlfn.IFNA(MATCH(LEFT($B2320,8),Reference!$E:$E,0),0),(_xlfn.IFNA(MATCH(MID($B2320,5,4),Reference!$E:$E,0),0))),$D2320,)</f>
        <v>0</v>
      </c>
      <c r="G2320" s="76">
        <f t="shared" si="200"/>
        <v>0</v>
      </c>
      <c r="H2320" s="76">
        <f t="shared" si="201"/>
        <v>0</v>
      </c>
      <c r="I2320" s="194">
        <f>IF(AND(F2320=0,G2320=0,H2320=0,_xlfn.IFNA(MATCH(LEFT($B2320,8),Reference!$G:$G,0),0)),0,
IF(AND(F2320=0,G2320=0,H2320=0,_xlfn.IFNA(MATCH(LEFT($B2320,8),Reference!$H:$H,0),0)),$D2320,
IF(AND(F2320=0,G2320=0,H2320=0,_xlfn.IFNA(MATCH(LEFT($C2320,4),Reference!$H:$H,0),0)),$D2320,
IF((AND(F2320=0,G2320=0,H2320=0,(_xlfn.IFNA(MATCH(LEFT($B2320,4),Reference!$H:$H,0),0)))),$D2320,
IF(AND(F2320=0,G2320=0,H2320=0,_xlfn.IFNA(MATCH(MID($B2320,5,4),Reference!$H:$H,0),0),LEFT($C2320,4)&lt;&gt;"8865"),$D2320,0)))))</f>
        <v>8873</v>
      </c>
      <c r="J2320" s="76">
        <f t="shared" si="202"/>
        <v>0</v>
      </c>
      <c r="K2320" s="76">
        <f t="shared" si="203"/>
        <v>8873</v>
      </c>
      <c r="L2320" s="76">
        <f t="shared" si="204"/>
        <v>0</v>
      </c>
      <c r="M2320" s="14" t="str">
        <f>IFERROR(IFERROR(INDEX(Reference!$C:$C,MATCH(VALUE(LEFT(B2320,(FIND("-",B2320,1)-1))),Reference!$B:$B,0)),INDEX(Reference!$C:$C,MATCH((LEFT(B2320,(FIND("-",B2320,1)-1))),Reference!$B:$B,0))),IFERROR(IF(FIND("-",B2320),"Asset Management",""),""))</f>
        <v>Tax &amp; Procurement</v>
      </c>
      <c r="N2320" s="14" t="str">
        <f>_xlfn.IFNA(INDEX(Reference!$M:$N,MATCH($C2320,Reference!$M:$M,0),2),"Exclude")</f>
        <v>Nonlabor</v>
      </c>
      <c r="O2320" s="14" t="str">
        <f>VLOOKUP(X2320,'Department Detail'!$A$2:$F$5229,5,FALSE)</f>
        <v>Business Services - Legal &amp; Regulatory</v>
      </c>
      <c r="W2320" s="26"/>
      <c r="X2320">
        <v>6420</v>
      </c>
    </row>
    <row r="2321" spans="2:24" ht="15" thickBot="1" x14ac:dyDescent="0.35">
      <c r="B2321" s="57" t="s">
        <v>1044</v>
      </c>
      <c r="C2321" s="57" t="s">
        <v>194</v>
      </c>
      <c r="D2321" s="193">
        <v>385</v>
      </c>
      <c r="F2321" s="76">
        <f>IF(AND(LEFT($C2321,4)&lt;&gt;"8310")*OR(_xlfn.IFNA(MATCH(LEFT($B2321,8),Reference!$E:$E,0),0),(_xlfn.IFNA(MATCH(MID($B2321,5,4),Reference!$E:$E,0),0))),$D2321,)</f>
        <v>0</v>
      </c>
      <c r="G2321" s="76">
        <f t="shared" si="200"/>
        <v>0</v>
      </c>
      <c r="H2321" s="76">
        <f t="shared" si="201"/>
        <v>0</v>
      </c>
      <c r="I2321" s="194">
        <f>IF(AND(F2321=0,G2321=0,H2321=0,_xlfn.IFNA(MATCH(LEFT($B2321,8),Reference!$G:$G,0),0)),0,
IF(AND(F2321=0,G2321=0,H2321=0,_xlfn.IFNA(MATCH(LEFT($B2321,8),Reference!$H:$H,0),0)),$D2321,
IF(AND(F2321=0,G2321=0,H2321=0,_xlfn.IFNA(MATCH(LEFT($C2321,4),Reference!$H:$H,0),0)),$D2321,
IF((AND(F2321=0,G2321=0,H2321=0,(_xlfn.IFNA(MATCH(LEFT($B2321,4),Reference!$H:$H,0),0)))),$D2321,
IF(AND(F2321=0,G2321=0,H2321=0,_xlfn.IFNA(MATCH(MID($B2321,5,4),Reference!$H:$H,0),0),LEFT($C2321,4)&lt;&gt;"8865"),$D2321,0)))))</f>
        <v>385</v>
      </c>
      <c r="J2321" s="76">
        <f t="shared" si="202"/>
        <v>0</v>
      </c>
      <c r="K2321" s="76">
        <f t="shared" si="203"/>
        <v>385</v>
      </c>
      <c r="L2321" s="76">
        <f t="shared" si="204"/>
        <v>0</v>
      </c>
      <c r="M2321" s="14" t="str">
        <f>IFERROR(IFERROR(INDEX(Reference!$C:$C,MATCH(VALUE(LEFT(B2321,(FIND("-",B2321,1)-1))),Reference!$B:$B,0)),INDEX(Reference!$C:$C,MATCH((LEFT(B2321,(FIND("-",B2321,1)-1))),Reference!$B:$B,0))),IFERROR(IF(FIND("-",B2321),"Asset Management",""),""))</f>
        <v>Tax &amp; Procurement</v>
      </c>
      <c r="N2321" s="14" t="str">
        <f>_xlfn.IFNA(INDEX(Reference!$M:$N,MATCH($C2321,Reference!$M:$M,0),2),"Exclude")</f>
        <v>Nonlabor</v>
      </c>
      <c r="O2321" s="14" t="str">
        <f>VLOOKUP(X2321,'Department Detail'!$A$2:$F$5229,5,FALSE)</f>
        <v>Business Services - Legal &amp; Regulatory</v>
      </c>
      <c r="W2321" s="26"/>
      <c r="X2321">
        <v>6420</v>
      </c>
    </row>
    <row r="2322" spans="2:24" ht="15" thickBot="1" x14ac:dyDescent="0.35">
      <c r="B2322" s="57" t="s">
        <v>1044</v>
      </c>
      <c r="C2322" s="57" t="s">
        <v>185</v>
      </c>
      <c r="D2322" s="193">
        <v>313509.89999999997</v>
      </c>
      <c r="F2322" s="76">
        <f>IF(AND(LEFT($C2322,4)&lt;&gt;"8310")*OR(_xlfn.IFNA(MATCH(LEFT($B2322,8),Reference!$E:$E,0),0),(_xlfn.IFNA(MATCH(MID($B2322,5,4),Reference!$E:$E,0),0))),$D2322,)</f>
        <v>0</v>
      </c>
      <c r="G2322" s="76">
        <f t="shared" si="200"/>
        <v>0</v>
      </c>
      <c r="H2322" s="76">
        <f t="shared" si="201"/>
        <v>0</v>
      </c>
      <c r="I2322" s="194">
        <f>IF(AND(F2322=0,G2322=0,H2322=0,_xlfn.IFNA(MATCH(LEFT($B2322,8),Reference!$G:$G,0),0)),0,
IF(AND(F2322=0,G2322=0,H2322=0,_xlfn.IFNA(MATCH(LEFT($B2322,8),Reference!$H:$H,0),0)),$D2322,
IF(AND(F2322=0,G2322=0,H2322=0,_xlfn.IFNA(MATCH(LEFT($C2322,4),Reference!$H:$H,0),0)),$D2322,
IF((AND(F2322=0,G2322=0,H2322=0,(_xlfn.IFNA(MATCH(LEFT($B2322,4),Reference!$H:$H,0),0)))),$D2322,
IF(AND(F2322=0,G2322=0,H2322=0,_xlfn.IFNA(MATCH(MID($B2322,5,4),Reference!$H:$H,0),0),LEFT($C2322,4)&lt;&gt;"8865"),$D2322,0)))))</f>
        <v>313509.89999999997</v>
      </c>
      <c r="J2322" s="76">
        <f t="shared" si="202"/>
        <v>0</v>
      </c>
      <c r="K2322" s="76">
        <f t="shared" si="203"/>
        <v>313509.89999999997</v>
      </c>
      <c r="L2322" s="76">
        <f t="shared" si="204"/>
        <v>0</v>
      </c>
      <c r="M2322" s="14" t="str">
        <f>IFERROR(IFERROR(INDEX(Reference!$C:$C,MATCH(VALUE(LEFT(B2322,(FIND("-",B2322,1)-1))),Reference!$B:$B,0)),INDEX(Reference!$C:$C,MATCH((LEFT(B2322,(FIND("-",B2322,1)-1))),Reference!$B:$B,0))),IFERROR(IF(FIND("-",B2322),"Asset Management",""),""))</f>
        <v>Tax &amp; Procurement</v>
      </c>
      <c r="N2322" s="14" t="str">
        <f>_xlfn.IFNA(INDEX(Reference!$M:$N,MATCH($C2322,Reference!$M:$M,0),2),"Exclude")</f>
        <v>NonUnion Labor</v>
      </c>
      <c r="O2322" s="14" t="str">
        <f>VLOOKUP(X2322,'Department Detail'!$A$2:$F$5229,5,FALSE)</f>
        <v>Business Services - Legal &amp; Regulatory</v>
      </c>
      <c r="W2322" s="26"/>
      <c r="X2322">
        <v>6420</v>
      </c>
    </row>
    <row r="2323" spans="2:24" ht="15" thickBot="1" x14ac:dyDescent="0.35">
      <c r="B2323" s="57" t="s">
        <v>1044</v>
      </c>
      <c r="C2323" s="57" t="s">
        <v>195</v>
      </c>
      <c r="D2323" s="193">
        <v>247.02</v>
      </c>
      <c r="F2323" s="76">
        <f>IF(AND(LEFT($C2323,4)&lt;&gt;"8310")*OR(_xlfn.IFNA(MATCH(LEFT($B2323,8),Reference!$E:$E,0),0),(_xlfn.IFNA(MATCH(MID($B2323,5,4),Reference!$E:$E,0),0))),$D2323,)</f>
        <v>0</v>
      </c>
      <c r="G2323" s="76">
        <f t="shared" si="200"/>
        <v>0</v>
      </c>
      <c r="H2323" s="76">
        <f t="shared" si="201"/>
        <v>0</v>
      </c>
      <c r="I2323" s="194">
        <f>IF(AND(F2323=0,G2323=0,H2323=0,_xlfn.IFNA(MATCH(LEFT($B2323,8),Reference!$G:$G,0),0)),0,
IF(AND(F2323=0,G2323=0,H2323=0,_xlfn.IFNA(MATCH(LEFT($B2323,8),Reference!$H:$H,0),0)),$D2323,
IF(AND(F2323=0,G2323=0,H2323=0,_xlfn.IFNA(MATCH(LEFT($C2323,4),Reference!$H:$H,0),0)),$D2323,
IF((AND(F2323=0,G2323=0,H2323=0,(_xlfn.IFNA(MATCH(LEFT($B2323,4),Reference!$H:$H,0),0)))),$D2323,
IF(AND(F2323=0,G2323=0,H2323=0,_xlfn.IFNA(MATCH(MID($B2323,5,4),Reference!$H:$H,0),0),LEFT($C2323,4)&lt;&gt;"8865"),$D2323,0)))))</f>
        <v>247.02</v>
      </c>
      <c r="J2323" s="76">
        <f t="shared" si="202"/>
        <v>0</v>
      </c>
      <c r="K2323" s="76">
        <f t="shared" si="203"/>
        <v>247.02</v>
      </c>
      <c r="L2323" s="76">
        <f t="shared" si="204"/>
        <v>0</v>
      </c>
      <c r="M2323" s="14" t="str">
        <f>IFERROR(IFERROR(INDEX(Reference!$C:$C,MATCH(VALUE(LEFT(B2323,(FIND("-",B2323,1)-1))),Reference!$B:$B,0)),INDEX(Reference!$C:$C,MATCH((LEFT(B2323,(FIND("-",B2323,1)-1))),Reference!$B:$B,0))),IFERROR(IF(FIND("-",B2323),"Asset Management",""),""))</f>
        <v>Tax &amp; Procurement</v>
      </c>
      <c r="N2323" s="14" t="str">
        <f>_xlfn.IFNA(INDEX(Reference!$M:$N,MATCH($C2323,Reference!$M:$M,0),2),"Exclude")</f>
        <v>NonUnion Labor</v>
      </c>
      <c r="O2323" s="14" t="str">
        <f>VLOOKUP(X2323,'Department Detail'!$A$2:$F$5229,5,FALSE)</f>
        <v>Business Services - Legal &amp; Regulatory</v>
      </c>
      <c r="W2323" s="26"/>
      <c r="X2323">
        <v>6420</v>
      </c>
    </row>
    <row r="2324" spans="2:24" ht="15" thickBot="1" x14ac:dyDescent="0.35">
      <c r="B2324" s="57" t="s">
        <v>1044</v>
      </c>
      <c r="C2324" s="57" t="s">
        <v>201</v>
      </c>
      <c r="D2324" s="193">
        <v>4140.6000000000004</v>
      </c>
      <c r="F2324" s="76">
        <f>IF(AND(LEFT($C2324,4)&lt;&gt;"8310")*OR(_xlfn.IFNA(MATCH(LEFT($B2324,8),Reference!$E:$E,0),0),(_xlfn.IFNA(MATCH(MID($B2324,5,4),Reference!$E:$E,0),0))),$D2324,)</f>
        <v>0</v>
      </c>
      <c r="G2324" s="76">
        <f t="shared" si="200"/>
        <v>0</v>
      </c>
      <c r="H2324" s="76">
        <f t="shared" si="201"/>
        <v>0</v>
      </c>
      <c r="I2324" s="194">
        <f>IF(AND(F2324=0,G2324=0,H2324=0,_xlfn.IFNA(MATCH(LEFT($B2324,8),Reference!$G:$G,0),0)),0,
IF(AND(F2324=0,G2324=0,H2324=0,_xlfn.IFNA(MATCH(LEFT($B2324,8),Reference!$H:$H,0),0)),$D2324,
IF(AND(F2324=0,G2324=0,H2324=0,_xlfn.IFNA(MATCH(LEFT($C2324,4),Reference!$H:$H,0),0)),$D2324,
IF((AND(F2324=0,G2324=0,H2324=0,(_xlfn.IFNA(MATCH(LEFT($B2324,4),Reference!$H:$H,0),0)))),$D2324,
IF(AND(F2324=0,G2324=0,H2324=0,_xlfn.IFNA(MATCH(MID($B2324,5,4),Reference!$H:$H,0),0),LEFT($C2324,4)&lt;&gt;"8865"),$D2324,0)))))</f>
        <v>4140.6000000000004</v>
      </c>
      <c r="J2324" s="76">
        <f t="shared" si="202"/>
        <v>0</v>
      </c>
      <c r="K2324" s="76">
        <f t="shared" si="203"/>
        <v>4140.6000000000004</v>
      </c>
      <c r="L2324" s="76">
        <f t="shared" si="204"/>
        <v>0</v>
      </c>
      <c r="M2324" s="14" t="str">
        <f>IFERROR(IFERROR(INDEX(Reference!$C:$C,MATCH(VALUE(LEFT(B2324,(FIND("-",B2324,1)-1))),Reference!$B:$B,0)),INDEX(Reference!$C:$C,MATCH((LEFT(B2324,(FIND("-",B2324,1)-1))),Reference!$B:$B,0))),IFERROR(IF(FIND("-",B2324),"Asset Management",""),""))</f>
        <v>Tax &amp; Procurement</v>
      </c>
      <c r="N2324" s="14" t="str">
        <f>_xlfn.IFNA(INDEX(Reference!$M:$N,MATCH($C2324,Reference!$M:$M,0),2),"Exclude")</f>
        <v>Nonlabor</v>
      </c>
      <c r="O2324" s="14" t="str">
        <f>VLOOKUP(X2324,'Department Detail'!$A$2:$F$5229,5,FALSE)</f>
        <v>Business Services - Legal &amp; Regulatory</v>
      </c>
      <c r="W2324" s="26"/>
      <c r="X2324">
        <v>6420</v>
      </c>
    </row>
    <row r="2325" spans="2:24" ht="15" thickBot="1" x14ac:dyDescent="0.35">
      <c r="B2325" s="57" t="s">
        <v>1044</v>
      </c>
      <c r="C2325" s="57" t="s">
        <v>202</v>
      </c>
      <c r="D2325" s="193">
        <v>27166.76</v>
      </c>
      <c r="F2325" s="76">
        <f>IF(AND(LEFT($C2325,4)&lt;&gt;"8310")*OR(_xlfn.IFNA(MATCH(LEFT($B2325,8),Reference!$E:$E,0),0),(_xlfn.IFNA(MATCH(MID($B2325,5,4),Reference!$E:$E,0),0))),$D2325,)</f>
        <v>0</v>
      </c>
      <c r="G2325" s="76">
        <f t="shared" si="200"/>
        <v>0</v>
      </c>
      <c r="H2325" s="76">
        <f t="shared" si="201"/>
        <v>0</v>
      </c>
      <c r="I2325" s="194">
        <f>IF(AND(F2325=0,G2325=0,H2325=0,_xlfn.IFNA(MATCH(LEFT($B2325,8),Reference!$G:$G,0),0)),0,
IF(AND(F2325=0,G2325=0,H2325=0,_xlfn.IFNA(MATCH(LEFT($B2325,8),Reference!$H:$H,0),0)),$D2325,
IF(AND(F2325=0,G2325=0,H2325=0,_xlfn.IFNA(MATCH(LEFT($C2325,4),Reference!$H:$H,0),0)),$D2325,
IF((AND(F2325=0,G2325=0,H2325=0,(_xlfn.IFNA(MATCH(LEFT($B2325,4),Reference!$H:$H,0),0)))),$D2325,
IF(AND(F2325=0,G2325=0,H2325=0,_xlfn.IFNA(MATCH(MID($B2325,5,4),Reference!$H:$H,0),0),LEFT($C2325,4)&lt;&gt;"8865"),$D2325,0)))))</f>
        <v>27166.76</v>
      </c>
      <c r="J2325" s="76">
        <f t="shared" si="202"/>
        <v>0</v>
      </c>
      <c r="K2325" s="76">
        <f t="shared" si="203"/>
        <v>27166.76</v>
      </c>
      <c r="L2325" s="76">
        <f t="shared" si="204"/>
        <v>0</v>
      </c>
      <c r="M2325" s="14" t="str">
        <f>IFERROR(IFERROR(INDEX(Reference!$C:$C,MATCH(VALUE(LEFT(B2325,(FIND("-",B2325,1)-1))),Reference!$B:$B,0)),INDEX(Reference!$C:$C,MATCH((LEFT(B2325,(FIND("-",B2325,1)-1))),Reference!$B:$B,0))),IFERROR(IF(FIND("-",B2325),"Asset Management",""),""))</f>
        <v>Tax &amp; Procurement</v>
      </c>
      <c r="N2325" s="14" t="str">
        <f>_xlfn.IFNA(INDEX(Reference!$M:$N,MATCH($C2325,Reference!$M:$M,0),2),"Exclude")</f>
        <v>Nonlabor</v>
      </c>
      <c r="O2325" s="14" t="str">
        <f>VLOOKUP(X2325,'Department Detail'!$A$2:$F$5229,5,FALSE)</f>
        <v>Business Services - Legal &amp; Regulatory</v>
      </c>
      <c r="W2325" s="26"/>
      <c r="X2325">
        <v>6420</v>
      </c>
    </row>
    <row r="2326" spans="2:24" ht="15" thickBot="1" x14ac:dyDescent="0.35">
      <c r="B2326" s="57" t="s">
        <v>1044</v>
      </c>
      <c r="C2326" s="57" t="s">
        <v>206</v>
      </c>
      <c r="D2326" s="193">
        <v>2619.7400000000002</v>
      </c>
      <c r="F2326" s="76">
        <f>IF(AND(LEFT($C2326,4)&lt;&gt;"8310")*OR(_xlfn.IFNA(MATCH(LEFT($B2326,8),Reference!$E:$E,0),0),(_xlfn.IFNA(MATCH(MID($B2326,5,4),Reference!$E:$E,0),0))),$D2326,)</f>
        <v>0</v>
      </c>
      <c r="G2326" s="76">
        <f t="shared" si="200"/>
        <v>0</v>
      </c>
      <c r="H2326" s="76">
        <f t="shared" si="201"/>
        <v>0</v>
      </c>
      <c r="I2326" s="194">
        <f>IF(AND(F2326=0,G2326=0,H2326=0,_xlfn.IFNA(MATCH(LEFT($B2326,8),Reference!$G:$G,0),0)),0,
IF(AND(F2326=0,G2326=0,H2326=0,_xlfn.IFNA(MATCH(LEFT($B2326,8),Reference!$H:$H,0),0)),$D2326,
IF(AND(F2326=0,G2326=0,H2326=0,_xlfn.IFNA(MATCH(LEFT($C2326,4),Reference!$H:$H,0),0)),$D2326,
IF((AND(F2326=0,G2326=0,H2326=0,(_xlfn.IFNA(MATCH(LEFT($B2326,4),Reference!$H:$H,0),0)))),$D2326,
IF(AND(F2326=0,G2326=0,H2326=0,_xlfn.IFNA(MATCH(MID($B2326,5,4),Reference!$H:$H,0),0),LEFT($C2326,4)&lt;&gt;"8865"),$D2326,0)))))</f>
        <v>2619.7400000000002</v>
      </c>
      <c r="J2326" s="76">
        <f t="shared" si="202"/>
        <v>0</v>
      </c>
      <c r="K2326" s="76">
        <f t="shared" si="203"/>
        <v>2619.7400000000002</v>
      </c>
      <c r="L2326" s="76">
        <f t="shared" si="204"/>
        <v>0</v>
      </c>
      <c r="M2326" s="14" t="str">
        <f>IFERROR(IFERROR(INDEX(Reference!$C:$C,MATCH(VALUE(LEFT(B2326,(FIND("-",B2326,1)-1))),Reference!$B:$B,0)),INDEX(Reference!$C:$C,MATCH((LEFT(B2326,(FIND("-",B2326,1)-1))),Reference!$B:$B,0))),IFERROR(IF(FIND("-",B2326),"Asset Management",""),""))</f>
        <v>Tax &amp; Procurement</v>
      </c>
      <c r="N2326" s="14" t="str">
        <f>_xlfn.IFNA(INDEX(Reference!$M:$N,MATCH($C2326,Reference!$M:$M,0),2),"Exclude")</f>
        <v>Nonlabor</v>
      </c>
      <c r="O2326" s="14" t="str">
        <f>VLOOKUP(X2326,'Department Detail'!$A$2:$F$5229,5,FALSE)</f>
        <v>Business Services - Legal &amp; Regulatory</v>
      </c>
      <c r="W2326" s="26"/>
      <c r="X2326">
        <v>6420</v>
      </c>
    </row>
    <row r="2327" spans="2:24" ht="15" thickBot="1" x14ac:dyDescent="0.35">
      <c r="B2327" s="57" t="s">
        <v>1044</v>
      </c>
      <c r="C2327" s="57" t="s">
        <v>231</v>
      </c>
      <c r="D2327" s="193">
        <v>600</v>
      </c>
      <c r="F2327" s="76">
        <f>IF(AND(LEFT($C2327,4)&lt;&gt;"8310")*OR(_xlfn.IFNA(MATCH(LEFT($B2327,8),Reference!$E:$E,0),0),(_xlfn.IFNA(MATCH(MID($B2327,5,4),Reference!$E:$E,0),0))),$D2327,)</f>
        <v>0</v>
      </c>
      <c r="G2327" s="76">
        <f t="shared" ref="G2327:G2390" si="205">IF(AND(ISNUMBER(SEARCH("5024*",B2327)),(F2327=0)),D2327,)</f>
        <v>0</v>
      </c>
      <c r="H2327" s="76">
        <f t="shared" ref="H2327:H2390" si="206">IF(AND(ISNUMBER(SEARCH("5025*",B2327)),(F2327=0)),D2327,)</f>
        <v>0</v>
      </c>
      <c r="I2327" s="194">
        <f>IF(AND(F2327=0,G2327=0,H2327=0,_xlfn.IFNA(MATCH(LEFT($B2327,8),Reference!$G:$G,0),0)),0,
IF(AND(F2327=0,G2327=0,H2327=0,_xlfn.IFNA(MATCH(LEFT($B2327,8),Reference!$H:$H,0),0)),$D2327,
IF(AND(F2327=0,G2327=0,H2327=0,_xlfn.IFNA(MATCH(LEFT($C2327,4),Reference!$H:$H,0),0)),$D2327,
IF((AND(F2327=0,G2327=0,H2327=0,(_xlfn.IFNA(MATCH(LEFT($B2327,4),Reference!$H:$H,0),0)))),$D2327,
IF(AND(F2327=0,G2327=0,H2327=0,_xlfn.IFNA(MATCH(MID($B2327,5,4),Reference!$H:$H,0),0),LEFT($C2327,4)&lt;&gt;"8865"),$D2327,0)))))</f>
        <v>600</v>
      </c>
      <c r="J2327" s="76">
        <f t="shared" ref="J2327:J2390" si="207">IF(AND(F2327=0,G2327=0,H2327=0,I2327=0),D2327,)</f>
        <v>0</v>
      </c>
      <c r="K2327" s="76">
        <f t="shared" ref="K2327:K2390" si="208">SUM(F2327:J2327)</f>
        <v>600</v>
      </c>
      <c r="L2327" s="76">
        <f t="shared" ref="L2327:L2390" si="209">K2327-D2327</f>
        <v>0</v>
      </c>
      <c r="M2327" s="14" t="str">
        <f>IFERROR(IFERROR(INDEX(Reference!$C:$C,MATCH(VALUE(LEFT(B2327,(FIND("-",B2327,1)-1))),Reference!$B:$B,0)),INDEX(Reference!$C:$C,MATCH((LEFT(B2327,(FIND("-",B2327,1)-1))),Reference!$B:$B,0))),IFERROR(IF(FIND("-",B2327),"Asset Management",""),""))</f>
        <v>Tax &amp; Procurement</v>
      </c>
      <c r="N2327" s="14" t="str">
        <f>_xlfn.IFNA(INDEX(Reference!$M:$N,MATCH($C2327,Reference!$M:$M,0),2),"Exclude")</f>
        <v>Nonlabor</v>
      </c>
      <c r="O2327" s="14" t="str">
        <f>VLOOKUP(X2327,'Department Detail'!$A$2:$F$5229,5,FALSE)</f>
        <v>Business Services - Legal &amp; Regulatory</v>
      </c>
      <c r="W2327" s="26"/>
      <c r="X2327">
        <v>6420</v>
      </c>
    </row>
    <row r="2328" spans="2:24" ht="15" thickBot="1" x14ac:dyDescent="0.35">
      <c r="B2328" s="57" t="s">
        <v>1044</v>
      </c>
      <c r="C2328" s="57" t="s">
        <v>230</v>
      </c>
      <c r="D2328" s="193">
        <v>350.70000000000005</v>
      </c>
      <c r="F2328" s="76">
        <f>IF(AND(LEFT($C2328,4)&lt;&gt;"8310")*OR(_xlfn.IFNA(MATCH(LEFT($B2328,8),Reference!$E:$E,0),0),(_xlfn.IFNA(MATCH(MID($B2328,5,4),Reference!$E:$E,0),0))),$D2328,)</f>
        <v>0</v>
      </c>
      <c r="G2328" s="76">
        <f t="shared" si="205"/>
        <v>0</v>
      </c>
      <c r="H2328" s="76">
        <f t="shared" si="206"/>
        <v>0</v>
      </c>
      <c r="I2328" s="194">
        <f>IF(AND(F2328=0,G2328=0,H2328=0,_xlfn.IFNA(MATCH(LEFT($B2328,8),Reference!$G:$G,0),0)),0,
IF(AND(F2328=0,G2328=0,H2328=0,_xlfn.IFNA(MATCH(LEFT($B2328,8),Reference!$H:$H,0),0)),$D2328,
IF(AND(F2328=0,G2328=0,H2328=0,_xlfn.IFNA(MATCH(LEFT($C2328,4),Reference!$H:$H,0),0)),$D2328,
IF((AND(F2328=0,G2328=0,H2328=0,(_xlfn.IFNA(MATCH(LEFT($B2328,4),Reference!$H:$H,0),0)))),$D2328,
IF(AND(F2328=0,G2328=0,H2328=0,_xlfn.IFNA(MATCH(MID($B2328,5,4),Reference!$H:$H,0),0),LEFT($C2328,4)&lt;&gt;"8865"),$D2328,0)))))</f>
        <v>350.70000000000005</v>
      </c>
      <c r="J2328" s="76">
        <f t="shared" si="207"/>
        <v>0</v>
      </c>
      <c r="K2328" s="76">
        <f t="shared" si="208"/>
        <v>350.70000000000005</v>
      </c>
      <c r="L2328" s="76">
        <f t="shared" si="209"/>
        <v>0</v>
      </c>
      <c r="M2328" s="14" t="str">
        <f>IFERROR(IFERROR(INDEX(Reference!$C:$C,MATCH(VALUE(LEFT(B2328,(FIND("-",B2328,1)-1))),Reference!$B:$B,0)),INDEX(Reference!$C:$C,MATCH((LEFT(B2328,(FIND("-",B2328,1)-1))),Reference!$B:$B,0))),IFERROR(IF(FIND("-",B2328),"Asset Management",""),""))</f>
        <v>Tax &amp; Procurement</v>
      </c>
      <c r="N2328" s="14" t="str">
        <f>_xlfn.IFNA(INDEX(Reference!$M:$N,MATCH($C2328,Reference!$M:$M,0),2),"Exclude")</f>
        <v>Nonlabor</v>
      </c>
      <c r="O2328" s="14" t="str">
        <f>VLOOKUP(X2328,'Department Detail'!$A$2:$F$5229,5,FALSE)</f>
        <v>Business Services - Legal &amp; Regulatory</v>
      </c>
      <c r="W2328" s="26"/>
      <c r="X2328">
        <v>6420</v>
      </c>
    </row>
    <row r="2329" spans="2:24" ht="15" thickBot="1" x14ac:dyDescent="0.35">
      <c r="B2329" s="57" t="s">
        <v>1044</v>
      </c>
      <c r="C2329" s="57" t="s">
        <v>208</v>
      </c>
      <c r="D2329" s="193">
        <v>572.77</v>
      </c>
      <c r="F2329" s="76">
        <f>IF(AND(LEFT($C2329,4)&lt;&gt;"8310")*OR(_xlfn.IFNA(MATCH(LEFT($B2329,8),Reference!$E:$E,0),0),(_xlfn.IFNA(MATCH(MID($B2329,5,4),Reference!$E:$E,0),0))),$D2329,)</f>
        <v>0</v>
      </c>
      <c r="G2329" s="76">
        <f t="shared" si="205"/>
        <v>0</v>
      </c>
      <c r="H2329" s="76">
        <f t="shared" si="206"/>
        <v>0</v>
      </c>
      <c r="I2329" s="194">
        <f>IF(AND(F2329=0,G2329=0,H2329=0,_xlfn.IFNA(MATCH(LEFT($B2329,8),Reference!$G:$G,0),0)),0,
IF(AND(F2329=0,G2329=0,H2329=0,_xlfn.IFNA(MATCH(LEFT($B2329,8),Reference!$H:$H,0),0)),$D2329,
IF(AND(F2329=0,G2329=0,H2329=0,_xlfn.IFNA(MATCH(LEFT($C2329,4),Reference!$H:$H,0),0)),$D2329,
IF((AND(F2329=0,G2329=0,H2329=0,(_xlfn.IFNA(MATCH(LEFT($B2329,4),Reference!$H:$H,0),0)))),$D2329,
IF(AND(F2329=0,G2329=0,H2329=0,_xlfn.IFNA(MATCH(MID($B2329,5,4),Reference!$H:$H,0),0),LEFT($C2329,4)&lt;&gt;"8865"),$D2329,0)))))</f>
        <v>572.77</v>
      </c>
      <c r="J2329" s="76">
        <f t="shared" si="207"/>
        <v>0</v>
      </c>
      <c r="K2329" s="76">
        <f t="shared" si="208"/>
        <v>572.77</v>
      </c>
      <c r="L2329" s="76">
        <f t="shared" si="209"/>
        <v>0</v>
      </c>
      <c r="M2329" s="14" t="str">
        <f>IFERROR(IFERROR(INDEX(Reference!$C:$C,MATCH(VALUE(LEFT(B2329,(FIND("-",B2329,1)-1))),Reference!$B:$B,0)),INDEX(Reference!$C:$C,MATCH((LEFT(B2329,(FIND("-",B2329,1)-1))),Reference!$B:$B,0))),IFERROR(IF(FIND("-",B2329),"Asset Management",""),""))</f>
        <v>Tax &amp; Procurement</v>
      </c>
      <c r="N2329" s="14" t="str">
        <f>_xlfn.IFNA(INDEX(Reference!$M:$N,MATCH($C2329,Reference!$M:$M,0),2),"Exclude")</f>
        <v>Inventory</v>
      </c>
      <c r="O2329" s="14" t="str">
        <f>VLOOKUP(X2329,'Department Detail'!$A$2:$F$5229,5,FALSE)</f>
        <v>Business Services - Legal &amp; Regulatory</v>
      </c>
      <c r="W2329" s="26"/>
      <c r="X2329">
        <v>6420</v>
      </c>
    </row>
    <row r="2330" spans="2:24" ht="15" thickBot="1" x14ac:dyDescent="0.35">
      <c r="B2330" s="57" t="s">
        <v>1044</v>
      </c>
      <c r="C2330" s="57" t="s">
        <v>182</v>
      </c>
      <c r="D2330" s="193">
        <v>68.47</v>
      </c>
      <c r="F2330" s="76">
        <f>IF(AND(LEFT($C2330,4)&lt;&gt;"8310")*OR(_xlfn.IFNA(MATCH(LEFT($B2330,8),Reference!$E:$E,0),0),(_xlfn.IFNA(MATCH(MID($B2330,5,4),Reference!$E:$E,0),0))),$D2330,)</f>
        <v>0</v>
      </c>
      <c r="G2330" s="76">
        <f t="shared" si="205"/>
        <v>0</v>
      </c>
      <c r="H2330" s="76">
        <f t="shared" si="206"/>
        <v>0</v>
      </c>
      <c r="I2330" s="194">
        <f>IF(AND(F2330=0,G2330=0,H2330=0,_xlfn.IFNA(MATCH(LEFT($B2330,8),Reference!$G:$G,0),0)),0,
IF(AND(F2330=0,G2330=0,H2330=0,_xlfn.IFNA(MATCH(LEFT($B2330,8),Reference!$H:$H,0),0)),$D2330,
IF(AND(F2330=0,G2330=0,H2330=0,_xlfn.IFNA(MATCH(LEFT($C2330,4),Reference!$H:$H,0),0)),$D2330,
IF((AND(F2330=0,G2330=0,H2330=0,(_xlfn.IFNA(MATCH(LEFT($B2330,4),Reference!$H:$H,0),0)))),$D2330,
IF(AND(F2330=0,G2330=0,H2330=0,_xlfn.IFNA(MATCH(MID($B2330,5,4),Reference!$H:$H,0),0),LEFT($C2330,4)&lt;&gt;"8865"),$D2330,0)))))</f>
        <v>68.47</v>
      </c>
      <c r="J2330" s="76">
        <f t="shared" si="207"/>
        <v>0</v>
      </c>
      <c r="K2330" s="76">
        <f t="shared" si="208"/>
        <v>68.47</v>
      </c>
      <c r="L2330" s="76">
        <f t="shared" si="209"/>
        <v>0</v>
      </c>
      <c r="M2330" s="14" t="str">
        <f>IFERROR(IFERROR(INDEX(Reference!$C:$C,MATCH(VALUE(LEFT(B2330,(FIND("-",B2330,1)-1))),Reference!$B:$B,0)),INDEX(Reference!$C:$C,MATCH((LEFT(B2330,(FIND("-",B2330,1)-1))),Reference!$B:$B,0))),IFERROR(IF(FIND("-",B2330),"Asset Management",""),""))</f>
        <v>Tax &amp; Procurement</v>
      </c>
      <c r="N2330" s="14" t="str">
        <f>_xlfn.IFNA(INDEX(Reference!$M:$N,MATCH($C2330,Reference!$M:$M,0),2),"Exclude")</f>
        <v>Nonlabor</v>
      </c>
      <c r="O2330" s="14" t="str">
        <f>VLOOKUP(X2330,'Department Detail'!$A$2:$F$5229,5,FALSE)</f>
        <v>Business Services - Legal &amp; Regulatory</v>
      </c>
      <c r="W2330" s="26"/>
      <c r="X2330">
        <v>6420</v>
      </c>
    </row>
    <row r="2331" spans="2:24" ht="15" thickBot="1" x14ac:dyDescent="0.35">
      <c r="B2331" s="57" t="s">
        <v>1044</v>
      </c>
      <c r="C2331" s="57" t="s">
        <v>237</v>
      </c>
      <c r="D2331" s="193">
        <v>245.31</v>
      </c>
      <c r="F2331" s="76">
        <f>IF(AND(LEFT($C2331,4)&lt;&gt;"8310")*OR(_xlfn.IFNA(MATCH(LEFT($B2331,8),Reference!$E:$E,0),0),(_xlfn.IFNA(MATCH(MID($B2331,5,4),Reference!$E:$E,0),0))),$D2331,)</f>
        <v>0</v>
      </c>
      <c r="G2331" s="76">
        <f t="shared" si="205"/>
        <v>0</v>
      </c>
      <c r="H2331" s="76">
        <f t="shared" si="206"/>
        <v>0</v>
      </c>
      <c r="I2331" s="194">
        <f>IF(AND(F2331=0,G2331=0,H2331=0,_xlfn.IFNA(MATCH(LEFT($B2331,8),Reference!$G:$G,0),0)),0,
IF(AND(F2331=0,G2331=0,H2331=0,_xlfn.IFNA(MATCH(LEFT($B2331,8),Reference!$H:$H,0),0)),$D2331,
IF(AND(F2331=0,G2331=0,H2331=0,_xlfn.IFNA(MATCH(LEFT($C2331,4),Reference!$H:$H,0),0)),$D2331,
IF((AND(F2331=0,G2331=0,H2331=0,(_xlfn.IFNA(MATCH(LEFT($B2331,4),Reference!$H:$H,0),0)))),$D2331,
IF(AND(F2331=0,G2331=0,H2331=0,_xlfn.IFNA(MATCH(MID($B2331,5,4),Reference!$H:$H,0),0),LEFT($C2331,4)&lt;&gt;"8865"),$D2331,0)))))</f>
        <v>245.31</v>
      </c>
      <c r="J2331" s="76">
        <f t="shared" si="207"/>
        <v>0</v>
      </c>
      <c r="K2331" s="76">
        <f t="shared" si="208"/>
        <v>245.31</v>
      </c>
      <c r="L2331" s="76">
        <f t="shared" si="209"/>
        <v>0</v>
      </c>
      <c r="M2331" s="14" t="str">
        <f>IFERROR(IFERROR(INDEX(Reference!$C:$C,MATCH(VALUE(LEFT(B2331,(FIND("-",B2331,1)-1))),Reference!$B:$B,0)),INDEX(Reference!$C:$C,MATCH((LEFT(B2331,(FIND("-",B2331,1)-1))),Reference!$B:$B,0))),IFERROR(IF(FIND("-",B2331),"Asset Management",""),""))</f>
        <v>Tax &amp; Procurement</v>
      </c>
      <c r="N2331" s="14" t="str">
        <f>_xlfn.IFNA(INDEX(Reference!$M:$N,MATCH($C2331,Reference!$M:$M,0),2),"Exclude")</f>
        <v>Inventory</v>
      </c>
      <c r="O2331" s="14" t="str">
        <f>VLOOKUP(X2331,'Department Detail'!$A$2:$F$5229,5,FALSE)</f>
        <v>Business Services - Legal &amp; Regulatory</v>
      </c>
      <c r="W2331" s="26"/>
      <c r="X2331">
        <v>6420</v>
      </c>
    </row>
    <row r="2332" spans="2:24" ht="15" thickBot="1" x14ac:dyDescent="0.35">
      <c r="B2332" s="57" t="s">
        <v>1044</v>
      </c>
      <c r="C2332" s="57" t="s">
        <v>211</v>
      </c>
      <c r="D2332" s="193">
        <v>-77.53</v>
      </c>
      <c r="F2332" s="76">
        <f>IF(AND(LEFT($C2332,4)&lt;&gt;"8310")*OR(_xlfn.IFNA(MATCH(LEFT($B2332,8),Reference!$E:$E,0),0),(_xlfn.IFNA(MATCH(MID($B2332,5,4),Reference!$E:$E,0),0))),$D2332,)</f>
        <v>0</v>
      </c>
      <c r="G2332" s="76">
        <f t="shared" si="205"/>
        <v>0</v>
      </c>
      <c r="H2332" s="76">
        <f t="shared" si="206"/>
        <v>0</v>
      </c>
      <c r="I2332" s="194">
        <f>IF(AND(F2332=0,G2332=0,H2332=0,_xlfn.IFNA(MATCH(LEFT($B2332,8),Reference!$G:$G,0),0)),0,
IF(AND(F2332=0,G2332=0,H2332=0,_xlfn.IFNA(MATCH(LEFT($B2332,8),Reference!$H:$H,0),0)),$D2332,
IF(AND(F2332=0,G2332=0,H2332=0,_xlfn.IFNA(MATCH(LEFT($C2332,4),Reference!$H:$H,0),0)),$D2332,
IF((AND(F2332=0,G2332=0,H2332=0,(_xlfn.IFNA(MATCH(LEFT($B2332,4),Reference!$H:$H,0),0)))),$D2332,
IF(AND(F2332=0,G2332=0,H2332=0,_xlfn.IFNA(MATCH(MID($B2332,5,4),Reference!$H:$H,0),0),LEFT($C2332,4)&lt;&gt;"8865"),$D2332,0)))))</f>
        <v>-77.53</v>
      </c>
      <c r="J2332" s="76">
        <f t="shared" si="207"/>
        <v>0</v>
      </c>
      <c r="K2332" s="76">
        <f t="shared" si="208"/>
        <v>-77.53</v>
      </c>
      <c r="L2332" s="76">
        <f t="shared" si="209"/>
        <v>0</v>
      </c>
      <c r="M2332" s="14" t="str">
        <f>IFERROR(IFERROR(INDEX(Reference!$C:$C,MATCH(VALUE(LEFT(B2332,(FIND("-",B2332,1)-1))),Reference!$B:$B,0)),INDEX(Reference!$C:$C,MATCH((LEFT(B2332,(FIND("-",B2332,1)-1))),Reference!$B:$B,0))),IFERROR(IF(FIND("-",B2332),"Asset Management",""),""))</f>
        <v>Tax &amp; Procurement</v>
      </c>
      <c r="N2332" s="14" t="str">
        <f>_xlfn.IFNA(INDEX(Reference!$M:$N,MATCH($C2332,Reference!$M:$M,0),2),"Exclude")</f>
        <v>Inventory</v>
      </c>
      <c r="O2332" s="14" t="str">
        <f>VLOOKUP(X2332,'Department Detail'!$A$2:$F$5229,5,FALSE)</f>
        <v>Business Services - Legal &amp; Regulatory</v>
      </c>
      <c r="W2332" s="26"/>
      <c r="X2332">
        <v>6420</v>
      </c>
    </row>
    <row r="2333" spans="2:24" ht="15" thickBot="1" x14ac:dyDescent="0.35">
      <c r="B2333" s="57" t="s">
        <v>1044</v>
      </c>
      <c r="C2333" s="57" t="s">
        <v>234</v>
      </c>
      <c r="D2333" s="193">
        <v>189.08</v>
      </c>
      <c r="F2333" s="76">
        <f>IF(AND(LEFT($C2333,4)&lt;&gt;"8310")*OR(_xlfn.IFNA(MATCH(LEFT($B2333,8),Reference!$E:$E,0),0),(_xlfn.IFNA(MATCH(MID($B2333,5,4),Reference!$E:$E,0),0))),$D2333,)</f>
        <v>0</v>
      </c>
      <c r="G2333" s="76">
        <f t="shared" si="205"/>
        <v>0</v>
      </c>
      <c r="H2333" s="76">
        <f t="shared" si="206"/>
        <v>0</v>
      </c>
      <c r="I2333" s="194">
        <f>IF(AND(F2333=0,G2333=0,H2333=0,_xlfn.IFNA(MATCH(LEFT($B2333,8),Reference!$G:$G,0),0)),0,
IF(AND(F2333=0,G2333=0,H2333=0,_xlfn.IFNA(MATCH(LEFT($B2333,8),Reference!$H:$H,0),0)),$D2333,
IF(AND(F2333=0,G2333=0,H2333=0,_xlfn.IFNA(MATCH(LEFT($C2333,4),Reference!$H:$H,0),0)),$D2333,
IF((AND(F2333=0,G2333=0,H2333=0,(_xlfn.IFNA(MATCH(LEFT($B2333,4),Reference!$H:$H,0),0)))),$D2333,
IF(AND(F2333=0,G2333=0,H2333=0,_xlfn.IFNA(MATCH(MID($B2333,5,4),Reference!$H:$H,0),0),LEFT($C2333,4)&lt;&gt;"8865"),$D2333,0)))))</f>
        <v>189.08</v>
      </c>
      <c r="J2333" s="76">
        <f t="shared" si="207"/>
        <v>0</v>
      </c>
      <c r="K2333" s="76">
        <f t="shared" si="208"/>
        <v>189.08</v>
      </c>
      <c r="L2333" s="76">
        <f t="shared" si="209"/>
        <v>0</v>
      </c>
      <c r="M2333" s="14" t="str">
        <f>IFERROR(IFERROR(INDEX(Reference!$C:$C,MATCH(VALUE(LEFT(B2333,(FIND("-",B2333,1)-1))),Reference!$B:$B,0)),INDEX(Reference!$C:$C,MATCH((LEFT(B2333,(FIND("-",B2333,1)-1))),Reference!$B:$B,0))),IFERROR(IF(FIND("-",B2333),"Asset Management",""),""))</f>
        <v>Tax &amp; Procurement</v>
      </c>
      <c r="N2333" s="14" t="str">
        <f>_xlfn.IFNA(INDEX(Reference!$M:$N,MATCH($C2333,Reference!$M:$M,0),2),"Exclude")</f>
        <v>Nonlabor</v>
      </c>
      <c r="O2333" s="14" t="str">
        <f>VLOOKUP(X2333,'Department Detail'!$A$2:$F$5229,5,FALSE)</f>
        <v>Business Services - Legal &amp; Regulatory</v>
      </c>
      <c r="W2333" s="26"/>
      <c r="X2333">
        <v>6420</v>
      </c>
    </row>
    <row r="2334" spans="2:24" ht="15" thickBot="1" x14ac:dyDescent="0.35">
      <c r="B2334" s="57" t="s">
        <v>1044</v>
      </c>
      <c r="C2334" s="57" t="s">
        <v>213</v>
      </c>
      <c r="D2334" s="193">
        <v>60</v>
      </c>
      <c r="F2334" s="76">
        <f>IF(AND(LEFT($C2334,4)&lt;&gt;"8310")*OR(_xlfn.IFNA(MATCH(LEFT($B2334,8),Reference!$E:$E,0),0),(_xlfn.IFNA(MATCH(MID($B2334,5,4),Reference!$E:$E,0),0))),$D2334,)</f>
        <v>0</v>
      </c>
      <c r="G2334" s="76">
        <f t="shared" si="205"/>
        <v>0</v>
      </c>
      <c r="H2334" s="76">
        <f t="shared" si="206"/>
        <v>0</v>
      </c>
      <c r="I2334" s="194">
        <f>IF(AND(F2334=0,G2334=0,H2334=0,_xlfn.IFNA(MATCH(LEFT($B2334,8),Reference!$G:$G,0),0)),0,
IF(AND(F2334=0,G2334=0,H2334=0,_xlfn.IFNA(MATCH(LEFT($B2334,8),Reference!$H:$H,0),0)),$D2334,
IF(AND(F2334=0,G2334=0,H2334=0,_xlfn.IFNA(MATCH(LEFT($C2334,4),Reference!$H:$H,0),0)),$D2334,
IF((AND(F2334=0,G2334=0,H2334=0,(_xlfn.IFNA(MATCH(LEFT($B2334,4),Reference!$H:$H,0),0)))),$D2334,
IF(AND(F2334=0,G2334=0,H2334=0,_xlfn.IFNA(MATCH(MID($B2334,5,4),Reference!$H:$H,0),0),LEFT($C2334,4)&lt;&gt;"8865"),$D2334,0)))))</f>
        <v>60</v>
      </c>
      <c r="J2334" s="76">
        <f t="shared" si="207"/>
        <v>0</v>
      </c>
      <c r="K2334" s="76">
        <f t="shared" si="208"/>
        <v>60</v>
      </c>
      <c r="L2334" s="76">
        <f t="shared" si="209"/>
        <v>0</v>
      </c>
      <c r="M2334" s="14" t="str">
        <f>IFERROR(IFERROR(INDEX(Reference!$C:$C,MATCH(VALUE(LEFT(B2334,(FIND("-",B2334,1)-1))),Reference!$B:$B,0)),INDEX(Reference!$C:$C,MATCH((LEFT(B2334,(FIND("-",B2334,1)-1))),Reference!$B:$B,0))),IFERROR(IF(FIND("-",B2334),"Asset Management",""),""))</f>
        <v>Tax &amp; Procurement</v>
      </c>
      <c r="N2334" s="14" t="str">
        <f>_xlfn.IFNA(INDEX(Reference!$M:$N,MATCH($C2334,Reference!$M:$M,0),2),"Exclude")</f>
        <v>Nonlabor</v>
      </c>
      <c r="O2334" s="14" t="str">
        <f>VLOOKUP(X2334,'Department Detail'!$A$2:$F$5229,5,FALSE)</f>
        <v>Business Services - Legal &amp; Regulatory</v>
      </c>
      <c r="W2334" s="26"/>
      <c r="X2334">
        <v>6420</v>
      </c>
    </row>
    <row r="2335" spans="2:24" ht="15" thickBot="1" x14ac:dyDescent="0.35">
      <c r="B2335" s="57" t="s">
        <v>1044</v>
      </c>
      <c r="C2335" s="57" t="s">
        <v>215</v>
      </c>
      <c r="D2335" s="193">
        <v>26293.16</v>
      </c>
      <c r="F2335" s="76">
        <f>IF(AND(LEFT($C2335,4)&lt;&gt;"8310")*OR(_xlfn.IFNA(MATCH(LEFT($B2335,8),Reference!$E:$E,0),0),(_xlfn.IFNA(MATCH(MID($B2335,5,4),Reference!$E:$E,0),0))),$D2335,)</f>
        <v>0</v>
      </c>
      <c r="G2335" s="76">
        <f t="shared" si="205"/>
        <v>0</v>
      </c>
      <c r="H2335" s="76">
        <f t="shared" si="206"/>
        <v>0</v>
      </c>
      <c r="I2335" s="194">
        <f>IF(AND(F2335=0,G2335=0,H2335=0,_xlfn.IFNA(MATCH(LEFT($B2335,8),Reference!$G:$G,0),0)),0,
IF(AND(F2335=0,G2335=0,H2335=0,_xlfn.IFNA(MATCH(LEFT($B2335,8),Reference!$H:$H,0),0)),$D2335,
IF(AND(F2335=0,G2335=0,H2335=0,_xlfn.IFNA(MATCH(LEFT($C2335,4),Reference!$H:$H,0),0)),$D2335,
IF((AND(F2335=0,G2335=0,H2335=0,(_xlfn.IFNA(MATCH(LEFT($B2335,4),Reference!$H:$H,0),0)))),$D2335,
IF(AND(F2335=0,G2335=0,H2335=0,_xlfn.IFNA(MATCH(MID($B2335,5,4),Reference!$H:$H,0),0),LEFT($C2335,4)&lt;&gt;"8865"),$D2335,0)))))</f>
        <v>26293.16</v>
      </c>
      <c r="J2335" s="76">
        <f t="shared" si="207"/>
        <v>0</v>
      </c>
      <c r="K2335" s="76">
        <f t="shared" si="208"/>
        <v>26293.16</v>
      </c>
      <c r="L2335" s="76">
        <f t="shared" si="209"/>
        <v>0</v>
      </c>
      <c r="M2335" s="14" t="str">
        <f>IFERROR(IFERROR(INDEX(Reference!$C:$C,MATCH(VALUE(LEFT(B2335,(FIND("-",B2335,1)-1))),Reference!$B:$B,0)),INDEX(Reference!$C:$C,MATCH((LEFT(B2335,(FIND("-",B2335,1)-1))),Reference!$B:$B,0))),IFERROR(IF(FIND("-",B2335),"Asset Management",""),""))</f>
        <v>Tax &amp; Procurement</v>
      </c>
      <c r="N2335" s="14" t="str">
        <f>_xlfn.IFNA(INDEX(Reference!$M:$N,MATCH($C2335,Reference!$M:$M,0),2),"Exclude")</f>
        <v>Exclude</v>
      </c>
      <c r="O2335" s="14" t="str">
        <f>VLOOKUP(X2335,'Department Detail'!$A$2:$F$5229,5,FALSE)</f>
        <v>Business Services - Legal &amp; Regulatory</v>
      </c>
      <c r="W2335" s="26"/>
      <c r="X2335">
        <v>6420</v>
      </c>
    </row>
    <row r="2336" spans="2:24" ht="15" thickBot="1" x14ac:dyDescent="0.35">
      <c r="B2336" s="57" t="s">
        <v>1044</v>
      </c>
      <c r="C2336" s="57" t="s">
        <v>188</v>
      </c>
      <c r="D2336" s="193">
        <v>1122.82</v>
      </c>
      <c r="F2336" s="76">
        <f>IF(AND(LEFT($C2336,4)&lt;&gt;"8310")*OR(_xlfn.IFNA(MATCH(LEFT($B2336,8),Reference!$E:$E,0),0),(_xlfn.IFNA(MATCH(MID($B2336,5,4),Reference!$E:$E,0),0))),$D2336,)</f>
        <v>0</v>
      </c>
      <c r="G2336" s="76">
        <f t="shared" si="205"/>
        <v>0</v>
      </c>
      <c r="H2336" s="76">
        <f t="shared" si="206"/>
        <v>0</v>
      </c>
      <c r="I2336" s="194">
        <f>IF(AND(F2336=0,G2336=0,H2336=0,_xlfn.IFNA(MATCH(LEFT($B2336,8),Reference!$G:$G,0),0)),0,
IF(AND(F2336=0,G2336=0,H2336=0,_xlfn.IFNA(MATCH(LEFT($B2336,8),Reference!$H:$H,0),0)),$D2336,
IF(AND(F2336=0,G2336=0,H2336=0,_xlfn.IFNA(MATCH(LEFT($C2336,4),Reference!$H:$H,0),0)),$D2336,
IF((AND(F2336=0,G2336=0,H2336=0,(_xlfn.IFNA(MATCH(LEFT($B2336,4),Reference!$H:$H,0),0)))),$D2336,
IF(AND(F2336=0,G2336=0,H2336=0,_xlfn.IFNA(MATCH(MID($B2336,5,4),Reference!$H:$H,0),0),LEFT($C2336,4)&lt;&gt;"8865"),$D2336,0)))))</f>
        <v>1122.82</v>
      </c>
      <c r="J2336" s="76">
        <f t="shared" si="207"/>
        <v>0</v>
      </c>
      <c r="K2336" s="76">
        <f t="shared" si="208"/>
        <v>1122.82</v>
      </c>
      <c r="L2336" s="76">
        <f t="shared" si="209"/>
        <v>0</v>
      </c>
      <c r="M2336" s="14" t="str">
        <f>IFERROR(IFERROR(INDEX(Reference!$C:$C,MATCH(VALUE(LEFT(B2336,(FIND("-",B2336,1)-1))),Reference!$B:$B,0)),INDEX(Reference!$C:$C,MATCH((LEFT(B2336,(FIND("-",B2336,1)-1))),Reference!$B:$B,0))),IFERROR(IF(FIND("-",B2336),"Asset Management",""),""))</f>
        <v>Tax &amp; Procurement</v>
      </c>
      <c r="N2336" s="14" t="str">
        <f>_xlfn.IFNA(INDEX(Reference!$M:$N,MATCH($C2336,Reference!$M:$M,0),2),"Exclude")</f>
        <v>NonUnion Labor</v>
      </c>
      <c r="O2336" s="14" t="str">
        <f>VLOOKUP(X2336,'Department Detail'!$A$2:$F$5229,5,FALSE)</f>
        <v>Business Services - Legal &amp; Regulatory</v>
      </c>
      <c r="W2336" s="26"/>
      <c r="X2336">
        <v>6420</v>
      </c>
    </row>
    <row r="2337" spans="2:24" ht="15" thickBot="1" x14ac:dyDescent="0.35">
      <c r="B2337" s="57" t="s">
        <v>1046</v>
      </c>
      <c r="C2337" s="57" t="s">
        <v>185</v>
      </c>
      <c r="D2337" s="193">
        <v>2910.25</v>
      </c>
      <c r="F2337" s="76">
        <f>IF(AND(LEFT($C2337,4)&lt;&gt;"8310")*OR(_xlfn.IFNA(MATCH(LEFT($B2337,8),Reference!$E:$E,0),0),(_xlfn.IFNA(MATCH(MID($B2337,5,4),Reference!$E:$E,0),0))),$D2337,)</f>
        <v>0</v>
      </c>
      <c r="G2337" s="76">
        <f t="shared" si="205"/>
        <v>0</v>
      </c>
      <c r="H2337" s="76">
        <f t="shared" si="206"/>
        <v>0</v>
      </c>
      <c r="I2337" s="194">
        <f>IF(AND(F2337=0,G2337=0,H2337=0,_xlfn.IFNA(MATCH(LEFT($B2337,8),Reference!$G:$G,0),0)),0,
IF(AND(F2337=0,G2337=0,H2337=0,_xlfn.IFNA(MATCH(LEFT($B2337,8),Reference!$H:$H,0),0)),$D2337,
IF(AND(F2337=0,G2337=0,H2337=0,_xlfn.IFNA(MATCH(LEFT($C2337,4),Reference!$H:$H,0),0)),$D2337,
IF((AND(F2337=0,G2337=0,H2337=0,(_xlfn.IFNA(MATCH(LEFT($B2337,4),Reference!$H:$H,0),0)))),$D2337,
IF(AND(F2337=0,G2337=0,H2337=0,_xlfn.IFNA(MATCH(MID($B2337,5,4),Reference!$H:$H,0),0),LEFT($C2337,4)&lt;&gt;"8865"),$D2337,0)))))</f>
        <v>2910.25</v>
      </c>
      <c r="J2337" s="76">
        <f t="shared" si="207"/>
        <v>0</v>
      </c>
      <c r="K2337" s="76">
        <f t="shared" si="208"/>
        <v>2910.25</v>
      </c>
      <c r="L2337" s="76">
        <f t="shared" si="209"/>
        <v>0</v>
      </c>
      <c r="M2337" s="14" t="str">
        <f>IFERROR(IFERROR(INDEX(Reference!$C:$C,MATCH(VALUE(LEFT(B2337,(FIND("-",B2337,1)-1))),Reference!$B:$B,0)),INDEX(Reference!$C:$C,MATCH((LEFT(B2337,(FIND("-",B2337,1)-1))),Reference!$B:$B,0))),IFERROR(IF(FIND("-",B2337),"Asset Management",""),""))</f>
        <v>Tax &amp; Procurement</v>
      </c>
      <c r="N2337" s="14" t="str">
        <f>_xlfn.IFNA(INDEX(Reference!$M:$N,MATCH($C2337,Reference!$M:$M,0),2),"Exclude")</f>
        <v>NonUnion Labor</v>
      </c>
      <c r="O2337" s="14" t="str">
        <f>VLOOKUP(X2337,'Department Detail'!$A$2:$F$5229,5,FALSE)</f>
        <v>Business Services - Legal &amp; Regulatory</v>
      </c>
      <c r="W2337" s="26"/>
      <c r="X2337">
        <v>6420</v>
      </c>
    </row>
    <row r="2338" spans="2:24" ht="15" thickBot="1" x14ac:dyDescent="0.35">
      <c r="B2338" s="57" t="s">
        <v>1047</v>
      </c>
      <c r="C2338" s="57" t="s">
        <v>185</v>
      </c>
      <c r="D2338" s="193">
        <v>43815.45</v>
      </c>
      <c r="F2338" s="76">
        <f>IF(AND(LEFT($C2338,4)&lt;&gt;"8310")*OR(_xlfn.IFNA(MATCH(LEFT($B2338,8),Reference!$E:$E,0),0),(_xlfn.IFNA(MATCH(MID($B2338,5,4),Reference!$E:$E,0),0))),$D2338,)</f>
        <v>43815.45</v>
      </c>
      <c r="G2338" s="76">
        <f t="shared" si="205"/>
        <v>0</v>
      </c>
      <c r="H2338" s="76">
        <f t="shared" si="206"/>
        <v>0</v>
      </c>
      <c r="I2338" s="194">
        <f>IF(AND(F2338=0,G2338=0,H2338=0,_xlfn.IFNA(MATCH(LEFT($B2338,8),Reference!$G:$G,0),0)),0,
IF(AND(F2338=0,G2338=0,H2338=0,_xlfn.IFNA(MATCH(LEFT($B2338,8),Reference!$H:$H,0),0)),$D2338,
IF(AND(F2338=0,G2338=0,H2338=0,_xlfn.IFNA(MATCH(LEFT($C2338,4),Reference!$H:$H,0),0)),$D2338,
IF((AND(F2338=0,G2338=0,H2338=0,(_xlfn.IFNA(MATCH(LEFT($B2338,4),Reference!$H:$H,0),0)))),$D2338,
IF(AND(F2338=0,G2338=0,H2338=0,_xlfn.IFNA(MATCH(MID($B2338,5,4),Reference!$H:$H,0),0),LEFT($C2338,4)&lt;&gt;"8865"),$D2338,0)))))</f>
        <v>0</v>
      </c>
      <c r="J2338" s="76">
        <f t="shared" si="207"/>
        <v>0</v>
      </c>
      <c r="K2338" s="76">
        <f t="shared" si="208"/>
        <v>43815.45</v>
      </c>
      <c r="L2338" s="76">
        <f t="shared" si="209"/>
        <v>0</v>
      </c>
      <c r="M2338" s="14" t="str">
        <f>IFERROR(IFERROR(INDEX(Reference!$C:$C,MATCH(VALUE(LEFT(B2338,(FIND("-",B2338,1)-1))),Reference!$B:$B,0)),INDEX(Reference!$C:$C,MATCH((LEFT(B2338,(FIND("-",B2338,1)-1))),Reference!$B:$B,0))),IFERROR(IF(FIND("-",B2338),"Asset Management",""),""))</f>
        <v>Tax &amp; Procurement</v>
      </c>
      <c r="N2338" s="14" t="str">
        <f>_xlfn.IFNA(INDEX(Reference!$M:$N,MATCH($C2338,Reference!$M:$M,0),2),"Exclude")</f>
        <v>NonUnion Labor</v>
      </c>
      <c r="O2338" s="14" t="str">
        <f>VLOOKUP(X2338,'Department Detail'!$A$2:$F$5229,5,FALSE)</f>
        <v>Business Services - Legal &amp; Regulatory</v>
      </c>
      <c r="W2338" s="26"/>
      <c r="X2338">
        <v>6420</v>
      </c>
    </row>
    <row r="2339" spans="2:24" ht="15" thickBot="1" x14ac:dyDescent="0.35">
      <c r="B2339" s="57" t="s">
        <v>1048</v>
      </c>
      <c r="C2339" s="57" t="s">
        <v>200</v>
      </c>
      <c r="D2339" s="193">
        <v>24082.500000000015</v>
      </c>
      <c r="F2339" s="76">
        <f>IF(AND(LEFT($C2339,4)&lt;&gt;"8310")*OR(_xlfn.IFNA(MATCH(LEFT($B2339,8),Reference!$E:$E,0),0),(_xlfn.IFNA(MATCH(MID($B2339,5,4),Reference!$E:$E,0),0))),$D2339,)</f>
        <v>0</v>
      </c>
      <c r="G2339" s="76">
        <f t="shared" si="205"/>
        <v>0</v>
      </c>
      <c r="H2339" s="76">
        <f t="shared" si="206"/>
        <v>0</v>
      </c>
      <c r="I2339" s="194">
        <f>IF(AND(F2339=0,G2339=0,H2339=0,_xlfn.IFNA(MATCH(LEFT($B2339,8),Reference!$G:$G,0),0)),0,
IF(AND(F2339=0,G2339=0,H2339=0,_xlfn.IFNA(MATCH(LEFT($B2339,8),Reference!$H:$H,0),0)),$D2339,
IF(AND(F2339=0,G2339=0,H2339=0,_xlfn.IFNA(MATCH(LEFT($C2339,4),Reference!$H:$H,0),0)),$D2339,
IF((AND(F2339=0,G2339=0,H2339=0,(_xlfn.IFNA(MATCH(LEFT($B2339,4),Reference!$H:$H,0),0)))),$D2339,
IF(AND(F2339=0,G2339=0,H2339=0,_xlfn.IFNA(MATCH(MID($B2339,5,4),Reference!$H:$H,0),0),LEFT($C2339,4)&lt;&gt;"8865"),$D2339,0)))))</f>
        <v>24082.500000000015</v>
      </c>
      <c r="J2339" s="76">
        <f t="shared" si="207"/>
        <v>0</v>
      </c>
      <c r="K2339" s="76">
        <f t="shared" si="208"/>
        <v>24082.500000000015</v>
      </c>
      <c r="L2339" s="76">
        <f t="shared" si="209"/>
        <v>0</v>
      </c>
      <c r="M2339" s="14" t="str">
        <f>IFERROR(IFERROR(INDEX(Reference!$C:$C,MATCH(VALUE(LEFT(B2339,(FIND("-",B2339,1)-1))),Reference!$B:$B,0)),INDEX(Reference!$C:$C,MATCH((LEFT(B2339,(FIND("-",B2339,1)-1))),Reference!$B:$B,0))),IFERROR(IF(FIND("-",B2339),"Asset Management",""),""))</f>
        <v>Accounting</v>
      </c>
      <c r="N2339" s="14" t="str">
        <f>_xlfn.IFNA(INDEX(Reference!$M:$N,MATCH($C2339,Reference!$M:$M,0),2),"Exclude")</f>
        <v>Nonlabor</v>
      </c>
      <c r="O2339" s="14" t="str">
        <f>VLOOKUP(X2339,'Department Detail'!$A$2:$F$5229,5,FALSE)</f>
        <v>Business Services - Legal &amp; Regulatory</v>
      </c>
      <c r="W2339" s="26"/>
      <c r="X2339">
        <v>6420</v>
      </c>
    </row>
    <row r="2340" spans="2:24" ht="15" thickBot="1" x14ac:dyDescent="0.35">
      <c r="B2340" s="57" t="s">
        <v>1048</v>
      </c>
      <c r="C2340" s="57" t="s">
        <v>190</v>
      </c>
      <c r="D2340" s="193">
        <v>31024.2</v>
      </c>
      <c r="F2340" s="76">
        <f>IF(AND(LEFT($C2340,4)&lt;&gt;"8310")*OR(_xlfn.IFNA(MATCH(LEFT($B2340,8),Reference!$E:$E,0),0),(_xlfn.IFNA(MATCH(MID($B2340,5,4),Reference!$E:$E,0),0))),$D2340,)</f>
        <v>0</v>
      </c>
      <c r="G2340" s="76">
        <f t="shared" si="205"/>
        <v>0</v>
      </c>
      <c r="H2340" s="76">
        <f t="shared" si="206"/>
        <v>0</v>
      </c>
      <c r="I2340" s="194">
        <f>IF(AND(F2340=0,G2340=0,H2340=0,_xlfn.IFNA(MATCH(LEFT($B2340,8),Reference!$G:$G,0),0)),0,
IF(AND(F2340=0,G2340=0,H2340=0,_xlfn.IFNA(MATCH(LEFT($B2340,8),Reference!$H:$H,0),0)),$D2340,
IF(AND(F2340=0,G2340=0,H2340=0,_xlfn.IFNA(MATCH(LEFT($C2340,4),Reference!$H:$H,0),0)),$D2340,
IF((AND(F2340=0,G2340=0,H2340=0,(_xlfn.IFNA(MATCH(LEFT($B2340,4),Reference!$H:$H,0),0)))),$D2340,
IF(AND(F2340=0,G2340=0,H2340=0,_xlfn.IFNA(MATCH(MID($B2340,5,4),Reference!$H:$H,0),0),LEFT($C2340,4)&lt;&gt;"8865"),$D2340,0)))))</f>
        <v>31024.2</v>
      </c>
      <c r="J2340" s="76">
        <f t="shared" si="207"/>
        <v>0</v>
      </c>
      <c r="K2340" s="76">
        <f t="shared" si="208"/>
        <v>31024.2</v>
      </c>
      <c r="L2340" s="76">
        <f t="shared" si="209"/>
        <v>0</v>
      </c>
      <c r="M2340" s="14" t="str">
        <f>IFERROR(IFERROR(INDEX(Reference!$C:$C,MATCH(VALUE(LEFT(B2340,(FIND("-",B2340,1)-1))),Reference!$B:$B,0)),INDEX(Reference!$C:$C,MATCH((LEFT(B2340,(FIND("-",B2340,1)-1))),Reference!$B:$B,0))),IFERROR(IF(FIND("-",B2340),"Asset Management",""),""))</f>
        <v>Accounting</v>
      </c>
      <c r="N2340" s="14" t="str">
        <f>_xlfn.IFNA(INDEX(Reference!$M:$N,MATCH($C2340,Reference!$M:$M,0),2),"Exclude")</f>
        <v>Nonlabor</v>
      </c>
      <c r="O2340" s="14" t="str">
        <f>VLOOKUP(X2340,'Department Detail'!$A$2:$F$5229,5,FALSE)</f>
        <v>Business Services - Legal &amp; Regulatory</v>
      </c>
      <c r="W2340" s="26"/>
      <c r="X2340">
        <v>6420</v>
      </c>
    </row>
    <row r="2341" spans="2:24" ht="15" thickBot="1" x14ac:dyDescent="0.35">
      <c r="B2341" s="57" t="s">
        <v>1048</v>
      </c>
      <c r="C2341" s="57" t="s">
        <v>207</v>
      </c>
      <c r="D2341" s="193">
        <v>96025</v>
      </c>
      <c r="F2341" s="76">
        <f>IF(AND(LEFT($C2341,4)&lt;&gt;"8310")*OR(_xlfn.IFNA(MATCH(LEFT($B2341,8),Reference!$E:$E,0),0),(_xlfn.IFNA(MATCH(MID($B2341,5,4),Reference!$E:$E,0),0))),$D2341,)</f>
        <v>0</v>
      </c>
      <c r="G2341" s="76">
        <f t="shared" si="205"/>
        <v>0</v>
      </c>
      <c r="H2341" s="76">
        <f t="shared" si="206"/>
        <v>0</v>
      </c>
      <c r="I2341" s="194">
        <f>IF(AND(F2341=0,G2341=0,H2341=0,_xlfn.IFNA(MATCH(LEFT($B2341,8),Reference!$G:$G,0),0)),0,
IF(AND(F2341=0,G2341=0,H2341=0,_xlfn.IFNA(MATCH(LEFT($B2341,8),Reference!$H:$H,0),0)),$D2341,
IF(AND(F2341=0,G2341=0,H2341=0,_xlfn.IFNA(MATCH(LEFT($C2341,4),Reference!$H:$H,0),0)),$D2341,
IF((AND(F2341=0,G2341=0,H2341=0,(_xlfn.IFNA(MATCH(LEFT($B2341,4),Reference!$H:$H,0),0)))),$D2341,
IF(AND(F2341=0,G2341=0,H2341=0,_xlfn.IFNA(MATCH(MID($B2341,5,4),Reference!$H:$H,0),0),LEFT($C2341,4)&lt;&gt;"8865"),$D2341,0)))))</f>
        <v>96025</v>
      </c>
      <c r="J2341" s="76">
        <f t="shared" si="207"/>
        <v>0</v>
      </c>
      <c r="K2341" s="76">
        <f t="shared" si="208"/>
        <v>96025</v>
      </c>
      <c r="L2341" s="76">
        <f t="shared" si="209"/>
        <v>0</v>
      </c>
      <c r="M2341" s="14" t="str">
        <f>IFERROR(IFERROR(INDEX(Reference!$C:$C,MATCH(VALUE(LEFT(B2341,(FIND("-",B2341,1)-1))),Reference!$B:$B,0)),INDEX(Reference!$C:$C,MATCH((LEFT(B2341,(FIND("-",B2341,1)-1))),Reference!$B:$B,0))),IFERROR(IF(FIND("-",B2341),"Asset Management",""),""))</f>
        <v>Accounting</v>
      </c>
      <c r="N2341" s="14" t="str">
        <f>_xlfn.IFNA(INDEX(Reference!$M:$N,MATCH($C2341,Reference!$M:$M,0),2),"Exclude")</f>
        <v>Nonlabor</v>
      </c>
      <c r="O2341" s="14" t="str">
        <f>VLOOKUP(X2341,'Department Detail'!$A$2:$F$5229,5,FALSE)</f>
        <v>Business Services - Legal &amp; Regulatory</v>
      </c>
      <c r="W2341" s="26"/>
      <c r="X2341">
        <v>6420</v>
      </c>
    </row>
    <row r="2342" spans="2:24" ht="15" thickBot="1" x14ac:dyDescent="0.35">
      <c r="B2342" s="57" t="s">
        <v>1048</v>
      </c>
      <c r="C2342" s="57" t="s">
        <v>219</v>
      </c>
      <c r="D2342" s="193">
        <v>401665.2</v>
      </c>
      <c r="F2342" s="76">
        <f>IF(AND(LEFT($C2342,4)&lt;&gt;"8310")*OR(_xlfn.IFNA(MATCH(LEFT($B2342,8),Reference!$E:$E,0),0),(_xlfn.IFNA(MATCH(MID($B2342,5,4),Reference!$E:$E,0),0))),$D2342,)</f>
        <v>0</v>
      </c>
      <c r="G2342" s="76">
        <f t="shared" si="205"/>
        <v>0</v>
      </c>
      <c r="H2342" s="76">
        <f t="shared" si="206"/>
        <v>0</v>
      </c>
      <c r="I2342" s="194">
        <f>IF(AND(F2342=0,G2342=0,H2342=0,_xlfn.IFNA(MATCH(LEFT($B2342,8),Reference!$G:$G,0),0)),0,
IF(AND(F2342=0,G2342=0,H2342=0,_xlfn.IFNA(MATCH(LEFT($B2342,8),Reference!$H:$H,0),0)),$D2342,
IF(AND(F2342=0,G2342=0,H2342=0,_xlfn.IFNA(MATCH(LEFT($C2342,4),Reference!$H:$H,0),0)),$D2342,
IF((AND(F2342=0,G2342=0,H2342=0,(_xlfn.IFNA(MATCH(LEFT($B2342,4),Reference!$H:$H,0),0)))),$D2342,
IF(AND(F2342=0,G2342=0,H2342=0,_xlfn.IFNA(MATCH(MID($B2342,5,4),Reference!$H:$H,0),0),LEFT($C2342,4)&lt;&gt;"8865"),$D2342,0)))))</f>
        <v>401665.2</v>
      </c>
      <c r="J2342" s="76">
        <f t="shared" si="207"/>
        <v>0</v>
      </c>
      <c r="K2342" s="76">
        <f t="shared" si="208"/>
        <v>401665.2</v>
      </c>
      <c r="L2342" s="76">
        <f t="shared" si="209"/>
        <v>0</v>
      </c>
      <c r="M2342" s="14" t="str">
        <f>IFERROR(IFERROR(INDEX(Reference!$C:$C,MATCH(VALUE(LEFT(B2342,(FIND("-",B2342,1)-1))),Reference!$B:$B,0)),INDEX(Reference!$C:$C,MATCH((LEFT(B2342,(FIND("-",B2342,1)-1))),Reference!$B:$B,0))),IFERROR(IF(FIND("-",B2342),"Asset Management",""),""))</f>
        <v>Accounting</v>
      </c>
      <c r="N2342" s="14" t="str">
        <f>_xlfn.IFNA(INDEX(Reference!$M:$N,MATCH($C2342,Reference!$M:$M,0),2),"Exclude")</f>
        <v>Exclude</v>
      </c>
      <c r="O2342" s="14" t="str">
        <f>VLOOKUP(X2342,'Department Detail'!$A$2:$F$5229,5,FALSE)</f>
        <v>Business Services - Legal &amp; Regulatory</v>
      </c>
      <c r="W2342" s="26"/>
      <c r="X2342">
        <v>6420</v>
      </c>
    </row>
    <row r="2343" spans="2:24" ht="15" thickBot="1" x14ac:dyDescent="0.35">
      <c r="B2343" s="57" t="s">
        <v>1048</v>
      </c>
      <c r="C2343" s="57" t="s">
        <v>192</v>
      </c>
      <c r="D2343" s="193">
        <v>489412.85</v>
      </c>
      <c r="F2343" s="76">
        <f>IF(AND(LEFT($C2343,4)&lt;&gt;"8310")*OR(_xlfn.IFNA(MATCH(LEFT($B2343,8),Reference!$E:$E,0),0),(_xlfn.IFNA(MATCH(MID($B2343,5,4),Reference!$E:$E,0),0))),$D2343,)</f>
        <v>0</v>
      </c>
      <c r="G2343" s="76">
        <f t="shared" si="205"/>
        <v>0</v>
      </c>
      <c r="H2343" s="76">
        <f t="shared" si="206"/>
        <v>0</v>
      </c>
      <c r="I2343" s="194">
        <f>IF(AND(F2343=0,G2343=0,H2343=0,_xlfn.IFNA(MATCH(LEFT($B2343,8),Reference!$G:$G,0),0)),0,
IF(AND(F2343=0,G2343=0,H2343=0,_xlfn.IFNA(MATCH(LEFT($B2343,8),Reference!$H:$H,0),0)),$D2343,
IF(AND(F2343=0,G2343=0,H2343=0,_xlfn.IFNA(MATCH(LEFT($C2343,4),Reference!$H:$H,0),0)),$D2343,
IF((AND(F2343=0,G2343=0,H2343=0,(_xlfn.IFNA(MATCH(LEFT($B2343,4),Reference!$H:$H,0),0)))),$D2343,
IF(AND(F2343=0,G2343=0,H2343=0,_xlfn.IFNA(MATCH(MID($B2343,5,4),Reference!$H:$H,0),0),LEFT($C2343,4)&lt;&gt;"8865"),$D2343,0)))))</f>
        <v>489412.85</v>
      </c>
      <c r="J2343" s="76">
        <f t="shared" si="207"/>
        <v>0</v>
      </c>
      <c r="K2343" s="76">
        <f t="shared" si="208"/>
        <v>489412.85</v>
      </c>
      <c r="L2343" s="76">
        <f t="shared" si="209"/>
        <v>0</v>
      </c>
      <c r="M2343" s="14" t="str">
        <f>IFERROR(IFERROR(INDEX(Reference!$C:$C,MATCH(VALUE(LEFT(B2343,(FIND("-",B2343,1)-1))),Reference!$B:$B,0)),INDEX(Reference!$C:$C,MATCH((LEFT(B2343,(FIND("-",B2343,1)-1))),Reference!$B:$B,0))),IFERROR(IF(FIND("-",B2343),"Asset Management",""),""))</f>
        <v>Accounting</v>
      </c>
      <c r="N2343" s="14" t="str">
        <f>_xlfn.IFNA(INDEX(Reference!$M:$N,MATCH($C2343,Reference!$M:$M,0),2),"Exclude")</f>
        <v>Exclude</v>
      </c>
      <c r="O2343" s="14" t="str">
        <f>VLOOKUP(X2343,'Department Detail'!$A$2:$F$5229,5,FALSE)</f>
        <v>Business Services - Legal &amp; Regulatory</v>
      </c>
      <c r="W2343" s="26"/>
      <c r="X2343">
        <v>6420</v>
      </c>
    </row>
    <row r="2344" spans="2:24" ht="15" thickBot="1" x14ac:dyDescent="0.35">
      <c r="B2344" s="57" t="s">
        <v>1048</v>
      </c>
      <c r="C2344" s="57" t="s">
        <v>194</v>
      </c>
      <c r="D2344" s="193">
        <v>96712.57</v>
      </c>
      <c r="F2344" s="76">
        <f>IF(AND(LEFT($C2344,4)&lt;&gt;"8310")*OR(_xlfn.IFNA(MATCH(LEFT($B2344,8),Reference!$E:$E,0),0),(_xlfn.IFNA(MATCH(MID($B2344,5,4),Reference!$E:$E,0),0))),$D2344,)</f>
        <v>0</v>
      </c>
      <c r="G2344" s="76">
        <f t="shared" si="205"/>
        <v>0</v>
      </c>
      <c r="H2344" s="76">
        <f t="shared" si="206"/>
        <v>0</v>
      </c>
      <c r="I2344" s="194">
        <f>IF(AND(F2344=0,G2344=0,H2344=0,_xlfn.IFNA(MATCH(LEFT($B2344,8),Reference!$G:$G,0),0)),0,
IF(AND(F2344=0,G2344=0,H2344=0,_xlfn.IFNA(MATCH(LEFT($B2344,8),Reference!$H:$H,0),0)),$D2344,
IF(AND(F2344=0,G2344=0,H2344=0,_xlfn.IFNA(MATCH(LEFT($C2344,4),Reference!$H:$H,0),0)),$D2344,
IF((AND(F2344=0,G2344=0,H2344=0,(_xlfn.IFNA(MATCH(LEFT($B2344,4),Reference!$H:$H,0),0)))),$D2344,
IF(AND(F2344=0,G2344=0,H2344=0,_xlfn.IFNA(MATCH(MID($B2344,5,4),Reference!$H:$H,0),0),LEFT($C2344,4)&lt;&gt;"8865"),$D2344,0)))))</f>
        <v>96712.57</v>
      </c>
      <c r="J2344" s="76">
        <f t="shared" si="207"/>
        <v>0</v>
      </c>
      <c r="K2344" s="76">
        <f t="shared" si="208"/>
        <v>96712.57</v>
      </c>
      <c r="L2344" s="76">
        <f t="shared" si="209"/>
        <v>0</v>
      </c>
      <c r="M2344" s="14" t="str">
        <f>IFERROR(IFERROR(INDEX(Reference!$C:$C,MATCH(VALUE(LEFT(B2344,(FIND("-",B2344,1)-1))),Reference!$B:$B,0)),INDEX(Reference!$C:$C,MATCH((LEFT(B2344,(FIND("-",B2344,1)-1))),Reference!$B:$B,0))),IFERROR(IF(FIND("-",B2344),"Asset Management",""),""))</f>
        <v>Accounting</v>
      </c>
      <c r="N2344" s="14" t="str">
        <f>_xlfn.IFNA(INDEX(Reference!$M:$N,MATCH($C2344,Reference!$M:$M,0),2),"Exclude")</f>
        <v>Nonlabor</v>
      </c>
      <c r="O2344" s="14" t="str">
        <f>VLOOKUP(X2344,'Department Detail'!$A$2:$F$5229,5,FALSE)</f>
        <v>Business Services - Legal &amp; Regulatory</v>
      </c>
      <c r="W2344" s="26"/>
      <c r="X2344">
        <v>6420</v>
      </c>
    </row>
    <row r="2345" spans="2:24" ht="15" thickBot="1" x14ac:dyDescent="0.35">
      <c r="B2345" s="57" t="s">
        <v>1048</v>
      </c>
      <c r="C2345" s="57" t="s">
        <v>185</v>
      </c>
      <c r="D2345" s="193">
        <v>897305.11</v>
      </c>
      <c r="F2345" s="76">
        <f>IF(AND(LEFT($C2345,4)&lt;&gt;"8310")*OR(_xlfn.IFNA(MATCH(LEFT($B2345,8),Reference!$E:$E,0),0),(_xlfn.IFNA(MATCH(MID($B2345,5,4),Reference!$E:$E,0),0))),$D2345,)</f>
        <v>0</v>
      </c>
      <c r="G2345" s="76">
        <f t="shared" si="205"/>
        <v>0</v>
      </c>
      <c r="H2345" s="76">
        <f t="shared" si="206"/>
        <v>0</v>
      </c>
      <c r="I2345" s="194">
        <f>IF(AND(F2345=0,G2345=0,H2345=0,_xlfn.IFNA(MATCH(LEFT($B2345,8),Reference!$G:$G,0),0)),0,
IF(AND(F2345=0,G2345=0,H2345=0,_xlfn.IFNA(MATCH(LEFT($B2345,8),Reference!$H:$H,0),0)),$D2345,
IF(AND(F2345=0,G2345=0,H2345=0,_xlfn.IFNA(MATCH(LEFT($C2345,4),Reference!$H:$H,0),0)),$D2345,
IF((AND(F2345=0,G2345=0,H2345=0,(_xlfn.IFNA(MATCH(LEFT($B2345,4),Reference!$H:$H,0),0)))),$D2345,
IF(AND(F2345=0,G2345=0,H2345=0,_xlfn.IFNA(MATCH(MID($B2345,5,4),Reference!$H:$H,0),0),LEFT($C2345,4)&lt;&gt;"8865"),$D2345,0)))))</f>
        <v>897305.11</v>
      </c>
      <c r="J2345" s="76">
        <f t="shared" si="207"/>
        <v>0</v>
      </c>
      <c r="K2345" s="76">
        <f t="shared" si="208"/>
        <v>897305.11</v>
      </c>
      <c r="L2345" s="76">
        <f t="shared" si="209"/>
        <v>0</v>
      </c>
      <c r="M2345" s="14" t="str">
        <f>IFERROR(IFERROR(INDEX(Reference!$C:$C,MATCH(VALUE(LEFT(B2345,(FIND("-",B2345,1)-1))),Reference!$B:$B,0)),INDEX(Reference!$C:$C,MATCH((LEFT(B2345,(FIND("-",B2345,1)-1))),Reference!$B:$B,0))),IFERROR(IF(FIND("-",B2345),"Asset Management",""),""))</f>
        <v>Accounting</v>
      </c>
      <c r="N2345" s="14" t="str">
        <f>_xlfn.IFNA(INDEX(Reference!$M:$N,MATCH($C2345,Reference!$M:$M,0),2),"Exclude")</f>
        <v>NonUnion Labor</v>
      </c>
      <c r="O2345" s="14" t="str">
        <f>VLOOKUP(X2345,'Department Detail'!$A$2:$F$5229,5,FALSE)</f>
        <v>Business Services - Legal &amp; Regulatory</v>
      </c>
      <c r="W2345" s="26"/>
      <c r="X2345">
        <v>6420</v>
      </c>
    </row>
    <row r="2346" spans="2:24" ht="15" thickBot="1" x14ac:dyDescent="0.35">
      <c r="B2346" s="57" t="s">
        <v>1048</v>
      </c>
      <c r="C2346" s="57" t="s">
        <v>201</v>
      </c>
      <c r="D2346" s="193">
        <v>4375</v>
      </c>
      <c r="F2346" s="76">
        <f>IF(AND(LEFT($C2346,4)&lt;&gt;"8310")*OR(_xlfn.IFNA(MATCH(LEFT($B2346,8),Reference!$E:$E,0),0),(_xlfn.IFNA(MATCH(MID($B2346,5,4),Reference!$E:$E,0),0))),$D2346,)</f>
        <v>0</v>
      </c>
      <c r="G2346" s="76">
        <f t="shared" si="205"/>
        <v>0</v>
      </c>
      <c r="H2346" s="76">
        <f t="shared" si="206"/>
        <v>0</v>
      </c>
      <c r="I2346" s="194">
        <f>IF(AND(F2346=0,G2346=0,H2346=0,_xlfn.IFNA(MATCH(LEFT($B2346,8),Reference!$G:$G,0),0)),0,
IF(AND(F2346=0,G2346=0,H2346=0,_xlfn.IFNA(MATCH(LEFT($B2346,8),Reference!$H:$H,0),0)),$D2346,
IF(AND(F2346=0,G2346=0,H2346=0,_xlfn.IFNA(MATCH(LEFT($C2346,4),Reference!$H:$H,0),0)),$D2346,
IF((AND(F2346=0,G2346=0,H2346=0,(_xlfn.IFNA(MATCH(LEFT($B2346,4),Reference!$H:$H,0),0)))),$D2346,
IF(AND(F2346=0,G2346=0,H2346=0,_xlfn.IFNA(MATCH(MID($B2346,5,4),Reference!$H:$H,0),0),LEFT($C2346,4)&lt;&gt;"8865"),$D2346,0)))))</f>
        <v>4375</v>
      </c>
      <c r="J2346" s="76">
        <f t="shared" si="207"/>
        <v>0</v>
      </c>
      <c r="K2346" s="76">
        <f t="shared" si="208"/>
        <v>4375</v>
      </c>
      <c r="L2346" s="76">
        <f t="shared" si="209"/>
        <v>0</v>
      </c>
      <c r="M2346" s="14" t="str">
        <f>IFERROR(IFERROR(INDEX(Reference!$C:$C,MATCH(VALUE(LEFT(B2346,(FIND("-",B2346,1)-1))),Reference!$B:$B,0)),INDEX(Reference!$C:$C,MATCH((LEFT(B2346,(FIND("-",B2346,1)-1))),Reference!$B:$B,0))),IFERROR(IF(FIND("-",B2346),"Asset Management",""),""))</f>
        <v>Accounting</v>
      </c>
      <c r="N2346" s="14" t="str">
        <f>_xlfn.IFNA(INDEX(Reference!$M:$N,MATCH($C2346,Reference!$M:$M,0),2),"Exclude")</f>
        <v>Nonlabor</v>
      </c>
      <c r="O2346" s="14" t="str">
        <f>VLOOKUP(X2346,'Department Detail'!$A$2:$F$5229,5,FALSE)</f>
        <v>Business Services - Legal &amp; Regulatory</v>
      </c>
      <c r="W2346" s="26"/>
      <c r="X2346">
        <v>6420</v>
      </c>
    </row>
    <row r="2347" spans="2:24" ht="15" thickBot="1" x14ac:dyDescent="0.35">
      <c r="B2347" s="57" t="s">
        <v>1048</v>
      </c>
      <c r="C2347" s="57" t="s">
        <v>202</v>
      </c>
      <c r="D2347" s="193">
        <v>828.08</v>
      </c>
      <c r="F2347" s="76">
        <f>IF(AND(LEFT($C2347,4)&lt;&gt;"8310")*OR(_xlfn.IFNA(MATCH(LEFT($B2347,8),Reference!$E:$E,0),0),(_xlfn.IFNA(MATCH(MID($B2347,5,4),Reference!$E:$E,0),0))),$D2347,)</f>
        <v>0</v>
      </c>
      <c r="G2347" s="76">
        <f t="shared" si="205"/>
        <v>0</v>
      </c>
      <c r="H2347" s="76">
        <f t="shared" si="206"/>
        <v>0</v>
      </c>
      <c r="I2347" s="194">
        <f>IF(AND(F2347=0,G2347=0,H2347=0,_xlfn.IFNA(MATCH(LEFT($B2347,8),Reference!$G:$G,0),0)),0,
IF(AND(F2347=0,G2347=0,H2347=0,_xlfn.IFNA(MATCH(LEFT($B2347,8),Reference!$H:$H,0),0)),$D2347,
IF(AND(F2347=0,G2347=0,H2347=0,_xlfn.IFNA(MATCH(LEFT($C2347,4),Reference!$H:$H,0),0)),$D2347,
IF((AND(F2347=0,G2347=0,H2347=0,(_xlfn.IFNA(MATCH(LEFT($B2347,4),Reference!$H:$H,0),0)))),$D2347,
IF(AND(F2347=0,G2347=0,H2347=0,_xlfn.IFNA(MATCH(MID($B2347,5,4),Reference!$H:$H,0),0),LEFT($C2347,4)&lt;&gt;"8865"),$D2347,0)))))</f>
        <v>828.08</v>
      </c>
      <c r="J2347" s="76">
        <f t="shared" si="207"/>
        <v>0</v>
      </c>
      <c r="K2347" s="76">
        <f t="shared" si="208"/>
        <v>828.08</v>
      </c>
      <c r="L2347" s="76">
        <f t="shared" si="209"/>
        <v>0</v>
      </c>
      <c r="M2347" s="14" t="str">
        <f>IFERROR(IFERROR(INDEX(Reference!$C:$C,MATCH(VALUE(LEFT(B2347,(FIND("-",B2347,1)-1))),Reference!$B:$B,0)),INDEX(Reference!$C:$C,MATCH((LEFT(B2347,(FIND("-",B2347,1)-1))),Reference!$B:$B,0))),IFERROR(IF(FIND("-",B2347),"Asset Management",""),""))</f>
        <v>Accounting</v>
      </c>
      <c r="N2347" s="14" t="str">
        <f>_xlfn.IFNA(INDEX(Reference!$M:$N,MATCH($C2347,Reference!$M:$M,0),2),"Exclude")</f>
        <v>Nonlabor</v>
      </c>
      <c r="O2347" s="14" t="str">
        <f>VLOOKUP(X2347,'Department Detail'!$A$2:$F$5229,5,FALSE)</f>
        <v>Business Services - Legal &amp; Regulatory</v>
      </c>
      <c r="W2347" s="26"/>
      <c r="X2347">
        <v>6420</v>
      </c>
    </row>
    <row r="2348" spans="2:24" ht="15" thickBot="1" x14ac:dyDescent="0.35">
      <c r="B2348" s="57" t="s">
        <v>1048</v>
      </c>
      <c r="C2348" s="57" t="s">
        <v>206</v>
      </c>
      <c r="D2348" s="193">
        <v>487.95000000000005</v>
      </c>
      <c r="F2348" s="76">
        <f>IF(AND(LEFT($C2348,4)&lt;&gt;"8310")*OR(_xlfn.IFNA(MATCH(LEFT($B2348,8),Reference!$E:$E,0),0),(_xlfn.IFNA(MATCH(MID($B2348,5,4),Reference!$E:$E,0),0))),$D2348,)</f>
        <v>0</v>
      </c>
      <c r="G2348" s="76">
        <f t="shared" si="205"/>
        <v>0</v>
      </c>
      <c r="H2348" s="76">
        <f t="shared" si="206"/>
        <v>0</v>
      </c>
      <c r="I2348" s="194">
        <f>IF(AND(F2348=0,G2348=0,H2348=0,_xlfn.IFNA(MATCH(LEFT($B2348,8),Reference!$G:$G,0),0)),0,
IF(AND(F2348=0,G2348=0,H2348=0,_xlfn.IFNA(MATCH(LEFT($B2348,8),Reference!$H:$H,0),0)),$D2348,
IF(AND(F2348=0,G2348=0,H2348=0,_xlfn.IFNA(MATCH(LEFT($C2348,4),Reference!$H:$H,0),0)),$D2348,
IF((AND(F2348=0,G2348=0,H2348=0,(_xlfn.IFNA(MATCH(LEFT($B2348,4),Reference!$H:$H,0),0)))),$D2348,
IF(AND(F2348=0,G2348=0,H2348=0,_xlfn.IFNA(MATCH(MID($B2348,5,4),Reference!$H:$H,0),0),LEFT($C2348,4)&lt;&gt;"8865"),$D2348,0)))))</f>
        <v>487.95000000000005</v>
      </c>
      <c r="J2348" s="76">
        <f t="shared" si="207"/>
        <v>0</v>
      </c>
      <c r="K2348" s="76">
        <f t="shared" si="208"/>
        <v>487.95000000000005</v>
      </c>
      <c r="L2348" s="76">
        <f t="shared" si="209"/>
        <v>0</v>
      </c>
      <c r="M2348" s="14" t="str">
        <f>IFERROR(IFERROR(INDEX(Reference!$C:$C,MATCH(VALUE(LEFT(B2348,(FIND("-",B2348,1)-1))),Reference!$B:$B,0)),INDEX(Reference!$C:$C,MATCH((LEFT(B2348,(FIND("-",B2348,1)-1))),Reference!$B:$B,0))),IFERROR(IF(FIND("-",B2348),"Asset Management",""),""))</f>
        <v>Accounting</v>
      </c>
      <c r="N2348" s="14" t="str">
        <f>_xlfn.IFNA(INDEX(Reference!$M:$N,MATCH($C2348,Reference!$M:$M,0),2),"Exclude")</f>
        <v>Nonlabor</v>
      </c>
      <c r="O2348" s="14" t="str">
        <f>VLOOKUP(X2348,'Department Detail'!$A$2:$F$5229,5,FALSE)</f>
        <v>Business Services - Legal &amp; Regulatory</v>
      </c>
      <c r="W2348" s="26"/>
      <c r="X2348">
        <v>6420</v>
      </c>
    </row>
    <row r="2349" spans="2:24" ht="15" thickBot="1" x14ac:dyDescent="0.35">
      <c r="B2349" s="57" t="s">
        <v>1048</v>
      </c>
      <c r="C2349" s="57" t="s">
        <v>230</v>
      </c>
      <c r="D2349" s="193">
        <v>2936.9</v>
      </c>
      <c r="F2349" s="76">
        <f>IF(AND(LEFT($C2349,4)&lt;&gt;"8310")*OR(_xlfn.IFNA(MATCH(LEFT($B2349,8),Reference!$E:$E,0),0),(_xlfn.IFNA(MATCH(MID($B2349,5,4),Reference!$E:$E,0),0))),$D2349,)</f>
        <v>0</v>
      </c>
      <c r="G2349" s="76">
        <f t="shared" si="205"/>
        <v>0</v>
      </c>
      <c r="H2349" s="76">
        <f t="shared" si="206"/>
        <v>0</v>
      </c>
      <c r="I2349" s="194">
        <f>IF(AND(F2349=0,G2349=0,H2349=0,_xlfn.IFNA(MATCH(LEFT($B2349,8),Reference!$G:$G,0),0)),0,
IF(AND(F2349=0,G2349=0,H2349=0,_xlfn.IFNA(MATCH(LEFT($B2349,8),Reference!$H:$H,0),0)),$D2349,
IF(AND(F2349=0,G2349=0,H2349=0,_xlfn.IFNA(MATCH(LEFT($C2349,4),Reference!$H:$H,0),0)),$D2349,
IF((AND(F2349=0,G2349=0,H2349=0,(_xlfn.IFNA(MATCH(LEFT($B2349,4),Reference!$H:$H,0),0)))),$D2349,
IF(AND(F2349=0,G2349=0,H2349=0,_xlfn.IFNA(MATCH(MID($B2349,5,4),Reference!$H:$H,0),0),LEFT($C2349,4)&lt;&gt;"8865"),$D2349,0)))))</f>
        <v>2936.9</v>
      </c>
      <c r="J2349" s="76">
        <f t="shared" si="207"/>
        <v>0</v>
      </c>
      <c r="K2349" s="76">
        <f t="shared" si="208"/>
        <v>2936.9</v>
      </c>
      <c r="L2349" s="76">
        <f t="shared" si="209"/>
        <v>0</v>
      </c>
      <c r="M2349" s="14" t="str">
        <f>IFERROR(IFERROR(INDEX(Reference!$C:$C,MATCH(VALUE(LEFT(B2349,(FIND("-",B2349,1)-1))),Reference!$B:$B,0)),INDEX(Reference!$C:$C,MATCH((LEFT(B2349,(FIND("-",B2349,1)-1))),Reference!$B:$B,0))),IFERROR(IF(FIND("-",B2349),"Asset Management",""),""))</f>
        <v>Accounting</v>
      </c>
      <c r="N2349" s="14" t="str">
        <f>_xlfn.IFNA(INDEX(Reference!$M:$N,MATCH($C2349,Reference!$M:$M,0),2),"Exclude")</f>
        <v>Nonlabor</v>
      </c>
      <c r="O2349" s="14" t="str">
        <f>VLOOKUP(X2349,'Department Detail'!$A$2:$F$5229,5,FALSE)</f>
        <v>Business Services - Legal &amp; Regulatory</v>
      </c>
      <c r="W2349" s="26"/>
      <c r="X2349">
        <v>6420</v>
      </c>
    </row>
    <row r="2350" spans="2:24" ht="15" thickBot="1" x14ac:dyDescent="0.35">
      <c r="B2350" s="57" t="s">
        <v>1048</v>
      </c>
      <c r="C2350" s="57" t="s">
        <v>182</v>
      </c>
      <c r="D2350" s="193">
        <v>1631.02</v>
      </c>
      <c r="F2350" s="76">
        <f>IF(AND(LEFT($C2350,4)&lt;&gt;"8310")*OR(_xlfn.IFNA(MATCH(LEFT($B2350,8),Reference!$E:$E,0),0),(_xlfn.IFNA(MATCH(MID($B2350,5,4),Reference!$E:$E,0),0))),$D2350,)</f>
        <v>0</v>
      </c>
      <c r="G2350" s="76">
        <f t="shared" si="205"/>
        <v>0</v>
      </c>
      <c r="H2350" s="76">
        <f t="shared" si="206"/>
        <v>0</v>
      </c>
      <c r="I2350" s="194">
        <f>IF(AND(F2350=0,G2350=0,H2350=0,_xlfn.IFNA(MATCH(LEFT($B2350,8),Reference!$G:$G,0),0)),0,
IF(AND(F2350=0,G2350=0,H2350=0,_xlfn.IFNA(MATCH(LEFT($B2350,8),Reference!$H:$H,0),0)),$D2350,
IF(AND(F2350=0,G2350=0,H2350=0,_xlfn.IFNA(MATCH(LEFT($C2350,4),Reference!$H:$H,0),0)),$D2350,
IF((AND(F2350=0,G2350=0,H2350=0,(_xlfn.IFNA(MATCH(LEFT($B2350,4),Reference!$H:$H,0),0)))),$D2350,
IF(AND(F2350=0,G2350=0,H2350=0,_xlfn.IFNA(MATCH(MID($B2350,5,4),Reference!$H:$H,0),0),LEFT($C2350,4)&lt;&gt;"8865"),$D2350,0)))))</f>
        <v>1631.02</v>
      </c>
      <c r="J2350" s="76">
        <f t="shared" si="207"/>
        <v>0</v>
      </c>
      <c r="K2350" s="76">
        <f t="shared" si="208"/>
        <v>1631.02</v>
      </c>
      <c r="L2350" s="76">
        <f t="shared" si="209"/>
        <v>0</v>
      </c>
      <c r="M2350" s="14" t="str">
        <f>IFERROR(IFERROR(INDEX(Reference!$C:$C,MATCH(VALUE(LEFT(B2350,(FIND("-",B2350,1)-1))),Reference!$B:$B,0)),INDEX(Reference!$C:$C,MATCH((LEFT(B2350,(FIND("-",B2350,1)-1))),Reference!$B:$B,0))),IFERROR(IF(FIND("-",B2350),"Asset Management",""),""))</f>
        <v>Accounting</v>
      </c>
      <c r="N2350" s="14" t="str">
        <f>_xlfn.IFNA(INDEX(Reference!$M:$N,MATCH($C2350,Reference!$M:$M,0),2),"Exclude")</f>
        <v>Nonlabor</v>
      </c>
      <c r="O2350" s="14" t="str">
        <f>VLOOKUP(X2350,'Department Detail'!$A$2:$F$5229,5,FALSE)</f>
        <v>Business Services - Legal &amp; Regulatory</v>
      </c>
      <c r="W2350" s="26"/>
      <c r="X2350">
        <v>6420</v>
      </c>
    </row>
    <row r="2351" spans="2:24" ht="15" thickBot="1" x14ac:dyDescent="0.35">
      <c r="B2351" s="57" t="s">
        <v>1048</v>
      </c>
      <c r="C2351" s="57" t="s">
        <v>234</v>
      </c>
      <c r="D2351" s="193">
        <v>228.78000000000003</v>
      </c>
      <c r="F2351" s="76">
        <f>IF(AND(LEFT($C2351,4)&lt;&gt;"8310")*OR(_xlfn.IFNA(MATCH(LEFT($B2351,8),Reference!$E:$E,0),0),(_xlfn.IFNA(MATCH(MID($B2351,5,4),Reference!$E:$E,0),0))),$D2351,)</f>
        <v>0</v>
      </c>
      <c r="G2351" s="76">
        <f t="shared" si="205"/>
        <v>0</v>
      </c>
      <c r="H2351" s="76">
        <f t="shared" si="206"/>
        <v>0</v>
      </c>
      <c r="I2351" s="194">
        <f>IF(AND(F2351=0,G2351=0,H2351=0,_xlfn.IFNA(MATCH(LEFT($B2351,8),Reference!$G:$G,0),0)),0,
IF(AND(F2351=0,G2351=0,H2351=0,_xlfn.IFNA(MATCH(LEFT($B2351,8),Reference!$H:$H,0),0)),$D2351,
IF(AND(F2351=0,G2351=0,H2351=0,_xlfn.IFNA(MATCH(LEFT($C2351,4),Reference!$H:$H,0),0)),$D2351,
IF((AND(F2351=0,G2351=0,H2351=0,(_xlfn.IFNA(MATCH(LEFT($B2351,4),Reference!$H:$H,0),0)))),$D2351,
IF(AND(F2351=0,G2351=0,H2351=0,_xlfn.IFNA(MATCH(MID($B2351,5,4),Reference!$H:$H,0),0),LEFT($C2351,4)&lt;&gt;"8865"),$D2351,0)))))</f>
        <v>228.78000000000003</v>
      </c>
      <c r="J2351" s="76">
        <f t="shared" si="207"/>
        <v>0</v>
      </c>
      <c r="K2351" s="76">
        <f t="shared" si="208"/>
        <v>228.78000000000003</v>
      </c>
      <c r="L2351" s="76">
        <f t="shared" si="209"/>
        <v>0</v>
      </c>
      <c r="M2351" s="14" t="str">
        <f>IFERROR(IFERROR(INDEX(Reference!$C:$C,MATCH(VALUE(LEFT(B2351,(FIND("-",B2351,1)-1))),Reference!$B:$B,0)),INDEX(Reference!$C:$C,MATCH((LEFT(B2351,(FIND("-",B2351,1)-1))),Reference!$B:$B,0))),IFERROR(IF(FIND("-",B2351),"Asset Management",""),""))</f>
        <v>Accounting</v>
      </c>
      <c r="N2351" s="14" t="str">
        <f>_xlfn.IFNA(INDEX(Reference!$M:$N,MATCH($C2351,Reference!$M:$M,0),2),"Exclude")</f>
        <v>Nonlabor</v>
      </c>
      <c r="O2351" s="14" t="str">
        <f>VLOOKUP(X2351,'Department Detail'!$A$2:$F$5229,5,FALSE)</f>
        <v>Business Services - Legal &amp; Regulatory</v>
      </c>
      <c r="W2351" s="26"/>
      <c r="X2351">
        <v>6420</v>
      </c>
    </row>
    <row r="2352" spans="2:24" ht="15" thickBot="1" x14ac:dyDescent="0.35">
      <c r="B2352" s="57" t="s">
        <v>1048</v>
      </c>
      <c r="C2352" s="57" t="s">
        <v>213</v>
      </c>
      <c r="D2352" s="193">
        <v>900</v>
      </c>
      <c r="F2352" s="76">
        <f>IF(AND(LEFT($C2352,4)&lt;&gt;"8310")*OR(_xlfn.IFNA(MATCH(LEFT($B2352,8),Reference!$E:$E,0),0),(_xlfn.IFNA(MATCH(MID($B2352,5,4),Reference!$E:$E,0),0))),$D2352,)</f>
        <v>0</v>
      </c>
      <c r="G2352" s="76">
        <f t="shared" si="205"/>
        <v>0</v>
      </c>
      <c r="H2352" s="76">
        <f t="shared" si="206"/>
        <v>0</v>
      </c>
      <c r="I2352" s="194">
        <f>IF(AND(F2352=0,G2352=0,H2352=0,_xlfn.IFNA(MATCH(LEFT($B2352,8),Reference!$G:$G,0),0)),0,
IF(AND(F2352=0,G2352=0,H2352=0,_xlfn.IFNA(MATCH(LEFT($B2352,8),Reference!$H:$H,0),0)),$D2352,
IF(AND(F2352=0,G2352=0,H2352=0,_xlfn.IFNA(MATCH(LEFT($C2352,4),Reference!$H:$H,0),0)),$D2352,
IF((AND(F2352=0,G2352=0,H2352=0,(_xlfn.IFNA(MATCH(LEFT($B2352,4),Reference!$H:$H,0),0)))),$D2352,
IF(AND(F2352=0,G2352=0,H2352=0,_xlfn.IFNA(MATCH(MID($B2352,5,4),Reference!$H:$H,0),0),LEFT($C2352,4)&lt;&gt;"8865"),$D2352,0)))))</f>
        <v>900</v>
      </c>
      <c r="J2352" s="76">
        <f t="shared" si="207"/>
        <v>0</v>
      </c>
      <c r="K2352" s="76">
        <f t="shared" si="208"/>
        <v>900</v>
      </c>
      <c r="L2352" s="76">
        <f t="shared" si="209"/>
        <v>0</v>
      </c>
      <c r="M2352" s="14" t="str">
        <f>IFERROR(IFERROR(INDEX(Reference!$C:$C,MATCH(VALUE(LEFT(B2352,(FIND("-",B2352,1)-1))),Reference!$B:$B,0)),INDEX(Reference!$C:$C,MATCH((LEFT(B2352,(FIND("-",B2352,1)-1))),Reference!$B:$B,0))),IFERROR(IF(FIND("-",B2352),"Asset Management",""),""))</f>
        <v>Accounting</v>
      </c>
      <c r="N2352" s="14" t="str">
        <f>_xlfn.IFNA(INDEX(Reference!$M:$N,MATCH($C2352,Reference!$M:$M,0),2),"Exclude")</f>
        <v>Nonlabor</v>
      </c>
      <c r="O2352" s="14" t="str">
        <f>VLOOKUP(X2352,'Department Detail'!$A$2:$F$5229,5,FALSE)</f>
        <v>Business Services - Legal &amp; Regulatory</v>
      </c>
      <c r="W2352" s="26"/>
      <c r="X2352">
        <v>6420</v>
      </c>
    </row>
    <row r="2353" spans="2:24" ht="15" thickBot="1" x14ac:dyDescent="0.35">
      <c r="B2353" s="57" t="s">
        <v>1048</v>
      </c>
      <c r="C2353" s="57" t="s">
        <v>255</v>
      </c>
      <c r="D2353" s="193">
        <v>496</v>
      </c>
      <c r="F2353" s="76">
        <f>IF(AND(LEFT($C2353,4)&lt;&gt;"8310")*OR(_xlfn.IFNA(MATCH(LEFT($B2353,8),Reference!$E:$E,0),0),(_xlfn.IFNA(MATCH(MID($B2353,5,4),Reference!$E:$E,0),0))),$D2353,)</f>
        <v>0</v>
      </c>
      <c r="G2353" s="76">
        <f t="shared" si="205"/>
        <v>0</v>
      </c>
      <c r="H2353" s="76">
        <f t="shared" si="206"/>
        <v>0</v>
      </c>
      <c r="I2353" s="194">
        <f>IF(AND(F2353=0,G2353=0,H2353=0,_xlfn.IFNA(MATCH(LEFT($B2353,8),Reference!$G:$G,0),0)),0,
IF(AND(F2353=0,G2353=0,H2353=0,_xlfn.IFNA(MATCH(LEFT($B2353,8),Reference!$H:$H,0),0)),$D2353,
IF(AND(F2353=0,G2353=0,H2353=0,_xlfn.IFNA(MATCH(LEFT($C2353,4),Reference!$H:$H,0),0)),$D2353,
IF((AND(F2353=0,G2353=0,H2353=0,(_xlfn.IFNA(MATCH(LEFT($B2353,4),Reference!$H:$H,0),0)))),$D2353,
IF(AND(F2353=0,G2353=0,H2353=0,_xlfn.IFNA(MATCH(MID($B2353,5,4),Reference!$H:$H,0),0),LEFT($C2353,4)&lt;&gt;"8865"),$D2353,0)))))</f>
        <v>496</v>
      </c>
      <c r="J2353" s="76">
        <f t="shared" si="207"/>
        <v>0</v>
      </c>
      <c r="K2353" s="76">
        <f t="shared" si="208"/>
        <v>496</v>
      </c>
      <c r="L2353" s="76">
        <f t="shared" si="209"/>
        <v>0</v>
      </c>
      <c r="M2353" s="14" t="str">
        <f>IFERROR(IFERROR(INDEX(Reference!$C:$C,MATCH(VALUE(LEFT(B2353,(FIND("-",B2353,1)-1))),Reference!$B:$B,0)),INDEX(Reference!$C:$C,MATCH((LEFT(B2353,(FIND("-",B2353,1)-1))),Reference!$B:$B,0))),IFERROR(IF(FIND("-",B2353),"Asset Management",""),""))</f>
        <v>Accounting</v>
      </c>
      <c r="N2353" s="14" t="str">
        <f>_xlfn.IFNA(INDEX(Reference!$M:$N,MATCH($C2353,Reference!$M:$M,0),2),"Exclude")</f>
        <v>Nonlabor</v>
      </c>
      <c r="O2353" s="14" t="str">
        <f>VLOOKUP(X2353,'Department Detail'!$A$2:$F$5229,5,FALSE)</f>
        <v>Business Services - Legal &amp; Regulatory</v>
      </c>
      <c r="W2353" s="26"/>
      <c r="X2353">
        <v>6420</v>
      </c>
    </row>
    <row r="2354" spans="2:24" ht="15" thickBot="1" x14ac:dyDescent="0.35">
      <c r="B2354" s="57" t="s">
        <v>1048</v>
      </c>
      <c r="C2354" s="57" t="s">
        <v>188</v>
      </c>
      <c r="D2354" s="193">
        <v>5983.02</v>
      </c>
      <c r="F2354" s="76">
        <f>IF(AND(LEFT($C2354,4)&lt;&gt;"8310")*OR(_xlfn.IFNA(MATCH(LEFT($B2354,8),Reference!$E:$E,0),0),(_xlfn.IFNA(MATCH(MID($B2354,5,4),Reference!$E:$E,0),0))),$D2354,)</f>
        <v>0</v>
      </c>
      <c r="G2354" s="76">
        <f t="shared" si="205"/>
        <v>0</v>
      </c>
      <c r="H2354" s="76">
        <f t="shared" si="206"/>
        <v>0</v>
      </c>
      <c r="I2354" s="194">
        <f>IF(AND(F2354=0,G2354=0,H2354=0,_xlfn.IFNA(MATCH(LEFT($B2354,8),Reference!$G:$G,0),0)),0,
IF(AND(F2354=0,G2354=0,H2354=0,_xlfn.IFNA(MATCH(LEFT($B2354,8),Reference!$H:$H,0),0)),$D2354,
IF(AND(F2354=0,G2354=0,H2354=0,_xlfn.IFNA(MATCH(LEFT($C2354,4),Reference!$H:$H,0),0)),$D2354,
IF((AND(F2354=0,G2354=0,H2354=0,(_xlfn.IFNA(MATCH(LEFT($B2354,4),Reference!$H:$H,0),0)))),$D2354,
IF(AND(F2354=0,G2354=0,H2354=0,_xlfn.IFNA(MATCH(MID($B2354,5,4),Reference!$H:$H,0),0),LEFT($C2354,4)&lt;&gt;"8865"),$D2354,0)))))</f>
        <v>5983.02</v>
      </c>
      <c r="J2354" s="76">
        <f t="shared" si="207"/>
        <v>0</v>
      </c>
      <c r="K2354" s="76">
        <f t="shared" si="208"/>
        <v>5983.02</v>
      </c>
      <c r="L2354" s="76">
        <f t="shared" si="209"/>
        <v>0</v>
      </c>
      <c r="M2354" s="14" t="str">
        <f>IFERROR(IFERROR(INDEX(Reference!$C:$C,MATCH(VALUE(LEFT(B2354,(FIND("-",B2354,1)-1))),Reference!$B:$B,0)),INDEX(Reference!$C:$C,MATCH((LEFT(B2354,(FIND("-",B2354,1)-1))),Reference!$B:$B,0))),IFERROR(IF(FIND("-",B2354),"Asset Management",""),""))</f>
        <v>Accounting</v>
      </c>
      <c r="N2354" s="14" t="str">
        <f>_xlfn.IFNA(INDEX(Reference!$M:$N,MATCH($C2354,Reference!$M:$M,0),2),"Exclude")</f>
        <v>NonUnion Labor</v>
      </c>
      <c r="O2354" s="14" t="str">
        <f>VLOOKUP(X2354,'Department Detail'!$A$2:$F$5229,5,FALSE)</f>
        <v>Business Services - Legal &amp; Regulatory</v>
      </c>
      <c r="W2354" s="26"/>
      <c r="X2354">
        <v>6420</v>
      </c>
    </row>
    <row r="2355" spans="2:24" ht="15" thickBot="1" x14ac:dyDescent="0.35">
      <c r="B2355" s="57" t="s">
        <v>1049</v>
      </c>
      <c r="C2355" s="57" t="s">
        <v>236</v>
      </c>
      <c r="D2355" s="193">
        <v>8223.9599999999991</v>
      </c>
      <c r="F2355" s="76">
        <f>IF(AND(LEFT($C2355,4)&lt;&gt;"8310")*OR(_xlfn.IFNA(MATCH(LEFT($B2355,8),Reference!$E:$E,0),0),(_xlfn.IFNA(MATCH(MID($B2355,5,4),Reference!$E:$E,0),0))),$D2355,)</f>
        <v>0</v>
      </c>
      <c r="G2355" s="76">
        <f t="shared" si="205"/>
        <v>0</v>
      </c>
      <c r="H2355" s="76">
        <f t="shared" si="206"/>
        <v>0</v>
      </c>
      <c r="I2355" s="194">
        <f>IF(AND(F2355=0,G2355=0,H2355=0,_xlfn.IFNA(MATCH(LEFT($B2355,8),Reference!$G:$G,0),0)),0,
IF(AND(F2355=0,G2355=0,H2355=0,_xlfn.IFNA(MATCH(LEFT($B2355,8),Reference!$H:$H,0),0)),$D2355,
IF(AND(F2355=0,G2355=0,H2355=0,_xlfn.IFNA(MATCH(LEFT($C2355,4),Reference!$H:$H,0),0)),$D2355,
IF((AND(F2355=0,G2355=0,H2355=0,(_xlfn.IFNA(MATCH(LEFT($B2355,4),Reference!$H:$H,0),0)))),$D2355,
IF(AND(F2355=0,G2355=0,H2355=0,_xlfn.IFNA(MATCH(MID($B2355,5,4),Reference!$H:$H,0),0),LEFT($C2355,4)&lt;&gt;"8865"),$D2355,0)))))</f>
        <v>8223.9599999999991</v>
      </c>
      <c r="J2355" s="76">
        <f t="shared" si="207"/>
        <v>0</v>
      </c>
      <c r="K2355" s="76">
        <f t="shared" si="208"/>
        <v>8223.9599999999991</v>
      </c>
      <c r="L2355" s="76">
        <f t="shared" si="209"/>
        <v>0</v>
      </c>
      <c r="M2355" s="14" t="str">
        <f>IFERROR(IFERROR(INDEX(Reference!$C:$C,MATCH(VALUE(LEFT(B2355,(FIND("-",B2355,1)-1))),Reference!$B:$B,0)),INDEX(Reference!$C:$C,MATCH((LEFT(B2355,(FIND("-",B2355,1)-1))),Reference!$B:$B,0))),IFERROR(IF(FIND("-",B2355),"Asset Management",""),""))</f>
        <v>Accounting</v>
      </c>
      <c r="N2355" s="14" t="str">
        <f>_xlfn.IFNA(INDEX(Reference!$M:$N,MATCH($C2355,Reference!$M:$M,0),2),"Exclude")</f>
        <v>Exclude</v>
      </c>
      <c r="O2355" s="14" t="str">
        <f>VLOOKUP(X2355,'Department Detail'!$A$2:$F$5229,5,FALSE)</f>
        <v>Business Services - Legal &amp; Regulatory</v>
      </c>
      <c r="W2355" s="26"/>
      <c r="X2355">
        <v>6420</v>
      </c>
    </row>
    <row r="2356" spans="2:24" ht="15" thickBot="1" x14ac:dyDescent="0.35">
      <c r="B2356" s="57" t="s">
        <v>1050</v>
      </c>
      <c r="C2356" s="57" t="s">
        <v>185</v>
      </c>
      <c r="D2356" s="193">
        <v>158067.46999999997</v>
      </c>
      <c r="F2356" s="76">
        <f>IF(AND(LEFT($C2356,4)&lt;&gt;"8310")*OR(_xlfn.IFNA(MATCH(LEFT($B2356,8),Reference!$E:$E,0),0),(_xlfn.IFNA(MATCH(MID($B2356,5,4),Reference!$E:$E,0),0))),$D2356,)</f>
        <v>158067.46999999997</v>
      </c>
      <c r="G2356" s="76">
        <f t="shared" si="205"/>
        <v>0</v>
      </c>
      <c r="H2356" s="76">
        <f t="shared" si="206"/>
        <v>0</v>
      </c>
      <c r="I2356" s="194">
        <f>IF(AND(F2356=0,G2356=0,H2356=0,_xlfn.IFNA(MATCH(LEFT($B2356,8),Reference!$G:$G,0),0)),0,
IF(AND(F2356=0,G2356=0,H2356=0,_xlfn.IFNA(MATCH(LEFT($B2356,8),Reference!$H:$H,0),0)),$D2356,
IF(AND(F2356=0,G2356=0,H2356=0,_xlfn.IFNA(MATCH(LEFT($C2356,4),Reference!$H:$H,0),0)),$D2356,
IF((AND(F2356=0,G2356=0,H2356=0,(_xlfn.IFNA(MATCH(LEFT($B2356,4),Reference!$H:$H,0),0)))),$D2356,
IF(AND(F2356=0,G2356=0,H2356=0,_xlfn.IFNA(MATCH(MID($B2356,5,4),Reference!$H:$H,0),0),LEFT($C2356,4)&lt;&gt;"8865"),$D2356,0)))))</f>
        <v>0</v>
      </c>
      <c r="J2356" s="76">
        <f t="shared" si="207"/>
        <v>0</v>
      </c>
      <c r="K2356" s="76">
        <f t="shared" si="208"/>
        <v>158067.46999999997</v>
      </c>
      <c r="L2356" s="76">
        <f t="shared" si="209"/>
        <v>0</v>
      </c>
      <c r="M2356" s="14" t="str">
        <f>IFERROR(IFERROR(INDEX(Reference!$C:$C,MATCH(VALUE(LEFT(B2356,(FIND("-",B2356,1)-1))),Reference!$B:$B,0)),INDEX(Reference!$C:$C,MATCH((LEFT(B2356,(FIND("-",B2356,1)-1))),Reference!$B:$B,0))),IFERROR(IF(FIND("-",B2356),"Asset Management",""),""))</f>
        <v>Accounting</v>
      </c>
      <c r="N2356" s="14" t="str">
        <f>_xlfn.IFNA(INDEX(Reference!$M:$N,MATCH($C2356,Reference!$M:$M,0),2),"Exclude")</f>
        <v>NonUnion Labor</v>
      </c>
      <c r="O2356" s="14" t="str">
        <f>VLOOKUP(X2356,'Department Detail'!$A$2:$F$5229,5,FALSE)</f>
        <v>Business Services - Legal &amp; Regulatory</v>
      </c>
      <c r="W2356" s="26"/>
      <c r="X2356">
        <v>6420</v>
      </c>
    </row>
    <row r="2357" spans="2:24" ht="15" thickBot="1" x14ac:dyDescent="0.35">
      <c r="B2357" s="57" t="s">
        <v>1051</v>
      </c>
      <c r="C2357" s="57" t="s">
        <v>227</v>
      </c>
      <c r="D2357" s="193">
        <v>522958.20799999998</v>
      </c>
      <c r="F2357" s="76">
        <f>IF(AND(LEFT($C2357,4)&lt;&gt;"8310")*OR(_xlfn.IFNA(MATCH(LEFT($B2357,8),Reference!$E:$E,0),0),(_xlfn.IFNA(MATCH(MID($B2357,5,4),Reference!$E:$E,0),0))),$D2357,)</f>
        <v>522958.20799999998</v>
      </c>
      <c r="G2357" s="76">
        <f t="shared" si="205"/>
        <v>0</v>
      </c>
      <c r="H2357" s="76">
        <f t="shared" si="206"/>
        <v>0</v>
      </c>
      <c r="I2357" s="194">
        <f>IF(AND(F2357=0,G2357=0,H2357=0,_xlfn.IFNA(MATCH(LEFT($B2357,8),Reference!$G:$G,0),0)),0,
IF(AND(F2357=0,G2357=0,H2357=0,_xlfn.IFNA(MATCH(LEFT($B2357,8),Reference!$H:$H,0),0)),$D2357,
IF(AND(F2357=0,G2357=0,H2357=0,_xlfn.IFNA(MATCH(LEFT($C2357,4),Reference!$H:$H,0),0)),$D2357,
IF((AND(F2357=0,G2357=0,H2357=0,(_xlfn.IFNA(MATCH(LEFT($B2357,4),Reference!$H:$H,0),0)))),$D2357,
IF(AND(F2357=0,G2357=0,H2357=0,_xlfn.IFNA(MATCH(MID($B2357,5,4),Reference!$H:$H,0),0),LEFT($C2357,4)&lt;&gt;"8865"),$D2357,0)))))</f>
        <v>0</v>
      </c>
      <c r="J2357" s="76">
        <f t="shared" si="207"/>
        <v>0</v>
      </c>
      <c r="K2357" s="76">
        <f t="shared" si="208"/>
        <v>522958.20799999998</v>
      </c>
      <c r="L2357" s="76">
        <f t="shared" si="209"/>
        <v>0</v>
      </c>
      <c r="M2357" s="14" t="str">
        <f>IFERROR(IFERROR(INDEX(Reference!$C:$C,MATCH(VALUE(LEFT(B2357,(FIND("-",B2357,1)-1))),Reference!$B:$B,0)),INDEX(Reference!$C:$C,MATCH((LEFT(B2357,(FIND("-",B2357,1)-1))),Reference!$B:$B,0))),IFERROR(IF(FIND("-",B2357),"Asset Management",""),""))</f>
        <v>Corporate Expenses</v>
      </c>
      <c r="N2357" s="14" t="str">
        <f>_xlfn.IFNA(INDEX(Reference!$M:$N,MATCH($C2357,Reference!$M:$M,0),2),"Exclude")</f>
        <v>Exclude</v>
      </c>
      <c r="O2357" s="14" t="str">
        <f>VLOOKUP(X2357,'Department Detail'!$A$2:$F$5229,5,FALSE)</f>
        <v>Business Services - Legal &amp; Regulatory</v>
      </c>
      <c r="W2357" s="26"/>
      <c r="X2357">
        <v>6420</v>
      </c>
    </row>
    <row r="2358" spans="2:24" ht="15" thickBot="1" x14ac:dyDescent="0.35">
      <c r="B2358" s="57" t="s">
        <v>1051</v>
      </c>
      <c r="C2358" s="57" t="s">
        <v>310</v>
      </c>
      <c r="D2358" s="193">
        <v>2742766.76</v>
      </c>
      <c r="F2358" s="76">
        <f>IF(AND(LEFT($C2358,4)&lt;&gt;"8310")*OR(_xlfn.IFNA(MATCH(LEFT($B2358,8),Reference!$E:$E,0),0),(_xlfn.IFNA(MATCH(MID($B2358,5,4),Reference!$E:$E,0),0))),$D2358,)</f>
        <v>2742766.76</v>
      </c>
      <c r="G2358" s="76">
        <f t="shared" si="205"/>
        <v>0</v>
      </c>
      <c r="H2358" s="76">
        <f t="shared" si="206"/>
        <v>0</v>
      </c>
      <c r="I2358" s="194">
        <f>IF(AND(F2358=0,G2358=0,H2358=0,_xlfn.IFNA(MATCH(LEFT($B2358,8),Reference!$G:$G,0),0)),0,
IF(AND(F2358=0,G2358=0,H2358=0,_xlfn.IFNA(MATCH(LEFT($B2358,8),Reference!$H:$H,0),0)),$D2358,
IF(AND(F2358=0,G2358=0,H2358=0,_xlfn.IFNA(MATCH(LEFT($C2358,4),Reference!$H:$H,0),0)),$D2358,
IF((AND(F2358=0,G2358=0,H2358=0,(_xlfn.IFNA(MATCH(LEFT($B2358,4),Reference!$H:$H,0),0)))),$D2358,
IF(AND(F2358=0,G2358=0,H2358=0,_xlfn.IFNA(MATCH(MID($B2358,5,4),Reference!$H:$H,0),0),LEFT($C2358,4)&lt;&gt;"8865"),$D2358,0)))))</f>
        <v>0</v>
      </c>
      <c r="J2358" s="76">
        <f t="shared" si="207"/>
        <v>0</v>
      </c>
      <c r="K2358" s="76">
        <f t="shared" si="208"/>
        <v>2742766.76</v>
      </c>
      <c r="L2358" s="76">
        <f t="shared" si="209"/>
        <v>0</v>
      </c>
      <c r="M2358" s="14" t="str">
        <f>IFERROR(IFERROR(INDEX(Reference!$C:$C,MATCH(VALUE(LEFT(B2358,(FIND("-",B2358,1)-1))),Reference!$B:$B,0)),INDEX(Reference!$C:$C,MATCH((LEFT(B2358,(FIND("-",B2358,1)-1))),Reference!$B:$B,0))),IFERROR(IF(FIND("-",B2358),"Asset Management",""),""))</f>
        <v>Corporate Expenses</v>
      </c>
      <c r="N2358" s="14" t="str">
        <f>_xlfn.IFNA(INDEX(Reference!$M:$N,MATCH($C2358,Reference!$M:$M,0),2),"Exclude")</f>
        <v>Exclude</v>
      </c>
      <c r="O2358" s="14" t="str">
        <f>VLOOKUP(X2358,'Department Detail'!$A$2:$F$5229,5,FALSE)</f>
        <v>Business Services - Legal &amp; Regulatory</v>
      </c>
      <c r="W2358" s="26"/>
      <c r="X2358" t="s">
        <v>732</v>
      </c>
    </row>
    <row r="2359" spans="2:24" ht="15" thickBot="1" x14ac:dyDescent="0.35">
      <c r="B2359" s="57" t="s">
        <v>1051</v>
      </c>
      <c r="C2359" s="57" t="s">
        <v>139</v>
      </c>
      <c r="D2359" s="193">
        <v>212994.5</v>
      </c>
      <c r="F2359" s="76">
        <f>IF(AND(LEFT($C2359,4)&lt;&gt;"8310")*OR(_xlfn.IFNA(MATCH(LEFT($B2359,8),Reference!$E:$E,0),0),(_xlfn.IFNA(MATCH(MID($B2359,5,4),Reference!$E:$E,0),0))),$D2359,)</f>
        <v>212994.5</v>
      </c>
      <c r="G2359" s="76">
        <f t="shared" si="205"/>
        <v>0</v>
      </c>
      <c r="H2359" s="76">
        <f t="shared" si="206"/>
        <v>0</v>
      </c>
      <c r="I2359" s="194">
        <f>IF(AND(F2359=0,G2359=0,H2359=0,_xlfn.IFNA(MATCH(LEFT($B2359,8),Reference!$G:$G,0),0)),0,
IF(AND(F2359=0,G2359=0,H2359=0,_xlfn.IFNA(MATCH(LEFT($B2359,8),Reference!$H:$H,0),0)),$D2359,
IF(AND(F2359=0,G2359=0,H2359=0,_xlfn.IFNA(MATCH(LEFT($C2359,4),Reference!$H:$H,0),0)),$D2359,
IF((AND(F2359=0,G2359=0,H2359=0,(_xlfn.IFNA(MATCH(LEFT($B2359,4),Reference!$H:$H,0),0)))),$D2359,
IF(AND(F2359=0,G2359=0,H2359=0,_xlfn.IFNA(MATCH(MID($B2359,5,4),Reference!$H:$H,0),0),LEFT($C2359,4)&lt;&gt;"8865"),$D2359,0)))))</f>
        <v>0</v>
      </c>
      <c r="J2359" s="76">
        <f t="shared" si="207"/>
        <v>0</v>
      </c>
      <c r="K2359" s="76">
        <f t="shared" si="208"/>
        <v>212994.5</v>
      </c>
      <c r="L2359" s="76">
        <f t="shared" si="209"/>
        <v>0</v>
      </c>
      <c r="M2359" s="14" t="str">
        <f>IFERROR(IFERROR(INDEX(Reference!$C:$C,MATCH(VALUE(LEFT(B2359,(FIND("-",B2359,1)-1))),Reference!$B:$B,0)),INDEX(Reference!$C:$C,MATCH((LEFT(B2359,(FIND("-",B2359,1)-1))),Reference!$B:$B,0))),IFERROR(IF(FIND("-",B2359),"Asset Management",""),""))</f>
        <v>Corporate Expenses</v>
      </c>
      <c r="N2359" s="14" t="str">
        <f>_xlfn.IFNA(INDEX(Reference!$M:$N,MATCH($C2359,Reference!$M:$M,0),2),"Exclude")</f>
        <v>Exclude</v>
      </c>
      <c r="O2359" s="14" t="str">
        <f>VLOOKUP(X2359,'Department Detail'!$A$2:$F$5229,5,FALSE)</f>
        <v>Business Services - Legal &amp; Regulatory</v>
      </c>
      <c r="W2359" s="26"/>
      <c r="X2359" t="s">
        <v>732</v>
      </c>
    </row>
    <row r="2360" spans="2:24" ht="15" thickBot="1" x14ac:dyDescent="0.35">
      <c r="B2360" s="57" t="s">
        <v>1051</v>
      </c>
      <c r="C2360" s="57" t="s">
        <v>143</v>
      </c>
      <c r="D2360" s="193">
        <v>129264</v>
      </c>
      <c r="F2360" s="76">
        <f>IF(AND(LEFT($C2360,4)&lt;&gt;"8310")*OR(_xlfn.IFNA(MATCH(LEFT($B2360,8),Reference!$E:$E,0),0),(_xlfn.IFNA(MATCH(MID($B2360,5,4),Reference!$E:$E,0),0))),$D2360,)</f>
        <v>129264</v>
      </c>
      <c r="G2360" s="76">
        <f t="shared" si="205"/>
        <v>0</v>
      </c>
      <c r="H2360" s="76">
        <f t="shared" si="206"/>
        <v>0</v>
      </c>
      <c r="I2360" s="194">
        <f>IF(AND(F2360=0,G2360=0,H2360=0,_xlfn.IFNA(MATCH(LEFT($B2360,8),Reference!$G:$G,0),0)),0,
IF(AND(F2360=0,G2360=0,H2360=0,_xlfn.IFNA(MATCH(LEFT($B2360,8),Reference!$H:$H,0),0)),$D2360,
IF(AND(F2360=0,G2360=0,H2360=0,_xlfn.IFNA(MATCH(LEFT($C2360,4),Reference!$H:$H,0),0)),$D2360,
IF((AND(F2360=0,G2360=0,H2360=0,(_xlfn.IFNA(MATCH(LEFT($B2360,4),Reference!$H:$H,0),0)))),$D2360,
IF(AND(F2360=0,G2360=0,H2360=0,_xlfn.IFNA(MATCH(MID($B2360,5,4),Reference!$H:$H,0),0),LEFT($C2360,4)&lt;&gt;"8865"),$D2360,0)))))</f>
        <v>0</v>
      </c>
      <c r="J2360" s="76">
        <f t="shared" si="207"/>
        <v>0</v>
      </c>
      <c r="K2360" s="76">
        <f t="shared" si="208"/>
        <v>129264</v>
      </c>
      <c r="L2360" s="76">
        <f t="shared" si="209"/>
        <v>0</v>
      </c>
      <c r="M2360" s="14" t="str">
        <f>IFERROR(IFERROR(INDEX(Reference!$C:$C,MATCH(VALUE(LEFT(B2360,(FIND("-",B2360,1)-1))),Reference!$B:$B,0)),INDEX(Reference!$C:$C,MATCH((LEFT(B2360,(FIND("-",B2360,1)-1))),Reference!$B:$B,0))),IFERROR(IF(FIND("-",B2360),"Asset Management",""),""))</f>
        <v>Corporate Expenses</v>
      </c>
      <c r="N2360" s="14" t="str">
        <f>_xlfn.IFNA(INDEX(Reference!$M:$N,MATCH($C2360,Reference!$M:$M,0),2),"Exclude")</f>
        <v>Exclude</v>
      </c>
      <c r="O2360" s="14" t="str">
        <f>VLOOKUP(X2360,'Department Detail'!$A$2:$F$5229,5,FALSE)</f>
        <v>Business Services - Legal &amp; Regulatory</v>
      </c>
      <c r="W2360" s="26"/>
      <c r="X2360" t="s">
        <v>732</v>
      </c>
    </row>
    <row r="2361" spans="2:24" ht="15" thickBot="1" x14ac:dyDescent="0.35">
      <c r="B2361" s="57" t="s">
        <v>1051</v>
      </c>
      <c r="C2361" s="57" t="s">
        <v>147</v>
      </c>
      <c r="D2361" s="193">
        <v>1153393.8700000001</v>
      </c>
      <c r="F2361" s="76">
        <f>IF(AND(LEFT($C2361,4)&lt;&gt;"8310")*OR(_xlfn.IFNA(MATCH(LEFT($B2361,8),Reference!$E:$E,0),0),(_xlfn.IFNA(MATCH(MID($B2361,5,4),Reference!$E:$E,0),0))),$D2361,)</f>
        <v>1153393.8700000001</v>
      </c>
      <c r="G2361" s="76">
        <f t="shared" si="205"/>
        <v>0</v>
      </c>
      <c r="H2361" s="76">
        <f t="shared" si="206"/>
        <v>0</v>
      </c>
      <c r="I2361" s="194">
        <f>IF(AND(F2361=0,G2361=0,H2361=0,_xlfn.IFNA(MATCH(LEFT($B2361,8),Reference!$G:$G,0),0)),0,
IF(AND(F2361=0,G2361=0,H2361=0,_xlfn.IFNA(MATCH(LEFT($B2361,8),Reference!$H:$H,0),0)),$D2361,
IF(AND(F2361=0,G2361=0,H2361=0,_xlfn.IFNA(MATCH(LEFT($C2361,4),Reference!$H:$H,0),0)),$D2361,
IF((AND(F2361=0,G2361=0,H2361=0,(_xlfn.IFNA(MATCH(LEFT($B2361,4),Reference!$H:$H,0),0)))),$D2361,
IF(AND(F2361=0,G2361=0,H2361=0,_xlfn.IFNA(MATCH(MID($B2361,5,4),Reference!$H:$H,0),0),LEFT($C2361,4)&lt;&gt;"8865"),$D2361,0)))))</f>
        <v>0</v>
      </c>
      <c r="J2361" s="76">
        <f t="shared" si="207"/>
        <v>0</v>
      </c>
      <c r="K2361" s="76">
        <f t="shared" si="208"/>
        <v>1153393.8700000001</v>
      </c>
      <c r="L2361" s="76">
        <f t="shared" si="209"/>
        <v>0</v>
      </c>
      <c r="M2361" s="14" t="str">
        <f>IFERROR(IFERROR(INDEX(Reference!$C:$C,MATCH(VALUE(LEFT(B2361,(FIND("-",B2361,1)-1))),Reference!$B:$B,0)),INDEX(Reference!$C:$C,MATCH((LEFT(B2361,(FIND("-",B2361,1)-1))),Reference!$B:$B,0))),IFERROR(IF(FIND("-",B2361),"Asset Management",""),""))</f>
        <v>Corporate Expenses</v>
      </c>
      <c r="N2361" s="14" t="str">
        <f>_xlfn.IFNA(INDEX(Reference!$M:$N,MATCH($C2361,Reference!$M:$M,0),2),"Exclude")</f>
        <v>Exclude</v>
      </c>
      <c r="O2361" s="14" t="str">
        <f>VLOOKUP(X2361,'Department Detail'!$A$2:$F$5229,5,FALSE)</f>
        <v>Business Services - Legal &amp; Regulatory</v>
      </c>
      <c r="W2361" s="26"/>
      <c r="X2361" t="s">
        <v>732</v>
      </c>
    </row>
    <row r="2362" spans="2:24" ht="15" thickBot="1" x14ac:dyDescent="0.35">
      <c r="B2362" s="57" t="s">
        <v>1051</v>
      </c>
      <c r="C2362" s="57" t="s">
        <v>151</v>
      </c>
      <c r="D2362" s="193">
        <v>-4825.87</v>
      </c>
      <c r="F2362" s="76">
        <f>IF(AND(LEFT($C2362,4)&lt;&gt;"8310")*OR(_xlfn.IFNA(MATCH(LEFT($B2362,8),Reference!$E:$E,0),0),(_xlfn.IFNA(MATCH(MID($B2362,5,4),Reference!$E:$E,0),0))),$D2362,)</f>
        <v>-4825.87</v>
      </c>
      <c r="G2362" s="76">
        <f t="shared" si="205"/>
        <v>0</v>
      </c>
      <c r="H2362" s="76">
        <f t="shared" si="206"/>
        <v>0</v>
      </c>
      <c r="I2362" s="194">
        <f>IF(AND(F2362=0,G2362=0,H2362=0,_xlfn.IFNA(MATCH(LEFT($B2362,8),Reference!$G:$G,0),0)),0,
IF(AND(F2362=0,G2362=0,H2362=0,_xlfn.IFNA(MATCH(LEFT($B2362,8),Reference!$H:$H,0),0)),$D2362,
IF(AND(F2362=0,G2362=0,H2362=0,_xlfn.IFNA(MATCH(LEFT($C2362,4),Reference!$H:$H,0),0)),$D2362,
IF((AND(F2362=0,G2362=0,H2362=0,(_xlfn.IFNA(MATCH(LEFT($B2362,4),Reference!$H:$H,0),0)))),$D2362,
IF(AND(F2362=0,G2362=0,H2362=0,_xlfn.IFNA(MATCH(MID($B2362,5,4),Reference!$H:$H,0),0),LEFT($C2362,4)&lt;&gt;"8865"),$D2362,0)))))</f>
        <v>0</v>
      </c>
      <c r="J2362" s="76">
        <f t="shared" si="207"/>
        <v>0</v>
      </c>
      <c r="K2362" s="76">
        <f t="shared" si="208"/>
        <v>-4825.87</v>
      </c>
      <c r="L2362" s="76">
        <f t="shared" si="209"/>
        <v>0</v>
      </c>
      <c r="M2362" s="14" t="str">
        <f>IFERROR(IFERROR(INDEX(Reference!$C:$C,MATCH(VALUE(LEFT(B2362,(FIND("-",B2362,1)-1))),Reference!$B:$B,0)),INDEX(Reference!$C:$C,MATCH((LEFT(B2362,(FIND("-",B2362,1)-1))),Reference!$B:$B,0))),IFERROR(IF(FIND("-",B2362),"Asset Management",""),""))</f>
        <v>Corporate Expenses</v>
      </c>
      <c r="N2362" s="14" t="str">
        <f>_xlfn.IFNA(INDEX(Reference!$M:$N,MATCH($C2362,Reference!$M:$M,0),2),"Exclude")</f>
        <v>Exclude</v>
      </c>
      <c r="O2362" s="14" t="str">
        <f>VLOOKUP(X2362,'Department Detail'!$A$2:$F$5229,5,FALSE)</f>
        <v>Business Services - Legal &amp; Regulatory</v>
      </c>
      <c r="W2362" s="26"/>
      <c r="X2362" t="s">
        <v>732</v>
      </c>
    </row>
    <row r="2363" spans="2:24" ht="15" thickBot="1" x14ac:dyDescent="0.35">
      <c r="B2363" s="57" t="s">
        <v>1051</v>
      </c>
      <c r="C2363" s="57" t="s">
        <v>155</v>
      </c>
      <c r="D2363" s="193">
        <v>55818.5</v>
      </c>
      <c r="F2363" s="76">
        <f>IF(AND(LEFT($C2363,4)&lt;&gt;"8310")*OR(_xlfn.IFNA(MATCH(LEFT($B2363,8),Reference!$E:$E,0),0),(_xlfn.IFNA(MATCH(MID($B2363,5,4),Reference!$E:$E,0),0))),$D2363,)</f>
        <v>55818.5</v>
      </c>
      <c r="G2363" s="76">
        <f t="shared" si="205"/>
        <v>0</v>
      </c>
      <c r="H2363" s="76">
        <f t="shared" si="206"/>
        <v>0</v>
      </c>
      <c r="I2363" s="194">
        <f>IF(AND(F2363=0,G2363=0,H2363=0,_xlfn.IFNA(MATCH(LEFT($B2363,8),Reference!$G:$G,0),0)),0,
IF(AND(F2363=0,G2363=0,H2363=0,_xlfn.IFNA(MATCH(LEFT($B2363,8),Reference!$H:$H,0),0)),$D2363,
IF(AND(F2363=0,G2363=0,H2363=0,_xlfn.IFNA(MATCH(LEFT($C2363,4),Reference!$H:$H,0),0)),$D2363,
IF((AND(F2363=0,G2363=0,H2363=0,(_xlfn.IFNA(MATCH(LEFT($B2363,4),Reference!$H:$H,0),0)))),$D2363,
IF(AND(F2363=0,G2363=0,H2363=0,_xlfn.IFNA(MATCH(MID($B2363,5,4),Reference!$H:$H,0),0),LEFT($C2363,4)&lt;&gt;"8865"),$D2363,0)))))</f>
        <v>0</v>
      </c>
      <c r="J2363" s="76">
        <f t="shared" si="207"/>
        <v>0</v>
      </c>
      <c r="K2363" s="76">
        <f t="shared" si="208"/>
        <v>55818.5</v>
      </c>
      <c r="L2363" s="76">
        <f t="shared" si="209"/>
        <v>0</v>
      </c>
      <c r="M2363" s="14" t="str">
        <f>IFERROR(IFERROR(INDEX(Reference!$C:$C,MATCH(VALUE(LEFT(B2363,(FIND("-",B2363,1)-1))),Reference!$B:$B,0)),INDEX(Reference!$C:$C,MATCH((LEFT(B2363,(FIND("-",B2363,1)-1))),Reference!$B:$B,0))),IFERROR(IF(FIND("-",B2363),"Asset Management",""),""))</f>
        <v>Corporate Expenses</v>
      </c>
      <c r="N2363" s="14" t="str">
        <f>_xlfn.IFNA(INDEX(Reference!$M:$N,MATCH($C2363,Reference!$M:$M,0),2),"Exclude")</f>
        <v>Exclude</v>
      </c>
      <c r="O2363" s="14" t="str">
        <f>VLOOKUP(X2363,'Department Detail'!$A$2:$F$5229,5,FALSE)</f>
        <v>Business Services - Legal &amp; Regulatory</v>
      </c>
      <c r="W2363" s="26"/>
      <c r="X2363" t="s">
        <v>732</v>
      </c>
    </row>
    <row r="2364" spans="2:24" ht="15" thickBot="1" x14ac:dyDescent="0.35">
      <c r="B2364" s="57" t="s">
        <v>1051</v>
      </c>
      <c r="C2364" s="57" t="s">
        <v>158</v>
      </c>
      <c r="D2364" s="193">
        <v>842133.25</v>
      </c>
      <c r="F2364" s="76">
        <f>IF(AND(LEFT($C2364,4)&lt;&gt;"8310")*OR(_xlfn.IFNA(MATCH(LEFT($B2364,8),Reference!$E:$E,0),0),(_xlfn.IFNA(MATCH(MID($B2364,5,4),Reference!$E:$E,0),0))),$D2364,)</f>
        <v>842133.25</v>
      </c>
      <c r="G2364" s="76">
        <f t="shared" si="205"/>
        <v>0</v>
      </c>
      <c r="H2364" s="76">
        <f t="shared" si="206"/>
        <v>0</v>
      </c>
      <c r="I2364" s="194">
        <f>IF(AND(F2364=0,G2364=0,H2364=0,_xlfn.IFNA(MATCH(LEFT($B2364,8),Reference!$G:$G,0),0)),0,
IF(AND(F2364=0,G2364=0,H2364=0,_xlfn.IFNA(MATCH(LEFT($B2364,8),Reference!$H:$H,0),0)),$D2364,
IF(AND(F2364=0,G2364=0,H2364=0,_xlfn.IFNA(MATCH(LEFT($C2364,4),Reference!$H:$H,0),0)),$D2364,
IF((AND(F2364=0,G2364=0,H2364=0,(_xlfn.IFNA(MATCH(LEFT($B2364,4),Reference!$H:$H,0),0)))),$D2364,
IF(AND(F2364=0,G2364=0,H2364=0,_xlfn.IFNA(MATCH(MID($B2364,5,4),Reference!$H:$H,0),0),LEFT($C2364,4)&lt;&gt;"8865"),$D2364,0)))))</f>
        <v>0</v>
      </c>
      <c r="J2364" s="76">
        <f t="shared" si="207"/>
        <v>0</v>
      </c>
      <c r="K2364" s="76">
        <f t="shared" si="208"/>
        <v>842133.25</v>
      </c>
      <c r="L2364" s="76">
        <f t="shared" si="209"/>
        <v>0</v>
      </c>
      <c r="M2364" s="14" t="str">
        <f>IFERROR(IFERROR(INDEX(Reference!$C:$C,MATCH(VALUE(LEFT(B2364,(FIND("-",B2364,1)-1))),Reference!$B:$B,0)),INDEX(Reference!$C:$C,MATCH((LEFT(B2364,(FIND("-",B2364,1)-1))),Reference!$B:$B,0))),IFERROR(IF(FIND("-",B2364),"Asset Management",""),""))</f>
        <v>Corporate Expenses</v>
      </c>
      <c r="N2364" s="14" t="str">
        <f>_xlfn.IFNA(INDEX(Reference!$M:$N,MATCH($C2364,Reference!$M:$M,0),2),"Exclude")</f>
        <v>Exclude</v>
      </c>
      <c r="O2364" s="14" t="str">
        <f>VLOOKUP(X2364,'Department Detail'!$A$2:$F$5229,5,FALSE)</f>
        <v>Business Services - Finance &amp; Rates</v>
      </c>
      <c r="W2364" s="26"/>
      <c r="X2364">
        <v>5404</v>
      </c>
    </row>
    <row r="2365" spans="2:24" ht="15" thickBot="1" x14ac:dyDescent="0.35">
      <c r="B2365" s="57" t="s">
        <v>1051</v>
      </c>
      <c r="C2365" s="57" t="s">
        <v>159</v>
      </c>
      <c r="D2365" s="193">
        <v>3327955.3800000008</v>
      </c>
      <c r="F2365" s="76">
        <f>IF(AND(LEFT($C2365,4)&lt;&gt;"8310")*OR(_xlfn.IFNA(MATCH(LEFT($B2365,8),Reference!$E:$E,0),0),(_xlfn.IFNA(MATCH(MID($B2365,5,4),Reference!$E:$E,0),0))),$D2365,)</f>
        <v>3327955.3800000008</v>
      </c>
      <c r="G2365" s="76">
        <f t="shared" si="205"/>
        <v>0</v>
      </c>
      <c r="H2365" s="76">
        <f t="shared" si="206"/>
        <v>0</v>
      </c>
      <c r="I2365" s="194">
        <f>IF(AND(F2365=0,G2365=0,H2365=0,_xlfn.IFNA(MATCH(LEFT($B2365,8),Reference!$G:$G,0),0)),0,
IF(AND(F2365=0,G2365=0,H2365=0,_xlfn.IFNA(MATCH(LEFT($B2365,8),Reference!$H:$H,0),0)),$D2365,
IF(AND(F2365=0,G2365=0,H2365=0,_xlfn.IFNA(MATCH(LEFT($C2365,4),Reference!$H:$H,0),0)),$D2365,
IF((AND(F2365=0,G2365=0,H2365=0,(_xlfn.IFNA(MATCH(LEFT($B2365,4),Reference!$H:$H,0),0)))),$D2365,
IF(AND(F2365=0,G2365=0,H2365=0,_xlfn.IFNA(MATCH(MID($B2365,5,4),Reference!$H:$H,0),0),LEFT($C2365,4)&lt;&gt;"8865"),$D2365,0)))))</f>
        <v>0</v>
      </c>
      <c r="J2365" s="76">
        <f t="shared" si="207"/>
        <v>0</v>
      </c>
      <c r="K2365" s="76">
        <f t="shared" si="208"/>
        <v>3327955.3800000008</v>
      </c>
      <c r="L2365" s="76">
        <f t="shared" si="209"/>
        <v>0</v>
      </c>
      <c r="M2365" s="14" t="str">
        <f>IFERROR(IFERROR(INDEX(Reference!$C:$C,MATCH(VALUE(LEFT(B2365,(FIND("-",B2365,1)-1))),Reference!$B:$B,0)),INDEX(Reference!$C:$C,MATCH((LEFT(B2365,(FIND("-",B2365,1)-1))),Reference!$B:$B,0))),IFERROR(IF(FIND("-",B2365),"Asset Management",""),""))</f>
        <v>Corporate Expenses</v>
      </c>
      <c r="N2365" s="14" t="str">
        <f>_xlfn.IFNA(INDEX(Reference!$M:$N,MATCH($C2365,Reference!$M:$M,0),2),"Exclude")</f>
        <v>Exclude</v>
      </c>
      <c r="O2365" s="14" t="str">
        <f>VLOOKUP(X2365,'Department Detail'!$A$2:$F$5229,5,FALSE)</f>
        <v>Business Services - Finance &amp; Rates</v>
      </c>
      <c r="W2365" s="26"/>
      <c r="X2365">
        <v>5404</v>
      </c>
    </row>
    <row r="2366" spans="2:24" ht="15" thickBot="1" x14ac:dyDescent="0.35">
      <c r="B2366" s="57" t="s">
        <v>1052</v>
      </c>
      <c r="C2366" s="57" t="s">
        <v>192</v>
      </c>
      <c r="D2366" s="193">
        <v>-39699.369999999995</v>
      </c>
      <c r="F2366" s="76">
        <f>IF(AND(LEFT($C2366,4)&lt;&gt;"8310")*OR(_xlfn.IFNA(MATCH(LEFT($B2366,8),Reference!$E:$E,0),0),(_xlfn.IFNA(MATCH(MID($B2366,5,4),Reference!$E:$E,0),0))),$D2366,)</f>
        <v>0</v>
      </c>
      <c r="G2366" s="76">
        <f t="shared" si="205"/>
        <v>0</v>
      </c>
      <c r="H2366" s="76">
        <f t="shared" si="206"/>
        <v>0</v>
      </c>
      <c r="I2366" s="194">
        <f>IF(AND(F2366=0,G2366=0,H2366=0,_xlfn.IFNA(MATCH(LEFT($B2366,8),Reference!$G:$G,0),0)),0,
IF(AND(F2366=0,G2366=0,H2366=0,_xlfn.IFNA(MATCH(LEFT($B2366,8),Reference!$H:$H,0),0)),$D2366,
IF(AND(F2366=0,G2366=0,H2366=0,_xlfn.IFNA(MATCH(LEFT($C2366,4),Reference!$H:$H,0),0)),$D2366,
IF((AND(F2366=0,G2366=0,H2366=0,(_xlfn.IFNA(MATCH(LEFT($B2366,4),Reference!$H:$H,0),0)))),$D2366,
IF(AND(F2366=0,G2366=0,H2366=0,_xlfn.IFNA(MATCH(MID($B2366,5,4),Reference!$H:$H,0),0),LEFT($C2366,4)&lt;&gt;"8865"),$D2366,0)))))</f>
        <v>0</v>
      </c>
      <c r="J2366" s="76">
        <f t="shared" si="207"/>
        <v>-39699.369999999995</v>
      </c>
      <c r="K2366" s="76">
        <f t="shared" si="208"/>
        <v>-39699.369999999995</v>
      </c>
      <c r="L2366" s="76">
        <f t="shared" si="209"/>
        <v>0</v>
      </c>
      <c r="M2366" s="14" t="str">
        <f>IFERROR(IFERROR(INDEX(Reference!$C:$C,MATCH(VALUE(LEFT(B2366,(FIND("-",B2366,1)-1))),Reference!$B:$B,0)),INDEX(Reference!$C:$C,MATCH((LEFT(B2366,(FIND("-",B2366,1)-1))),Reference!$B:$B,0))),IFERROR(IF(FIND("-",B2366),"Asset Management",""),""))</f>
        <v>Corporate Expenses</v>
      </c>
      <c r="N2366" s="14" t="str">
        <f>_xlfn.IFNA(INDEX(Reference!$M:$N,MATCH($C2366,Reference!$M:$M,0),2),"Exclude")</f>
        <v>Exclude</v>
      </c>
      <c r="O2366" s="14" t="str">
        <f>VLOOKUP(X2366,'Department Detail'!$A$2:$F$5229,5,FALSE)</f>
        <v>Business Services - Finance &amp; Rates</v>
      </c>
      <c r="W2366" s="26"/>
      <c r="X2366">
        <v>5404</v>
      </c>
    </row>
    <row r="2367" spans="2:24" ht="15" thickBot="1" x14ac:dyDescent="0.35">
      <c r="B2367" s="57" t="s">
        <v>1053</v>
      </c>
      <c r="C2367" s="57" t="s">
        <v>194</v>
      </c>
      <c r="D2367" s="193">
        <v>167173.91</v>
      </c>
      <c r="F2367" s="76">
        <f>IF(AND(LEFT($C2367,4)&lt;&gt;"8310")*OR(_xlfn.IFNA(MATCH(LEFT($B2367,8),Reference!$E:$E,0),0),(_xlfn.IFNA(MATCH(MID($B2367,5,4),Reference!$E:$E,0),0))),$D2367,)</f>
        <v>0</v>
      </c>
      <c r="G2367" s="76">
        <f t="shared" si="205"/>
        <v>0</v>
      </c>
      <c r="H2367" s="76">
        <f t="shared" si="206"/>
        <v>0</v>
      </c>
      <c r="I2367" s="194">
        <f>IF(AND(F2367=0,G2367=0,H2367=0,_xlfn.IFNA(MATCH(LEFT($B2367,8),Reference!$G:$G,0),0)),0,
IF(AND(F2367=0,G2367=0,H2367=0,_xlfn.IFNA(MATCH(LEFT($B2367,8),Reference!$H:$H,0),0)),$D2367,
IF(AND(F2367=0,G2367=0,H2367=0,_xlfn.IFNA(MATCH(LEFT($C2367,4),Reference!$H:$H,0),0)),$D2367,
IF((AND(F2367=0,G2367=0,H2367=0,(_xlfn.IFNA(MATCH(LEFT($B2367,4),Reference!$H:$H,0),0)))),$D2367,
IF(AND(F2367=0,G2367=0,H2367=0,_xlfn.IFNA(MATCH(MID($B2367,5,4),Reference!$H:$H,0),0),LEFT($C2367,4)&lt;&gt;"8865"),$D2367,0)))))</f>
        <v>0</v>
      </c>
      <c r="J2367" s="76">
        <f t="shared" si="207"/>
        <v>167173.91</v>
      </c>
      <c r="K2367" s="76">
        <f t="shared" si="208"/>
        <v>167173.91</v>
      </c>
      <c r="L2367" s="76">
        <f t="shared" si="209"/>
        <v>0</v>
      </c>
      <c r="M2367" s="14" t="str">
        <f>IFERROR(IFERROR(INDEX(Reference!$C:$C,MATCH(VALUE(LEFT(B2367,(FIND("-",B2367,1)-1))),Reference!$B:$B,0)),INDEX(Reference!$C:$C,MATCH((LEFT(B2367,(FIND("-",B2367,1)-1))),Reference!$B:$B,0))),IFERROR(IF(FIND("-",B2367),"Asset Management",""),""))</f>
        <v>Corporate Expenses</v>
      </c>
      <c r="N2367" s="14" t="str">
        <f>_xlfn.IFNA(INDEX(Reference!$M:$N,MATCH($C2367,Reference!$M:$M,0),2),"Exclude")</f>
        <v>Nonlabor</v>
      </c>
      <c r="O2367" s="14" t="str">
        <f>VLOOKUP(X2367,'Department Detail'!$A$2:$F$5229,5,FALSE)</f>
        <v>Business Services - Finance &amp; Rates</v>
      </c>
      <c r="W2367" s="26"/>
      <c r="X2367">
        <v>5404</v>
      </c>
    </row>
    <row r="2368" spans="2:24" ht="15" thickBot="1" x14ac:dyDescent="0.35">
      <c r="B2368" s="57" t="s">
        <v>1054</v>
      </c>
      <c r="C2368" s="57" t="s">
        <v>324</v>
      </c>
      <c r="D2368" s="193">
        <v>1168066.1800000002</v>
      </c>
      <c r="F2368" s="76">
        <f>IF(AND(LEFT($C2368,4)&lt;&gt;"8310")*OR(_xlfn.IFNA(MATCH(LEFT($B2368,8),Reference!$E:$E,0),0),(_xlfn.IFNA(MATCH(MID($B2368,5,4),Reference!$E:$E,0),0))),$D2368,)</f>
        <v>0</v>
      </c>
      <c r="G2368" s="76">
        <f t="shared" si="205"/>
        <v>0</v>
      </c>
      <c r="H2368" s="76">
        <f t="shared" si="206"/>
        <v>0</v>
      </c>
      <c r="I2368" s="194">
        <f>IF(AND(F2368=0,G2368=0,H2368=0,_xlfn.IFNA(MATCH(LEFT($B2368,8),Reference!$G:$G,0),0)),0,
IF(AND(F2368=0,G2368=0,H2368=0,_xlfn.IFNA(MATCH(LEFT($B2368,8),Reference!$H:$H,0),0)),$D2368,
IF(AND(F2368=0,G2368=0,H2368=0,_xlfn.IFNA(MATCH(LEFT($C2368,4),Reference!$H:$H,0),0)),$D2368,
IF((AND(F2368=0,G2368=0,H2368=0,(_xlfn.IFNA(MATCH(LEFT($B2368,4),Reference!$H:$H,0),0)))),$D2368,
IF(AND(F2368=0,G2368=0,H2368=0,_xlfn.IFNA(MATCH(MID($B2368,5,4),Reference!$H:$H,0),0),LEFT($C2368,4)&lt;&gt;"8865"),$D2368,0)))))</f>
        <v>1168066.1800000002</v>
      </c>
      <c r="J2368" s="76">
        <f t="shared" si="207"/>
        <v>0</v>
      </c>
      <c r="K2368" s="76">
        <f t="shared" si="208"/>
        <v>1168066.1800000002</v>
      </c>
      <c r="L2368" s="76">
        <f t="shared" si="209"/>
        <v>0</v>
      </c>
      <c r="M2368" s="14" t="str">
        <f>IFERROR(IFERROR(INDEX(Reference!$C:$C,MATCH(VALUE(LEFT(B2368,(FIND("-",B2368,1)-1))),Reference!$B:$B,0)),INDEX(Reference!$C:$C,MATCH((LEFT(B2368,(FIND("-",B2368,1)-1))),Reference!$B:$B,0))),IFERROR(IF(FIND("-",B2368),"Asset Management",""),""))</f>
        <v>Corporate Expenses</v>
      </c>
      <c r="N2368" s="14" t="str">
        <f>_xlfn.IFNA(INDEX(Reference!$M:$N,MATCH($C2368,Reference!$M:$M,0),2),"Exclude")</f>
        <v>Exclude</v>
      </c>
      <c r="O2368" s="14" t="str">
        <f>VLOOKUP(X2368,'Department Detail'!$A$2:$F$5229,5,FALSE)</f>
        <v>Business Services - Finance &amp; Rates</v>
      </c>
      <c r="W2368" s="26"/>
      <c r="X2368">
        <v>5404</v>
      </c>
    </row>
    <row r="2369" spans="2:24" ht="15" thickBot="1" x14ac:dyDescent="0.35">
      <c r="B2369" s="57" t="s">
        <v>1055</v>
      </c>
      <c r="C2369" s="57" t="s">
        <v>262</v>
      </c>
      <c r="D2369" s="193">
        <v>660540.21</v>
      </c>
      <c r="F2369" s="76">
        <f>IF(AND(LEFT($C2369,4)&lt;&gt;"8310")*OR(_xlfn.IFNA(MATCH(LEFT($B2369,8),Reference!$E:$E,0),0),(_xlfn.IFNA(MATCH(MID($B2369,5,4),Reference!$E:$E,0),0))),$D2369,)</f>
        <v>660540.21</v>
      </c>
      <c r="G2369" s="76">
        <f t="shared" si="205"/>
        <v>0</v>
      </c>
      <c r="H2369" s="76">
        <f t="shared" si="206"/>
        <v>0</v>
      </c>
      <c r="I2369" s="194">
        <f>IF(AND(F2369=0,G2369=0,H2369=0,_xlfn.IFNA(MATCH(LEFT($B2369,8),Reference!$G:$G,0),0)),0,
IF(AND(F2369=0,G2369=0,H2369=0,_xlfn.IFNA(MATCH(LEFT($B2369,8),Reference!$H:$H,0),0)),$D2369,
IF(AND(F2369=0,G2369=0,H2369=0,_xlfn.IFNA(MATCH(LEFT($C2369,4),Reference!$H:$H,0),0)),$D2369,
IF((AND(F2369=0,G2369=0,H2369=0,(_xlfn.IFNA(MATCH(LEFT($B2369,4),Reference!$H:$H,0),0)))),$D2369,
IF(AND(F2369=0,G2369=0,H2369=0,_xlfn.IFNA(MATCH(MID($B2369,5,4),Reference!$H:$H,0),0),LEFT($C2369,4)&lt;&gt;"8865"),$D2369,0)))))</f>
        <v>0</v>
      </c>
      <c r="J2369" s="76">
        <f t="shared" si="207"/>
        <v>0</v>
      </c>
      <c r="K2369" s="76">
        <f t="shared" si="208"/>
        <v>660540.21</v>
      </c>
      <c r="L2369" s="76">
        <f t="shared" si="209"/>
        <v>0</v>
      </c>
      <c r="M2369" s="14" t="str">
        <f>IFERROR(IFERROR(INDEX(Reference!$C:$C,MATCH(VALUE(LEFT(B2369,(FIND("-",B2369,1)-1))),Reference!$B:$B,0)),INDEX(Reference!$C:$C,MATCH((LEFT(B2369,(FIND("-",B2369,1)-1))),Reference!$B:$B,0))),IFERROR(IF(FIND("-",B2369),"Asset Management",""),""))</f>
        <v>Corporate Expenses</v>
      </c>
      <c r="N2369" s="14" t="str">
        <f>_xlfn.IFNA(INDEX(Reference!$M:$N,MATCH($C2369,Reference!$M:$M,0),2),"Exclude")</f>
        <v>Exclude</v>
      </c>
      <c r="O2369" s="14" t="str">
        <f>VLOOKUP(X2369,'Department Detail'!$A$2:$F$5229,5,FALSE)</f>
        <v>Business Services - Finance &amp; Rates</v>
      </c>
      <c r="W2369" s="26"/>
      <c r="X2369">
        <v>5404</v>
      </c>
    </row>
    <row r="2370" spans="2:24" ht="15" thickBot="1" x14ac:dyDescent="0.35">
      <c r="B2370" s="57" t="s">
        <v>1055</v>
      </c>
      <c r="C2370" s="57" t="s">
        <v>194</v>
      </c>
      <c r="D2370" s="193">
        <v>-7.2759576141834259E-12</v>
      </c>
      <c r="F2370" s="76">
        <f>IF(AND(LEFT($C2370,4)&lt;&gt;"8310")*OR(_xlfn.IFNA(MATCH(LEFT($B2370,8),Reference!$E:$E,0),0),(_xlfn.IFNA(MATCH(MID($B2370,5,4),Reference!$E:$E,0),0))),$D2370,)</f>
        <v>-7.2759576141834259E-12</v>
      </c>
      <c r="G2370" s="76">
        <f t="shared" si="205"/>
        <v>0</v>
      </c>
      <c r="H2370" s="76">
        <f t="shared" si="206"/>
        <v>0</v>
      </c>
      <c r="I2370" s="194">
        <f>IF(AND(F2370=0,G2370=0,H2370=0,_xlfn.IFNA(MATCH(LEFT($B2370,8),Reference!$G:$G,0),0)),0,
IF(AND(F2370=0,G2370=0,H2370=0,_xlfn.IFNA(MATCH(LEFT($B2370,8),Reference!$H:$H,0),0)),$D2370,
IF(AND(F2370=0,G2370=0,H2370=0,_xlfn.IFNA(MATCH(LEFT($C2370,4),Reference!$H:$H,0),0)),$D2370,
IF((AND(F2370=0,G2370=0,H2370=0,(_xlfn.IFNA(MATCH(LEFT($B2370,4),Reference!$H:$H,0),0)))),$D2370,
IF(AND(F2370=0,G2370=0,H2370=0,_xlfn.IFNA(MATCH(MID($B2370,5,4),Reference!$H:$H,0),0),LEFT($C2370,4)&lt;&gt;"8865"),$D2370,0)))))</f>
        <v>0</v>
      </c>
      <c r="J2370" s="76">
        <f t="shared" si="207"/>
        <v>0</v>
      </c>
      <c r="K2370" s="76">
        <f t="shared" si="208"/>
        <v>-7.2759576141834259E-12</v>
      </c>
      <c r="L2370" s="76">
        <f t="shared" si="209"/>
        <v>0</v>
      </c>
      <c r="M2370" s="14" t="str">
        <f>IFERROR(IFERROR(INDEX(Reference!$C:$C,MATCH(VALUE(LEFT(B2370,(FIND("-",B2370,1)-1))),Reference!$B:$B,0)),INDEX(Reference!$C:$C,MATCH((LEFT(B2370,(FIND("-",B2370,1)-1))),Reference!$B:$B,0))),IFERROR(IF(FIND("-",B2370),"Asset Management",""),""))</f>
        <v>Corporate Expenses</v>
      </c>
      <c r="N2370" s="14" t="str">
        <f>_xlfn.IFNA(INDEX(Reference!$M:$N,MATCH($C2370,Reference!$M:$M,0),2),"Exclude")</f>
        <v>Nonlabor</v>
      </c>
      <c r="O2370" s="14" t="str">
        <f>VLOOKUP(X2370,'Department Detail'!$A$2:$F$5229,5,FALSE)</f>
        <v>Business Services - Finance &amp; Rates</v>
      </c>
      <c r="W2370" s="26"/>
      <c r="X2370">
        <v>5404</v>
      </c>
    </row>
    <row r="2371" spans="2:24" ht="15" thickBot="1" x14ac:dyDescent="0.35">
      <c r="B2371" s="57" t="s">
        <v>1055</v>
      </c>
      <c r="C2371" s="57" t="s">
        <v>324</v>
      </c>
      <c r="D2371" s="193">
        <v>1754107.62</v>
      </c>
      <c r="F2371" s="76">
        <f>IF(AND(LEFT($C2371,4)&lt;&gt;"8310")*OR(_xlfn.IFNA(MATCH(LEFT($B2371,8),Reference!$E:$E,0),0),(_xlfn.IFNA(MATCH(MID($B2371,5,4),Reference!$E:$E,0),0))),$D2371,)</f>
        <v>0</v>
      </c>
      <c r="G2371" s="76">
        <f t="shared" si="205"/>
        <v>0</v>
      </c>
      <c r="H2371" s="76">
        <f t="shared" si="206"/>
        <v>0</v>
      </c>
      <c r="I2371" s="194">
        <f>IF(AND(F2371=0,G2371=0,H2371=0,_xlfn.IFNA(MATCH(LEFT($B2371,8),Reference!$G:$G,0),0)),0,
IF(AND(F2371=0,G2371=0,H2371=0,_xlfn.IFNA(MATCH(LEFT($B2371,8),Reference!$H:$H,0),0)),$D2371,
IF(AND(F2371=0,G2371=0,H2371=0,_xlfn.IFNA(MATCH(LEFT($C2371,4),Reference!$H:$H,0),0)),$D2371,
IF((AND(F2371=0,G2371=0,H2371=0,(_xlfn.IFNA(MATCH(LEFT($B2371,4),Reference!$H:$H,0),0)))),$D2371,
IF(AND(F2371=0,G2371=0,H2371=0,_xlfn.IFNA(MATCH(MID($B2371,5,4),Reference!$H:$H,0),0),LEFT($C2371,4)&lt;&gt;"8865"),$D2371,0)))))</f>
        <v>1754107.62</v>
      </c>
      <c r="J2371" s="76">
        <f t="shared" si="207"/>
        <v>0</v>
      </c>
      <c r="K2371" s="76">
        <f t="shared" si="208"/>
        <v>1754107.62</v>
      </c>
      <c r="L2371" s="76">
        <f t="shared" si="209"/>
        <v>0</v>
      </c>
      <c r="M2371" s="14" t="str">
        <f>IFERROR(IFERROR(INDEX(Reference!$C:$C,MATCH(VALUE(LEFT(B2371,(FIND("-",B2371,1)-1))),Reference!$B:$B,0)),INDEX(Reference!$C:$C,MATCH((LEFT(B2371,(FIND("-",B2371,1)-1))),Reference!$B:$B,0))),IFERROR(IF(FIND("-",B2371),"Asset Management",""),""))</f>
        <v>Corporate Expenses</v>
      </c>
      <c r="N2371" s="14" t="str">
        <f>_xlfn.IFNA(INDEX(Reference!$M:$N,MATCH($C2371,Reference!$M:$M,0),2),"Exclude")</f>
        <v>Exclude</v>
      </c>
      <c r="O2371" s="14" t="str">
        <f>VLOOKUP(X2371,'Department Detail'!$A$2:$F$5229,5,FALSE)</f>
        <v>Business Services - Finance &amp; Rates</v>
      </c>
      <c r="W2371" s="26"/>
      <c r="X2371">
        <v>5404</v>
      </c>
    </row>
    <row r="2372" spans="2:24" ht="15" thickBot="1" x14ac:dyDescent="0.35">
      <c r="B2372" s="57" t="s">
        <v>1056</v>
      </c>
      <c r="C2372" s="57" t="s">
        <v>337</v>
      </c>
      <c r="D2372" s="193">
        <v>2170132.23</v>
      </c>
      <c r="F2372" s="76">
        <f>IF(AND(LEFT($C2372,4)&lt;&gt;"8310")*OR(_xlfn.IFNA(MATCH(LEFT($B2372,8),Reference!$E:$E,0),0),(_xlfn.IFNA(MATCH(MID($B2372,5,4),Reference!$E:$E,0),0))),$D2372,)</f>
        <v>0</v>
      </c>
      <c r="G2372" s="76">
        <f t="shared" si="205"/>
        <v>0</v>
      </c>
      <c r="H2372" s="76">
        <f t="shared" si="206"/>
        <v>0</v>
      </c>
      <c r="I2372" s="194">
        <f>IF(AND(F2372=0,G2372=0,H2372=0,_xlfn.IFNA(MATCH(LEFT($B2372,8),Reference!$G:$G,0),0)),0,
IF(AND(F2372=0,G2372=0,H2372=0,_xlfn.IFNA(MATCH(LEFT($B2372,8),Reference!$H:$H,0),0)),$D2372,
IF(AND(F2372=0,G2372=0,H2372=0,_xlfn.IFNA(MATCH(LEFT($C2372,4),Reference!$H:$H,0),0)),$D2372,
IF((AND(F2372=0,G2372=0,H2372=0,(_xlfn.IFNA(MATCH(LEFT($B2372,4),Reference!$H:$H,0),0)))),$D2372,
IF(AND(F2372=0,G2372=0,H2372=0,_xlfn.IFNA(MATCH(MID($B2372,5,4),Reference!$H:$H,0),0),LEFT($C2372,4)&lt;&gt;"8865"),$D2372,0)))))</f>
        <v>0</v>
      </c>
      <c r="J2372" s="76">
        <f t="shared" si="207"/>
        <v>2170132.23</v>
      </c>
      <c r="K2372" s="76">
        <f t="shared" si="208"/>
        <v>2170132.23</v>
      </c>
      <c r="L2372" s="76">
        <f t="shared" si="209"/>
        <v>0</v>
      </c>
      <c r="M2372" s="14" t="str">
        <f>IFERROR(IFERROR(INDEX(Reference!$C:$C,MATCH(VALUE(LEFT(B2372,(FIND("-",B2372,1)-1))),Reference!$B:$B,0)),INDEX(Reference!$C:$C,MATCH((LEFT(B2372,(FIND("-",B2372,1)-1))),Reference!$B:$B,0))),IFERROR(IF(FIND("-",B2372),"Asset Management",""),""))</f>
        <v>Corporate Expenses</v>
      </c>
      <c r="N2372" s="14" t="str">
        <f>_xlfn.IFNA(INDEX(Reference!$M:$N,MATCH($C2372,Reference!$M:$M,0),2),"Exclude")</f>
        <v>Exclude</v>
      </c>
      <c r="O2372" s="14" t="str">
        <f>VLOOKUP(X2372,'Department Detail'!$A$2:$F$5229,5,FALSE)</f>
        <v>Business Services - Finance &amp; Rates</v>
      </c>
      <c r="W2372" s="26"/>
      <c r="X2372">
        <v>5404</v>
      </c>
    </row>
    <row r="2373" spans="2:24" ht="15" thickBot="1" x14ac:dyDescent="0.35">
      <c r="B2373" s="57" t="s">
        <v>1056</v>
      </c>
      <c r="C2373" s="57" t="s">
        <v>208</v>
      </c>
      <c r="D2373" s="193">
        <v>207.75</v>
      </c>
      <c r="F2373" s="76">
        <f>IF(AND(LEFT($C2373,4)&lt;&gt;"8310")*OR(_xlfn.IFNA(MATCH(LEFT($B2373,8),Reference!$E:$E,0),0),(_xlfn.IFNA(MATCH(MID($B2373,5,4),Reference!$E:$E,0),0))),$D2373,)</f>
        <v>0</v>
      </c>
      <c r="G2373" s="76">
        <f t="shared" si="205"/>
        <v>0</v>
      </c>
      <c r="H2373" s="76">
        <f t="shared" si="206"/>
        <v>0</v>
      </c>
      <c r="I2373" s="194">
        <f>IF(AND(F2373=0,G2373=0,H2373=0,_xlfn.IFNA(MATCH(LEFT($B2373,8),Reference!$G:$G,0),0)),0,
IF(AND(F2373=0,G2373=0,H2373=0,_xlfn.IFNA(MATCH(LEFT($B2373,8),Reference!$H:$H,0),0)),$D2373,
IF(AND(F2373=0,G2373=0,H2373=0,_xlfn.IFNA(MATCH(LEFT($C2373,4),Reference!$H:$H,0),0)),$D2373,
IF((AND(F2373=0,G2373=0,H2373=0,(_xlfn.IFNA(MATCH(LEFT($B2373,4),Reference!$H:$H,0),0)))),$D2373,
IF(AND(F2373=0,G2373=0,H2373=0,_xlfn.IFNA(MATCH(MID($B2373,5,4),Reference!$H:$H,0),0),LEFT($C2373,4)&lt;&gt;"8865"),$D2373,0)))))</f>
        <v>207.75</v>
      </c>
      <c r="J2373" s="76">
        <f t="shared" si="207"/>
        <v>0</v>
      </c>
      <c r="K2373" s="76">
        <f t="shared" si="208"/>
        <v>207.75</v>
      </c>
      <c r="L2373" s="76">
        <f t="shared" si="209"/>
        <v>0</v>
      </c>
      <c r="M2373" s="14" t="str">
        <f>IFERROR(IFERROR(INDEX(Reference!$C:$C,MATCH(VALUE(LEFT(B2373,(FIND("-",B2373,1)-1))),Reference!$B:$B,0)),INDEX(Reference!$C:$C,MATCH((LEFT(B2373,(FIND("-",B2373,1)-1))),Reference!$B:$B,0))),IFERROR(IF(FIND("-",B2373),"Asset Management",""),""))</f>
        <v>Corporate Expenses</v>
      </c>
      <c r="N2373" s="14" t="str">
        <f>_xlfn.IFNA(INDEX(Reference!$M:$N,MATCH($C2373,Reference!$M:$M,0),2),"Exclude")</f>
        <v>Inventory</v>
      </c>
      <c r="O2373" s="14" t="str">
        <f>VLOOKUP(X2373,'Department Detail'!$A$2:$F$5229,5,FALSE)</f>
        <v>Business Services - Finance &amp; Rates</v>
      </c>
      <c r="W2373" s="26"/>
      <c r="X2373">
        <v>5404</v>
      </c>
    </row>
    <row r="2374" spans="2:24" ht="15" thickBot="1" x14ac:dyDescent="0.35">
      <c r="B2374" s="57" t="s">
        <v>1057</v>
      </c>
      <c r="C2374" s="57" t="s">
        <v>337</v>
      </c>
      <c r="D2374" s="193">
        <v>140280.76</v>
      </c>
      <c r="F2374" s="76">
        <f>IF(AND(LEFT($C2374,4)&lt;&gt;"8310")*OR(_xlfn.IFNA(MATCH(LEFT($B2374,8),Reference!$E:$E,0),0),(_xlfn.IFNA(MATCH(MID($B2374,5,4),Reference!$E:$E,0),0))),$D2374,)</f>
        <v>0</v>
      </c>
      <c r="G2374" s="76">
        <f t="shared" si="205"/>
        <v>0</v>
      </c>
      <c r="H2374" s="76">
        <f t="shared" si="206"/>
        <v>0</v>
      </c>
      <c r="I2374" s="194">
        <f>IF(AND(F2374=0,G2374=0,H2374=0,_xlfn.IFNA(MATCH(LEFT($B2374,8),Reference!$G:$G,0),0)),0,
IF(AND(F2374=0,G2374=0,H2374=0,_xlfn.IFNA(MATCH(LEFT($B2374,8),Reference!$H:$H,0),0)),$D2374,
IF(AND(F2374=0,G2374=0,H2374=0,_xlfn.IFNA(MATCH(LEFT($C2374,4),Reference!$H:$H,0),0)),$D2374,
IF((AND(F2374=0,G2374=0,H2374=0,(_xlfn.IFNA(MATCH(LEFT($B2374,4),Reference!$H:$H,0),0)))),$D2374,
IF(AND(F2374=0,G2374=0,H2374=0,_xlfn.IFNA(MATCH(MID($B2374,5,4),Reference!$H:$H,0),0),LEFT($C2374,4)&lt;&gt;"8865"),$D2374,0)))))</f>
        <v>0</v>
      </c>
      <c r="J2374" s="76">
        <f t="shared" si="207"/>
        <v>140280.76</v>
      </c>
      <c r="K2374" s="76">
        <f t="shared" si="208"/>
        <v>140280.76</v>
      </c>
      <c r="L2374" s="76">
        <f t="shared" si="209"/>
        <v>0</v>
      </c>
      <c r="M2374" s="14" t="str">
        <f>IFERROR(IFERROR(INDEX(Reference!$C:$C,MATCH(VALUE(LEFT(B2374,(FIND("-",B2374,1)-1))),Reference!$B:$B,0)),INDEX(Reference!$C:$C,MATCH((LEFT(B2374,(FIND("-",B2374,1)-1))),Reference!$B:$B,0))),IFERROR(IF(FIND("-",B2374),"Asset Management",""),""))</f>
        <v>Corporate Expenses</v>
      </c>
      <c r="N2374" s="14" t="str">
        <f>_xlfn.IFNA(INDEX(Reference!$M:$N,MATCH($C2374,Reference!$M:$M,0),2),"Exclude")</f>
        <v>Exclude</v>
      </c>
      <c r="O2374" s="14" t="str">
        <f>VLOOKUP(X2374,'Department Detail'!$A$2:$F$5229,5,FALSE)</f>
        <v>Business Services - Finance &amp; Rates</v>
      </c>
      <c r="W2374" s="26"/>
      <c r="X2374">
        <v>5404</v>
      </c>
    </row>
    <row r="2375" spans="2:24" ht="15" thickBot="1" x14ac:dyDescent="0.35">
      <c r="B2375" s="57" t="s">
        <v>1058</v>
      </c>
      <c r="C2375" s="57" t="s">
        <v>337</v>
      </c>
      <c r="D2375" s="193">
        <v>13818</v>
      </c>
      <c r="F2375" s="76">
        <f>IF(AND(LEFT($C2375,4)&lt;&gt;"8310")*OR(_xlfn.IFNA(MATCH(LEFT($B2375,8),Reference!$E:$E,0),0),(_xlfn.IFNA(MATCH(MID($B2375,5,4),Reference!$E:$E,0),0))),$D2375,)</f>
        <v>0</v>
      </c>
      <c r="G2375" s="76">
        <f t="shared" si="205"/>
        <v>0</v>
      </c>
      <c r="H2375" s="76">
        <f t="shared" si="206"/>
        <v>0</v>
      </c>
      <c r="I2375" s="194">
        <f>IF(AND(F2375=0,G2375=0,H2375=0,_xlfn.IFNA(MATCH(LEFT($B2375,8),Reference!$G:$G,0),0)),0,
IF(AND(F2375=0,G2375=0,H2375=0,_xlfn.IFNA(MATCH(LEFT($B2375,8),Reference!$H:$H,0),0)),$D2375,
IF(AND(F2375=0,G2375=0,H2375=0,_xlfn.IFNA(MATCH(LEFT($C2375,4),Reference!$H:$H,0),0)),$D2375,
IF((AND(F2375=0,G2375=0,H2375=0,(_xlfn.IFNA(MATCH(LEFT($B2375,4),Reference!$H:$H,0),0)))),$D2375,
IF(AND(F2375=0,G2375=0,H2375=0,_xlfn.IFNA(MATCH(MID($B2375,5,4),Reference!$H:$H,0),0),LEFT($C2375,4)&lt;&gt;"8865"),$D2375,0)))))</f>
        <v>0</v>
      </c>
      <c r="J2375" s="76">
        <f t="shared" si="207"/>
        <v>13818</v>
      </c>
      <c r="K2375" s="76">
        <f t="shared" si="208"/>
        <v>13818</v>
      </c>
      <c r="L2375" s="76">
        <f t="shared" si="209"/>
        <v>0</v>
      </c>
      <c r="M2375" s="14" t="str">
        <f>IFERROR(IFERROR(INDEX(Reference!$C:$C,MATCH(VALUE(LEFT(B2375,(FIND("-",B2375,1)-1))),Reference!$B:$B,0)),INDEX(Reference!$C:$C,MATCH((LEFT(B2375,(FIND("-",B2375,1)-1))),Reference!$B:$B,0))),IFERROR(IF(FIND("-",B2375),"Asset Management",""),""))</f>
        <v>Corporate Expenses</v>
      </c>
      <c r="N2375" s="14" t="str">
        <f>_xlfn.IFNA(INDEX(Reference!$M:$N,MATCH($C2375,Reference!$M:$M,0),2),"Exclude")</f>
        <v>Exclude</v>
      </c>
      <c r="O2375" s="14" t="str">
        <f>VLOOKUP(X2375,'Department Detail'!$A$2:$F$5229,5,FALSE)</f>
        <v>Business Services - Finance &amp; Rates</v>
      </c>
      <c r="W2375" s="26"/>
      <c r="X2375">
        <v>5404</v>
      </c>
    </row>
    <row r="2376" spans="2:24" ht="15" thickBot="1" x14ac:dyDescent="0.35">
      <c r="B2376" s="57" t="s">
        <v>1059</v>
      </c>
      <c r="C2376" s="57" t="s">
        <v>343</v>
      </c>
      <c r="D2376" s="193">
        <v>35435.04999999993</v>
      </c>
      <c r="F2376" s="76">
        <f>IF(AND(LEFT($C2376,4)&lt;&gt;"8310")*OR(_xlfn.IFNA(MATCH(LEFT($B2376,8),Reference!$E:$E,0),0),(_xlfn.IFNA(MATCH(MID($B2376,5,4),Reference!$E:$E,0),0))),$D2376,)</f>
        <v>0</v>
      </c>
      <c r="G2376" s="76">
        <f t="shared" si="205"/>
        <v>0</v>
      </c>
      <c r="H2376" s="76">
        <f t="shared" si="206"/>
        <v>0</v>
      </c>
      <c r="I2376" s="194">
        <f>IF(AND(F2376=0,G2376=0,H2376=0,_xlfn.IFNA(MATCH(LEFT($B2376,8),Reference!$G:$G,0),0)),0,
IF(AND(F2376=0,G2376=0,H2376=0,_xlfn.IFNA(MATCH(LEFT($B2376,8),Reference!$H:$H,0),0)),$D2376,
IF(AND(F2376=0,G2376=0,H2376=0,_xlfn.IFNA(MATCH(LEFT($C2376,4),Reference!$H:$H,0),0)),$D2376,
IF((AND(F2376=0,G2376=0,H2376=0,(_xlfn.IFNA(MATCH(LEFT($B2376,4),Reference!$H:$H,0),0)))),$D2376,
IF(AND(F2376=0,G2376=0,H2376=0,_xlfn.IFNA(MATCH(MID($B2376,5,4),Reference!$H:$H,0),0),LEFT($C2376,4)&lt;&gt;"8865"),$D2376,0)))))</f>
        <v>0</v>
      </c>
      <c r="J2376" s="76">
        <f t="shared" si="207"/>
        <v>35435.04999999993</v>
      </c>
      <c r="K2376" s="76">
        <f t="shared" si="208"/>
        <v>35435.04999999993</v>
      </c>
      <c r="L2376" s="76">
        <f t="shared" si="209"/>
        <v>0</v>
      </c>
      <c r="M2376" s="14" t="str">
        <f>IFERROR(IFERROR(INDEX(Reference!$C:$C,MATCH(VALUE(LEFT(B2376,(FIND("-",B2376,1)-1))),Reference!$B:$B,0)),INDEX(Reference!$C:$C,MATCH((LEFT(B2376,(FIND("-",B2376,1)-1))),Reference!$B:$B,0))),IFERROR(IF(FIND("-",B2376),"Asset Management",""),""))</f>
        <v>Corporate Expenses</v>
      </c>
      <c r="N2376" s="14" t="str">
        <f>_xlfn.IFNA(INDEX(Reference!$M:$N,MATCH($C2376,Reference!$M:$M,0),2),"Exclude")</f>
        <v>NonUnion Labor</v>
      </c>
      <c r="O2376" s="14" t="str">
        <f>VLOOKUP(X2376,'Department Detail'!$A$2:$F$5229,5,FALSE)</f>
        <v>Business Services - Finance &amp; Rates</v>
      </c>
      <c r="W2376" s="26"/>
      <c r="X2376">
        <v>5404</v>
      </c>
    </row>
    <row r="2377" spans="2:24" ht="15" thickBot="1" x14ac:dyDescent="0.35">
      <c r="B2377" s="57" t="s">
        <v>1060</v>
      </c>
      <c r="C2377" s="57" t="s">
        <v>343</v>
      </c>
      <c r="D2377" s="193">
        <v>4775.0400000000081</v>
      </c>
      <c r="F2377" s="76">
        <f>IF(AND(LEFT($C2377,4)&lt;&gt;"8310")*OR(_xlfn.IFNA(MATCH(LEFT($B2377,8),Reference!$E:$E,0),0),(_xlfn.IFNA(MATCH(MID($B2377,5,4),Reference!$E:$E,0),0))),$D2377,)</f>
        <v>0</v>
      </c>
      <c r="G2377" s="76">
        <f t="shared" si="205"/>
        <v>0</v>
      </c>
      <c r="H2377" s="76">
        <f t="shared" si="206"/>
        <v>0</v>
      </c>
      <c r="I2377" s="194">
        <f>IF(AND(F2377=0,G2377=0,H2377=0,_xlfn.IFNA(MATCH(LEFT($B2377,8),Reference!$G:$G,0),0)),0,
IF(AND(F2377=0,G2377=0,H2377=0,_xlfn.IFNA(MATCH(LEFT($B2377,8),Reference!$H:$H,0),0)),$D2377,
IF(AND(F2377=0,G2377=0,H2377=0,_xlfn.IFNA(MATCH(LEFT($C2377,4),Reference!$H:$H,0),0)),$D2377,
IF((AND(F2377=0,G2377=0,H2377=0,(_xlfn.IFNA(MATCH(LEFT($B2377,4),Reference!$H:$H,0),0)))),$D2377,
IF(AND(F2377=0,G2377=0,H2377=0,_xlfn.IFNA(MATCH(MID($B2377,5,4),Reference!$H:$H,0),0),LEFT($C2377,4)&lt;&gt;"8865"),$D2377,0)))))</f>
        <v>0</v>
      </c>
      <c r="J2377" s="76">
        <f t="shared" si="207"/>
        <v>4775.0400000000081</v>
      </c>
      <c r="K2377" s="76">
        <f t="shared" si="208"/>
        <v>4775.0400000000081</v>
      </c>
      <c r="L2377" s="76">
        <f t="shared" si="209"/>
        <v>0</v>
      </c>
      <c r="M2377" s="14" t="str">
        <f>IFERROR(IFERROR(INDEX(Reference!$C:$C,MATCH(VALUE(LEFT(B2377,(FIND("-",B2377,1)-1))),Reference!$B:$B,0)),INDEX(Reference!$C:$C,MATCH((LEFT(B2377,(FIND("-",B2377,1)-1))),Reference!$B:$B,0))),IFERROR(IF(FIND("-",B2377),"Asset Management",""),""))</f>
        <v>Corporate Expenses</v>
      </c>
      <c r="N2377" s="14" t="str">
        <f>_xlfn.IFNA(INDEX(Reference!$M:$N,MATCH($C2377,Reference!$M:$M,0),2),"Exclude")</f>
        <v>NonUnion Labor</v>
      </c>
      <c r="O2377" s="14" t="str">
        <f>VLOOKUP(X2377,'Department Detail'!$A$2:$F$5229,5,FALSE)</f>
        <v>Business Services - Finance &amp; Rates</v>
      </c>
      <c r="W2377" s="26"/>
      <c r="X2377">
        <v>5404</v>
      </c>
    </row>
    <row r="2378" spans="2:24" ht="15" thickBot="1" x14ac:dyDescent="0.35">
      <c r="B2378" s="57" t="s">
        <v>1061</v>
      </c>
      <c r="C2378" s="57" t="s">
        <v>343</v>
      </c>
      <c r="D2378" s="193">
        <v>10592.550000000017</v>
      </c>
      <c r="F2378" s="76">
        <f>IF(AND(LEFT($C2378,4)&lt;&gt;"8310")*OR(_xlfn.IFNA(MATCH(LEFT($B2378,8),Reference!$E:$E,0),0),(_xlfn.IFNA(MATCH(MID($B2378,5,4),Reference!$E:$E,0),0))),$D2378,)</f>
        <v>0</v>
      </c>
      <c r="G2378" s="76">
        <f t="shared" si="205"/>
        <v>0</v>
      </c>
      <c r="H2378" s="76">
        <f t="shared" si="206"/>
        <v>0</v>
      </c>
      <c r="I2378" s="194">
        <f>IF(AND(F2378=0,G2378=0,H2378=0,_xlfn.IFNA(MATCH(LEFT($B2378,8),Reference!$G:$G,0),0)),0,
IF(AND(F2378=0,G2378=0,H2378=0,_xlfn.IFNA(MATCH(LEFT($B2378,8),Reference!$H:$H,0),0)),$D2378,
IF(AND(F2378=0,G2378=0,H2378=0,_xlfn.IFNA(MATCH(LEFT($C2378,4),Reference!$H:$H,0),0)),$D2378,
IF((AND(F2378=0,G2378=0,H2378=0,(_xlfn.IFNA(MATCH(LEFT($B2378,4),Reference!$H:$H,0),0)))),$D2378,
IF(AND(F2378=0,G2378=0,H2378=0,_xlfn.IFNA(MATCH(MID($B2378,5,4),Reference!$H:$H,0),0),LEFT($C2378,4)&lt;&gt;"8865"),$D2378,0)))))</f>
        <v>0</v>
      </c>
      <c r="J2378" s="76">
        <f t="shared" si="207"/>
        <v>10592.550000000017</v>
      </c>
      <c r="K2378" s="76">
        <f t="shared" si="208"/>
        <v>10592.550000000017</v>
      </c>
      <c r="L2378" s="76">
        <f t="shared" si="209"/>
        <v>0</v>
      </c>
      <c r="M2378" s="14" t="str">
        <f>IFERROR(IFERROR(INDEX(Reference!$C:$C,MATCH(VALUE(LEFT(B2378,(FIND("-",B2378,1)-1))),Reference!$B:$B,0)),INDEX(Reference!$C:$C,MATCH((LEFT(B2378,(FIND("-",B2378,1)-1))),Reference!$B:$B,0))),IFERROR(IF(FIND("-",B2378),"Asset Management",""),""))</f>
        <v>Corporate Expenses</v>
      </c>
      <c r="N2378" s="14" t="str">
        <f>_xlfn.IFNA(INDEX(Reference!$M:$N,MATCH($C2378,Reference!$M:$M,0),2),"Exclude")</f>
        <v>NonUnion Labor</v>
      </c>
      <c r="O2378" s="14" t="str">
        <f>VLOOKUP(X2378,'Department Detail'!$A$2:$F$5229,5,FALSE)</f>
        <v>Business Services - Finance &amp; Rates</v>
      </c>
      <c r="W2378" s="26"/>
      <c r="X2378">
        <v>5404</v>
      </c>
    </row>
    <row r="2379" spans="2:24" ht="15" thickBot="1" x14ac:dyDescent="0.35">
      <c r="B2379" s="57" t="s">
        <v>1062</v>
      </c>
      <c r="C2379" s="57" t="s">
        <v>343</v>
      </c>
      <c r="D2379" s="193">
        <v>13020.629999999976</v>
      </c>
      <c r="F2379" s="76">
        <f>IF(AND(LEFT($C2379,4)&lt;&gt;"8310")*OR(_xlfn.IFNA(MATCH(LEFT($B2379,8),Reference!$E:$E,0),0),(_xlfn.IFNA(MATCH(MID($B2379,5,4),Reference!$E:$E,0),0))),$D2379,)</f>
        <v>0</v>
      </c>
      <c r="G2379" s="76">
        <f t="shared" si="205"/>
        <v>0</v>
      </c>
      <c r="H2379" s="76">
        <f t="shared" si="206"/>
        <v>0</v>
      </c>
      <c r="I2379" s="194">
        <f>IF(AND(F2379=0,G2379=0,H2379=0,_xlfn.IFNA(MATCH(LEFT($B2379,8),Reference!$G:$G,0),0)),0,
IF(AND(F2379=0,G2379=0,H2379=0,_xlfn.IFNA(MATCH(LEFT($B2379,8),Reference!$H:$H,0),0)),$D2379,
IF(AND(F2379=0,G2379=0,H2379=0,_xlfn.IFNA(MATCH(LEFT($C2379,4),Reference!$H:$H,0),0)),$D2379,
IF((AND(F2379=0,G2379=0,H2379=0,(_xlfn.IFNA(MATCH(LEFT($B2379,4),Reference!$H:$H,0),0)))),$D2379,
IF(AND(F2379=0,G2379=0,H2379=0,_xlfn.IFNA(MATCH(MID($B2379,5,4),Reference!$H:$H,0),0),LEFT($C2379,4)&lt;&gt;"8865"),$D2379,0)))))</f>
        <v>0</v>
      </c>
      <c r="J2379" s="76">
        <f t="shared" si="207"/>
        <v>13020.629999999976</v>
      </c>
      <c r="K2379" s="76">
        <f t="shared" si="208"/>
        <v>13020.629999999976</v>
      </c>
      <c r="L2379" s="76">
        <f t="shared" si="209"/>
        <v>0</v>
      </c>
      <c r="M2379" s="14" t="str">
        <f>IFERROR(IFERROR(INDEX(Reference!$C:$C,MATCH(VALUE(LEFT(B2379,(FIND("-",B2379,1)-1))),Reference!$B:$B,0)),INDEX(Reference!$C:$C,MATCH((LEFT(B2379,(FIND("-",B2379,1)-1))),Reference!$B:$B,0))),IFERROR(IF(FIND("-",B2379),"Asset Management",""),""))</f>
        <v>Corporate Expenses</v>
      </c>
      <c r="N2379" s="14" t="str">
        <f>_xlfn.IFNA(INDEX(Reference!$M:$N,MATCH($C2379,Reference!$M:$M,0),2),"Exclude")</f>
        <v>NonUnion Labor</v>
      </c>
      <c r="O2379" s="14" t="str">
        <f>VLOOKUP(X2379,'Department Detail'!$A$2:$F$5229,5,FALSE)</f>
        <v>Business Services - Finance &amp; Rates</v>
      </c>
      <c r="W2379" s="26"/>
      <c r="X2379">
        <v>5404</v>
      </c>
    </row>
    <row r="2380" spans="2:24" ht="15" thickBot="1" x14ac:dyDescent="0.35">
      <c r="B2380" s="57" t="s">
        <v>1062</v>
      </c>
      <c r="C2380" s="57" t="s">
        <v>193</v>
      </c>
      <c r="D2380" s="193">
        <v>-30029</v>
      </c>
      <c r="F2380" s="76">
        <f>IF(AND(LEFT($C2380,4)&lt;&gt;"8310")*OR(_xlfn.IFNA(MATCH(LEFT($B2380,8),Reference!$E:$E,0),0),(_xlfn.IFNA(MATCH(MID($B2380,5,4),Reference!$E:$E,0),0))),$D2380,)</f>
        <v>0</v>
      </c>
      <c r="G2380" s="76">
        <f t="shared" si="205"/>
        <v>0</v>
      </c>
      <c r="H2380" s="76">
        <f t="shared" si="206"/>
        <v>0</v>
      </c>
      <c r="I2380" s="194">
        <f>IF(AND(F2380=0,G2380=0,H2380=0,_xlfn.IFNA(MATCH(LEFT($B2380,8),Reference!$G:$G,0),0)),0,
IF(AND(F2380=0,G2380=0,H2380=0,_xlfn.IFNA(MATCH(LEFT($B2380,8),Reference!$H:$H,0),0)),$D2380,
IF(AND(F2380=0,G2380=0,H2380=0,_xlfn.IFNA(MATCH(LEFT($C2380,4),Reference!$H:$H,0),0)),$D2380,
IF((AND(F2380=0,G2380=0,H2380=0,(_xlfn.IFNA(MATCH(LEFT($B2380,4),Reference!$H:$H,0),0)))),$D2380,
IF(AND(F2380=0,G2380=0,H2380=0,_xlfn.IFNA(MATCH(MID($B2380,5,4),Reference!$H:$H,0),0),LEFT($C2380,4)&lt;&gt;"8865"),$D2380,0)))))</f>
        <v>0</v>
      </c>
      <c r="J2380" s="76">
        <f t="shared" si="207"/>
        <v>-30029</v>
      </c>
      <c r="K2380" s="76">
        <f t="shared" si="208"/>
        <v>-30029</v>
      </c>
      <c r="L2380" s="76">
        <f t="shared" si="209"/>
        <v>0</v>
      </c>
      <c r="M2380" s="14" t="str">
        <f>IFERROR(IFERROR(INDEX(Reference!$C:$C,MATCH(VALUE(LEFT(B2380,(FIND("-",B2380,1)-1))),Reference!$B:$B,0)),INDEX(Reference!$C:$C,MATCH((LEFT(B2380,(FIND("-",B2380,1)-1))),Reference!$B:$B,0))),IFERROR(IF(FIND("-",B2380),"Asset Management",""),""))</f>
        <v>Corporate Expenses</v>
      </c>
      <c r="N2380" s="14" t="str">
        <f>_xlfn.IFNA(INDEX(Reference!$M:$N,MATCH($C2380,Reference!$M:$M,0),2),"Exclude")</f>
        <v>NonUnion Labor</v>
      </c>
      <c r="O2380" s="14" t="str">
        <f>VLOOKUP(X2380,'Department Detail'!$A$2:$F$5229,5,FALSE)</f>
        <v>Business Services - Finance &amp; Rates</v>
      </c>
      <c r="W2380" s="26"/>
      <c r="X2380">
        <v>5404</v>
      </c>
    </row>
    <row r="2381" spans="2:24" ht="15" thickBot="1" x14ac:dyDescent="0.35">
      <c r="B2381" s="57" t="s">
        <v>1063</v>
      </c>
      <c r="C2381" s="57" t="s">
        <v>313</v>
      </c>
      <c r="D2381" s="193">
        <v>101560.45999999999</v>
      </c>
      <c r="F2381" s="76">
        <f>IF(AND(LEFT($C2381,4)&lt;&gt;"8310")*OR(_xlfn.IFNA(MATCH(LEFT($B2381,8),Reference!$E:$E,0),0),(_xlfn.IFNA(MATCH(MID($B2381,5,4),Reference!$E:$E,0),0))),$D2381,)</f>
        <v>0</v>
      </c>
      <c r="G2381" s="76">
        <f t="shared" si="205"/>
        <v>0</v>
      </c>
      <c r="H2381" s="76">
        <f t="shared" si="206"/>
        <v>0</v>
      </c>
      <c r="I2381" s="194">
        <f>IF(AND(F2381=0,G2381=0,H2381=0,_xlfn.IFNA(MATCH(LEFT($B2381,8),Reference!$G:$G,0),0)),0,
IF(AND(F2381=0,G2381=0,H2381=0,_xlfn.IFNA(MATCH(LEFT($B2381,8),Reference!$H:$H,0),0)),$D2381,
IF(AND(F2381=0,G2381=0,H2381=0,_xlfn.IFNA(MATCH(LEFT($C2381,4),Reference!$H:$H,0),0)),$D2381,
IF((AND(F2381=0,G2381=0,H2381=0,(_xlfn.IFNA(MATCH(LEFT($B2381,4),Reference!$H:$H,0),0)))),$D2381,
IF(AND(F2381=0,G2381=0,H2381=0,_xlfn.IFNA(MATCH(MID($B2381,5,4),Reference!$H:$H,0),0),LEFT($C2381,4)&lt;&gt;"8865"),$D2381,0)))))</f>
        <v>0</v>
      </c>
      <c r="J2381" s="76">
        <f t="shared" si="207"/>
        <v>101560.45999999999</v>
      </c>
      <c r="K2381" s="76">
        <f t="shared" si="208"/>
        <v>101560.45999999999</v>
      </c>
      <c r="L2381" s="76">
        <f t="shared" si="209"/>
        <v>0</v>
      </c>
      <c r="M2381" s="14" t="str">
        <f>IFERROR(IFERROR(INDEX(Reference!$C:$C,MATCH(VALUE(LEFT(B2381,(FIND("-",B2381,1)-1))),Reference!$B:$B,0)),INDEX(Reference!$C:$C,MATCH((LEFT(B2381,(FIND("-",B2381,1)-1))),Reference!$B:$B,0))),IFERROR(IF(FIND("-",B2381),"Asset Management",""),""))</f>
        <v>Corporate Expenses</v>
      </c>
      <c r="N2381" s="14" t="str">
        <f>_xlfn.IFNA(INDEX(Reference!$M:$N,MATCH($C2381,Reference!$M:$M,0),2),"Exclude")</f>
        <v>Exclude</v>
      </c>
      <c r="O2381" s="14" t="str">
        <f>VLOOKUP(X2381,'Department Detail'!$A$2:$F$5229,5,FALSE)</f>
        <v>Business Services - Finance &amp; Rates</v>
      </c>
      <c r="W2381" s="26"/>
      <c r="X2381">
        <v>5404</v>
      </c>
    </row>
    <row r="2382" spans="2:24" ht="15" thickBot="1" x14ac:dyDescent="0.35">
      <c r="B2382" s="57" t="s">
        <v>1063</v>
      </c>
      <c r="C2382" s="57" t="s">
        <v>314</v>
      </c>
      <c r="D2382" s="193">
        <v>160</v>
      </c>
      <c r="F2382" s="76">
        <f>IF(AND(LEFT($C2382,4)&lt;&gt;"8310")*OR(_xlfn.IFNA(MATCH(LEFT($B2382,8),Reference!$E:$E,0),0),(_xlfn.IFNA(MATCH(MID($B2382,5,4),Reference!$E:$E,0),0))),$D2382,)</f>
        <v>0</v>
      </c>
      <c r="G2382" s="76">
        <f t="shared" si="205"/>
        <v>0</v>
      </c>
      <c r="H2382" s="76">
        <f t="shared" si="206"/>
        <v>0</v>
      </c>
      <c r="I2382" s="194">
        <f>IF(AND(F2382=0,G2382=0,H2382=0,_xlfn.IFNA(MATCH(LEFT($B2382,8),Reference!$G:$G,0),0)),0,
IF(AND(F2382=0,G2382=0,H2382=0,_xlfn.IFNA(MATCH(LEFT($B2382,8),Reference!$H:$H,0),0)),$D2382,
IF(AND(F2382=0,G2382=0,H2382=0,_xlfn.IFNA(MATCH(LEFT($C2382,4),Reference!$H:$H,0),0)),$D2382,
IF((AND(F2382=0,G2382=0,H2382=0,(_xlfn.IFNA(MATCH(LEFT($B2382,4),Reference!$H:$H,0),0)))),$D2382,
IF(AND(F2382=0,G2382=0,H2382=0,_xlfn.IFNA(MATCH(MID($B2382,5,4),Reference!$H:$H,0),0),LEFT($C2382,4)&lt;&gt;"8865"),$D2382,0)))))</f>
        <v>0</v>
      </c>
      <c r="J2382" s="76">
        <f t="shared" si="207"/>
        <v>160</v>
      </c>
      <c r="K2382" s="76">
        <f t="shared" si="208"/>
        <v>160</v>
      </c>
      <c r="L2382" s="76">
        <f t="shared" si="209"/>
        <v>0</v>
      </c>
      <c r="M2382" s="14" t="str">
        <f>IFERROR(IFERROR(INDEX(Reference!$C:$C,MATCH(VALUE(LEFT(B2382,(FIND("-",B2382,1)-1))),Reference!$B:$B,0)),INDEX(Reference!$C:$C,MATCH((LEFT(B2382,(FIND("-",B2382,1)-1))),Reference!$B:$B,0))),IFERROR(IF(FIND("-",B2382),"Asset Management",""),""))</f>
        <v>Corporate Expenses</v>
      </c>
      <c r="N2382" s="14" t="str">
        <f>_xlfn.IFNA(INDEX(Reference!$M:$N,MATCH($C2382,Reference!$M:$M,0),2),"Exclude")</f>
        <v>Exclude</v>
      </c>
      <c r="O2382" s="14" t="str">
        <f>VLOOKUP(X2382,'Department Detail'!$A$2:$F$5229,5,FALSE)</f>
        <v>Business Services - Finance &amp; Rates</v>
      </c>
      <c r="W2382" s="26"/>
      <c r="X2382">
        <v>5404</v>
      </c>
    </row>
    <row r="2383" spans="2:24" ht="15" thickBot="1" x14ac:dyDescent="0.35">
      <c r="B2383" s="57" t="s">
        <v>1064</v>
      </c>
      <c r="C2383" s="57" t="s">
        <v>190</v>
      </c>
      <c r="D2383" s="193">
        <v>91376.59</v>
      </c>
      <c r="F2383" s="76">
        <f>IF(AND(LEFT($C2383,4)&lt;&gt;"8310")*OR(_xlfn.IFNA(MATCH(LEFT($B2383,8),Reference!$E:$E,0),0),(_xlfn.IFNA(MATCH(MID($B2383,5,4),Reference!$E:$E,0),0))),$D2383,)</f>
        <v>0</v>
      </c>
      <c r="G2383" s="76">
        <f t="shared" si="205"/>
        <v>0</v>
      </c>
      <c r="H2383" s="76">
        <f t="shared" si="206"/>
        <v>0</v>
      </c>
      <c r="I2383" s="194">
        <f>IF(AND(F2383=0,G2383=0,H2383=0,_xlfn.IFNA(MATCH(LEFT($B2383,8),Reference!$G:$G,0),0)),0,
IF(AND(F2383=0,G2383=0,H2383=0,_xlfn.IFNA(MATCH(LEFT($B2383,8),Reference!$H:$H,0),0)),$D2383,
IF(AND(F2383=0,G2383=0,H2383=0,_xlfn.IFNA(MATCH(LEFT($C2383,4),Reference!$H:$H,0),0)),$D2383,
IF((AND(F2383=0,G2383=0,H2383=0,(_xlfn.IFNA(MATCH(LEFT($B2383,4),Reference!$H:$H,0),0)))),$D2383,
IF(AND(F2383=0,G2383=0,H2383=0,_xlfn.IFNA(MATCH(MID($B2383,5,4),Reference!$H:$H,0),0),LEFT($C2383,4)&lt;&gt;"8865"),$D2383,0)))))</f>
        <v>0</v>
      </c>
      <c r="J2383" s="76">
        <f t="shared" si="207"/>
        <v>91376.59</v>
      </c>
      <c r="K2383" s="76">
        <f t="shared" si="208"/>
        <v>91376.59</v>
      </c>
      <c r="L2383" s="76">
        <f t="shared" si="209"/>
        <v>0</v>
      </c>
      <c r="M2383" s="14" t="str">
        <f>IFERROR(IFERROR(INDEX(Reference!$C:$C,MATCH(VALUE(LEFT(B2383,(FIND("-",B2383,1)-1))),Reference!$B:$B,0)),INDEX(Reference!$C:$C,MATCH((LEFT(B2383,(FIND("-",B2383,1)-1))),Reference!$B:$B,0))),IFERROR(IF(FIND("-",B2383),"Asset Management",""),""))</f>
        <v>Corporate Expenses</v>
      </c>
      <c r="N2383" s="14" t="str">
        <f>_xlfn.IFNA(INDEX(Reference!$M:$N,MATCH($C2383,Reference!$M:$M,0),2),"Exclude")</f>
        <v>Nonlabor</v>
      </c>
      <c r="O2383" s="14" t="str">
        <f>VLOOKUP(X2383,'Department Detail'!$A$2:$F$5229,5,FALSE)</f>
        <v>Business Services - Finance &amp; Rates</v>
      </c>
      <c r="W2383" s="26"/>
      <c r="X2383">
        <v>5404</v>
      </c>
    </row>
    <row r="2384" spans="2:24" ht="15" thickBot="1" x14ac:dyDescent="0.35">
      <c r="B2384" s="57" t="s">
        <v>1064</v>
      </c>
      <c r="C2384" s="57" t="s">
        <v>208</v>
      </c>
      <c r="D2384" s="193">
        <v>3015.8599999999997</v>
      </c>
      <c r="F2384" s="76">
        <f>IF(AND(LEFT($C2384,4)&lt;&gt;"8310")*OR(_xlfn.IFNA(MATCH(LEFT($B2384,8),Reference!$E:$E,0),0),(_xlfn.IFNA(MATCH(MID($B2384,5,4),Reference!$E:$E,0),0))),$D2384,)</f>
        <v>0</v>
      </c>
      <c r="G2384" s="76">
        <f t="shared" si="205"/>
        <v>0</v>
      </c>
      <c r="H2384" s="76">
        <f t="shared" si="206"/>
        <v>0</v>
      </c>
      <c r="I2384" s="194">
        <f>IF(AND(F2384=0,G2384=0,H2384=0,_xlfn.IFNA(MATCH(LEFT($B2384,8),Reference!$G:$G,0),0)),0,
IF(AND(F2384=0,G2384=0,H2384=0,_xlfn.IFNA(MATCH(LEFT($B2384,8),Reference!$H:$H,0),0)),$D2384,
IF(AND(F2384=0,G2384=0,H2384=0,_xlfn.IFNA(MATCH(LEFT($C2384,4),Reference!$H:$H,0),0)),$D2384,
IF((AND(F2384=0,G2384=0,H2384=0,(_xlfn.IFNA(MATCH(LEFT($B2384,4),Reference!$H:$H,0),0)))),$D2384,
IF(AND(F2384=0,G2384=0,H2384=0,_xlfn.IFNA(MATCH(MID($B2384,5,4),Reference!$H:$H,0),0),LEFT($C2384,4)&lt;&gt;"8865"),$D2384,0)))))</f>
        <v>0</v>
      </c>
      <c r="J2384" s="76">
        <f t="shared" si="207"/>
        <v>3015.8599999999997</v>
      </c>
      <c r="K2384" s="76">
        <f t="shared" si="208"/>
        <v>3015.8599999999997</v>
      </c>
      <c r="L2384" s="76">
        <f t="shared" si="209"/>
        <v>0</v>
      </c>
      <c r="M2384" s="14" t="str">
        <f>IFERROR(IFERROR(INDEX(Reference!$C:$C,MATCH(VALUE(LEFT(B2384,(FIND("-",B2384,1)-1))),Reference!$B:$B,0)),INDEX(Reference!$C:$C,MATCH((LEFT(B2384,(FIND("-",B2384,1)-1))),Reference!$B:$B,0))),IFERROR(IF(FIND("-",B2384),"Asset Management",""),""))</f>
        <v>Corporate Expenses</v>
      </c>
      <c r="N2384" s="14" t="str">
        <f>_xlfn.IFNA(INDEX(Reference!$M:$N,MATCH($C2384,Reference!$M:$M,0),2),"Exclude")</f>
        <v>Inventory</v>
      </c>
      <c r="O2384" s="14" t="str">
        <f>VLOOKUP(X2384,'Department Detail'!$A$2:$F$5229,5,FALSE)</f>
        <v>Business Services - Finance &amp; Rates</v>
      </c>
      <c r="W2384" s="26"/>
      <c r="X2384">
        <v>5404</v>
      </c>
    </row>
    <row r="2385" spans="2:24" ht="15" thickBot="1" x14ac:dyDescent="0.35">
      <c r="B2385" s="57" t="s">
        <v>1064</v>
      </c>
      <c r="C2385" s="57" t="s">
        <v>182</v>
      </c>
      <c r="D2385" s="193">
        <v>1935.5</v>
      </c>
      <c r="F2385" s="76">
        <f>IF(AND(LEFT($C2385,4)&lt;&gt;"8310")*OR(_xlfn.IFNA(MATCH(LEFT($B2385,8),Reference!$E:$E,0),0),(_xlfn.IFNA(MATCH(MID($B2385,5,4),Reference!$E:$E,0),0))),$D2385,)</f>
        <v>0</v>
      </c>
      <c r="G2385" s="76">
        <f t="shared" si="205"/>
        <v>0</v>
      </c>
      <c r="H2385" s="76">
        <f t="shared" si="206"/>
        <v>0</v>
      </c>
      <c r="I2385" s="194">
        <f>IF(AND(F2385=0,G2385=0,H2385=0,_xlfn.IFNA(MATCH(LEFT($B2385,8),Reference!$G:$G,0),0)),0,
IF(AND(F2385=0,G2385=0,H2385=0,_xlfn.IFNA(MATCH(LEFT($B2385,8),Reference!$H:$H,0),0)),$D2385,
IF(AND(F2385=0,G2385=0,H2385=0,_xlfn.IFNA(MATCH(LEFT($C2385,4),Reference!$H:$H,0),0)),$D2385,
IF((AND(F2385=0,G2385=0,H2385=0,(_xlfn.IFNA(MATCH(LEFT($B2385,4),Reference!$H:$H,0),0)))),$D2385,
IF(AND(F2385=0,G2385=0,H2385=0,_xlfn.IFNA(MATCH(MID($B2385,5,4),Reference!$H:$H,0),0),LEFT($C2385,4)&lt;&gt;"8865"),$D2385,0)))))</f>
        <v>0</v>
      </c>
      <c r="J2385" s="76">
        <f t="shared" si="207"/>
        <v>1935.5</v>
      </c>
      <c r="K2385" s="76">
        <f t="shared" si="208"/>
        <v>1935.5</v>
      </c>
      <c r="L2385" s="76">
        <f t="shared" si="209"/>
        <v>0</v>
      </c>
      <c r="M2385" s="14" t="str">
        <f>IFERROR(IFERROR(INDEX(Reference!$C:$C,MATCH(VALUE(LEFT(B2385,(FIND("-",B2385,1)-1))),Reference!$B:$B,0)),INDEX(Reference!$C:$C,MATCH((LEFT(B2385,(FIND("-",B2385,1)-1))),Reference!$B:$B,0))),IFERROR(IF(FIND("-",B2385),"Asset Management",""),""))</f>
        <v>Corporate Expenses</v>
      </c>
      <c r="N2385" s="14" t="str">
        <f>_xlfn.IFNA(INDEX(Reference!$M:$N,MATCH($C2385,Reference!$M:$M,0),2),"Exclude")</f>
        <v>Nonlabor</v>
      </c>
      <c r="O2385" s="14" t="str">
        <f>VLOOKUP(X2385,'Department Detail'!$A$2:$F$5229,5,FALSE)</f>
        <v>Business Services - Finance &amp; Rates</v>
      </c>
      <c r="W2385" s="26"/>
      <c r="X2385">
        <v>5404</v>
      </c>
    </row>
    <row r="2386" spans="2:24" ht="15" thickBot="1" x14ac:dyDescent="0.35">
      <c r="B2386" s="57" t="s">
        <v>1064</v>
      </c>
      <c r="C2386" s="57" t="s">
        <v>237</v>
      </c>
      <c r="D2386" s="193">
        <v>107.55</v>
      </c>
      <c r="F2386" s="76">
        <f>IF(AND(LEFT($C2386,4)&lt;&gt;"8310")*OR(_xlfn.IFNA(MATCH(LEFT($B2386,8),Reference!$E:$E,0),0),(_xlfn.IFNA(MATCH(MID($B2386,5,4),Reference!$E:$E,0),0))),$D2386,)</f>
        <v>0</v>
      </c>
      <c r="G2386" s="76">
        <f t="shared" si="205"/>
        <v>0</v>
      </c>
      <c r="H2386" s="76">
        <f t="shared" si="206"/>
        <v>0</v>
      </c>
      <c r="I2386" s="194">
        <f>IF(AND(F2386=0,G2386=0,H2386=0,_xlfn.IFNA(MATCH(LEFT($B2386,8),Reference!$G:$G,0),0)),0,
IF(AND(F2386=0,G2386=0,H2386=0,_xlfn.IFNA(MATCH(LEFT($B2386,8),Reference!$H:$H,0),0)),$D2386,
IF(AND(F2386=0,G2386=0,H2386=0,_xlfn.IFNA(MATCH(LEFT($C2386,4),Reference!$H:$H,0),0)),$D2386,
IF((AND(F2386=0,G2386=0,H2386=0,(_xlfn.IFNA(MATCH(LEFT($B2386,4),Reference!$H:$H,0),0)))),$D2386,
IF(AND(F2386=0,G2386=0,H2386=0,_xlfn.IFNA(MATCH(MID($B2386,5,4),Reference!$H:$H,0),0),LEFT($C2386,4)&lt;&gt;"8865"),$D2386,0)))))</f>
        <v>0</v>
      </c>
      <c r="J2386" s="76">
        <f t="shared" si="207"/>
        <v>107.55</v>
      </c>
      <c r="K2386" s="76">
        <f t="shared" si="208"/>
        <v>107.55</v>
      </c>
      <c r="L2386" s="76">
        <f t="shared" si="209"/>
        <v>0</v>
      </c>
      <c r="M2386" s="14" t="str">
        <f>IFERROR(IFERROR(INDEX(Reference!$C:$C,MATCH(VALUE(LEFT(B2386,(FIND("-",B2386,1)-1))),Reference!$B:$B,0)),INDEX(Reference!$C:$C,MATCH((LEFT(B2386,(FIND("-",B2386,1)-1))),Reference!$B:$B,0))),IFERROR(IF(FIND("-",B2386),"Asset Management",""),""))</f>
        <v>Corporate Expenses</v>
      </c>
      <c r="N2386" s="14" t="str">
        <f>_xlfn.IFNA(INDEX(Reference!$M:$N,MATCH($C2386,Reference!$M:$M,0),2),"Exclude")</f>
        <v>Inventory</v>
      </c>
      <c r="O2386" s="14" t="str">
        <f>VLOOKUP(X2386,'Department Detail'!$A$2:$F$5229,5,FALSE)</f>
        <v>Business Services - Finance &amp; Rates</v>
      </c>
      <c r="W2386" s="26"/>
      <c r="X2386">
        <v>5404</v>
      </c>
    </row>
    <row r="2387" spans="2:24" ht="15" thickBot="1" x14ac:dyDescent="0.35">
      <c r="B2387" s="57" t="s">
        <v>1064</v>
      </c>
      <c r="C2387" s="57" t="s">
        <v>211</v>
      </c>
      <c r="D2387" s="193">
        <v>-1471.2</v>
      </c>
      <c r="F2387" s="76">
        <f>IF(AND(LEFT($C2387,4)&lt;&gt;"8310")*OR(_xlfn.IFNA(MATCH(LEFT($B2387,8),Reference!$E:$E,0),0),(_xlfn.IFNA(MATCH(MID($B2387,5,4),Reference!$E:$E,0),0))),$D2387,)</f>
        <v>0</v>
      </c>
      <c r="G2387" s="76">
        <f t="shared" si="205"/>
        <v>0</v>
      </c>
      <c r="H2387" s="76">
        <f t="shared" si="206"/>
        <v>0</v>
      </c>
      <c r="I2387" s="194">
        <f>IF(AND(F2387=0,G2387=0,H2387=0,_xlfn.IFNA(MATCH(LEFT($B2387,8),Reference!$G:$G,0),0)),0,
IF(AND(F2387=0,G2387=0,H2387=0,_xlfn.IFNA(MATCH(LEFT($B2387,8),Reference!$H:$H,0),0)),$D2387,
IF(AND(F2387=0,G2387=0,H2387=0,_xlfn.IFNA(MATCH(LEFT($C2387,4),Reference!$H:$H,0),0)),$D2387,
IF((AND(F2387=0,G2387=0,H2387=0,(_xlfn.IFNA(MATCH(LEFT($B2387,4),Reference!$H:$H,0),0)))),$D2387,
IF(AND(F2387=0,G2387=0,H2387=0,_xlfn.IFNA(MATCH(MID($B2387,5,4),Reference!$H:$H,0),0),LEFT($C2387,4)&lt;&gt;"8865"),$D2387,0)))))</f>
        <v>0</v>
      </c>
      <c r="J2387" s="76">
        <f t="shared" si="207"/>
        <v>-1471.2</v>
      </c>
      <c r="K2387" s="76">
        <f t="shared" si="208"/>
        <v>-1471.2</v>
      </c>
      <c r="L2387" s="76">
        <f t="shared" si="209"/>
        <v>0</v>
      </c>
      <c r="M2387" s="14" t="str">
        <f>IFERROR(IFERROR(INDEX(Reference!$C:$C,MATCH(VALUE(LEFT(B2387,(FIND("-",B2387,1)-1))),Reference!$B:$B,0)),INDEX(Reference!$C:$C,MATCH((LEFT(B2387,(FIND("-",B2387,1)-1))),Reference!$B:$B,0))),IFERROR(IF(FIND("-",B2387),"Asset Management",""),""))</f>
        <v>Corporate Expenses</v>
      </c>
      <c r="N2387" s="14" t="str">
        <f>_xlfn.IFNA(INDEX(Reference!$M:$N,MATCH($C2387,Reference!$M:$M,0),2),"Exclude")</f>
        <v>Inventory</v>
      </c>
      <c r="O2387" s="14" t="str">
        <f>VLOOKUP(X2387,'Department Detail'!$A$2:$F$5229,5,FALSE)</f>
        <v>Business Services - Finance &amp; Rates</v>
      </c>
      <c r="W2387" s="26"/>
      <c r="X2387">
        <v>5404</v>
      </c>
    </row>
    <row r="2388" spans="2:24" ht="15" thickBot="1" x14ac:dyDescent="0.35">
      <c r="B2388" s="57" t="s">
        <v>1065</v>
      </c>
      <c r="C2388" s="57" t="s">
        <v>186</v>
      </c>
      <c r="D2388" s="193">
        <v>22.42</v>
      </c>
      <c r="F2388" s="76">
        <f>IF(AND(LEFT($C2388,4)&lt;&gt;"8310")*OR(_xlfn.IFNA(MATCH(LEFT($B2388,8),Reference!$E:$E,0),0),(_xlfn.IFNA(MATCH(MID($B2388,5,4),Reference!$E:$E,0),0))),$D2388,)</f>
        <v>0</v>
      </c>
      <c r="G2388" s="76">
        <f t="shared" si="205"/>
        <v>0</v>
      </c>
      <c r="H2388" s="76">
        <f t="shared" si="206"/>
        <v>0</v>
      </c>
      <c r="I2388" s="194">
        <f>IF(AND(F2388=0,G2388=0,H2388=0,_xlfn.IFNA(MATCH(LEFT($B2388,8),Reference!$G:$G,0),0)),0,
IF(AND(F2388=0,G2388=0,H2388=0,_xlfn.IFNA(MATCH(LEFT($B2388,8),Reference!$H:$H,0),0)),$D2388,
IF(AND(F2388=0,G2388=0,H2388=0,_xlfn.IFNA(MATCH(LEFT($C2388,4),Reference!$H:$H,0),0)),$D2388,
IF((AND(F2388=0,G2388=0,H2388=0,(_xlfn.IFNA(MATCH(LEFT($B2388,4),Reference!$H:$H,0),0)))),$D2388,
IF(AND(F2388=0,G2388=0,H2388=0,_xlfn.IFNA(MATCH(MID($B2388,5,4),Reference!$H:$H,0),0),LEFT($C2388,4)&lt;&gt;"8865"),$D2388,0)))))</f>
        <v>0</v>
      </c>
      <c r="J2388" s="76">
        <f t="shared" si="207"/>
        <v>22.42</v>
      </c>
      <c r="K2388" s="76">
        <f t="shared" si="208"/>
        <v>22.42</v>
      </c>
      <c r="L2388" s="76">
        <f t="shared" si="209"/>
        <v>0</v>
      </c>
      <c r="M2388" s="14" t="str">
        <f>IFERROR(IFERROR(INDEX(Reference!$C:$C,MATCH(VALUE(LEFT(B2388,(FIND("-",B2388,1)-1))),Reference!$B:$B,0)),INDEX(Reference!$C:$C,MATCH((LEFT(B2388,(FIND("-",B2388,1)-1))),Reference!$B:$B,0))),IFERROR(IF(FIND("-",B2388),"Asset Management",""),""))</f>
        <v>Asset Management</v>
      </c>
      <c r="N2388" s="14" t="str">
        <f>_xlfn.IFNA(INDEX(Reference!$M:$N,MATCH($C2388,Reference!$M:$M,0),2),"Exclude")</f>
        <v>Union Labor</v>
      </c>
      <c r="O2388" s="14" t="str">
        <f>VLOOKUP(X2388,'Department Detail'!$A$2:$F$5229,5,FALSE)</f>
        <v>Business Services - Finance &amp; Rates</v>
      </c>
      <c r="W2388" s="26"/>
      <c r="X2388">
        <v>5404</v>
      </c>
    </row>
    <row r="2389" spans="2:24" ht="15" thickBot="1" x14ac:dyDescent="0.35">
      <c r="B2389" s="57" t="s">
        <v>1065</v>
      </c>
      <c r="C2389" s="57" t="s">
        <v>202</v>
      </c>
      <c r="D2389" s="193">
        <v>196.26</v>
      </c>
      <c r="F2389" s="76">
        <f>IF(AND(LEFT($C2389,4)&lt;&gt;"8310")*OR(_xlfn.IFNA(MATCH(LEFT($B2389,8),Reference!$E:$E,0),0),(_xlfn.IFNA(MATCH(MID($B2389,5,4),Reference!$E:$E,0),0))),$D2389,)</f>
        <v>0</v>
      </c>
      <c r="G2389" s="76">
        <f t="shared" si="205"/>
        <v>0</v>
      </c>
      <c r="H2389" s="76">
        <f t="shared" si="206"/>
        <v>0</v>
      </c>
      <c r="I2389" s="194">
        <f>IF(AND(F2389=0,G2389=0,H2389=0,_xlfn.IFNA(MATCH(LEFT($B2389,8),Reference!$G:$G,0),0)),0,
IF(AND(F2389=0,G2389=0,H2389=0,_xlfn.IFNA(MATCH(LEFT($B2389,8),Reference!$H:$H,0),0)),$D2389,
IF(AND(F2389=0,G2389=0,H2389=0,_xlfn.IFNA(MATCH(LEFT($C2389,4),Reference!$H:$H,0),0)),$D2389,
IF((AND(F2389=0,G2389=0,H2389=0,(_xlfn.IFNA(MATCH(LEFT($B2389,4),Reference!$H:$H,0),0)))),$D2389,
IF(AND(F2389=0,G2389=0,H2389=0,_xlfn.IFNA(MATCH(MID($B2389,5,4),Reference!$H:$H,0),0),LEFT($C2389,4)&lt;&gt;"8865"),$D2389,0)))))</f>
        <v>0</v>
      </c>
      <c r="J2389" s="76">
        <f t="shared" si="207"/>
        <v>196.26</v>
      </c>
      <c r="K2389" s="76">
        <f t="shared" si="208"/>
        <v>196.26</v>
      </c>
      <c r="L2389" s="76">
        <f t="shared" si="209"/>
        <v>0</v>
      </c>
      <c r="M2389" s="14" t="str">
        <f>IFERROR(IFERROR(INDEX(Reference!$C:$C,MATCH(VALUE(LEFT(B2389,(FIND("-",B2389,1)-1))),Reference!$B:$B,0)),INDEX(Reference!$C:$C,MATCH((LEFT(B2389,(FIND("-",B2389,1)-1))),Reference!$B:$B,0))),IFERROR(IF(FIND("-",B2389),"Asset Management",""),""))</f>
        <v>Asset Management</v>
      </c>
      <c r="N2389" s="14" t="str">
        <f>_xlfn.IFNA(INDEX(Reference!$M:$N,MATCH($C2389,Reference!$M:$M,0),2),"Exclude")</f>
        <v>Nonlabor</v>
      </c>
      <c r="O2389" s="14" t="str">
        <f>VLOOKUP(X2389,'Department Detail'!$A$2:$F$5229,5,FALSE)</f>
        <v>Business Services - Finance &amp; Rates</v>
      </c>
      <c r="W2389" s="26"/>
      <c r="X2389">
        <v>5404</v>
      </c>
    </row>
    <row r="2390" spans="2:24" ht="15" thickBot="1" x14ac:dyDescent="0.35">
      <c r="B2390" s="57" t="s">
        <v>1066</v>
      </c>
      <c r="C2390" s="57" t="s">
        <v>186</v>
      </c>
      <c r="D2390" s="193">
        <v>123.31</v>
      </c>
      <c r="F2390" s="76">
        <f>IF(AND(LEFT($C2390,4)&lt;&gt;"8310")*OR(_xlfn.IFNA(MATCH(LEFT($B2390,8),Reference!$E:$E,0),0),(_xlfn.IFNA(MATCH(MID($B2390,5,4),Reference!$E:$E,0),0))),$D2390,)</f>
        <v>123.31</v>
      </c>
      <c r="G2390" s="76">
        <f t="shared" si="205"/>
        <v>0</v>
      </c>
      <c r="H2390" s="76">
        <f t="shared" si="206"/>
        <v>0</v>
      </c>
      <c r="I2390" s="194">
        <f>IF(AND(F2390=0,G2390=0,H2390=0,_xlfn.IFNA(MATCH(LEFT($B2390,8),Reference!$G:$G,0),0)),0,
IF(AND(F2390=0,G2390=0,H2390=0,_xlfn.IFNA(MATCH(LEFT($B2390,8),Reference!$H:$H,0),0)),$D2390,
IF(AND(F2390=0,G2390=0,H2390=0,_xlfn.IFNA(MATCH(LEFT($C2390,4),Reference!$H:$H,0),0)),$D2390,
IF((AND(F2390=0,G2390=0,H2390=0,(_xlfn.IFNA(MATCH(LEFT($B2390,4),Reference!$H:$H,0),0)))),$D2390,
IF(AND(F2390=0,G2390=0,H2390=0,_xlfn.IFNA(MATCH(MID($B2390,5,4),Reference!$H:$H,0),0),LEFT($C2390,4)&lt;&gt;"8865"),$D2390,0)))))</f>
        <v>0</v>
      </c>
      <c r="J2390" s="76">
        <f t="shared" si="207"/>
        <v>0</v>
      </c>
      <c r="K2390" s="76">
        <f t="shared" si="208"/>
        <v>123.31</v>
      </c>
      <c r="L2390" s="76">
        <f t="shared" si="209"/>
        <v>0</v>
      </c>
      <c r="M2390" s="14" t="str">
        <f>IFERROR(IFERROR(INDEX(Reference!$C:$C,MATCH(VALUE(LEFT(B2390,(FIND("-",B2390,1)-1))),Reference!$B:$B,0)),INDEX(Reference!$C:$C,MATCH((LEFT(B2390,(FIND("-",B2390,1)-1))),Reference!$B:$B,0))),IFERROR(IF(FIND("-",B2390),"Asset Management",""),""))</f>
        <v>Asset Management</v>
      </c>
      <c r="N2390" s="14" t="str">
        <f>_xlfn.IFNA(INDEX(Reference!$M:$N,MATCH($C2390,Reference!$M:$M,0),2),"Exclude")</f>
        <v>Union Labor</v>
      </c>
      <c r="O2390" s="14" t="str">
        <f>VLOOKUP(X2390,'Department Detail'!$A$2:$F$5229,5,FALSE)</f>
        <v>Business Services - Finance &amp; Rates</v>
      </c>
      <c r="W2390" s="26"/>
      <c r="X2390">
        <v>5404</v>
      </c>
    </row>
    <row r="2391" spans="2:24" ht="15" thickBot="1" x14ac:dyDescent="0.35">
      <c r="B2391" s="57" t="s">
        <v>1067</v>
      </c>
      <c r="C2391" s="57" t="s">
        <v>190</v>
      </c>
      <c r="D2391" s="193">
        <v>490432.43000000005</v>
      </c>
      <c r="F2391" s="76">
        <f>IF(AND(LEFT($C2391,4)&lt;&gt;"8310")*OR(_xlfn.IFNA(MATCH(LEFT($B2391,8),Reference!$E:$E,0),0),(_xlfn.IFNA(MATCH(MID($B2391,5,4),Reference!$E:$E,0),0))),$D2391,)</f>
        <v>0</v>
      </c>
      <c r="G2391" s="76">
        <f t="shared" ref="G2391:G2454" si="210">IF(AND(ISNUMBER(SEARCH("5024*",B2391)),(F2391=0)),D2391,)</f>
        <v>0</v>
      </c>
      <c r="H2391" s="76">
        <f t="shared" ref="H2391:H2454" si="211">IF(AND(ISNUMBER(SEARCH("5025*",B2391)),(F2391=0)),D2391,)</f>
        <v>0</v>
      </c>
      <c r="I2391" s="194">
        <f>IF(AND(F2391=0,G2391=0,H2391=0,_xlfn.IFNA(MATCH(LEFT($B2391,8),Reference!$G:$G,0),0)),0,
IF(AND(F2391=0,G2391=0,H2391=0,_xlfn.IFNA(MATCH(LEFT($B2391,8),Reference!$H:$H,0),0)),$D2391,
IF(AND(F2391=0,G2391=0,H2391=0,_xlfn.IFNA(MATCH(LEFT($C2391,4),Reference!$H:$H,0),0)),$D2391,
IF((AND(F2391=0,G2391=0,H2391=0,(_xlfn.IFNA(MATCH(LEFT($B2391,4),Reference!$H:$H,0),0)))),$D2391,
IF(AND(F2391=0,G2391=0,H2391=0,_xlfn.IFNA(MATCH(MID($B2391,5,4),Reference!$H:$H,0),0),LEFT($C2391,4)&lt;&gt;"8865"),$D2391,0)))))</f>
        <v>490432.43000000005</v>
      </c>
      <c r="J2391" s="76">
        <f t="shared" ref="J2391:J2454" si="212">IF(AND(F2391=0,G2391=0,H2391=0,I2391=0),D2391,)</f>
        <v>0</v>
      </c>
      <c r="K2391" s="76">
        <f t="shared" ref="K2391:K2454" si="213">SUM(F2391:J2391)</f>
        <v>490432.43000000005</v>
      </c>
      <c r="L2391" s="76">
        <f t="shared" ref="L2391:L2454" si="214">K2391-D2391</f>
        <v>0</v>
      </c>
      <c r="M2391" s="14" t="str">
        <f>IFERROR(IFERROR(INDEX(Reference!$C:$C,MATCH(VALUE(LEFT(B2391,(FIND("-",B2391,1)-1))),Reference!$B:$B,0)),INDEX(Reference!$C:$C,MATCH((LEFT(B2391,(FIND("-",B2391,1)-1))),Reference!$B:$B,0))),IFERROR(IF(FIND("-",B2391),"Asset Management",""),""))</f>
        <v>SBU/Human Resources</v>
      </c>
      <c r="N2391" s="14" t="str">
        <f>_xlfn.IFNA(INDEX(Reference!$M:$N,MATCH($C2391,Reference!$M:$M,0),2),"Exclude")</f>
        <v>Nonlabor</v>
      </c>
      <c r="O2391" s="14" t="str">
        <f>VLOOKUP(X2391,'Department Detail'!$A$2:$F$5229,5,FALSE)</f>
        <v>Business Services - Finance &amp; Rates</v>
      </c>
      <c r="W2391" s="26"/>
      <c r="X2391">
        <v>5404</v>
      </c>
    </row>
    <row r="2392" spans="2:24" ht="15" thickBot="1" x14ac:dyDescent="0.35">
      <c r="B2392" s="57" t="s">
        <v>1067</v>
      </c>
      <c r="C2392" s="57" t="s">
        <v>207</v>
      </c>
      <c r="D2392" s="193">
        <v>16.666666666666668</v>
      </c>
      <c r="F2392" s="76">
        <f>IF(AND(LEFT($C2392,4)&lt;&gt;"8310")*OR(_xlfn.IFNA(MATCH(LEFT($B2392,8),Reference!$E:$E,0),0),(_xlfn.IFNA(MATCH(MID($B2392,5,4),Reference!$E:$E,0),0))),$D2392,)</f>
        <v>0</v>
      </c>
      <c r="G2392" s="76">
        <f t="shared" si="210"/>
        <v>0</v>
      </c>
      <c r="H2392" s="76">
        <f t="shared" si="211"/>
        <v>0</v>
      </c>
      <c r="I2392" s="194">
        <f>IF(AND(F2392=0,G2392=0,H2392=0,_xlfn.IFNA(MATCH(LEFT($B2392,8),Reference!$G:$G,0),0)),0,
IF(AND(F2392=0,G2392=0,H2392=0,_xlfn.IFNA(MATCH(LEFT($B2392,8),Reference!$H:$H,0),0)),$D2392,
IF(AND(F2392=0,G2392=0,H2392=0,_xlfn.IFNA(MATCH(LEFT($C2392,4),Reference!$H:$H,0),0)),$D2392,
IF((AND(F2392=0,G2392=0,H2392=0,(_xlfn.IFNA(MATCH(LEFT($B2392,4),Reference!$H:$H,0),0)))),$D2392,
IF(AND(F2392=0,G2392=0,H2392=0,_xlfn.IFNA(MATCH(MID($B2392,5,4),Reference!$H:$H,0),0),LEFT($C2392,4)&lt;&gt;"8865"),$D2392,0)))))</f>
        <v>16.666666666666668</v>
      </c>
      <c r="J2392" s="76">
        <f t="shared" si="212"/>
        <v>0</v>
      </c>
      <c r="K2392" s="76">
        <f t="shared" si="213"/>
        <v>16.666666666666668</v>
      </c>
      <c r="L2392" s="76">
        <f t="shared" si="214"/>
        <v>0</v>
      </c>
      <c r="M2392" s="14" t="str">
        <f>IFERROR(IFERROR(INDEX(Reference!$C:$C,MATCH(VALUE(LEFT(B2392,(FIND("-",B2392,1)-1))),Reference!$B:$B,0)),INDEX(Reference!$C:$C,MATCH((LEFT(B2392,(FIND("-",B2392,1)-1))),Reference!$B:$B,0))),IFERROR(IF(FIND("-",B2392),"Asset Management",""),""))</f>
        <v>SBU/Human Resources</v>
      </c>
      <c r="N2392" s="14" t="str">
        <f>_xlfn.IFNA(INDEX(Reference!$M:$N,MATCH($C2392,Reference!$M:$M,0),2),"Exclude")</f>
        <v>Nonlabor</v>
      </c>
      <c r="O2392" s="14" t="str">
        <f>VLOOKUP(X2392,'Department Detail'!$A$2:$F$5229,5,FALSE)</f>
        <v>Business Services - Finance &amp; Rates</v>
      </c>
      <c r="W2392" s="26"/>
      <c r="X2392">
        <v>5404</v>
      </c>
    </row>
    <row r="2393" spans="2:24" ht="15" thickBot="1" x14ac:dyDescent="0.35">
      <c r="B2393" s="57" t="s">
        <v>1067</v>
      </c>
      <c r="C2393" s="57" t="s">
        <v>192</v>
      </c>
      <c r="D2393" s="193">
        <v>262687.65000000002</v>
      </c>
      <c r="F2393" s="76">
        <f>IF(AND(LEFT($C2393,4)&lt;&gt;"8310")*OR(_xlfn.IFNA(MATCH(LEFT($B2393,8),Reference!$E:$E,0),0),(_xlfn.IFNA(MATCH(MID($B2393,5,4),Reference!$E:$E,0),0))),$D2393,)</f>
        <v>0</v>
      </c>
      <c r="G2393" s="76">
        <f t="shared" si="210"/>
        <v>0</v>
      </c>
      <c r="H2393" s="76">
        <f t="shared" si="211"/>
        <v>0</v>
      </c>
      <c r="I2393" s="194">
        <f>IF(AND(F2393=0,G2393=0,H2393=0,_xlfn.IFNA(MATCH(LEFT($B2393,8),Reference!$G:$G,0),0)),0,
IF(AND(F2393=0,G2393=0,H2393=0,_xlfn.IFNA(MATCH(LEFT($B2393,8),Reference!$H:$H,0),0)),$D2393,
IF(AND(F2393=0,G2393=0,H2393=0,_xlfn.IFNA(MATCH(LEFT($C2393,4),Reference!$H:$H,0),0)),$D2393,
IF((AND(F2393=0,G2393=0,H2393=0,(_xlfn.IFNA(MATCH(LEFT($B2393,4),Reference!$H:$H,0),0)))),$D2393,
IF(AND(F2393=0,G2393=0,H2393=0,_xlfn.IFNA(MATCH(MID($B2393,5,4),Reference!$H:$H,0),0),LEFT($C2393,4)&lt;&gt;"8865"),$D2393,0)))))</f>
        <v>262687.65000000002</v>
      </c>
      <c r="J2393" s="76">
        <f t="shared" si="212"/>
        <v>0</v>
      </c>
      <c r="K2393" s="76">
        <f t="shared" si="213"/>
        <v>262687.65000000002</v>
      </c>
      <c r="L2393" s="76">
        <f t="shared" si="214"/>
        <v>0</v>
      </c>
      <c r="M2393" s="14" t="str">
        <f>IFERROR(IFERROR(INDEX(Reference!$C:$C,MATCH(VALUE(LEFT(B2393,(FIND("-",B2393,1)-1))),Reference!$B:$B,0)),INDEX(Reference!$C:$C,MATCH((LEFT(B2393,(FIND("-",B2393,1)-1))),Reference!$B:$B,0))),IFERROR(IF(FIND("-",B2393),"Asset Management",""),""))</f>
        <v>SBU/Human Resources</v>
      </c>
      <c r="N2393" s="14" t="str">
        <f>_xlfn.IFNA(INDEX(Reference!$M:$N,MATCH($C2393,Reference!$M:$M,0),2),"Exclude")</f>
        <v>Exclude</v>
      </c>
      <c r="O2393" s="14" t="str">
        <f>VLOOKUP(X2393,'Department Detail'!$A$2:$F$5229,5,FALSE)</f>
        <v>Business Services - Finance &amp; Rates</v>
      </c>
      <c r="W2393" s="26"/>
      <c r="X2393">
        <v>5404</v>
      </c>
    </row>
    <row r="2394" spans="2:24" ht="15" thickBot="1" x14ac:dyDescent="0.35">
      <c r="B2394" s="57" t="s">
        <v>1067</v>
      </c>
      <c r="C2394" s="57" t="s">
        <v>259</v>
      </c>
      <c r="D2394" s="193">
        <v>6035.35</v>
      </c>
      <c r="F2394" s="76">
        <f>IF(AND(LEFT($C2394,4)&lt;&gt;"8310")*OR(_xlfn.IFNA(MATCH(LEFT($B2394,8),Reference!$E:$E,0),0),(_xlfn.IFNA(MATCH(MID($B2394,5,4),Reference!$E:$E,0),0))),$D2394,)</f>
        <v>0</v>
      </c>
      <c r="G2394" s="76">
        <f t="shared" si="210"/>
        <v>0</v>
      </c>
      <c r="H2394" s="76">
        <f t="shared" si="211"/>
        <v>0</v>
      </c>
      <c r="I2394" s="194">
        <f>IF(AND(F2394=0,G2394=0,H2394=0,_xlfn.IFNA(MATCH(LEFT($B2394,8),Reference!$G:$G,0),0)),0,
IF(AND(F2394=0,G2394=0,H2394=0,_xlfn.IFNA(MATCH(LEFT($B2394,8),Reference!$H:$H,0),0)),$D2394,
IF(AND(F2394=0,G2394=0,H2394=0,_xlfn.IFNA(MATCH(LEFT($C2394,4),Reference!$H:$H,0),0)),$D2394,
IF((AND(F2394=0,G2394=0,H2394=0,(_xlfn.IFNA(MATCH(LEFT($B2394,4),Reference!$H:$H,0),0)))),$D2394,
IF(AND(F2394=0,G2394=0,H2394=0,_xlfn.IFNA(MATCH(MID($B2394,5,4),Reference!$H:$H,0),0),LEFT($C2394,4)&lt;&gt;"8865"),$D2394,0)))))</f>
        <v>6035.35</v>
      </c>
      <c r="J2394" s="76">
        <f t="shared" si="212"/>
        <v>0</v>
      </c>
      <c r="K2394" s="76">
        <f t="shared" si="213"/>
        <v>6035.35</v>
      </c>
      <c r="L2394" s="76">
        <f t="shared" si="214"/>
        <v>0</v>
      </c>
      <c r="M2394" s="14" t="str">
        <f>IFERROR(IFERROR(INDEX(Reference!$C:$C,MATCH(VALUE(LEFT(B2394,(FIND("-",B2394,1)-1))),Reference!$B:$B,0)),INDEX(Reference!$C:$C,MATCH((LEFT(B2394,(FIND("-",B2394,1)-1))),Reference!$B:$B,0))),IFERROR(IF(FIND("-",B2394),"Asset Management",""),""))</f>
        <v>SBU/Human Resources</v>
      </c>
      <c r="N2394" s="14" t="str">
        <f>_xlfn.IFNA(INDEX(Reference!$M:$N,MATCH($C2394,Reference!$M:$M,0),2),"Exclude")</f>
        <v>Exclude</v>
      </c>
      <c r="O2394" s="14" t="str">
        <f>VLOOKUP(X2394,'Department Detail'!$A$2:$F$5229,5,FALSE)</f>
        <v>Business Services - Finance &amp; Rates</v>
      </c>
      <c r="W2394" s="26"/>
      <c r="X2394">
        <v>5404</v>
      </c>
    </row>
    <row r="2395" spans="2:24" ht="15" thickBot="1" x14ac:dyDescent="0.35">
      <c r="B2395" s="57" t="s">
        <v>1067</v>
      </c>
      <c r="C2395" s="57" t="s">
        <v>194</v>
      </c>
      <c r="D2395" s="193">
        <v>387.94</v>
      </c>
      <c r="F2395" s="76">
        <f>IF(AND(LEFT($C2395,4)&lt;&gt;"8310")*OR(_xlfn.IFNA(MATCH(LEFT($B2395,8),Reference!$E:$E,0),0),(_xlfn.IFNA(MATCH(MID($B2395,5,4),Reference!$E:$E,0),0))),$D2395,)</f>
        <v>0</v>
      </c>
      <c r="G2395" s="76">
        <f t="shared" si="210"/>
        <v>0</v>
      </c>
      <c r="H2395" s="76">
        <f t="shared" si="211"/>
        <v>0</v>
      </c>
      <c r="I2395" s="194">
        <f>IF(AND(F2395=0,G2395=0,H2395=0,_xlfn.IFNA(MATCH(LEFT($B2395,8),Reference!$G:$G,0),0)),0,
IF(AND(F2395=0,G2395=0,H2395=0,_xlfn.IFNA(MATCH(LEFT($B2395,8),Reference!$H:$H,0),0)),$D2395,
IF(AND(F2395=0,G2395=0,H2395=0,_xlfn.IFNA(MATCH(LEFT($C2395,4),Reference!$H:$H,0),0)),$D2395,
IF((AND(F2395=0,G2395=0,H2395=0,(_xlfn.IFNA(MATCH(LEFT($B2395,4),Reference!$H:$H,0),0)))),$D2395,
IF(AND(F2395=0,G2395=0,H2395=0,_xlfn.IFNA(MATCH(MID($B2395,5,4),Reference!$H:$H,0),0),LEFT($C2395,4)&lt;&gt;"8865"),$D2395,0)))))</f>
        <v>387.94</v>
      </c>
      <c r="J2395" s="76">
        <f t="shared" si="212"/>
        <v>0</v>
      </c>
      <c r="K2395" s="76">
        <f t="shared" si="213"/>
        <v>387.94</v>
      </c>
      <c r="L2395" s="76">
        <f t="shared" si="214"/>
        <v>0</v>
      </c>
      <c r="M2395" s="14" t="str">
        <f>IFERROR(IFERROR(INDEX(Reference!$C:$C,MATCH(VALUE(LEFT(B2395,(FIND("-",B2395,1)-1))),Reference!$B:$B,0)),INDEX(Reference!$C:$C,MATCH((LEFT(B2395,(FIND("-",B2395,1)-1))),Reference!$B:$B,0))),IFERROR(IF(FIND("-",B2395),"Asset Management",""),""))</f>
        <v>SBU/Human Resources</v>
      </c>
      <c r="N2395" s="14" t="str">
        <f>_xlfn.IFNA(INDEX(Reference!$M:$N,MATCH($C2395,Reference!$M:$M,0),2),"Exclude")</f>
        <v>Nonlabor</v>
      </c>
      <c r="O2395" s="14" t="str">
        <f>VLOOKUP(X2395,'Department Detail'!$A$2:$F$5229,5,FALSE)</f>
        <v>Business Services - Finance &amp; Rates</v>
      </c>
      <c r="W2395" s="26"/>
      <c r="X2395">
        <v>5404</v>
      </c>
    </row>
    <row r="2396" spans="2:24" ht="15" thickBot="1" x14ac:dyDescent="0.35">
      <c r="B2396" s="57" t="s">
        <v>1067</v>
      </c>
      <c r="C2396" s="57" t="s">
        <v>185</v>
      </c>
      <c r="D2396" s="193">
        <v>408281.29</v>
      </c>
      <c r="F2396" s="76">
        <f>IF(AND(LEFT($C2396,4)&lt;&gt;"8310")*OR(_xlfn.IFNA(MATCH(LEFT($B2396,8),Reference!$E:$E,0),0),(_xlfn.IFNA(MATCH(MID($B2396,5,4),Reference!$E:$E,0),0))),$D2396,)</f>
        <v>0</v>
      </c>
      <c r="G2396" s="76">
        <f t="shared" si="210"/>
        <v>0</v>
      </c>
      <c r="H2396" s="76">
        <f t="shared" si="211"/>
        <v>0</v>
      </c>
      <c r="I2396" s="194">
        <f>IF(AND(F2396=0,G2396=0,H2396=0,_xlfn.IFNA(MATCH(LEFT($B2396,8),Reference!$G:$G,0),0)),0,
IF(AND(F2396=0,G2396=0,H2396=0,_xlfn.IFNA(MATCH(LEFT($B2396,8),Reference!$H:$H,0),0)),$D2396,
IF(AND(F2396=0,G2396=0,H2396=0,_xlfn.IFNA(MATCH(LEFT($C2396,4),Reference!$H:$H,0),0)),$D2396,
IF((AND(F2396=0,G2396=0,H2396=0,(_xlfn.IFNA(MATCH(LEFT($B2396,4),Reference!$H:$H,0),0)))),$D2396,
IF(AND(F2396=0,G2396=0,H2396=0,_xlfn.IFNA(MATCH(MID($B2396,5,4),Reference!$H:$H,0),0),LEFT($C2396,4)&lt;&gt;"8865"),$D2396,0)))))</f>
        <v>408281.29</v>
      </c>
      <c r="J2396" s="76">
        <f t="shared" si="212"/>
        <v>0</v>
      </c>
      <c r="K2396" s="76">
        <f t="shared" si="213"/>
        <v>408281.29</v>
      </c>
      <c r="L2396" s="76">
        <f t="shared" si="214"/>
        <v>0</v>
      </c>
      <c r="M2396" s="14" t="str">
        <f>IFERROR(IFERROR(INDEX(Reference!$C:$C,MATCH(VALUE(LEFT(B2396,(FIND("-",B2396,1)-1))),Reference!$B:$B,0)),INDEX(Reference!$C:$C,MATCH((LEFT(B2396,(FIND("-",B2396,1)-1))),Reference!$B:$B,0))),IFERROR(IF(FIND("-",B2396),"Asset Management",""),""))</f>
        <v>SBU/Human Resources</v>
      </c>
      <c r="N2396" s="14" t="str">
        <f>_xlfn.IFNA(INDEX(Reference!$M:$N,MATCH($C2396,Reference!$M:$M,0),2),"Exclude")</f>
        <v>NonUnion Labor</v>
      </c>
      <c r="O2396" s="14" t="str">
        <f>VLOOKUP(X2396,'Department Detail'!$A$2:$F$5229,5,FALSE)</f>
        <v>Business Services - Finance &amp; Rates</v>
      </c>
      <c r="W2396" s="26"/>
      <c r="X2396">
        <v>5404</v>
      </c>
    </row>
    <row r="2397" spans="2:24" ht="15" thickBot="1" x14ac:dyDescent="0.35">
      <c r="B2397" s="57" t="s">
        <v>1067</v>
      </c>
      <c r="C2397" s="57" t="s">
        <v>201</v>
      </c>
      <c r="D2397" s="193">
        <v>1840</v>
      </c>
      <c r="F2397" s="76">
        <f>IF(AND(LEFT($C2397,4)&lt;&gt;"8310")*OR(_xlfn.IFNA(MATCH(LEFT($B2397,8),Reference!$E:$E,0),0),(_xlfn.IFNA(MATCH(MID($B2397,5,4),Reference!$E:$E,0),0))),$D2397,)</f>
        <v>0</v>
      </c>
      <c r="G2397" s="76">
        <f t="shared" si="210"/>
        <v>0</v>
      </c>
      <c r="H2397" s="76">
        <f t="shared" si="211"/>
        <v>0</v>
      </c>
      <c r="I2397" s="194">
        <f>IF(AND(F2397=0,G2397=0,H2397=0,_xlfn.IFNA(MATCH(LEFT($B2397,8),Reference!$G:$G,0),0)),0,
IF(AND(F2397=0,G2397=0,H2397=0,_xlfn.IFNA(MATCH(LEFT($B2397,8),Reference!$H:$H,0),0)),$D2397,
IF(AND(F2397=0,G2397=0,H2397=0,_xlfn.IFNA(MATCH(LEFT($C2397,4),Reference!$H:$H,0),0)),$D2397,
IF((AND(F2397=0,G2397=0,H2397=0,(_xlfn.IFNA(MATCH(LEFT($B2397,4),Reference!$H:$H,0),0)))),$D2397,
IF(AND(F2397=0,G2397=0,H2397=0,_xlfn.IFNA(MATCH(MID($B2397,5,4),Reference!$H:$H,0),0),LEFT($C2397,4)&lt;&gt;"8865"),$D2397,0)))))</f>
        <v>1840</v>
      </c>
      <c r="J2397" s="76">
        <f t="shared" si="212"/>
        <v>0</v>
      </c>
      <c r="K2397" s="76">
        <f t="shared" si="213"/>
        <v>1840</v>
      </c>
      <c r="L2397" s="76">
        <f t="shared" si="214"/>
        <v>0</v>
      </c>
      <c r="M2397" s="14" t="str">
        <f>IFERROR(IFERROR(INDEX(Reference!$C:$C,MATCH(VALUE(LEFT(B2397,(FIND("-",B2397,1)-1))),Reference!$B:$B,0)),INDEX(Reference!$C:$C,MATCH((LEFT(B2397,(FIND("-",B2397,1)-1))),Reference!$B:$B,0))),IFERROR(IF(FIND("-",B2397),"Asset Management",""),""))</f>
        <v>SBU/Human Resources</v>
      </c>
      <c r="N2397" s="14" t="str">
        <f>_xlfn.IFNA(INDEX(Reference!$M:$N,MATCH($C2397,Reference!$M:$M,0),2),"Exclude")</f>
        <v>Nonlabor</v>
      </c>
      <c r="O2397" s="14" t="str">
        <f>VLOOKUP(X2397,'Department Detail'!$A$2:$F$5229,5,FALSE)</f>
        <v>Business Services - Finance &amp; Rates</v>
      </c>
      <c r="W2397" s="26"/>
      <c r="X2397">
        <v>5404</v>
      </c>
    </row>
    <row r="2398" spans="2:24" ht="15" thickBot="1" x14ac:dyDescent="0.35">
      <c r="B2398" s="57" t="s">
        <v>1067</v>
      </c>
      <c r="C2398" s="57" t="s">
        <v>202</v>
      </c>
      <c r="D2398" s="193">
        <v>906.61666666666679</v>
      </c>
      <c r="F2398" s="76">
        <f>IF(AND(LEFT($C2398,4)&lt;&gt;"8310")*OR(_xlfn.IFNA(MATCH(LEFT($B2398,8),Reference!$E:$E,0),0),(_xlfn.IFNA(MATCH(MID($B2398,5,4),Reference!$E:$E,0),0))),$D2398,)</f>
        <v>0</v>
      </c>
      <c r="G2398" s="76">
        <f t="shared" si="210"/>
        <v>0</v>
      </c>
      <c r="H2398" s="76">
        <f t="shared" si="211"/>
        <v>0</v>
      </c>
      <c r="I2398" s="194">
        <f>IF(AND(F2398=0,G2398=0,H2398=0,_xlfn.IFNA(MATCH(LEFT($B2398,8),Reference!$G:$G,0),0)),0,
IF(AND(F2398=0,G2398=0,H2398=0,_xlfn.IFNA(MATCH(LEFT($B2398,8),Reference!$H:$H,0),0)),$D2398,
IF(AND(F2398=0,G2398=0,H2398=0,_xlfn.IFNA(MATCH(LEFT($C2398,4),Reference!$H:$H,0),0)),$D2398,
IF((AND(F2398=0,G2398=0,H2398=0,(_xlfn.IFNA(MATCH(LEFT($B2398,4),Reference!$H:$H,0),0)))),$D2398,
IF(AND(F2398=0,G2398=0,H2398=0,_xlfn.IFNA(MATCH(MID($B2398,5,4),Reference!$H:$H,0),0),LEFT($C2398,4)&lt;&gt;"8865"),$D2398,0)))))</f>
        <v>906.61666666666679</v>
      </c>
      <c r="J2398" s="76">
        <f t="shared" si="212"/>
        <v>0</v>
      </c>
      <c r="K2398" s="76">
        <f t="shared" si="213"/>
        <v>906.61666666666679</v>
      </c>
      <c r="L2398" s="76">
        <f t="shared" si="214"/>
        <v>0</v>
      </c>
      <c r="M2398" s="14" t="str">
        <f>IFERROR(IFERROR(INDEX(Reference!$C:$C,MATCH(VALUE(LEFT(B2398,(FIND("-",B2398,1)-1))),Reference!$B:$B,0)),INDEX(Reference!$C:$C,MATCH((LEFT(B2398,(FIND("-",B2398,1)-1))),Reference!$B:$B,0))),IFERROR(IF(FIND("-",B2398),"Asset Management",""),""))</f>
        <v>SBU/Human Resources</v>
      </c>
      <c r="N2398" s="14" t="str">
        <f>_xlfn.IFNA(INDEX(Reference!$M:$N,MATCH($C2398,Reference!$M:$M,0),2),"Exclude")</f>
        <v>Nonlabor</v>
      </c>
      <c r="O2398" s="14" t="str">
        <f>VLOOKUP(X2398,'Department Detail'!$A$2:$F$5229,5,FALSE)</f>
        <v>Business Services - Finance &amp; Rates</v>
      </c>
      <c r="W2398" s="26"/>
      <c r="X2398">
        <v>5404</v>
      </c>
    </row>
    <row r="2399" spans="2:24" ht="15" thickBot="1" x14ac:dyDescent="0.35">
      <c r="B2399" s="57" t="s">
        <v>1067</v>
      </c>
      <c r="C2399" s="57" t="s">
        <v>204</v>
      </c>
      <c r="D2399" s="193">
        <v>86</v>
      </c>
      <c r="F2399" s="76">
        <f>IF(AND(LEFT($C2399,4)&lt;&gt;"8310")*OR(_xlfn.IFNA(MATCH(LEFT($B2399,8),Reference!$E:$E,0),0),(_xlfn.IFNA(MATCH(MID($B2399,5,4),Reference!$E:$E,0),0))),$D2399,)</f>
        <v>0</v>
      </c>
      <c r="G2399" s="76">
        <f t="shared" si="210"/>
        <v>0</v>
      </c>
      <c r="H2399" s="76">
        <f t="shared" si="211"/>
        <v>0</v>
      </c>
      <c r="I2399" s="194">
        <f>IF(AND(F2399=0,G2399=0,H2399=0,_xlfn.IFNA(MATCH(LEFT($B2399,8),Reference!$G:$G,0),0)),0,
IF(AND(F2399=0,G2399=0,H2399=0,_xlfn.IFNA(MATCH(LEFT($B2399,8),Reference!$H:$H,0),0)),$D2399,
IF(AND(F2399=0,G2399=0,H2399=0,_xlfn.IFNA(MATCH(LEFT($C2399,4),Reference!$H:$H,0),0)),$D2399,
IF((AND(F2399=0,G2399=0,H2399=0,(_xlfn.IFNA(MATCH(LEFT($B2399,4),Reference!$H:$H,0),0)))),$D2399,
IF(AND(F2399=0,G2399=0,H2399=0,_xlfn.IFNA(MATCH(MID($B2399,5,4),Reference!$H:$H,0),0),LEFT($C2399,4)&lt;&gt;"8865"),$D2399,0)))))</f>
        <v>86</v>
      </c>
      <c r="J2399" s="76">
        <f t="shared" si="212"/>
        <v>0</v>
      </c>
      <c r="K2399" s="76">
        <f t="shared" si="213"/>
        <v>86</v>
      </c>
      <c r="L2399" s="76">
        <f t="shared" si="214"/>
        <v>0</v>
      </c>
      <c r="M2399" s="14" t="str">
        <f>IFERROR(IFERROR(INDEX(Reference!$C:$C,MATCH(VALUE(LEFT(B2399,(FIND("-",B2399,1)-1))),Reference!$B:$B,0)),INDEX(Reference!$C:$C,MATCH((LEFT(B2399,(FIND("-",B2399,1)-1))),Reference!$B:$B,0))),IFERROR(IF(FIND("-",B2399),"Asset Management",""),""))</f>
        <v>SBU/Human Resources</v>
      </c>
      <c r="N2399" s="14" t="str">
        <f>_xlfn.IFNA(INDEX(Reference!$M:$N,MATCH($C2399,Reference!$M:$M,0),2),"Exclude")</f>
        <v>Nonlabor</v>
      </c>
      <c r="O2399" s="14" t="str">
        <f>VLOOKUP(X2399,'Department Detail'!$A$2:$F$5229,5,FALSE)</f>
        <v>Business Services - Finance &amp; Rates</v>
      </c>
      <c r="W2399" s="26"/>
      <c r="X2399">
        <v>5404</v>
      </c>
    </row>
    <row r="2400" spans="2:24" ht="15" thickBot="1" x14ac:dyDescent="0.35">
      <c r="B2400" s="57" t="s">
        <v>1067</v>
      </c>
      <c r="C2400" s="57" t="s">
        <v>206</v>
      </c>
      <c r="D2400" s="193">
        <v>362.6</v>
      </c>
      <c r="F2400" s="76">
        <f>IF(AND(LEFT($C2400,4)&lt;&gt;"8310")*OR(_xlfn.IFNA(MATCH(LEFT($B2400,8),Reference!$E:$E,0),0),(_xlfn.IFNA(MATCH(MID($B2400,5,4),Reference!$E:$E,0),0))),$D2400,)</f>
        <v>0</v>
      </c>
      <c r="G2400" s="76">
        <f t="shared" si="210"/>
        <v>0</v>
      </c>
      <c r="H2400" s="76">
        <f t="shared" si="211"/>
        <v>0</v>
      </c>
      <c r="I2400" s="194">
        <f>IF(AND(F2400=0,G2400=0,H2400=0,_xlfn.IFNA(MATCH(LEFT($B2400,8),Reference!$G:$G,0),0)),0,
IF(AND(F2400=0,G2400=0,H2400=0,_xlfn.IFNA(MATCH(LEFT($B2400,8),Reference!$H:$H,0),0)),$D2400,
IF(AND(F2400=0,G2400=0,H2400=0,_xlfn.IFNA(MATCH(LEFT($C2400,4),Reference!$H:$H,0),0)),$D2400,
IF((AND(F2400=0,G2400=0,H2400=0,(_xlfn.IFNA(MATCH(LEFT($B2400,4),Reference!$H:$H,0),0)))),$D2400,
IF(AND(F2400=0,G2400=0,H2400=0,_xlfn.IFNA(MATCH(MID($B2400,5,4),Reference!$H:$H,0),0),LEFT($C2400,4)&lt;&gt;"8865"),$D2400,0)))))</f>
        <v>362.6</v>
      </c>
      <c r="J2400" s="76">
        <f t="shared" si="212"/>
        <v>0</v>
      </c>
      <c r="K2400" s="76">
        <f t="shared" si="213"/>
        <v>362.6</v>
      </c>
      <c r="L2400" s="76">
        <f t="shared" si="214"/>
        <v>0</v>
      </c>
      <c r="M2400" s="14" t="str">
        <f>IFERROR(IFERROR(INDEX(Reference!$C:$C,MATCH(VALUE(LEFT(B2400,(FIND("-",B2400,1)-1))),Reference!$B:$B,0)),INDEX(Reference!$C:$C,MATCH((LEFT(B2400,(FIND("-",B2400,1)-1))),Reference!$B:$B,0))),IFERROR(IF(FIND("-",B2400),"Asset Management",""),""))</f>
        <v>SBU/Human Resources</v>
      </c>
      <c r="N2400" s="14" t="str">
        <f>_xlfn.IFNA(INDEX(Reference!$M:$N,MATCH($C2400,Reference!$M:$M,0),2),"Exclude")</f>
        <v>Nonlabor</v>
      </c>
      <c r="O2400" s="14" t="str">
        <f>VLOOKUP(X2400,'Department Detail'!$A$2:$F$5229,5,FALSE)</f>
        <v>Business Services - Finance &amp; Rates</v>
      </c>
      <c r="W2400" s="26"/>
      <c r="X2400">
        <v>5404</v>
      </c>
    </row>
    <row r="2401" spans="2:24" ht="15" thickBot="1" x14ac:dyDescent="0.35">
      <c r="B2401" s="57" t="s">
        <v>1067</v>
      </c>
      <c r="C2401" s="57" t="s">
        <v>230</v>
      </c>
      <c r="D2401" s="193">
        <v>257.5</v>
      </c>
      <c r="F2401" s="76">
        <f>IF(AND(LEFT($C2401,4)&lt;&gt;"8310")*OR(_xlfn.IFNA(MATCH(LEFT($B2401,8),Reference!$E:$E,0),0),(_xlfn.IFNA(MATCH(MID($B2401,5,4),Reference!$E:$E,0),0))),$D2401,)</f>
        <v>0</v>
      </c>
      <c r="G2401" s="76">
        <f t="shared" si="210"/>
        <v>0</v>
      </c>
      <c r="H2401" s="76">
        <f t="shared" si="211"/>
        <v>0</v>
      </c>
      <c r="I2401" s="194">
        <f>IF(AND(F2401=0,G2401=0,H2401=0,_xlfn.IFNA(MATCH(LEFT($B2401,8),Reference!$G:$G,0),0)),0,
IF(AND(F2401=0,G2401=0,H2401=0,_xlfn.IFNA(MATCH(LEFT($B2401,8),Reference!$H:$H,0),0)),$D2401,
IF(AND(F2401=0,G2401=0,H2401=0,_xlfn.IFNA(MATCH(LEFT($C2401,4),Reference!$H:$H,0),0)),$D2401,
IF((AND(F2401=0,G2401=0,H2401=0,(_xlfn.IFNA(MATCH(LEFT($B2401,4),Reference!$H:$H,0),0)))),$D2401,
IF(AND(F2401=0,G2401=0,H2401=0,_xlfn.IFNA(MATCH(MID($B2401,5,4),Reference!$H:$H,0),0),LEFT($C2401,4)&lt;&gt;"8865"),$D2401,0)))))</f>
        <v>257.5</v>
      </c>
      <c r="J2401" s="76">
        <f t="shared" si="212"/>
        <v>0</v>
      </c>
      <c r="K2401" s="76">
        <f t="shared" si="213"/>
        <v>257.5</v>
      </c>
      <c r="L2401" s="76">
        <f t="shared" si="214"/>
        <v>0</v>
      </c>
      <c r="M2401" s="14" t="str">
        <f>IFERROR(IFERROR(INDEX(Reference!$C:$C,MATCH(VALUE(LEFT(B2401,(FIND("-",B2401,1)-1))),Reference!$B:$B,0)),INDEX(Reference!$C:$C,MATCH((LEFT(B2401,(FIND("-",B2401,1)-1))),Reference!$B:$B,0))),IFERROR(IF(FIND("-",B2401),"Asset Management",""),""))</f>
        <v>SBU/Human Resources</v>
      </c>
      <c r="N2401" s="14" t="str">
        <f>_xlfn.IFNA(INDEX(Reference!$M:$N,MATCH($C2401,Reference!$M:$M,0),2),"Exclude")</f>
        <v>Nonlabor</v>
      </c>
      <c r="O2401" s="14" t="str">
        <f>VLOOKUP(X2401,'Department Detail'!$A$2:$F$5229,5,FALSE)</f>
        <v>Business Services - Finance &amp; Rates</v>
      </c>
      <c r="W2401" s="26"/>
      <c r="X2401">
        <v>5404</v>
      </c>
    </row>
    <row r="2402" spans="2:24" ht="15" thickBot="1" x14ac:dyDescent="0.35">
      <c r="B2402" s="57" t="s">
        <v>1067</v>
      </c>
      <c r="C2402" s="57" t="s">
        <v>208</v>
      </c>
      <c r="D2402" s="193">
        <v>42.916666666666664</v>
      </c>
      <c r="F2402" s="76">
        <f>IF(AND(LEFT($C2402,4)&lt;&gt;"8310")*OR(_xlfn.IFNA(MATCH(LEFT($B2402,8),Reference!$E:$E,0),0),(_xlfn.IFNA(MATCH(MID($B2402,5,4),Reference!$E:$E,0),0))),$D2402,)</f>
        <v>0</v>
      </c>
      <c r="G2402" s="76">
        <f t="shared" si="210"/>
        <v>0</v>
      </c>
      <c r="H2402" s="76">
        <f t="shared" si="211"/>
        <v>0</v>
      </c>
      <c r="I2402" s="194">
        <f>IF(AND(F2402=0,G2402=0,H2402=0,_xlfn.IFNA(MATCH(LEFT($B2402,8),Reference!$G:$G,0),0)),0,
IF(AND(F2402=0,G2402=0,H2402=0,_xlfn.IFNA(MATCH(LEFT($B2402,8),Reference!$H:$H,0),0)),$D2402,
IF(AND(F2402=0,G2402=0,H2402=0,_xlfn.IFNA(MATCH(LEFT($C2402,4),Reference!$H:$H,0),0)),$D2402,
IF((AND(F2402=0,G2402=0,H2402=0,(_xlfn.IFNA(MATCH(LEFT($B2402,4),Reference!$H:$H,0),0)))),$D2402,
IF(AND(F2402=0,G2402=0,H2402=0,_xlfn.IFNA(MATCH(MID($B2402,5,4),Reference!$H:$H,0),0),LEFT($C2402,4)&lt;&gt;"8865"),$D2402,0)))))</f>
        <v>42.916666666666664</v>
      </c>
      <c r="J2402" s="76">
        <f t="shared" si="212"/>
        <v>0</v>
      </c>
      <c r="K2402" s="76">
        <f t="shared" si="213"/>
        <v>42.916666666666664</v>
      </c>
      <c r="L2402" s="76">
        <f t="shared" si="214"/>
        <v>0</v>
      </c>
      <c r="M2402" s="14" t="str">
        <f>IFERROR(IFERROR(INDEX(Reference!$C:$C,MATCH(VALUE(LEFT(B2402,(FIND("-",B2402,1)-1))),Reference!$B:$B,0)),INDEX(Reference!$C:$C,MATCH((LEFT(B2402,(FIND("-",B2402,1)-1))),Reference!$B:$B,0))),IFERROR(IF(FIND("-",B2402),"Asset Management",""),""))</f>
        <v>SBU/Human Resources</v>
      </c>
      <c r="N2402" s="14" t="str">
        <f>_xlfn.IFNA(INDEX(Reference!$M:$N,MATCH($C2402,Reference!$M:$M,0),2),"Exclude")</f>
        <v>Inventory</v>
      </c>
      <c r="O2402" s="14" t="str">
        <f>VLOOKUP(X2402,'Department Detail'!$A$2:$F$5229,5,FALSE)</f>
        <v>Business Services - Human Resources</v>
      </c>
      <c r="W2402" s="26"/>
      <c r="X2402">
        <v>2023</v>
      </c>
    </row>
    <row r="2403" spans="2:24" ht="15" thickBot="1" x14ac:dyDescent="0.35">
      <c r="B2403" s="57" t="s">
        <v>1067</v>
      </c>
      <c r="C2403" s="57" t="s">
        <v>182</v>
      </c>
      <c r="D2403" s="193">
        <v>199.14</v>
      </c>
      <c r="F2403" s="76">
        <f>IF(AND(LEFT($C2403,4)&lt;&gt;"8310")*OR(_xlfn.IFNA(MATCH(LEFT($B2403,8),Reference!$E:$E,0),0),(_xlfn.IFNA(MATCH(MID($B2403,5,4),Reference!$E:$E,0),0))),$D2403,)</f>
        <v>0</v>
      </c>
      <c r="G2403" s="76">
        <f t="shared" si="210"/>
        <v>0</v>
      </c>
      <c r="H2403" s="76">
        <f t="shared" si="211"/>
        <v>0</v>
      </c>
      <c r="I2403" s="194">
        <f>IF(AND(F2403=0,G2403=0,H2403=0,_xlfn.IFNA(MATCH(LEFT($B2403,8),Reference!$G:$G,0),0)),0,
IF(AND(F2403=0,G2403=0,H2403=0,_xlfn.IFNA(MATCH(LEFT($B2403,8),Reference!$H:$H,0),0)),$D2403,
IF(AND(F2403=0,G2403=0,H2403=0,_xlfn.IFNA(MATCH(LEFT($C2403,4),Reference!$H:$H,0),0)),$D2403,
IF((AND(F2403=0,G2403=0,H2403=0,(_xlfn.IFNA(MATCH(LEFT($B2403,4),Reference!$H:$H,0),0)))),$D2403,
IF(AND(F2403=0,G2403=0,H2403=0,_xlfn.IFNA(MATCH(MID($B2403,5,4),Reference!$H:$H,0),0),LEFT($C2403,4)&lt;&gt;"8865"),$D2403,0)))))</f>
        <v>199.14</v>
      </c>
      <c r="J2403" s="76">
        <f t="shared" si="212"/>
        <v>0</v>
      </c>
      <c r="K2403" s="76">
        <f t="shared" si="213"/>
        <v>199.14</v>
      </c>
      <c r="L2403" s="76">
        <f t="shared" si="214"/>
        <v>0</v>
      </c>
      <c r="M2403" s="14" t="str">
        <f>IFERROR(IFERROR(INDEX(Reference!$C:$C,MATCH(VALUE(LEFT(B2403,(FIND("-",B2403,1)-1))),Reference!$B:$B,0)),INDEX(Reference!$C:$C,MATCH((LEFT(B2403,(FIND("-",B2403,1)-1))),Reference!$B:$B,0))),IFERROR(IF(FIND("-",B2403),"Asset Management",""),""))</f>
        <v>SBU/Human Resources</v>
      </c>
      <c r="N2403" s="14" t="str">
        <f>_xlfn.IFNA(INDEX(Reference!$M:$N,MATCH($C2403,Reference!$M:$M,0),2),"Exclude")</f>
        <v>Nonlabor</v>
      </c>
      <c r="O2403" s="14" t="str">
        <f>VLOOKUP(X2403,'Department Detail'!$A$2:$F$5229,5,FALSE)</f>
        <v>Business Services - Human Resources</v>
      </c>
      <c r="W2403" s="26"/>
      <c r="X2403">
        <v>5063</v>
      </c>
    </row>
    <row r="2404" spans="2:24" ht="15" thickBot="1" x14ac:dyDescent="0.35">
      <c r="B2404" s="57" t="s">
        <v>1067</v>
      </c>
      <c r="C2404" s="57" t="s">
        <v>237</v>
      </c>
      <c r="D2404" s="193">
        <v>42.916666666666664</v>
      </c>
      <c r="F2404" s="76">
        <f>IF(AND(LEFT($C2404,4)&lt;&gt;"8310")*OR(_xlfn.IFNA(MATCH(LEFT($B2404,8),Reference!$E:$E,0),0),(_xlfn.IFNA(MATCH(MID($B2404,5,4),Reference!$E:$E,0),0))),$D2404,)</f>
        <v>0</v>
      </c>
      <c r="G2404" s="76">
        <f t="shared" si="210"/>
        <v>0</v>
      </c>
      <c r="H2404" s="76">
        <f t="shared" si="211"/>
        <v>0</v>
      </c>
      <c r="I2404" s="194">
        <f>IF(AND(F2404=0,G2404=0,H2404=0,_xlfn.IFNA(MATCH(LEFT($B2404,8),Reference!$G:$G,0),0)),0,
IF(AND(F2404=0,G2404=0,H2404=0,_xlfn.IFNA(MATCH(LEFT($B2404,8),Reference!$H:$H,0),0)),$D2404,
IF(AND(F2404=0,G2404=0,H2404=0,_xlfn.IFNA(MATCH(LEFT($C2404,4),Reference!$H:$H,0),0)),$D2404,
IF((AND(F2404=0,G2404=0,H2404=0,(_xlfn.IFNA(MATCH(LEFT($B2404,4),Reference!$H:$H,0),0)))),$D2404,
IF(AND(F2404=0,G2404=0,H2404=0,_xlfn.IFNA(MATCH(MID($B2404,5,4),Reference!$H:$H,0),0),LEFT($C2404,4)&lt;&gt;"8865"),$D2404,0)))))</f>
        <v>42.916666666666664</v>
      </c>
      <c r="J2404" s="76">
        <f t="shared" si="212"/>
        <v>0</v>
      </c>
      <c r="K2404" s="76">
        <f t="shared" si="213"/>
        <v>42.916666666666664</v>
      </c>
      <c r="L2404" s="76">
        <f t="shared" si="214"/>
        <v>0</v>
      </c>
      <c r="M2404" s="14" t="str">
        <f>IFERROR(IFERROR(INDEX(Reference!$C:$C,MATCH(VALUE(LEFT(B2404,(FIND("-",B2404,1)-1))),Reference!$B:$B,0)),INDEX(Reference!$C:$C,MATCH((LEFT(B2404,(FIND("-",B2404,1)-1))),Reference!$B:$B,0))),IFERROR(IF(FIND("-",B2404),"Asset Management",""),""))</f>
        <v>SBU/Human Resources</v>
      </c>
      <c r="N2404" s="14" t="str">
        <f>_xlfn.IFNA(INDEX(Reference!$M:$N,MATCH($C2404,Reference!$M:$M,0),2),"Exclude")</f>
        <v>Inventory</v>
      </c>
      <c r="O2404" s="14" t="str">
        <f>VLOOKUP(X2404,'Department Detail'!$A$2:$F$5229,5,FALSE)</f>
        <v>Business Services - Human Resources</v>
      </c>
      <c r="W2404" s="26"/>
      <c r="X2404">
        <v>5063</v>
      </c>
    </row>
    <row r="2405" spans="2:24" ht="15" thickBot="1" x14ac:dyDescent="0.35">
      <c r="B2405" s="57" t="s">
        <v>1067</v>
      </c>
      <c r="C2405" s="57" t="s">
        <v>234</v>
      </c>
      <c r="D2405" s="193">
        <v>86.526666666666671</v>
      </c>
      <c r="F2405" s="76">
        <f>IF(AND(LEFT($C2405,4)&lt;&gt;"8310")*OR(_xlfn.IFNA(MATCH(LEFT($B2405,8),Reference!$E:$E,0),0),(_xlfn.IFNA(MATCH(MID($B2405,5,4),Reference!$E:$E,0),0))),$D2405,)</f>
        <v>0</v>
      </c>
      <c r="G2405" s="76">
        <f t="shared" si="210"/>
        <v>0</v>
      </c>
      <c r="H2405" s="76">
        <f t="shared" si="211"/>
        <v>0</v>
      </c>
      <c r="I2405" s="194">
        <f>IF(AND(F2405=0,G2405=0,H2405=0,_xlfn.IFNA(MATCH(LEFT($B2405,8),Reference!$G:$G,0),0)),0,
IF(AND(F2405=0,G2405=0,H2405=0,_xlfn.IFNA(MATCH(LEFT($B2405,8),Reference!$H:$H,0),0)),$D2405,
IF(AND(F2405=0,G2405=0,H2405=0,_xlfn.IFNA(MATCH(LEFT($C2405,4),Reference!$H:$H,0),0)),$D2405,
IF((AND(F2405=0,G2405=0,H2405=0,(_xlfn.IFNA(MATCH(LEFT($B2405,4),Reference!$H:$H,0),0)))),$D2405,
IF(AND(F2405=0,G2405=0,H2405=0,_xlfn.IFNA(MATCH(MID($B2405,5,4),Reference!$H:$H,0),0),LEFT($C2405,4)&lt;&gt;"8865"),$D2405,0)))))</f>
        <v>86.526666666666671</v>
      </c>
      <c r="J2405" s="76">
        <f t="shared" si="212"/>
        <v>0</v>
      </c>
      <c r="K2405" s="76">
        <f t="shared" si="213"/>
        <v>86.526666666666671</v>
      </c>
      <c r="L2405" s="76">
        <f t="shared" si="214"/>
        <v>0</v>
      </c>
      <c r="M2405" s="14" t="str">
        <f>IFERROR(IFERROR(INDEX(Reference!$C:$C,MATCH(VALUE(LEFT(B2405,(FIND("-",B2405,1)-1))),Reference!$B:$B,0)),INDEX(Reference!$C:$C,MATCH((LEFT(B2405,(FIND("-",B2405,1)-1))),Reference!$B:$B,0))),IFERROR(IF(FIND("-",B2405),"Asset Management",""),""))</f>
        <v>SBU/Human Resources</v>
      </c>
      <c r="N2405" s="14" t="str">
        <f>_xlfn.IFNA(INDEX(Reference!$M:$N,MATCH($C2405,Reference!$M:$M,0),2),"Exclude")</f>
        <v>Nonlabor</v>
      </c>
      <c r="O2405" s="14" t="str">
        <f>VLOOKUP(X2405,'Department Detail'!$A$2:$F$5229,5,FALSE)</f>
        <v>Business Services - Human Resources</v>
      </c>
      <c r="W2405" s="26"/>
      <c r="X2405">
        <v>5063</v>
      </c>
    </row>
    <row r="2406" spans="2:24" ht="15" thickBot="1" x14ac:dyDescent="0.35">
      <c r="B2406" s="57" t="s">
        <v>1067</v>
      </c>
      <c r="C2406" s="57" t="s">
        <v>213</v>
      </c>
      <c r="D2406" s="193">
        <v>2878.1499999999996</v>
      </c>
      <c r="F2406" s="76">
        <f>IF(AND(LEFT($C2406,4)&lt;&gt;"8310")*OR(_xlfn.IFNA(MATCH(LEFT($B2406,8),Reference!$E:$E,0),0),(_xlfn.IFNA(MATCH(MID($B2406,5,4),Reference!$E:$E,0),0))),$D2406,)</f>
        <v>0</v>
      </c>
      <c r="G2406" s="76">
        <f t="shared" si="210"/>
        <v>0</v>
      </c>
      <c r="H2406" s="76">
        <f t="shared" si="211"/>
        <v>0</v>
      </c>
      <c r="I2406" s="194">
        <f>IF(AND(F2406=0,G2406=0,H2406=0,_xlfn.IFNA(MATCH(LEFT($B2406,8),Reference!$G:$G,0),0)),0,
IF(AND(F2406=0,G2406=0,H2406=0,_xlfn.IFNA(MATCH(LEFT($B2406,8),Reference!$H:$H,0),0)),$D2406,
IF(AND(F2406=0,G2406=0,H2406=0,_xlfn.IFNA(MATCH(LEFT($C2406,4),Reference!$H:$H,0),0)),$D2406,
IF((AND(F2406=0,G2406=0,H2406=0,(_xlfn.IFNA(MATCH(LEFT($B2406,4),Reference!$H:$H,0),0)))),$D2406,
IF(AND(F2406=0,G2406=0,H2406=0,_xlfn.IFNA(MATCH(MID($B2406,5,4),Reference!$H:$H,0),0),LEFT($C2406,4)&lt;&gt;"8865"),$D2406,0)))))</f>
        <v>2878.1499999999996</v>
      </c>
      <c r="J2406" s="76">
        <f t="shared" si="212"/>
        <v>0</v>
      </c>
      <c r="K2406" s="76">
        <f t="shared" si="213"/>
        <v>2878.1499999999996</v>
      </c>
      <c r="L2406" s="76">
        <f t="shared" si="214"/>
        <v>0</v>
      </c>
      <c r="M2406" s="14" t="str">
        <f>IFERROR(IFERROR(INDEX(Reference!$C:$C,MATCH(VALUE(LEFT(B2406,(FIND("-",B2406,1)-1))),Reference!$B:$B,0)),INDEX(Reference!$C:$C,MATCH((LEFT(B2406,(FIND("-",B2406,1)-1))),Reference!$B:$B,0))),IFERROR(IF(FIND("-",B2406),"Asset Management",""),""))</f>
        <v>SBU/Human Resources</v>
      </c>
      <c r="N2406" s="14" t="str">
        <f>_xlfn.IFNA(INDEX(Reference!$M:$N,MATCH($C2406,Reference!$M:$M,0),2),"Exclude")</f>
        <v>Nonlabor</v>
      </c>
      <c r="O2406" s="14" t="str">
        <f>VLOOKUP(X2406,'Department Detail'!$A$2:$F$5229,5,FALSE)</f>
        <v>Business Services - Human Resources</v>
      </c>
      <c r="W2406" s="26"/>
      <c r="X2406">
        <v>5063</v>
      </c>
    </row>
    <row r="2407" spans="2:24" ht="15" thickBot="1" x14ac:dyDescent="0.35">
      <c r="B2407" s="57" t="s">
        <v>1067</v>
      </c>
      <c r="C2407" s="57" t="s">
        <v>258</v>
      </c>
      <c r="D2407" s="193">
        <v>216.26</v>
      </c>
      <c r="F2407" s="76">
        <f>IF(AND(LEFT($C2407,4)&lt;&gt;"8310")*OR(_xlfn.IFNA(MATCH(LEFT($B2407,8),Reference!$E:$E,0),0),(_xlfn.IFNA(MATCH(MID($B2407,5,4),Reference!$E:$E,0),0))),$D2407,)</f>
        <v>0</v>
      </c>
      <c r="G2407" s="76">
        <f t="shared" si="210"/>
        <v>0</v>
      </c>
      <c r="H2407" s="76">
        <f t="shared" si="211"/>
        <v>0</v>
      </c>
      <c r="I2407" s="194">
        <f>IF(AND(F2407=0,G2407=0,H2407=0,_xlfn.IFNA(MATCH(LEFT($B2407,8),Reference!$G:$G,0),0)),0,
IF(AND(F2407=0,G2407=0,H2407=0,_xlfn.IFNA(MATCH(LEFT($B2407,8),Reference!$H:$H,0),0)),$D2407,
IF(AND(F2407=0,G2407=0,H2407=0,_xlfn.IFNA(MATCH(LEFT($C2407,4),Reference!$H:$H,0),0)),$D2407,
IF((AND(F2407=0,G2407=0,H2407=0,(_xlfn.IFNA(MATCH(LEFT($B2407,4),Reference!$H:$H,0),0)))),$D2407,
IF(AND(F2407=0,G2407=0,H2407=0,_xlfn.IFNA(MATCH(MID($B2407,5,4),Reference!$H:$H,0),0),LEFT($C2407,4)&lt;&gt;"8865"),$D2407,0)))))</f>
        <v>216.26</v>
      </c>
      <c r="J2407" s="76">
        <f t="shared" si="212"/>
        <v>0</v>
      </c>
      <c r="K2407" s="76">
        <f t="shared" si="213"/>
        <v>216.26</v>
      </c>
      <c r="L2407" s="76">
        <f t="shared" si="214"/>
        <v>0</v>
      </c>
      <c r="M2407" s="14" t="str">
        <f>IFERROR(IFERROR(INDEX(Reference!$C:$C,MATCH(VALUE(LEFT(B2407,(FIND("-",B2407,1)-1))),Reference!$B:$B,0)),INDEX(Reference!$C:$C,MATCH((LEFT(B2407,(FIND("-",B2407,1)-1))),Reference!$B:$B,0))),IFERROR(IF(FIND("-",B2407),"Asset Management",""),""))</f>
        <v>SBU/Human Resources</v>
      </c>
      <c r="N2407" s="14" t="str">
        <f>_xlfn.IFNA(INDEX(Reference!$M:$N,MATCH($C2407,Reference!$M:$M,0),2),"Exclude")</f>
        <v>Nonlabor</v>
      </c>
      <c r="O2407" s="14" t="str">
        <f>VLOOKUP(X2407,'Department Detail'!$A$2:$F$5229,5,FALSE)</f>
        <v>Business Services - Human Resources</v>
      </c>
      <c r="W2407" s="26"/>
      <c r="X2407">
        <v>5063</v>
      </c>
    </row>
    <row r="2408" spans="2:24" ht="15" thickBot="1" x14ac:dyDescent="0.35">
      <c r="B2408" s="57" t="s">
        <v>1067</v>
      </c>
      <c r="C2408" s="57" t="s">
        <v>260</v>
      </c>
      <c r="D2408" s="193">
        <v>-926.08333333333337</v>
      </c>
      <c r="F2408" s="76">
        <f>IF(AND(LEFT($C2408,4)&lt;&gt;"8310")*OR(_xlfn.IFNA(MATCH(LEFT($B2408,8),Reference!$E:$E,0),0),(_xlfn.IFNA(MATCH(MID($B2408,5,4),Reference!$E:$E,0),0))),$D2408,)</f>
        <v>0</v>
      </c>
      <c r="G2408" s="76">
        <f t="shared" si="210"/>
        <v>0</v>
      </c>
      <c r="H2408" s="76">
        <f t="shared" si="211"/>
        <v>0</v>
      </c>
      <c r="I2408" s="194">
        <f>IF(AND(F2408=0,G2408=0,H2408=0,_xlfn.IFNA(MATCH(LEFT($B2408,8),Reference!$G:$G,0),0)),0,
IF(AND(F2408=0,G2408=0,H2408=0,_xlfn.IFNA(MATCH(LEFT($B2408,8),Reference!$H:$H,0),0)),$D2408,
IF(AND(F2408=0,G2408=0,H2408=0,_xlfn.IFNA(MATCH(LEFT($C2408,4),Reference!$H:$H,0),0)),$D2408,
IF((AND(F2408=0,G2408=0,H2408=0,(_xlfn.IFNA(MATCH(LEFT($B2408,4),Reference!$H:$H,0),0)))),$D2408,
IF(AND(F2408=0,G2408=0,H2408=0,_xlfn.IFNA(MATCH(MID($B2408,5,4),Reference!$H:$H,0),0),LEFT($C2408,4)&lt;&gt;"8865"),$D2408,0)))))</f>
        <v>-926.08333333333337</v>
      </c>
      <c r="J2408" s="76">
        <f t="shared" si="212"/>
        <v>0</v>
      </c>
      <c r="K2408" s="76">
        <f t="shared" si="213"/>
        <v>-926.08333333333337</v>
      </c>
      <c r="L2408" s="76">
        <f t="shared" si="214"/>
        <v>0</v>
      </c>
      <c r="M2408" s="14" t="str">
        <f>IFERROR(IFERROR(INDEX(Reference!$C:$C,MATCH(VALUE(LEFT(B2408,(FIND("-",B2408,1)-1))),Reference!$B:$B,0)),INDEX(Reference!$C:$C,MATCH((LEFT(B2408,(FIND("-",B2408,1)-1))),Reference!$B:$B,0))),IFERROR(IF(FIND("-",B2408),"Asset Management",""),""))</f>
        <v>SBU/Human Resources</v>
      </c>
      <c r="N2408" s="14" t="str">
        <f>_xlfn.IFNA(INDEX(Reference!$M:$N,MATCH($C2408,Reference!$M:$M,0),2),"Exclude")</f>
        <v>Project Proceeds</v>
      </c>
      <c r="O2408" s="14" t="str">
        <f>VLOOKUP(X2408,'Department Detail'!$A$2:$F$5229,5,FALSE)</f>
        <v>Business Services - Human Resources</v>
      </c>
      <c r="W2408" s="26"/>
      <c r="X2408">
        <v>5063</v>
      </c>
    </row>
    <row r="2409" spans="2:24" ht="15" thickBot="1" x14ac:dyDescent="0.35">
      <c r="B2409" s="57" t="s">
        <v>1067</v>
      </c>
      <c r="C2409" s="57" t="s">
        <v>188</v>
      </c>
      <c r="D2409" s="193">
        <v>3956.48</v>
      </c>
      <c r="F2409" s="76">
        <f>IF(AND(LEFT($C2409,4)&lt;&gt;"8310")*OR(_xlfn.IFNA(MATCH(LEFT($B2409,8),Reference!$E:$E,0),0),(_xlfn.IFNA(MATCH(MID($B2409,5,4),Reference!$E:$E,0),0))),$D2409,)</f>
        <v>0</v>
      </c>
      <c r="G2409" s="76">
        <f t="shared" si="210"/>
        <v>0</v>
      </c>
      <c r="H2409" s="76">
        <f t="shared" si="211"/>
        <v>0</v>
      </c>
      <c r="I2409" s="194">
        <f>IF(AND(F2409=0,G2409=0,H2409=0,_xlfn.IFNA(MATCH(LEFT($B2409,8),Reference!$G:$G,0),0)),0,
IF(AND(F2409=0,G2409=0,H2409=0,_xlfn.IFNA(MATCH(LEFT($B2409,8),Reference!$H:$H,0),0)),$D2409,
IF(AND(F2409=0,G2409=0,H2409=0,_xlfn.IFNA(MATCH(LEFT($C2409,4),Reference!$H:$H,0),0)),$D2409,
IF((AND(F2409=0,G2409=0,H2409=0,(_xlfn.IFNA(MATCH(LEFT($B2409,4),Reference!$H:$H,0),0)))),$D2409,
IF(AND(F2409=0,G2409=0,H2409=0,_xlfn.IFNA(MATCH(MID($B2409,5,4),Reference!$H:$H,0),0),LEFT($C2409,4)&lt;&gt;"8865"),$D2409,0)))))</f>
        <v>3956.48</v>
      </c>
      <c r="J2409" s="76">
        <f t="shared" si="212"/>
        <v>0</v>
      </c>
      <c r="K2409" s="76">
        <f t="shared" si="213"/>
        <v>3956.48</v>
      </c>
      <c r="L2409" s="76">
        <f t="shared" si="214"/>
        <v>0</v>
      </c>
      <c r="M2409" s="14" t="str">
        <f>IFERROR(IFERROR(INDEX(Reference!$C:$C,MATCH(VALUE(LEFT(B2409,(FIND("-",B2409,1)-1))),Reference!$B:$B,0)),INDEX(Reference!$C:$C,MATCH((LEFT(B2409,(FIND("-",B2409,1)-1))),Reference!$B:$B,0))),IFERROR(IF(FIND("-",B2409),"Asset Management",""),""))</f>
        <v>SBU/Human Resources</v>
      </c>
      <c r="N2409" s="14" t="str">
        <f>_xlfn.IFNA(INDEX(Reference!$M:$N,MATCH($C2409,Reference!$M:$M,0),2),"Exclude")</f>
        <v>NonUnion Labor</v>
      </c>
      <c r="O2409" s="14" t="str">
        <f>VLOOKUP(X2409,'Department Detail'!$A$2:$F$5229,5,FALSE)</f>
        <v>Business Services - Human Resources</v>
      </c>
      <c r="W2409" s="26"/>
      <c r="X2409">
        <v>5063</v>
      </c>
    </row>
    <row r="2410" spans="2:24" ht="15" thickBot="1" x14ac:dyDescent="0.35">
      <c r="B2410" s="57" t="s">
        <v>1067</v>
      </c>
      <c r="C2410" s="57" t="s">
        <v>191</v>
      </c>
      <c r="D2410" s="193">
        <v>450.84</v>
      </c>
      <c r="F2410" s="76">
        <f>IF(AND(LEFT($C2410,4)&lt;&gt;"8310")*OR(_xlfn.IFNA(MATCH(LEFT($B2410,8),Reference!$E:$E,0),0),(_xlfn.IFNA(MATCH(MID($B2410,5,4),Reference!$E:$E,0),0))),$D2410,)</f>
        <v>0</v>
      </c>
      <c r="G2410" s="76">
        <f t="shared" si="210"/>
        <v>0</v>
      </c>
      <c r="H2410" s="76">
        <f t="shared" si="211"/>
        <v>0</v>
      </c>
      <c r="I2410" s="194">
        <f>IF(AND(F2410=0,G2410=0,H2410=0,_xlfn.IFNA(MATCH(LEFT($B2410,8),Reference!$G:$G,0),0)),0,
IF(AND(F2410=0,G2410=0,H2410=0,_xlfn.IFNA(MATCH(LEFT($B2410,8),Reference!$H:$H,0),0)),$D2410,
IF(AND(F2410=0,G2410=0,H2410=0,_xlfn.IFNA(MATCH(LEFT($C2410,4),Reference!$H:$H,0),0)),$D2410,
IF((AND(F2410=0,G2410=0,H2410=0,(_xlfn.IFNA(MATCH(LEFT($B2410,4),Reference!$H:$H,0),0)))),$D2410,
IF(AND(F2410=0,G2410=0,H2410=0,_xlfn.IFNA(MATCH(MID($B2410,5,4),Reference!$H:$H,0),0),LEFT($C2410,4)&lt;&gt;"8865"),$D2410,0)))))</f>
        <v>450.84</v>
      </c>
      <c r="J2410" s="76">
        <f t="shared" si="212"/>
        <v>0</v>
      </c>
      <c r="K2410" s="76">
        <f t="shared" si="213"/>
        <v>450.84</v>
      </c>
      <c r="L2410" s="76">
        <f t="shared" si="214"/>
        <v>0</v>
      </c>
      <c r="M2410" s="14" t="str">
        <f>IFERROR(IFERROR(INDEX(Reference!$C:$C,MATCH(VALUE(LEFT(B2410,(FIND("-",B2410,1)-1))),Reference!$B:$B,0)),INDEX(Reference!$C:$C,MATCH((LEFT(B2410,(FIND("-",B2410,1)-1))),Reference!$B:$B,0))),IFERROR(IF(FIND("-",B2410),"Asset Management",""),""))</f>
        <v>SBU/Human Resources</v>
      </c>
      <c r="N2410" s="14" t="str">
        <f>_xlfn.IFNA(INDEX(Reference!$M:$N,MATCH($C2410,Reference!$M:$M,0),2),"Exclude")</f>
        <v>Union Labor</v>
      </c>
      <c r="O2410" s="14" t="str">
        <f>VLOOKUP(X2410,'Department Detail'!$A$2:$F$5229,5,FALSE)</f>
        <v>Business Services - Human Resources</v>
      </c>
      <c r="W2410" s="26"/>
      <c r="X2410">
        <v>5063</v>
      </c>
    </row>
    <row r="2411" spans="2:24" ht="15" thickBot="1" x14ac:dyDescent="0.35">
      <c r="B2411" s="57" t="s">
        <v>1068</v>
      </c>
      <c r="C2411" s="57" t="s">
        <v>225</v>
      </c>
      <c r="D2411" s="193">
        <v>331998.92</v>
      </c>
      <c r="F2411" s="76">
        <f>IF(AND(LEFT($C2411,4)&lt;&gt;"8310")*OR(_xlfn.IFNA(MATCH(LEFT($B2411,8),Reference!$E:$E,0),0),(_xlfn.IFNA(MATCH(MID($B2411,5,4),Reference!$E:$E,0),0))),$D2411,)</f>
        <v>331998.92</v>
      </c>
      <c r="G2411" s="76">
        <f t="shared" si="210"/>
        <v>0</v>
      </c>
      <c r="H2411" s="76">
        <f t="shared" si="211"/>
        <v>0</v>
      </c>
      <c r="I2411" s="194">
        <f>IF(AND(F2411=0,G2411=0,H2411=0,_xlfn.IFNA(MATCH(LEFT($B2411,8),Reference!$G:$G,0),0)),0,
IF(AND(F2411=0,G2411=0,H2411=0,_xlfn.IFNA(MATCH(LEFT($B2411,8),Reference!$H:$H,0),0)),$D2411,
IF(AND(F2411=0,G2411=0,H2411=0,_xlfn.IFNA(MATCH(LEFT($C2411,4),Reference!$H:$H,0),0)),$D2411,
IF((AND(F2411=0,G2411=0,H2411=0,(_xlfn.IFNA(MATCH(LEFT($B2411,4),Reference!$H:$H,0),0)))),$D2411,
IF(AND(F2411=0,G2411=0,H2411=0,_xlfn.IFNA(MATCH(MID($B2411,5,4),Reference!$H:$H,0),0),LEFT($C2411,4)&lt;&gt;"8865"),$D2411,0)))))</f>
        <v>0</v>
      </c>
      <c r="J2411" s="76">
        <f t="shared" si="212"/>
        <v>0</v>
      </c>
      <c r="K2411" s="76">
        <f t="shared" si="213"/>
        <v>331998.92</v>
      </c>
      <c r="L2411" s="76">
        <f t="shared" si="214"/>
        <v>0</v>
      </c>
      <c r="M2411" s="14" t="str">
        <f>IFERROR(IFERROR(INDEX(Reference!$C:$C,MATCH(VALUE(LEFT(B2411,(FIND("-",B2411,1)-1))),Reference!$B:$B,0)),INDEX(Reference!$C:$C,MATCH((LEFT(B2411,(FIND("-",B2411,1)-1))),Reference!$B:$B,0))),IFERROR(IF(FIND("-",B2411),"Asset Management",""),""))</f>
        <v>SBU/Human Resources</v>
      </c>
      <c r="N2411" s="14" t="str">
        <f>_xlfn.IFNA(INDEX(Reference!$M:$N,MATCH($C2411,Reference!$M:$M,0),2),"Exclude")</f>
        <v>Exclude</v>
      </c>
      <c r="O2411" s="14" t="str">
        <f>VLOOKUP(X2411,'Department Detail'!$A$2:$F$5229,5,FALSE)</f>
        <v>Business Services - Human Resources</v>
      </c>
      <c r="W2411" s="26"/>
      <c r="X2411">
        <v>5063</v>
      </c>
    </row>
    <row r="2412" spans="2:24" ht="15" thickBot="1" x14ac:dyDescent="0.35">
      <c r="B2412" s="57" t="s">
        <v>1068</v>
      </c>
      <c r="C2412" s="57" t="s">
        <v>260</v>
      </c>
      <c r="D2412" s="193">
        <v>-3729.96</v>
      </c>
      <c r="F2412" s="76">
        <f>IF(AND(LEFT($C2412,4)&lt;&gt;"8310")*OR(_xlfn.IFNA(MATCH(LEFT($B2412,8),Reference!$E:$E,0),0),(_xlfn.IFNA(MATCH(MID($B2412,5,4),Reference!$E:$E,0),0))),$D2412,)</f>
        <v>-3729.96</v>
      </c>
      <c r="G2412" s="76">
        <f t="shared" si="210"/>
        <v>0</v>
      </c>
      <c r="H2412" s="76">
        <f t="shared" si="211"/>
        <v>0</v>
      </c>
      <c r="I2412" s="194">
        <f>IF(AND(F2412=0,G2412=0,H2412=0,_xlfn.IFNA(MATCH(LEFT($B2412,8),Reference!$G:$G,0),0)),0,
IF(AND(F2412=0,G2412=0,H2412=0,_xlfn.IFNA(MATCH(LEFT($B2412,8),Reference!$H:$H,0),0)),$D2412,
IF(AND(F2412=0,G2412=0,H2412=0,_xlfn.IFNA(MATCH(LEFT($C2412,4),Reference!$H:$H,0),0)),$D2412,
IF((AND(F2412=0,G2412=0,H2412=0,(_xlfn.IFNA(MATCH(LEFT($B2412,4),Reference!$H:$H,0),0)))),$D2412,
IF(AND(F2412=0,G2412=0,H2412=0,_xlfn.IFNA(MATCH(MID($B2412,5,4),Reference!$H:$H,0),0),LEFT($C2412,4)&lt;&gt;"8865"),$D2412,0)))))</f>
        <v>0</v>
      </c>
      <c r="J2412" s="76">
        <f t="shared" si="212"/>
        <v>0</v>
      </c>
      <c r="K2412" s="76">
        <f t="shared" si="213"/>
        <v>-3729.96</v>
      </c>
      <c r="L2412" s="76">
        <f t="shared" si="214"/>
        <v>0</v>
      </c>
      <c r="M2412" s="14" t="str">
        <f>IFERROR(IFERROR(INDEX(Reference!$C:$C,MATCH(VALUE(LEFT(B2412,(FIND("-",B2412,1)-1))),Reference!$B:$B,0)),INDEX(Reference!$C:$C,MATCH((LEFT(B2412,(FIND("-",B2412,1)-1))),Reference!$B:$B,0))),IFERROR(IF(FIND("-",B2412),"Asset Management",""),""))</f>
        <v>SBU/Human Resources</v>
      </c>
      <c r="N2412" s="14" t="str">
        <f>_xlfn.IFNA(INDEX(Reference!$M:$N,MATCH($C2412,Reference!$M:$M,0),2),"Exclude")</f>
        <v>Project Proceeds</v>
      </c>
      <c r="O2412" s="14" t="str">
        <f>VLOOKUP(X2412,'Department Detail'!$A$2:$F$5229,5,FALSE)</f>
        <v>Business Services - Human Resources</v>
      </c>
      <c r="W2412" s="26"/>
      <c r="X2412">
        <v>5063</v>
      </c>
    </row>
    <row r="2413" spans="2:24" ht="15" thickBot="1" x14ac:dyDescent="0.35">
      <c r="B2413" s="57" t="s">
        <v>1069</v>
      </c>
      <c r="C2413" s="57" t="s">
        <v>225</v>
      </c>
      <c r="D2413" s="193">
        <v>175202.13</v>
      </c>
      <c r="F2413" s="76">
        <f>IF(AND(LEFT($C2413,4)&lt;&gt;"8310")*OR(_xlfn.IFNA(MATCH(LEFT($B2413,8),Reference!$E:$E,0),0),(_xlfn.IFNA(MATCH(MID($B2413,5,4),Reference!$E:$E,0),0))),$D2413,)</f>
        <v>175202.13</v>
      </c>
      <c r="G2413" s="76">
        <f t="shared" si="210"/>
        <v>0</v>
      </c>
      <c r="H2413" s="76">
        <f t="shared" si="211"/>
        <v>0</v>
      </c>
      <c r="I2413" s="194">
        <f>IF(AND(F2413=0,G2413=0,H2413=0,_xlfn.IFNA(MATCH(LEFT($B2413,8),Reference!$G:$G,0),0)),0,
IF(AND(F2413=0,G2413=0,H2413=0,_xlfn.IFNA(MATCH(LEFT($B2413,8),Reference!$H:$H,0),0)),$D2413,
IF(AND(F2413=0,G2413=0,H2413=0,_xlfn.IFNA(MATCH(LEFT($C2413,4),Reference!$H:$H,0),0)),$D2413,
IF((AND(F2413=0,G2413=0,H2413=0,(_xlfn.IFNA(MATCH(LEFT($B2413,4),Reference!$H:$H,0),0)))),$D2413,
IF(AND(F2413=0,G2413=0,H2413=0,_xlfn.IFNA(MATCH(MID($B2413,5,4),Reference!$H:$H,0),0),LEFT($C2413,4)&lt;&gt;"8865"),$D2413,0)))))</f>
        <v>0</v>
      </c>
      <c r="J2413" s="76">
        <f t="shared" si="212"/>
        <v>0</v>
      </c>
      <c r="K2413" s="76">
        <f t="shared" si="213"/>
        <v>175202.13</v>
      </c>
      <c r="L2413" s="76">
        <f t="shared" si="214"/>
        <v>0</v>
      </c>
      <c r="M2413" s="14" t="str">
        <f>IFERROR(IFERROR(INDEX(Reference!$C:$C,MATCH(VALUE(LEFT(B2413,(FIND("-",B2413,1)-1))),Reference!$B:$B,0)),INDEX(Reference!$C:$C,MATCH((LEFT(B2413,(FIND("-",B2413,1)-1))),Reference!$B:$B,0))),IFERROR(IF(FIND("-",B2413),"Asset Management",""),""))</f>
        <v>SBU/Human Resources</v>
      </c>
      <c r="N2413" s="14" t="str">
        <f>_xlfn.IFNA(INDEX(Reference!$M:$N,MATCH($C2413,Reference!$M:$M,0),2),"Exclude")</f>
        <v>Exclude</v>
      </c>
      <c r="O2413" s="14" t="str">
        <f>VLOOKUP(X2413,'Department Detail'!$A$2:$F$5229,5,FALSE)</f>
        <v>Business Services - Human Resources</v>
      </c>
      <c r="W2413" s="26"/>
      <c r="X2413">
        <v>5063</v>
      </c>
    </row>
    <row r="2414" spans="2:24" ht="15" thickBot="1" x14ac:dyDescent="0.35">
      <c r="B2414" s="57" t="s">
        <v>1070</v>
      </c>
      <c r="C2414" s="57" t="s">
        <v>259</v>
      </c>
      <c r="D2414" s="193">
        <v>14447.25</v>
      </c>
      <c r="F2414" s="76">
        <f>IF(AND(LEFT($C2414,4)&lt;&gt;"8310")*OR(_xlfn.IFNA(MATCH(LEFT($B2414,8),Reference!$E:$E,0),0),(_xlfn.IFNA(MATCH(MID($B2414,5,4),Reference!$E:$E,0),0))),$D2414,)</f>
        <v>14447.25</v>
      </c>
      <c r="G2414" s="76">
        <f t="shared" si="210"/>
        <v>0</v>
      </c>
      <c r="H2414" s="76">
        <f t="shared" si="211"/>
        <v>0</v>
      </c>
      <c r="I2414" s="194">
        <f>IF(AND(F2414=0,G2414=0,H2414=0,_xlfn.IFNA(MATCH(LEFT($B2414,8),Reference!$G:$G,0),0)),0,
IF(AND(F2414=0,G2414=0,H2414=0,_xlfn.IFNA(MATCH(LEFT($B2414,8),Reference!$H:$H,0),0)),$D2414,
IF(AND(F2414=0,G2414=0,H2414=0,_xlfn.IFNA(MATCH(LEFT($C2414,4),Reference!$H:$H,0),0)),$D2414,
IF((AND(F2414=0,G2414=0,H2414=0,(_xlfn.IFNA(MATCH(LEFT($B2414,4),Reference!$H:$H,0),0)))),$D2414,
IF(AND(F2414=0,G2414=0,H2414=0,_xlfn.IFNA(MATCH(MID($B2414,5,4),Reference!$H:$H,0),0),LEFT($C2414,4)&lt;&gt;"8865"),$D2414,0)))))</f>
        <v>0</v>
      </c>
      <c r="J2414" s="76">
        <f t="shared" si="212"/>
        <v>0</v>
      </c>
      <c r="K2414" s="76">
        <f t="shared" si="213"/>
        <v>14447.25</v>
      </c>
      <c r="L2414" s="76">
        <f t="shared" si="214"/>
        <v>0</v>
      </c>
      <c r="M2414" s="14" t="str">
        <f>IFERROR(IFERROR(INDEX(Reference!$C:$C,MATCH(VALUE(LEFT(B2414,(FIND("-",B2414,1)-1))),Reference!$B:$B,0)),INDEX(Reference!$C:$C,MATCH((LEFT(B2414,(FIND("-",B2414,1)-1))),Reference!$B:$B,0))),IFERROR(IF(FIND("-",B2414),"Asset Management",""),""))</f>
        <v>SBU/Human Resources</v>
      </c>
      <c r="N2414" s="14" t="str">
        <f>_xlfn.IFNA(INDEX(Reference!$M:$N,MATCH($C2414,Reference!$M:$M,0),2),"Exclude")</f>
        <v>Exclude</v>
      </c>
      <c r="O2414" s="14" t="str">
        <f>VLOOKUP(X2414,'Department Detail'!$A$2:$F$5229,5,FALSE)</f>
        <v>Business Services - Human Resources</v>
      </c>
      <c r="W2414" s="26"/>
      <c r="X2414">
        <v>5063</v>
      </c>
    </row>
    <row r="2415" spans="2:24" ht="15" thickBot="1" x14ac:dyDescent="0.35">
      <c r="B2415" s="57" t="s">
        <v>1070</v>
      </c>
      <c r="C2415" s="57" t="s">
        <v>261</v>
      </c>
      <c r="D2415" s="193">
        <v>5798392.0099999998</v>
      </c>
      <c r="F2415" s="76">
        <f>IF(AND(LEFT($C2415,4)&lt;&gt;"8310")*OR(_xlfn.IFNA(MATCH(LEFT($B2415,8),Reference!$E:$E,0),0),(_xlfn.IFNA(MATCH(MID($B2415,5,4),Reference!$E:$E,0),0))),$D2415,)</f>
        <v>5798392.0099999998</v>
      </c>
      <c r="G2415" s="76">
        <f t="shared" si="210"/>
        <v>0</v>
      </c>
      <c r="H2415" s="76">
        <f t="shared" si="211"/>
        <v>0</v>
      </c>
      <c r="I2415" s="194">
        <f>IF(AND(F2415=0,G2415=0,H2415=0,_xlfn.IFNA(MATCH(LEFT($B2415,8),Reference!$G:$G,0),0)),0,
IF(AND(F2415=0,G2415=0,H2415=0,_xlfn.IFNA(MATCH(LEFT($B2415,8),Reference!$H:$H,0),0)),$D2415,
IF(AND(F2415=0,G2415=0,H2415=0,_xlfn.IFNA(MATCH(LEFT($C2415,4),Reference!$H:$H,0),0)),$D2415,
IF((AND(F2415=0,G2415=0,H2415=0,(_xlfn.IFNA(MATCH(LEFT($B2415,4),Reference!$H:$H,0),0)))),$D2415,
IF(AND(F2415=0,G2415=0,H2415=0,_xlfn.IFNA(MATCH(MID($B2415,5,4),Reference!$H:$H,0),0),LEFT($C2415,4)&lt;&gt;"8865"),$D2415,0)))))</f>
        <v>0</v>
      </c>
      <c r="J2415" s="76">
        <f t="shared" si="212"/>
        <v>0</v>
      </c>
      <c r="K2415" s="76">
        <f t="shared" si="213"/>
        <v>5798392.0099999998</v>
      </c>
      <c r="L2415" s="76">
        <f t="shared" si="214"/>
        <v>0</v>
      </c>
      <c r="M2415" s="14" t="str">
        <f>IFERROR(IFERROR(INDEX(Reference!$C:$C,MATCH(VALUE(LEFT(B2415,(FIND("-",B2415,1)-1))),Reference!$B:$B,0)),INDEX(Reference!$C:$C,MATCH((LEFT(B2415,(FIND("-",B2415,1)-1))),Reference!$B:$B,0))),IFERROR(IF(FIND("-",B2415),"Asset Management",""),""))</f>
        <v>SBU/Human Resources</v>
      </c>
      <c r="N2415" s="14" t="str">
        <f>_xlfn.IFNA(INDEX(Reference!$M:$N,MATCH($C2415,Reference!$M:$M,0),2),"Exclude")</f>
        <v>Exclude</v>
      </c>
      <c r="O2415" s="14" t="str">
        <f>VLOOKUP(X2415,'Department Detail'!$A$2:$F$5229,5,FALSE)</f>
        <v>Business Services - Human Resources</v>
      </c>
      <c r="W2415" s="26"/>
      <c r="X2415">
        <v>5063</v>
      </c>
    </row>
    <row r="2416" spans="2:24" ht="15" thickBot="1" x14ac:dyDescent="0.35">
      <c r="B2416" s="57" t="s">
        <v>1070</v>
      </c>
      <c r="C2416" s="57" t="s">
        <v>311</v>
      </c>
      <c r="D2416" s="193">
        <v>18600</v>
      </c>
      <c r="F2416" s="76">
        <f>IF(AND(LEFT($C2416,4)&lt;&gt;"8310")*OR(_xlfn.IFNA(MATCH(LEFT($B2416,8),Reference!$E:$E,0),0),(_xlfn.IFNA(MATCH(MID($B2416,5,4),Reference!$E:$E,0),0))),$D2416,)</f>
        <v>18600</v>
      </c>
      <c r="G2416" s="76">
        <f t="shared" si="210"/>
        <v>0</v>
      </c>
      <c r="H2416" s="76">
        <f t="shared" si="211"/>
        <v>0</v>
      </c>
      <c r="I2416" s="194">
        <f>IF(AND(F2416=0,G2416=0,H2416=0,_xlfn.IFNA(MATCH(LEFT($B2416,8),Reference!$G:$G,0),0)),0,
IF(AND(F2416=0,G2416=0,H2416=0,_xlfn.IFNA(MATCH(LEFT($B2416,8),Reference!$H:$H,0),0)),$D2416,
IF(AND(F2416=0,G2416=0,H2416=0,_xlfn.IFNA(MATCH(LEFT($C2416,4),Reference!$H:$H,0),0)),$D2416,
IF((AND(F2416=0,G2416=0,H2416=0,(_xlfn.IFNA(MATCH(LEFT($B2416,4),Reference!$H:$H,0),0)))),$D2416,
IF(AND(F2416=0,G2416=0,H2416=0,_xlfn.IFNA(MATCH(MID($B2416,5,4),Reference!$H:$H,0),0),LEFT($C2416,4)&lt;&gt;"8865"),$D2416,0)))))</f>
        <v>0</v>
      </c>
      <c r="J2416" s="76">
        <f t="shared" si="212"/>
        <v>0</v>
      </c>
      <c r="K2416" s="76">
        <f t="shared" si="213"/>
        <v>18600</v>
      </c>
      <c r="L2416" s="76">
        <f t="shared" si="214"/>
        <v>0</v>
      </c>
      <c r="M2416" s="14" t="str">
        <f>IFERROR(IFERROR(INDEX(Reference!$C:$C,MATCH(VALUE(LEFT(B2416,(FIND("-",B2416,1)-1))),Reference!$B:$B,0)),INDEX(Reference!$C:$C,MATCH((LEFT(B2416,(FIND("-",B2416,1)-1))),Reference!$B:$B,0))),IFERROR(IF(FIND("-",B2416),"Asset Management",""),""))</f>
        <v>SBU/Human Resources</v>
      </c>
      <c r="N2416" s="14" t="str">
        <f>_xlfn.IFNA(INDEX(Reference!$M:$N,MATCH($C2416,Reference!$M:$M,0),2),"Exclude")</f>
        <v>Exclude</v>
      </c>
      <c r="O2416" s="14" t="str">
        <f>VLOOKUP(X2416,'Department Detail'!$A$2:$F$5229,5,FALSE)</f>
        <v>Business Services - Human Resources</v>
      </c>
      <c r="W2416" s="26"/>
      <c r="X2416">
        <v>5063</v>
      </c>
    </row>
    <row r="2417" spans="2:24" ht="15" thickBot="1" x14ac:dyDescent="0.35">
      <c r="B2417" s="57" t="s">
        <v>1070</v>
      </c>
      <c r="C2417" s="57" t="s">
        <v>260</v>
      </c>
      <c r="D2417" s="193">
        <v>-316.38</v>
      </c>
      <c r="F2417" s="76">
        <f>IF(AND(LEFT($C2417,4)&lt;&gt;"8310")*OR(_xlfn.IFNA(MATCH(LEFT($B2417,8),Reference!$E:$E,0),0),(_xlfn.IFNA(MATCH(MID($B2417,5,4),Reference!$E:$E,0),0))),$D2417,)</f>
        <v>-316.38</v>
      </c>
      <c r="G2417" s="76">
        <f t="shared" si="210"/>
        <v>0</v>
      </c>
      <c r="H2417" s="76">
        <f t="shared" si="211"/>
        <v>0</v>
      </c>
      <c r="I2417" s="194">
        <f>IF(AND(F2417=0,G2417=0,H2417=0,_xlfn.IFNA(MATCH(LEFT($B2417,8),Reference!$G:$G,0),0)),0,
IF(AND(F2417=0,G2417=0,H2417=0,_xlfn.IFNA(MATCH(LEFT($B2417,8),Reference!$H:$H,0),0)),$D2417,
IF(AND(F2417=0,G2417=0,H2417=0,_xlfn.IFNA(MATCH(LEFT($C2417,4),Reference!$H:$H,0),0)),$D2417,
IF((AND(F2417=0,G2417=0,H2417=0,(_xlfn.IFNA(MATCH(LEFT($B2417,4),Reference!$H:$H,0),0)))),$D2417,
IF(AND(F2417=0,G2417=0,H2417=0,_xlfn.IFNA(MATCH(MID($B2417,5,4),Reference!$H:$H,0),0),LEFT($C2417,4)&lt;&gt;"8865"),$D2417,0)))))</f>
        <v>0</v>
      </c>
      <c r="J2417" s="76">
        <f t="shared" si="212"/>
        <v>0</v>
      </c>
      <c r="K2417" s="76">
        <f t="shared" si="213"/>
        <v>-316.38</v>
      </c>
      <c r="L2417" s="76">
        <f t="shared" si="214"/>
        <v>0</v>
      </c>
      <c r="M2417" s="14" t="str">
        <f>IFERROR(IFERROR(INDEX(Reference!$C:$C,MATCH(VALUE(LEFT(B2417,(FIND("-",B2417,1)-1))),Reference!$B:$B,0)),INDEX(Reference!$C:$C,MATCH((LEFT(B2417,(FIND("-",B2417,1)-1))),Reference!$B:$B,0))),IFERROR(IF(FIND("-",B2417),"Asset Management",""),""))</f>
        <v>SBU/Human Resources</v>
      </c>
      <c r="N2417" s="14" t="str">
        <f>_xlfn.IFNA(INDEX(Reference!$M:$N,MATCH($C2417,Reference!$M:$M,0),2),"Exclude")</f>
        <v>Project Proceeds</v>
      </c>
      <c r="O2417" s="14" t="str">
        <f>VLOOKUP(X2417,'Department Detail'!$A$2:$F$5229,5,FALSE)</f>
        <v>Business Services - Human Resources</v>
      </c>
      <c r="W2417" s="26"/>
      <c r="X2417">
        <v>5063</v>
      </c>
    </row>
    <row r="2418" spans="2:24" ht="15" thickBot="1" x14ac:dyDescent="0.35">
      <c r="B2418" s="57" t="s">
        <v>1071</v>
      </c>
      <c r="C2418" s="57" t="s">
        <v>261</v>
      </c>
      <c r="D2418" s="193">
        <v>1523953.3900000001</v>
      </c>
      <c r="F2418" s="76">
        <f>IF(AND(LEFT($C2418,4)&lt;&gt;"8310")*OR(_xlfn.IFNA(MATCH(LEFT($B2418,8),Reference!$E:$E,0),0),(_xlfn.IFNA(MATCH(MID($B2418,5,4),Reference!$E:$E,0),0))),$D2418,)</f>
        <v>1523953.3900000001</v>
      </c>
      <c r="G2418" s="76">
        <f t="shared" si="210"/>
        <v>0</v>
      </c>
      <c r="H2418" s="76">
        <f t="shared" si="211"/>
        <v>0</v>
      </c>
      <c r="I2418" s="194">
        <f>IF(AND(F2418=0,G2418=0,H2418=0,_xlfn.IFNA(MATCH(LEFT($B2418,8),Reference!$G:$G,0),0)),0,
IF(AND(F2418=0,G2418=0,H2418=0,_xlfn.IFNA(MATCH(LEFT($B2418,8),Reference!$H:$H,0),0)),$D2418,
IF(AND(F2418=0,G2418=0,H2418=0,_xlfn.IFNA(MATCH(LEFT($C2418,4),Reference!$H:$H,0),0)),$D2418,
IF((AND(F2418=0,G2418=0,H2418=0,(_xlfn.IFNA(MATCH(LEFT($B2418,4),Reference!$H:$H,0),0)))),$D2418,
IF(AND(F2418=0,G2418=0,H2418=0,_xlfn.IFNA(MATCH(MID($B2418,5,4),Reference!$H:$H,0),0),LEFT($C2418,4)&lt;&gt;"8865"),$D2418,0)))))</f>
        <v>0</v>
      </c>
      <c r="J2418" s="76">
        <f t="shared" si="212"/>
        <v>0</v>
      </c>
      <c r="K2418" s="76">
        <f t="shared" si="213"/>
        <v>1523953.3900000001</v>
      </c>
      <c r="L2418" s="76">
        <f t="shared" si="214"/>
        <v>0</v>
      </c>
      <c r="M2418" s="14" t="str">
        <f>IFERROR(IFERROR(INDEX(Reference!$C:$C,MATCH(VALUE(LEFT(B2418,(FIND("-",B2418,1)-1))),Reference!$B:$B,0)),INDEX(Reference!$C:$C,MATCH((LEFT(B2418,(FIND("-",B2418,1)-1))),Reference!$B:$B,0))),IFERROR(IF(FIND("-",B2418),"Asset Management",""),""))</f>
        <v>SBU/Human Resources</v>
      </c>
      <c r="N2418" s="14" t="str">
        <f>_xlfn.IFNA(INDEX(Reference!$M:$N,MATCH($C2418,Reference!$M:$M,0),2),"Exclude")</f>
        <v>Exclude</v>
      </c>
      <c r="O2418" s="14" t="str">
        <f>VLOOKUP(X2418,'Department Detail'!$A$2:$F$5229,5,FALSE)</f>
        <v>Business Services - Human Resources</v>
      </c>
      <c r="W2418" s="26"/>
      <c r="X2418">
        <v>5063</v>
      </c>
    </row>
    <row r="2419" spans="2:24" ht="15" thickBot="1" x14ac:dyDescent="0.35">
      <c r="B2419" s="57" t="s">
        <v>1071</v>
      </c>
      <c r="C2419" s="57" t="s">
        <v>260</v>
      </c>
      <c r="D2419" s="193">
        <v>-1160767</v>
      </c>
      <c r="F2419" s="76">
        <f>IF(AND(LEFT($C2419,4)&lt;&gt;"8310")*OR(_xlfn.IFNA(MATCH(LEFT($B2419,8),Reference!$E:$E,0),0),(_xlfn.IFNA(MATCH(MID($B2419,5,4),Reference!$E:$E,0),0))),$D2419,)</f>
        <v>-1160767</v>
      </c>
      <c r="G2419" s="76">
        <f t="shared" si="210"/>
        <v>0</v>
      </c>
      <c r="H2419" s="76">
        <f t="shared" si="211"/>
        <v>0</v>
      </c>
      <c r="I2419" s="194">
        <f>IF(AND(F2419=0,G2419=0,H2419=0,_xlfn.IFNA(MATCH(LEFT($B2419,8),Reference!$G:$G,0),0)),0,
IF(AND(F2419=0,G2419=0,H2419=0,_xlfn.IFNA(MATCH(LEFT($B2419,8),Reference!$H:$H,0),0)),$D2419,
IF(AND(F2419=0,G2419=0,H2419=0,_xlfn.IFNA(MATCH(LEFT($C2419,4),Reference!$H:$H,0),0)),$D2419,
IF((AND(F2419=0,G2419=0,H2419=0,(_xlfn.IFNA(MATCH(LEFT($B2419,4),Reference!$H:$H,0),0)))),$D2419,
IF(AND(F2419=0,G2419=0,H2419=0,_xlfn.IFNA(MATCH(MID($B2419,5,4),Reference!$H:$H,0),0),LEFT($C2419,4)&lt;&gt;"8865"),$D2419,0)))))</f>
        <v>0</v>
      </c>
      <c r="J2419" s="76">
        <f t="shared" si="212"/>
        <v>0</v>
      </c>
      <c r="K2419" s="76">
        <f t="shared" si="213"/>
        <v>-1160767</v>
      </c>
      <c r="L2419" s="76">
        <f t="shared" si="214"/>
        <v>0</v>
      </c>
      <c r="M2419" s="14" t="str">
        <f>IFERROR(IFERROR(INDEX(Reference!$C:$C,MATCH(VALUE(LEFT(B2419,(FIND("-",B2419,1)-1))),Reference!$B:$B,0)),INDEX(Reference!$C:$C,MATCH((LEFT(B2419,(FIND("-",B2419,1)-1))),Reference!$B:$B,0))),IFERROR(IF(FIND("-",B2419),"Asset Management",""),""))</f>
        <v>SBU/Human Resources</v>
      </c>
      <c r="N2419" s="14" t="str">
        <f>_xlfn.IFNA(INDEX(Reference!$M:$N,MATCH($C2419,Reference!$M:$M,0),2),"Exclude")</f>
        <v>Project Proceeds</v>
      </c>
      <c r="O2419" s="14" t="str">
        <f>VLOOKUP(X2419,'Department Detail'!$A$2:$F$5229,5,FALSE)</f>
        <v>Business Services - Human Resources</v>
      </c>
      <c r="W2419" s="26"/>
      <c r="X2419">
        <v>5063</v>
      </c>
    </row>
    <row r="2420" spans="2:24" ht="15" thickBot="1" x14ac:dyDescent="0.35">
      <c r="B2420" s="57" t="s">
        <v>1072</v>
      </c>
      <c r="C2420" s="57" t="s">
        <v>330</v>
      </c>
      <c r="D2420" s="193">
        <v>-1949123.6099999999</v>
      </c>
      <c r="F2420" s="76">
        <f>IF(AND(LEFT($C2420,4)&lt;&gt;"8310")*OR(_xlfn.IFNA(MATCH(LEFT($B2420,8),Reference!$E:$E,0),0),(_xlfn.IFNA(MATCH(MID($B2420,5,4),Reference!$E:$E,0),0))),$D2420,)</f>
        <v>-1949123.6099999999</v>
      </c>
      <c r="G2420" s="76">
        <f t="shared" si="210"/>
        <v>0</v>
      </c>
      <c r="H2420" s="76">
        <f t="shared" si="211"/>
        <v>0</v>
      </c>
      <c r="I2420" s="194">
        <f>IF(AND(F2420=0,G2420=0,H2420=0,_xlfn.IFNA(MATCH(LEFT($B2420,8),Reference!$G:$G,0),0)),0,
IF(AND(F2420=0,G2420=0,H2420=0,_xlfn.IFNA(MATCH(LEFT($B2420,8),Reference!$H:$H,0),0)),$D2420,
IF(AND(F2420=0,G2420=0,H2420=0,_xlfn.IFNA(MATCH(LEFT($C2420,4),Reference!$H:$H,0),0)),$D2420,
IF((AND(F2420=0,G2420=0,H2420=0,(_xlfn.IFNA(MATCH(LEFT($B2420,4),Reference!$H:$H,0),0)))),$D2420,
IF(AND(F2420=0,G2420=0,H2420=0,_xlfn.IFNA(MATCH(MID($B2420,5,4),Reference!$H:$H,0),0),LEFT($C2420,4)&lt;&gt;"8865"),$D2420,0)))))</f>
        <v>0</v>
      </c>
      <c r="J2420" s="76">
        <f t="shared" si="212"/>
        <v>0</v>
      </c>
      <c r="K2420" s="76">
        <f t="shared" si="213"/>
        <v>-1949123.6099999999</v>
      </c>
      <c r="L2420" s="76">
        <f t="shared" si="214"/>
        <v>0</v>
      </c>
      <c r="M2420" s="14" t="str">
        <f>IFERROR(IFERROR(INDEX(Reference!$C:$C,MATCH(VALUE(LEFT(B2420,(FIND("-",B2420,1)-1))),Reference!$B:$B,0)),INDEX(Reference!$C:$C,MATCH((LEFT(B2420,(FIND("-",B2420,1)-1))),Reference!$B:$B,0))),IFERROR(IF(FIND("-",B2420),"Asset Management",""),""))</f>
        <v>SBU/Human Resources</v>
      </c>
      <c r="N2420" s="14" t="str">
        <f>_xlfn.IFNA(INDEX(Reference!$M:$N,MATCH($C2420,Reference!$M:$M,0),2),"Exclude")</f>
        <v>Exclude</v>
      </c>
      <c r="O2420" s="14" t="str">
        <f>VLOOKUP(X2420,'Department Detail'!$A$2:$F$5229,5,FALSE)</f>
        <v>Business Services - Human Resources</v>
      </c>
      <c r="W2420" s="26"/>
      <c r="X2420">
        <v>5063</v>
      </c>
    </row>
    <row r="2421" spans="2:24" ht="15" thickBot="1" x14ac:dyDescent="0.35">
      <c r="B2421" s="57" t="s">
        <v>1073</v>
      </c>
      <c r="C2421" s="57" t="s">
        <v>195</v>
      </c>
      <c r="D2421" s="193">
        <v>39875</v>
      </c>
      <c r="F2421" s="76">
        <f>IF(AND(LEFT($C2421,4)&lt;&gt;"8310")*OR(_xlfn.IFNA(MATCH(LEFT($B2421,8),Reference!$E:$E,0),0),(_xlfn.IFNA(MATCH(MID($B2421,5,4),Reference!$E:$E,0),0))),$D2421,)</f>
        <v>39875</v>
      </c>
      <c r="G2421" s="76">
        <f t="shared" si="210"/>
        <v>0</v>
      </c>
      <c r="H2421" s="76">
        <f t="shared" si="211"/>
        <v>0</v>
      </c>
      <c r="I2421" s="194">
        <f>IF(AND(F2421=0,G2421=0,H2421=0,_xlfn.IFNA(MATCH(LEFT($B2421,8),Reference!$G:$G,0),0)),0,
IF(AND(F2421=0,G2421=0,H2421=0,_xlfn.IFNA(MATCH(LEFT($B2421,8),Reference!$H:$H,0),0)),$D2421,
IF(AND(F2421=0,G2421=0,H2421=0,_xlfn.IFNA(MATCH(LEFT($C2421,4),Reference!$H:$H,0),0)),$D2421,
IF((AND(F2421=0,G2421=0,H2421=0,(_xlfn.IFNA(MATCH(LEFT($B2421,4),Reference!$H:$H,0),0)))),$D2421,
IF(AND(F2421=0,G2421=0,H2421=0,_xlfn.IFNA(MATCH(MID($B2421,5,4),Reference!$H:$H,0),0),LEFT($C2421,4)&lt;&gt;"8865"),$D2421,0)))))</f>
        <v>0</v>
      </c>
      <c r="J2421" s="76">
        <f t="shared" si="212"/>
        <v>0</v>
      </c>
      <c r="K2421" s="76">
        <f t="shared" si="213"/>
        <v>39875</v>
      </c>
      <c r="L2421" s="76">
        <f t="shared" si="214"/>
        <v>0</v>
      </c>
      <c r="M2421" s="14" t="str">
        <f>IFERROR(IFERROR(INDEX(Reference!$C:$C,MATCH(VALUE(LEFT(B2421,(FIND("-",B2421,1)-1))),Reference!$B:$B,0)),INDEX(Reference!$C:$C,MATCH((LEFT(B2421,(FIND("-",B2421,1)-1))),Reference!$B:$B,0))),IFERROR(IF(FIND("-",B2421),"Asset Management",""),""))</f>
        <v>SBU/Human Resources</v>
      </c>
      <c r="N2421" s="14" t="str">
        <f>_xlfn.IFNA(INDEX(Reference!$M:$N,MATCH($C2421,Reference!$M:$M,0),2),"Exclude")</f>
        <v>NonUnion Labor</v>
      </c>
      <c r="O2421" s="14" t="str">
        <f>VLOOKUP(X2421,'Department Detail'!$A$2:$F$5229,5,FALSE)</f>
        <v>Business Services - Human Resources</v>
      </c>
      <c r="W2421" s="26"/>
      <c r="X2421">
        <v>5063</v>
      </c>
    </row>
    <row r="2422" spans="2:24" ht="15" thickBot="1" x14ac:dyDescent="0.35">
      <c r="B2422" s="57" t="s">
        <v>1073</v>
      </c>
      <c r="C2422" s="57" t="s">
        <v>197</v>
      </c>
      <c r="D2422" s="193">
        <v>44875</v>
      </c>
      <c r="F2422" s="76">
        <f>IF(AND(LEFT($C2422,4)&lt;&gt;"8310")*OR(_xlfn.IFNA(MATCH(LEFT($B2422,8),Reference!$E:$E,0),0),(_xlfn.IFNA(MATCH(MID($B2422,5,4),Reference!$E:$E,0),0))),$D2422,)</f>
        <v>44875</v>
      </c>
      <c r="G2422" s="76">
        <f t="shared" si="210"/>
        <v>0</v>
      </c>
      <c r="H2422" s="76">
        <f t="shared" si="211"/>
        <v>0</v>
      </c>
      <c r="I2422" s="194">
        <f>IF(AND(F2422=0,G2422=0,H2422=0,_xlfn.IFNA(MATCH(LEFT($B2422,8),Reference!$G:$G,0),0)),0,
IF(AND(F2422=0,G2422=0,H2422=0,_xlfn.IFNA(MATCH(LEFT($B2422,8),Reference!$H:$H,0),0)),$D2422,
IF(AND(F2422=0,G2422=0,H2422=0,_xlfn.IFNA(MATCH(LEFT($C2422,4),Reference!$H:$H,0),0)),$D2422,
IF((AND(F2422=0,G2422=0,H2422=0,(_xlfn.IFNA(MATCH(LEFT($B2422,4),Reference!$H:$H,0),0)))),$D2422,
IF(AND(F2422=0,G2422=0,H2422=0,_xlfn.IFNA(MATCH(MID($B2422,5,4),Reference!$H:$H,0),0),LEFT($C2422,4)&lt;&gt;"8865"),$D2422,0)))))</f>
        <v>0</v>
      </c>
      <c r="J2422" s="76">
        <f t="shared" si="212"/>
        <v>0</v>
      </c>
      <c r="K2422" s="76">
        <f t="shared" si="213"/>
        <v>44875</v>
      </c>
      <c r="L2422" s="76">
        <f t="shared" si="214"/>
        <v>0</v>
      </c>
      <c r="M2422" s="14" t="str">
        <f>IFERROR(IFERROR(INDEX(Reference!$C:$C,MATCH(VALUE(LEFT(B2422,(FIND("-",B2422,1)-1))),Reference!$B:$B,0)),INDEX(Reference!$C:$C,MATCH((LEFT(B2422,(FIND("-",B2422,1)-1))),Reference!$B:$B,0))),IFERROR(IF(FIND("-",B2422),"Asset Management",""),""))</f>
        <v>SBU/Human Resources</v>
      </c>
      <c r="N2422" s="14" t="str">
        <f>_xlfn.IFNA(INDEX(Reference!$M:$N,MATCH($C2422,Reference!$M:$M,0),2),"Exclude")</f>
        <v>Union Labor</v>
      </c>
      <c r="O2422" s="14" t="str">
        <f>VLOOKUP(X2422,'Department Detail'!$A$2:$F$5229,5,FALSE)</f>
        <v>Business Services - Human Resources</v>
      </c>
      <c r="W2422" s="26"/>
      <c r="X2422">
        <v>5063</v>
      </c>
    </row>
    <row r="2423" spans="2:24" ht="15" thickBot="1" x14ac:dyDescent="0.35">
      <c r="B2423" s="57" t="s">
        <v>1074</v>
      </c>
      <c r="C2423" s="57" t="s">
        <v>190</v>
      </c>
      <c r="D2423" s="193">
        <v>41203.656666666662</v>
      </c>
      <c r="F2423" s="76">
        <f>IF(AND(LEFT($C2423,4)&lt;&gt;"8310")*OR(_xlfn.IFNA(MATCH(LEFT($B2423,8),Reference!$E:$E,0),0),(_xlfn.IFNA(MATCH(MID($B2423,5,4),Reference!$E:$E,0),0))),$D2423,)</f>
        <v>41203.656666666662</v>
      </c>
      <c r="G2423" s="76">
        <f t="shared" si="210"/>
        <v>0</v>
      </c>
      <c r="H2423" s="76">
        <f t="shared" si="211"/>
        <v>0</v>
      </c>
      <c r="I2423" s="194">
        <f>IF(AND(F2423=0,G2423=0,H2423=0,_xlfn.IFNA(MATCH(LEFT($B2423,8),Reference!$G:$G,0),0)),0,
IF(AND(F2423=0,G2423=0,H2423=0,_xlfn.IFNA(MATCH(LEFT($B2423,8),Reference!$H:$H,0),0)),$D2423,
IF(AND(F2423=0,G2423=0,H2423=0,_xlfn.IFNA(MATCH(LEFT($C2423,4),Reference!$H:$H,0),0)),$D2423,
IF((AND(F2423=0,G2423=0,H2423=0,(_xlfn.IFNA(MATCH(LEFT($B2423,4),Reference!$H:$H,0),0)))),$D2423,
IF(AND(F2423=0,G2423=0,H2423=0,_xlfn.IFNA(MATCH(MID($B2423,5,4),Reference!$H:$H,0),0),LEFT($C2423,4)&lt;&gt;"8865"),$D2423,0)))))</f>
        <v>0</v>
      </c>
      <c r="J2423" s="76">
        <f t="shared" si="212"/>
        <v>0</v>
      </c>
      <c r="K2423" s="76">
        <f t="shared" si="213"/>
        <v>41203.656666666662</v>
      </c>
      <c r="L2423" s="76">
        <f t="shared" si="214"/>
        <v>0</v>
      </c>
      <c r="M2423" s="14" t="str">
        <f>IFERROR(IFERROR(INDEX(Reference!$C:$C,MATCH(VALUE(LEFT(B2423,(FIND("-",B2423,1)-1))),Reference!$B:$B,0)),INDEX(Reference!$C:$C,MATCH((LEFT(B2423,(FIND("-",B2423,1)-1))),Reference!$B:$B,0))),IFERROR(IF(FIND("-",B2423),"Asset Management",""),""))</f>
        <v>SBU/Human Resources</v>
      </c>
      <c r="N2423" s="14" t="str">
        <f>_xlfn.IFNA(INDEX(Reference!$M:$N,MATCH($C2423,Reference!$M:$M,0),2),"Exclude")</f>
        <v>Nonlabor</v>
      </c>
      <c r="O2423" s="14" t="str">
        <f>VLOOKUP(X2423,'Department Detail'!$A$2:$F$5229,5,FALSE)</f>
        <v>Business Services - Human Resources</v>
      </c>
      <c r="W2423" s="26"/>
      <c r="X2423">
        <v>5063</v>
      </c>
    </row>
    <row r="2424" spans="2:24" ht="15" thickBot="1" x14ac:dyDescent="0.35">
      <c r="B2424" s="57" t="s">
        <v>1074</v>
      </c>
      <c r="C2424" s="57" t="s">
        <v>192</v>
      </c>
      <c r="D2424" s="193">
        <v>14550.55</v>
      </c>
      <c r="F2424" s="76">
        <f>IF(AND(LEFT($C2424,4)&lt;&gt;"8310")*OR(_xlfn.IFNA(MATCH(LEFT($B2424,8),Reference!$E:$E,0),0),(_xlfn.IFNA(MATCH(MID($B2424,5,4),Reference!$E:$E,0),0))),$D2424,)</f>
        <v>14550.55</v>
      </c>
      <c r="G2424" s="76">
        <f t="shared" si="210"/>
        <v>0</v>
      </c>
      <c r="H2424" s="76">
        <f t="shared" si="211"/>
        <v>0</v>
      </c>
      <c r="I2424" s="194">
        <f>IF(AND(F2424=0,G2424=0,H2424=0,_xlfn.IFNA(MATCH(LEFT($B2424,8),Reference!$G:$G,0),0)),0,
IF(AND(F2424=0,G2424=0,H2424=0,_xlfn.IFNA(MATCH(LEFT($B2424,8),Reference!$H:$H,0),0)),$D2424,
IF(AND(F2424=0,G2424=0,H2424=0,_xlfn.IFNA(MATCH(LEFT($C2424,4),Reference!$H:$H,0),0)),$D2424,
IF((AND(F2424=0,G2424=0,H2424=0,(_xlfn.IFNA(MATCH(LEFT($B2424,4),Reference!$H:$H,0),0)))),$D2424,
IF(AND(F2424=0,G2424=0,H2424=0,_xlfn.IFNA(MATCH(MID($B2424,5,4),Reference!$H:$H,0),0),LEFT($C2424,4)&lt;&gt;"8865"),$D2424,0)))))</f>
        <v>0</v>
      </c>
      <c r="J2424" s="76">
        <f t="shared" si="212"/>
        <v>0</v>
      </c>
      <c r="K2424" s="76">
        <f t="shared" si="213"/>
        <v>14550.55</v>
      </c>
      <c r="L2424" s="76">
        <f t="shared" si="214"/>
        <v>0</v>
      </c>
      <c r="M2424" s="14" t="str">
        <f>IFERROR(IFERROR(INDEX(Reference!$C:$C,MATCH(VALUE(LEFT(B2424,(FIND("-",B2424,1)-1))),Reference!$B:$B,0)),INDEX(Reference!$C:$C,MATCH((LEFT(B2424,(FIND("-",B2424,1)-1))),Reference!$B:$B,0))),IFERROR(IF(FIND("-",B2424),"Asset Management",""),""))</f>
        <v>SBU/Human Resources</v>
      </c>
      <c r="N2424" s="14" t="str">
        <f>_xlfn.IFNA(INDEX(Reference!$M:$N,MATCH($C2424,Reference!$M:$M,0),2),"Exclude")</f>
        <v>Exclude</v>
      </c>
      <c r="O2424" s="14" t="str">
        <f>VLOOKUP(X2424,'Department Detail'!$A$2:$F$5229,5,FALSE)</f>
        <v>Business Services - Human Resources</v>
      </c>
      <c r="W2424" s="26"/>
      <c r="X2424">
        <v>5063</v>
      </c>
    </row>
    <row r="2425" spans="2:24" ht="15" thickBot="1" x14ac:dyDescent="0.35">
      <c r="B2425" s="57" t="s">
        <v>1074</v>
      </c>
      <c r="C2425" s="57" t="s">
        <v>317</v>
      </c>
      <c r="D2425" s="193">
        <v>2017460.83</v>
      </c>
      <c r="F2425" s="76">
        <f>IF(AND(LEFT($C2425,4)&lt;&gt;"8310")*OR(_xlfn.IFNA(MATCH(LEFT($B2425,8),Reference!$E:$E,0),0),(_xlfn.IFNA(MATCH(MID($B2425,5,4),Reference!$E:$E,0),0))),$D2425,)</f>
        <v>2017460.83</v>
      </c>
      <c r="G2425" s="76">
        <f t="shared" si="210"/>
        <v>0</v>
      </c>
      <c r="H2425" s="76">
        <f t="shared" si="211"/>
        <v>0</v>
      </c>
      <c r="I2425" s="194">
        <f>IF(AND(F2425=0,G2425=0,H2425=0,_xlfn.IFNA(MATCH(LEFT($B2425,8),Reference!$G:$G,0),0)),0,
IF(AND(F2425=0,G2425=0,H2425=0,_xlfn.IFNA(MATCH(LEFT($B2425,8),Reference!$H:$H,0),0)),$D2425,
IF(AND(F2425=0,G2425=0,H2425=0,_xlfn.IFNA(MATCH(LEFT($C2425,4),Reference!$H:$H,0),0)),$D2425,
IF((AND(F2425=0,G2425=0,H2425=0,(_xlfn.IFNA(MATCH(LEFT($B2425,4),Reference!$H:$H,0),0)))),$D2425,
IF(AND(F2425=0,G2425=0,H2425=0,_xlfn.IFNA(MATCH(MID($B2425,5,4),Reference!$H:$H,0),0),LEFT($C2425,4)&lt;&gt;"8865"),$D2425,0)))))</f>
        <v>0</v>
      </c>
      <c r="J2425" s="76">
        <f t="shared" si="212"/>
        <v>0</v>
      </c>
      <c r="K2425" s="76">
        <f t="shared" si="213"/>
        <v>2017460.83</v>
      </c>
      <c r="L2425" s="76">
        <f t="shared" si="214"/>
        <v>0</v>
      </c>
      <c r="M2425" s="14" t="str">
        <f>IFERROR(IFERROR(INDEX(Reference!$C:$C,MATCH(VALUE(LEFT(B2425,(FIND("-",B2425,1)-1))),Reference!$B:$B,0)),INDEX(Reference!$C:$C,MATCH((LEFT(B2425,(FIND("-",B2425,1)-1))),Reference!$B:$B,0))),IFERROR(IF(FIND("-",B2425),"Asset Management",""),""))</f>
        <v>SBU/Human Resources</v>
      </c>
      <c r="N2425" s="14" t="str">
        <f>_xlfn.IFNA(INDEX(Reference!$M:$N,MATCH($C2425,Reference!$M:$M,0),2),"Exclude")</f>
        <v>Exclude</v>
      </c>
      <c r="O2425" s="14" t="str">
        <f>VLOOKUP(X2425,'Department Detail'!$A$2:$F$5229,5,FALSE)</f>
        <v>Business Services - Human Resources</v>
      </c>
      <c r="W2425" s="26"/>
      <c r="X2425">
        <v>5063</v>
      </c>
    </row>
    <row r="2426" spans="2:24" ht="15" thickBot="1" x14ac:dyDescent="0.35">
      <c r="B2426" s="57" t="s">
        <v>1075</v>
      </c>
      <c r="C2426" s="57" t="s">
        <v>328</v>
      </c>
      <c r="D2426" s="193">
        <v>88314.733333333337</v>
      </c>
      <c r="F2426" s="76">
        <f>IF(AND(LEFT($C2426,4)&lt;&gt;"8310")*OR(_xlfn.IFNA(MATCH(LEFT($B2426,8),Reference!$E:$E,0),0),(_xlfn.IFNA(MATCH(MID($B2426,5,4),Reference!$E:$E,0),0))),$D2426,)</f>
        <v>88314.733333333337</v>
      </c>
      <c r="G2426" s="76">
        <f t="shared" si="210"/>
        <v>0</v>
      </c>
      <c r="H2426" s="76">
        <f t="shared" si="211"/>
        <v>0</v>
      </c>
      <c r="I2426" s="194">
        <f>IF(AND(F2426=0,G2426=0,H2426=0,_xlfn.IFNA(MATCH(LEFT($B2426,8),Reference!$G:$G,0),0)),0,
IF(AND(F2426=0,G2426=0,H2426=0,_xlfn.IFNA(MATCH(LEFT($B2426,8),Reference!$H:$H,0),0)),$D2426,
IF(AND(F2426=0,G2426=0,H2426=0,_xlfn.IFNA(MATCH(LEFT($C2426,4),Reference!$H:$H,0),0)),$D2426,
IF((AND(F2426=0,G2426=0,H2426=0,(_xlfn.IFNA(MATCH(LEFT($B2426,4),Reference!$H:$H,0),0)))),$D2426,
IF(AND(F2426=0,G2426=0,H2426=0,_xlfn.IFNA(MATCH(MID($B2426,5,4),Reference!$H:$H,0),0),LEFT($C2426,4)&lt;&gt;"8865"),$D2426,0)))))</f>
        <v>0</v>
      </c>
      <c r="J2426" s="76">
        <f t="shared" si="212"/>
        <v>0</v>
      </c>
      <c r="K2426" s="76">
        <f t="shared" si="213"/>
        <v>88314.733333333337</v>
      </c>
      <c r="L2426" s="76">
        <f t="shared" si="214"/>
        <v>0</v>
      </c>
      <c r="M2426" s="14" t="str">
        <f>IFERROR(IFERROR(INDEX(Reference!$C:$C,MATCH(VALUE(LEFT(B2426,(FIND("-",B2426,1)-1))),Reference!$B:$B,0)),INDEX(Reference!$C:$C,MATCH((LEFT(B2426,(FIND("-",B2426,1)-1))),Reference!$B:$B,0))),IFERROR(IF(FIND("-",B2426),"Asset Management",""),""))</f>
        <v>SBU/Human Resources</v>
      </c>
      <c r="N2426" s="14" t="str">
        <f>_xlfn.IFNA(INDEX(Reference!$M:$N,MATCH($C2426,Reference!$M:$M,0),2),"Exclude")</f>
        <v>Exclude</v>
      </c>
      <c r="O2426" s="14" t="str">
        <f>VLOOKUP(X2426,'Department Detail'!$A$2:$F$5229,5,FALSE)</f>
        <v>Business Services - Human Resources</v>
      </c>
      <c r="W2426" s="26"/>
      <c r="X2426">
        <v>5063</v>
      </c>
    </row>
    <row r="2427" spans="2:24" ht="15" thickBot="1" x14ac:dyDescent="0.35">
      <c r="B2427" s="57" t="s">
        <v>1076</v>
      </c>
      <c r="C2427" s="57" t="s">
        <v>201</v>
      </c>
      <c r="D2427" s="193">
        <v>1230.94</v>
      </c>
      <c r="F2427" s="76">
        <f>IF(AND(LEFT($C2427,4)&lt;&gt;"8310")*OR(_xlfn.IFNA(MATCH(LEFT($B2427,8),Reference!$E:$E,0),0),(_xlfn.IFNA(MATCH(MID($B2427,5,4),Reference!$E:$E,0),0))),$D2427,)</f>
        <v>1230.94</v>
      </c>
      <c r="G2427" s="76">
        <f t="shared" si="210"/>
        <v>0</v>
      </c>
      <c r="H2427" s="76">
        <f t="shared" si="211"/>
        <v>0</v>
      </c>
      <c r="I2427" s="194">
        <f>IF(AND(F2427=0,G2427=0,H2427=0,_xlfn.IFNA(MATCH(LEFT($B2427,8),Reference!$G:$G,0),0)),0,
IF(AND(F2427=0,G2427=0,H2427=0,_xlfn.IFNA(MATCH(LEFT($B2427,8),Reference!$H:$H,0),0)),$D2427,
IF(AND(F2427=0,G2427=0,H2427=0,_xlfn.IFNA(MATCH(LEFT($C2427,4),Reference!$H:$H,0),0)),$D2427,
IF((AND(F2427=0,G2427=0,H2427=0,(_xlfn.IFNA(MATCH(LEFT($B2427,4),Reference!$H:$H,0),0)))),$D2427,
IF(AND(F2427=0,G2427=0,H2427=0,_xlfn.IFNA(MATCH(MID($B2427,5,4),Reference!$H:$H,0),0),LEFT($C2427,4)&lt;&gt;"8865"),$D2427,0)))))</f>
        <v>0</v>
      </c>
      <c r="J2427" s="76">
        <f t="shared" si="212"/>
        <v>0</v>
      </c>
      <c r="K2427" s="76">
        <f t="shared" si="213"/>
        <v>1230.94</v>
      </c>
      <c r="L2427" s="76">
        <f t="shared" si="214"/>
        <v>0</v>
      </c>
      <c r="M2427" s="14" t="str">
        <f>IFERROR(IFERROR(INDEX(Reference!$C:$C,MATCH(VALUE(LEFT(B2427,(FIND("-",B2427,1)-1))),Reference!$B:$B,0)),INDEX(Reference!$C:$C,MATCH((LEFT(B2427,(FIND("-",B2427,1)-1))),Reference!$B:$B,0))),IFERROR(IF(FIND("-",B2427),"Asset Management",""),""))</f>
        <v>SBU/Human Resources</v>
      </c>
      <c r="N2427" s="14" t="str">
        <f>_xlfn.IFNA(INDEX(Reference!$M:$N,MATCH($C2427,Reference!$M:$M,0),2),"Exclude")</f>
        <v>Nonlabor</v>
      </c>
      <c r="O2427" s="14" t="str">
        <f>VLOOKUP(X2427,'Department Detail'!$A$2:$F$5229,5,FALSE)</f>
        <v>Business Services - Human Resources</v>
      </c>
      <c r="W2427" s="26"/>
      <c r="X2427">
        <v>5063</v>
      </c>
    </row>
    <row r="2428" spans="2:24" ht="15" thickBot="1" x14ac:dyDescent="0.35">
      <c r="B2428" s="57" t="s">
        <v>1076</v>
      </c>
      <c r="C2428" s="57" t="s">
        <v>202</v>
      </c>
      <c r="D2428" s="193">
        <v>4299.57</v>
      </c>
      <c r="F2428" s="76">
        <f>IF(AND(LEFT($C2428,4)&lt;&gt;"8310")*OR(_xlfn.IFNA(MATCH(LEFT($B2428,8),Reference!$E:$E,0),0),(_xlfn.IFNA(MATCH(MID($B2428,5,4),Reference!$E:$E,0),0))),$D2428,)</f>
        <v>4299.57</v>
      </c>
      <c r="G2428" s="76">
        <f t="shared" si="210"/>
        <v>0</v>
      </c>
      <c r="H2428" s="76">
        <f t="shared" si="211"/>
        <v>0</v>
      </c>
      <c r="I2428" s="194">
        <f>IF(AND(F2428=0,G2428=0,H2428=0,_xlfn.IFNA(MATCH(LEFT($B2428,8),Reference!$G:$G,0),0)),0,
IF(AND(F2428=0,G2428=0,H2428=0,_xlfn.IFNA(MATCH(LEFT($B2428,8),Reference!$H:$H,0),0)),$D2428,
IF(AND(F2428=0,G2428=0,H2428=0,_xlfn.IFNA(MATCH(LEFT($C2428,4),Reference!$H:$H,0),0)),$D2428,
IF((AND(F2428=0,G2428=0,H2428=0,(_xlfn.IFNA(MATCH(LEFT($B2428,4),Reference!$H:$H,0),0)))),$D2428,
IF(AND(F2428=0,G2428=0,H2428=0,_xlfn.IFNA(MATCH(MID($B2428,5,4),Reference!$H:$H,0),0),LEFT($C2428,4)&lt;&gt;"8865"),$D2428,0)))))</f>
        <v>0</v>
      </c>
      <c r="J2428" s="76">
        <f t="shared" si="212"/>
        <v>0</v>
      </c>
      <c r="K2428" s="76">
        <f t="shared" si="213"/>
        <v>4299.57</v>
      </c>
      <c r="L2428" s="76">
        <f t="shared" si="214"/>
        <v>0</v>
      </c>
      <c r="M2428" s="14" t="str">
        <f>IFERROR(IFERROR(INDEX(Reference!$C:$C,MATCH(VALUE(LEFT(B2428,(FIND("-",B2428,1)-1))),Reference!$B:$B,0)),INDEX(Reference!$C:$C,MATCH((LEFT(B2428,(FIND("-",B2428,1)-1))),Reference!$B:$B,0))),IFERROR(IF(FIND("-",B2428),"Asset Management",""),""))</f>
        <v>SBU/Human Resources</v>
      </c>
      <c r="N2428" s="14" t="str">
        <f>_xlfn.IFNA(INDEX(Reference!$M:$N,MATCH($C2428,Reference!$M:$M,0),2),"Exclude")</f>
        <v>Nonlabor</v>
      </c>
      <c r="O2428" s="14" t="str">
        <f>VLOOKUP(X2428,'Department Detail'!$A$2:$F$5229,5,FALSE)</f>
        <v>Business Services - Human Resources</v>
      </c>
      <c r="W2428" s="26"/>
      <c r="X2428">
        <v>5063</v>
      </c>
    </row>
    <row r="2429" spans="2:24" ht="15" thickBot="1" x14ac:dyDescent="0.35">
      <c r="B2429" s="57" t="s">
        <v>1076</v>
      </c>
      <c r="C2429" s="57" t="s">
        <v>206</v>
      </c>
      <c r="D2429" s="193">
        <v>481.5</v>
      </c>
      <c r="F2429" s="76">
        <f>IF(AND(LEFT($C2429,4)&lt;&gt;"8310")*OR(_xlfn.IFNA(MATCH(LEFT($B2429,8),Reference!$E:$E,0),0),(_xlfn.IFNA(MATCH(MID($B2429,5,4),Reference!$E:$E,0),0))),$D2429,)</f>
        <v>481.5</v>
      </c>
      <c r="G2429" s="76">
        <f t="shared" si="210"/>
        <v>0</v>
      </c>
      <c r="H2429" s="76">
        <f t="shared" si="211"/>
        <v>0</v>
      </c>
      <c r="I2429" s="194">
        <f>IF(AND(F2429=0,G2429=0,H2429=0,_xlfn.IFNA(MATCH(LEFT($B2429,8),Reference!$G:$G,0),0)),0,
IF(AND(F2429=0,G2429=0,H2429=0,_xlfn.IFNA(MATCH(LEFT($B2429,8),Reference!$H:$H,0),0)),$D2429,
IF(AND(F2429=0,G2429=0,H2429=0,_xlfn.IFNA(MATCH(LEFT($C2429,4),Reference!$H:$H,0),0)),$D2429,
IF((AND(F2429=0,G2429=0,H2429=0,(_xlfn.IFNA(MATCH(LEFT($B2429,4),Reference!$H:$H,0),0)))),$D2429,
IF(AND(F2429=0,G2429=0,H2429=0,_xlfn.IFNA(MATCH(MID($B2429,5,4),Reference!$H:$H,0),0),LEFT($C2429,4)&lt;&gt;"8865"),$D2429,0)))))</f>
        <v>0</v>
      </c>
      <c r="J2429" s="76">
        <f t="shared" si="212"/>
        <v>0</v>
      </c>
      <c r="K2429" s="76">
        <f t="shared" si="213"/>
        <v>481.5</v>
      </c>
      <c r="L2429" s="76">
        <f t="shared" si="214"/>
        <v>0</v>
      </c>
      <c r="M2429" s="14" t="str">
        <f>IFERROR(IFERROR(INDEX(Reference!$C:$C,MATCH(VALUE(LEFT(B2429,(FIND("-",B2429,1)-1))),Reference!$B:$B,0)),INDEX(Reference!$C:$C,MATCH((LEFT(B2429,(FIND("-",B2429,1)-1))),Reference!$B:$B,0))),IFERROR(IF(FIND("-",B2429),"Asset Management",""),""))</f>
        <v>SBU/Human Resources</v>
      </c>
      <c r="N2429" s="14" t="str">
        <f>_xlfn.IFNA(INDEX(Reference!$M:$N,MATCH($C2429,Reference!$M:$M,0),2),"Exclude")</f>
        <v>Nonlabor</v>
      </c>
      <c r="O2429" s="14" t="str">
        <f>VLOOKUP(X2429,'Department Detail'!$A$2:$F$5229,5,FALSE)</f>
        <v>Business Services - Human Resources</v>
      </c>
      <c r="W2429" s="26"/>
      <c r="X2429">
        <v>5063</v>
      </c>
    </row>
    <row r="2430" spans="2:24" ht="15" thickBot="1" x14ac:dyDescent="0.35">
      <c r="B2430" s="57" t="s">
        <v>1076</v>
      </c>
      <c r="C2430" s="57" t="s">
        <v>230</v>
      </c>
      <c r="D2430" s="193">
        <v>471.04</v>
      </c>
      <c r="F2430" s="76">
        <f>IF(AND(LEFT($C2430,4)&lt;&gt;"8310")*OR(_xlfn.IFNA(MATCH(LEFT($B2430,8),Reference!$E:$E,0),0),(_xlfn.IFNA(MATCH(MID($B2430,5,4),Reference!$E:$E,0),0))),$D2430,)</f>
        <v>471.04</v>
      </c>
      <c r="G2430" s="76">
        <f t="shared" si="210"/>
        <v>0</v>
      </c>
      <c r="H2430" s="76">
        <f t="shared" si="211"/>
        <v>0</v>
      </c>
      <c r="I2430" s="194">
        <f>IF(AND(F2430=0,G2430=0,H2430=0,_xlfn.IFNA(MATCH(LEFT($B2430,8),Reference!$G:$G,0),0)),0,
IF(AND(F2430=0,G2430=0,H2430=0,_xlfn.IFNA(MATCH(LEFT($B2430,8),Reference!$H:$H,0),0)),$D2430,
IF(AND(F2430=0,G2430=0,H2430=0,_xlfn.IFNA(MATCH(LEFT($C2430,4),Reference!$H:$H,0),0)),$D2430,
IF((AND(F2430=0,G2430=0,H2430=0,(_xlfn.IFNA(MATCH(LEFT($B2430,4),Reference!$H:$H,0),0)))),$D2430,
IF(AND(F2430=0,G2430=0,H2430=0,_xlfn.IFNA(MATCH(MID($B2430,5,4),Reference!$H:$H,0),0),LEFT($C2430,4)&lt;&gt;"8865"),$D2430,0)))))</f>
        <v>0</v>
      </c>
      <c r="J2430" s="76">
        <f t="shared" si="212"/>
        <v>0</v>
      </c>
      <c r="K2430" s="76">
        <f t="shared" si="213"/>
        <v>471.04</v>
      </c>
      <c r="L2430" s="76">
        <f t="shared" si="214"/>
        <v>0</v>
      </c>
      <c r="M2430" s="14" t="str">
        <f>IFERROR(IFERROR(INDEX(Reference!$C:$C,MATCH(VALUE(LEFT(B2430,(FIND("-",B2430,1)-1))),Reference!$B:$B,0)),INDEX(Reference!$C:$C,MATCH((LEFT(B2430,(FIND("-",B2430,1)-1))),Reference!$B:$B,0))),IFERROR(IF(FIND("-",B2430),"Asset Management",""),""))</f>
        <v>SBU/Human Resources</v>
      </c>
      <c r="N2430" s="14" t="str">
        <f>_xlfn.IFNA(INDEX(Reference!$M:$N,MATCH($C2430,Reference!$M:$M,0),2),"Exclude")</f>
        <v>Nonlabor</v>
      </c>
      <c r="O2430" s="14" t="str">
        <f>VLOOKUP(X2430,'Department Detail'!$A$2:$F$5229,5,FALSE)</f>
        <v>Business Services - Human Resources</v>
      </c>
      <c r="W2430" s="26"/>
      <c r="X2430">
        <v>5063</v>
      </c>
    </row>
    <row r="2431" spans="2:24" ht="15" thickBot="1" x14ac:dyDescent="0.35">
      <c r="B2431" s="57" t="s">
        <v>1077</v>
      </c>
      <c r="C2431" s="57" t="s">
        <v>190</v>
      </c>
      <c r="D2431" s="193">
        <v>27066.993333333332</v>
      </c>
      <c r="F2431" s="76">
        <f>IF(AND(LEFT($C2431,4)&lt;&gt;"8310")*OR(_xlfn.IFNA(MATCH(LEFT($B2431,8),Reference!$E:$E,0),0),(_xlfn.IFNA(MATCH(MID($B2431,5,4),Reference!$E:$E,0),0))),$D2431,)</f>
        <v>27066.993333333332</v>
      </c>
      <c r="G2431" s="76">
        <f t="shared" si="210"/>
        <v>0</v>
      </c>
      <c r="H2431" s="76">
        <f t="shared" si="211"/>
        <v>0</v>
      </c>
      <c r="I2431" s="194">
        <f>IF(AND(F2431=0,G2431=0,H2431=0,_xlfn.IFNA(MATCH(LEFT($B2431,8),Reference!$G:$G,0),0)),0,
IF(AND(F2431=0,G2431=0,H2431=0,_xlfn.IFNA(MATCH(LEFT($B2431,8),Reference!$H:$H,0),0)),$D2431,
IF(AND(F2431=0,G2431=0,H2431=0,_xlfn.IFNA(MATCH(LEFT($C2431,4),Reference!$H:$H,0),0)),$D2431,
IF((AND(F2431=0,G2431=0,H2431=0,(_xlfn.IFNA(MATCH(LEFT($B2431,4),Reference!$H:$H,0),0)))),$D2431,
IF(AND(F2431=0,G2431=0,H2431=0,_xlfn.IFNA(MATCH(MID($B2431,5,4),Reference!$H:$H,0),0),LEFT($C2431,4)&lt;&gt;"8865"),$D2431,0)))))</f>
        <v>0</v>
      </c>
      <c r="J2431" s="76">
        <f t="shared" si="212"/>
        <v>0</v>
      </c>
      <c r="K2431" s="76">
        <f t="shared" si="213"/>
        <v>27066.993333333332</v>
      </c>
      <c r="L2431" s="76">
        <f t="shared" si="214"/>
        <v>0</v>
      </c>
      <c r="M2431" s="14" t="str">
        <f>IFERROR(IFERROR(INDEX(Reference!$C:$C,MATCH(VALUE(LEFT(B2431,(FIND("-",B2431,1)-1))),Reference!$B:$B,0)),INDEX(Reference!$C:$C,MATCH((LEFT(B2431,(FIND("-",B2431,1)-1))),Reference!$B:$B,0))),IFERROR(IF(FIND("-",B2431),"Asset Management",""),""))</f>
        <v>SBU/Human Resources</v>
      </c>
      <c r="N2431" s="14" t="str">
        <f>_xlfn.IFNA(INDEX(Reference!$M:$N,MATCH($C2431,Reference!$M:$M,0),2),"Exclude")</f>
        <v>Nonlabor</v>
      </c>
      <c r="O2431" s="14" t="str">
        <f>VLOOKUP(X2431,'Department Detail'!$A$2:$F$5229,5,FALSE)</f>
        <v>Business Services - Human Resources</v>
      </c>
      <c r="W2431" s="26"/>
      <c r="X2431">
        <v>5063</v>
      </c>
    </row>
    <row r="2432" spans="2:24" ht="15" thickBot="1" x14ac:dyDescent="0.35">
      <c r="B2432" s="57" t="s">
        <v>1077</v>
      </c>
      <c r="C2432" s="57" t="s">
        <v>209</v>
      </c>
      <c r="D2432" s="193">
        <v>4232</v>
      </c>
      <c r="F2432" s="76">
        <f>IF(AND(LEFT($C2432,4)&lt;&gt;"8310")*OR(_xlfn.IFNA(MATCH(LEFT($B2432,8),Reference!$E:$E,0),0),(_xlfn.IFNA(MATCH(MID($B2432,5,4),Reference!$E:$E,0),0))),$D2432,)</f>
        <v>4232</v>
      </c>
      <c r="G2432" s="76">
        <f t="shared" si="210"/>
        <v>0</v>
      </c>
      <c r="H2432" s="76">
        <f t="shared" si="211"/>
        <v>0</v>
      </c>
      <c r="I2432" s="194">
        <f>IF(AND(F2432=0,G2432=0,H2432=0,_xlfn.IFNA(MATCH(LEFT($B2432,8),Reference!$G:$G,0),0)),0,
IF(AND(F2432=0,G2432=0,H2432=0,_xlfn.IFNA(MATCH(LEFT($B2432,8),Reference!$H:$H,0),0)),$D2432,
IF(AND(F2432=0,G2432=0,H2432=0,_xlfn.IFNA(MATCH(LEFT($C2432,4),Reference!$H:$H,0),0)),$D2432,
IF((AND(F2432=0,G2432=0,H2432=0,(_xlfn.IFNA(MATCH(LEFT($B2432,4),Reference!$H:$H,0),0)))),$D2432,
IF(AND(F2432=0,G2432=0,H2432=0,_xlfn.IFNA(MATCH(MID($B2432,5,4),Reference!$H:$H,0),0),LEFT($C2432,4)&lt;&gt;"8865"),$D2432,0)))))</f>
        <v>0</v>
      </c>
      <c r="J2432" s="76">
        <f t="shared" si="212"/>
        <v>0</v>
      </c>
      <c r="K2432" s="76">
        <f t="shared" si="213"/>
        <v>4232</v>
      </c>
      <c r="L2432" s="76">
        <f t="shared" si="214"/>
        <v>0</v>
      </c>
      <c r="M2432" s="14" t="str">
        <f>IFERROR(IFERROR(INDEX(Reference!$C:$C,MATCH(VALUE(LEFT(B2432,(FIND("-",B2432,1)-1))),Reference!$B:$B,0)),INDEX(Reference!$C:$C,MATCH((LEFT(B2432,(FIND("-",B2432,1)-1))),Reference!$B:$B,0))),IFERROR(IF(FIND("-",B2432),"Asset Management",""),""))</f>
        <v>SBU/Human Resources</v>
      </c>
      <c r="N2432" s="14" t="str">
        <f>_xlfn.IFNA(INDEX(Reference!$M:$N,MATCH($C2432,Reference!$M:$M,0),2),"Exclude")</f>
        <v>Nonlabor</v>
      </c>
      <c r="O2432" s="14" t="str">
        <f>VLOOKUP(X2432,'Department Detail'!$A$2:$F$5229,5,FALSE)</f>
        <v>Business Services - Human Resources</v>
      </c>
      <c r="W2432" s="26"/>
      <c r="X2432">
        <v>5063</v>
      </c>
    </row>
    <row r="2433" spans="2:24" ht="15" thickBot="1" x14ac:dyDescent="0.35">
      <c r="B2433" s="57" t="s">
        <v>1077</v>
      </c>
      <c r="C2433" s="57" t="s">
        <v>210</v>
      </c>
      <c r="D2433" s="193">
        <v>164046.51666666666</v>
      </c>
      <c r="F2433" s="76">
        <f>IF(AND(LEFT($C2433,4)&lt;&gt;"8310")*OR(_xlfn.IFNA(MATCH(LEFT($B2433,8),Reference!$E:$E,0),0),(_xlfn.IFNA(MATCH(MID($B2433,5,4),Reference!$E:$E,0),0))),$D2433,)</f>
        <v>164046.51666666666</v>
      </c>
      <c r="G2433" s="76">
        <f t="shared" si="210"/>
        <v>0</v>
      </c>
      <c r="H2433" s="76">
        <f t="shared" si="211"/>
        <v>0</v>
      </c>
      <c r="I2433" s="194">
        <f>IF(AND(F2433=0,G2433=0,H2433=0,_xlfn.IFNA(MATCH(LEFT($B2433,8),Reference!$G:$G,0),0)),0,
IF(AND(F2433=0,G2433=0,H2433=0,_xlfn.IFNA(MATCH(LEFT($B2433,8),Reference!$H:$H,0),0)),$D2433,
IF(AND(F2433=0,G2433=0,H2433=0,_xlfn.IFNA(MATCH(LEFT($C2433,4),Reference!$H:$H,0),0)),$D2433,
IF((AND(F2433=0,G2433=0,H2433=0,(_xlfn.IFNA(MATCH(LEFT($B2433,4),Reference!$H:$H,0),0)))),$D2433,
IF(AND(F2433=0,G2433=0,H2433=0,_xlfn.IFNA(MATCH(MID($B2433,5,4),Reference!$H:$H,0),0),LEFT($C2433,4)&lt;&gt;"8865"),$D2433,0)))))</f>
        <v>0</v>
      </c>
      <c r="J2433" s="76">
        <f t="shared" si="212"/>
        <v>0</v>
      </c>
      <c r="K2433" s="76">
        <f t="shared" si="213"/>
        <v>164046.51666666666</v>
      </c>
      <c r="L2433" s="76">
        <f t="shared" si="214"/>
        <v>0</v>
      </c>
      <c r="M2433" s="14" t="str">
        <f>IFERROR(IFERROR(INDEX(Reference!$C:$C,MATCH(VALUE(LEFT(B2433,(FIND("-",B2433,1)-1))),Reference!$B:$B,0)),INDEX(Reference!$C:$C,MATCH((LEFT(B2433,(FIND("-",B2433,1)-1))),Reference!$B:$B,0))),IFERROR(IF(FIND("-",B2433),"Asset Management",""),""))</f>
        <v>SBU/Human Resources</v>
      </c>
      <c r="N2433" s="14" t="str">
        <f>_xlfn.IFNA(INDEX(Reference!$M:$N,MATCH($C2433,Reference!$M:$M,0),2),"Exclude")</f>
        <v>Nonlabor</v>
      </c>
      <c r="O2433" s="14" t="str">
        <f>VLOOKUP(X2433,'Department Detail'!$A$2:$F$5229,5,FALSE)</f>
        <v>Business Services - Human Resources</v>
      </c>
      <c r="W2433" s="26"/>
      <c r="X2433">
        <v>5063</v>
      </c>
    </row>
    <row r="2434" spans="2:24" ht="15" thickBot="1" x14ac:dyDescent="0.35">
      <c r="B2434" s="57" t="s">
        <v>1078</v>
      </c>
      <c r="C2434" s="57" t="s">
        <v>190</v>
      </c>
      <c r="D2434" s="193">
        <v>641.66666666666663</v>
      </c>
      <c r="F2434" s="76">
        <f>IF(AND(LEFT($C2434,4)&lt;&gt;"8310")*OR(_xlfn.IFNA(MATCH(LEFT($B2434,8),Reference!$E:$E,0),0),(_xlfn.IFNA(MATCH(MID($B2434,5,4),Reference!$E:$E,0),0))),$D2434,)</f>
        <v>0</v>
      </c>
      <c r="G2434" s="76">
        <f t="shared" si="210"/>
        <v>0</v>
      </c>
      <c r="H2434" s="76">
        <f t="shared" si="211"/>
        <v>0</v>
      </c>
      <c r="I2434" s="194">
        <f>IF(AND(F2434=0,G2434=0,H2434=0,_xlfn.IFNA(MATCH(LEFT($B2434,8),Reference!$G:$G,0),0)),0,
IF(AND(F2434=0,G2434=0,H2434=0,_xlfn.IFNA(MATCH(LEFT($B2434,8),Reference!$H:$H,0),0)),$D2434,
IF(AND(F2434=0,G2434=0,H2434=0,_xlfn.IFNA(MATCH(LEFT($C2434,4),Reference!$H:$H,0),0)),$D2434,
IF((AND(F2434=0,G2434=0,H2434=0,(_xlfn.IFNA(MATCH(LEFT($B2434,4),Reference!$H:$H,0),0)))),$D2434,
IF(AND(F2434=0,G2434=0,H2434=0,_xlfn.IFNA(MATCH(MID($B2434,5,4),Reference!$H:$H,0),0),LEFT($C2434,4)&lt;&gt;"8865"),$D2434,0)))))</f>
        <v>641.66666666666663</v>
      </c>
      <c r="J2434" s="76">
        <f t="shared" si="212"/>
        <v>0</v>
      </c>
      <c r="K2434" s="76">
        <f t="shared" si="213"/>
        <v>641.66666666666663</v>
      </c>
      <c r="L2434" s="76">
        <f t="shared" si="214"/>
        <v>0</v>
      </c>
      <c r="M2434" s="14" t="str">
        <f>IFERROR(IFERROR(INDEX(Reference!$C:$C,MATCH(VALUE(LEFT(B2434,(FIND("-",B2434,1)-1))),Reference!$B:$B,0)),INDEX(Reference!$C:$C,MATCH((LEFT(B2434,(FIND("-",B2434,1)-1))),Reference!$B:$B,0))),IFERROR(IF(FIND("-",B2434),"Asset Management",""),""))</f>
        <v>SBU/Human Resources</v>
      </c>
      <c r="N2434" s="14" t="str">
        <f>_xlfn.IFNA(INDEX(Reference!$M:$N,MATCH($C2434,Reference!$M:$M,0),2),"Exclude")</f>
        <v>Nonlabor</v>
      </c>
      <c r="O2434" s="14" t="str">
        <f>VLOOKUP(X2434,'Department Detail'!$A$2:$F$5229,5,FALSE)</f>
        <v>Business Services - Human Resources</v>
      </c>
      <c r="W2434" s="26"/>
      <c r="X2434">
        <v>5063</v>
      </c>
    </row>
    <row r="2435" spans="2:24" ht="15" thickBot="1" x14ac:dyDescent="0.35">
      <c r="B2435" s="57" t="s">
        <v>1078</v>
      </c>
      <c r="C2435" s="57" t="s">
        <v>210</v>
      </c>
      <c r="D2435" s="193">
        <v>7295.833333333333</v>
      </c>
      <c r="F2435" s="76">
        <f>IF(AND(LEFT($C2435,4)&lt;&gt;"8310")*OR(_xlfn.IFNA(MATCH(LEFT($B2435,8),Reference!$E:$E,0),0),(_xlfn.IFNA(MATCH(MID($B2435,5,4),Reference!$E:$E,0),0))),$D2435,)</f>
        <v>0</v>
      </c>
      <c r="G2435" s="76">
        <f t="shared" si="210"/>
        <v>0</v>
      </c>
      <c r="H2435" s="76">
        <f t="shared" si="211"/>
        <v>0</v>
      </c>
      <c r="I2435" s="194">
        <f>IF(AND(F2435=0,G2435=0,H2435=0,_xlfn.IFNA(MATCH(LEFT($B2435,8),Reference!$G:$G,0),0)),0,
IF(AND(F2435=0,G2435=0,H2435=0,_xlfn.IFNA(MATCH(LEFT($B2435,8),Reference!$H:$H,0),0)),$D2435,
IF(AND(F2435=0,G2435=0,H2435=0,_xlfn.IFNA(MATCH(LEFT($C2435,4),Reference!$H:$H,0),0)),$D2435,
IF((AND(F2435=0,G2435=0,H2435=0,(_xlfn.IFNA(MATCH(LEFT($B2435,4),Reference!$H:$H,0),0)))),$D2435,
IF(AND(F2435=0,G2435=0,H2435=0,_xlfn.IFNA(MATCH(MID($B2435,5,4),Reference!$H:$H,0),0),LEFT($C2435,4)&lt;&gt;"8865"),$D2435,0)))))</f>
        <v>7295.833333333333</v>
      </c>
      <c r="J2435" s="76">
        <f t="shared" si="212"/>
        <v>0</v>
      </c>
      <c r="K2435" s="76">
        <f t="shared" si="213"/>
        <v>7295.833333333333</v>
      </c>
      <c r="L2435" s="76">
        <f t="shared" si="214"/>
        <v>0</v>
      </c>
      <c r="M2435" s="14" t="str">
        <f>IFERROR(IFERROR(INDEX(Reference!$C:$C,MATCH(VALUE(LEFT(B2435,(FIND("-",B2435,1)-1))),Reference!$B:$B,0)),INDEX(Reference!$C:$C,MATCH((LEFT(B2435,(FIND("-",B2435,1)-1))),Reference!$B:$B,0))),IFERROR(IF(FIND("-",B2435),"Asset Management",""),""))</f>
        <v>SBU/Human Resources</v>
      </c>
      <c r="N2435" s="14" t="str">
        <f>_xlfn.IFNA(INDEX(Reference!$M:$N,MATCH($C2435,Reference!$M:$M,0),2),"Exclude")</f>
        <v>Nonlabor</v>
      </c>
      <c r="O2435" s="14" t="str">
        <f>VLOOKUP(X2435,'Department Detail'!$A$2:$F$5229,5,FALSE)</f>
        <v>Business Services - Human Resources</v>
      </c>
      <c r="W2435" s="26"/>
      <c r="X2435">
        <v>5063</v>
      </c>
    </row>
    <row r="2436" spans="2:24" ht="15" thickBot="1" x14ac:dyDescent="0.35">
      <c r="B2436" s="57" t="s">
        <v>1079</v>
      </c>
      <c r="C2436" s="57" t="s">
        <v>190</v>
      </c>
      <c r="D2436" s="193">
        <v>68670.22</v>
      </c>
      <c r="F2436" s="76">
        <f>IF(AND(LEFT($C2436,4)&lt;&gt;"8310")*OR(_xlfn.IFNA(MATCH(LEFT($B2436,8),Reference!$E:$E,0),0),(_xlfn.IFNA(MATCH(MID($B2436,5,4),Reference!$E:$E,0),0))),$D2436,)</f>
        <v>68670.22</v>
      </c>
      <c r="G2436" s="76">
        <f t="shared" si="210"/>
        <v>0</v>
      </c>
      <c r="H2436" s="76">
        <f t="shared" si="211"/>
        <v>0</v>
      </c>
      <c r="I2436" s="194">
        <f>IF(AND(F2436=0,G2436=0,H2436=0,_xlfn.IFNA(MATCH(LEFT($B2436,8),Reference!$G:$G,0),0)),0,
IF(AND(F2436=0,G2436=0,H2436=0,_xlfn.IFNA(MATCH(LEFT($B2436,8),Reference!$H:$H,0),0)),$D2436,
IF(AND(F2436=0,G2436=0,H2436=0,_xlfn.IFNA(MATCH(LEFT($C2436,4),Reference!$H:$H,0),0)),$D2436,
IF((AND(F2436=0,G2436=0,H2436=0,(_xlfn.IFNA(MATCH(LEFT($B2436,4),Reference!$H:$H,0),0)))),$D2436,
IF(AND(F2436=0,G2436=0,H2436=0,_xlfn.IFNA(MATCH(MID($B2436,5,4),Reference!$H:$H,0),0),LEFT($C2436,4)&lt;&gt;"8865"),$D2436,0)))))</f>
        <v>0</v>
      </c>
      <c r="J2436" s="76">
        <f t="shared" si="212"/>
        <v>0</v>
      </c>
      <c r="K2436" s="76">
        <f t="shared" si="213"/>
        <v>68670.22</v>
      </c>
      <c r="L2436" s="76">
        <f t="shared" si="214"/>
        <v>0</v>
      </c>
      <c r="M2436" s="14" t="str">
        <f>IFERROR(IFERROR(INDEX(Reference!$C:$C,MATCH(VALUE(LEFT(B2436,(FIND("-",B2436,1)-1))),Reference!$B:$B,0)),INDEX(Reference!$C:$C,MATCH((LEFT(B2436,(FIND("-",B2436,1)-1))),Reference!$B:$B,0))),IFERROR(IF(FIND("-",B2436),"Asset Management",""),""))</f>
        <v>SBU/Human Resources</v>
      </c>
      <c r="N2436" s="14" t="str">
        <f>_xlfn.IFNA(INDEX(Reference!$M:$N,MATCH($C2436,Reference!$M:$M,0),2),"Exclude")</f>
        <v>Nonlabor</v>
      </c>
      <c r="O2436" s="14" t="str">
        <f>VLOOKUP(X2436,'Department Detail'!$A$2:$F$5748,5,FALSE)</f>
        <v>Transmission Development</v>
      </c>
      <c r="W2436" s="26"/>
      <c r="X2436" t="s">
        <v>1080</v>
      </c>
    </row>
    <row r="2437" spans="2:24" ht="15" thickBot="1" x14ac:dyDescent="0.35">
      <c r="B2437" s="57" t="s">
        <v>1081</v>
      </c>
      <c r="C2437" s="57" t="s">
        <v>190</v>
      </c>
      <c r="D2437" s="193">
        <v>68994.950000000012</v>
      </c>
      <c r="F2437" s="76">
        <f>IF(AND(LEFT($C2437,4)&lt;&gt;"8310")*OR(_xlfn.IFNA(MATCH(LEFT($B2437,8),Reference!$E:$E,0),0),(_xlfn.IFNA(MATCH(MID($B2437,5,4),Reference!$E:$E,0),0))),$D2437,)</f>
        <v>68994.950000000012</v>
      </c>
      <c r="G2437" s="76">
        <f t="shared" si="210"/>
        <v>0</v>
      </c>
      <c r="H2437" s="76">
        <f t="shared" si="211"/>
        <v>0</v>
      </c>
      <c r="I2437" s="194">
        <f>IF(AND(F2437=0,G2437=0,H2437=0,_xlfn.IFNA(MATCH(LEFT($B2437,8),Reference!$G:$G,0),0)),0,
IF(AND(F2437=0,G2437=0,H2437=0,_xlfn.IFNA(MATCH(LEFT($B2437,8),Reference!$H:$H,0),0)),$D2437,
IF(AND(F2437=0,G2437=0,H2437=0,_xlfn.IFNA(MATCH(LEFT($C2437,4),Reference!$H:$H,0),0)),$D2437,
IF((AND(F2437=0,G2437=0,H2437=0,(_xlfn.IFNA(MATCH(LEFT($B2437,4),Reference!$H:$H,0),0)))),$D2437,
IF(AND(F2437=0,G2437=0,H2437=0,_xlfn.IFNA(MATCH(MID($B2437,5,4),Reference!$H:$H,0),0),LEFT($C2437,4)&lt;&gt;"8865"),$D2437,0)))))</f>
        <v>0</v>
      </c>
      <c r="J2437" s="76">
        <f t="shared" si="212"/>
        <v>0</v>
      </c>
      <c r="K2437" s="76">
        <f t="shared" si="213"/>
        <v>68994.950000000012</v>
      </c>
      <c r="L2437" s="76">
        <f t="shared" si="214"/>
        <v>0</v>
      </c>
      <c r="M2437" s="14" t="str">
        <f>IFERROR(IFERROR(INDEX(Reference!$C:$C,MATCH(VALUE(LEFT(B2437,(FIND("-",B2437,1)-1))),Reference!$B:$B,0)),INDEX(Reference!$C:$C,MATCH((LEFT(B2437,(FIND("-",B2437,1)-1))),Reference!$B:$B,0))),IFERROR(IF(FIND("-",B2437),"Asset Management",""),""))</f>
        <v>SBU/Human Resources</v>
      </c>
      <c r="N2437" s="14" t="str">
        <f>_xlfn.IFNA(INDEX(Reference!$M:$N,MATCH($C2437,Reference!$M:$M,0),2),"Exclude")</f>
        <v>Nonlabor</v>
      </c>
      <c r="O2437" s="14" t="str">
        <f>VLOOKUP(X2437,'Department Detail'!$A$2:$F$5748,5,FALSE)</f>
        <v>Transmission Development</v>
      </c>
      <c r="W2437" s="26"/>
      <c r="X2437" t="s">
        <v>1080</v>
      </c>
    </row>
    <row r="2438" spans="2:24" ht="15" thickBot="1" x14ac:dyDescent="0.35">
      <c r="B2438" s="57" t="s">
        <v>1081</v>
      </c>
      <c r="C2438" s="57" t="s">
        <v>225</v>
      </c>
      <c r="D2438" s="193">
        <v>25</v>
      </c>
      <c r="F2438" s="76">
        <f>IF(AND(LEFT($C2438,4)&lt;&gt;"8310")*OR(_xlfn.IFNA(MATCH(LEFT($B2438,8),Reference!$E:$E,0),0),(_xlfn.IFNA(MATCH(MID($B2438,5,4),Reference!$E:$E,0),0))),$D2438,)</f>
        <v>25</v>
      </c>
      <c r="G2438" s="76">
        <f t="shared" si="210"/>
        <v>0</v>
      </c>
      <c r="H2438" s="76">
        <f t="shared" si="211"/>
        <v>0</v>
      </c>
      <c r="I2438" s="194">
        <f>IF(AND(F2438=0,G2438=0,H2438=0,_xlfn.IFNA(MATCH(LEFT($B2438,8),Reference!$G:$G,0),0)),0,
IF(AND(F2438=0,G2438=0,H2438=0,_xlfn.IFNA(MATCH(LEFT($B2438,8),Reference!$H:$H,0),0)),$D2438,
IF(AND(F2438=0,G2438=0,H2438=0,_xlfn.IFNA(MATCH(LEFT($C2438,4),Reference!$H:$H,0),0)),$D2438,
IF((AND(F2438=0,G2438=0,H2438=0,(_xlfn.IFNA(MATCH(LEFT($B2438,4),Reference!$H:$H,0),0)))),$D2438,
IF(AND(F2438=0,G2438=0,H2438=0,_xlfn.IFNA(MATCH(MID($B2438,5,4),Reference!$H:$H,0),0),LEFT($C2438,4)&lt;&gt;"8865"),$D2438,0)))))</f>
        <v>0</v>
      </c>
      <c r="J2438" s="76">
        <f t="shared" si="212"/>
        <v>0</v>
      </c>
      <c r="K2438" s="76">
        <f t="shared" si="213"/>
        <v>25</v>
      </c>
      <c r="L2438" s="76">
        <f t="shared" si="214"/>
        <v>0</v>
      </c>
      <c r="M2438" s="14" t="str">
        <f>IFERROR(IFERROR(INDEX(Reference!$C:$C,MATCH(VALUE(LEFT(B2438,(FIND("-",B2438,1)-1))),Reference!$B:$B,0)),INDEX(Reference!$C:$C,MATCH((LEFT(B2438,(FIND("-",B2438,1)-1))),Reference!$B:$B,0))),IFERROR(IF(FIND("-",B2438),"Asset Management",""),""))</f>
        <v>SBU/Human Resources</v>
      </c>
      <c r="N2438" s="14" t="str">
        <f>_xlfn.IFNA(INDEX(Reference!$M:$N,MATCH($C2438,Reference!$M:$M,0),2),"Exclude")</f>
        <v>Exclude</v>
      </c>
      <c r="O2438" s="14" t="str">
        <f>VLOOKUP(X2438,'Department Detail'!$A$2:$F$5229,5,FALSE)</f>
        <v>T&amp;D Engineering</v>
      </c>
      <c r="W2438" s="26"/>
      <c r="X2438" t="s">
        <v>1082</v>
      </c>
    </row>
    <row r="2439" spans="2:24" ht="15" thickBot="1" x14ac:dyDescent="0.35">
      <c r="B2439" s="57" t="s">
        <v>1081</v>
      </c>
      <c r="C2439" s="57" t="s">
        <v>202</v>
      </c>
      <c r="D2439" s="193">
        <v>108.33333333333333</v>
      </c>
      <c r="F2439" s="76">
        <f>IF(AND(LEFT($C2439,4)&lt;&gt;"8310")*OR(_xlfn.IFNA(MATCH(LEFT($B2439,8),Reference!$E:$E,0),0),(_xlfn.IFNA(MATCH(MID($B2439,5,4),Reference!$E:$E,0),0))),$D2439,)</f>
        <v>108.33333333333333</v>
      </c>
      <c r="G2439" s="76">
        <f t="shared" si="210"/>
        <v>0</v>
      </c>
      <c r="H2439" s="76">
        <f t="shared" si="211"/>
        <v>0</v>
      </c>
      <c r="I2439" s="194">
        <f>IF(AND(F2439=0,G2439=0,H2439=0,_xlfn.IFNA(MATCH(LEFT($B2439,8),Reference!$G:$G,0),0)),0,
IF(AND(F2439=0,G2439=0,H2439=0,_xlfn.IFNA(MATCH(LEFT($B2439,8),Reference!$H:$H,0),0)),$D2439,
IF(AND(F2439=0,G2439=0,H2439=0,_xlfn.IFNA(MATCH(LEFT($C2439,4),Reference!$H:$H,0),0)),$D2439,
IF((AND(F2439=0,G2439=0,H2439=0,(_xlfn.IFNA(MATCH(LEFT($B2439,4),Reference!$H:$H,0),0)))),$D2439,
IF(AND(F2439=0,G2439=0,H2439=0,_xlfn.IFNA(MATCH(MID($B2439,5,4),Reference!$H:$H,0),0),LEFT($C2439,4)&lt;&gt;"8865"),$D2439,0)))))</f>
        <v>0</v>
      </c>
      <c r="J2439" s="76">
        <f t="shared" si="212"/>
        <v>0</v>
      </c>
      <c r="K2439" s="76">
        <f t="shared" si="213"/>
        <v>108.33333333333333</v>
      </c>
      <c r="L2439" s="76">
        <f t="shared" si="214"/>
        <v>0</v>
      </c>
      <c r="M2439" s="14" t="str">
        <f>IFERROR(IFERROR(INDEX(Reference!$C:$C,MATCH(VALUE(LEFT(B2439,(FIND("-",B2439,1)-1))),Reference!$B:$B,0)),INDEX(Reference!$C:$C,MATCH((LEFT(B2439,(FIND("-",B2439,1)-1))),Reference!$B:$B,0))),IFERROR(IF(FIND("-",B2439),"Asset Management",""),""))</f>
        <v>SBU/Human Resources</v>
      </c>
      <c r="N2439" s="14" t="str">
        <f>_xlfn.IFNA(INDEX(Reference!$M:$N,MATCH($C2439,Reference!$M:$M,0),2),"Exclude")</f>
        <v>Nonlabor</v>
      </c>
      <c r="O2439" s="14" t="str">
        <f>VLOOKUP(X2439,'Department Detail'!$A$2:$F$5229,5,FALSE)</f>
        <v>T&amp;D Engineering</v>
      </c>
      <c r="W2439" s="26"/>
      <c r="X2439" t="s">
        <v>1082</v>
      </c>
    </row>
    <row r="2440" spans="2:24" ht="15" thickBot="1" x14ac:dyDescent="0.35">
      <c r="B2440" s="57" t="s">
        <v>1081</v>
      </c>
      <c r="C2440" s="57" t="s">
        <v>206</v>
      </c>
      <c r="D2440" s="193">
        <v>2250.0000000000005</v>
      </c>
      <c r="F2440" s="76">
        <f>IF(AND(LEFT($C2440,4)&lt;&gt;"8310")*OR(_xlfn.IFNA(MATCH(LEFT($B2440,8),Reference!$E:$E,0),0),(_xlfn.IFNA(MATCH(MID($B2440,5,4),Reference!$E:$E,0),0))),$D2440,)</f>
        <v>2250.0000000000005</v>
      </c>
      <c r="G2440" s="76">
        <f t="shared" si="210"/>
        <v>0</v>
      </c>
      <c r="H2440" s="76">
        <f t="shared" si="211"/>
        <v>0</v>
      </c>
      <c r="I2440" s="194">
        <f>IF(AND(F2440=0,G2440=0,H2440=0,_xlfn.IFNA(MATCH(LEFT($B2440,8),Reference!$G:$G,0),0)),0,
IF(AND(F2440=0,G2440=0,H2440=0,_xlfn.IFNA(MATCH(LEFT($B2440,8),Reference!$H:$H,0),0)),$D2440,
IF(AND(F2440=0,G2440=0,H2440=0,_xlfn.IFNA(MATCH(LEFT($C2440,4),Reference!$H:$H,0),0)),$D2440,
IF((AND(F2440=0,G2440=0,H2440=0,(_xlfn.IFNA(MATCH(LEFT($B2440,4),Reference!$H:$H,0),0)))),$D2440,
IF(AND(F2440=0,G2440=0,H2440=0,_xlfn.IFNA(MATCH(MID($B2440,5,4),Reference!$H:$H,0),0),LEFT($C2440,4)&lt;&gt;"8865"),$D2440,0)))))</f>
        <v>0</v>
      </c>
      <c r="J2440" s="76">
        <f t="shared" si="212"/>
        <v>0</v>
      </c>
      <c r="K2440" s="76">
        <f t="shared" si="213"/>
        <v>2250.0000000000005</v>
      </c>
      <c r="L2440" s="76">
        <f t="shared" si="214"/>
        <v>0</v>
      </c>
      <c r="M2440" s="14" t="str">
        <f>IFERROR(IFERROR(INDEX(Reference!$C:$C,MATCH(VALUE(LEFT(B2440,(FIND("-",B2440,1)-1))),Reference!$B:$B,0)),INDEX(Reference!$C:$C,MATCH((LEFT(B2440,(FIND("-",B2440,1)-1))),Reference!$B:$B,0))),IFERROR(IF(FIND("-",B2440),"Asset Management",""),""))</f>
        <v>SBU/Human Resources</v>
      </c>
      <c r="N2440" s="14" t="str">
        <f>_xlfn.IFNA(INDEX(Reference!$M:$N,MATCH($C2440,Reference!$M:$M,0),2),"Exclude")</f>
        <v>Nonlabor</v>
      </c>
      <c r="O2440" s="14" t="str">
        <f>VLOOKUP(X2440,'Department Detail'!$A$2:$F$5748,5,FALSE)</f>
        <v>Transmission Development</v>
      </c>
      <c r="W2440" s="26"/>
      <c r="X2440" t="s">
        <v>1083</v>
      </c>
    </row>
    <row r="2441" spans="2:24" ht="15" thickBot="1" x14ac:dyDescent="0.35">
      <c r="B2441" s="57" t="s">
        <v>1084</v>
      </c>
      <c r="C2441" s="57" t="s">
        <v>185</v>
      </c>
      <c r="D2441" s="193">
        <v>53187.199999999997</v>
      </c>
      <c r="F2441" s="76">
        <f>IF(AND(LEFT($C2441,4)&lt;&gt;"8310")*OR(_xlfn.IFNA(MATCH(LEFT($B2441,8),Reference!$E:$E,0),0),(_xlfn.IFNA(MATCH(MID($B2441,5,4),Reference!$E:$E,0),0))),$D2441,)</f>
        <v>53187.199999999997</v>
      </c>
      <c r="G2441" s="76">
        <f t="shared" si="210"/>
        <v>0</v>
      </c>
      <c r="H2441" s="76">
        <f t="shared" si="211"/>
        <v>0</v>
      </c>
      <c r="I2441" s="194">
        <f>IF(AND(F2441=0,G2441=0,H2441=0,_xlfn.IFNA(MATCH(LEFT($B2441,8),Reference!$G:$G,0),0)),0,
IF(AND(F2441=0,G2441=0,H2441=0,_xlfn.IFNA(MATCH(LEFT($B2441,8),Reference!$H:$H,0),0)),$D2441,
IF(AND(F2441=0,G2441=0,H2441=0,_xlfn.IFNA(MATCH(LEFT($C2441,4),Reference!$H:$H,0),0)),$D2441,
IF((AND(F2441=0,G2441=0,H2441=0,(_xlfn.IFNA(MATCH(LEFT($B2441,4),Reference!$H:$H,0),0)))),$D2441,
IF(AND(F2441=0,G2441=0,H2441=0,_xlfn.IFNA(MATCH(MID($B2441,5,4),Reference!$H:$H,0),0),LEFT($C2441,4)&lt;&gt;"8865"),$D2441,0)))))</f>
        <v>0</v>
      </c>
      <c r="J2441" s="76">
        <f t="shared" si="212"/>
        <v>0</v>
      </c>
      <c r="K2441" s="76">
        <f t="shared" si="213"/>
        <v>53187.199999999997</v>
      </c>
      <c r="L2441" s="76">
        <f t="shared" si="214"/>
        <v>0</v>
      </c>
      <c r="M2441" s="14" t="str">
        <f>IFERROR(IFERROR(INDEX(Reference!$C:$C,MATCH(VALUE(LEFT(B2441,(FIND("-",B2441,1)-1))),Reference!$B:$B,0)),INDEX(Reference!$C:$C,MATCH((LEFT(B2441,(FIND("-",B2441,1)-1))),Reference!$B:$B,0))),IFERROR(IF(FIND("-",B2441),"Asset Management",""),""))</f>
        <v>SBU/Human Resources</v>
      </c>
      <c r="N2441" s="14" t="str">
        <f>_xlfn.IFNA(INDEX(Reference!$M:$N,MATCH($C2441,Reference!$M:$M,0),2),"Exclude")</f>
        <v>NonUnion Labor</v>
      </c>
      <c r="O2441" s="14" t="str">
        <f>VLOOKUP(X2441,'Department Detail'!$A$2:$F$5748,5,FALSE)</f>
        <v>Line &amp; Meter Operations</v>
      </c>
      <c r="W2441" s="26"/>
      <c r="X2441" t="s">
        <v>1085</v>
      </c>
    </row>
    <row r="2442" spans="2:24" ht="15" thickBot="1" x14ac:dyDescent="0.35">
      <c r="B2442" s="57" t="s">
        <v>1086</v>
      </c>
      <c r="C2442" s="57" t="s">
        <v>185</v>
      </c>
      <c r="D2442" s="193">
        <v>1922.34</v>
      </c>
      <c r="F2442" s="76">
        <f>IF(AND(LEFT($C2442,4)&lt;&gt;"8310")*OR(_xlfn.IFNA(MATCH(LEFT($B2442,8),Reference!$E:$E,0),0),(_xlfn.IFNA(MATCH(MID($B2442,5,4),Reference!$E:$E,0),0))),$D2442,)</f>
        <v>0</v>
      </c>
      <c r="G2442" s="76">
        <f t="shared" si="210"/>
        <v>0</v>
      </c>
      <c r="H2442" s="76">
        <f t="shared" si="211"/>
        <v>0</v>
      </c>
      <c r="I2442" s="194">
        <f>IF(AND(F2442=0,G2442=0,H2442=0,_xlfn.IFNA(MATCH(LEFT($B2442,8),Reference!$G:$G,0),0)),0,
IF(AND(F2442=0,G2442=0,H2442=0,_xlfn.IFNA(MATCH(LEFT($B2442,8),Reference!$H:$H,0),0)),$D2442,
IF(AND(F2442=0,G2442=0,H2442=0,_xlfn.IFNA(MATCH(LEFT($C2442,4),Reference!$H:$H,0),0)),$D2442,
IF((AND(F2442=0,G2442=0,H2442=0,(_xlfn.IFNA(MATCH(LEFT($B2442,4),Reference!$H:$H,0),0)))),$D2442,
IF(AND(F2442=0,G2442=0,H2442=0,_xlfn.IFNA(MATCH(MID($B2442,5,4),Reference!$H:$H,0),0),LEFT($C2442,4)&lt;&gt;"8865"),$D2442,0)))))</f>
        <v>0</v>
      </c>
      <c r="J2442" s="76">
        <f t="shared" si="212"/>
        <v>1922.34</v>
      </c>
      <c r="K2442" s="76">
        <f t="shared" si="213"/>
        <v>1922.34</v>
      </c>
      <c r="L2442" s="76">
        <f t="shared" si="214"/>
        <v>0</v>
      </c>
      <c r="M2442" s="14" t="str">
        <f>IFERROR(IFERROR(INDEX(Reference!$C:$C,MATCH(VALUE(LEFT(B2442,(FIND("-",B2442,1)-1))),Reference!$B:$B,0)),INDEX(Reference!$C:$C,MATCH((LEFT(B2442,(FIND("-",B2442,1)-1))),Reference!$B:$B,0))),IFERROR(IF(FIND("-",B2442),"Asset Management",""),""))</f>
        <v>Asset Management</v>
      </c>
      <c r="N2442" s="14" t="str">
        <f>_xlfn.IFNA(INDEX(Reference!$M:$N,MATCH($C2442,Reference!$M:$M,0),2),"Exclude")</f>
        <v>NonUnion Labor</v>
      </c>
      <c r="O2442" s="14" t="str">
        <f>VLOOKUP(X2442,'Department Detail'!$A$2:$F$5748,5,FALSE)</f>
        <v>Line &amp; Meter Operations</v>
      </c>
      <c r="W2442" s="26"/>
      <c r="X2442" t="s">
        <v>1085</v>
      </c>
    </row>
    <row r="2443" spans="2:24" ht="15" thickBot="1" x14ac:dyDescent="0.35">
      <c r="B2443" s="57" t="s">
        <v>1087</v>
      </c>
      <c r="C2443" s="57" t="s">
        <v>197</v>
      </c>
      <c r="D2443" s="193">
        <v>126.85</v>
      </c>
      <c r="F2443" s="76">
        <f>IF(AND(LEFT($C2443,4)&lt;&gt;"8310")*OR(_xlfn.IFNA(MATCH(LEFT($B2443,8),Reference!$E:$E,0),0),(_xlfn.IFNA(MATCH(MID($B2443,5,4),Reference!$E:$E,0),0))),$D2443,)</f>
        <v>0</v>
      </c>
      <c r="G2443" s="76">
        <f t="shared" si="210"/>
        <v>0</v>
      </c>
      <c r="H2443" s="76">
        <f t="shared" si="211"/>
        <v>0</v>
      </c>
      <c r="I2443" s="194">
        <f>IF(AND(F2443=0,G2443=0,H2443=0,_xlfn.IFNA(MATCH(LEFT($B2443,8),Reference!$G:$G,0),0)),0,
IF(AND(F2443=0,G2443=0,H2443=0,_xlfn.IFNA(MATCH(LEFT($B2443,8),Reference!$H:$H,0),0)),$D2443,
IF(AND(F2443=0,G2443=0,H2443=0,_xlfn.IFNA(MATCH(LEFT($C2443,4),Reference!$H:$H,0),0)),$D2443,
IF((AND(F2443=0,G2443=0,H2443=0,(_xlfn.IFNA(MATCH(LEFT($B2443,4),Reference!$H:$H,0),0)))),$D2443,
IF(AND(F2443=0,G2443=0,H2443=0,_xlfn.IFNA(MATCH(MID($B2443,5,4),Reference!$H:$H,0),0),LEFT($C2443,4)&lt;&gt;"8865"),$D2443,0)))))</f>
        <v>0</v>
      </c>
      <c r="J2443" s="76">
        <f t="shared" si="212"/>
        <v>126.85</v>
      </c>
      <c r="K2443" s="76">
        <f t="shared" si="213"/>
        <v>126.85</v>
      </c>
      <c r="L2443" s="76">
        <f t="shared" si="214"/>
        <v>0</v>
      </c>
      <c r="M2443" s="14" t="str">
        <f>IFERROR(IFERROR(INDEX(Reference!$C:$C,MATCH(VALUE(LEFT(B2443,(FIND("-",B2443,1)-1))),Reference!$B:$B,0)),INDEX(Reference!$C:$C,MATCH((LEFT(B2443,(FIND("-",B2443,1)-1))),Reference!$B:$B,0))),IFERROR(IF(FIND("-",B2443),"Asset Management",""),""))</f>
        <v>Asset Management</v>
      </c>
      <c r="N2443" s="14" t="str">
        <f>_xlfn.IFNA(INDEX(Reference!$M:$N,MATCH($C2443,Reference!$M:$M,0),2),"Exclude")</f>
        <v>Union Labor</v>
      </c>
      <c r="O2443" s="14" t="str">
        <f>VLOOKUP(X2443,'Department Detail'!$A$2:$F$5748,5,FALSE)</f>
        <v>Transmission Development</v>
      </c>
      <c r="W2443" s="26"/>
      <c r="X2443" t="s">
        <v>1088</v>
      </c>
    </row>
    <row r="2444" spans="2:24" ht="15" thickBot="1" x14ac:dyDescent="0.35">
      <c r="B2444" s="57" t="s">
        <v>1089</v>
      </c>
      <c r="C2444" s="57" t="s">
        <v>207</v>
      </c>
      <c r="D2444" s="193">
        <v>2802262.95</v>
      </c>
      <c r="F2444" s="76">
        <f>IF(AND(LEFT($C2444,4)&lt;&gt;"8310")*OR(_xlfn.IFNA(MATCH(LEFT($B2444,8),Reference!$E:$E,0),0),(_xlfn.IFNA(MATCH(MID($B2444,5,4),Reference!$E:$E,0),0))),$D2444,)</f>
        <v>0</v>
      </c>
      <c r="G2444" s="76">
        <f t="shared" si="210"/>
        <v>0</v>
      </c>
      <c r="H2444" s="76">
        <f t="shared" si="211"/>
        <v>0</v>
      </c>
      <c r="I2444" s="194">
        <f>IF(AND(F2444=0,G2444=0,H2444=0,_xlfn.IFNA(MATCH(LEFT($B2444,8),Reference!$G:$G,0),0)),0,
IF(AND(F2444=0,G2444=0,H2444=0,_xlfn.IFNA(MATCH(LEFT($B2444,8),Reference!$H:$H,0),0)),$D2444,
IF(AND(F2444=0,G2444=0,H2444=0,_xlfn.IFNA(MATCH(LEFT($C2444,4),Reference!$H:$H,0),0)),$D2444,
IF((AND(F2444=0,G2444=0,H2444=0,(_xlfn.IFNA(MATCH(LEFT($B2444,4),Reference!$H:$H,0),0)))),$D2444,
IF(AND(F2444=0,G2444=0,H2444=0,_xlfn.IFNA(MATCH(MID($B2444,5,4),Reference!$H:$H,0),0),LEFT($C2444,4)&lt;&gt;"8865"),$D2444,0)))))</f>
        <v>2802262.95</v>
      </c>
      <c r="J2444" s="76">
        <f t="shared" si="212"/>
        <v>0</v>
      </c>
      <c r="K2444" s="76">
        <f t="shared" si="213"/>
        <v>2802262.95</v>
      </c>
      <c r="L2444" s="76">
        <f t="shared" si="214"/>
        <v>0</v>
      </c>
      <c r="M2444" s="14" t="str">
        <f>IFERROR(IFERROR(INDEX(Reference!$C:$C,MATCH(VALUE(LEFT(B2444,(FIND("-",B2444,1)-1))),Reference!$B:$B,0)),INDEX(Reference!$C:$C,MATCH((LEFT(B2444,(FIND("-",B2444,1)-1))),Reference!$B:$B,0))),IFERROR(IF(FIND("-",B2444),"Asset Management",""),""))</f>
        <v>SBU/Information Technology</v>
      </c>
      <c r="N2444" s="14" t="str">
        <f>_xlfn.IFNA(INDEX(Reference!$M:$N,MATCH($C2444,Reference!$M:$M,0),2),"Exclude")</f>
        <v>Nonlabor</v>
      </c>
      <c r="O2444" s="14" t="str">
        <f>VLOOKUP(X2444,'Department Detail'!$A$2:$F$5748,5,FALSE)</f>
        <v>Transmission Development</v>
      </c>
      <c r="W2444" s="26"/>
      <c r="X2444" t="s">
        <v>1088</v>
      </c>
    </row>
    <row r="2445" spans="2:24" ht="15" thickBot="1" x14ac:dyDescent="0.35">
      <c r="B2445" s="57" t="s">
        <v>1089</v>
      </c>
      <c r="C2445" s="57" t="s">
        <v>192</v>
      </c>
      <c r="D2445" s="193">
        <v>47943.73</v>
      </c>
      <c r="F2445" s="76">
        <f>IF(AND(LEFT($C2445,4)&lt;&gt;"8310")*OR(_xlfn.IFNA(MATCH(LEFT($B2445,8),Reference!$E:$E,0),0),(_xlfn.IFNA(MATCH(MID($B2445,5,4),Reference!$E:$E,0),0))),$D2445,)</f>
        <v>0</v>
      </c>
      <c r="G2445" s="76">
        <f t="shared" si="210"/>
        <v>0</v>
      </c>
      <c r="H2445" s="76">
        <f t="shared" si="211"/>
        <v>0</v>
      </c>
      <c r="I2445" s="194">
        <f>IF(AND(F2445=0,G2445=0,H2445=0,_xlfn.IFNA(MATCH(LEFT($B2445,8),Reference!$G:$G,0),0)),0,
IF(AND(F2445=0,G2445=0,H2445=0,_xlfn.IFNA(MATCH(LEFT($B2445,8),Reference!$H:$H,0),0)),$D2445,
IF(AND(F2445=0,G2445=0,H2445=0,_xlfn.IFNA(MATCH(LEFT($C2445,4),Reference!$H:$H,0),0)),$D2445,
IF((AND(F2445=0,G2445=0,H2445=0,(_xlfn.IFNA(MATCH(LEFT($B2445,4),Reference!$H:$H,0),0)))),$D2445,
IF(AND(F2445=0,G2445=0,H2445=0,_xlfn.IFNA(MATCH(MID($B2445,5,4),Reference!$H:$H,0),0),LEFT($C2445,4)&lt;&gt;"8865"),$D2445,0)))))</f>
        <v>47943.73</v>
      </c>
      <c r="J2445" s="76">
        <f t="shared" si="212"/>
        <v>0</v>
      </c>
      <c r="K2445" s="76">
        <f t="shared" si="213"/>
        <v>47943.73</v>
      </c>
      <c r="L2445" s="76">
        <f t="shared" si="214"/>
        <v>0</v>
      </c>
      <c r="M2445" s="14" t="str">
        <f>IFERROR(IFERROR(INDEX(Reference!$C:$C,MATCH(VALUE(LEFT(B2445,(FIND("-",B2445,1)-1))),Reference!$B:$B,0)),INDEX(Reference!$C:$C,MATCH((LEFT(B2445,(FIND("-",B2445,1)-1))),Reference!$B:$B,0))),IFERROR(IF(FIND("-",B2445),"Asset Management",""),""))</f>
        <v>SBU/Information Technology</v>
      </c>
      <c r="N2445" s="14" t="str">
        <f>_xlfn.IFNA(INDEX(Reference!$M:$N,MATCH($C2445,Reference!$M:$M,0),2),"Exclude")</f>
        <v>Exclude</v>
      </c>
      <c r="O2445" s="14" t="str">
        <f>VLOOKUP(X2445,'Department Detail'!$A$2:$F$5748,5,FALSE)</f>
        <v>System Operations</v>
      </c>
      <c r="W2445" s="26"/>
      <c r="X2445" t="s">
        <v>1090</v>
      </c>
    </row>
    <row r="2446" spans="2:24" ht="15" thickBot="1" x14ac:dyDescent="0.35">
      <c r="B2446" s="57" t="s">
        <v>1089</v>
      </c>
      <c r="C2446" s="57" t="s">
        <v>194</v>
      </c>
      <c r="D2446" s="193">
        <v>270.39999999999998</v>
      </c>
      <c r="F2446" s="76">
        <f>IF(AND(LEFT($C2446,4)&lt;&gt;"8310")*OR(_xlfn.IFNA(MATCH(LEFT($B2446,8),Reference!$E:$E,0),0),(_xlfn.IFNA(MATCH(MID($B2446,5,4),Reference!$E:$E,0),0))),$D2446,)</f>
        <v>0</v>
      </c>
      <c r="G2446" s="76">
        <f t="shared" si="210"/>
        <v>0</v>
      </c>
      <c r="H2446" s="76">
        <f t="shared" si="211"/>
        <v>0</v>
      </c>
      <c r="I2446" s="194">
        <f>IF(AND(F2446=0,G2446=0,H2446=0,_xlfn.IFNA(MATCH(LEFT($B2446,8),Reference!$G:$G,0),0)),0,
IF(AND(F2446=0,G2446=0,H2446=0,_xlfn.IFNA(MATCH(LEFT($B2446,8),Reference!$H:$H,0),0)),$D2446,
IF(AND(F2446=0,G2446=0,H2446=0,_xlfn.IFNA(MATCH(LEFT($C2446,4),Reference!$H:$H,0),0)),$D2446,
IF((AND(F2446=0,G2446=0,H2446=0,(_xlfn.IFNA(MATCH(LEFT($B2446,4),Reference!$H:$H,0),0)))),$D2446,
IF(AND(F2446=0,G2446=0,H2446=0,_xlfn.IFNA(MATCH(MID($B2446,5,4),Reference!$H:$H,0),0),LEFT($C2446,4)&lt;&gt;"8865"),$D2446,0)))))</f>
        <v>270.39999999999998</v>
      </c>
      <c r="J2446" s="76">
        <f t="shared" si="212"/>
        <v>0</v>
      </c>
      <c r="K2446" s="76">
        <f t="shared" si="213"/>
        <v>270.39999999999998</v>
      </c>
      <c r="L2446" s="76">
        <f t="shared" si="214"/>
        <v>0</v>
      </c>
      <c r="M2446" s="14" t="str">
        <f>IFERROR(IFERROR(INDEX(Reference!$C:$C,MATCH(VALUE(LEFT(B2446,(FIND("-",B2446,1)-1))),Reference!$B:$B,0)),INDEX(Reference!$C:$C,MATCH((LEFT(B2446,(FIND("-",B2446,1)-1))),Reference!$B:$B,0))),IFERROR(IF(FIND("-",B2446),"Asset Management",""),""))</f>
        <v>SBU/Information Technology</v>
      </c>
      <c r="N2446" s="14" t="str">
        <f>_xlfn.IFNA(INDEX(Reference!$M:$N,MATCH($C2446,Reference!$M:$M,0),2),"Exclude")</f>
        <v>Nonlabor</v>
      </c>
      <c r="O2446" s="14" t="str">
        <f>VLOOKUP(X2446,'Department Detail'!$A$2:$F$5229,5,FALSE)</f>
        <v>T&amp;D Engineering</v>
      </c>
      <c r="W2446" s="26"/>
      <c r="X2446" t="s">
        <v>1091</v>
      </c>
    </row>
    <row r="2447" spans="2:24" ht="15" thickBot="1" x14ac:dyDescent="0.35">
      <c r="B2447" s="57" t="s">
        <v>1089</v>
      </c>
      <c r="C2447" s="57" t="s">
        <v>326</v>
      </c>
      <c r="D2447" s="193">
        <v>2765606.33</v>
      </c>
      <c r="F2447" s="76">
        <f>IF(AND(LEFT($C2447,4)&lt;&gt;"8310")*OR(_xlfn.IFNA(MATCH(LEFT($B2447,8),Reference!$E:$E,0),0),(_xlfn.IFNA(MATCH(MID($B2447,5,4),Reference!$E:$E,0),0))),$D2447,)</f>
        <v>0</v>
      </c>
      <c r="G2447" s="76">
        <f t="shared" si="210"/>
        <v>0</v>
      </c>
      <c r="H2447" s="76">
        <f t="shared" si="211"/>
        <v>0</v>
      </c>
      <c r="I2447" s="194">
        <f>IF(AND(F2447=0,G2447=0,H2447=0,_xlfn.IFNA(MATCH(LEFT($B2447,8),Reference!$G:$G,0),0)),0,
IF(AND(F2447=0,G2447=0,H2447=0,_xlfn.IFNA(MATCH(LEFT($B2447,8),Reference!$H:$H,0),0)),$D2447,
IF(AND(F2447=0,G2447=0,H2447=0,_xlfn.IFNA(MATCH(LEFT($C2447,4),Reference!$H:$H,0),0)),$D2447,
IF((AND(F2447=0,G2447=0,H2447=0,(_xlfn.IFNA(MATCH(LEFT($B2447,4),Reference!$H:$H,0),0)))),$D2447,
IF(AND(F2447=0,G2447=0,H2447=0,_xlfn.IFNA(MATCH(MID($B2447,5,4),Reference!$H:$H,0),0),LEFT($C2447,4)&lt;&gt;"8865"),$D2447,0)))))</f>
        <v>2765606.33</v>
      </c>
      <c r="J2447" s="76">
        <f t="shared" si="212"/>
        <v>0</v>
      </c>
      <c r="K2447" s="76">
        <f t="shared" si="213"/>
        <v>2765606.33</v>
      </c>
      <c r="L2447" s="76">
        <f t="shared" si="214"/>
        <v>0</v>
      </c>
      <c r="M2447" s="14" t="str">
        <f>IFERROR(IFERROR(INDEX(Reference!$C:$C,MATCH(VALUE(LEFT(B2447,(FIND("-",B2447,1)-1))),Reference!$B:$B,0)),INDEX(Reference!$C:$C,MATCH((LEFT(B2447,(FIND("-",B2447,1)-1))),Reference!$B:$B,0))),IFERROR(IF(FIND("-",B2447),"Asset Management",""),""))</f>
        <v>SBU/Information Technology</v>
      </c>
      <c r="N2447" s="14" t="str">
        <f>_xlfn.IFNA(INDEX(Reference!$M:$N,MATCH($C2447,Reference!$M:$M,0),2),"Exclude")</f>
        <v>Exclude</v>
      </c>
      <c r="O2447" s="14" t="str">
        <f>VLOOKUP(X2447,'Department Detail'!$A$2:$F$5229,5,FALSE)</f>
        <v>T&amp;D Engineering</v>
      </c>
      <c r="W2447" s="26"/>
      <c r="X2447" t="s">
        <v>1091</v>
      </c>
    </row>
    <row r="2448" spans="2:24" ht="15" thickBot="1" x14ac:dyDescent="0.35">
      <c r="B2448" s="57" t="s">
        <v>1089</v>
      </c>
      <c r="C2448" s="57" t="s">
        <v>185</v>
      </c>
      <c r="D2448" s="193">
        <v>727516.36049168603</v>
      </c>
      <c r="F2448" s="76">
        <f>IF(AND(LEFT($C2448,4)&lt;&gt;"8310")*OR(_xlfn.IFNA(MATCH(LEFT($B2448,8),Reference!$E:$E,0),0),(_xlfn.IFNA(MATCH(MID($B2448,5,4),Reference!$E:$E,0),0))),$D2448,)</f>
        <v>0</v>
      </c>
      <c r="G2448" s="76">
        <f t="shared" si="210"/>
        <v>0</v>
      </c>
      <c r="H2448" s="76">
        <f t="shared" si="211"/>
        <v>0</v>
      </c>
      <c r="I2448" s="194">
        <f>IF(AND(F2448=0,G2448=0,H2448=0,_xlfn.IFNA(MATCH(LEFT($B2448,8),Reference!$G:$G,0),0)),0,
IF(AND(F2448=0,G2448=0,H2448=0,_xlfn.IFNA(MATCH(LEFT($B2448,8),Reference!$H:$H,0),0)),$D2448,
IF(AND(F2448=0,G2448=0,H2448=0,_xlfn.IFNA(MATCH(LEFT($C2448,4),Reference!$H:$H,0),0)),$D2448,
IF((AND(F2448=0,G2448=0,H2448=0,(_xlfn.IFNA(MATCH(LEFT($B2448,4),Reference!$H:$H,0),0)))),$D2448,
IF(AND(F2448=0,G2448=0,H2448=0,_xlfn.IFNA(MATCH(MID($B2448,5,4),Reference!$H:$H,0),0),LEFT($C2448,4)&lt;&gt;"8865"),$D2448,0)))))</f>
        <v>727516.36049168603</v>
      </c>
      <c r="J2448" s="76">
        <f t="shared" si="212"/>
        <v>0</v>
      </c>
      <c r="K2448" s="76">
        <f t="shared" si="213"/>
        <v>727516.36049168603</v>
      </c>
      <c r="L2448" s="76">
        <f t="shared" si="214"/>
        <v>0</v>
      </c>
      <c r="M2448" s="14" t="str">
        <f>IFERROR(IFERROR(INDEX(Reference!$C:$C,MATCH(VALUE(LEFT(B2448,(FIND("-",B2448,1)-1))),Reference!$B:$B,0)),INDEX(Reference!$C:$C,MATCH((LEFT(B2448,(FIND("-",B2448,1)-1))),Reference!$B:$B,0))),IFERROR(IF(FIND("-",B2448),"Asset Management",""),""))</f>
        <v>SBU/Information Technology</v>
      </c>
      <c r="N2448" s="14" t="str">
        <f>_xlfn.IFNA(INDEX(Reference!$M:$N,MATCH($C2448,Reference!$M:$M,0),2),"Exclude")</f>
        <v>NonUnion Labor</v>
      </c>
      <c r="O2448" s="14" t="str">
        <f>VLOOKUP(X2448,'Department Detail'!$A$2:$F$5748,5,FALSE)</f>
        <v>Line &amp; Meter Operations</v>
      </c>
      <c r="W2448" s="26"/>
      <c r="X2448" t="s">
        <v>1092</v>
      </c>
    </row>
    <row r="2449" spans="2:24" ht="15" thickBot="1" x14ac:dyDescent="0.35">
      <c r="B2449" s="57" t="s">
        <v>1089</v>
      </c>
      <c r="C2449" s="57" t="s">
        <v>195</v>
      </c>
      <c r="D2449" s="193">
        <v>1300</v>
      </c>
      <c r="F2449" s="76">
        <f>IF(AND(LEFT($C2449,4)&lt;&gt;"8310")*OR(_xlfn.IFNA(MATCH(LEFT($B2449,8),Reference!$E:$E,0),0),(_xlfn.IFNA(MATCH(MID($B2449,5,4),Reference!$E:$E,0),0))),$D2449,)</f>
        <v>0</v>
      </c>
      <c r="G2449" s="76">
        <f t="shared" si="210"/>
        <v>0</v>
      </c>
      <c r="H2449" s="76">
        <f t="shared" si="211"/>
        <v>0</v>
      </c>
      <c r="I2449" s="194">
        <f>IF(AND(F2449=0,G2449=0,H2449=0,_xlfn.IFNA(MATCH(LEFT($B2449,8),Reference!$G:$G,0),0)),0,
IF(AND(F2449=0,G2449=0,H2449=0,_xlfn.IFNA(MATCH(LEFT($B2449,8),Reference!$H:$H,0),0)),$D2449,
IF(AND(F2449=0,G2449=0,H2449=0,_xlfn.IFNA(MATCH(LEFT($C2449,4),Reference!$H:$H,0),0)),$D2449,
IF((AND(F2449=0,G2449=0,H2449=0,(_xlfn.IFNA(MATCH(LEFT($B2449,4),Reference!$H:$H,0),0)))),$D2449,
IF(AND(F2449=0,G2449=0,H2449=0,_xlfn.IFNA(MATCH(MID($B2449,5,4),Reference!$H:$H,0),0),LEFT($C2449,4)&lt;&gt;"8865"),$D2449,0)))))</f>
        <v>1300</v>
      </c>
      <c r="J2449" s="76">
        <f t="shared" si="212"/>
        <v>0</v>
      </c>
      <c r="K2449" s="76">
        <f t="shared" si="213"/>
        <v>1300</v>
      </c>
      <c r="L2449" s="76">
        <f t="shared" si="214"/>
        <v>0</v>
      </c>
      <c r="M2449" s="14" t="str">
        <f>IFERROR(IFERROR(INDEX(Reference!$C:$C,MATCH(VALUE(LEFT(B2449,(FIND("-",B2449,1)-1))),Reference!$B:$B,0)),INDEX(Reference!$C:$C,MATCH((LEFT(B2449,(FIND("-",B2449,1)-1))),Reference!$B:$B,0))),IFERROR(IF(FIND("-",B2449),"Asset Management",""),""))</f>
        <v>SBU/Information Technology</v>
      </c>
      <c r="N2449" s="14" t="str">
        <f>_xlfn.IFNA(INDEX(Reference!$M:$N,MATCH($C2449,Reference!$M:$M,0),2),"Exclude")</f>
        <v>NonUnion Labor</v>
      </c>
      <c r="O2449" s="14" t="str">
        <f>VLOOKUP(X2449,'Department Detail'!$A$2:$F$5748,5,FALSE)</f>
        <v>Line &amp; Meter Operations</v>
      </c>
      <c r="W2449" s="26"/>
      <c r="X2449" t="s">
        <v>1092</v>
      </c>
    </row>
    <row r="2450" spans="2:24" ht="15" thickBot="1" x14ac:dyDescent="0.35">
      <c r="B2450" s="57" t="s">
        <v>1089</v>
      </c>
      <c r="C2450" s="57" t="s">
        <v>201</v>
      </c>
      <c r="D2450" s="193">
        <v>13774.09</v>
      </c>
      <c r="F2450" s="76">
        <f>IF(AND(LEFT($C2450,4)&lt;&gt;"8310")*OR(_xlfn.IFNA(MATCH(LEFT($B2450,8),Reference!$E:$E,0),0),(_xlfn.IFNA(MATCH(MID($B2450,5,4),Reference!$E:$E,0),0))),$D2450,)</f>
        <v>0</v>
      </c>
      <c r="G2450" s="76">
        <f t="shared" si="210"/>
        <v>0</v>
      </c>
      <c r="H2450" s="76">
        <f t="shared" si="211"/>
        <v>0</v>
      </c>
      <c r="I2450" s="194">
        <f>IF(AND(F2450=0,G2450=0,H2450=0,_xlfn.IFNA(MATCH(LEFT($B2450,8),Reference!$G:$G,0),0)),0,
IF(AND(F2450=0,G2450=0,H2450=0,_xlfn.IFNA(MATCH(LEFT($B2450,8),Reference!$H:$H,0),0)),$D2450,
IF(AND(F2450=0,G2450=0,H2450=0,_xlfn.IFNA(MATCH(LEFT($C2450,4),Reference!$H:$H,0),0)),$D2450,
IF((AND(F2450=0,G2450=0,H2450=0,(_xlfn.IFNA(MATCH(LEFT($B2450,4),Reference!$H:$H,0),0)))),$D2450,
IF(AND(F2450=0,G2450=0,H2450=0,_xlfn.IFNA(MATCH(MID($B2450,5,4),Reference!$H:$H,0),0),LEFT($C2450,4)&lt;&gt;"8865"),$D2450,0)))))</f>
        <v>13774.09</v>
      </c>
      <c r="J2450" s="76">
        <f t="shared" si="212"/>
        <v>0</v>
      </c>
      <c r="K2450" s="76">
        <f t="shared" si="213"/>
        <v>13774.09</v>
      </c>
      <c r="L2450" s="76">
        <f t="shared" si="214"/>
        <v>0</v>
      </c>
      <c r="M2450" s="14" t="str">
        <f>IFERROR(IFERROR(INDEX(Reference!$C:$C,MATCH(VALUE(LEFT(B2450,(FIND("-",B2450,1)-1))),Reference!$B:$B,0)),INDEX(Reference!$C:$C,MATCH((LEFT(B2450,(FIND("-",B2450,1)-1))),Reference!$B:$B,0))),IFERROR(IF(FIND("-",B2450),"Asset Management",""),""))</f>
        <v>SBU/Information Technology</v>
      </c>
      <c r="N2450" s="14" t="str">
        <f>_xlfn.IFNA(INDEX(Reference!$M:$N,MATCH($C2450,Reference!$M:$M,0),2),"Exclude")</f>
        <v>Nonlabor</v>
      </c>
      <c r="O2450" s="14" t="str">
        <f>VLOOKUP(X2450,'Department Detail'!$A$2:$F$5748,5,FALSE)</f>
        <v>Line &amp; Meter Operations</v>
      </c>
      <c r="W2450" s="26"/>
      <c r="X2450" t="s">
        <v>1093</v>
      </c>
    </row>
    <row r="2451" spans="2:24" ht="15" thickBot="1" x14ac:dyDescent="0.35">
      <c r="B2451" s="57" t="s">
        <v>1089</v>
      </c>
      <c r="C2451" s="57" t="s">
        <v>202</v>
      </c>
      <c r="D2451" s="193">
        <v>2804.4300000000003</v>
      </c>
      <c r="F2451" s="76">
        <f>IF(AND(LEFT($C2451,4)&lt;&gt;"8310")*OR(_xlfn.IFNA(MATCH(LEFT($B2451,8),Reference!$E:$E,0),0),(_xlfn.IFNA(MATCH(MID($B2451,5,4),Reference!$E:$E,0),0))),$D2451,)</f>
        <v>0</v>
      </c>
      <c r="G2451" s="76">
        <f t="shared" si="210"/>
        <v>0</v>
      </c>
      <c r="H2451" s="76">
        <f t="shared" si="211"/>
        <v>0</v>
      </c>
      <c r="I2451" s="194">
        <f>IF(AND(F2451=0,G2451=0,H2451=0,_xlfn.IFNA(MATCH(LEFT($B2451,8),Reference!$G:$G,0),0)),0,
IF(AND(F2451=0,G2451=0,H2451=0,_xlfn.IFNA(MATCH(LEFT($B2451,8),Reference!$H:$H,0),0)),$D2451,
IF(AND(F2451=0,G2451=0,H2451=0,_xlfn.IFNA(MATCH(LEFT($C2451,4),Reference!$H:$H,0),0)),$D2451,
IF((AND(F2451=0,G2451=0,H2451=0,(_xlfn.IFNA(MATCH(LEFT($B2451,4),Reference!$H:$H,0),0)))),$D2451,
IF(AND(F2451=0,G2451=0,H2451=0,_xlfn.IFNA(MATCH(MID($B2451,5,4),Reference!$H:$H,0),0),LEFT($C2451,4)&lt;&gt;"8865"),$D2451,0)))))</f>
        <v>2804.4300000000003</v>
      </c>
      <c r="J2451" s="76">
        <f t="shared" si="212"/>
        <v>0</v>
      </c>
      <c r="K2451" s="76">
        <f t="shared" si="213"/>
        <v>2804.4300000000003</v>
      </c>
      <c r="L2451" s="76">
        <f t="shared" si="214"/>
        <v>0</v>
      </c>
      <c r="M2451" s="14" t="str">
        <f>IFERROR(IFERROR(INDEX(Reference!$C:$C,MATCH(VALUE(LEFT(B2451,(FIND("-",B2451,1)-1))),Reference!$B:$B,0)),INDEX(Reference!$C:$C,MATCH((LEFT(B2451,(FIND("-",B2451,1)-1))),Reference!$B:$B,0))),IFERROR(IF(FIND("-",B2451),"Asset Management",""),""))</f>
        <v>SBU/Information Technology</v>
      </c>
      <c r="N2451" s="14" t="str">
        <f>_xlfn.IFNA(INDEX(Reference!$M:$N,MATCH($C2451,Reference!$M:$M,0),2),"Exclude")</f>
        <v>Nonlabor</v>
      </c>
      <c r="O2451" s="14" t="str">
        <f>VLOOKUP(X2451,'Department Detail'!$A$2:$F$5748,5,FALSE)</f>
        <v>Line &amp; Meter Operations</v>
      </c>
      <c r="W2451" s="26"/>
      <c r="X2451" t="s">
        <v>1093</v>
      </c>
    </row>
    <row r="2452" spans="2:24" ht="15" thickBot="1" x14ac:dyDescent="0.35">
      <c r="B2452" s="57" t="s">
        <v>1089</v>
      </c>
      <c r="C2452" s="57" t="s">
        <v>206</v>
      </c>
      <c r="D2452" s="193">
        <v>910.07</v>
      </c>
      <c r="F2452" s="76">
        <f>IF(AND(LEFT($C2452,4)&lt;&gt;"8310")*OR(_xlfn.IFNA(MATCH(LEFT($B2452,8),Reference!$E:$E,0),0),(_xlfn.IFNA(MATCH(MID($B2452,5,4),Reference!$E:$E,0),0))),$D2452,)</f>
        <v>0</v>
      </c>
      <c r="G2452" s="76">
        <f t="shared" si="210"/>
        <v>0</v>
      </c>
      <c r="H2452" s="76">
        <f t="shared" si="211"/>
        <v>0</v>
      </c>
      <c r="I2452" s="194">
        <f>IF(AND(F2452=0,G2452=0,H2452=0,_xlfn.IFNA(MATCH(LEFT($B2452,8),Reference!$G:$G,0),0)),0,
IF(AND(F2452=0,G2452=0,H2452=0,_xlfn.IFNA(MATCH(LEFT($B2452,8),Reference!$H:$H,0),0)),$D2452,
IF(AND(F2452=0,G2452=0,H2452=0,_xlfn.IFNA(MATCH(LEFT($C2452,4),Reference!$H:$H,0),0)),$D2452,
IF((AND(F2452=0,G2452=0,H2452=0,(_xlfn.IFNA(MATCH(LEFT($B2452,4),Reference!$H:$H,0),0)))),$D2452,
IF(AND(F2452=0,G2452=0,H2452=0,_xlfn.IFNA(MATCH(MID($B2452,5,4),Reference!$H:$H,0),0),LEFT($C2452,4)&lt;&gt;"8865"),$D2452,0)))))</f>
        <v>910.07</v>
      </c>
      <c r="J2452" s="76">
        <f t="shared" si="212"/>
        <v>0</v>
      </c>
      <c r="K2452" s="76">
        <f t="shared" si="213"/>
        <v>910.07</v>
      </c>
      <c r="L2452" s="76">
        <f t="shared" si="214"/>
        <v>0</v>
      </c>
      <c r="M2452" s="14" t="str">
        <f>IFERROR(IFERROR(INDEX(Reference!$C:$C,MATCH(VALUE(LEFT(B2452,(FIND("-",B2452,1)-1))),Reference!$B:$B,0)),INDEX(Reference!$C:$C,MATCH((LEFT(B2452,(FIND("-",B2452,1)-1))),Reference!$B:$B,0))),IFERROR(IF(FIND("-",B2452),"Asset Management",""),""))</f>
        <v>SBU/Information Technology</v>
      </c>
      <c r="N2452" s="14" t="str">
        <f>_xlfn.IFNA(INDEX(Reference!$M:$N,MATCH($C2452,Reference!$M:$M,0),2),"Exclude")</f>
        <v>Nonlabor</v>
      </c>
      <c r="O2452" s="14" t="str">
        <f>VLOOKUP(X2452,'Department Detail'!$A$2:$F$5748,5,FALSE)</f>
        <v>Line &amp; Meter Operations</v>
      </c>
      <c r="W2452" s="26"/>
      <c r="X2452" t="s">
        <v>1094</v>
      </c>
    </row>
    <row r="2453" spans="2:24" ht="15" thickBot="1" x14ac:dyDescent="0.35">
      <c r="B2453" s="57" t="s">
        <v>1089</v>
      </c>
      <c r="C2453" s="57" t="s">
        <v>230</v>
      </c>
      <c r="D2453" s="193">
        <v>371.95</v>
      </c>
      <c r="F2453" s="76">
        <f>IF(AND(LEFT($C2453,4)&lt;&gt;"8310")*OR(_xlfn.IFNA(MATCH(LEFT($B2453,8),Reference!$E:$E,0),0),(_xlfn.IFNA(MATCH(MID($B2453,5,4),Reference!$E:$E,0),0))),$D2453,)</f>
        <v>0</v>
      </c>
      <c r="G2453" s="76">
        <f t="shared" si="210"/>
        <v>0</v>
      </c>
      <c r="H2453" s="76">
        <f t="shared" si="211"/>
        <v>0</v>
      </c>
      <c r="I2453" s="194">
        <f>IF(AND(F2453=0,G2453=0,H2453=0,_xlfn.IFNA(MATCH(LEFT($B2453,8),Reference!$G:$G,0),0)),0,
IF(AND(F2453=0,G2453=0,H2453=0,_xlfn.IFNA(MATCH(LEFT($B2453,8),Reference!$H:$H,0),0)),$D2453,
IF(AND(F2453=0,G2453=0,H2453=0,_xlfn.IFNA(MATCH(LEFT($C2453,4),Reference!$H:$H,0),0)),$D2453,
IF((AND(F2453=0,G2453=0,H2453=0,(_xlfn.IFNA(MATCH(LEFT($B2453,4),Reference!$H:$H,0),0)))),$D2453,
IF(AND(F2453=0,G2453=0,H2453=0,_xlfn.IFNA(MATCH(MID($B2453,5,4),Reference!$H:$H,0),0),LEFT($C2453,4)&lt;&gt;"8865"),$D2453,0)))))</f>
        <v>371.95</v>
      </c>
      <c r="J2453" s="76">
        <f t="shared" si="212"/>
        <v>0</v>
      </c>
      <c r="K2453" s="76">
        <f t="shared" si="213"/>
        <v>371.95</v>
      </c>
      <c r="L2453" s="76">
        <f t="shared" si="214"/>
        <v>0</v>
      </c>
      <c r="M2453" s="14" t="str">
        <f>IFERROR(IFERROR(INDEX(Reference!$C:$C,MATCH(VALUE(LEFT(B2453,(FIND("-",B2453,1)-1))),Reference!$B:$B,0)),INDEX(Reference!$C:$C,MATCH((LEFT(B2453,(FIND("-",B2453,1)-1))),Reference!$B:$B,0))),IFERROR(IF(FIND("-",B2453),"Asset Management",""),""))</f>
        <v>SBU/Information Technology</v>
      </c>
      <c r="N2453" s="14" t="str">
        <f>_xlfn.IFNA(INDEX(Reference!$M:$N,MATCH($C2453,Reference!$M:$M,0),2),"Exclude")</f>
        <v>Nonlabor</v>
      </c>
      <c r="O2453" s="14" t="str">
        <f>VLOOKUP(X2453,'Department Detail'!$A$2:$F$5748,5,FALSE)</f>
        <v>Line &amp; Meter Operations</v>
      </c>
      <c r="W2453" s="26"/>
      <c r="X2453" t="s">
        <v>1094</v>
      </c>
    </row>
    <row r="2454" spans="2:24" ht="15" thickBot="1" x14ac:dyDescent="0.35">
      <c r="B2454" s="57" t="s">
        <v>1089</v>
      </c>
      <c r="C2454" s="57" t="s">
        <v>208</v>
      </c>
      <c r="D2454" s="193">
        <v>135.32</v>
      </c>
      <c r="F2454" s="76">
        <f>IF(AND(LEFT($C2454,4)&lt;&gt;"8310")*OR(_xlfn.IFNA(MATCH(LEFT($B2454,8),Reference!$E:$E,0),0),(_xlfn.IFNA(MATCH(MID($B2454,5,4),Reference!$E:$E,0),0))),$D2454,)</f>
        <v>0</v>
      </c>
      <c r="G2454" s="76">
        <f t="shared" si="210"/>
        <v>0</v>
      </c>
      <c r="H2454" s="76">
        <f t="shared" si="211"/>
        <v>0</v>
      </c>
      <c r="I2454" s="194">
        <f>IF(AND(F2454=0,G2454=0,H2454=0,_xlfn.IFNA(MATCH(LEFT($B2454,8),Reference!$G:$G,0),0)),0,
IF(AND(F2454=0,G2454=0,H2454=0,_xlfn.IFNA(MATCH(LEFT($B2454,8),Reference!$H:$H,0),0)),$D2454,
IF(AND(F2454=0,G2454=0,H2454=0,_xlfn.IFNA(MATCH(LEFT($C2454,4),Reference!$H:$H,0),0)),$D2454,
IF((AND(F2454=0,G2454=0,H2454=0,(_xlfn.IFNA(MATCH(LEFT($B2454,4),Reference!$H:$H,0),0)))),$D2454,
IF(AND(F2454=0,G2454=0,H2454=0,_xlfn.IFNA(MATCH(MID($B2454,5,4),Reference!$H:$H,0),0),LEFT($C2454,4)&lt;&gt;"8865"),$D2454,0)))))</f>
        <v>135.32</v>
      </c>
      <c r="J2454" s="76">
        <f t="shared" si="212"/>
        <v>0</v>
      </c>
      <c r="K2454" s="76">
        <f t="shared" si="213"/>
        <v>135.32</v>
      </c>
      <c r="L2454" s="76">
        <f t="shared" si="214"/>
        <v>0</v>
      </c>
      <c r="M2454" s="14" t="str">
        <f>IFERROR(IFERROR(INDEX(Reference!$C:$C,MATCH(VALUE(LEFT(B2454,(FIND("-",B2454,1)-1))),Reference!$B:$B,0)),INDEX(Reference!$C:$C,MATCH((LEFT(B2454,(FIND("-",B2454,1)-1))),Reference!$B:$B,0))),IFERROR(IF(FIND("-",B2454),"Asset Management",""),""))</f>
        <v>SBU/Information Technology</v>
      </c>
      <c r="N2454" s="14" t="str">
        <f>_xlfn.IFNA(INDEX(Reference!$M:$N,MATCH($C2454,Reference!$M:$M,0),2),"Exclude")</f>
        <v>Inventory</v>
      </c>
      <c r="O2454" s="14" t="str">
        <f>VLOOKUP(X2454,'Department Detail'!$A$2:$F$5748,5,FALSE)</f>
        <v>Line &amp; Meter Operations</v>
      </c>
      <c r="W2454" s="26"/>
      <c r="X2454" t="s">
        <v>1095</v>
      </c>
    </row>
    <row r="2455" spans="2:24" ht="15" thickBot="1" x14ac:dyDescent="0.35">
      <c r="B2455" s="57" t="s">
        <v>1089</v>
      </c>
      <c r="C2455" s="57" t="s">
        <v>182</v>
      </c>
      <c r="D2455" s="193">
        <v>2354.3700000000003</v>
      </c>
      <c r="F2455" s="76">
        <f>IF(AND(LEFT($C2455,4)&lt;&gt;"8310")*OR(_xlfn.IFNA(MATCH(LEFT($B2455,8),Reference!$E:$E,0),0),(_xlfn.IFNA(MATCH(MID($B2455,5,4),Reference!$E:$E,0),0))),$D2455,)</f>
        <v>0</v>
      </c>
      <c r="G2455" s="76">
        <f t="shared" ref="G2455:G2518" si="215">IF(AND(ISNUMBER(SEARCH("5024*",B2455)),(F2455=0)),D2455,)</f>
        <v>0</v>
      </c>
      <c r="H2455" s="76">
        <f t="shared" ref="H2455:H2518" si="216">IF(AND(ISNUMBER(SEARCH("5025*",B2455)),(F2455=0)),D2455,)</f>
        <v>0</v>
      </c>
      <c r="I2455" s="194">
        <f>IF(AND(F2455=0,G2455=0,H2455=0,_xlfn.IFNA(MATCH(LEFT($B2455,8),Reference!$G:$G,0),0)),0,
IF(AND(F2455=0,G2455=0,H2455=0,_xlfn.IFNA(MATCH(LEFT($B2455,8),Reference!$H:$H,0),0)),$D2455,
IF(AND(F2455=0,G2455=0,H2455=0,_xlfn.IFNA(MATCH(LEFT($C2455,4),Reference!$H:$H,0),0)),$D2455,
IF((AND(F2455=0,G2455=0,H2455=0,(_xlfn.IFNA(MATCH(LEFT($B2455,4),Reference!$H:$H,0),0)))),$D2455,
IF(AND(F2455=0,G2455=0,H2455=0,_xlfn.IFNA(MATCH(MID($B2455,5,4),Reference!$H:$H,0),0),LEFT($C2455,4)&lt;&gt;"8865"),$D2455,0)))))</f>
        <v>2354.3700000000003</v>
      </c>
      <c r="J2455" s="76">
        <f t="shared" ref="J2455:J2518" si="217">IF(AND(F2455=0,G2455=0,H2455=0,I2455=0),D2455,)</f>
        <v>0</v>
      </c>
      <c r="K2455" s="76">
        <f t="shared" ref="K2455:K2518" si="218">SUM(F2455:J2455)</f>
        <v>2354.3700000000003</v>
      </c>
      <c r="L2455" s="76">
        <f t="shared" ref="L2455:L2518" si="219">K2455-D2455</f>
        <v>0</v>
      </c>
      <c r="M2455" s="14" t="str">
        <f>IFERROR(IFERROR(INDEX(Reference!$C:$C,MATCH(VALUE(LEFT(B2455,(FIND("-",B2455,1)-1))),Reference!$B:$B,0)),INDEX(Reference!$C:$C,MATCH((LEFT(B2455,(FIND("-",B2455,1)-1))),Reference!$B:$B,0))),IFERROR(IF(FIND("-",B2455),"Asset Management",""),""))</f>
        <v>SBU/Information Technology</v>
      </c>
      <c r="N2455" s="14" t="str">
        <f>_xlfn.IFNA(INDEX(Reference!$M:$N,MATCH($C2455,Reference!$M:$M,0),2),"Exclude")</f>
        <v>Nonlabor</v>
      </c>
      <c r="O2455" s="14" t="str">
        <f>VLOOKUP(X2455,'Department Detail'!$A$2:$F$5748,5,FALSE)</f>
        <v>Line &amp; Meter Operations</v>
      </c>
      <c r="W2455" s="26"/>
      <c r="X2455" t="s">
        <v>1095</v>
      </c>
    </row>
    <row r="2456" spans="2:24" ht="15" thickBot="1" x14ac:dyDescent="0.35">
      <c r="B2456" s="57" t="s">
        <v>1089</v>
      </c>
      <c r="C2456" s="57" t="s">
        <v>211</v>
      </c>
      <c r="D2456" s="193">
        <v>-37.950000000000003</v>
      </c>
      <c r="F2456" s="76">
        <f>IF(AND(LEFT($C2456,4)&lt;&gt;"8310")*OR(_xlfn.IFNA(MATCH(LEFT($B2456,8),Reference!$E:$E,0),0),(_xlfn.IFNA(MATCH(MID($B2456,5,4),Reference!$E:$E,0),0))),$D2456,)</f>
        <v>0</v>
      </c>
      <c r="G2456" s="76">
        <f t="shared" si="215"/>
        <v>0</v>
      </c>
      <c r="H2456" s="76">
        <f t="shared" si="216"/>
        <v>0</v>
      </c>
      <c r="I2456" s="194">
        <f>IF(AND(F2456=0,G2456=0,H2456=0,_xlfn.IFNA(MATCH(LEFT($B2456,8),Reference!$G:$G,0),0)),0,
IF(AND(F2456=0,G2456=0,H2456=0,_xlfn.IFNA(MATCH(LEFT($B2456,8),Reference!$H:$H,0),0)),$D2456,
IF(AND(F2456=0,G2456=0,H2456=0,_xlfn.IFNA(MATCH(LEFT($C2456,4),Reference!$H:$H,0),0)),$D2456,
IF((AND(F2456=0,G2456=0,H2456=0,(_xlfn.IFNA(MATCH(LEFT($B2456,4),Reference!$H:$H,0),0)))),$D2456,
IF(AND(F2456=0,G2456=0,H2456=0,_xlfn.IFNA(MATCH(MID($B2456,5,4),Reference!$H:$H,0),0),LEFT($C2456,4)&lt;&gt;"8865"),$D2456,0)))))</f>
        <v>-37.950000000000003</v>
      </c>
      <c r="J2456" s="76">
        <f t="shared" si="217"/>
        <v>0</v>
      </c>
      <c r="K2456" s="76">
        <f t="shared" si="218"/>
        <v>-37.950000000000003</v>
      </c>
      <c r="L2456" s="76">
        <f t="shared" si="219"/>
        <v>0</v>
      </c>
      <c r="M2456" s="14" t="str">
        <f>IFERROR(IFERROR(INDEX(Reference!$C:$C,MATCH(VALUE(LEFT(B2456,(FIND("-",B2456,1)-1))),Reference!$B:$B,0)),INDEX(Reference!$C:$C,MATCH((LEFT(B2456,(FIND("-",B2456,1)-1))),Reference!$B:$B,0))),IFERROR(IF(FIND("-",B2456),"Asset Management",""),""))</f>
        <v>SBU/Information Technology</v>
      </c>
      <c r="N2456" s="14" t="str">
        <f>_xlfn.IFNA(INDEX(Reference!$M:$N,MATCH($C2456,Reference!$M:$M,0),2),"Exclude")</f>
        <v>Inventory</v>
      </c>
      <c r="O2456" s="14" t="str">
        <f>VLOOKUP(X2456,'Department Detail'!$A$2:$F$5748,5,FALSE)</f>
        <v>Line &amp; Meter Operations</v>
      </c>
      <c r="W2456" s="26"/>
      <c r="X2456" t="s">
        <v>1096</v>
      </c>
    </row>
    <row r="2457" spans="2:24" ht="15" thickBot="1" x14ac:dyDescent="0.35">
      <c r="B2457" s="57" t="s">
        <v>1089</v>
      </c>
      <c r="C2457" s="57" t="s">
        <v>234</v>
      </c>
      <c r="D2457" s="193">
        <v>621.03</v>
      </c>
      <c r="F2457" s="76">
        <f>IF(AND(LEFT($C2457,4)&lt;&gt;"8310")*OR(_xlfn.IFNA(MATCH(LEFT($B2457,8),Reference!$E:$E,0),0),(_xlfn.IFNA(MATCH(MID($B2457,5,4),Reference!$E:$E,0),0))),$D2457,)</f>
        <v>0</v>
      </c>
      <c r="G2457" s="76">
        <f t="shared" si="215"/>
        <v>0</v>
      </c>
      <c r="H2457" s="76">
        <f t="shared" si="216"/>
        <v>0</v>
      </c>
      <c r="I2457" s="194">
        <f>IF(AND(F2457=0,G2457=0,H2457=0,_xlfn.IFNA(MATCH(LEFT($B2457,8),Reference!$G:$G,0),0)),0,
IF(AND(F2457=0,G2457=0,H2457=0,_xlfn.IFNA(MATCH(LEFT($B2457,8),Reference!$H:$H,0),0)),$D2457,
IF(AND(F2457=0,G2457=0,H2457=0,_xlfn.IFNA(MATCH(LEFT($C2457,4),Reference!$H:$H,0),0)),$D2457,
IF((AND(F2457=0,G2457=0,H2457=0,(_xlfn.IFNA(MATCH(LEFT($B2457,4),Reference!$H:$H,0),0)))),$D2457,
IF(AND(F2457=0,G2457=0,H2457=0,_xlfn.IFNA(MATCH(MID($B2457,5,4),Reference!$H:$H,0),0),LEFT($C2457,4)&lt;&gt;"8865"),$D2457,0)))))</f>
        <v>621.03</v>
      </c>
      <c r="J2457" s="76">
        <f t="shared" si="217"/>
        <v>0</v>
      </c>
      <c r="K2457" s="76">
        <f t="shared" si="218"/>
        <v>621.03</v>
      </c>
      <c r="L2457" s="76">
        <f t="shared" si="219"/>
        <v>0</v>
      </c>
      <c r="M2457" s="14" t="str">
        <f>IFERROR(IFERROR(INDEX(Reference!$C:$C,MATCH(VALUE(LEFT(B2457,(FIND("-",B2457,1)-1))),Reference!$B:$B,0)),INDEX(Reference!$C:$C,MATCH((LEFT(B2457,(FIND("-",B2457,1)-1))),Reference!$B:$B,0))),IFERROR(IF(FIND("-",B2457),"Asset Management",""),""))</f>
        <v>SBU/Information Technology</v>
      </c>
      <c r="N2457" s="14" t="str">
        <f>_xlfn.IFNA(INDEX(Reference!$M:$N,MATCH($C2457,Reference!$M:$M,0),2),"Exclude")</f>
        <v>Nonlabor</v>
      </c>
      <c r="O2457" s="14" t="str">
        <f>VLOOKUP(X2457,'Department Detail'!$A$2:$F$5748,5,FALSE)</f>
        <v>Line &amp; Meter Operations</v>
      </c>
      <c r="W2457" s="26"/>
      <c r="X2457" t="s">
        <v>1097</v>
      </c>
    </row>
    <row r="2458" spans="2:24" ht="15" thickBot="1" x14ac:dyDescent="0.35">
      <c r="B2458" s="57" t="s">
        <v>1089</v>
      </c>
      <c r="C2458" s="57" t="s">
        <v>253</v>
      </c>
      <c r="D2458" s="193">
        <v>812491.19000000006</v>
      </c>
      <c r="F2458" s="76">
        <f>IF(AND(LEFT($C2458,4)&lt;&gt;"8310")*OR(_xlfn.IFNA(MATCH(LEFT($B2458,8),Reference!$E:$E,0),0),(_xlfn.IFNA(MATCH(MID($B2458,5,4),Reference!$E:$E,0),0))),$D2458,)</f>
        <v>0</v>
      </c>
      <c r="G2458" s="76">
        <f t="shared" si="215"/>
        <v>0</v>
      </c>
      <c r="H2458" s="76">
        <f t="shared" si="216"/>
        <v>0</v>
      </c>
      <c r="I2458" s="194">
        <f>IF(AND(F2458=0,G2458=0,H2458=0,_xlfn.IFNA(MATCH(LEFT($B2458,8),Reference!$G:$G,0),0)),0,
IF(AND(F2458=0,G2458=0,H2458=0,_xlfn.IFNA(MATCH(LEFT($B2458,8),Reference!$H:$H,0),0)),$D2458,
IF(AND(F2458=0,G2458=0,H2458=0,_xlfn.IFNA(MATCH(LEFT($C2458,4),Reference!$H:$H,0),0)),$D2458,
IF((AND(F2458=0,G2458=0,H2458=0,(_xlfn.IFNA(MATCH(LEFT($B2458,4),Reference!$H:$H,0),0)))),$D2458,
IF(AND(F2458=0,G2458=0,H2458=0,_xlfn.IFNA(MATCH(MID($B2458,5,4),Reference!$H:$H,0),0),LEFT($C2458,4)&lt;&gt;"8865"),$D2458,0)))))</f>
        <v>812491.19000000006</v>
      </c>
      <c r="J2458" s="76">
        <f t="shared" si="217"/>
        <v>0</v>
      </c>
      <c r="K2458" s="76">
        <f t="shared" si="218"/>
        <v>812491.19000000006</v>
      </c>
      <c r="L2458" s="76">
        <f t="shared" si="219"/>
        <v>0</v>
      </c>
      <c r="M2458" s="14" t="str">
        <f>IFERROR(IFERROR(INDEX(Reference!$C:$C,MATCH(VALUE(LEFT(B2458,(FIND("-",B2458,1)-1))),Reference!$B:$B,0)),INDEX(Reference!$C:$C,MATCH((LEFT(B2458,(FIND("-",B2458,1)-1))),Reference!$B:$B,0))),IFERROR(IF(FIND("-",B2458),"Asset Management",""),""))</f>
        <v>SBU/Information Technology</v>
      </c>
      <c r="N2458" s="14" t="str">
        <f>_xlfn.IFNA(INDEX(Reference!$M:$N,MATCH($C2458,Reference!$M:$M,0),2),"Exclude")</f>
        <v>Nonlabor</v>
      </c>
      <c r="O2458" s="14" t="str">
        <f>VLOOKUP(X2458,'Department Detail'!$A$2:$F$5748,5,FALSE)</f>
        <v>Line &amp; Meter Operations</v>
      </c>
      <c r="W2458" s="26"/>
      <c r="X2458" t="s">
        <v>1097</v>
      </c>
    </row>
    <row r="2459" spans="2:24" ht="15" thickBot="1" x14ac:dyDescent="0.35">
      <c r="B2459" s="57" t="s">
        <v>1089</v>
      </c>
      <c r="C2459" s="57" t="s">
        <v>213</v>
      </c>
      <c r="D2459" s="193">
        <v>425.49</v>
      </c>
      <c r="F2459" s="76">
        <f>IF(AND(LEFT($C2459,4)&lt;&gt;"8310")*OR(_xlfn.IFNA(MATCH(LEFT($B2459,8),Reference!$E:$E,0),0),(_xlfn.IFNA(MATCH(MID($B2459,5,4),Reference!$E:$E,0),0))),$D2459,)</f>
        <v>0</v>
      </c>
      <c r="G2459" s="76">
        <f t="shared" si="215"/>
        <v>0</v>
      </c>
      <c r="H2459" s="76">
        <f t="shared" si="216"/>
        <v>0</v>
      </c>
      <c r="I2459" s="194">
        <f>IF(AND(F2459=0,G2459=0,H2459=0,_xlfn.IFNA(MATCH(LEFT($B2459,8),Reference!$G:$G,0),0)),0,
IF(AND(F2459=0,G2459=0,H2459=0,_xlfn.IFNA(MATCH(LEFT($B2459,8),Reference!$H:$H,0),0)),$D2459,
IF(AND(F2459=0,G2459=0,H2459=0,_xlfn.IFNA(MATCH(LEFT($C2459,4),Reference!$H:$H,0),0)),$D2459,
IF((AND(F2459=0,G2459=0,H2459=0,(_xlfn.IFNA(MATCH(LEFT($B2459,4),Reference!$H:$H,0),0)))),$D2459,
IF(AND(F2459=0,G2459=0,H2459=0,_xlfn.IFNA(MATCH(MID($B2459,5,4),Reference!$H:$H,0),0),LEFT($C2459,4)&lt;&gt;"8865"),$D2459,0)))))</f>
        <v>425.49</v>
      </c>
      <c r="J2459" s="76">
        <f t="shared" si="217"/>
        <v>0</v>
      </c>
      <c r="K2459" s="76">
        <f t="shared" si="218"/>
        <v>425.49</v>
      </c>
      <c r="L2459" s="76">
        <f t="shared" si="219"/>
        <v>0</v>
      </c>
      <c r="M2459" s="14" t="str">
        <f>IFERROR(IFERROR(INDEX(Reference!$C:$C,MATCH(VALUE(LEFT(B2459,(FIND("-",B2459,1)-1))),Reference!$B:$B,0)),INDEX(Reference!$C:$C,MATCH((LEFT(B2459,(FIND("-",B2459,1)-1))),Reference!$B:$B,0))),IFERROR(IF(FIND("-",B2459),"Asset Management",""),""))</f>
        <v>SBU/Information Technology</v>
      </c>
      <c r="N2459" s="14" t="str">
        <f>_xlfn.IFNA(INDEX(Reference!$M:$N,MATCH($C2459,Reference!$M:$M,0),2),"Exclude")</f>
        <v>Nonlabor</v>
      </c>
      <c r="O2459" s="14" t="str">
        <f>VLOOKUP(X2459,'Department Detail'!$A$2:$F$5229,5,FALSE)</f>
        <v>T&amp;D Engineering</v>
      </c>
      <c r="W2459" s="26"/>
      <c r="X2459" t="s">
        <v>1098</v>
      </c>
    </row>
    <row r="2460" spans="2:24" ht="15" thickBot="1" x14ac:dyDescent="0.35">
      <c r="B2460" s="57" t="s">
        <v>1089</v>
      </c>
      <c r="C2460" s="57" t="s">
        <v>254</v>
      </c>
      <c r="D2460" s="193">
        <v>69949.38</v>
      </c>
      <c r="F2460" s="76">
        <f>IF(AND(LEFT($C2460,4)&lt;&gt;"8310")*OR(_xlfn.IFNA(MATCH(LEFT($B2460,8),Reference!$E:$E,0),0),(_xlfn.IFNA(MATCH(MID($B2460,5,4),Reference!$E:$E,0),0))),$D2460,)</f>
        <v>0</v>
      </c>
      <c r="G2460" s="76">
        <f t="shared" si="215"/>
        <v>0</v>
      </c>
      <c r="H2460" s="76">
        <f t="shared" si="216"/>
        <v>0</v>
      </c>
      <c r="I2460" s="194">
        <f>IF(AND(F2460=0,G2460=0,H2460=0,_xlfn.IFNA(MATCH(LEFT($B2460,8),Reference!$G:$G,0),0)),0,
IF(AND(F2460=0,G2460=0,H2460=0,_xlfn.IFNA(MATCH(LEFT($B2460,8),Reference!$H:$H,0),0)),$D2460,
IF(AND(F2460=0,G2460=0,H2460=0,_xlfn.IFNA(MATCH(LEFT($C2460,4),Reference!$H:$H,0),0)),$D2460,
IF((AND(F2460=0,G2460=0,H2460=0,(_xlfn.IFNA(MATCH(LEFT($B2460,4),Reference!$H:$H,0),0)))),$D2460,
IF(AND(F2460=0,G2460=0,H2460=0,_xlfn.IFNA(MATCH(MID($B2460,5,4),Reference!$H:$H,0),0),LEFT($C2460,4)&lt;&gt;"8865"),$D2460,0)))))</f>
        <v>69949.38</v>
      </c>
      <c r="J2460" s="76">
        <f t="shared" si="217"/>
        <v>0</v>
      </c>
      <c r="K2460" s="76">
        <f t="shared" si="218"/>
        <v>69949.38</v>
      </c>
      <c r="L2460" s="76">
        <f t="shared" si="219"/>
        <v>0</v>
      </c>
      <c r="M2460" s="14" t="str">
        <f>IFERROR(IFERROR(INDEX(Reference!$C:$C,MATCH(VALUE(LEFT(B2460,(FIND("-",B2460,1)-1))),Reference!$B:$B,0)),INDEX(Reference!$C:$C,MATCH((LEFT(B2460,(FIND("-",B2460,1)-1))),Reference!$B:$B,0))),IFERROR(IF(FIND("-",B2460),"Asset Management",""),""))</f>
        <v>SBU/Information Technology</v>
      </c>
      <c r="N2460" s="14" t="str">
        <f>_xlfn.IFNA(INDEX(Reference!$M:$N,MATCH($C2460,Reference!$M:$M,0),2),"Exclude")</f>
        <v>Nonlabor</v>
      </c>
      <c r="O2460" s="14" t="str">
        <f>VLOOKUP(X2460,'Department Detail'!$A$2:$F$5229,5,FALSE)</f>
        <v>T&amp;D Engineering</v>
      </c>
      <c r="W2460" s="26"/>
      <c r="X2460" t="s">
        <v>1098</v>
      </c>
    </row>
    <row r="2461" spans="2:24" ht="15" thickBot="1" x14ac:dyDescent="0.35">
      <c r="B2461" s="57" t="s">
        <v>1089</v>
      </c>
      <c r="C2461" s="57" t="s">
        <v>255</v>
      </c>
      <c r="D2461" s="193">
        <v>15388.18</v>
      </c>
      <c r="F2461" s="76">
        <f>IF(AND(LEFT($C2461,4)&lt;&gt;"8310")*OR(_xlfn.IFNA(MATCH(LEFT($B2461,8),Reference!$E:$E,0),0),(_xlfn.IFNA(MATCH(MID($B2461,5,4),Reference!$E:$E,0),0))),$D2461,)</f>
        <v>0</v>
      </c>
      <c r="G2461" s="76">
        <f t="shared" si="215"/>
        <v>0</v>
      </c>
      <c r="H2461" s="76">
        <f t="shared" si="216"/>
        <v>0</v>
      </c>
      <c r="I2461" s="194">
        <f>IF(AND(F2461=0,G2461=0,H2461=0,_xlfn.IFNA(MATCH(LEFT($B2461,8),Reference!$G:$G,0),0)),0,
IF(AND(F2461=0,G2461=0,H2461=0,_xlfn.IFNA(MATCH(LEFT($B2461,8),Reference!$H:$H,0),0)),$D2461,
IF(AND(F2461=0,G2461=0,H2461=0,_xlfn.IFNA(MATCH(LEFT($C2461,4),Reference!$H:$H,0),0)),$D2461,
IF((AND(F2461=0,G2461=0,H2461=0,(_xlfn.IFNA(MATCH(LEFT($B2461,4),Reference!$H:$H,0),0)))),$D2461,
IF(AND(F2461=0,G2461=0,H2461=0,_xlfn.IFNA(MATCH(MID($B2461,5,4),Reference!$H:$H,0),0),LEFT($C2461,4)&lt;&gt;"8865"),$D2461,0)))))</f>
        <v>15388.18</v>
      </c>
      <c r="J2461" s="76">
        <f t="shared" si="217"/>
        <v>0</v>
      </c>
      <c r="K2461" s="76">
        <f t="shared" si="218"/>
        <v>15388.18</v>
      </c>
      <c r="L2461" s="76">
        <f t="shared" si="219"/>
        <v>0</v>
      </c>
      <c r="M2461" s="14" t="str">
        <f>IFERROR(IFERROR(INDEX(Reference!$C:$C,MATCH(VALUE(LEFT(B2461,(FIND("-",B2461,1)-1))),Reference!$B:$B,0)),INDEX(Reference!$C:$C,MATCH((LEFT(B2461,(FIND("-",B2461,1)-1))),Reference!$B:$B,0))),IFERROR(IF(FIND("-",B2461),"Asset Management",""),""))</f>
        <v>SBU/Information Technology</v>
      </c>
      <c r="N2461" s="14" t="str">
        <f>_xlfn.IFNA(INDEX(Reference!$M:$N,MATCH($C2461,Reference!$M:$M,0),2),"Exclude")</f>
        <v>Nonlabor</v>
      </c>
      <c r="O2461" s="14" t="str">
        <f>VLOOKUP(X2461,'Department Detail'!$A$2:$F$5229,5,FALSE)</f>
        <v>T&amp;D Engineering</v>
      </c>
      <c r="W2461" s="26"/>
      <c r="X2461" t="s">
        <v>1099</v>
      </c>
    </row>
    <row r="2462" spans="2:24" ht="15" thickBot="1" x14ac:dyDescent="0.35">
      <c r="B2462" s="57" t="s">
        <v>1089</v>
      </c>
      <c r="C2462" s="57" t="s">
        <v>256</v>
      </c>
      <c r="D2462" s="193">
        <v>300</v>
      </c>
      <c r="F2462" s="76">
        <f>IF(AND(LEFT($C2462,4)&lt;&gt;"8310")*OR(_xlfn.IFNA(MATCH(LEFT($B2462,8),Reference!$E:$E,0),0),(_xlfn.IFNA(MATCH(MID($B2462,5,4),Reference!$E:$E,0),0))),$D2462,)</f>
        <v>0</v>
      </c>
      <c r="G2462" s="76">
        <f t="shared" si="215"/>
        <v>0</v>
      </c>
      <c r="H2462" s="76">
        <f t="shared" si="216"/>
        <v>0</v>
      </c>
      <c r="I2462" s="194">
        <f>IF(AND(F2462=0,G2462=0,H2462=0,_xlfn.IFNA(MATCH(LEFT($B2462,8),Reference!$G:$G,0),0)),0,
IF(AND(F2462=0,G2462=0,H2462=0,_xlfn.IFNA(MATCH(LEFT($B2462,8),Reference!$H:$H,0),0)),$D2462,
IF(AND(F2462=0,G2462=0,H2462=0,_xlfn.IFNA(MATCH(LEFT($C2462,4),Reference!$H:$H,0),0)),$D2462,
IF((AND(F2462=0,G2462=0,H2462=0,(_xlfn.IFNA(MATCH(LEFT($B2462,4),Reference!$H:$H,0),0)))),$D2462,
IF(AND(F2462=0,G2462=0,H2462=0,_xlfn.IFNA(MATCH(MID($B2462,5,4),Reference!$H:$H,0),0),LEFT($C2462,4)&lt;&gt;"8865"),$D2462,0)))))</f>
        <v>300</v>
      </c>
      <c r="J2462" s="76">
        <f t="shared" si="217"/>
        <v>0</v>
      </c>
      <c r="K2462" s="76">
        <f t="shared" si="218"/>
        <v>300</v>
      </c>
      <c r="L2462" s="76">
        <f t="shared" si="219"/>
        <v>0</v>
      </c>
      <c r="M2462" s="14" t="str">
        <f>IFERROR(IFERROR(INDEX(Reference!$C:$C,MATCH(VALUE(LEFT(B2462,(FIND("-",B2462,1)-1))),Reference!$B:$B,0)),INDEX(Reference!$C:$C,MATCH((LEFT(B2462,(FIND("-",B2462,1)-1))),Reference!$B:$B,0))),IFERROR(IF(FIND("-",B2462),"Asset Management",""),""))</f>
        <v>SBU/Information Technology</v>
      </c>
      <c r="N2462" s="14" t="str">
        <f>_xlfn.IFNA(INDEX(Reference!$M:$N,MATCH($C2462,Reference!$M:$M,0),2),"Exclude")</f>
        <v>Exclude</v>
      </c>
      <c r="O2462" s="14" t="str">
        <f>VLOOKUP(X2462,'Department Detail'!$A$2:$F$5229,5,FALSE)</f>
        <v>T&amp;D Engineering</v>
      </c>
      <c r="W2462" s="26"/>
      <c r="X2462" t="s">
        <v>1099</v>
      </c>
    </row>
    <row r="2463" spans="2:24" ht="15" thickBot="1" x14ac:dyDescent="0.35">
      <c r="B2463" s="57" t="s">
        <v>1089</v>
      </c>
      <c r="C2463" s="57" t="s">
        <v>257</v>
      </c>
      <c r="D2463" s="193">
        <v>464740.62</v>
      </c>
      <c r="F2463" s="76">
        <f>IF(AND(LEFT($C2463,4)&lt;&gt;"8310")*OR(_xlfn.IFNA(MATCH(LEFT($B2463,8),Reference!$E:$E,0),0),(_xlfn.IFNA(MATCH(MID($B2463,5,4),Reference!$E:$E,0),0))),$D2463,)</f>
        <v>0</v>
      </c>
      <c r="G2463" s="76">
        <f t="shared" si="215"/>
        <v>0</v>
      </c>
      <c r="H2463" s="76">
        <f t="shared" si="216"/>
        <v>0</v>
      </c>
      <c r="I2463" s="194">
        <f>IF(AND(F2463=0,G2463=0,H2463=0,_xlfn.IFNA(MATCH(LEFT($B2463,8),Reference!$G:$G,0),0)),0,
IF(AND(F2463=0,G2463=0,H2463=0,_xlfn.IFNA(MATCH(LEFT($B2463,8),Reference!$H:$H,0),0)),$D2463,
IF(AND(F2463=0,G2463=0,H2463=0,_xlfn.IFNA(MATCH(LEFT($C2463,4),Reference!$H:$H,0),0)),$D2463,
IF((AND(F2463=0,G2463=0,H2463=0,(_xlfn.IFNA(MATCH(LEFT($B2463,4),Reference!$H:$H,0),0)))),$D2463,
IF(AND(F2463=0,G2463=0,H2463=0,_xlfn.IFNA(MATCH(MID($B2463,5,4),Reference!$H:$H,0),0),LEFT($C2463,4)&lt;&gt;"8865"),$D2463,0)))))</f>
        <v>464740.62</v>
      </c>
      <c r="J2463" s="76">
        <f t="shared" si="217"/>
        <v>0</v>
      </c>
      <c r="K2463" s="76">
        <f t="shared" si="218"/>
        <v>464740.62</v>
      </c>
      <c r="L2463" s="76">
        <f t="shared" si="219"/>
        <v>0</v>
      </c>
      <c r="M2463" s="14" t="str">
        <f>IFERROR(IFERROR(INDEX(Reference!$C:$C,MATCH(VALUE(LEFT(B2463,(FIND("-",B2463,1)-1))),Reference!$B:$B,0)),INDEX(Reference!$C:$C,MATCH((LEFT(B2463,(FIND("-",B2463,1)-1))),Reference!$B:$B,0))),IFERROR(IF(FIND("-",B2463),"Asset Management",""),""))</f>
        <v>SBU/Information Technology</v>
      </c>
      <c r="N2463" s="14" t="str">
        <f>_xlfn.IFNA(INDEX(Reference!$M:$N,MATCH($C2463,Reference!$M:$M,0),2),"Exclude")</f>
        <v>Exclude</v>
      </c>
      <c r="O2463" s="14" t="str">
        <f>VLOOKUP(X2463,'Department Detail'!$A$2:$F$5229,5,FALSE)</f>
        <v>T&amp;D Engineering</v>
      </c>
      <c r="W2463" s="26"/>
      <c r="X2463" t="s">
        <v>741</v>
      </c>
    </row>
    <row r="2464" spans="2:24" ht="15" thickBot="1" x14ac:dyDescent="0.35">
      <c r="B2464" s="57" t="s">
        <v>1089</v>
      </c>
      <c r="C2464" s="57" t="s">
        <v>188</v>
      </c>
      <c r="D2464" s="193">
        <v>2579.85</v>
      </c>
      <c r="F2464" s="76">
        <f>IF(AND(LEFT($C2464,4)&lt;&gt;"8310")*OR(_xlfn.IFNA(MATCH(LEFT($B2464,8),Reference!$E:$E,0),0),(_xlfn.IFNA(MATCH(MID($B2464,5,4),Reference!$E:$E,0),0))),$D2464,)</f>
        <v>0</v>
      </c>
      <c r="G2464" s="76">
        <f t="shared" si="215"/>
        <v>0</v>
      </c>
      <c r="H2464" s="76">
        <f t="shared" si="216"/>
        <v>0</v>
      </c>
      <c r="I2464" s="194">
        <f>IF(AND(F2464=0,G2464=0,H2464=0,_xlfn.IFNA(MATCH(LEFT($B2464,8),Reference!$G:$G,0),0)),0,
IF(AND(F2464=0,G2464=0,H2464=0,_xlfn.IFNA(MATCH(LEFT($B2464,8),Reference!$H:$H,0),0)),$D2464,
IF(AND(F2464=0,G2464=0,H2464=0,_xlfn.IFNA(MATCH(LEFT($C2464,4),Reference!$H:$H,0),0)),$D2464,
IF((AND(F2464=0,G2464=0,H2464=0,(_xlfn.IFNA(MATCH(LEFT($B2464,4),Reference!$H:$H,0),0)))),$D2464,
IF(AND(F2464=0,G2464=0,H2464=0,_xlfn.IFNA(MATCH(MID($B2464,5,4),Reference!$H:$H,0),0),LEFT($C2464,4)&lt;&gt;"8865"),$D2464,0)))))</f>
        <v>2579.85</v>
      </c>
      <c r="J2464" s="76">
        <f t="shared" si="217"/>
        <v>0</v>
      </c>
      <c r="K2464" s="76">
        <f t="shared" si="218"/>
        <v>2579.85</v>
      </c>
      <c r="L2464" s="76">
        <f t="shared" si="219"/>
        <v>0</v>
      </c>
      <c r="M2464" s="14" t="str">
        <f>IFERROR(IFERROR(INDEX(Reference!$C:$C,MATCH(VALUE(LEFT(B2464,(FIND("-",B2464,1)-1))),Reference!$B:$B,0)),INDEX(Reference!$C:$C,MATCH((LEFT(B2464,(FIND("-",B2464,1)-1))),Reference!$B:$B,0))),IFERROR(IF(FIND("-",B2464),"Asset Management",""),""))</f>
        <v>SBU/Information Technology</v>
      </c>
      <c r="N2464" s="14" t="str">
        <f>_xlfn.IFNA(INDEX(Reference!$M:$N,MATCH($C2464,Reference!$M:$M,0),2),"Exclude")</f>
        <v>NonUnion Labor</v>
      </c>
      <c r="O2464" s="14" t="str">
        <f>VLOOKUP(X2464,'Department Detail'!$A$2:$F$5229,5,FALSE)</f>
        <v>T&amp;D Engineering</v>
      </c>
      <c r="W2464" s="26"/>
      <c r="X2464" t="s">
        <v>741</v>
      </c>
    </row>
    <row r="2465" spans="2:24" ht="15" thickBot="1" x14ac:dyDescent="0.35">
      <c r="B2465" s="57" t="s">
        <v>1100</v>
      </c>
      <c r="C2465" s="57" t="s">
        <v>185</v>
      </c>
      <c r="D2465" s="193">
        <v>162570.19</v>
      </c>
      <c r="F2465" s="76">
        <f>IF(AND(LEFT($C2465,4)&lt;&gt;"8310")*OR(_xlfn.IFNA(MATCH(LEFT($B2465,8),Reference!$E:$E,0),0),(_xlfn.IFNA(MATCH(MID($B2465,5,4),Reference!$E:$E,0),0))),$D2465,)</f>
        <v>0</v>
      </c>
      <c r="G2465" s="76">
        <f t="shared" si="215"/>
        <v>0</v>
      </c>
      <c r="H2465" s="76">
        <f t="shared" si="216"/>
        <v>0</v>
      </c>
      <c r="I2465" s="194">
        <f>IF(AND(F2465=0,G2465=0,H2465=0,_xlfn.IFNA(MATCH(LEFT($B2465,8),Reference!$G:$G,0),0)),0,
IF(AND(F2465=0,G2465=0,H2465=0,_xlfn.IFNA(MATCH(LEFT($B2465,8),Reference!$H:$H,0),0)),$D2465,
IF(AND(F2465=0,G2465=0,H2465=0,_xlfn.IFNA(MATCH(LEFT($C2465,4),Reference!$H:$H,0),0)),$D2465,
IF((AND(F2465=0,G2465=0,H2465=0,(_xlfn.IFNA(MATCH(LEFT($B2465,4),Reference!$H:$H,0),0)))),$D2465,
IF(AND(F2465=0,G2465=0,H2465=0,_xlfn.IFNA(MATCH(MID($B2465,5,4),Reference!$H:$H,0),0),LEFT($C2465,4)&lt;&gt;"8865"),$D2465,0)))))</f>
        <v>162570.19</v>
      </c>
      <c r="J2465" s="76">
        <f t="shared" si="217"/>
        <v>0</v>
      </c>
      <c r="K2465" s="76">
        <f t="shared" si="218"/>
        <v>162570.19</v>
      </c>
      <c r="L2465" s="76">
        <f t="shared" si="219"/>
        <v>0</v>
      </c>
      <c r="M2465" s="14" t="str">
        <f>IFERROR(IFERROR(INDEX(Reference!$C:$C,MATCH(VALUE(LEFT(B2465,(FIND("-",B2465,1)-1))),Reference!$B:$B,0)),INDEX(Reference!$C:$C,MATCH((LEFT(B2465,(FIND("-",B2465,1)-1))),Reference!$B:$B,0))),IFERROR(IF(FIND("-",B2465),"Asset Management",""),""))</f>
        <v>SBU/Information Technology</v>
      </c>
      <c r="N2465" s="14" t="str">
        <f>_xlfn.IFNA(INDEX(Reference!$M:$N,MATCH($C2465,Reference!$M:$M,0),2),"Exclude")</f>
        <v>NonUnion Labor</v>
      </c>
      <c r="O2465" s="14" t="str">
        <f>VLOOKUP(X2465,'Department Detail'!$A$2:$F$5229,5,FALSE)</f>
        <v>T&amp;D Engineering</v>
      </c>
      <c r="W2465" s="26"/>
      <c r="X2465" t="s">
        <v>743</v>
      </c>
    </row>
    <row r="2466" spans="2:24" ht="15" thickBot="1" x14ac:dyDescent="0.35">
      <c r="B2466" s="57" t="s">
        <v>1100</v>
      </c>
      <c r="C2466" s="57" t="s">
        <v>195</v>
      </c>
      <c r="D2466" s="193">
        <v>1000</v>
      </c>
      <c r="F2466" s="76">
        <f>IF(AND(LEFT($C2466,4)&lt;&gt;"8310")*OR(_xlfn.IFNA(MATCH(LEFT($B2466,8),Reference!$E:$E,0),0),(_xlfn.IFNA(MATCH(MID($B2466,5,4),Reference!$E:$E,0),0))),$D2466,)</f>
        <v>0</v>
      </c>
      <c r="G2466" s="76">
        <f t="shared" si="215"/>
        <v>0</v>
      </c>
      <c r="H2466" s="76">
        <f t="shared" si="216"/>
        <v>0</v>
      </c>
      <c r="I2466" s="194">
        <f>IF(AND(F2466=0,G2466=0,H2466=0,_xlfn.IFNA(MATCH(LEFT($B2466,8),Reference!$G:$G,0),0)),0,
IF(AND(F2466=0,G2466=0,H2466=0,_xlfn.IFNA(MATCH(LEFT($B2466,8),Reference!$H:$H,0),0)),$D2466,
IF(AND(F2466=0,G2466=0,H2466=0,_xlfn.IFNA(MATCH(LEFT($C2466,4),Reference!$H:$H,0),0)),$D2466,
IF((AND(F2466=0,G2466=0,H2466=0,(_xlfn.IFNA(MATCH(LEFT($B2466,4),Reference!$H:$H,0),0)))),$D2466,
IF(AND(F2466=0,G2466=0,H2466=0,_xlfn.IFNA(MATCH(MID($B2466,5,4),Reference!$H:$H,0),0),LEFT($C2466,4)&lt;&gt;"8865"),$D2466,0)))))</f>
        <v>1000</v>
      </c>
      <c r="J2466" s="76">
        <f t="shared" si="217"/>
        <v>0</v>
      </c>
      <c r="K2466" s="76">
        <f t="shared" si="218"/>
        <v>1000</v>
      </c>
      <c r="L2466" s="76">
        <f t="shared" si="219"/>
        <v>0</v>
      </c>
      <c r="M2466" s="14" t="str">
        <f>IFERROR(IFERROR(INDEX(Reference!$C:$C,MATCH(VALUE(LEFT(B2466,(FIND("-",B2466,1)-1))),Reference!$B:$B,0)),INDEX(Reference!$C:$C,MATCH((LEFT(B2466,(FIND("-",B2466,1)-1))),Reference!$B:$B,0))),IFERROR(IF(FIND("-",B2466),"Asset Management",""),""))</f>
        <v>SBU/Information Technology</v>
      </c>
      <c r="N2466" s="14" t="str">
        <f>_xlfn.IFNA(INDEX(Reference!$M:$N,MATCH($C2466,Reference!$M:$M,0),2),"Exclude")</f>
        <v>NonUnion Labor</v>
      </c>
      <c r="O2466" s="14" t="str">
        <f>VLOOKUP(X2466,'Department Detail'!$A$2:$F$5229,5,FALSE)</f>
        <v>T&amp;D Engineering</v>
      </c>
      <c r="W2466" s="26"/>
      <c r="X2466" t="s">
        <v>743</v>
      </c>
    </row>
    <row r="2467" spans="2:24" ht="15" thickBot="1" x14ac:dyDescent="0.35">
      <c r="B2467" s="57" t="s">
        <v>1100</v>
      </c>
      <c r="C2467" s="57" t="s">
        <v>237</v>
      </c>
      <c r="D2467" s="193">
        <v>50.09</v>
      </c>
      <c r="F2467" s="76">
        <f>IF(AND(LEFT($C2467,4)&lt;&gt;"8310")*OR(_xlfn.IFNA(MATCH(LEFT($B2467,8),Reference!$E:$E,0),0),(_xlfn.IFNA(MATCH(MID($B2467,5,4),Reference!$E:$E,0),0))),$D2467,)</f>
        <v>0</v>
      </c>
      <c r="G2467" s="76">
        <f t="shared" si="215"/>
        <v>0</v>
      </c>
      <c r="H2467" s="76">
        <f t="shared" si="216"/>
        <v>0</v>
      </c>
      <c r="I2467" s="194">
        <f>IF(AND(F2467=0,G2467=0,H2467=0,_xlfn.IFNA(MATCH(LEFT($B2467,8),Reference!$G:$G,0),0)),0,
IF(AND(F2467=0,G2467=0,H2467=0,_xlfn.IFNA(MATCH(LEFT($B2467,8),Reference!$H:$H,0),0)),$D2467,
IF(AND(F2467=0,G2467=0,H2467=0,_xlfn.IFNA(MATCH(LEFT($C2467,4),Reference!$H:$H,0),0)),$D2467,
IF((AND(F2467=0,G2467=0,H2467=0,(_xlfn.IFNA(MATCH(LEFT($B2467,4),Reference!$H:$H,0),0)))),$D2467,
IF(AND(F2467=0,G2467=0,H2467=0,_xlfn.IFNA(MATCH(MID($B2467,5,4),Reference!$H:$H,0),0),LEFT($C2467,4)&lt;&gt;"8865"),$D2467,0)))))</f>
        <v>50.09</v>
      </c>
      <c r="J2467" s="76">
        <f t="shared" si="217"/>
        <v>0</v>
      </c>
      <c r="K2467" s="76">
        <f t="shared" si="218"/>
        <v>50.09</v>
      </c>
      <c r="L2467" s="76">
        <f t="shared" si="219"/>
        <v>0</v>
      </c>
      <c r="M2467" s="14" t="str">
        <f>IFERROR(IFERROR(INDEX(Reference!$C:$C,MATCH(VALUE(LEFT(B2467,(FIND("-",B2467,1)-1))),Reference!$B:$B,0)),INDEX(Reference!$C:$C,MATCH((LEFT(B2467,(FIND("-",B2467,1)-1))),Reference!$B:$B,0))),IFERROR(IF(FIND("-",B2467),"Asset Management",""),""))</f>
        <v>SBU/Information Technology</v>
      </c>
      <c r="N2467" s="14" t="str">
        <f>_xlfn.IFNA(INDEX(Reference!$M:$N,MATCH($C2467,Reference!$M:$M,0),2),"Exclude")</f>
        <v>Inventory</v>
      </c>
      <c r="O2467" s="14" t="str">
        <f>VLOOKUP(X2467,'Department Detail'!$A$2:$F$5229,5,FALSE)</f>
        <v>T&amp;D Engineering</v>
      </c>
      <c r="W2467" s="26"/>
      <c r="X2467" t="s">
        <v>744</v>
      </c>
    </row>
    <row r="2468" spans="2:24" ht="15" thickBot="1" x14ac:dyDescent="0.35">
      <c r="B2468" s="57" t="s">
        <v>1100</v>
      </c>
      <c r="C2468" s="57" t="s">
        <v>254</v>
      </c>
      <c r="D2468" s="193">
        <v>2878.27</v>
      </c>
      <c r="F2468" s="76">
        <f>IF(AND(LEFT($C2468,4)&lt;&gt;"8310")*OR(_xlfn.IFNA(MATCH(LEFT($B2468,8),Reference!$E:$E,0),0),(_xlfn.IFNA(MATCH(MID($B2468,5,4),Reference!$E:$E,0),0))),$D2468,)</f>
        <v>0</v>
      </c>
      <c r="G2468" s="76">
        <f t="shared" si="215"/>
        <v>0</v>
      </c>
      <c r="H2468" s="76">
        <f t="shared" si="216"/>
        <v>0</v>
      </c>
      <c r="I2468" s="194">
        <f>IF(AND(F2468=0,G2468=0,H2468=0,_xlfn.IFNA(MATCH(LEFT($B2468,8),Reference!$G:$G,0),0)),0,
IF(AND(F2468=0,G2468=0,H2468=0,_xlfn.IFNA(MATCH(LEFT($B2468,8),Reference!$H:$H,0),0)),$D2468,
IF(AND(F2468=0,G2468=0,H2468=0,_xlfn.IFNA(MATCH(LEFT($C2468,4),Reference!$H:$H,0),0)),$D2468,
IF((AND(F2468=0,G2468=0,H2468=0,(_xlfn.IFNA(MATCH(LEFT($B2468,4),Reference!$H:$H,0),0)))),$D2468,
IF(AND(F2468=0,G2468=0,H2468=0,_xlfn.IFNA(MATCH(MID($B2468,5,4),Reference!$H:$H,0),0),LEFT($C2468,4)&lt;&gt;"8865"),$D2468,0)))))</f>
        <v>2878.27</v>
      </c>
      <c r="J2468" s="76">
        <f t="shared" si="217"/>
        <v>0</v>
      </c>
      <c r="K2468" s="76">
        <f t="shared" si="218"/>
        <v>2878.27</v>
      </c>
      <c r="L2468" s="76">
        <f t="shared" si="219"/>
        <v>0</v>
      </c>
      <c r="M2468" s="14" t="str">
        <f>IFERROR(IFERROR(INDEX(Reference!$C:$C,MATCH(VALUE(LEFT(B2468,(FIND("-",B2468,1)-1))),Reference!$B:$B,0)),INDEX(Reference!$C:$C,MATCH((LEFT(B2468,(FIND("-",B2468,1)-1))),Reference!$B:$B,0))),IFERROR(IF(FIND("-",B2468),"Asset Management",""),""))</f>
        <v>SBU/Information Technology</v>
      </c>
      <c r="N2468" s="14" t="str">
        <f>_xlfn.IFNA(INDEX(Reference!$M:$N,MATCH($C2468,Reference!$M:$M,0),2),"Exclude")</f>
        <v>Nonlabor</v>
      </c>
      <c r="O2468" s="14" t="str">
        <f>VLOOKUP(X2468,'Department Detail'!$A$2:$F$5229,5,FALSE)</f>
        <v>T&amp;D Engineering</v>
      </c>
      <c r="W2468" s="26"/>
      <c r="X2468" t="s">
        <v>1101</v>
      </c>
    </row>
    <row r="2469" spans="2:24" ht="15" thickBot="1" x14ac:dyDescent="0.35">
      <c r="B2469" s="57" t="s">
        <v>1100</v>
      </c>
      <c r="C2469" s="57" t="s">
        <v>255</v>
      </c>
      <c r="D2469" s="193">
        <v>5873.7</v>
      </c>
      <c r="F2469" s="76">
        <f>IF(AND(LEFT($C2469,4)&lt;&gt;"8310")*OR(_xlfn.IFNA(MATCH(LEFT($B2469,8),Reference!$E:$E,0),0),(_xlfn.IFNA(MATCH(MID($B2469,5,4),Reference!$E:$E,0),0))),$D2469,)</f>
        <v>0</v>
      </c>
      <c r="G2469" s="76">
        <f t="shared" si="215"/>
        <v>0</v>
      </c>
      <c r="H2469" s="76">
        <f t="shared" si="216"/>
        <v>0</v>
      </c>
      <c r="I2469" s="194">
        <f>IF(AND(F2469=0,G2469=0,H2469=0,_xlfn.IFNA(MATCH(LEFT($B2469,8),Reference!$G:$G,0),0)),0,
IF(AND(F2469=0,G2469=0,H2469=0,_xlfn.IFNA(MATCH(LEFT($B2469,8),Reference!$H:$H,0),0)),$D2469,
IF(AND(F2469=0,G2469=0,H2469=0,_xlfn.IFNA(MATCH(LEFT($C2469,4),Reference!$H:$H,0),0)),$D2469,
IF((AND(F2469=0,G2469=0,H2469=0,(_xlfn.IFNA(MATCH(LEFT($B2469,4),Reference!$H:$H,0),0)))),$D2469,
IF(AND(F2469=0,G2469=0,H2469=0,_xlfn.IFNA(MATCH(MID($B2469,5,4),Reference!$H:$H,0),0),LEFT($C2469,4)&lt;&gt;"8865"),$D2469,0)))))</f>
        <v>5873.7</v>
      </c>
      <c r="J2469" s="76">
        <f t="shared" si="217"/>
        <v>0</v>
      </c>
      <c r="K2469" s="76">
        <f t="shared" si="218"/>
        <v>5873.7</v>
      </c>
      <c r="L2469" s="76">
        <f t="shared" si="219"/>
        <v>0</v>
      </c>
      <c r="M2469" s="14" t="str">
        <f>IFERROR(IFERROR(INDEX(Reference!$C:$C,MATCH(VALUE(LEFT(B2469,(FIND("-",B2469,1)-1))),Reference!$B:$B,0)),INDEX(Reference!$C:$C,MATCH((LEFT(B2469,(FIND("-",B2469,1)-1))),Reference!$B:$B,0))),IFERROR(IF(FIND("-",B2469),"Asset Management",""),""))</f>
        <v>SBU/Information Technology</v>
      </c>
      <c r="N2469" s="14" t="str">
        <f>_xlfn.IFNA(INDEX(Reference!$M:$N,MATCH($C2469,Reference!$M:$M,0),2),"Exclude")</f>
        <v>Nonlabor</v>
      </c>
      <c r="O2469" s="14" t="str">
        <f>VLOOKUP(X2469,'Department Detail'!$A$2:$F$5229,5,FALSE)</f>
        <v>T&amp;D Engineering</v>
      </c>
      <c r="W2469" s="26"/>
      <c r="X2469" t="s">
        <v>1101</v>
      </c>
    </row>
    <row r="2470" spans="2:24" ht="15" thickBot="1" x14ac:dyDescent="0.35">
      <c r="B2470" s="57" t="s">
        <v>1100</v>
      </c>
      <c r="C2470" s="57" t="s">
        <v>256</v>
      </c>
      <c r="D2470" s="193">
        <v>531.06000000000006</v>
      </c>
      <c r="F2470" s="76">
        <f>IF(AND(LEFT($C2470,4)&lt;&gt;"8310")*OR(_xlfn.IFNA(MATCH(LEFT($B2470,8),Reference!$E:$E,0),0),(_xlfn.IFNA(MATCH(MID($B2470,5,4),Reference!$E:$E,0),0))),$D2470,)</f>
        <v>0</v>
      </c>
      <c r="G2470" s="76">
        <f t="shared" si="215"/>
        <v>0</v>
      </c>
      <c r="H2470" s="76">
        <f t="shared" si="216"/>
        <v>0</v>
      </c>
      <c r="I2470" s="194">
        <f>IF(AND(F2470=0,G2470=0,H2470=0,_xlfn.IFNA(MATCH(LEFT($B2470,8),Reference!$G:$G,0),0)),0,
IF(AND(F2470=0,G2470=0,H2470=0,_xlfn.IFNA(MATCH(LEFT($B2470,8),Reference!$H:$H,0),0)),$D2470,
IF(AND(F2470=0,G2470=0,H2470=0,_xlfn.IFNA(MATCH(LEFT($C2470,4),Reference!$H:$H,0),0)),$D2470,
IF((AND(F2470=0,G2470=0,H2470=0,(_xlfn.IFNA(MATCH(LEFT($B2470,4),Reference!$H:$H,0),0)))),$D2470,
IF(AND(F2470=0,G2470=0,H2470=0,_xlfn.IFNA(MATCH(MID($B2470,5,4),Reference!$H:$H,0),0),LEFT($C2470,4)&lt;&gt;"8865"),$D2470,0)))))</f>
        <v>531.06000000000006</v>
      </c>
      <c r="J2470" s="76">
        <f t="shared" si="217"/>
        <v>0</v>
      </c>
      <c r="K2470" s="76">
        <f t="shared" si="218"/>
        <v>531.06000000000006</v>
      </c>
      <c r="L2470" s="76">
        <f t="shared" si="219"/>
        <v>0</v>
      </c>
      <c r="M2470" s="14" t="str">
        <f>IFERROR(IFERROR(INDEX(Reference!$C:$C,MATCH(VALUE(LEFT(B2470,(FIND("-",B2470,1)-1))),Reference!$B:$B,0)),INDEX(Reference!$C:$C,MATCH((LEFT(B2470,(FIND("-",B2470,1)-1))),Reference!$B:$B,0))),IFERROR(IF(FIND("-",B2470),"Asset Management",""),""))</f>
        <v>SBU/Information Technology</v>
      </c>
      <c r="N2470" s="14" t="str">
        <f>_xlfn.IFNA(INDEX(Reference!$M:$N,MATCH($C2470,Reference!$M:$M,0),2),"Exclude")</f>
        <v>Exclude</v>
      </c>
      <c r="O2470" s="14" t="str">
        <f>VLOOKUP(X2470,'Department Detail'!$A$2:$F$5748,5,FALSE)</f>
        <v>T&amp;D Engineering</v>
      </c>
      <c r="W2470" s="26"/>
      <c r="X2470" t="s">
        <v>1102</v>
      </c>
    </row>
    <row r="2471" spans="2:24" ht="15" thickBot="1" x14ac:dyDescent="0.35">
      <c r="B2471" s="57" t="s">
        <v>1100</v>
      </c>
      <c r="C2471" s="57" t="s">
        <v>257</v>
      </c>
      <c r="D2471" s="193">
        <v>1284.93</v>
      </c>
      <c r="F2471" s="76">
        <f>IF(AND(LEFT($C2471,4)&lt;&gt;"8310")*OR(_xlfn.IFNA(MATCH(LEFT($B2471,8),Reference!$E:$E,0),0),(_xlfn.IFNA(MATCH(MID($B2471,5,4),Reference!$E:$E,0),0))),$D2471,)</f>
        <v>0</v>
      </c>
      <c r="G2471" s="76">
        <f t="shared" si="215"/>
        <v>0</v>
      </c>
      <c r="H2471" s="76">
        <f t="shared" si="216"/>
        <v>0</v>
      </c>
      <c r="I2471" s="194">
        <f>IF(AND(F2471=0,G2471=0,H2471=0,_xlfn.IFNA(MATCH(LEFT($B2471,8),Reference!$G:$G,0),0)),0,
IF(AND(F2471=0,G2471=0,H2471=0,_xlfn.IFNA(MATCH(LEFT($B2471,8),Reference!$H:$H,0),0)),$D2471,
IF(AND(F2471=0,G2471=0,H2471=0,_xlfn.IFNA(MATCH(LEFT($C2471,4),Reference!$H:$H,0),0)),$D2471,
IF((AND(F2471=0,G2471=0,H2471=0,(_xlfn.IFNA(MATCH(LEFT($B2471,4),Reference!$H:$H,0),0)))),$D2471,
IF(AND(F2471=0,G2471=0,H2471=0,_xlfn.IFNA(MATCH(MID($B2471,5,4),Reference!$H:$H,0),0),LEFT($C2471,4)&lt;&gt;"8865"),$D2471,0)))))</f>
        <v>1284.93</v>
      </c>
      <c r="J2471" s="76">
        <f t="shared" si="217"/>
        <v>0</v>
      </c>
      <c r="K2471" s="76">
        <f t="shared" si="218"/>
        <v>1284.93</v>
      </c>
      <c r="L2471" s="76">
        <f t="shared" si="219"/>
        <v>0</v>
      </c>
      <c r="M2471" s="14" t="str">
        <f>IFERROR(IFERROR(INDEX(Reference!$C:$C,MATCH(VALUE(LEFT(B2471,(FIND("-",B2471,1)-1))),Reference!$B:$B,0)),INDEX(Reference!$C:$C,MATCH((LEFT(B2471,(FIND("-",B2471,1)-1))),Reference!$B:$B,0))),IFERROR(IF(FIND("-",B2471),"Asset Management",""),""))</f>
        <v>SBU/Information Technology</v>
      </c>
      <c r="N2471" s="14" t="str">
        <f>_xlfn.IFNA(INDEX(Reference!$M:$N,MATCH($C2471,Reference!$M:$M,0),2),"Exclude")</f>
        <v>Exclude</v>
      </c>
      <c r="O2471" s="14" t="str">
        <f>VLOOKUP(X2471,'Department Detail'!$A$2:$F$5748,5,FALSE)</f>
        <v>T&amp;D Engineering</v>
      </c>
      <c r="W2471" s="26"/>
      <c r="X2471" t="s">
        <v>1103</v>
      </c>
    </row>
    <row r="2472" spans="2:24" ht="15" thickBot="1" x14ac:dyDescent="0.35">
      <c r="B2472" s="57" t="s">
        <v>1100</v>
      </c>
      <c r="C2472" s="57" t="s">
        <v>258</v>
      </c>
      <c r="D2472" s="193">
        <v>779.21</v>
      </c>
      <c r="F2472" s="76">
        <f>IF(AND(LEFT($C2472,4)&lt;&gt;"8310")*OR(_xlfn.IFNA(MATCH(LEFT($B2472,8),Reference!$E:$E,0),0),(_xlfn.IFNA(MATCH(MID($B2472,5,4),Reference!$E:$E,0),0))),$D2472,)</f>
        <v>0</v>
      </c>
      <c r="G2472" s="76">
        <f t="shared" si="215"/>
        <v>0</v>
      </c>
      <c r="H2472" s="76">
        <f t="shared" si="216"/>
        <v>0</v>
      </c>
      <c r="I2472" s="194">
        <f>IF(AND(F2472=0,G2472=0,H2472=0,_xlfn.IFNA(MATCH(LEFT($B2472,8),Reference!$G:$G,0),0)),0,
IF(AND(F2472=0,G2472=0,H2472=0,_xlfn.IFNA(MATCH(LEFT($B2472,8),Reference!$H:$H,0),0)),$D2472,
IF(AND(F2472=0,G2472=0,H2472=0,_xlfn.IFNA(MATCH(LEFT($C2472,4),Reference!$H:$H,0),0)),$D2472,
IF((AND(F2472=0,G2472=0,H2472=0,(_xlfn.IFNA(MATCH(LEFT($B2472,4),Reference!$H:$H,0),0)))),$D2472,
IF(AND(F2472=0,G2472=0,H2472=0,_xlfn.IFNA(MATCH(MID($B2472,5,4),Reference!$H:$H,0),0),LEFT($C2472,4)&lt;&gt;"8865"),$D2472,0)))))</f>
        <v>779.21</v>
      </c>
      <c r="J2472" s="76">
        <f t="shared" si="217"/>
        <v>0</v>
      </c>
      <c r="K2472" s="76">
        <f t="shared" si="218"/>
        <v>779.21</v>
      </c>
      <c r="L2472" s="76">
        <f t="shared" si="219"/>
        <v>0</v>
      </c>
      <c r="M2472" s="14" t="str">
        <f>IFERROR(IFERROR(INDEX(Reference!$C:$C,MATCH(VALUE(LEFT(B2472,(FIND("-",B2472,1)-1))),Reference!$B:$B,0)),INDEX(Reference!$C:$C,MATCH((LEFT(B2472,(FIND("-",B2472,1)-1))),Reference!$B:$B,0))),IFERROR(IF(FIND("-",B2472),"Asset Management",""),""))</f>
        <v>SBU/Information Technology</v>
      </c>
      <c r="N2472" s="14" t="str">
        <f>_xlfn.IFNA(INDEX(Reference!$M:$N,MATCH($C2472,Reference!$M:$M,0),2),"Exclude")</f>
        <v>Nonlabor</v>
      </c>
      <c r="O2472" s="14" t="str">
        <f>VLOOKUP(X2472,'Department Detail'!$A$2:$F$5748,5,FALSE)</f>
        <v>T&amp;D Engineering</v>
      </c>
      <c r="W2472" s="26"/>
      <c r="X2472" t="s">
        <v>1104</v>
      </c>
    </row>
    <row r="2473" spans="2:24" ht="15" thickBot="1" x14ac:dyDescent="0.35">
      <c r="B2473" s="57" t="s">
        <v>1100</v>
      </c>
      <c r="C2473" s="57" t="s">
        <v>188</v>
      </c>
      <c r="D2473" s="193">
        <v>462</v>
      </c>
      <c r="F2473" s="76">
        <f>IF(AND(LEFT($C2473,4)&lt;&gt;"8310")*OR(_xlfn.IFNA(MATCH(LEFT($B2473,8),Reference!$E:$E,0),0),(_xlfn.IFNA(MATCH(MID($B2473,5,4),Reference!$E:$E,0),0))),$D2473,)</f>
        <v>0</v>
      </c>
      <c r="G2473" s="76">
        <f t="shared" si="215"/>
        <v>0</v>
      </c>
      <c r="H2473" s="76">
        <f t="shared" si="216"/>
        <v>0</v>
      </c>
      <c r="I2473" s="194">
        <f>IF(AND(F2473=0,G2473=0,H2473=0,_xlfn.IFNA(MATCH(LEFT($B2473,8),Reference!$G:$G,0),0)),0,
IF(AND(F2473=0,G2473=0,H2473=0,_xlfn.IFNA(MATCH(LEFT($B2473,8),Reference!$H:$H,0),0)),$D2473,
IF(AND(F2473=0,G2473=0,H2473=0,_xlfn.IFNA(MATCH(LEFT($C2473,4),Reference!$H:$H,0),0)),$D2473,
IF((AND(F2473=0,G2473=0,H2473=0,(_xlfn.IFNA(MATCH(LEFT($B2473,4),Reference!$H:$H,0),0)))),$D2473,
IF(AND(F2473=0,G2473=0,H2473=0,_xlfn.IFNA(MATCH(MID($B2473,5,4),Reference!$H:$H,0),0),LEFT($C2473,4)&lt;&gt;"8865"),$D2473,0)))))</f>
        <v>462</v>
      </c>
      <c r="J2473" s="76">
        <f t="shared" si="217"/>
        <v>0</v>
      </c>
      <c r="K2473" s="76">
        <f t="shared" si="218"/>
        <v>462</v>
      </c>
      <c r="L2473" s="76">
        <f t="shared" si="219"/>
        <v>0</v>
      </c>
      <c r="M2473" s="14" t="str">
        <f>IFERROR(IFERROR(INDEX(Reference!$C:$C,MATCH(VALUE(LEFT(B2473,(FIND("-",B2473,1)-1))),Reference!$B:$B,0)),INDEX(Reference!$C:$C,MATCH((LEFT(B2473,(FIND("-",B2473,1)-1))),Reference!$B:$B,0))),IFERROR(IF(FIND("-",B2473),"Asset Management",""),""))</f>
        <v>SBU/Information Technology</v>
      </c>
      <c r="N2473" s="14" t="str">
        <f>_xlfn.IFNA(INDEX(Reference!$M:$N,MATCH($C2473,Reference!$M:$M,0),2),"Exclude")</f>
        <v>NonUnion Labor</v>
      </c>
      <c r="O2473" s="14" t="str">
        <f>VLOOKUP(X2473,'Department Detail'!$A$2:$F$5748,5,FALSE)</f>
        <v>T&amp;D Engineering</v>
      </c>
      <c r="W2473" s="26"/>
      <c r="X2473" t="s">
        <v>1105</v>
      </c>
    </row>
    <row r="2474" spans="2:24" ht="15" thickBot="1" x14ac:dyDescent="0.35">
      <c r="B2474" s="57" t="s">
        <v>1106</v>
      </c>
      <c r="C2474" s="57" t="s">
        <v>185</v>
      </c>
      <c r="D2474" s="193">
        <v>4293.3600000000006</v>
      </c>
      <c r="F2474" s="76">
        <f>IF(AND(LEFT($C2474,4)&lt;&gt;"8310")*OR(_xlfn.IFNA(MATCH(LEFT($B2474,8),Reference!$E:$E,0),0),(_xlfn.IFNA(MATCH(MID($B2474,5,4),Reference!$E:$E,0),0))),$D2474,)</f>
        <v>0</v>
      </c>
      <c r="G2474" s="76">
        <f t="shared" si="215"/>
        <v>0</v>
      </c>
      <c r="H2474" s="76">
        <f t="shared" si="216"/>
        <v>0</v>
      </c>
      <c r="I2474" s="194">
        <f>IF(AND(F2474=0,G2474=0,H2474=0,_xlfn.IFNA(MATCH(LEFT($B2474,8),Reference!$G:$G,0),0)),0,
IF(AND(F2474=0,G2474=0,H2474=0,_xlfn.IFNA(MATCH(LEFT($B2474,8),Reference!$H:$H,0),0)),$D2474,
IF(AND(F2474=0,G2474=0,H2474=0,_xlfn.IFNA(MATCH(LEFT($C2474,4),Reference!$H:$H,0),0)),$D2474,
IF((AND(F2474=0,G2474=0,H2474=0,(_xlfn.IFNA(MATCH(LEFT($B2474,4),Reference!$H:$H,0),0)))),$D2474,
IF(AND(F2474=0,G2474=0,H2474=0,_xlfn.IFNA(MATCH(MID($B2474,5,4),Reference!$H:$H,0),0),LEFT($C2474,4)&lt;&gt;"8865"),$D2474,0)))))</f>
        <v>4293.3600000000006</v>
      </c>
      <c r="J2474" s="76">
        <f t="shared" si="217"/>
        <v>0</v>
      </c>
      <c r="K2474" s="76">
        <f t="shared" si="218"/>
        <v>4293.3600000000006</v>
      </c>
      <c r="L2474" s="76">
        <f t="shared" si="219"/>
        <v>0</v>
      </c>
      <c r="M2474" s="14" t="str">
        <f>IFERROR(IFERROR(INDEX(Reference!$C:$C,MATCH(VALUE(LEFT(B2474,(FIND("-",B2474,1)-1))),Reference!$B:$B,0)),INDEX(Reference!$C:$C,MATCH((LEFT(B2474,(FIND("-",B2474,1)-1))),Reference!$B:$B,0))),IFERROR(IF(FIND("-",B2474),"Asset Management",""),""))</f>
        <v>SBU/Information Technology</v>
      </c>
      <c r="N2474" s="14" t="str">
        <f>_xlfn.IFNA(INDEX(Reference!$M:$N,MATCH($C2474,Reference!$M:$M,0),2),"Exclude")</f>
        <v>NonUnion Labor</v>
      </c>
      <c r="O2474" s="14" t="str">
        <f>VLOOKUP(X2474,'Department Detail'!$A$2:$F$5748,5,FALSE)</f>
        <v>T&amp;D Engineering</v>
      </c>
      <c r="W2474" s="26"/>
      <c r="X2474" t="s">
        <v>1105</v>
      </c>
    </row>
    <row r="2475" spans="2:24" ht="15" thickBot="1" x14ac:dyDescent="0.35">
      <c r="B2475" s="57" t="s">
        <v>1107</v>
      </c>
      <c r="C2475" s="57" t="s">
        <v>185</v>
      </c>
      <c r="D2475" s="193">
        <v>2670.46</v>
      </c>
      <c r="F2475" s="76">
        <f>IF(AND(LEFT($C2475,4)&lt;&gt;"8310")*OR(_xlfn.IFNA(MATCH(LEFT($B2475,8),Reference!$E:$E,0),0),(_xlfn.IFNA(MATCH(MID($B2475,5,4),Reference!$E:$E,0),0))),$D2475,)</f>
        <v>0</v>
      </c>
      <c r="G2475" s="76">
        <f t="shared" si="215"/>
        <v>0</v>
      </c>
      <c r="H2475" s="76">
        <f t="shared" si="216"/>
        <v>0</v>
      </c>
      <c r="I2475" s="194">
        <f>IF(AND(F2475=0,G2475=0,H2475=0,_xlfn.IFNA(MATCH(LEFT($B2475,8),Reference!$G:$G,0),0)),0,
IF(AND(F2475=0,G2475=0,H2475=0,_xlfn.IFNA(MATCH(LEFT($B2475,8),Reference!$H:$H,0),0)),$D2475,
IF(AND(F2475=0,G2475=0,H2475=0,_xlfn.IFNA(MATCH(LEFT($C2475,4),Reference!$H:$H,0),0)),$D2475,
IF((AND(F2475=0,G2475=0,H2475=0,(_xlfn.IFNA(MATCH(LEFT($B2475,4),Reference!$H:$H,0),0)))),$D2475,
IF(AND(F2475=0,G2475=0,H2475=0,_xlfn.IFNA(MATCH(MID($B2475,5,4),Reference!$H:$H,0),0),LEFT($C2475,4)&lt;&gt;"8865"),$D2475,0)))))</f>
        <v>2670.46</v>
      </c>
      <c r="J2475" s="76">
        <f t="shared" si="217"/>
        <v>0</v>
      </c>
      <c r="K2475" s="76">
        <f t="shared" si="218"/>
        <v>2670.46</v>
      </c>
      <c r="L2475" s="76">
        <f t="shared" si="219"/>
        <v>0</v>
      </c>
      <c r="M2475" s="14" t="str">
        <f>IFERROR(IFERROR(INDEX(Reference!$C:$C,MATCH(VALUE(LEFT(B2475,(FIND("-",B2475,1)-1))),Reference!$B:$B,0)),INDEX(Reference!$C:$C,MATCH((LEFT(B2475,(FIND("-",B2475,1)-1))),Reference!$B:$B,0))),IFERROR(IF(FIND("-",B2475),"Asset Management",""),""))</f>
        <v>SBU/Information Technology</v>
      </c>
      <c r="N2475" s="14" t="str">
        <f>_xlfn.IFNA(INDEX(Reference!$M:$N,MATCH($C2475,Reference!$M:$M,0),2),"Exclude")</f>
        <v>NonUnion Labor</v>
      </c>
      <c r="O2475" s="14" t="str">
        <f>VLOOKUP(X2475,'Department Detail'!$A$2:$F$5748,5,FALSE)</f>
        <v>T&amp;D Engineering</v>
      </c>
      <c r="W2475" s="26"/>
      <c r="X2475" t="s">
        <v>1108</v>
      </c>
    </row>
    <row r="2476" spans="2:24" ht="15" thickBot="1" x14ac:dyDescent="0.35">
      <c r="B2476" s="57" t="s">
        <v>1109</v>
      </c>
      <c r="C2476" s="57" t="s">
        <v>185</v>
      </c>
      <c r="D2476" s="193">
        <v>9822.5499999999993</v>
      </c>
      <c r="F2476" s="76">
        <f>IF(AND(LEFT($C2476,4)&lt;&gt;"8310")*OR(_xlfn.IFNA(MATCH(LEFT($B2476,8),Reference!$E:$E,0),0),(_xlfn.IFNA(MATCH(MID($B2476,5,4),Reference!$E:$E,0),0))),$D2476,)</f>
        <v>0</v>
      </c>
      <c r="G2476" s="76">
        <f t="shared" si="215"/>
        <v>0</v>
      </c>
      <c r="H2476" s="76">
        <f t="shared" si="216"/>
        <v>0</v>
      </c>
      <c r="I2476" s="194">
        <f>IF(AND(F2476=0,G2476=0,H2476=0,_xlfn.IFNA(MATCH(LEFT($B2476,8),Reference!$G:$G,0),0)),0,
IF(AND(F2476=0,G2476=0,H2476=0,_xlfn.IFNA(MATCH(LEFT($B2476,8),Reference!$H:$H,0),0)),$D2476,
IF(AND(F2476=0,G2476=0,H2476=0,_xlfn.IFNA(MATCH(LEFT($C2476,4),Reference!$H:$H,0),0)),$D2476,
IF((AND(F2476=0,G2476=0,H2476=0,(_xlfn.IFNA(MATCH(LEFT($B2476,4),Reference!$H:$H,0),0)))),$D2476,
IF(AND(F2476=0,G2476=0,H2476=0,_xlfn.IFNA(MATCH(MID($B2476,5,4),Reference!$H:$H,0),0),LEFT($C2476,4)&lt;&gt;"8865"),$D2476,0)))))</f>
        <v>9822.5499999999993</v>
      </c>
      <c r="J2476" s="76">
        <f t="shared" si="217"/>
        <v>0</v>
      </c>
      <c r="K2476" s="76">
        <f t="shared" si="218"/>
        <v>9822.5499999999993</v>
      </c>
      <c r="L2476" s="76">
        <f t="shared" si="219"/>
        <v>0</v>
      </c>
      <c r="M2476" s="14" t="str">
        <f>IFERROR(IFERROR(INDEX(Reference!$C:$C,MATCH(VALUE(LEFT(B2476,(FIND("-",B2476,1)-1))),Reference!$B:$B,0)),INDEX(Reference!$C:$C,MATCH((LEFT(B2476,(FIND("-",B2476,1)-1))),Reference!$B:$B,0))),IFERROR(IF(FIND("-",B2476),"Asset Management",""),""))</f>
        <v>SBU/Information Technology</v>
      </c>
      <c r="N2476" s="14" t="str">
        <f>_xlfn.IFNA(INDEX(Reference!$M:$N,MATCH($C2476,Reference!$M:$M,0),2),"Exclude")</f>
        <v>NonUnion Labor</v>
      </c>
      <c r="O2476" s="14" t="str">
        <f>VLOOKUP(X2476,'Department Detail'!$A$2:$F$5748,5,FALSE)</f>
        <v>T&amp;D Engineering</v>
      </c>
      <c r="W2476" s="26"/>
      <c r="X2476" t="s">
        <v>1108</v>
      </c>
    </row>
    <row r="2477" spans="2:24" ht="15" thickBot="1" x14ac:dyDescent="0.35">
      <c r="B2477" s="57" t="s">
        <v>1109</v>
      </c>
      <c r="C2477" s="57" t="s">
        <v>255</v>
      </c>
      <c r="D2477" s="193">
        <v>2675</v>
      </c>
      <c r="F2477" s="76">
        <f>IF(AND(LEFT($C2477,4)&lt;&gt;"8310")*OR(_xlfn.IFNA(MATCH(LEFT($B2477,8),Reference!$E:$E,0),0),(_xlfn.IFNA(MATCH(MID($B2477,5,4),Reference!$E:$E,0),0))),$D2477,)</f>
        <v>0</v>
      </c>
      <c r="G2477" s="76">
        <f t="shared" si="215"/>
        <v>0</v>
      </c>
      <c r="H2477" s="76">
        <f t="shared" si="216"/>
        <v>0</v>
      </c>
      <c r="I2477" s="194">
        <f>IF(AND(F2477=0,G2477=0,H2477=0,_xlfn.IFNA(MATCH(LEFT($B2477,8),Reference!$G:$G,0),0)),0,
IF(AND(F2477=0,G2477=0,H2477=0,_xlfn.IFNA(MATCH(LEFT($B2477,8),Reference!$H:$H,0),0)),$D2477,
IF(AND(F2477=0,G2477=0,H2477=0,_xlfn.IFNA(MATCH(LEFT($C2477,4),Reference!$H:$H,0),0)),$D2477,
IF((AND(F2477=0,G2477=0,H2477=0,(_xlfn.IFNA(MATCH(LEFT($B2477,4),Reference!$H:$H,0),0)))),$D2477,
IF(AND(F2477=0,G2477=0,H2477=0,_xlfn.IFNA(MATCH(MID($B2477,5,4),Reference!$H:$H,0),0),LEFT($C2477,4)&lt;&gt;"8865"),$D2477,0)))))</f>
        <v>2675</v>
      </c>
      <c r="J2477" s="76">
        <f t="shared" si="217"/>
        <v>0</v>
      </c>
      <c r="K2477" s="76">
        <f t="shared" si="218"/>
        <v>2675</v>
      </c>
      <c r="L2477" s="76">
        <f t="shared" si="219"/>
        <v>0</v>
      </c>
      <c r="M2477" s="14" t="str">
        <f>IFERROR(IFERROR(INDEX(Reference!$C:$C,MATCH(VALUE(LEFT(B2477,(FIND("-",B2477,1)-1))),Reference!$B:$B,0)),INDEX(Reference!$C:$C,MATCH((LEFT(B2477,(FIND("-",B2477,1)-1))),Reference!$B:$B,0))),IFERROR(IF(FIND("-",B2477),"Asset Management",""),""))</f>
        <v>SBU/Information Technology</v>
      </c>
      <c r="N2477" s="14" t="str">
        <f>_xlfn.IFNA(INDEX(Reference!$M:$N,MATCH($C2477,Reference!$M:$M,0),2),"Exclude")</f>
        <v>Nonlabor</v>
      </c>
      <c r="O2477" s="14" t="str">
        <f>VLOOKUP(X2477,'Department Detail'!$A$2:$F$5748,5,FALSE)</f>
        <v>T&amp;D Engineering</v>
      </c>
      <c r="W2477" s="26"/>
      <c r="X2477" t="s">
        <v>1110</v>
      </c>
    </row>
    <row r="2478" spans="2:24" ht="15" thickBot="1" x14ac:dyDescent="0.35">
      <c r="B2478" s="57" t="s">
        <v>1111</v>
      </c>
      <c r="C2478" s="57" t="s">
        <v>185</v>
      </c>
      <c r="D2478" s="193">
        <v>1276.92</v>
      </c>
      <c r="F2478" s="76">
        <f>IF(AND(LEFT($C2478,4)&lt;&gt;"8310")*OR(_xlfn.IFNA(MATCH(LEFT($B2478,8),Reference!$E:$E,0),0),(_xlfn.IFNA(MATCH(MID($B2478,5,4),Reference!$E:$E,0),0))),$D2478,)</f>
        <v>0</v>
      </c>
      <c r="G2478" s="76">
        <f t="shared" si="215"/>
        <v>0</v>
      </c>
      <c r="H2478" s="76">
        <f t="shared" si="216"/>
        <v>0</v>
      </c>
      <c r="I2478" s="194">
        <f>IF(AND(F2478=0,G2478=0,H2478=0,_xlfn.IFNA(MATCH(LEFT($B2478,8),Reference!$G:$G,0),0)),0,
IF(AND(F2478=0,G2478=0,H2478=0,_xlfn.IFNA(MATCH(LEFT($B2478,8),Reference!$H:$H,0),0)),$D2478,
IF(AND(F2478=0,G2478=0,H2478=0,_xlfn.IFNA(MATCH(LEFT($C2478,4),Reference!$H:$H,0),0)),$D2478,
IF((AND(F2478=0,G2478=0,H2478=0,(_xlfn.IFNA(MATCH(LEFT($B2478,4),Reference!$H:$H,0),0)))),$D2478,
IF(AND(F2478=0,G2478=0,H2478=0,_xlfn.IFNA(MATCH(MID($B2478,5,4),Reference!$H:$H,0),0),LEFT($C2478,4)&lt;&gt;"8865"),$D2478,0)))))</f>
        <v>1276.92</v>
      </c>
      <c r="J2478" s="76">
        <f t="shared" si="217"/>
        <v>0</v>
      </c>
      <c r="K2478" s="76">
        <f t="shared" si="218"/>
        <v>1276.92</v>
      </c>
      <c r="L2478" s="76">
        <f t="shared" si="219"/>
        <v>0</v>
      </c>
      <c r="M2478" s="14" t="str">
        <f>IFERROR(IFERROR(INDEX(Reference!$C:$C,MATCH(VALUE(LEFT(B2478,(FIND("-",B2478,1)-1))),Reference!$B:$B,0)),INDEX(Reference!$C:$C,MATCH((LEFT(B2478,(FIND("-",B2478,1)-1))),Reference!$B:$B,0))),IFERROR(IF(FIND("-",B2478),"Asset Management",""),""))</f>
        <v>SBU/Information Technology</v>
      </c>
      <c r="N2478" s="14" t="str">
        <f>_xlfn.IFNA(INDEX(Reference!$M:$N,MATCH($C2478,Reference!$M:$M,0),2),"Exclude")</f>
        <v>NonUnion Labor</v>
      </c>
      <c r="O2478" s="14" t="str">
        <f>VLOOKUP(X2478,'Department Detail'!$A$2:$F$5748,5,FALSE)</f>
        <v>T&amp;D Engineering</v>
      </c>
      <c r="W2478" s="26"/>
      <c r="X2478" t="s">
        <v>1110</v>
      </c>
    </row>
    <row r="2479" spans="2:24" ht="15" thickBot="1" x14ac:dyDescent="0.35">
      <c r="B2479" s="57" t="s">
        <v>1112</v>
      </c>
      <c r="C2479" s="57" t="s">
        <v>326</v>
      </c>
      <c r="D2479" s="193">
        <v>551188.66</v>
      </c>
      <c r="F2479" s="76">
        <f>IF(AND(LEFT($C2479,4)&lt;&gt;"8310")*OR(_xlfn.IFNA(MATCH(LEFT($B2479,8),Reference!$E:$E,0),0),(_xlfn.IFNA(MATCH(MID($B2479,5,4),Reference!$E:$E,0),0))),$D2479,)</f>
        <v>0</v>
      </c>
      <c r="G2479" s="76">
        <f t="shared" si="215"/>
        <v>0</v>
      </c>
      <c r="H2479" s="76">
        <f t="shared" si="216"/>
        <v>0</v>
      </c>
      <c r="I2479" s="194">
        <f>IF(AND(F2479=0,G2479=0,H2479=0,_xlfn.IFNA(MATCH(LEFT($B2479,8),Reference!$G:$G,0),0)),0,
IF(AND(F2479=0,G2479=0,H2479=0,_xlfn.IFNA(MATCH(LEFT($B2479,8),Reference!$H:$H,0),0)),$D2479,
IF(AND(F2479=0,G2479=0,H2479=0,_xlfn.IFNA(MATCH(LEFT($C2479,4),Reference!$H:$H,0),0)),$D2479,
IF((AND(F2479=0,G2479=0,H2479=0,(_xlfn.IFNA(MATCH(LEFT($B2479,4),Reference!$H:$H,0),0)))),$D2479,
IF(AND(F2479=0,G2479=0,H2479=0,_xlfn.IFNA(MATCH(MID($B2479,5,4),Reference!$H:$H,0),0),LEFT($C2479,4)&lt;&gt;"8865"),$D2479,0)))))</f>
        <v>551188.66</v>
      </c>
      <c r="J2479" s="76">
        <f t="shared" si="217"/>
        <v>0</v>
      </c>
      <c r="K2479" s="76">
        <f t="shared" si="218"/>
        <v>551188.66</v>
      </c>
      <c r="L2479" s="76">
        <f t="shared" si="219"/>
        <v>0</v>
      </c>
      <c r="M2479" s="14" t="str">
        <f>IFERROR(IFERROR(INDEX(Reference!$C:$C,MATCH(VALUE(LEFT(B2479,(FIND("-",B2479,1)-1))),Reference!$B:$B,0)),INDEX(Reference!$C:$C,MATCH((LEFT(B2479,(FIND("-",B2479,1)-1))),Reference!$B:$B,0))),IFERROR(IF(FIND("-",B2479),"Asset Management",""),""))</f>
        <v>SBU/Information Technology</v>
      </c>
      <c r="N2479" s="14" t="str">
        <f>_xlfn.IFNA(INDEX(Reference!$M:$N,MATCH($C2479,Reference!$M:$M,0),2),"Exclude")</f>
        <v>Exclude</v>
      </c>
      <c r="O2479" s="14" t="str">
        <f>VLOOKUP(X2479,'Department Detail'!$A$2:$F$5748,5,FALSE)</f>
        <v>T&amp;D Engineering</v>
      </c>
      <c r="W2479" s="26"/>
      <c r="X2479" t="s">
        <v>1113</v>
      </c>
    </row>
    <row r="2480" spans="2:24" ht="15" thickBot="1" x14ac:dyDescent="0.35">
      <c r="B2480" s="57" t="s">
        <v>1112</v>
      </c>
      <c r="C2480" s="57" t="s">
        <v>185</v>
      </c>
      <c r="D2480" s="193">
        <v>517587.11</v>
      </c>
      <c r="F2480" s="76">
        <f>IF(AND(LEFT($C2480,4)&lt;&gt;"8310")*OR(_xlfn.IFNA(MATCH(LEFT($B2480,8),Reference!$E:$E,0),0),(_xlfn.IFNA(MATCH(MID($B2480,5,4),Reference!$E:$E,0),0))),$D2480,)</f>
        <v>0</v>
      </c>
      <c r="G2480" s="76">
        <f t="shared" si="215"/>
        <v>0</v>
      </c>
      <c r="H2480" s="76">
        <f t="shared" si="216"/>
        <v>0</v>
      </c>
      <c r="I2480" s="194">
        <f>IF(AND(F2480=0,G2480=0,H2480=0,_xlfn.IFNA(MATCH(LEFT($B2480,8),Reference!$G:$G,0),0)),0,
IF(AND(F2480=0,G2480=0,H2480=0,_xlfn.IFNA(MATCH(LEFT($B2480,8),Reference!$H:$H,0),0)),$D2480,
IF(AND(F2480=0,G2480=0,H2480=0,_xlfn.IFNA(MATCH(LEFT($C2480,4),Reference!$H:$H,0),0)),$D2480,
IF((AND(F2480=0,G2480=0,H2480=0,(_xlfn.IFNA(MATCH(LEFT($B2480,4),Reference!$H:$H,0),0)))),$D2480,
IF(AND(F2480=0,G2480=0,H2480=0,_xlfn.IFNA(MATCH(MID($B2480,5,4),Reference!$H:$H,0),0),LEFT($C2480,4)&lt;&gt;"8865"),$D2480,0)))))</f>
        <v>517587.11</v>
      </c>
      <c r="J2480" s="76">
        <f t="shared" si="217"/>
        <v>0</v>
      </c>
      <c r="K2480" s="76">
        <f t="shared" si="218"/>
        <v>517587.11</v>
      </c>
      <c r="L2480" s="76">
        <f t="shared" si="219"/>
        <v>0</v>
      </c>
      <c r="M2480" s="14" t="str">
        <f>IFERROR(IFERROR(INDEX(Reference!$C:$C,MATCH(VALUE(LEFT(B2480,(FIND("-",B2480,1)-1))),Reference!$B:$B,0)),INDEX(Reference!$C:$C,MATCH((LEFT(B2480,(FIND("-",B2480,1)-1))),Reference!$B:$B,0))),IFERROR(IF(FIND("-",B2480),"Asset Management",""),""))</f>
        <v>SBU/Information Technology</v>
      </c>
      <c r="N2480" s="14" t="str">
        <f>_xlfn.IFNA(INDEX(Reference!$M:$N,MATCH($C2480,Reference!$M:$M,0),2),"Exclude")</f>
        <v>NonUnion Labor</v>
      </c>
      <c r="O2480" s="14" t="str">
        <f>VLOOKUP(X2480,'Department Detail'!$A$2:$F$5229,5,FALSE)</f>
        <v>T&amp;D Engineering</v>
      </c>
      <c r="W2480" s="26"/>
      <c r="X2480" t="s">
        <v>745</v>
      </c>
    </row>
    <row r="2481" spans="2:24" ht="15" thickBot="1" x14ac:dyDescent="0.35">
      <c r="B2481" s="57" t="s">
        <v>1112</v>
      </c>
      <c r="C2481" s="57" t="s">
        <v>195</v>
      </c>
      <c r="D2481" s="193">
        <v>1850</v>
      </c>
      <c r="F2481" s="76">
        <f>IF(AND(LEFT($C2481,4)&lt;&gt;"8310")*OR(_xlfn.IFNA(MATCH(LEFT($B2481,8),Reference!$E:$E,0),0),(_xlfn.IFNA(MATCH(MID($B2481,5,4),Reference!$E:$E,0),0))),$D2481,)</f>
        <v>0</v>
      </c>
      <c r="G2481" s="76">
        <f t="shared" si="215"/>
        <v>0</v>
      </c>
      <c r="H2481" s="76">
        <f t="shared" si="216"/>
        <v>0</v>
      </c>
      <c r="I2481" s="194">
        <f>IF(AND(F2481=0,G2481=0,H2481=0,_xlfn.IFNA(MATCH(LEFT($B2481,8),Reference!$G:$G,0),0)),0,
IF(AND(F2481=0,G2481=0,H2481=0,_xlfn.IFNA(MATCH(LEFT($B2481,8),Reference!$H:$H,0),0)),$D2481,
IF(AND(F2481=0,G2481=0,H2481=0,_xlfn.IFNA(MATCH(LEFT($C2481,4),Reference!$H:$H,0),0)),$D2481,
IF((AND(F2481=0,G2481=0,H2481=0,(_xlfn.IFNA(MATCH(LEFT($B2481,4),Reference!$H:$H,0),0)))),$D2481,
IF(AND(F2481=0,G2481=0,H2481=0,_xlfn.IFNA(MATCH(MID($B2481,5,4),Reference!$H:$H,0),0),LEFT($C2481,4)&lt;&gt;"8865"),$D2481,0)))))</f>
        <v>1850</v>
      </c>
      <c r="J2481" s="76">
        <f t="shared" si="217"/>
        <v>0</v>
      </c>
      <c r="K2481" s="76">
        <f t="shared" si="218"/>
        <v>1850</v>
      </c>
      <c r="L2481" s="76">
        <f t="shared" si="219"/>
        <v>0</v>
      </c>
      <c r="M2481" s="14" t="str">
        <f>IFERROR(IFERROR(INDEX(Reference!$C:$C,MATCH(VALUE(LEFT(B2481,(FIND("-",B2481,1)-1))),Reference!$B:$B,0)),INDEX(Reference!$C:$C,MATCH((LEFT(B2481,(FIND("-",B2481,1)-1))),Reference!$B:$B,0))),IFERROR(IF(FIND("-",B2481),"Asset Management",""),""))</f>
        <v>SBU/Information Technology</v>
      </c>
      <c r="N2481" s="14" t="str">
        <f>_xlfn.IFNA(INDEX(Reference!$M:$N,MATCH($C2481,Reference!$M:$M,0),2),"Exclude")</f>
        <v>NonUnion Labor</v>
      </c>
      <c r="O2481" s="14" t="str">
        <f>VLOOKUP(X2481,'Department Detail'!$A$2:$F$5229,5,FALSE)</f>
        <v>T&amp;D Engineering</v>
      </c>
      <c r="W2481" s="26"/>
      <c r="X2481" t="s">
        <v>745</v>
      </c>
    </row>
    <row r="2482" spans="2:24" ht="15" thickBot="1" x14ac:dyDescent="0.35">
      <c r="B2482" s="57" t="s">
        <v>1112</v>
      </c>
      <c r="C2482" s="57" t="s">
        <v>202</v>
      </c>
      <c r="D2482" s="193">
        <v>178.39999999999998</v>
      </c>
      <c r="F2482" s="76">
        <f>IF(AND(LEFT($C2482,4)&lt;&gt;"8310")*OR(_xlfn.IFNA(MATCH(LEFT($B2482,8),Reference!$E:$E,0),0),(_xlfn.IFNA(MATCH(MID($B2482,5,4),Reference!$E:$E,0),0))),$D2482,)</f>
        <v>0</v>
      </c>
      <c r="G2482" s="76">
        <f t="shared" si="215"/>
        <v>0</v>
      </c>
      <c r="H2482" s="76">
        <f t="shared" si="216"/>
        <v>0</v>
      </c>
      <c r="I2482" s="194">
        <f>IF(AND(F2482=0,G2482=0,H2482=0,_xlfn.IFNA(MATCH(LEFT($B2482,8),Reference!$G:$G,0),0)),0,
IF(AND(F2482=0,G2482=0,H2482=0,_xlfn.IFNA(MATCH(LEFT($B2482,8),Reference!$H:$H,0),0)),$D2482,
IF(AND(F2482=0,G2482=0,H2482=0,_xlfn.IFNA(MATCH(LEFT($C2482,4),Reference!$H:$H,0),0)),$D2482,
IF((AND(F2482=0,G2482=0,H2482=0,(_xlfn.IFNA(MATCH(LEFT($B2482,4),Reference!$H:$H,0),0)))),$D2482,
IF(AND(F2482=0,G2482=0,H2482=0,_xlfn.IFNA(MATCH(MID($B2482,5,4),Reference!$H:$H,0),0),LEFT($C2482,4)&lt;&gt;"8865"),$D2482,0)))))</f>
        <v>178.39999999999998</v>
      </c>
      <c r="J2482" s="76">
        <f t="shared" si="217"/>
        <v>0</v>
      </c>
      <c r="K2482" s="76">
        <f t="shared" si="218"/>
        <v>178.39999999999998</v>
      </c>
      <c r="L2482" s="76">
        <f t="shared" si="219"/>
        <v>0</v>
      </c>
      <c r="M2482" s="14" t="str">
        <f>IFERROR(IFERROR(INDEX(Reference!$C:$C,MATCH(VALUE(LEFT(B2482,(FIND("-",B2482,1)-1))),Reference!$B:$B,0)),INDEX(Reference!$C:$C,MATCH((LEFT(B2482,(FIND("-",B2482,1)-1))),Reference!$B:$B,0))),IFERROR(IF(FIND("-",B2482),"Asset Management",""),""))</f>
        <v>SBU/Information Technology</v>
      </c>
      <c r="N2482" s="14" t="str">
        <f>_xlfn.IFNA(INDEX(Reference!$M:$N,MATCH($C2482,Reference!$M:$M,0),2),"Exclude")</f>
        <v>Nonlabor</v>
      </c>
      <c r="O2482" s="14" t="str">
        <f>VLOOKUP(X2482,'Department Detail'!$A$2:$F$5229,5,FALSE)</f>
        <v>T&amp;D Engineering</v>
      </c>
      <c r="W2482" s="26"/>
      <c r="X2482" t="s">
        <v>745</v>
      </c>
    </row>
    <row r="2483" spans="2:24" ht="15" thickBot="1" x14ac:dyDescent="0.35">
      <c r="B2483" s="57" t="s">
        <v>1112</v>
      </c>
      <c r="C2483" s="57" t="s">
        <v>206</v>
      </c>
      <c r="D2483" s="193">
        <v>24.82</v>
      </c>
      <c r="F2483" s="76">
        <f>IF(AND(LEFT($C2483,4)&lt;&gt;"8310")*OR(_xlfn.IFNA(MATCH(LEFT($B2483,8),Reference!$E:$E,0),0),(_xlfn.IFNA(MATCH(MID($B2483,5,4),Reference!$E:$E,0),0))),$D2483,)</f>
        <v>0</v>
      </c>
      <c r="G2483" s="76">
        <f t="shared" si="215"/>
        <v>0</v>
      </c>
      <c r="H2483" s="76">
        <f t="shared" si="216"/>
        <v>0</v>
      </c>
      <c r="I2483" s="194">
        <f>IF(AND(F2483=0,G2483=0,H2483=0,_xlfn.IFNA(MATCH(LEFT($B2483,8),Reference!$G:$G,0),0)),0,
IF(AND(F2483=0,G2483=0,H2483=0,_xlfn.IFNA(MATCH(LEFT($B2483,8),Reference!$H:$H,0),0)),$D2483,
IF(AND(F2483=0,G2483=0,H2483=0,_xlfn.IFNA(MATCH(LEFT($C2483,4),Reference!$H:$H,0),0)),$D2483,
IF((AND(F2483=0,G2483=0,H2483=0,(_xlfn.IFNA(MATCH(LEFT($B2483,4),Reference!$H:$H,0),0)))),$D2483,
IF(AND(F2483=0,G2483=0,H2483=0,_xlfn.IFNA(MATCH(MID($B2483,5,4),Reference!$H:$H,0),0),LEFT($C2483,4)&lt;&gt;"8865"),$D2483,0)))))</f>
        <v>24.82</v>
      </c>
      <c r="J2483" s="76">
        <f t="shared" si="217"/>
        <v>0</v>
      </c>
      <c r="K2483" s="76">
        <f t="shared" si="218"/>
        <v>24.82</v>
      </c>
      <c r="L2483" s="76">
        <f t="shared" si="219"/>
        <v>0</v>
      </c>
      <c r="M2483" s="14" t="str">
        <f>IFERROR(IFERROR(INDEX(Reference!$C:$C,MATCH(VALUE(LEFT(B2483,(FIND("-",B2483,1)-1))),Reference!$B:$B,0)),INDEX(Reference!$C:$C,MATCH((LEFT(B2483,(FIND("-",B2483,1)-1))),Reference!$B:$B,0))),IFERROR(IF(FIND("-",B2483),"Asset Management",""),""))</f>
        <v>SBU/Information Technology</v>
      </c>
      <c r="N2483" s="14" t="str">
        <f>_xlfn.IFNA(INDEX(Reference!$M:$N,MATCH($C2483,Reference!$M:$M,0),2),"Exclude")</f>
        <v>Nonlabor</v>
      </c>
      <c r="O2483" s="14" t="str">
        <f>VLOOKUP(X2483,'Department Detail'!$A$2:$F$5748,5,FALSE)</f>
        <v>Line Engineering</v>
      </c>
      <c r="W2483" s="26"/>
      <c r="X2483" t="s">
        <v>1114</v>
      </c>
    </row>
    <row r="2484" spans="2:24" ht="15" thickBot="1" x14ac:dyDescent="0.35">
      <c r="B2484" s="57" t="s">
        <v>1112</v>
      </c>
      <c r="C2484" s="57" t="s">
        <v>255</v>
      </c>
      <c r="D2484" s="193">
        <v>253.07</v>
      </c>
      <c r="F2484" s="76">
        <f>IF(AND(LEFT($C2484,4)&lt;&gt;"8310")*OR(_xlfn.IFNA(MATCH(LEFT($B2484,8),Reference!$E:$E,0),0),(_xlfn.IFNA(MATCH(MID($B2484,5,4),Reference!$E:$E,0),0))),$D2484,)</f>
        <v>0</v>
      </c>
      <c r="G2484" s="76">
        <f t="shared" si="215"/>
        <v>0</v>
      </c>
      <c r="H2484" s="76">
        <f t="shared" si="216"/>
        <v>0</v>
      </c>
      <c r="I2484" s="194">
        <f>IF(AND(F2484=0,G2484=0,H2484=0,_xlfn.IFNA(MATCH(LEFT($B2484,8),Reference!$G:$G,0),0)),0,
IF(AND(F2484=0,G2484=0,H2484=0,_xlfn.IFNA(MATCH(LEFT($B2484,8),Reference!$H:$H,0),0)),$D2484,
IF(AND(F2484=0,G2484=0,H2484=0,_xlfn.IFNA(MATCH(LEFT($C2484,4),Reference!$H:$H,0),0)),$D2484,
IF((AND(F2484=0,G2484=0,H2484=0,(_xlfn.IFNA(MATCH(LEFT($B2484,4),Reference!$H:$H,0),0)))),$D2484,
IF(AND(F2484=0,G2484=0,H2484=0,_xlfn.IFNA(MATCH(MID($B2484,5,4),Reference!$H:$H,0),0),LEFT($C2484,4)&lt;&gt;"8865"),$D2484,0)))))</f>
        <v>253.07</v>
      </c>
      <c r="J2484" s="76">
        <f t="shared" si="217"/>
        <v>0</v>
      </c>
      <c r="K2484" s="76">
        <f t="shared" si="218"/>
        <v>253.07</v>
      </c>
      <c r="L2484" s="76">
        <f t="shared" si="219"/>
        <v>0</v>
      </c>
      <c r="M2484" s="14" t="str">
        <f>IFERROR(IFERROR(INDEX(Reference!$C:$C,MATCH(VALUE(LEFT(B2484,(FIND("-",B2484,1)-1))),Reference!$B:$B,0)),INDEX(Reference!$C:$C,MATCH((LEFT(B2484,(FIND("-",B2484,1)-1))),Reference!$B:$B,0))),IFERROR(IF(FIND("-",B2484),"Asset Management",""),""))</f>
        <v>SBU/Information Technology</v>
      </c>
      <c r="N2484" s="14" t="str">
        <f>_xlfn.IFNA(INDEX(Reference!$M:$N,MATCH($C2484,Reference!$M:$M,0),2),"Exclude")</f>
        <v>Nonlabor</v>
      </c>
      <c r="O2484" s="14" t="str">
        <f>VLOOKUP(X2484,'Department Detail'!$A$2:$F$5748,5,FALSE)</f>
        <v>T&amp;D Engineering</v>
      </c>
      <c r="W2484" s="26"/>
      <c r="X2484" t="s">
        <v>1115</v>
      </c>
    </row>
    <row r="2485" spans="2:24" ht="15" thickBot="1" x14ac:dyDescent="0.35">
      <c r="B2485" s="57" t="s">
        <v>1112</v>
      </c>
      <c r="C2485" s="57" t="s">
        <v>260</v>
      </c>
      <c r="D2485" s="193">
        <v>-101.69999999999999</v>
      </c>
      <c r="F2485" s="76">
        <f>IF(AND(LEFT($C2485,4)&lt;&gt;"8310")*OR(_xlfn.IFNA(MATCH(LEFT($B2485,8),Reference!$E:$E,0),0),(_xlfn.IFNA(MATCH(MID($B2485,5,4),Reference!$E:$E,0),0))),$D2485,)</f>
        <v>0</v>
      </c>
      <c r="G2485" s="76">
        <f t="shared" si="215"/>
        <v>0</v>
      </c>
      <c r="H2485" s="76">
        <f t="shared" si="216"/>
        <v>0</v>
      </c>
      <c r="I2485" s="194">
        <f>IF(AND(F2485=0,G2485=0,H2485=0,_xlfn.IFNA(MATCH(LEFT($B2485,8),Reference!$G:$G,0),0)),0,
IF(AND(F2485=0,G2485=0,H2485=0,_xlfn.IFNA(MATCH(LEFT($B2485,8),Reference!$H:$H,0),0)),$D2485,
IF(AND(F2485=0,G2485=0,H2485=0,_xlfn.IFNA(MATCH(LEFT($C2485,4),Reference!$H:$H,0),0)),$D2485,
IF((AND(F2485=0,G2485=0,H2485=0,(_xlfn.IFNA(MATCH(LEFT($B2485,4),Reference!$H:$H,0),0)))),$D2485,
IF(AND(F2485=0,G2485=0,H2485=0,_xlfn.IFNA(MATCH(MID($B2485,5,4),Reference!$H:$H,0),0),LEFT($C2485,4)&lt;&gt;"8865"),$D2485,0)))))</f>
        <v>-101.69999999999999</v>
      </c>
      <c r="J2485" s="76">
        <f t="shared" si="217"/>
        <v>0</v>
      </c>
      <c r="K2485" s="76">
        <f t="shared" si="218"/>
        <v>-101.69999999999999</v>
      </c>
      <c r="L2485" s="76">
        <f t="shared" si="219"/>
        <v>0</v>
      </c>
      <c r="M2485" s="14" t="str">
        <f>IFERROR(IFERROR(INDEX(Reference!$C:$C,MATCH(VALUE(LEFT(B2485,(FIND("-",B2485,1)-1))),Reference!$B:$B,0)),INDEX(Reference!$C:$C,MATCH((LEFT(B2485,(FIND("-",B2485,1)-1))),Reference!$B:$B,0))),IFERROR(IF(FIND("-",B2485),"Asset Management",""),""))</f>
        <v>SBU/Information Technology</v>
      </c>
      <c r="N2485" s="14" t="str">
        <f>_xlfn.IFNA(INDEX(Reference!$M:$N,MATCH($C2485,Reference!$M:$M,0),2),"Exclude")</f>
        <v>Project Proceeds</v>
      </c>
      <c r="O2485" s="14" t="str">
        <f>VLOOKUP(X2485,'Department Detail'!$A$2:$F$5748,5,FALSE)</f>
        <v>T&amp;D Engineering</v>
      </c>
      <c r="W2485" s="26"/>
      <c r="X2485" t="s">
        <v>1115</v>
      </c>
    </row>
    <row r="2486" spans="2:24" ht="15" thickBot="1" x14ac:dyDescent="0.35">
      <c r="B2486" s="57" t="s">
        <v>1116</v>
      </c>
      <c r="C2486" s="57" t="s">
        <v>207</v>
      </c>
      <c r="D2486" s="193">
        <v>28483.13</v>
      </c>
      <c r="F2486" s="76">
        <f>IF(AND(LEFT($C2486,4)&lt;&gt;"8310")*OR(_xlfn.IFNA(MATCH(LEFT($B2486,8),Reference!$E:$E,0),0),(_xlfn.IFNA(MATCH(MID($B2486,5,4),Reference!$E:$E,0),0))),$D2486,)</f>
        <v>0</v>
      </c>
      <c r="G2486" s="76">
        <f t="shared" si="215"/>
        <v>0</v>
      </c>
      <c r="H2486" s="76">
        <f t="shared" si="216"/>
        <v>0</v>
      </c>
      <c r="I2486" s="194">
        <f>IF(AND(F2486=0,G2486=0,H2486=0,_xlfn.IFNA(MATCH(LEFT($B2486,8),Reference!$G:$G,0),0)),0,
IF(AND(F2486=0,G2486=0,H2486=0,_xlfn.IFNA(MATCH(LEFT($B2486,8),Reference!$H:$H,0),0)),$D2486,
IF(AND(F2486=0,G2486=0,H2486=0,_xlfn.IFNA(MATCH(LEFT($C2486,4),Reference!$H:$H,0),0)),$D2486,
IF((AND(F2486=0,G2486=0,H2486=0,(_xlfn.IFNA(MATCH(LEFT($B2486,4),Reference!$H:$H,0),0)))),$D2486,
IF(AND(F2486=0,G2486=0,H2486=0,_xlfn.IFNA(MATCH(MID($B2486,5,4),Reference!$H:$H,0),0),LEFT($C2486,4)&lt;&gt;"8865"),$D2486,0)))))</f>
        <v>28483.13</v>
      </c>
      <c r="J2486" s="76">
        <f t="shared" si="217"/>
        <v>0</v>
      </c>
      <c r="K2486" s="76">
        <f t="shared" si="218"/>
        <v>28483.13</v>
      </c>
      <c r="L2486" s="76">
        <f t="shared" si="219"/>
        <v>0</v>
      </c>
      <c r="M2486" s="14" t="str">
        <f>IFERROR(IFERROR(INDEX(Reference!$C:$C,MATCH(VALUE(LEFT(B2486,(FIND("-",B2486,1)-1))),Reference!$B:$B,0)),INDEX(Reference!$C:$C,MATCH((LEFT(B2486,(FIND("-",B2486,1)-1))),Reference!$B:$B,0))),IFERROR(IF(FIND("-",B2486),"Asset Management",""),""))</f>
        <v>SBU/Information Technology</v>
      </c>
      <c r="N2486" s="14" t="str">
        <f>_xlfn.IFNA(INDEX(Reference!$M:$N,MATCH($C2486,Reference!$M:$M,0),2),"Exclude")</f>
        <v>Nonlabor</v>
      </c>
      <c r="O2486" s="14" t="str">
        <f>VLOOKUP(X2486,'Department Detail'!$A$2:$F$5229,5,FALSE)</f>
        <v>Line &amp; Meter Operations</v>
      </c>
      <c r="W2486" s="26"/>
      <c r="X2486" t="s">
        <v>746</v>
      </c>
    </row>
    <row r="2487" spans="2:24" ht="15" thickBot="1" x14ac:dyDescent="0.35">
      <c r="B2487" s="57" t="s">
        <v>1116</v>
      </c>
      <c r="C2487" s="57" t="s">
        <v>185</v>
      </c>
      <c r="D2487" s="193">
        <v>80107.91</v>
      </c>
      <c r="F2487" s="76">
        <f>IF(AND(LEFT($C2487,4)&lt;&gt;"8310")*OR(_xlfn.IFNA(MATCH(LEFT($B2487,8),Reference!$E:$E,0),0),(_xlfn.IFNA(MATCH(MID($B2487,5,4),Reference!$E:$E,0),0))),$D2487,)</f>
        <v>0</v>
      </c>
      <c r="G2487" s="76">
        <f t="shared" si="215"/>
        <v>0</v>
      </c>
      <c r="H2487" s="76">
        <f t="shared" si="216"/>
        <v>0</v>
      </c>
      <c r="I2487" s="194">
        <f>IF(AND(F2487=0,G2487=0,H2487=0,_xlfn.IFNA(MATCH(LEFT($B2487,8),Reference!$G:$G,0),0)),0,
IF(AND(F2487=0,G2487=0,H2487=0,_xlfn.IFNA(MATCH(LEFT($B2487,8),Reference!$H:$H,0),0)),$D2487,
IF(AND(F2487=0,G2487=0,H2487=0,_xlfn.IFNA(MATCH(LEFT($C2487,4),Reference!$H:$H,0),0)),$D2487,
IF((AND(F2487=0,G2487=0,H2487=0,(_xlfn.IFNA(MATCH(LEFT($B2487,4),Reference!$H:$H,0),0)))),$D2487,
IF(AND(F2487=0,G2487=0,H2487=0,_xlfn.IFNA(MATCH(MID($B2487,5,4),Reference!$H:$H,0),0),LEFT($C2487,4)&lt;&gt;"8865"),$D2487,0)))))</f>
        <v>80107.91</v>
      </c>
      <c r="J2487" s="76">
        <f t="shared" si="217"/>
        <v>0</v>
      </c>
      <c r="K2487" s="76">
        <f t="shared" si="218"/>
        <v>80107.91</v>
      </c>
      <c r="L2487" s="76">
        <f t="shared" si="219"/>
        <v>0</v>
      </c>
      <c r="M2487" s="14" t="str">
        <f>IFERROR(IFERROR(INDEX(Reference!$C:$C,MATCH(VALUE(LEFT(B2487,(FIND("-",B2487,1)-1))),Reference!$B:$B,0)),INDEX(Reference!$C:$C,MATCH((LEFT(B2487,(FIND("-",B2487,1)-1))),Reference!$B:$B,0))),IFERROR(IF(FIND("-",B2487),"Asset Management",""),""))</f>
        <v>SBU/Information Technology</v>
      </c>
      <c r="N2487" s="14" t="str">
        <f>_xlfn.IFNA(INDEX(Reference!$M:$N,MATCH($C2487,Reference!$M:$M,0),2),"Exclude")</f>
        <v>NonUnion Labor</v>
      </c>
      <c r="O2487" s="14" t="str">
        <f>VLOOKUP(X2487,'Department Detail'!$A$2:$F$5748,5,FALSE)</f>
        <v>Transmission Development</v>
      </c>
      <c r="W2487" s="26"/>
      <c r="X2487" t="s">
        <v>1117</v>
      </c>
    </row>
    <row r="2488" spans="2:24" ht="15" thickBot="1" x14ac:dyDescent="0.35">
      <c r="B2488" s="57" t="s">
        <v>1116</v>
      </c>
      <c r="C2488" s="57" t="s">
        <v>195</v>
      </c>
      <c r="D2488" s="193">
        <v>250</v>
      </c>
      <c r="F2488" s="76">
        <f>IF(AND(LEFT($C2488,4)&lt;&gt;"8310")*OR(_xlfn.IFNA(MATCH(LEFT($B2488,8),Reference!$E:$E,0),0),(_xlfn.IFNA(MATCH(MID($B2488,5,4),Reference!$E:$E,0),0))),$D2488,)</f>
        <v>0</v>
      </c>
      <c r="G2488" s="76">
        <f t="shared" si="215"/>
        <v>0</v>
      </c>
      <c r="H2488" s="76">
        <f t="shared" si="216"/>
        <v>0</v>
      </c>
      <c r="I2488" s="194">
        <f>IF(AND(F2488=0,G2488=0,H2488=0,_xlfn.IFNA(MATCH(LEFT($B2488,8),Reference!$G:$G,0),0)),0,
IF(AND(F2488=0,G2488=0,H2488=0,_xlfn.IFNA(MATCH(LEFT($B2488,8),Reference!$H:$H,0),0)),$D2488,
IF(AND(F2488=0,G2488=0,H2488=0,_xlfn.IFNA(MATCH(LEFT($C2488,4),Reference!$H:$H,0),0)),$D2488,
IF((AND(F2488=0,G2488=0,H2488=0,(_xlfn.IFNA(MATCH(LEFT($B2488,4),Reference!$H:$H,0),0)))),$D2488,
IF(AND(F2488=0,G2488=0,H2488=0,_xlfn.IFNA(MATCH(MID($B2488,5,4),Reference!$H:$H,0),0),LEFT($C2488,4)&lt;&gt;"8865"),$D2488,0)))))</f>
        <v>250</v>
      </c>
      <c r="J2488" s="76">
        <f t="shared" si="217"/>
        <v>0</v>
      </c>
      <c r="K2488" s="76">
        <f t="shared" si="218"/>
        <v>250</v>
      </c>
      <c r="L2488" s="76">
        <f t="shared" si="219"/>
        <v>0</v>
      </c>
      <c r="M2488" s="14" t="str">
        <f>IFERROR(IFERROR(INDEX(Reference!$C:$C,MATCH(VALUE(LEFT(B2488,(FIND("-",B2488,1)-1))),Reference!$B:$B,0)),INDEX(Reference!$C:$C,MATCH((LEFT(B2488,(FIND("-",B2488,1)-1))),Reference!$B:$B,0))),IFERROR(IF(FIND("-",B2488),"Asset Management",""),""))</f>
        <v>SBU/Information Technology</v>
      </c>
      <c r="N2488" s="14" t="str">
        <f>_xlfn.IFNA(INDEX(Reference!$M:$N,MATCH($C2488,Reference!$M:$M,0),2),"Exclude")</f>
        <v>NonUnion Labor</v>
      </c>
      <c r="O2488" s="14" t="str">
        <f>VLOOKUP(X2488,'Department Detail'!$A$2:$F$5748,5,FALSE)</f>
        <v>Transmission Development</v>
      </c>
      <c r="W2488" s="26"/>
      <c r="X2488" t="s">
        <v>1117</v>
      </c>
    </row>
    <row r="2489" spans="2:24" ht="15" thickBot="1" x14ac:dyDescent="0.35">
      <c r="B2489" s="57" t="s">
        <v>1118</v>
      </c>
      <c r="C2489" s="57" t="s">
        <v>202</v>
      </c>
      <c r="D2489" s="193">
        <v>202.9</v>
      </c>
      <c r="F2489" s="76">
        <f>IF(AND(LEFT($C2489,4)&lt;&gt;"8310")*OR(_xlfn.IFNA(MATCH(LEFT($B2489,8),Reference!$E:$E,0),0),(_xlfn.IFNA(MATCH(MID($B2489,5,4),Reference!$E:$E,0),0))),$D2489,)</f>
        <v>0</v>
      </c>
      <c r="G2489" s="76">
        <f t="shared" si="215"/>
        <v>0</v>
      </c>
      <c r="H2489" s="76">
        <f t="shared" si="216"/>
        <v>0</v>
      </c>
      <c r="I2489" s="194">
        <f>IF(AND(F2489=0,G2489=0,H2489=0,_xlfn.IFNA(MATCH(LEFT($B2489,8),Reference!$G:$G,0),0)),0,
IF(AND(F2489=0,G2489=0,H2489=0,_xlfn.IFNA(MATCH(LEFT($B2489,8),Reference!$H:$H,0),0)),$D2489,
IF(AND(F2489=0,G2489=0,H2489=0,_xlfn.IFNA(MATCH(LEFT($C2489,4),Reference!$H:$H,0),0)),$D2489,
IF((AND(F2489=0,G2489=0,H2489=0,(_xlfn.IFNA(MATCH(LEFT($B2489,4),Reference!$H:$H,0),0)))),$D2489,
IF(AND(F2489=0,G2489=0,H2489=0,_xlfn.IFNA(MATCH(MID($B2489,5,4),Reference!$H:$H,0),0),LEFT($C2489,4)&lt;&gt;"8865"),$D2489,0)))))</f>
        <v>202.9</v>
      </c>
      <c r="J2489" s="76">
        <f t="shared" si="217"/>
        <v>0</v>
      </c>
      <c r="K2489" s="76">
        <f t="shared" si="218"/>
        <v>202.9</v>
      </c>
      <c r="L2489" s="76">
        <f t="shared" si="219"/>
        <v>0</v>
      </c>
      <c r="M2489" s="14" t="str">
        <f>IFERROR(IFERROR(INDEX(Reference!$C:$C,MATCH(VALUE(LEFT(B2489,(FIND("-",B2489,1)-1))),Reference!$B:$B,0)),INDEX(Reference!$C:$C,MATCH((LEFT(B2489,(FIND("-",B2489,1)-1))),Reference!$B:$B,0))),IFERROR(IF(FIND("-",B2489),"Asset Management",""),""))</f>
        <v>SBU/Information Technology</v>
      </c>
      <c r="N2489" s="14" t="str">
        <f>_xlfn.IFNA(INDEX(Reference!$M:$N,MATCH($C2489,Reference!$M:$M,0),2),"Exclude")</f>
        <v>Nonlabor</v>
      </c>
      <c r="O2489" s="14" t="str">
        <f>VLOOKUP(X2489,'Department Detail'!$A$2:$F$5748,5,FALSE)</f>
        <v>T&amp;D Engineering</v>
      </c>
      <c r="W2489" s="26"/>
      <c r="X2489" t="s">
        <v>1119</v>
      </c>
    </row>
    <row r="2490" spans="2:24" ht="15" thickBot="1" x14ac:dyDescent="0.35">
      <c r="B2490" s="57" t="s">
        <v>1118</v>
      </c>
      <c r="C2490" s="57" t="s">
        <v>206</v>
      </c>
      <c r="D2490" s="193">
        <v>269.89</v>
      </c>
      <c r="F2490" s="76">
        <f>IF(AND(LEFT($C2490,4)&lt;&gt;"8310")*OR(_xlfn.IFNA(MATCH(LEFT($B2490,8),Reference!$E:$E,0),0),(_xlfn.IFNA(MATCH(MID($B2490,5,4),Reference!$E:$E,0),0))),$D2490,)</f>
        <v>0</v>
      </c>
      <c r="G2490" s="76">
        <f t="shared" si="215"/>
        <v>0</v>
      </c>
      <c r="H2490" s="76">
        <f t="shared" si="216"/>
        <v>0</v>
      </c>
      <c r="I2490" s="194">
        <f>IF(AND(F2490=0,G2490=0,H2490=0,_xlfn.IFNA(MATCH(LEFT($B2490,8),Reference!$G:$G,0),0)),0,
IF(AND(F2490=0,G2490=0,H2490=0,_xlfn.IFNA(MATCH(LEFT($B2490,8),Reference!$H:$H,0),0)),$D2490,
IF(AND(F2490=0,G2490=0,H2490=0,_xlfn.IFNA(MATCH(LEFT($C2490,4),Reference!$H:$H,0),0)),$D2490,
IF((AND(F2490=0,G2490=0,H2490=0,(_xlfn.IFNA(MATCH(LEFT($B2490,4),Reference!$H:$H,0),0)))),$D2490,
IF(AND(F2490=0,G2490=0,H2490=0,_xlfn.IFNA(MATCH(MID($B2490,5,4),Reference!$H:$H,0),0),LEFT($C2490,4)&lt;&gt;"8865"),$D2490,0)))))</f>
        <v>269.89</v>
      </c>
      <c r="J2490" s="76">
        <f t="shared" si="217"/>
        <v>0</v>
      </c>
      <c r="K2490" s="76">
        <f t="shared" si="218"/>
        <v>269.89</v>
      </c>
      <c r="L2490" s="76">
        <f t="shared" si="219"/>
        <v>0</v>
      </c>
      <c r="M2490" s="14" t="str">
        <f>IFERROR(IFERROR(INDEX(Reference!$C:$C,MATCH(VALUE(LEFT(B2490,(FIND("-",B2490,1)-1))),Reference!$B:$B,0)),INDEX(Reference!$C:$C,MATCH((LEFT(B2490,(FIND("-",B2490,1)-1))),Reference!$B:$B,0))),IFERROR(IF(FIND("-",B2490),"Asset Management",""),""))</f>
        <v>SBU/Information Technology</v>
      </c>
      <c r="N2490" s="14" t="str">
        <f>_xlfn.IFNA(INDEX(Reference!$M:$N,MATCH($C2490,Reference!$M:$M,0),2),"Exclude")</f>
        <v>Nonlabor</v>
      </c>
      <c r="O2490" s="14" t="str">
        <f>VLOOKUP(X2490,'Department Detail'!$A$2:$F$5748,5,FALSE)</f>
        <v>T&amp;D Engineering</v>
      </c>
      <c r="W2490" s="26"/>
      <c r="X2490" t="s">
        <v>1119</v>
      </c>
    </row>
    <row r="2491" spans="2:24" ht="15" thickBot="1" x14ac:dyDescent="0.35">
      <c r="B2491" s="57" t="s">
        <v>1120</v>
      </c>
      <c r="C2491" s="57" t="s">
        <v>207</v>
      </c>
      <c r="D2491" s="193">
        <v>121882.75</v>
      </c>
      <c r="F2491" s="76">
        <f>IF(AND(LEFT($C2491,4)&lt;&gt;"8310")*OR(_xlfn.IFNA(MATCH(LEFT($B2491,8),Reference!$E:$E,0),0),(_xlfn.IFNA(MATCH(MID($B2491,5,4),Reference!$E:$E,0),0))),$D2491,)</f>
        <v>0</v>
      </c>
      <c r="G2491" s="76">
        <f t="shared" si="215"/>
        <v>0</v>
      </c>
      <c r="H2491" s="76">
        <f t="shared" si="216"/>
        <v>0</v>
      </c>
      <c r="I2491" s="194">
        <f>IF(AND(F2491=0,G2491=0,H2491=0,_xlfn.IFNA(MATCH(LEFT($B2491,8),Reference!$G:$G,0),0)),0,
IF(AND(F2491=0,G2491=0,H2491=0,_xlfn.IFNA(MATCH(LEFT($B2491,8),Reference!$H:$H,0),0)),$D2491,
IF(AND(F2491=0,G2491=0,H2491=0,_xlfn.IFNA(MATCH(LEFT($C2491,4),Reference!$H:$H,0),0)),$D2491,
IF((AND(F2491=0,G2491=0,H2491=0,(_xlfn.IFNA(MATCH(LEFT($B2491,4),Reference!$H:$H,0),0)))),$D2491,
IF(AND(F2491=0,G2491=0,H2491=0,_xlfn.IFNA(MATCH(MID($B2491,5,4),Reference!$H:$H,0),0),LEFT($C2491,4)&lt;&gt;"8865"),$D2491,0)))))</f>
        <v>121882.75</v>
      </c>
      <c r="J2491" s="76">
        <f t="shared" si="217"/>
        <v>0</v>
      </c>
      <c r="K2491" s="76">
        <f t="shared" si="218"/>
        <v>121882.75</v>
      </c>
      <c r="L2491" s="76">
        <f t="shared" si="219"/>
        <v>0</v>
      </c>
      <c r="M2491" s="14" t="str">
        <f>IFERROR(IFERROR(INDEX(Reference!$C:$C,MATCH(VALUE(LEFT(B2491,(FIND("-",B2491,1)-1))),Reference!$B:$B,0)),INDEX(Reference!$C:$C,MATCH((LEFT(B2491,(FIND("-",B2491,1)-1))),Reference!$B:$B,0))),IFERROR(IF(FIND("-",B2491),"Asset Management",""),""))</f>
        <v>SBU/Information Technology</v>
      </c>
      <c r="N2491" s="14" t="str">
        <f>_xlfn.IFNA(INDEX(Reference!$M:$N,MATCH($C2491,Reference!$M:$M,0),2),"Exclude")</f>
        <v>Nonlabor</v>
      </c>
      <c r="O2491" s="14" t="str">
        <f>VLOOKUP(X2491,'Department Detail'!$A$2:$F$5748,5,FALSE)</f>
        <v>T&amp;D Engineering</v>
      </c>
      <c r="W2491" s="26"/>
      <c r="X2491" t="s">
        <v>1119</v>
      </c>
    </row>
    <row r="2492" spans="2:24" ht="15" thickBot="1" x14ac:dyDescent="0.35">
      <c r="B2492" s="57" t="s">
        <v>1120</v>
      </c>
      <c r="C2492" s="57" t="s">
        <v>185</v>
      </c>
      <c r="D2492" s="193">
        <v>288.39999999999998</v>
      </c>
      <c r="F2492" s="76">
        <f>IF(AND(LEFT($C2492,4)&lt;&gt;"8310")*OR(_xlfn.IFNA(MATCH(LEFT($B2492,8),Reference!$E:$E,0),0),(_xlfn.IFNA(MATCH(MID($B2492,5,4),Reference!$E:$E,0),0))),$D2492,)</f>
        <v>0</v>
      </c>
      <c r="G2492" s="76">
        <f t="shared" si="215"/>
        <v>0</v>
      </c>
      <c r="H2492" s="76">
        <f t="shared" si="216"/>
        <v>0</v>
      </c>
      <c r="I2492" s="194">
        <f>IF(AND(F2492=0,G2492=0,H2492=0,_xlfn.IFNA(MATCH(LEFT($B2492,8),Reference!$G:$G,0),0)),0,
IF(AND(F2492=0,G2492=0,H2492=0,_xlfn.IFNA(MATCH(LEFT($B2492,8),Reference!$H:$H,0),0)),$D2492,
IF(AND(F2492=0,G2492=0,H2492=0,_xlfn.IFNA(MATCH(LEFT($C2492,4),Reference!$H:$H,0),0)),$D2492,
IF((AND(F2492=0,G2492=0,H2492=0,(_xlfn.IFNA(MATCH(LEFT($B2492,4),Reference!$H:$H,0),0)))),$D2492,
IF(AND(F2492=0,G2492=0,H2492=0,_xlfn.IFNA(MATCH(MID($B2492,5,4),Reference!$H:$H,0),0),LEFT($C2492,4)&lt;&gt;"8865"),$D2492,0)))))</f>
        <v>288.39999999999998</v>
      </c>
      <c r="J2492" s="76">
        <f t="shared" si="217"/>
        <v>0</v>
      </c>
      <c r="K2492" s="76">
        <f t="shared" si="218"/>
        <v>288.39999999999998</v>
      </c>
      <c r="L2492" s="76">
        <f t="shared" si="219"/>
        <v>0</v>
      </c>
      <c r="M2492" s="14" t="str">
        <f>IFERROR(IFERROR(INDEX(Reference!$C:$C,MATCH(VALUE(LEFT(B2492,(FIND("-",B2492,1)-1))),Reference!$B:$B,0)),INDEX(Reference!$C:$C,MATCH((LEFT(B2492,(FIND("-",B2492,1)-1))),Reference!$B:$B,0))),IFERROR(IF(FIND("-",B2492),"Asset Management",""),""))</f>
        <v>SBU/Information Technology</v>
      </c>
      <c r="N2492" s="14" t="str">
        <f>_xlfn.IFNA(INDEX(Reference!$M:$N,MATCH($C2492,Reference!$M:$M,0),2),"Exclude")</f>
        <v>NonUnion Labor</v>
      </c>
      <c r="O2492" s="14" t="str">
        <f>VLOOKUP(X2492,'Department Detail'!$A$2:$F$5748,5,FALSE)</f>
        <v>Line &amp; Meter Operations</v>
      </c>
      <c r="W2492" s="26"/>
      <c r="X2492" t="s">
        <v>1121</v>
      </c>
    </row>
    <row r="2493" spans="2:24" ht="15" thickBot="1" x14ac:dyDescent="0.35">
      <c r="B2493" s="57" t="s">
        <v>1120</v>
      </c>
      <c r="C2493" s="57" t="s">
        <v>255</v>
      </c>
      <c r="D2493" s="193">
        <v>1056.4000000000001</v>
      </c>
      <c r="F2493" s="76">
        <f>IF(AND(LEFT($C2493,4)&lt;&gt;"8310")*OR(_xlfn.IFNA(MATCH(LEFT($B2493,8),Reference!$E:$E,0),0),(_xlfn.IFNA(MATCH(MID($B2493,5,4),Reference!$E:$E,0),0))),$D2493,)</f>
        <v>0</v>
      </c>
      <c r="G2493" s="76">
        <f t="shared" si="215"/>
        <v>0</v>
      </c>
      <c r="H2493" s="76">
        <f t="shared" si="216"/>
        <v>0</v>
      </c>
      <c r="I2493" s="194">
        <f>IF(AND(F2493=0,G2493=0,H2493=0,_xlfn.IFNA(MATCH(LEFT($B2493,8),Reference!$G:$G,0),0)),0,
IF(AND(F2493=0,G2493=0,H2493=0,_xlfn.IFNA(MATCH(LEFT($B2493,8),Reference!$H:$H,0),0)),$D2493,
IF(AND(F2493=0,G2493=0,H2493=0,_xlfn.IFNA(MATCH(LEFT($C2493,4),Reference!$H:$H,0),0)),$D2493,
IF((AND(F2493=0,G2493=0,H2493=0,(_xlfn.IFNA(MATCH(LEFT($B2493,4),Reference!$H:$H,0),0)))),$D2493,
IF(AND(F2493=0,G2493=0,H2493=0,_xlfn.IFNA(MATCH(MID($B2493,5,4),Reference!$H:$H,0),0),LEFT($C2493,4)&lt;&gt;"8865"),$D2493,0)))))</f>
        <v>1056.4000000000001</v>
      </c>
      <c r="J2493" s="76">
        <f t="shared" si="217"/>
        <v>0</v>
      </c>
      <c r="K2493" s="76">
        <f t="shared" si="218"/>
        <v>1056.4000000000001</v>
      </c>
      <c r="L2493" s="76">
        <f t="shared" si="219"/>
        <v>0</v>
      </c>
      <c r="M2493" s="14" t="str">
        <f>IFERROR(IFERROR(INDEX(Reference!$C:$C,MATCH(VALUE(LEFT(B2493,(FIND("-",B2493,1)-1))),Reference!$B:$B,0)),INDEX(Reference!$C:$C,MATCH((LEFT(B2493,(FIND("-",B2493,1)-1))),Reference!$B:$B,0))),IFERROR(IF(FIND("-",B2493),"Asset Management",""),""))</f>
        <v>SBU/Information Technology</v>
      </c>
      <c r="N2493" s="14" t="str">
        <f>_xlfn.IFNA(INDEX(Reference!$M:$N,MATCH($C2493,Reference!$M:$M,0),2),"Exclude")</f>
        <v>Nonlabor</v>
      </c>
      <c r="O2493" s="14" t="str">
        <f>VLOOKUP(X2493,'Department Detail'!$A$2:$F$5748,5,FALSE)</f>
        <v>Line &amp; Meter Operations</v>
      </c>
      <c r="W2493" s="26"/>
      <c r="X2493" t="s">
        <v>1122</v>
      </c>
    </row>
    <row r="2494" spans="2:24" ht="15" thickBot="1" x14ac:dyDescent="0.35">
      <c r="B2494" s="57" t="s">
        <v>1123</v>
      </c>
      <c r="C2494" s="57" t="s">
        <v>185</v>
      </c>
      <c r="D2494" s="193">
        <v>68656.929999999993</v>
      </c>
      <c r="F2494" s="76">
        <f>IF(AND(LEFT($C2494,4)&lt;&gt;"8310")*OR(_xlfn.IFNA(MATCH(LEFT($B2494,8),Reference!$E:$E,0),0),(_xlfn.IFNA(MATCH(MID($B2494,5,4),Reference!$E:$E,0),0))),$D2494,)</f>
        <v>0</v>
      </c>
      <c r="G2494" s="76">
        <f t="shared" si="215"/>
        <v>0</v>
      </c>
      <c r="H2494" s="76">
        <f t="shared" si="216"/>
        <v>0</v>
      </c>
      <c r="I2494" s="194">
        <f>IF(AND(F2494=0,G2494=0,H2494=0,_xlfn.IFNA(MATCH(LEFT($B2494,8),Reference!$G:$G,0),0)),0,
IF(AND(F2494=0,G2494=0,H2494=0,_xlfn.IFNA(MATCH(LEFT($B2494,8),Reference!$H:$H,0),0)),$D2494,
IF(AND(F2494=0,G2494=0,H2494=0,_xlfn.IFNA(MATCH(LEFT($C2494,4),Reference!$H:$H,0),0)),$D2494,
IF((AND(F2494=0,G2494=0,H2494=0,(_xlfn.IFNA(MATCH(LEFT($B2494,4),Reference!$H:$H,0),0)))),$D2494,
IF(AND(F2494=0,G2494=0,H2494=0,_xlfn.IFNA(MATCH(MID($B2494,5,4),Reference!$H:$H,0),0),LEFT($C2494,4)&lt;&gt;"8865"),$D2494,0)))))</f>
        <v>68656.929999999993</v>
      </c>
      <c r="J2494" s="76">
        <f t="shared" si="217"/>
        <v>0</v>
      </c>
      <c r="K2494" s="76">
        <f t="shared" si="218"/>
        <v>68656.929999999993</v>
      </c>
      <c r="L2494" s="76">
        <f t="shared" si="219"/>
        <v>0</v>
      </c>
      <c r="M2494" s="14" t="str">
        <f>IFERROR(IFERROR(INDEX(Reference!$C:$C,MATCH(VALUE(LEFT(B2494,(FIND("-",B2494,1)-1))),Reference!$B:$B,0)),INDEX(Reference!$C:$C,MATCH((LEFT(B2494,(FIND("-",B2494,1)-1))),Reference!$B:$B,0))),IFERROR(IF(FIND("-",B2494),"Asset Management",""),""))</f>
        <v>SBU/Information Technology</v>
      </c>
      <c r="N2494" s="14" t="str">
        <f>_xlfn.IFNA(INDEX(Reference!$M:$N,MATCH($C2494,Reference!$M:$M,0),2),"Exclude")</f>
        <v>NonUnion Labor</v>
      </c>
      <c r="O2494" s="14" t="str">
        <f>VLOOKUP(X2494,'Department Detail'!$A$2:$F$5229,5,FALSE)</f>
        <v>Line &amp; Meter Operations</v>
      </c>
      <c r="W2494" s="26"/>
      <c r="X2494" t="s">
        <v>1124</v>
      </c>
    </row>
    <row r="2495" spans="2:24" ht="15" thickBot="1" x14ac:dyDescent="0.35">
      <c r="B2495" s="57" t="s">
        <v>1123</v>
      </c>
      <c r="C2495" s="57" t="s">
        <v>255</v>
      </c>
      <c r="D2495" s="193">
        <v>1931.5099999999998</v>
      </c>
      <c r="F2495" s="76">
        <f>IF(AND(LEFT($C2495,4)&lt;&gt;"8310")*OR(_xlfn.IFNA(MATCH(LEFT($B2495,8),Reference!$E:$E,0),0),(_xlfn.IFNA(MATCH(MID($B2495,5,4),Reference!$E:$E,0),0))),$D2495,)</f>
        <v>0</v>
      </c>
      <c r="G2495" s="76">
        <f t="shared" si="215"/>
        <v>0</v>
      </c>
      <c r="H2495" s="76">
        <f t="shared" si="216"/>
        <v>0</v>
      </c>
      <c r="I2495" s="194">
        <f>IF(AND(F2495=0,G2495=0,H2495=0,_xlfn.IFNA(MATCH(LEFT($B2495,8),Reference!$G:$G,0),0)),0,
IF(AND(F2495=0,G2495=0,H2495=0,_xlfn.IFNA(MATCH(LEFT($B2495,8),Reference!$H:$H,0),0)),$D2495,
IF(AND(F2495=0,G2495=0,H2495=0,_xlfn.IFNA(MATCH(LEFT($C2495,4),Reference!$H:$H,0),0)),$D2495,
IF((AND(F2495=0,G2495=0,H2495=0,(_xlfn.IFNA(MATCH(LEFT($B2495,4),Reference!$H:$H,0),0)))),$D2495,
IF(AND(F2495=0,G2495=0,H2495=0,_xlfn.IFNA(MATCH(MID($B2495,5,4),Reference!$H:$H,0),0),LEFT($C2495,4)&lt;&gt;"8865"),$D2495,0)))))</f>
        <v>1931.5099999999998</v>
      </c>
      <c r="J2495" s="76">
        <f t="shared" si="217"/>
        <v>0</v>
      </c>
      <c r="K2495" s="76">
        <f t="shared" si="218"/>
        <v>1931.5099999999998</v>
      </c>
      <c r="L2495" s="76">
        <f t="shared" si="219"/>
        <v>0</v>
      </c>
      <c r="M2495" s="14" t="str">
        <f>IFERROR(IFERROR(INDEX(Reference!$C:$C,MATCH(VALUE(LEFT(B2495,(FIND("-",B2495,1)-1))),Reference!$B:$B,0)),INDEX(Reference!$C:$C,MATCH((LEFT(B2495,(FIND("-",B2495,1)-1))),Reference!$B:$B,0))),IFERROR(IF(FIND("-",B2495),"Asset Management",""),""))</f>
        <v>SBU/Information Technology</v>
      </c>
      <c r="N2495" s="14" t="str">
        <f>_xlfn.IFNA(INDEX(Reference!$M:$N,MATCH($C2495,Reference!$M:$M,0),2),"Exclude")</f>
        <v>Nonlabor</v>
      </c>
      <c r="O2495" s="14" t="str">
        <f>VLOOKUP(X2495,'Department Detail'!$A$2:$F$5229,5,FALSE)</f>
        <v>Line &amp; Meter Operations</v>
      </c>
      <c r="W2495" s="26"/>
      <c r="X2495" t="s">
        <v>1124</v>
      </c>
    </row>
    <row r="2496" spans="2:24" ht="15" thickBot="1" x14ac:dyDescent="0.35">
      <c r="B2496" s="57" t="s">
        <v>1125</v>
      </c>
      <c r="C2496" s="57" t="s">
        <v>185</v>
      </c>
      <c r="D2496" s="193">
        <v>57491</v>
      </c>
      <c r="F2496" s="76">
        <f>IF(AND(LEFT($C2496,4)&lt;&gt;"8310")*OR(_xlfn.IFNA(MATCH(LEFT($B2496,8),Reference!$E:$E,0),0),(_xlfn.IFNA(MATCH(MID($B2496,5,4),Reference!$E:$E,0),0))),$D2496,)</f>
        <v>0</v>
      </c>
      <c r="G2496" s="76">
        <f t="shared" si="215"/>
        <v>0</v>
      </c>
      <c r="H2496" s="76">
        <f t="shared" si="216"/>
        <v>0</v>
      </c>
      <c r="I2496" s="194">
        <f>IF(AND(F2496=0,G2496=0,H2496=0,_xlfn.IFNA(MATCH(LEFT($B2496,8),Reference!$G:$G,0),0)),0,
IF(AND(F2496=0,G2496=0,H2496=0,_xlfn.IFNA(MATCH(LEFT($B2496,8),Reference!$H:$H,0),0)),$D2496,
IF(AND(F2496=0,G2496=0,H2496=0,_xlfn.IFNA(MATCH(LEFT($C2496,4),Reference!$H:$H,0),0)),$D2496,
IF((AND(F2496=0,G2496=0,H2496=0,(_xlfn.IFNA(MATCH(LEFT($B2496,4),Reference!$H:$H,0),0)))),$D2496,
IF(AND(F2496=0,G2496=0,H2496=0,_xlfn.IFNA(MATCH(MID($B2496,5,4),Reference!$H:$H,0),0),LEFT($C2496,4)&lt;&gt;"8865"),$D2496,0)))))</f>
        <v>57491</v>
      </c>
      <c r="J2496" s="76">
        <f t="shared" si="217"/>
        <v>0</v>
      </c>
      <c r="K2496" s="76">
        <f t="shared" si="218"/>
        <v>57491</v>
      </c>
      <c r="L2496" s="76">
        <f t="shared" si="219"/>
        <v>0</v>
      </c>
      <c r="M2496" s="14" t="str">
        <f>IFERROR(IFERROR(INDEX(Reference!$C:$C,MATCH(VALUE(LEFT(B2496,(FIND("-",B2496,1)-1))),Reference!$B:$B,0)),INDEX(Reference!$C:$C,MATCH((LEFT(B2496,(FIND("-",B2496,1)-1))),Reference!$B:$B,0))),IFERROR(IF(FIND("-",B2496),"Asset Management",""),""))</f>
        <v>SBU/Information Technology</v>
      </c>
      <c r="N2496" s="14" t="str">
        <f>_xlfn.IFNA(INDEX(Reference!$M:$N,MATCH($C2496,Reference!$M:$M,0),2),"Exclude")</f>
        <v>NonUnion Labor</v>
      </c>
      <c r="O2496" s="14" t="str">
        <f>VLOOKUP(X2496,'Department Detail'!$A$2:$F$5748,5,FALSE)</f>
        <v>T&amp;D Planning</v>
      </c>
      <c r="W2496" s="26"/>
      <c r="X2496" t="s">
        <v>1126</v>
      </c>
    </row>
    <row r="2497" spans="2:24" ht="15" thickBot="1" x14ac:dyDescent="0.35">
      <c r="B2497" s="57" t="s">
        <v>1127</v>
      </c>
      <c r="C2497" s="57" t="s">
        <v>185</v>
      </c>
      <c r="D2497" s="193">
        <v>53941.440000000002</v>
      </c>
      <c r="F2497" s="76">
        <f>IF(AND(LEFT($C2497,4)&lt;&gt;"8310")*OR(_xlfn.IFNA(MATCH(LEFT($B2497,8),Reference!$E:$E,0),0),(_xlfn.IFNA(MATCH(MID($B2497,5,4),Reference!$E:$E,0),0))),$D2497,)</f>
        <v>0</v>
      </c>
      <c r="G2497" s="76">
        <f t="shared" si="215"/>
        <v>0</v>
      </c>
      <c r="H2497" s="76">
        <f t="shared" si="216"/>
        <v>0</v>
      </c>
      <c r="I2497" s="194">
        <f>IF(AND(F2497=0,G2497=0,H2497=0,_xlfn.IFNA(MATCH(LEFT($B2497,8),Reference!$G:$G,0),0)),0,
IF(AND(F2497=0,G2497=0,H2497=0,_xlfn.IFNA(MATCH(LEFT($B2497,8),Reference!$H:$H,0),0)),$D2497,
IF(AND(F2497=0,G2497=0,H2497=0,_xlfn.IFNA(MATCH(LEFT($C2497,4),Reference!$H:$H,0),0)),$D2497,
IF((AND(F2497=0,G2497=0,H2497=0,(_xlfn.IFNA(MATCH(LEFT($B2497,4),Reference!$H:$H,0),0)))),$D2497,
IF(AND(F2497=0,G2497=0,H2497=0,_xlfn.IFNA(MATCH(MID($B2497,5,4),Reference!$H:$H,0),0),LEFT($C2497,4)&lt;&gt;"8865"),$D2497,0)))))</f>
        <v>53941.440000000002</v>
      </c>
      <c r="J2497" s="76">
        <f t="shared" si="217"/>
        <v>0</v>
      </c>
      <c r="K2497" s="76">
        <f t="shared" si="218"/>
        <v>53941.440000000002</v>
      </c>
      <c r="L2497" s="76">
        <f t="shared" si="219"/>
        <v>0</v>
      </c>
      <c r="M2497" s="14" t="str">
        <f>IFERROR(IFERROR(INDEX(Reference!$C:$C,MATCH(VALUE(LEFT(B2497,(FIND("-",B2497,1)-1))),Reference!$B:$B,0)),INDEX(Reference!$C:$C,MATCH((LEFT(B2497,(FIND("-",B2497,1)-1))),Reference!$B:$B,0))),IFERROR(IF(FIND("-",B2497),"Asset Management",""),""))</f>
        <v>SBU/Information Technology</v>
      </c>
      <c r="N2497" s="14" t="str">
        <f>_xlfn.IFNA(INDEX(Reference!$M:$N,MATCH($C2497,Reference!$M:$M,0),2),"Exclude")</f>
        <v>NonUnion Labor</v>
      </c>
      <c r="O2497" s="14" t="str">
        <f>VLOOKUP(X2497,'Department Detail'!$A$2:$F$5748,5,FALSE)</f>
        <v>Transmission Development</v>
      </c>
      <c r="W2497" s="26"/>
      <c r="X2497" t="s">
        <v>1128</v>
      </c>
    </row>
    <row r="2498" spans="2:24" ht="15" thickBot="1" x14ac:dyDescent="0.35">
      <c r="B2498" s="57" t="s">
        <v>1129</v>
      </c>
      <c r="C2498" s="57" t="s">
        <v>185</v>
      </c>
      <c r="D2498" s="193">
        <v>319.04000000000002</v>
      </c>
      <c r="F2498" s="76">
        <f>IF(AND(LEFT($C2498,4)&lt;&gt;"8310")*OR(_xlfn.IFNA(MATCH(LEFT($B2498,8),Reference!$E:$E,0),0),(_xlfn.IFNA(MATCH(MID($B2498,5,4),Reference!$E:$E,0),0))),$D2498,)</f>
        <v>0</v>
      </c>
      <c r="G2498" s="76">
        <f t="shared" si="215"/>
        <v>0</v>
      </c>
      <c r="H2498" s="76">
        <f t="shared" si="216"/>
        <v>0</v>
      </c>
      <c r="I2498" s="194">
        <f>IF(AND(F2498=0,G2498=0,H2498=0,_xlfn.IFNA(MATCH(LEFT($B2498,8),Reference!$G:$G,0),0)),0,
IF(AND(F2498=0,G2498=0,H2498=0,_xlfn.IFNA(MATCH(LEFT($B2498,8),Reference!$H:$H,0),0)),$D2498,
IF(AND(F2498=0,G2498=0,H2498=0,_xlfn.IFNA(MATCH(LEFT($C2498,4),Reference!$H:$H,0),0)),$D2498,
IF((AND(F2498=0,G2498=0,H2498=0,(_xlfn.IFNA(MATCH(LEFT($B2498,4),Reference!$H:$H,0),0)))),$D2498,
IF(AND(F2498=0,G2498=0,H2498=0,_xlfn.IFNA(MATCH(MID($B2498,5,4),Reference!$H:$H,0),0),LEFT($C2498,4)&lt;&gt;"8865"),$D2498,0)))))</f>
        <v>319.04000000000002</v>
      </c>
      <c r="J2498" s="76">
        <f t="shared" si="217"/>
        <v>0</v>
      </c>
      <c r="K2498" s="76">
        <f t="shared" si="218"/>
        <v>319.04000000000002</v>
      </c>
      <c r="L2498" s="76">
        <f t="shared" si="219"/>
        <v>0</v>
      </c>
      <c r="M2498" s="14" t="str">
        <f>IFERROR(IFERROR(INDEX(Reference!$C:$C,MATCH(VALUE(LEFT(B2498,(FIND("-",B2498,1)-1))),Reference!$B:$B,0)),INDEX(Reference!$C:$C,MATCH((LEFT(B2498,(FIND("-",B2498,1)-1))),Reference!$B:$B,0))),IFERROR(IF(FIND("-",B2498),"Asset Management",""),""))</f>
        <v>SBU/Information Technology</v>
      </c>
      <c r="N2498" s="14" t="str">
        <f>_xlfn.IFNA(INDEX(Reference!$M:$N,MATCH($C2498,Reference!$M:$M,0),2),"Exclude")</f>
        <v>NonUnion Labor</v>
      </c>
      <c r="O2498" s="14" t="str">
        <f>VLOOKUP(X2498,'Department Detail'!$A$2:$F$5748,5,FALSE)</f>
        <v>Transmission Development</v>
      </c>
      <c r="W2498" s="26"/>
      <c r="X2498" t="s">
        <v>1128</v>
      </c>
    </row>
    <row r="2499" spans="2:24" ht="15" thickBot="1" x14ac:dyDescent="0.35">
      <c r="B2499" s="57" t="s">
        <v>1130</v>
      </c>
      <c r="C2499" s="57" t="s">
        <v>185</v>
      </c>
      <c r="D2499" s="193">
        <v>14044.759999999998</v>
      </c>
      <c r="F2499" s="76">
        <f>IF(AND(LEFT($C2499,4)&lt;&gt;"8310")*OR(_xlfn.IFNA(MATCH(LEFT($B2499,8),Reference!$E:$E,0),0),(_xlfn.IFNA(MATCH(MID($B2499,5,4),Reference!$E:$E,0),0))),$D2499,)</f>
        <v>0</v>
      </c>
      <c r="G2499" s="76">
        <f t="shared" si="215"/>
        <v>0</v>
      </c>
      <c r="H2499" s="76">
        <f t="shared" si="216"/>
        <v>0</v>
      </c>
      <c r="I2499" s="194">
        <f>IF(AND(F2499=0,G2499=0,H2499=0,_xlfn.IFNA(MATCH(LEFT($B2499,8),Reference!$G:$G,0),0)),0,
IF(AND(F2499=0,G2499=0,H2499=0,_xlfn.IFNA(MATCH(LEFT($B2499,8),Reference!$H:$H,0),0)),$D2499,
IF(AND(F2499=0,G2499=0,H2499=0,_xlfn.IFNA(MATCH(LEFT($C2499,4),Reference!$H:$H,0),0)),$D2499,
IF((AND(F2499=0,G2499=0,H2499=0,(_xlfn.IFNA(MATCH(LEFT($B2499,4),Reference!$H:$H,0),0)))),$D2499,
IF(AND(F2499=0,G2499=0,H2499=0,_xlfn.IFNA(MATCH(MID($B2499,5,4),Reference!$H:$H,0),0),LEFT($C2499,4)&lt;&gt;"8865"),$D2499,0)))))</f>
        <v>14044.759999999998</v>
      </c>
      <c r="J2499" s="76">
        <f t="shared" si="217"/>
        <v>0</v>
      </c>
      <c r="K2499" s="76">
        <f t="shared" si="218"/>
        <v>14044.759999999998</v>
      </c>
      <c r="L2499" s="76">
        <f t="shared" si="219"/>
        <v>0</v>
      </c>
      <c r="M2499" s="14" t="str">
        <f>IFERROR(IFERROR(INDEX(Reference!$C:$C,MATCH(VALUE(LEFT(B2499,(FIND("-",B2499,1)-1))),Reference!$B:$B,0)),INDEX(Reference!$C:$C,MATCH((LEFT(B2499,(FIND("-",B2499,1)-1))),Reference!$B:$B,0))),IFERROR(IF(FIND("-",B2499),"Asset Management",""),""))</f>
        <v>SBU/Information Technology</v>
      </c>
      <c r="N2499" s="14" t="str">
        <f>_xlfn.IFNA(INDEX(Reference!$M:$N,MATCH($C2499,Reference!$M:$M,0),2),"Exclude")</f>
        <v>NonUnion Labor</v>
      </c>
      <c r="O2499" s="14" t="str">
        <f>VLOOKUP(X2499,'Department Detail'!$A$2:$F$5748,5,FALSE)</f>
        <v>Transmission Development</v>
      </c>
      <c r="W2499" s="26"/>
      <c r="X2499" t="s">
        <v>1128</v>
      </c>
    </row>
    <row r="2500" spans="2:24" ht="15" thickBot="1" x14ac:dyDescent="0.35">
      <c r="B2500" s="57" t="s">
        <v>1131</v>
      </c>
      <c r="C2500" s="57" t="s">
        <v>207</v>
      </c>
      <c r="D2500" s="193">
        <v>21866</v>
      </c>
      <c r="F2500" s="76">
        <f>IF(AND(LEFT($C2500,4)&lt;&gt;"8310")*OR(_xlfn.IFNA(MATCH(LEFT($B2500,8),Reference!$E:$E,0),0),(_xlfn.IFNA(MATCH(MID($B2500,5,4),Reference!$E:$E,0),0))),$D2500,)</f>
        <v>0</v>
      </c>
      <c r="G2500" s="76">
        <f t="shared" si="215"/>
        <v>0</v>
      </c>
      <c r="H2500" s="76">
        <f t="shared" si="216"/>
        <v>0</v>
      </c>
      <c r="I2500" s="194">
        <f>IF(AND(F2500=0,G2500=0,H2500=0,_xlfn.IFNA(MATCH(LEFT($B2500,8),Reference!$G:$G,0),0)),0,
IF(AND(F2500=0,G2500=0,H2500=0,_xlfn.IFNA(MATCH(LEFT($B2500,8),Reference!$H:$H,0),0)),$D2500,
IF(AND(F2500=0,G2500=0,H2500=0,_xlfn.IFNA(MATCH(LEFT($C2500,4),Reference!$H:$H,0),0)),$D2500,
IF((AND(F2500=0,G2500=0,H2500=0,(_xlfn.IFNA(MATCH(LEFT($B2500,4),Reference!$H:$H,0),0)))),$D2500,
IF(AND(F2500=0,G2500=0,H2500=0,_xlfn.IFNA(MATCH(MID($B2500,5,4),Reference!$H:$H,0),0),LEFT($C2500,4)&lt;&gt;"8865"),$D2500,0)))))</f>
        <v>21866</v>
      </c>
      <c r="J2500" s="76">
        <f t="shared" si="217"/>
        <v>0</v>
      </c>
      <c r="K2500" s="76">
        <f t="shared" si="218"/>
        <v>21866</v>
      </c>
      <c r="L2500" s="76">
        <f t="shared" si="219"/>
        <v>0</v>
      </c>
      <c r="M2500" s="14" t="str">
        <f>IFERROR(IFERROR(INDEX(Reference!$C:$C,MATCH(VALUE(LEFT(B2500,(FIND("-",B2500,1)-1))),Reference!$B:$B,0)),INDEX(Reference!$C:$C,MATCH((LEFT(B2500,(FIND("-",B2500,1)-1))),Reference!$B:$B,0))),IFERROR(IF(FIND("-",B2500),"Asset Management",""),""))</f>
        <v>SBU/Information Technology</v>
      </c>
      <c r="N2500" s="14" t="str">
        <f>_xlfn.IFNA(INDEX(Reference!$M:$N,MATCH($C2500,Reference!$M:$M,0),2),"Exclude")</f>
        <v>Nonlabor</v>
      </c>
      <c r="O2500" s="14" t="str">
        <f>VLOOKUP(X2500,'Department Detail'!$A$2:$F$5748,5,FALSE)</f>
        <v>T&amp;D Engineering</v>
      </c>
      <c r="W2500" s="26"/>
      <c r="X2500" t="s">
        <v>1132</v>
      </c>
    </row>
    <row r="2501" spans="2:24" ht="15" thickBot="1" x14ac:dyDescent="0.35">
      <c r="B2501" s="57" t="s">
        <v>1131</v>
      </c>
      <c r="C2501" s="57" t="s">
        <v>185</v>
      </c>
      <c r="D2501" s="193">
        <v>52825.23</v>
      </c>
      <c r="F2501" s="76">
        <f>IF(AND(LEFT($C2501,4)&lt;&gt;"8310")*OR(_xlfn.IFNA(MATCH(LEFT($B2501,8),Reference!$E:$E,0),0),(_xlfn.IFNA(MATCH(MID($B2501,5,4),Reference!$E:$E,0),0))),$D2501,)</f>
        <v>0</v>
      </c>
      <c r="G2501" s="76">
        <f t="shared" si="215"/>
        <v>0</v>
      </c>
      <c r="H2501" s="76">
        <f t="shared" si="216"/>
        <v>0</v>
      </c>
      <c r="I2501" s="194">
        <f>IF(AND(F2501=0,G2501=0,H2501=0,_xlfn.IFNA(MATCH(LEFT($B2501,8),Reference!$G:$G,0),0)),0,
IF(AND(F2501=0,G2501=0,H2501=0,_xlfn.IFNA(MATCH(LEFT($B2501,8),Reference!$H:$H,0),0)),$D2501,
IF(AND(F2501=0,G2501=0,H2501=0,_xlfn.IFNA(MATCH(LEFT($C2501,4),Reference!$H:$H,0),0)),$D2501,
IF((AND(F2501=0,G2501=0,H2501=0,(_xlfn.IFNA(MATCH(LEFT($B2501,4),Reference!$H:$H,0),0)))),$D2501,
IF(AND(F2501=0,G2501=0,H2501=0,_xlfn.IFNA(MATCH(MID($B2501,5,4),Reference!$H:$H,0),0),LEFT($C2501,4)&lt;&gt;"8865"),$D2501,0)))))</f>
        <v>52825.23</v>
      </c>
      <c r="J2501" s="76">
        <f t="shared" si="217"/>
        <v>0</v>
      </c>
      <c r="K2501" s="76">
        <f t="shared" si="218"/>
        <v>52825.23</v>
      </c>
      <c r="L2501" s="76">
        <f t="shared" si="219"/>
        <v>0</v>
      </c>
      <c r="M2501" s="14" t="str">
        <f>IFERROR(IFERROR(INDEX(Reference!$C:$C,MATCH(VALUE(LEFT(B2501,(FIND("-",B2501,1)-1))),Reference!$B:$B,0)),INDEX(Reference!$C:$C,MATCH((LEFT(B2501,(FIND("-",B2501,1)-1))),Reference!$B:$B,0))),IFERROR(IF(FIND("-",B2501),"Asset Management",""),""))</f>
        <v>SBU/Information Technology</v>
      </c>
      <c r="N2501" s="14" t="str">
        <f>_xlfn.IFNA(INDEX(Reference!$M:$N,MATCH($C2501,Reference!$M:$M,0),2),"Exclude")</f>
        <v>NonUnion Labor</v>
      </c>
      <c r="O2501" s="14" t="str">
        <f>VLOOKUP(X2501,'Department Detail'!$A$2:$F$5748,5,FALSE)</f>
        <v>T&amp;D Engineering</v>
      </c>
      <c r="W2501" s="26"/>
      <c r="X2501" t="s">
        <v>1133</v>
      </c>
    </row>
    <row r="2502" spans="2:24" ht="15" thickBot="1" x14ac:dyDescent="0.35">
      <c r="B2502" s="57" t="s">
        <v>1131</v>
      </c>
      <c r="C2502" s="57" t="s">
        <v>195</v>
      </c>
      <c r="D2502" s="193">
        <v>400</v>
      </c>
      <c r="F2502" s="76">
        <f>IF(AND(LEFT($C2502,4)&lt;&gt;"8310")*OR(_xlfn.IFNA(MATCH(LEFT($B2502,8),Reference!$E:$E,0),0),(_xlfn.IFNA(MATCH(MID($B2502,5,4),Reference!$E:$E,0),0))),$D2502,)</f>
        <v>0</v>
      </c>
      <c r="G2502" s="76">
        <f t="shared" si="215"/>
        <v>0</v>
      </c>
      <c r="H2502" s="76">
        <f t="shared" si="216"/>
        <v>0</v>
      </c>
      <c r="I2502" s="194">
        <f>IF(AND(F2502=0,G2502=0,H2502=0,_xlfn.IFNA(MATCH(LEFT($B2502,8),Reference!$G:$G,0),0)),0,
IF(AND(F2502=0,G2502=0,H2502=0,_xlfn.IFNA(MATCH(LEFT($B2502,8),Reference!$H:$H,0),0)),$D2502,
IF(AND(F2502=0,G2502=0,H2502=0,_xlfn.IFNA(MATCH(LEFT($C2502,4),Reference!$H:$H,0),0)),$D2502,
IF((AND(F2502=0,G2502=0,H2502=0,(_xlfn.IFNA(MATCH(LEFT($B2502,4),Reference!$H:$H,0),0)))),$D2502,
IF(AND(F2502=0,G2502=0,H2502=0,_xlfn.IFNA(MATCH(MID($B2502,5,4),Reference!$H:$H,0),0),LEFT($C2502,4)&lt;&gt;"8865"),$D2502,0)))))</f>
        <v>400</v>
      </c>
      <c r="J2502" s="76">
        <f t="shared" si="217"/>
        <v>0</v>
      </c>
      <c r="K2502" s="76">
        <f t="shared" si="218"/>
        <v>400</v>
      </c>
      <c r="L2502" s="76">
        <f t="shared" si="219"/>
        <v>0</v>
      </c>
      <c r="M2502" s="14" t="str">
        <f>IFERROR(IFERROR(INDEX(Reference!$C:$C,MATCH(VALUE(LEFT(B2502,(FIND("-",B2502,1)-1))),Reference!$B:$B,0)),INDEX(Reference!$C:$C,MATCH((LEFT(B2502,(FIND("-",B2502,1)-1))),Reference!$B:$B,0))),IFERROR(IF(FIND("-",B2502),"Asset Management",""),""))</f>
        <v>SBU/Information Technology</v>
      </c>
      <c r="N2502" s="14" t="str">
        <f>_xlfn.IFNA(INDEX(Reference!$M:$N,MATCH($C2502,Reference!$M:$M,0),2),"Exclude")</f>
        <v>NonUnion Labor</v>
      </c>
      <c r="O2502" s="14" t="str">
        <f>VLOOKUP(X2502,'Department Detail'!$A$2:$F$5748,5,FALSE)</f>
        <v>T&amp;D Engineering</v>
      </c>
      <c r="W2502" s="26"/>
      <c r="X2502" t="s">
        <v>1133</v>
      </c>
    </row>
    <row r="2503" spans="2:24" ht="15" thickBot="1" x14ac:dyDescent="0.35">
      <c r="B2503" s="57" t="s">
        <v>1134</v>
      </c>
      <c r="C2503" s="57" t="s">
        <v>185</v>
      </c>
      <c r="D2503" s="193">
        <v>23038.7</v>
      </c>
      <c r="F2503" s="76">
        <f>IF(AND(LEFT($C2503,4)&lt;&gt;"8310")*OR(_xlfn.IFNA(MATCH(LEFT($B2503,8),Reference!$E:$E,0),0),(_xlfn.IFNA(MATCH(MID($B2503,5,4),Reference!$E:$E,0),0))),$D2503,)</f>
        <v>0</v>
      </c>
      <c r="G2503" s="76">
        <f t="shared" si="215"/>
        <v>0</v>
      </c>
      <c r="H2503" s="76">
        <f t="shared" si="216"/>
        <v>0</v>
      </c>
      <c r="I2503" s="194">
        <f>IF(AND(F2503=0,G2503=0,H2503=0,_xlfn.IFNA(MATCH(LEFT($B2503,8),Reference!$G:$G,0),0)),0,
IF(AND(F2503=0,G2503=0,H2503=0,_xlfn.IFNA(MATCH(LEFT($B2503,8),Reference!$H:$H,0),0)),$D2503,
IF(AND(F2503=0,G2503=0,H2503=0,_xlfn.IFNA(MATCH(LEFT($C2503,4),Reference!$H:$H,0),0)),$D2503,
IF((AND(F2503=0,G2503=0,H2503=0,(_xlfn.IFNA(MATCH(LEFT($B2503,4),Reference!$H:$H,0),0)))),$D2503,
IF(AND(F2503=0,G2503=0,H2503=0,_xlfn.IFNA(MATCH(MID($B2503,5,4),Reference!$H:$H,0),0),LEFT($C2503,4)&lt;&gt;"8865"),$D2503,0)))))</f>
        <v>23038.7</v>
      </c>
      <c r="J2503" s="76">
        <f t="shared" si="217"/>
        <v>0</v>
      </c>
      <c r="K2503" s="76">
        <f t="shared" si="218"/>
        <v>23038.7</v>
      </c>
      <c r="L2503" s="76">
        <f t="shared" si="219"/>
        <v>0</v>
      </c>
      <c r="M2503" s="14" t="str">
        <f>IFERROR(IFERROR(INDEX(Reference!$C:$C,MATCH(VALUE(LEFT(B2503,(FIND("-",B2503,1)-1))),Reference!$B:$B,0)),INDEX(Reference!$C:$C,MATCH((LEFT(B2503,(FIND("-",B2503,1)-1))),Reference!$B:$B,0))),IFERROR(IF(FIND("-",B2503),"Asset Management",""),""))</f>
        <v>SBU/Information Technology</v>
      </c>
      <c r="N2503" s="14" t="str">
        <f>_xlfn.IFNA(INDEX(Reference!$M:$N,MATCH($C2503,Reference!$M:$M,0),2),"Exclude")</f>
        <v>NonUnion Labor</v>
      </c>
      <c r="O2503" s="14" t="str">
        <f>VLOOKUP(X2503,'Department Detail'!$A$2:$F$5748,5,FALSE)</f>
        <v>T&amp;D Engineering</v>
      </c>
      <c r="W2503" s="26"/>
      <c r="X2503" t="s">
        <v>1135</v>
      </c>
    </row>
    <row r="2504" spans="2:24" ht="15" thickBot="1" x14ac:dyDescent="0.35">
      <c r="B2504" s="57" t="s">
        <v>1136</v>
      </c>
      <c r="C2504" s="57" t="s">
        <v>185</v>
      </c>
      <c r="D2504" s="193">
        <v>37077.11</v>
      </c>
      <c r="F2504" s="76">
        <f>IF(AND(LEFT($C2504,4)&lt;&gt;"8310")*OR(_xlfn.IFNA(MATCH(LEFT($B2504,8),Reference!$E:$E,0),0),(_xlfn.IFNA(MATCH(MID($B2504,5,4),Reference!$E:$E,0),0))),$D2504,)</f>
        <v>0</v>
      </c>
      <c r="G2504" s="76">
        <f t="shared" si="215"/>
        <v>0</v>
      </c>
      <c r="H2504" s="76">
        <f t="shared" si="216"/>
        <v>0</v>
      </c>
      <c r="I2504" s="194">
        <f>IF(AND(F2504=0,G2504=0,H2504=0,_xlfn.IFNA(MATCH(LEFT($B2504,8),Reference!$G:$G,0),0)),0,
IF(AND(F2504=0,G2504=0,H2504=0,_xlfn.IFNA(MATCH(LEFT($B2504,8),Reference!$H:$H,0),0)),$D2504,
IF(AND(F2504=0,G2504=0,H2504=0,_xlfn.IFNA(MATCH(LEFT($C2504,4),Reference!$H:$H,0),0)),$D2504,
IF((AND(F2504=0,G2504=0,H2504=0,(_xlfn.IFNA(MATCH(LEFT($B2504,4),Reference!$H:$H,0),0)))),$D2504,
IF(AND(F2504=0,G2504=0,H2504=0,_xlfn.IFNA(MATCH(MID($B2504,5,4),Reference!$H:$H,0),0),LEFT($C2504,4)&lt;&gt;"8865"),$D2504,0)))))</f>
        <v>37077.11</v>
      </c>
      <c r="J2504" s="76">
        <f t="shared" si="217"/>
        <v>0</v>
      </c>
      <c r="K2504" s="76">
        <f t="shared" si="218"/>
        <v>37077.11</v>
      </c>
      <c r="L2504" s="76">
        <f t="shared" si="219"/>
        <v>0</v>
      </c>
      <c r="M2504" s="14" t="str">
        <f>IFERROR(IFERROR(INDEX(Reference!$C:$C,MATCH(VALUE(LEFT(B2504,(FIND("-",B2504,1)-1))),Reference!$B:$B,0)),INDEX(Reference!$C:$C,MATCH((LEFT(B2504,(FIND("-",B2504,1)-1))),Reference!$B:$B,0))),IFERROR(IF(FIND("-",B2504),"Asset Management",""),""))</f>
        <v>SBU/Information Technology</v>
      </c>
      <c r="N2504" s="14" t="str">
        <f>_xlfn.IFNA(INDEX(Reference!$M:$N,MATCH($C2504,Reference!$M:$M,0),2),"Exclude")</f>
        <v>NonUnion Labor</v>
      </c>
      <c r="O2504" s="14" t="str">
        <f>VLOOKUP(X2504,'Department Detail'!$A$2:$F$5748,5,FALSE)</f>
        <v>T&amp;D Engineering</v>
      </c>
      <c r="W2504" s="26"/>
      <c r="X2504" t="s">
        <v>1135</v>
      </c>
    </row>
    <row r="2505" spans="2:24" ht="15" thickBot="1" x14ac:dyDescent="0.35">
      <c r="B2505" s="57" t="s">
        <v>1137</v>
      </c>
      <c r="C2505" s="57" t="s">
        <v>230</v>
      </c>
      <c r="D2505" s="193">
        <v>320</v>
      </c>
      <c r="F2505" s="76">
        <f>IF(AND(LEFT($C2505,4)&lt;&gt;"8310")*OR(_xlfn.IFNA(MATCH(LEFT($B2505,8),Reference!$E:$E,0),0),(_xlfn.IFNA(MATCH(MID($B2505,5,4),Reference!$E:$E,0),0))),$D2505,)</f>
        <v>0</v>
      </c>
      <c r="G2505" s="76">
        <f t="shared" si="215"/>
        <v>0</v>
      </c>
      <c r="H2505" s="76">
        <f t="shared" si="216"/>
        <v>0</v>
      </c>
      <c r="I2505" s="194">
        <f>IF(AND(F2505=0,G2505=0,H2505=0,_xlfn.IFNA(MATCH(LEFT($B2505,8),Reference!$G:$G,0),0)),0,
IF(AND(F2505=0,G2505=0,H2505=0,_xlfn.IFNA(MATCH(LEFT($B2505,8),Reference!$H:$H,0),0)),$D2505,
IF(AND(F2505=0,G2505=0,H2505=0,_xlfn.IFNA(MATCH(LEFT($C2505,4),Reference!$H:$H,0),0)),$D2505,
IF((AND(F2505=0,G2505=0,H2505=0,(_xlfn.IFNA(MATCH(LEFT($B2505,4),Reference!$H:$H,0),0)))),$D2505,
IF(AND(F2505=0,G2505=0,H2505=0,_xlfn.IFNA(MATCH(MID($B2505,5,4),Reference!$H:$H,0),0),LEFT($C2505,4)&lt;&gt;"8865"),$D2505,0)))))</f>
        <v>320</v>
      </c>
      <c r="J2505" s="76">
        <f t="shared" si="217"/>
        <v>0</v>
      </c>
      <c r="K2505" s="76">
        <f t="shared" si="218"/>
        <v>320</v>
      </c>
      <c r="L2505" s="76">
        <f t="shared" si="219"/>
        <v>0</v>
      </c>
      <c r="M2505" s="14" t="str">
        <f>IFERROR(IFERROR(INDEX(Reference!$C:$C,MATCH(VALUE(LEFT(B2505,(FIND("-",B2505,1)-1))),Reference!$B:$B,0)),INDEX(Reference!$C:$C,MATCH((LEFT(B2505,(FIND("-",B2505,1)-1))),Reference!$B:$B,0))),IFERROR(IF(FIND("-",B2505),"Asset Management",""),""))</f>
        <v>SBU/Information Technology</v>
      </c>
      <c r="N2505" s="14" t="str">
        <f>_xlfn.IFNA(INDEX(Reference!$M:$N,MATCH($C2505,Reference!$M:$M,0),2),"Exclude")</f>
        <v>Nonlabor</v>
      </c>
      <c r="O2505" s="14" t="str">
        <f>VLOOKUP(X2505,'Department Detail'!$A$2:$F$5748,5,FALSE)</f>
        <v>T&amp;D Engineering</v>
      </c>
      <c r="W2505" s="26"/>
      <c r="X2505" t="s">
        <v>1135</v>
      </c>
    </row>
    <row r="2506" spans="2:24" ht="15" thickBot="1" x14ac:dyDescent="0.35">
      <c r="B2506" s="57" t="s">
        <v>1137</v>
      </c>
      <c r="C2506" s="57" t="s">
        <v>237</v>
      </c>
      <c r="D2506" s="193">
        <v>360</v>
      </c>
      <c r="F2506" s="76">
        <f>IF(AND(LEFT($C2506,4)&lt;&gt;"8310")*OR(_xlfn.IFNA(MATCH(LEFT($B2506,8),Reference!$E:$E,0),0),(_xlfn.IFNA(MATCH(MID($B2506,5,4),Reference!$E:$E,0),0))),$D2506,)</f>
        <v>0</v>
      </c>
      <c r="G2506" s="76">
        <f t="shared" si="215"/>
        <v>0</v>
      </c>
      <c r="H2506" s="76">
        <f t="shared" si="216"/>
        <v>0</v>
      </c>
      <c r="I2506" s="194">
        <f>IF(AND(F2506=0,G2506=0,H2506=0,_xlfn.IFNA(MATCH(LEFT($B2506,8),Reference!$G:$G,0),0)),0,
IF(AND(F2506=0,G2506=0,H2506=0,_xlfn.IFNA(MATCH(LEFT($B2506,8),Reference!$H:$H,0),0)),$D2506,
IF(AND(F2506=0,G2506=0,H2506=0,_xlfn.IFNA(MATCH(LEFT($C2506,4),Reference!$H:$H,0),0)),$D2506,
IF((AND(F2506=0,G2506=0,H2506=0,(_xlfn.IFNA(MATCH(LEFT($B2506,4),Reference!$H:$H,0),0)))),$D2506,
IF(AND(F2506=0,G2506=0,H2506=0,_xlfn.IFNA(MATCH(MID($B2506,5,4),Reference!$H:$H,0),0),LEFT($C2506,4)&lt;&gt;"8865"),$D2506,0)))))</f>
        <v>360</v>
      </c>
      <c r="J2506" s="76">
        <f t="shared" si="217"/>
        <v>0</v>
      </c>
      <c r="K2506" s="76">
        <f t="shared" si="218"/>
        <v>360</v>
      </c>
      <c r="L2506" s="76">
        <f t="shared" si="219"/>
        <v>0</v>
      </c>
      <c r="M2506" s="14" t="str">
        <f>IFERROR(IFERROR(INDEX(Reference!$C:$C,MATCH(VALUE(LEFT(B2506,(FIND("-",B2506,1)-1))),Reference!$B:$B,0)),INDEX(Reference!$C:$C,MATCH((LEFT(B2506,(FIND("-",B2506,1)-1))),Reference!$B:$B,0))),IFERROR(IF(FIND("-",B2506),"Asset Management",""),""))</f>
        <v>SBU/Information Technology</v>
      </c>
      <c r="N2506" s="14" t="str">
        <f>_xlfn.IFNA(INDEX(Reference!$M:$N,MATCH($C2506,Reference!$M:$M,0),2),"Exclude")</f>
        <v>Inventory</v>
      </c>
      <c r="O2506" s="14" t="str">
        <f>VLOOKUP(X2506,'Department Detail'!$A$2:$F$5748,5,FALSE)</f>
        <v>T&amp;D Engineering</v>
      </c>
      <c r="W2506" s="26"/>
      <c r="X2506" t="s">
        <v>1135</v>
      </c>
    </row>
    <row r="2507" spans="2:24" ht="15" thickBot="1" x14ac:dyDescent="0.35">
      <c r="B2507" s="57" t="s">
        <v>1137</v>
      </c>
      <c r="C2507" s="57" t="s">
        <v>253</v>
      </c>
      <c r="D2507" s="193">
        <v>240</v>
      </c>
      <c r="F2507" s="76">
        <f>IF(AND(LEFT($C2507,4)&lt;&gt;"8310")*OR(_xlfn.IFNA(MATCH(LEFT($B2507,8),Reference!$E:$E,0),0),(_xlfn.IFNA(MATCH(MID($B2507,5,4),Reference!$E:$E,0),0))),$D2507,)</f>
        <v>0</v>
      </c>
      <c r="G2507" s="76">
        <f t="shared" si="215"/>
        <v>0</v>
      </c>
      <c r="H2507" s="76">
        <f t="shared" si="216"/>
        <v>0</v>
      </c>
      <c r="I2507" s="194">
        <f>IF(AND(F2507=0,G2507=0,H2507=0,_xlfn.IFNA(MATCH(LEFT($B2507,8),Reference!$G:$G,0),0)),0,
IF(AND(F2507=0,G2507=0,H2507=0,_xlfn.IFNA(MATCH(LEFT($B2507,8),Reference!$H:$H,0),0)),$D2507,
IF(AND(F2507=0,G2507=0,H2507=0,_xlfn.IFNA(MATCH(LEFT($C2507,4),Reference!$H:$H,0),0)),$D2507,
IF((AND(F2507=0,G2507=0,H2507=0,(_xlfn.IFNA(MATCH(LEFT($B2507,4),Reference!$H:$H,0),0)))),$D2507,
IF(AND(F2507=0,G2507=0,H2507=0,_xlfn.IFNA(MATCH(MID($B2507,5,4),Reference!$H:$H,0),0),LEFT($C2507,4)&lt;&gt;"8865"),$D2507,0)))))</f>
        <v>240</v>
      </c>
      <c r="J2507" s="76">
        <f t="shared" si="217"/>
        <v>0</v>
      </c>
      <c r="K2507" s="76">
        <f t="shared" si="218"/>
        <v>240</v>
      </c>
      <c r="L2507" s="76">
        <f t="shared" si="219"/>
        <v>0</v>
      </c>
      <c r="M2507" s="14" t="str">
        <f>IFERROR(IFERROR(INDEX(Reference!$C:$C,MATCH(VALUE(LEFT(B2507,(FIND("-",B2507,1)-1))),Reference!$B:$B,0)),INDEX(Reference!$C:$C,MATCH((LEFT(B2507,(FIND("-",B2507,1)-1))),Reference!$B:$B,0))),IFERROR(IF(FIND("-",B2507),"Asset Management",""),""))</f>
        <v>SBU/Information Technology</v>
      </c>
      <c r="N2507" s="14" t="str">
        <f>_xlfn.IFNA(INDEX(Reference!$M:$N,MATCH($C2507,Reference!$M:$M,0),2),"Exclude")</f>
        <v>Nonlabor</v>
      </c>
      <c r="O2507" s="14" t="str">
        <f>VLOOKUP(X2507,'Department Detail'!$A$2:$F$5748,5,FALSE)</f>
        <v>T&amp;D Engineering</v>
      </c>
      <c r="W2507" s="26"/>
      <c r="X2507" t="s">
        <v>1138</v>
      </c>
    </row>
    <row r="2508" spans="2:24" ht="15" thickBot="1" x14ac:dyDescent="0.35">
      <c r="B2508" s="57" t="s">
        <v>1139</v>
      </c>
      <c r="C2508" s="57" t="s">
        <v>185</v>
      </c>
      <c r="D2508" s="193">
        <v>329362.04950831394</v>
      </c>
      <c r="F2508" s="76">
        <f>IF(AND(LEFT($C2508,4)&lt;&gt;"8310")*OR(_xlfn.IFNA(MATCH(LEFT($B2508,8),Reference!$E:$E,0),0),(_xlfn.IFNA(MATCH(MID($B2508,5,4),Reference!$E:$E,0),0))),$D2508,)</f>
        <v>329362.04950831394</v>
      </c>
      <c r="G2508" s="76">
        <f t="shared" si="215"/>
        <v>0</v>
      </c>
      <c r="H2508" s="76">
        <f t="shared" si="216"/>
        <v>0</v>
      </c>
      <c r="I2508" s="194">
        <f>IF(AND(F2508=0,G2508=0,H2508=0,_xlfn.IFNA(MATCH(LEFT($B2508,8),Reference!$G:$G,0),0)),0,
IF(AND(F2508=0,G2508=0,H2508=0,_xlfn.IFNA(MATCH(LEFT($B2508,8),Reference!$H:$H,0),0)),$D2508,
IF(AND(F2508=0,G2508=0,H2508=0,_xlfn.IFNA(MATCH(LEFT($C2508,4),Reference!$H:$H,0),0)),$D2508,
IF((AND(F2508=0,G2508=0,H2508=0,(_xlfn.IFNA(MATCH(LEFT($B2508,4),Reference!$H:$H,0),0)))),$D2508,
IF(AND(F2508=0,G2508=0,H2508=0,_xlfn.IFNA(MATCH(MID($B2508,5,4),Reference!$H:$H,0),0),LEFT($C2508,4)&lt;&gt;"8865"),$D2508,0)))))</f>
        <v>0</v>
      </c>
      <c r="J2508" s="76">
        <f t="shared" si="217"/>
        <v>0</v>
      </c>
      <c r="K2508" s="76">
        <f t="shared" si="218"/>
        <v>329362.04950831394</v>
      </c>
      <c r="L2508" s="76">
        <f t="shared" si="219"/>
        <v>0</v>
      </c>
      <c r="M2508" s="14" t="str">
        <f>IFERROR(IFERROR(INDEX(Reference!$C:$C,MATCH(VALUE(LEFT(B2508,(FIND("-",B2508,1)-1))),Reference!$B:$B,0)),INDEX(Reference!$C:$C,MATCH((LEFT(B2508,(FIND("-",B2508,1)-1))),Reference!$B:$B,0))),IFERROR(IF(FIND("-",B2508),"Asset Management",""),""))</f>
        <v>SBU/Information Technology</v>
      </c>
      <c r="N2508" s="14" t="str">
        <f>_xlfn.IFNA(INDEX(Reference!$M:$N,MATCH($C2508,Reference!$M:$M,0),2),"Exclude")</f>
        <v>NonUnion Labor</v>
      </c>
      <c r="O2508" s="14" t="str">
        <f>VLOOKUP(X2508,'Department Detail'!$A$2:$F$5748,5,FALSE)</f>
        <v>PST &amp; Field Support Services</v>
      </c>
      <c r="W2508" s="26"/>
      <c r="X2508" t="s">
        <v>1140</v>
      </c>
    </row>
    <row r="2509" spans="2:24" ht="15" thickBot="1" x14ac:dyDescent="0.35">
      <c r="B2509" s="57" t="s">
        <v>1141</v>
      </c>
      <c r="C2509" s="57" t="s">
        <v>185</v>
      </c>
      <c r="D2509" s="193">
        <v>11416.5</v>
      </c>
      <c r="F2509" s="76">
        <f>IF(AND(LEFT($C2509,4)&lt;&gt;"8310")*OR(_xlfn.IFNA(MATCH(LEFT($B2509,8),Reference!$E:$E,0),0),(_xlfn.IFNA(MATCH(MID($B2509,5,4),Reference!$E:$E,0),0))),$D2509,)</f>
        <v>0</v>
      </c>
      <c r="G2509" s="76">
        <f t="shared" si="215"/>
        <v>0</v>
      </c>
      <c r="H2509" s="76">
        <f t="shared" si="216"/>
        <v>0</v>
      </c>
      <c r="I2509" s="194">
        <f>IF(AND(F2509=0,G2509=0,H2509=0,_xlfn.IFNA(MATCH(LEFT($B2509,8),Reference!$G:$G,0),0)),0,
IF(AND(F2509=0,G2509=0,H2509=0,_xlfn.IFNA(MATCH(LEFT($B2509,8),Reference!$H:$H,0),0)),$D2509,
IF(AND(F2509=0,G2509=0,H2509=0,_xlfn.IFNA(MATCH(LEFT($C2509,4),Reference!$H:$H,0),0)),$D2509,
IF((AND(F2509=0,G2509=0,H2509=0,(_xlfn.IFNA(MATCH(LEFT($B2509,4),Reference!$H:$H,0),0)))),$D2509,
IF(AND(F2509=0,G2509=0,H2509=0,_xlfn.IFNA(MATCH(MID($B2509,5,4),Reference!$H:$H,0),0),LEFT($C2509,4)&lt;&gt;"8865"),$D2509,0)))))</f>
        <v>11416.5</v>
      </c>
      <c r="J2509" s="76">
        <f t="shared" si="217"/>
        <v>0</v>
      </c>
      <c r="K2509" s="76">
        <f t="shared" si="218"/>
        <v>11416.5</v>
      </c>
      <c r="L2509" s="76">
        <f t="shared" si="219"/>
        <v>0</v>
      </c>
      <c r="M2509" s="14" t="str">
        <f>IFERROR(IFERROR(INDEX(Reference!$C:$C,MATCH(VALUE(LEFT(B2509,(FIND("-",B2509,1)-1))),Reference!$B:$B,0)),INDEX(Reference!$C:$C,MATCH((LEFT(B2509,(FIND("-",B2509,1)-1))),Reference!$B:$B,0))),IFERROR(IF(FIND("-",B2509),"Asset Management",""),""))</f>
        <v>SBU/Information Technology</v>
      </c>
      <c r="N2509" s="14" t="str">
        <f>_xlfn.IFNA(INDEX(Reference!$M:$N,MATCH($C2509,Reference!$M:$M,0),2),"Exclude")</f>
        <v>NonUnion Labor</v>
      </c>
      <c r="O2509" s="14" t="str">
        <f>VLOOKUP(X2509,'Department Detail'!$A$2:$F$5748,5,FALSE)</f>
        <v>T&amp;D Engineering</v>
      </c>
      <c r="W2509" s="26"/>
      <c r="X2509" t="s">
        <v>1142</v>
      </c>
    </row>
    <row r="2510" spans="2:24" ht="15" thickBot="1" x14ac:dyDescent="0.35">
      <c r="B2510" s="57" t="s">
        <v>1143</v>
      </c>
      <c r="C2510" s="57" t="s">
        <v>185</v>
      </c>
      <c r="D2510" s="193">
        <v>64.400000000000006</v>
      </c>
      <c r="F2510" s="76">
        <f>IF(AND(LEFT($C2510,4)&lt;&gt;"8310")*OR(_xlfn.IFNA(MATCH(LEFT($B2510,8),Reference!$E:$E,0),0),(_xlfn.IFNA(MATCH(MID($B2510,5,4),Reference!$E:$E,0),0))),$D2510,)</f>
        <v>0</v>
      </c>
      <c r="G2510" s="76">
        <f t="shared" si="215"/>
        <v>0</v>
      </c>
      <c r="H2510" s="76">
        <f t="shared" si="216"/>
        <v>0</v>
      </c>
      <c r="I2510" s="194">
        <f>IF(AND(F2510=0,G2510=0,H2510=0,_xlfn.IFNA(MATCH(LEFT($B2510,8),Reference!$G:$G,0),0)),0,
IF(AND(F2510=0,G2510=0,H2510=0,_xlfn.IFNA(MATCH(LEFT($B2510,8),Reference!$H:$H,0),0)),$D2510,
IF(AND(F2510=0,G2510=0,H2510=0,_xlfn.IFNA(MATCH(LEFT($C2510,4),Reference!$H:$H,0),0)),$D2510,
IF((AND(F2510=0,G2510=0,H2510=0,(_xlfn.IFNA(MATCH(LEFT($B2510,4),Reference!$H:$H,0),0)))),$D2510,
IF(AND(F2510=0,G2510=0,H2510=0,_xlfn.IFNA(MATCH(MID($B2510,5,4),Reference!$H:$H,0),0),LEFT($C2510,4)&lt;&gt;"8865"),$D2510,0)))))</f>
        <v>64.400000000000006</v>
      </c>
      <c r="J2510" s="76">
        <f t="shared" si="217"/>
        <v>0</v>
      </c>
      <c r="K2510" s="76">
        <f t="shared" si="218"/>
        <v>64.400000000000006</v>
      </c>
      <c r="L2510" s="76">
        <f t="shared" si="219"/>
        <v>0</v>
      </c>
      <c r="M2510" s="14" t="str">
        <f>IFERROR(IFERROR(INDEX(Reference!$C:$C,MATCH(VALUE(LEFT(B2510,(FIND("-",B2510,1)-1))),Reference!$B:$B,0)),INDEX(Reference!$C:$C,MATCH((LEFT(B2510,(FIND("-",B2510,1)-1))),Reference!$B:$B,0))),IFERROR(IF(FIND("-",B2510),"Asset Management",""),""))</f>
        <v>SBU/Information Technology</v>
      </c>
      <c r="N2510" s="14" t="str">
        <f>_xlfn.IFNA(INDEX(Reference!$M:$N,MATCH($C2510,Reference!$M:$M,0),2),"Exclude")</f>
        <v>NonUnion Labor</v>
      </c>
      <c r="O2510" s="14" t="str">
        <f>VLOOKUP(X2510,'Department Detail'!$A$2:$F$5748,5,FALSE)</f>
        <v>T&amp;D Engineering</v>
      </c>
      <c r="W2510" s="26"/>
      <c r="X2510" t="s">
        <v>1142</v>
      </c>
    </row>
    <row r="2511" spans="2:24" ht="15" thickBot="1" x14ac:dyDescent="0.35">
      <c r="B2511" s="57" t="s">
        <v>1143</v>
      </c>
      <c r="C2511" s="57" t="s">
        <v>202</v>
      </c>
      <c r="D2511" s="193">
        <v>162.25</v>
      </c>
      <c r="F2511" s="76">
        <f>IF(AND(LEFT($C2511,4)&lt;&gt;"8310")*OR(_xlfn.IFNA(MATCH(LEFT($B2511,8),Reference!$E:$E,0),0),(_xlfn.IFNA(MATCH(MID($B2511,5,4),Reference!$E:$E,0),0))),$D2511,)</f>
        <v>0</v>
      </c>
      <c r="G2511" s="76">
        <f t="shared" si="215"/>
        <v>0</v>
      </c>
      <c r="H2511" s="76">
        <f t="shared" si="216"/>
        <v>0</v>
      </c>
      <c r="I2511" s="194">
        <f>IF(AND(F2511=0,G2511=0,H2511=0,_xlfn.IFNA(MATCH(LEFT($B2511,8),Reference!$G:$G,0),0)),0,
IF(AND(F2511=0,G2511=0,H2511=0,_xlfn.IFNA(MATCH(LEFT($B2511,8),Reference!$H:$H,0),0)),$D2511,
IF(AND(F2511=0,G2511=0,H2511=0,_xlfn.IFNA(MATCH(LEFT($C2511,4),Reference!$H:$H,0),0)),$D2511,
IF((AND(F2511=0,G2511=0,H2511=0,(_xlfn.IFNA(MATCH(LEFT($B2511,4),Reference!$H:$H,0),0)))),$D2511,
IF(AND(F2511=0,G2511=0,H2511=0,_xlfn.IFNA(MATCH(MID($B2511,5,4),Reference!$H:$H,0),0),LEFT($C2511,4)&lt;&gt;"8865"),$D2511,0)))))</f>
        <v>162.25</v>
      </c>
      <c r="J2511" s="76">
        <f t="shared" si="217"/>
        <v>0</v>
      </c>
      <c r="K2511" s="76">
        <f t="shared" si="218"/>
        <v>162.25</v>
      </c>
      <c r="L2511" s="76">
        <f t="shared" si="219"/>
        <v>0</v>
      </c>
      <c r="M2511" s="14" t="str">
        <f>IFERROR(IFERROR(INDEX(Reference!$C:$C,MATCH(VALUE(LEFT(B2511,(FIND("-",B2511,1)-1))),Reference!$B:$B,0)),INDEX(Reference!$C:$C,MATCH((LEFT(B2511,(FIND("-",B2511,1)-1))),Reference!$B:$B,0))),IFERROR(IF(FIND("-",B2511),"Asset Management",""),""))</f>
        <v>SBU/Information Technology</v>
      </c>
      <c r="N2511" s="14" t="str">
        <f>_xlfn.IFNA(INDEX(Reference!$M:$N,MATCH($C2511,Reference!$M:$M,0),2),"Exclude")</f>
        <v>Nonlabor</v>
      </c>
      <c r="O2511" s="14" t="str">
        <f>VLOOKUP(X2511,'Department Detail'!$A$2:$F$5229,5,FALSE)</f>
        <v>Line &amp; Meter Operations</v>
      </c>
      <c r="W2511" s="26"/>
      <c r="X2511" t="s">
        <v>748</v>
      </c>
    </row>
    <row r="2512" spans="2:24" ht="15" thickBot="1" x14ac:dyDescent="0.35">
      <c r="B2512" s="57" t="s">
        <v>1143</v>
      </c>
      <c r="C2512" s="57" t="s">
        <v>255</v>
      </c>
      <c r="D2512" s="193">
        <v>295.32</v>
      </c>
      <c r="F2512" s="76">
        <f>IF(AND(LEFT($C2512,4)&lt;&gt;"8310")*OR(_xlfn.IFNA(MATCH(LEFT($B2512,8),Reference!$E:$E,0),0),(_xlfn.IFNA(MATCH(MID($B2512,5,4),Reference!$E:$E,0),0))),$D2512,)</f>
        <v>0</v>
      </c>
      <c r="G2512" s="76">
        <f t="shared" si="215"/>
        <v>0</v>
      </c>
      <c r="H2512" s="76">
        <f t="shared" si="216"/>
        <v>0</v>
      </c>
      <c r="I2512" s="194">
        <f>IF(AND(F2512=0,G2512=0,H2512=0,_xlfn.IFNA(MATCH(LEFT($B2512,8),Reference!$G:$G,0),0)),0,
IF(AND(F2512=0,G2512=0,H2512=0,_xlfn.IFNA(MATCH(LEFT($B2512,8),Reference!$H:$H,0),0)),$D2512,
IF(AND(F2512=0,G2512=0,H2512=0,_xlfn.IFNA(MATCH(LEFT($C2512,4),Reference!$H:$H,0),0)),$D2512,
IF((AND(F2512=0,G2512=0,H2512=0,(_xlfn.IFNA(MATCH(LEFT($B2512,4),Reference!$H:$H,0),0)))),$D2512,
IF(AND(F2512=0,G2512=0,H2512=0,_xlfn.IFNA(MATCH(MID($B2512,5,4),Reference!$H:$H,0),0),LEFT($C2512,4)&lt;&gt;"8865"),$D2512,0)))))</f>
        <v>295.32</v>
      </c>
      <c r="J2512" s="76">
        <f t="shared" si="217"/>
        <v>0</v>
      </c>
      <c r="K2512" s="76">
        <f t="shared" si="218"/>
        <v>295.32</v>
      </c>
      <c r="L2512" s="76">
        <f t="shared" si="219"/>
        <v>0</v>
      </c>
      <c r="M2512" s="14" t="str">
        <f>IFERROR(IFERROR(INDEX(Reference!$C:$C,MATCH(VALUE(LEFT(B2512,(FIND("-",B2512,1)-1))),Reference!$B:$B,0)),INDEX(Reference!$C:$C,MATCH((LEFT(B2512,(FIND("-",B2512,1)-1))),Reference!$B:$B,0))),IFERROR(IF(FIND("-",B2512),"Asset Management",""),""))</f>
        <v>SBU/Information Technology</v>
      </c>
      <c r="N2512" s="14" t="str">
        <f>_xlfn.IFNA(INDEX(Reference!$M:$N,MATCH($C2512,Reference!$M:$M,0),2),"Exclude")</f>
        <v>Nonlabor</v>
      </c>
      <c r="O2512" s="14" t="str">
        <f>VLOOKUP(X2512,'Department Detail'!$A$2:$F$5229,5,FALSE)</f>
        <v>Transmission Development</v>
      </c>
      <c r="W2512" s="26"/>
      <c r="X2512" t="s">
        <v>1144</v>
      </c>
    </row>
    <row r="2513" spans="2:24" ht="15" thickBot="1" x14ac:dyDescent="0.35">
      <c r="B2513" s="57" t="s">
        <v>1145</v>
      </c>
      <c r="C2513" s="57" t="s">
        <v>185</v>
      </c>
      <c r="D2513" s="193">
        <v>4231.28</v>
      </c>
      <c r="F2513" s="76">
        <f>IF(AND(LEFT($C2513,4)&lt;&gt;"8310")*OR(_xlfn.IFNA(MATCH(LEFT($B2513,8),Reference!$E:$E,0),0),(_xlfn.IFNA(MATCH(MID($B2513,5,4),Reference!$E:$E,0),0))),$D2513,)</f>
        <v>0</v>
      </c>
      <c r="G2513" s="76">
        <f t="shared" si="215"/>
        <v>0</v>
      </c>
      <c r="H2513" s="76">
        <f t="shared" si="216"/>
        <v>0</v>
      </c>
      <c r="I2513" s="194">
        <f>IF(AND(F2513=0,G2513=0,H2513=0,_xlfn.IFNA(MATCH(LEFT($B2513,8),Reference!$G:$G,0),0)),0,
IF(AND(F2513=0,G2513=0,H2513=0,_xlfn.IFNA(MATCH(LEFT($B2513,8),Reference!$H:$H,0),0)),$D2513,
IF(AND(F2513=0,G2513=0,H2513=0,_xlfn.IFNA(MATCH(LEFT($C2513,4),Reference!$H:$H,0),0)),$D2513,
IF((AND(F2513=0,G2513=0,H2513=0,(_xlfn.IFNA(MATCH(LEFT($B2513,4),Reference!$H:$H,0),0)))),$D2513,
IF(AND(F2513=0,G2513=0,H2513=0,_xlfn.IFNA(MATCH(MID($B2513,5,4),Reference!$H:$H,0),0),LEFT($C2513,4)&lt;&gt;"8865"),$D2513,0)))))</f>
        <v>4231.28</v>
      </c>
      <c r="J2513" s="76">
        <f t="shared" si="217"/>
        <v>0</v>
      </c>
      <c r="K2513" s="76">
        <f t="shared" si="218"/>
        <v>4231.28</v>
      </c>
      <c r="L2513" s="76">
        <f t="shared" si="219"/>
        <v>0</v>
      </c>
      <c r="M2513" s="14" t="str">
        <f>IFERROR(IFERROR(INDEX(Reference!$C:$C,MATCH(VALUE(LEFT(B2513,(FIND("-",B2513,1)-1))),Reference!$B:$B,0)),INDEX(Reference!$C:$C,MATCH((LEFT(B2513,(FIND("-",B2513,1)-1))),Reference!$B:$B,0))),IFERROR(IF(FIND("-",B2513),"Asset Management",""),""))</f>
        <v>SBU/Information Technology</v>
      </c>
      <c r="N2513" s="14" t="str">
        <f>_xlfn.IFNA(INDEX(Reference!$M:$N,MATCH($C2513,Reference!$M:$M,0),2),"Exclude")</f>
        <v>NonUnion Labor</v>
      </c>
      <c r="O2513" s="14" t="str">
        <f>VLOOKUP(X2513,'Department Detail'!$A$2:$F$5229,5,FALSE)</f>
        <v>Transmission Development</v>
      </c>
      <c r="W2513" s="26"/>
      <c r="X2513" t="s">
        <v>1144</v>
      </c>
    </row>
    <row r="2514" spans="2:24" ht="15" thickBot="1" x14ac:dyDescent="0.35">
      <c r="B2514" s="57" t="s">
        <v>1145</v>
      </c>
      <c r="C2514" s="57" t="s">
        <v>208</v>
      </c>
      <c r="D2514" s="193">
        <v>163.62</v>
      </c>
      <c r="F2514" s="76">
        <f>IF(AND(LEFT($C2514,4)&lt;&gt;"8310")*OR(_xlfn.IFNA(MATCH(LEFT($B2514,8),Reference!$E:$E,0),0),(_xlfn.IFNA(MATCH(MID($B2514,5,4),Reference!$E:$E,0),0))),$D2514,)</f>
        <v>0</v>
      </c>
      <c r="G2514" s="76">
        <f t="shared" si="215"/>
        <v>0</v>
      </c>
      <c r="H2514" s="76">
        <f t="shared" si="216"/>
        <v>0</v>
      </c>
      <c r="I2514" s="194">
        <f>IF(AND(F2514=0,G2514=0,H2514=0,_xlfn.IFNA(MATCH(LEFT($B2514,8),Reference!$G:$G,0),0)),0,
IF(AND(F2514=0,G2514=0,H2514=0,_xlfn.IFNA(MATCH(LEFT($B2514,8),Reference!$H:$H,0),0)),$D2514,
IF(AND(F2514=0,G2514=0,H2514=0,_xlfn.IFNA(MATCH(LEFT($C2514,4),Reference!$H:$H,0),0)),$D2514,
IF((AND(F2514=0,G2514=0,H2514=0,(_xlfn.IFNA(MATCH(LEFT($B2514,4),Reference!$H:$H,0),0)))),$D2514,
IF(AND(F2514=0,G2514=0,H2514=0,_xlfn.IFNA(MATCH(MID($B2514,5,4),Reference!$H:$H,0),0),LEFT($C2514,4)&lt;&gt;"8865"),$D2514,0)))))</f>
        <v>163.62</v>
      </c>
      <c r="J2514" s="76">
        <f t="shared" si="217"/>
        <v>0</v>
      </c>
      <c r="K2514" s="76">
        <f t="shared" si="218"/>
        <v>163.62</v>
      </c>
      <c r="L2514" s="76">
        <f t="shared" si="219"/>
        <v>0</v>
      </c>
      <c r="M2514" s="14" t="str">
        <f>IFERROR(IFERROR(INDEX(Reference!$C:$C,MATCH(VALUE(LEFT(B2514,(FIND("-",B2514,1)-1))),Reference!$B:$B,0)),INDEX(Reference!$C:$C,MATCH((LEFT(B2514,(FIND("-",B2514,1)-1))),Reference!$B:$B,0))),IFERROR(IF(FIND("-",B2514),"Asset Management",""),""))</f>
        <v>SBU/Information Technology</v>
      </c>
      <c r="N2514" s="14" t="str">
        <f>_xlfn.IFNA(INDEX(Reference!$M:$N,MATCH($C2514,Reference!$M:$M,0),2),"Exclude")</f>
        <v>Inventory</v>
      </c>
      <c r="O2514" s="14" t="str">
        <f>VLOOKUP(X2514,'Department Detail'!$A$2:$F$5229,5,FALSE)</f>
        <v>Transmission Development</v>
      </c>
      <c r="W2514" s="26"/>
      <c r="X2514" t="s">
        <v>1144</v>
      </c>
    </row>
    <row r="2515" spans="2:24" ht="15" thickBot="1" x14ac:dyDescent="0.35">
      <c r="B2515" s="57" t="s">
        <v>1145</v>
      </c>
      <c r="C2515" s="57" t="s">
        <v>211</v>
      </c>
      <c r="D2515" s="193">
        <v>-78.22</v>
      </c>
      <c r="F2515" s="76">
        <f>IF(AND(LEFT($C2515,4)&lt;&gt;"8310")*OR(_xlfn.IFNA(MATCH(LEFT($B2515,8),Reference!$E:$E,0),0),(_xlfn.IFNA(MATCH(MID($B2515,5,4),Reference!$E:$E,0),0))),$D2515,)</f>
        <v>0</v>
      </c>
      <c r="G2515" s="76">
        <f t="shared" si="215"/>
        <v>0</v>
      </c>
      <c r="H2515" s="76">
        <f t="shared" si="216"/>
        <v>0</v>
      </c>
      <c r="I2515" s="194">
        <f>IF(AND(F2515=0,G2515=0,H2515=0,_xlfn.IFNA(MATCH(LEFT($B2515,8),Reference!$G:$G,0),0)),0,
IF(AND(F2515=0,G2515=0,H2515=0,_xlfn.IFNA(MATCH(LEFT($B2515,8),Reference!$H:$H,0),0)),$D2515,
IF(AND(F2515=0,G2515=0,H2515=0,_xlfn.IFNA(MATCH(LEFT($C2515,4),Reference!$H:$H,0),0)),$D2515,
IF((AND(F2515=0,G2515=0,H2515=0,(_xlfn.IFNA(MATCH(LEFT($B2515,4),Reference!$H:$H,0),0)))),$D2515,
IF(AND(F2515=0,G2515=0,H2515=0,_xlfn.IFNA(MATCH(MID($B2515,5,4),Reference!$H:$H,0),0),LEFT($C2515,4)&lt;&gt;"8865"),$D2515,0)))))</f>
        <v>-78.22</v>
      </c>
      <c r="J2515" s="76">
        <f t="shared" si="217"/>
        <v>0</v>
      </c>
      <c r="K2515" s="76">
        <f t="shared" si="218"/>
        <v>-78.22</v>
      </c>
      <c r="L2515" s="76">
        <f t="shared" si="219"/>
        <v>0</v>
      </c>
      <c r="M2515" s="14" t="str">
        <f>IFERROR(IFERROR(INDEX(Reference!$C:$C,MATCH(VALUE(LEFT(B2515,(FIND("-",B2515,1)-1))),Reference!$B:$B,0)),INDEX(Reference!$C:$C,MATCH((LEFT(B2515,(FIND("-",B2515,1)-1))),Reference!$B:$B,0))),IFERROR(IF(FIND("-",B2515),"Asset Management",""),""))</f>
        <v>SBU/Information Technology</v>
      </c>
      <c r="N2515" s="14" t="str">
        <f>_xlfn.IFNA(INDEX(Reference!$M:$N,MATCH($C2515,Reference!$M:$M,0),2),"Exclude")</f>
        <v>Inventory</v>
      </c>
      <c r="O2515" s="14" t="str">
        <f>VLOOKUP(X2515,'Department Detail'!$A$2:$F$5229,5,FALSE)</f>
        <v>T&amp;D Engineering</v>
      </c>
      <c r="W2515" s="26"/>
      <c r="X2515" t="s">
        <v>749</v>
      </c>
    </row>
    <row r="2516" spans="2:24" ht="15" thickBot="1" x14ac:dyDescent="0.35">
      <c r="B2516" s="57" t="s">
        <v>1146</v>
      </c>
      <c r="C2516" s="57" t="s">
        <v>253</v>
      </c>
      <c r="D2516" s="193">
        <v>280</v>
      </c>
      <c r="F2516" s="76">
        <f>IF(AND(LEFT($C2516,4)&lt;&gt;"8310")*OR(_xlfn.IFNA(MATCH(LEFT($B2516,8),Reference!$E:$E,0),0),(_xlfn.IFNA(MATCH(MID($B2516,5,4),Reference!$E:$E,0),0))),$D2516,)</f>
        <v>0</v>
      </c>
      <c r="G2516" s="76">
        <f t="shared" si="215"/>
        <v>0</v>
      </c>
      <c r="H2516" s="76">
        <f t="shared" si="216"/>
        <v>0</v>
      </c>
      <c r="I2516" s="194">
        <f>IF(AND(F2516=0,G2516=0,H2516=0,_xlfn.IFNA(MATCH(LEFT($B2516,8),Reference!$G:$G,0),0)),0,
IF(AND(F2516=0,G2516=0,H2516=0,_xlfn.IFNA(MATCH(LEFT($B2516,8),Reference!$H:$H,0),0)),$D2516,
IF(AND(F2516=0,G2516=0,H2516=0,_xlfn.IFNA(MATCH(LEFT($C2516,4),Reference!$H:$H,0),0)),$D2516,
IF((AND(F2516=0,G2516=0,H2516=0,(_xlfn.IFNA(MATCH(LEFT($B2516,4),Reference!$H:$H,0),0)))),$D2516,
IF(AND(F2516=0,G2516=0,H2516=0,_xlfn.IFNA(MATCH(MID($B2516,5,4),Reference!$H:$H,0),0),LEFT($C2516,4)&lt;&gt;"8865"),$D2516,0)))))</f>
        <v>280</v>
      </c>
      <c r="J2516" s="76">
        <f t="shared" si="217"/>
        <v>0</v>
      </c>
      <c r="K2516" s="76">
        <f t="shared" si="218"/>
        <v>280</v>
      </c>
      <c r="L2516" s="76">
        <f t="shared" si="219"/>
        <v>0</v>
      </c>
      <c r="M2516" s="14" t="str">
        <f>IFERROR(IFERROR(INDEX(Reference!$C:$C,MATCH(VALUE(LEFT(B2516,(FIND("-",B2516,1)-1))),Reference!$B:$B,0)),INDEX(Reference!$C:$C,MATCH((LEFT(B2516,(FIND("-",B2516,1)-1))),Reference!$B:$B,0))),IFERROR(IF(FIND("-",B2516),"Asset Management",""),""))</f>
        <v>SBU/Information Technology</v>
      </c>
      <c r="N2516" s="14" t="str">
        <f>_xlfn.IFNA(INDEX(Reference!$M:$N,MATCH($C2516,Reference!$M:$M,0),2),"Exclude")</f>
        <v>Nonlabor</v>
      </c>
      <c r="O2516" s="14" t="str">
        <f>VLOOKUP(X2516,'Department Detail'!$A$2:$F$5229,5,FALSE)</f>
        <v>T&amp;D Engineering</v>
      </c>
      <c r="W2516" s="26"/>
      <c r="X2516" t="s">
        <v>749</v>
      </c>
    </row>
    <row r="2517" spans="2:24" ht="15" thickBot="1" x14ac:dyDescent="0.35">
      <c r="B2517" s="57" t="s">
        <v>1147</v>
      </c>
      <c r="C2517" s="57" t="s">
        <v>185</v>
      </c>
      <c r="D2517" s="193">
        <v>14293.39</v>
      </c>
      <c r="F2517" s="76">
        <f>IF(AND(LEFT($C2517,4)&lt;&gt;"8310")*OR(_xlfn.IFNA(MATCH(LEFT($B2517,8),Reference!$E:$E,0),0),(_xlfn.IFNA(MATCH(MID($B2517,5,4),Reference!$E:$E,0),0))),$D2517,)</f>
        <v>0</v>
      </c>
      <c r="G2517" s="76">
        <f t="shared" si="215"/>
        <v>0</v>
      </c>
      <c r="H2517" s="76">
        <f t="shared" si="216"/>
        <v>0</v>
      </c>
      <c r="I2517" s="194">
        <f>IF(AND(F2517=0,G2517=0,H2517=0,_xlfn.IFNA(MATCH(LEFT($B2517,8),Reference!$G:$G,0),0)),0,
IF(AND(F2517=0,G2517=0,H2517=0,_xlfn.IFNA(MATCH(LEFT($B2517,8),Reference!$H:$H,0),0)),$D2517,
IF(AND(F2517=0,G2517=0,H2517=0,_xlfn.IFNA(MATCH(LEFT($C2517,4),Reference!$H:$H,0),0)),$D2517,
IF((AND(F2517=0,G2517=0,H2517=0,(_xlfn.IFNA(MATCH(LEFT($B2517,4),Reference!$H:$H,0),0)))),$D2517,
IF(AND(F2517=0,G2517=0,H2517=0,_xlfn.IFNA(MATCH(MID($B2517,5,4),Reference!$H:$H,0),0),LEFT($C2517,4)&lt;&gt;"8865"),$D2517,0)))))</f>
        <v>14293.39</v>
      </c>
      <c r="J2517" s="76">
        <f t="shared" si="217"/>
        <v>0</v>
      </c>
      <c r="K2517" s="76">
        <f t="shared" si="218"/>
        <v>14293.39</v>
      </c>
      <c r="L2517" s="76">
        <f t="shared" si="219"/>
        <v>0</v>
      </c>
      <c r="M2517" s="14" t="str">
        <f>IFERROR(IFERROR(INDEX(Reference!$C:$C,MATCH(VALUE(LEFT(B2517,(FIND("-",B2517,1)-1))),Reference!$B:$B,0)),INDEX(Reference!$C:$C,MATCH((LEFT(B2517,(FIND("-",B2517,1)-1))),Reference!$B:$B,0))),IFERROR(IF(FIND("-",B2517),"Asset Management",""),""))</f>
        <v>SBU/Information Technology</v>
      </c>
      <c r="N2517" s="14" t="str">
        <f>_xlfn.IFNA(INDEX(Reference!$M:$N,MATCH($C2517,Reference!$M:$M,0),2),"Exclude")</f>
        <v>NonUnion Labor</v>
      </c>
      <c r="O2517" s="14" t="str">
        <f>VLOOKUP(X2517,'Department Detail'!$A$2:$F$5748,5,FALSE)</f>
        <v>Transmission Development</v>
      </c>
      <c r="W2517" s="26"/>
      <c r="X2517" t="s">
        <v>1148</v>
      </c>
    </row>
    <row r="2518" spans="2:24" ht="15" thickBot="1" x14ac:dyDescent="0.35">
      <c r="B2518" s="57" t="s">
        <v>1147</v>
      </c>
      <c r="C2518" s="57" t="s">
        <v>201</v>
      </c>
      <c r="D2518" s="193">
        <v>17641.580000000002</v>
      </c>
      <c r="F2518" s="76">
        <f>IF(AND(LEFT($C2518,4)&lt;&gt;"8310")*OR(_xlfn.IFNA(MATCH(LEFT($B2518,8),Reference!$E:$E,0),0),(_xlfn.IFNA(MATCH(MID($B2518,5,4),Reference!$E:$E,0),0))),$D2518,)</f>
        <v>0</v>
      </c>
      <c r="G2518" s="76">
        <f t="shared" si="215"/>
        <v>0</v>
      </c>
      <c r="H2518" s="76">
        <f t="shared" si="216"/>
        <v>0</v>
      </c>
      <c r="I2518" s="194">
        <f>IF(AND(F2518=0,G2518=0,H2518=0,_xlfn.IFNA(MATCH(LEFT($B2518,8),Reference!$G:$G,0),0)),0,
IF(AND(F2518=0,G2518=0,H2518=0,_xlfn.IFNA(MATCH(LEFT($B2518,8),Reference!$H:$H,0),0)),$D2518,
IF(AND(F2518=0,G2518=0,H2518=0,_xlfn.IFNA(MATCH(LEFT($C2518,4),Reference!$H:$H,0),0)),$D2518,
IF((AND(F2518=0,G2518=0,H2518=0,(_xlfn.IFNA(MATCH(LEFT($B2518,4),Reference!$H:$H,0),0)))),$D2518,
IF(AND(F2518=0,G2518=0,H2518=0,_xlfn.IFNA(MATCH(MID($B2518,5,4),Reference!$H:$H,0),0),LEFT($C2518,4)&lt;&gt;"8865"),$D2518,0)))))</f>
        <v>17641.580000000002</v>
      </c>
      <c r="J2518" s="76">
        <f t="shared" si="217"/>
        <v>0</v>
      </c>
      <c r="K2518" s="76">
        <f t="shared" si="218"/>
        <v>17641.580000000002</v>
      </c>
      <c r="L2518" s="76">
        <f t="shared" si="219"/>
        <v>0</v>
      </c>
      <c r="M2518" s="14" t="str">
        <f>IFERROR(IFERROR(INDEX(Reference!$C:$C,MATCH(VALUE(LEFT(B2518,(FIND("-",B2518,1)-1))),Reference!$B:$B,0)),INDEX(Reference!$C:$C,MATCH((LEFT(B2518,(FIND("-",B2518,1)-1))),Reference!$B:$B,0))),IFERROR(IF(FIND("-",B2518),"Asset Management",""),""))</f>
        <v>SBU/Information Technology</v>
      </c>
      <c r="N2518" s="14" t="str">
        <f>_xlfn.IFNA(INDEX(Reference!$M:$N,MATCH($C2518,Reference!$M:$M,0),2),"Exclude")</f>
        <v>Nonlabor</v>
      </c>
      <c r="O2518" s="14" t="str">
        <f>VLOOKUP(X2518,'Department Detail'!$A$2:$F$5229,5,FALSE)</f>
        <v>T&amp;D Engineering</v>
      </c>
      <c r="W2518" s="26"/>
      <c r="X2518" t="s">
        <v>750</v>
      </c>
    </row>
    <row r="2519" spans="2:24" ht="15" thickBot="1" x14ac:dyDescent="0.35">
      <c r="B2519" s="57" t="s">
        <v>1147</v>
      </c>
      <c r="C2519" s="57" t="s">
        <v>202</v>
      </c>
      <c r="D2519" s="193">
        <v>12234.720000000001</v>
      </c>
      <c r="F2519" s="76">
        <f>IF(AND(LEFT($C2519,4)&lt;&gt;"8310")*OR(_xlfn.IFNA(MATCH(LEFT($B2519,8),Reference!$E:$E,0),0),(_xlfn.IFNA(MATCH(MID($B2519,5,4),Reference!$E:$E,0),0))),$D2519,)</f>
        <v>0</v>
      </c>
      <c r="G2519" s="76">
        <f t="shared" ref="G2519:G2582" si="220">IF(AND(ISNUMBER(SEARCH("5024*",B2519)),(F2519=0)),D2519,)</f>
        <v>0</v>
      </c>
      <c r="H2519" s="76">
        <f t="shared" ref="H2519:H2582" si="221">IF(AND(ISNUMBER(SEARCH("5025*",B2519)),(F2519=0)),D2519,)</f>
        <v>0</v>
      </c>
      <c r="I2519" s="194">
        <f>IF(AND(F2519=0,G2519=0,H2519=0,_xlfn.IFNA(MATCH(LEFT($B2519,8),Reference!$G:$G,0),0)),0,
IF(AND(F2519=0,G2519=0,H2519=0,_xlfn.IFNA(MATCH(LEFT($B2519,8),Reference!$H:$H,0),0)),$D2519,
IF(AND(F2519=0,G2519=0,H2519=0,_xlfn.IFNA(MATCH(LEFT($C2519,4),Reference!$H:$H,0),0)),$D2519,
IF((AND(F2519=0,G2519=0,H2519=0,(_xlfn.IFNA(MATCH(LEFT($B2519,4),Reference!$H:$H,0),0)))),$D2519,
IF(AND(F2519=0,G2519=0,H2519=0,_xlfn.IFNA(MATCH(MID($B2519,5,4),Reference!$H:$H,0),0),LEFT($C2519,4)&lt;&gt;"8865"),$D2519,0)))))</f>
        <v>12234.720000000001</v>
      </c>
      <c r="J2519" s="76">
        <f t="shared" ref="J2519:J2582" si="222">IF(AND(F2519=0,G2519=0,H2519=0,I2519=0),D2519,)</f>
        <v>0</v>
      </c>
      <c r="K2519" s="76">
        <f t="shared" ref="K2519:K2582" si="223">SUM(F2519:J2519)</f>
        <v>12234.720000000001</v>
      </c>
      <c r="L2519" s="76">
        <f t="shared" ref="L2519:L2582" si="224">K2519-D2519</f>
        <v>0</v>
      </c>
      <c r="M2519" s="14" t="str">
        <f>IFERROR(IFERROR(INDEX(Reference!$C:$C,MATCH(VALUE(LEFT(B2519,(FIND("-",B2519,1)-1))),Reference!$B:$B,0)),INDEX(Reference!$C:$C,MATCH((LEFT(B2519,(FIND("-",B2519,1)-1))),Reference!$B:$B,0))),IFERROR(IF(FIND("-",B2519),"Asset Management",""),""))</f>
        <v>SBU/Information Technology</v>
      </c>
      <c r="N2519" s="14" t="str">
        <f>_xlfn.IFNA(INDEX(Reference!$M:$N,MATCH($C2519,Reference!$M:$M,0),2),"Exclude")</f>
        <v>Nonlabor</v>
      </c>
      <c r="O2519" s="14" t="str">
        <f>VLOOKUP(X2519,'Department Detail'!$A$2:$F$5229,5,FALSE)</f>
        <v>T&amp;D Engineering</v>
      </c>
      <c r="W2519" s="26"/>
      <c r="X2519" t="s">
        <v>750</v>
      </c>
    </row>
    <row r="2520" spans="2:24" ht="15" thickBot="1" x14ac:dyDescent="0.35">
      <c r="B2520" s="57" t="s">
        <v>1147</v>
      </c>
      <c r="C2520" s="57" t="s">
        <v>206</v>
      </c>
      <c r="D2520" s="193">
        <v>1335.04</v>
      </c>
      <c r="F2520" s="76">
        <f>IF(AND(LEFT($C2520,4)&lt;&gt;"8310")*OR(_xlfn.IFNA(MATCH(LEFT($B2520,8),Reference!$E:$E,0),0),(_xlfn.IFNA(MATCH(MID($B2520,5,4),Reference!$E:$E,0),0))),$D2520,)</f>
        <v>0</v>
      </c>
      <c r="G2520" s="76">
        <f t="shared" si="220"/>
        <v>0</v>
      </c>
      <c r="H2520" s="76">
        <f t="shared" si="221"/>
        <v>0</v>
      </c>
      <c r="I2520" s="194">
        <f>IF(AND(F2520=0,G2520=0,H2520=0,_xlfn.IFNA(MATCH(LEFT($B2520,8),Reference!$G:$G,0),0)),0,
IF(AND(F2520=0,G2520=0,H2520=0,_xlfn.IFNA(MATCH(LEFT($B2520,8),Reference!$H:$H,0),0)),$D2520,
IF(AND(F2520=0,G2520=0,H2520=0,_xlfn.IFNA(MATCH(LEFT($C2520,4),Reference!$H:$H,0),0)),$D2520,
IF((AND(F2520=0,G2520=0,H2520=0,(_xlfn.IFNA(MATCH(LEFT($B2520,4),Reference!$H:$H,0),0)))),$D2520,
IF(AND(F2520=0,G2520=0,H2520=0,_xlfn.IFNA(MATCH(MID($B2520,5,4),Reference!$H:$H,0),0),LEFT($C2520,4)&lt;&gt;"8865"),$D2520,0)))))</f>
        <v>1335.04</v>
      </c>
      <c r="J2520" s="76">
        <f t="shared" si="222"/>
        <v>0</v>
      </c>
      <c r="K2520" s="76">
        <f t="shared" si="223"/>
        <v>1335.04</v>
      </c>
      <c r="L2520" s="76">
        <f t="shared" si="224"/>
        <v>0</v>
      </c>
      <c r="M2520" s="14" t="str">
        <f>IFERROR(IFERROR(INDEX(Reference!$C:$C,MATCH(VALUE(LEFT(B2520,(FIND("-",B2520,1)-1))),Reference!$B:$B,0)),INDEX(Reference!$C:$C,MATCH((LEFT(B2520,(FIND("-",B2520,1)-1))),Reference!$B:$B,0))),IFERROR(IF(FIND("-",B2520),"Asset Management",""),""))</f>
        <v>SBU/Information Technology</v>
      </c>
      <c r="N2520" s="14" t="str">
        <f>_xlfn.IFNA(INDEX(Reference!$M:$N,MATCH($C2520,Reference!$M:$M,0),2),"Exclude")</f>
        <v>Nonlabor</v>
      </c>
      <c r="O2520" s="14" t="str">
        <f>VLOOKUP(X2520,'Department Detail'!$A$2:$F$5229,5,FALSE)</f>
        <v>T&amp;D Engineering</v>
      </c>
      <c r="W2520" s="26"/>
      <c r="X2520" t="s">
        <v>752</v>
      </c>
    </row>
    <row r="2521" spans="2:24" ht="15" thickBot="1" x14ac:dyDescent="0.35">
      <c r="B2521" s="57" t="s">
        <v>1147</v>
      </c>
      <c r="C2521" s="57" t="s">
        <v>230</v>
      </c>
      <c r="D2521" s="193">
        <v>5.26</v>
      </c>
      <c r="F2521" s="76">
        <f>IF(AND(LEFT($C2521,4)&lt;&gt;"8310")*OR(_xlfn.IFNA(MATCH(LEFT($B2521,8),Reference!$E:$E,0),0),(_xlfn.IFNA(MATCH(MID($B2521,5,4),Reference!$E:$E,0),0))),$D2521,)</f>
        <v>0</v>
      </c>
      <c r="G2521" s="76">
        <f t="shared" si="220"/>
        <v>0</v>
      </c>
      <c r="H2521" s="76">
        <f t="shared" si="221"/>
        <v>0</v>
      </c>
      <c r="I2521" s="194">
        <f>IF(AND(F2521=0,G2521=0,H2521=0,_xlfn.IFNA(MATCH(LEFT($B2521,8),Reference!$G:$G,0),0)),0,
IF(AND(F2521=0,G2521=0,H2521=0,_xlfn.IFNA(MATCH(LEFT($B2521,8),Reference!$H:$H,0),0)),$D2521,
IF(AND(F2521=0,G2521=0,H2521=0,_xlfn.IFNA(MATCH(LEFT($C2521,4),Reference!$H:$H,0),0)),$D2521,
IF((AND(F2521=0,G2521=0,H2521=0,(_xlfn.IFNA(MATCH(LEFT($B2521,4),Reference!$H:$H,0),0)))),$D2521,
IF(AND(F2521=0,G2521=0,H2521=0,_xlfn.IFNA(MATCH(MID($B2521,5,4),Reference!$H:$H,0),0),LEFT($C2521,4)&lt;&gt;"8865"),$D2521,0)))))</f>
        <v>5.26</v>
      </c>
      <c r="J2521" s="76">
        <f t="shared" si="222"/>
        <v>0</v>
      </c>
      <c r="K2521" s="76">
        <f t="shared" si="223"/>
        <v>5.26</v>
      </c>
      <c r="L2521" s="76">
        <f t="shared" si="224"/>
        <v>0</v>
      </c>
      <c r="M2521" s="14" t="str">
        <f>IFERROR(IFERROR(INDEX(Reference!$C:$C,MATCH(VALUE(LEFT(B2521,(FIND("-",B2521,1)-1))),Reference!$B:$B,0)),INDEX(Reference!$C:$C,MATCH((LEFT(B2521,(FIND("-",B2521,1)-1))),Reference!$B:$B,0))),IFERROR(IF(FIND("-",B2521),"Asset Management",""),""))</f>
        <v>SBU/Information Technology</v>
      </c>
      <c r="N2521" s="14" t="str">
        <f>_xlfn.IFNA(INDEX(Reference!$M:$N,MATCH($C2521,Reference!$M:$M,0),2),"Exclude")</f>
        <v>Nonlabor</v>
      </c>
      <c r="O2521" s="14" t="str">
        <f>VLOOKUP(X2521,'Department Detail'!$A$2:$F$5229,5,FALSE)</f>
        <v>T&amp;D Engineering</v>
      </c>
      <c r="W2521" s="26"/>
      <c r="X2521" t="s">
        <v>752</v>
      </c>
    </row>
    <row r="2522" spans="2:24" ht="15" thickBot="1" x14ac:dyDescent="0.35">
      <c r="B2522" s="57" t="s">
        <v>1147</v>
      </c>
      <c r="C2522" s="57" t="s">
        <v>182</v>
      </c>
      <c r="D2522" s="193">
        <v>347.62</v>
      </c>
      <c r="F2522" s="76">
        <f>IF(AND(LEFT($C2522,4)&lt;&gt;"8310")*OR(_xlfn.IFNA(MATCH(LEFT($B2522,8),Reference!$E:$E,0),0),(_xlfn.IFNA(MATCH(MID($B2522,5,4),Reference!$E:$E,0),0))),$D2522,)</f>
        <v>0</v>
      </c>
      <c r="G2522" s="76">
        <f t="shared" si="220"/>
        <v>0</v>
      </c>
      <c r="H2522" s="76">
        <f t="shared" si="221"/>
        <v>0</v>
      </c>
      <c r="I2522" s="194">
        <f>IF(AND(F2522=0,G2522=0,H2522=0,_xlfn.IFNA(MATCH(LEFT($B2522,8),Reference!$G:$G,0),0)),0,
IF(AND(F2522=0,G2522=0,H2522=0,_xlfn.IFNA(MATCH(LEFT($B2522,8),Reference!$H:$H,0),0)),$D2522,
IF(AND(F2522=0,G2522=0,H2522=0,_xlfn.IFNA(MATCH(LEFT($C2522,4),Reference!$H:$H,0),0)),$D2522,
IF((AND(F2522=0,G2522=0,H2522=0,(_xlfn.IFNA(MATCH(LEFT($B2522,4),Reference!$H:$H,0),0)))),$D2522,
IF(AND(F2522=0,G2522=0,H2522=0,_xlfn.IFNA(MATCH(MID($B2522,5,4),Reference!$H:$H,0),0),LEFT($C2522,4)&lt;&gt;"8865"),$D2522,0)))))</f>
        <v>347.62</v>
      </c>
      <c r="J2522" s="76">
        <f t="shared" si="222"/>
        <v>0</v>
      </c>
      <c r="K2522" s="76">
        <f t="shared" si="223"/>
        <v>347.62</v>
      </c>
      <c r="L2522" s="76">
        <f t="shared" si="224"/>
        <v>0</v>
      </c>
      <c r="M2522" s="14" t="str">
        <f>IFERROR(IFERROR(INDEX(Reference!$C:$C,MATCH(VALUE(LEFT(B2522,(FIND("-",B2522,1)-1))),Reference!$B:$B,0)),INDEX(Reference!$C:$C,MATCH((LEFT(B2522,(FIND("-",B2522,1)-1))),Reference!$B:$B,0))),IFERROR(IF(FIND("-",B2522),"Asset Management",""),""))</f>
        <v>SBU/Information Technology</v>
      </c>
      <c r="N2522" s="14" t="str">
        <f>_xlfn.IFNA(INDEX(Reference!$M:$N,MATCH($C2522,Reference!$M:$M,0),2),"Exclude")</f>
        <v>Nonlabor</v>
      </c>
      <c r="O2522" s="14" t="str">
        <f>VLOOKUP(X2522,'Department Detail'!$A$2:$F$5748,5,FALSE)</f>
        <v>T&amp;D Engineering</v>
      </c>
      <c r="W2522" s="26"/>
      <c r="X2522" t="s">
        <v>1149</v>
      </c>
    </row>
    <row r="2523" spans="2:24" ht="15" thickBot="1" x14ac:dyDescent="0.35">
      <c r="B2523" s="57" t="s">
        <v>1147</v>
      </c>
      <c r="C2523" s="57" t="s">
        <v>237</v>
      </c>
      <c r="D2523" s="193">
        <v>60.49</v>
      </c>
      <c r="F2523" s="76">
        <f>IF(AND(LEFT($C2523,4)&lt;&gt;"8310")*OR(_xlfn.IFNA(MATCH(LEFT($B2523,8),Reference!$E:$E,0),0),(_xlfn.IFNA(MATCH(MID($B2523,5,4),Reference!$E:$E,0),0))),$D2523,)</f>
        <v>0</v>
      </c>
      <c r="G2523" s="76">
        <f t="shared" si="220"/>
        <v>0</v>
      </c>
      <c r="H2523" s="76">
        <f t="shared" si="221"/>
        <v>0</v>
      </c>
      <c r="I2523" s="194">
        <f>IF(AND(F2523=0,G2523=0,H2523=0,_xlfn.IFNA(MATCH(LEFT($B2523,8),Reference!$G:$G,0),0)),0,
IF(AND(F2523=0,G2523=0,H2523=0,_xlfn.IFNA(MATCH(LEFT($B2523,8),Reference!$H:$H,0),0)),$D2523,
IF(AND(F2523=0,G2523=0,H2523=0,_xlfn.IFNA(MATCH(LEFT($C2523,4),Reference!$H:$H,0),0)),$D2523,
IF((AND(F2523=0,G2523=0,H2523=0,(_xlfn.IFNA(MATCH(LEFT($B2523,4),Reference!$H:$H,0),0)))),$D2523,
IF(AND(F2523=0,G2523=0,H2523=0,_xlfn.IFNA(MATCH(MID($B2523,5,4),Reference!$H:$H,0),0),LEFT($C2523,4)&lt;&gt;"8865"),$D2523,0)))))</f>
        <v>60.49</v>
      </c>
      <c r="J2523" s="76">
        <f t="shared" si="222"/>
        <v>0</v>
      </c>
      <c r="K2523" s="76">
        <f t="shared" si="223"/>
        <v>60.49</v>
      </c>
      <c r="L2523" s="76">
        <f t="shared" si="224"/>
        <v>0</v>
      </c>
      <c r="M2523" s="14" t="str">
        <f>IFERROR(IFERROR(INDEX(Reference!$C:$C,MATCH(VALUE(LEFT(B2523,(FIND("-",B2523,1)-1))),Reference!$B:$B,0)),INDEX(Reference!$C:$C,MATCH((LEFT(B2523,(FIND("-",B2523,1)-1))),Reference!$B:$B,0))),IFERROR(IF(FIND("-",B2523),"Asset Management",""),""))</f>
        <v>SBU/Information Technology</v>
      </c>
      <c r="N2523" s="14" t="str">
        <f>_xlfn.IFNA(INDEX(Reference!$M:$N,MATCH($C2523,Reference!$M:$M,0),2),"Exclude")</f>
        <v>Inventory</v>
      </c>
      <c r="O2523" s="14" t="str">
        <f>VLOOKUP(X2523,'Department Detail'!$A$2:$F$5229,5,FALSE)</f>
        <v>T&amp;D Engineering</v>
      </c>
      <c r="W2523" s="26"/>
      <c r="X2523" t="s">
        <v>753</v>
      </c>
    </row>
    <row r="2524" spans="2:24" ht="15" thickBot="1" x14ac:dyDescent="0.35">
      <c r="B2524" s="57" t="s">
        <v>1150</v>
      </c>
      <c r="C2524" s="57" t="s">
        <v>195</v>
      </c>
      <c r="D2524" s="193">
        <v>12800</v>
      </c>
      <c r="F2524" s="76">
        <f>IF(AND(LEFT($C2524,4)&lt;&gt;"8310")*OR(_xlfn.IFNA(MATCH(LEFT($B2524,8),Reference!$E:$E,0),0),(_xlfn.IFNA(MATCH(MID($B2524,5,4),Reference!$E:$E,0),0))),$D2524,)</f>
        <v>0</v>
      </c>
      <c r="G2524" s="76">
        <f t="shared" si="220"/>
        <v>0</v>
      </c>
      <c r="H2524" s="76">
        <f t="shared" si="221"/>
        <v>0</v>
      </c>
      <c r="I2524" s="194">
        <f>IF(AND(F2524=0,G2524=0,H2524=0,_xlfn.IFNA(MATCH(LEFT($B2524,8),Reference!$G:$G,0),0)),0,
IF(AND(F2524=0,G2524=0,H2524=0,_xlfn.IFNA(MATCH(LEFT($B2524,8),Reference!$H:$H,0),0)),$D2524,
IF(AND(F2524=0,G2524=0,H2524=0,_xlfn.IFNA(MATCH(LEFT($C2524,4),Reference!$H:$H,0),0)),$D2524,
IF((AND(F2524=0,G2524=0,H2524=0,(_xlfn.IFNA(MATCH(LEFT($B2524,4),Reference!$H:$H,0),0)))),$D2524,
IF(AND(F2524=0,G2524=0,H2524=0,_xlfn.IFNA(MATCH(MID($B2524,5,4),Reference!$H:$H,0),0),LEFT($C2524,4)&lt;&gt;"8865"),$D2524,0)))))</f>
        <v>12800</v>
      </c>
      <c r="J2524" s="76">
        <f t="shared" si="222"/>
        <v>0</v>
      </c>
      <c r="K2524" s="76">
        <f t="shared" si="223"/>
        <v>12800</v>
      </c>
      <c r="L2524" s="76">
        <f t="shared" si="224"/>
        <v>0</v>
      </c>
      <c r="M2524" s="14" t="str">
        <f>IFERROR(IFERROR(INDEX(Reference!$C:$C,MATCH(VALUE(LEFT(B2524,(FIND("-",B2524,1)-1))),Reference!$B:$B,0)),INDEX(Reference!$C:$C,MATCH((LEFT(B2524,(FIND("-",B2524,1)-1))),Reference!$B:$B,0))),IFERROR(IF(FIND("-",B2524),"Asset Management",""),""))</f>
        <v>SBU/Information Technology</v>
      </c>
      <c r="N2524" s="14" t="str">
        <f>_xlfn.IFNA(INDEX(Reference!$M:$N,MATCH($C2524,Reference!$M:$M,0),2),"Exclude")</f>
        <v>NonUnion Labor</v>
      </c>
      <c r="O2524" s="14" t="str">
        <f>VLOOKUP(X2524,'Department Detail'!$A$2:$F$5748,5,FALSE)</f>
        <v>Line &amp; Meter Operations</v>
      </c>
      <c r="W2524" s="26"/>
      <c r="X2524" t="s">
        <v>1151</v>
      </c>
    </row>
    <row r="2525" spans="2:24" ht="15" thickBot="1" x14ac:dyDescent="0.35">
      <c r="B2525" s="57" t="s">
        <v>1152</v>
      </c>
      <c r="C2525" s="57" t="s">
        <v>216</v>
      </c>
      <c r="D2525" s="193">
        <v>4620.24</v>
      </c>
      <c r="F2525" s="76">
        <f>IF(AND(LEFT($C2525,4)&lt;&gt;"8310")*OR(_xlfn.IFNA(MATCH(LEFT($B2525,8),Reference!$E:$E,0),0),(_xlfn.IFNA(MATCH(MID($B2525,5,4),Reference!$E:$E,0),0))),$D2525,)</f>
        <v>0</v>
      </c>
      <c r="G2525" s="76">
        <f t="shared" si="220"/>
        <v>0</v>
      </c>
      <c r="H2525" s="76">
        <f t="shared" si="221"/>
        <v>0</v>
      </c>
      <c r="I2525" s="194">
        <f>IF(AND(F2525=0,G2525=0,H2525=0,_xlfn.IFNA(MATCH(LEFT($B2525,8),Reference!$G:$G,0),0)),0,
IF(AND(F2525=0,G2525=0,H2525=0,_xlfn.IFNA(MATCH(LEFT($B2525,8),Reference!$H:$H,0),0)),$D2525,
IF(AND(F2525=0,G2525=0,H2525=0,_xlfn.IFNA(MATCH(LEFT($C2525,4),Reference!$H:$H,0),0)),$D2525,
IF((AND(F2525=0,G2525=0,H2525=0,(_xlfn.IFNA(MATCH(LEFT($B2525,4),Reference!$H:$H,0),0)))),$D2525,
IF(AND(F2525=0,G2525=0,H2525=0,_xlfn.IFNA(MATCH(MID($B2525,5,4),Reference!$H:$H,0),0),LEFT($C2525,4)&lt;&gt;"8865"),$D2525,0)))))</f>
        <v>0</v>
      </c>
      <c r="J2525" s="76">
        <f t="shared" si="222"/>
        <v>4620.24</v>
      </c>
      <c r="K2525" s="76">
        <f t="shared" si="223"/>
        <v>4620.24</v>
      </c>
      <c r="L2525" s="76">
        <f t="shared" si="224"/>
        <v>0</v>
      </c>
      <c r="M2525" s="14" t="str">
        <f>IFERROR(IFERROR(INDEX(Reference!$C:$C,MATCH(VALUE(LEFT(B2525,(FIND("-",B2525,1)-1))),Reference!$B:$B,0)),INDEX(Reference!$C:$C,MATCH((LEFT(B2525,(FIND("-",B2525,1)-1))),Reference!$B:$B,0))),IFERROR(IF(FIND("-",B2525),"Asset Management",""),""))</f>
        <v>SBU/Information Technology</v>
      </c>
      <c r="N2525" s="14" t="str">
        <f>_xlfn.IFNA(INDEX(Reference!$M:$N,MATCH($C2525,Reference!$M:$M,0),2),"Exclude")</f>
        <v>Nonlabor</v>
      </c>
      <c r="O2525" s="14" t="str">
        <f>VLOOKUP(X2525,'Department Detail'!$A$2:$F$5748,5,FALSE)</f>
        <v>Line &amp; Meter Operations</v>
      </c>
      <c r="W2525" s="26"/>
      <c r="X2525" t="s">
        <v>1151</v>
      </c>
    </row>
    <row r="2526" spans="2:24" ht="15" thickBot="1" x14ac:dyDescent="0.35">
      <c r="B2526" s="57" t="s">
        <v>1152</v>
      </c>
      <c r="C2526" s="57" t="s">
        <v>185</v>
      </c>
      <c r="D2526" s="193">
        <v>1430.63</v>
      </c>
      <c r="F2526" s="76">
        <f>IF(AND(LEFT($C2526,4)&lt;&gt;"8310")*OR(_xlfn.IFNA(MATCH(LEFT($B2526,8),Reference!$E:$E,0),0),(_xlfn.IFNA(MATCH(MID($B2526,5,4),Reference!$E:$E,0),0))),$D2526,)</f>
        <v>0</v>
      </c>
      <c r="G2526" s="76">
        <f t="shared" si="220"/>
        <v>0</v>
      </c>
      <c r="H2526" s="76">
        <f t="shared" si="221"/>
        <v>0</v>
      </c>
      <c r="I2526" s="194">
        <f>IF(AND(F2526=0,G2526=0,H2526=0,_xlfn.IFNA(MATCH(LEFT($B2526,8),Reference!$G:$G,0),0)),0,
IF(AND(F2526=0,G2526=0,H2526=0,_xlfn.IFNA(MATCH(LEFT($B2526,8),Reference!$H:$H,0),0)),$D2526,
IF(AND(F2526=0,G2526=0,H2526=0,_xlfn.IFNA(MATCH(LEFT($C2526,4),Reference!$H:$H,0),0)),$D2526,
IF((AND(F2526=0,G2526=0,H2526=0,(_xlfn.IFNA(MATCH(LEFT($B2526,4),Reference!$H:$H,0),0)))),$D2526,
IF(AND(F2526=0,G2526=0,H2526=0,_xlfn.IFNA(MATCH(MID($B2526,5,4),Reference!$H:$H,0),0),LEFT($C2526,4)&lt;&gt;"8865"),$D2526,0)))))</f>
        <v>0</v>
      </c>
      <c r="J2526" s="76">
        <f t="shared" si="222"/>
        <v>1430.63</v>
      </c>
      <c r="K2526" s="76">
        <f t="shared" si="223"/>
        <v>1430.63</v>
      </c>
      <c r="L2526" s="76">
        <f t="shared" si="224"/>
        <v>0</v>
      </c>
      <c r="M2526" s="14" t="str">
        <f>IFERROR(IFERROR(INDEX(Reference!$C:$C,MATCH(VALUE(LEFT(B2526,(FIND("-",B2526,1)-1))),Reference!$B:$B,0)),INDEX(Reference!$C:$C,MATCH((LEFT(B2526,(FIND("-",B2526,1)-1))),Reference!$B:$B,0))),IFERROR(IF(FIND("-",B2526),"Asset Management",""),""))</f>
        <v>SBU/Information Technology</v>
      </c>
      <c r="N2526" s="14" t="str">
        <f>_xlfn.IFNA(INDEX(Reference!$M:$N,MATCH($C2526,Reference!$M:$M,0),2),"Exclude")</f>
        <v>NonUnion Labor</v>
      </c>
      <c r="O2526" s="14" t="str">
        <f>VLOOKUP(X2526,'Department Detail'!$A$2:$F$5229,5,FALSE)</f>
        <v>T&amp;D Engineering</v>
      </c>
      <c r="W2526" s="26"/>
      <c r="X2526" t="s">
        <v>754</v>
      </c>
    </row>
    <row r="2527" spans="2:24" ht="15" thickBot="1" x14ac:dyDescent="0.35">
      <c r="B2527" s="57" t="s">
        <v>1152</v>
      </c>
      <c r="C2527" s="57" t="s">
        <v>206</v>
      </c>
      <c r="D2527" s="193">
        <v>36.4</v>
      </c>
      <c r="F2527" s="76">
        <f>IF(AND(LEFT($C2527,4)&lt;&gt;"8310")*OR(_xlfn.IFNA(MATCH(LEFT($B2527,8),Reference!$E:$E,0),0),(_xlfn.IFNA(MATCH(MID($B2527,5,4),Reference!$E:$E,0),0))),$D2527,)</f>
        <v>0</v>
      </c>
      <c r="G2527" s="76">
        <f t="shared" si="220"/>
        <v>0</v>
      </c>
      <c r="H2527" s="76">
        <f t="shared" si="221"/>
        <v>0</v>
      </c>
      <c r="I2527" s="194">
        <f>IF(AND(F2527=0,G2527=0,H2527=0,_xlfn.IFNA(MATCH(LEFT($B2527,8),Reference!$G:$G,0),0)),0,
IF(AND(F2527=0,G2527=0,H2527=0,_xlfn.IFNA(MATCH(LEFT($B2527,8),Reference!$H:$H,0),0)),$D2527,
IF(AND(F2527=0,G2527=0,H2527=0,_xlfn.IFNA(MATCH(LEFT($C2527,4),Reference!$H:$H,0),0)),$D2527,
IF((AND(F2527=0,G2527=0,H2527=0,(_xlfn.IFNA(MATCH(LEFT($B2527,4),Reference!$H:$H,0),0)))),$D2527,
IF(AND(F2527=0,G2527=0,H2527=0,_xlfn.IFNA(MATCH(MID($B2527,5,4),Reference!$H:$H,0),0),LEFT($C2527,4)&lt;&gt;"8865"),$D2527,0)))))</f>
        <v>0</v>
      </c>
      <c r="J2527" s="76">
        <f t="shared" si="222"/>
        <v>36.4</v>
      </c>
      <c r="K2527" s="76">
        <f t="shared" si="223"/>
        <v>36.4</v>
      </c>
      <c r="L2527" s="76">
        <f t="shared" si="224"/>
        <v>0</v>
      </c>
      <c r="M2527" s="14" t="str">
        <f>IFERROR(IFERROR(INDEX(Reference!$C:$C,MATCH(VALUE(LEFT(B2527,(FIND("-",B2527,1)-1))),Reference!$B:$B,0)),INDEX(Reference!$C:$C,MATCH((LEFT(B2527,(FIND("-",B2527,1)-1))),Reference!$B:$B,0))),IFERROR(IF(FIND("-",B2527),"Asset Management",""),""))</f>
        <v>SBU/Information Technology</v>
      </c>
      <c r="N2527" s="14" t="str">
        <f>_xlfn.IFNA(INDEX(Reference!$M:$N,MATCH($C2527,Reference!$M:$M,0),2),"Exclude")</f>
        <v>Nonlabor</v>
      </c>
      <c r="O2527" s="14" t="str">
        <f>VLOOKUP(X2527,'Department Detail'!$A$2:$F$5229,5,FALSE)</f>
        <v>T&amp;D Engineering</v>
      </c>
      <c r="W2527" s="26"/>
      <c r="X2527" t="s">
        <v>754</v>
      </c>
    </row>
    <row r="2528" spans="2:24" ht="15" thickBot="1" x14ac:dyDescent="0.35">
      <c r="B2528" s="57" t="s">
        <v>1152</v>
      </c>
      <c r="C2528" s="57" t="s">
        <v>182</v>
      </c>
      <c r="D2528" s="193">
        <v>31.61</v>
      </c>
      <c r="F2528" s="76">
        <f>IF(AND(LEFT($C2528,4)&lt;&gt;"8310")*OR(_xlfn.IFNA(MATCH(LEFT($B2528,8),Reference!$E:$E,0),0),(_xlfn.IFNA(MATCH(MID($B2528,5,4),Reference!$E:$E,0),0))),$D2528,)</f>
        <v>0</v>
      </c>
      <c r="G2528" s="76">
        <f t="shared" si="220"/>
        <v>0</v>
      </c>
      <c r="H2528" s="76">
        <f t="shared" si="221"/>
        <v>0</v>
      </c>
      <c r="I2528" s="194">
        <f>IF(AND(F2528=0,G2528=0,H2528=0,_xlfn.IFNA(MATCH(LEFT($B2528,8),Reference!$G:$G,0),0)),0,
IF(AND(F2528=0,G2528=0,H2528=0,_xlfn.IFNA(MATCH(LEFT($B2528,8),Reference!$H:$H,0),0)),$D2528,
IF(AND(F2528=0,G2528=0,H2528=0,_xlfn.IFNA(MATCH(LEFT($C2528,4),Reference!$H:$H,0),0)),$D2528,
IF((AND(F2528=0,G2528=0,H2528=0,(_xlfn.IFNA(MATCH(LEFT($B2528,4),Reference!$H:$H,0),0)))),$D2528,
IF(AND(F2528=0,G2528=0,H2528=0,_xlfn.IFNA(MATCH(MID($B2528,5,4),Reference!$H:$H,0),0),LEFT($C2528,4)&lt;&gt;"8865"),$D2528,0)))))</f>
        <v>0</v>
      </c>
      <c r="J2528" s="76">
        <f t="shared" si="222"/>
        <v>31.61</v>
      </c>
      <c r="K2528" s="76">
        <f t="shared" si="223"/>
        <v>31.61</v>
      </c>
      <c r="L2528" s="76">
        <f t="shared" si="224"/>
        <v>0</v>
      </c>
      <c r="M2528" s="14" t="str">
        <f>IFERROR(IFERROR(INDEX(Reference!$C:$C,MATCH(VALUE(LEFT(B2528,(FIND("-",B2528,1)-1))),Reference!$B:$B,0)),INDEX(Reference!$C:$C,MATCH((LEFT(B2528,(FIND("-",B2528,1)-1))),Reference!$B:$B,0))),IFERROR(IF(FIND("-",B2528),"Asset Management",""),""))</f>
        <v>SBU/Information Technology</v>
      </c>
      <c r="N2528" s="14" t="str">
        <f>_xlfn.IFNA(INDEX(Reference!$M:$N,MATCH($C2528,Reference!$M:$M,0),2),"Exclude")</f>
        <v>Nonlabor</v>
      </c>
      <c r="O2528" s="14" t="str">
        <f>VLOOKUP(X2528,'Department Detail'!$A$2:$F$5748,5,FALSE)</f>
        <v>Line &amp; Meter Operations</v>
      </c>
      <c r="W2528" s="26"/>
      <c r="X2528" t="s">
        <v>1153</v>
      </c>
    </row>
    <row r="2529" spans="2:24" ht="15" thickBot="1" x14ac:dyDescent="0.35">
      <c r="B2529" s="57" t="s">
        <v>1152</v>
      </c>
      <c r="C2529" s="57" t="s">
        <v>253</v>
      </c>
      <c r="D2529" s="193">
        <v>44201.65</v>
      </c>
      <c r="F2529" s="76">
        <f>IF(AND(LEFT($C2529,4)&lt;&gt;"8310")*OR(_xlfn.IFNA(MATCH(LEFT($B2529,8),Reference!$E:$E,0),0),(_xlfn.IFNA(MATCH(MID($B2529,5,4),Reference!$E:$E,0),0))),$D2529,)</f>
        <v>0</v>
      </c>
      <c r="G2529" s="76">
        <f t="shared" si="220"/>
        <v>0</v>
      </c>
      <c r="H2529" s="76">
        <f t="shared" si="221"/>
        <v>0</v>
      </c>
      <c r="I2529" s="194">
        <f>IF(AND(F2529=0,G2529=0,H2529=0,_xlfn.IFNA(MATCH(LEFT($B2529,8),Reference!$G:$G,0),0)),0,
IF(AND(F2529=0,G2529=0,H2529=0,_xlfn.IFNA(MATCH(LEFT($B2529,8),Reference!$H:$H,0),0)),$D2529,
IF(AND(F2529=0,G2529=0,H2529=0,_xlfn.IFNA(MATCH(LEFT($C2529,4),Reference!$H:$H,0),0)),$D2529,
IF((AND(F2529=0,G2529=0,H2529=0,(_xlfn.IFNA(MATCH(LEFT($B2529,4),Reference!$H:$H,0),0)))),$D2529,
IF(AND(F2529=0,G2529=0,H2529=0,_xlfn.IFNA(MATCH(MID($B2529,5,4),Reference!$H:$H,0),0),LEFT($C2529,4)&lt;&gt;"8865"),$D2529,0)))))</f>
        <v>0</v>
      </c>
      <c r="J2529" s="76">
        <f t="shared" si="222"/>
        <v>44201.65</v>
      </c>
      <c r="K2529" s="76">
        <f t="shared" si="223"/>
        <v>44201.65</v>
      </c>
      <c r="L2529" s="76">
        <f t="shared" si="224"/>
        <v>0</v>
      </c>
      <c r="M2529" s="14" t="str">
        <f>IFERROR(IFERROR(INDEX(Reference!$C:$C,MATCH(VALUE(LEFT(B2529,(FIND("-",B2529,1)-1))),Reference!$B:$B,0)),INDEX(Reference!$C:$C,MATCH((LEFT(B2529,(FIND("-",B2529,1)-1))),Reference!$B:$B,0))),IFERROR(IF(FIND("-",B2529),"Asset Management",""),""))</f>
        <v>SBU/Information Technology</v>
      </c>
      <c r="N2529" s="14" t="str">
        <f>_xlfn.IFNA(INDEX(Reference!$M:$N,MATCH($C2529,Reference!$M:$M,0),2),"Exclude")</f>
        <v>Nonlabor</v>
      </c>
      <c r="O2529" s="14" t="str">
        <f>VLOOKUP(X2529,'Department Detail'!$A$2:$F$5748,5,FALSE)</f>
        <v>Line &amp; Meter Operations</v>
      </c>
      <c r="W2529" s="26"/>
      <c r="X2529" t="s">
        <v>1153</v>
      </c>
    </row>
    <row r="2530" spans="2:24" ht="15" thickBot="1" x14ac:dyDescent="0.35">
      <c r="B2530" s="57" t="s">
        <v>1154</v>
      </c>
      <c r="C2530" s="57" t="s">
        <v>258</v>
      </c>
      <c r="D2530" s="193">
        <v>2584.6999999999998</v>
      </c>
      <c r="F2530" s="76">
        <f>IF(AND(LEFT($C2530,4)&lt;&gt;"8310")*OR(_xlfn.IFNA(MATCH(LEFT($B2530,8),Reference!$E:$E,0),0),(_xlfn.IFNA(MATCH(MID($B2530,5,4),Reference!$E:$E,0),0))),$D2530,)</f>
        <v>0</v>
      </c>
      <c r="G2530" s="76">
        <f t="shared" si="220"/>
        <v>0</v>
      </c>
      <c r="H2530" s="76">
        <f t="shared" si="221"/>
        <v>0</v>
      </c>
      <c r="I2530" s="194">
        <f>IF(AND(F2530=0,G2530=0,H2530=0,_xlfn.IFNA(MATCH(LEFT($B2530,8),Reference!$G:$G,0),0)),0,
IF(AND(F2530=0,G2530=0,H2530=0,_xlfn.IFNA(MATCH(LEFT($B2530,8),Reference!$H:$H,0),0)),$D2530,
IF(AND(F2530=0,G2530=0,H2530=0,_xlfn.IFNA(MATCH(LEFT($C2530,4),Reference!$H:$H,0),0)),$D2530,
IF((AND(F2530=0,G2530=0,H2530=0,(_xlfn.IFNA(MATCH(LEFT($B2530,4),Reference!$H:$H,0),0)))),$D2530,
IF(AND(F2530=0,G2530=0,H2530=0,_xlfn.IFNA(MATCH(MID($B2530,5,4),Reference!$H:$H,0),0),LEFT($C2530,4)&lt;&gt;"8865"),$D2530,0)))))</f>
        <v>0</v>
      </c>
      <c r="J2530" s="76">
        <f t="shared" si="222"/>
        <v>2584.6999999999998</v>
      </c>
      <c r="K2530" s="76">
        <f t="shared" si="223"/>
        <v>2584.6999999999998</v>
      </c>
      <c r="L2530" s="76">
        <f t="shared" si="224"/>
        <v>0</v>
      </c>
      <c r="M2530" s="14" t="str">
        <f>IFERROR(IFERROR(INDEX(Reference!$C:$C,MATCH(VALUE(LEFT(B2530,(FIND("-",B2530,1)-1))),Reference!$B:$B,0)),INDEX(Reference!$C:$C,MATCH((LEFT(B2530,(FIND("-",B2530,1)-1))),Reference!$B:$B,0))),IFERROR(IF(FIND("-",B2530),"Asset Management",""),""))</f>
        <v>Asset Management</v>
      </c>
      <c r="N2530" s="14" t="str">
        <f>_xlfn.IFNA(INDEX(Reference!$M:$N,MATCH($C2530,Reference!$M:$M,0),2),"Exclude")</f>
        <v>Nonlabor</v>
      </c>
      <c r="O2530" s="14" t="str">
        <f>VLOOKUP(X2530,'Department Detail'!$A$2:$F$5748,5,FALSE)</f>
        <v>T&amp;D Engineering</v>
      </c>
      <c r="W2530" s="26"/>
      <c r="X2530" t="s">
        <v>1155</v>
      </c>
    </row>
    <row r="2531" spans="2:24" ht="15" thickBot="1" x14ac:dyDescent="0.35">
      <c r="B2531" s="57" t="s">
        <v>1156</v>
      </c>
      <c r="C2531" s="57" t="s">
        <v>186</v>
      </c>
      <c r="D2531" s="193">
        <v>275.7</v>
      </c>
      <c r="F2531" s="76">
        <f>IF(AND(LEFT($C2531,4)&lt;&gt;"8310")*OR(_xlfn.IFNA(MATCH(LEFT($B2531,8),Reference!$E:$E,0),0),(_xlfn.IFNA(MATCH(MID($B2531,5,4),Reference!$E:$E,0),0))),$D2531,)</f>
        <v>0</v>
      </c>
      <c r="G2531" s="76">
        <f t="shared" si="220"/>
        <v>0</v>
      </c>
      <c r="H2531" s="76">
        <f t="shared" si="221"/>
        <v>0</v>
      </c>
      <c r="I2531" s="194">
        <f>IF(AND(F2531=0,G2531=0,H2531=0,_xlfn.IFNA(MATCH(LEFT($B2531,8),Reference!$G:$G,0),0)),0,
IF(AND(F2531=0,G2531=0,H2531=0,_xlfn.IFNA(MATCH(LEFT($B2531,8),Reference!$H:$H,0),0)),$D2531,
IF(AND(F2531=0,G2531=0,H2531=0,_xlfn.IFNA(MATCH(LEFT($C2531,4),Reference!$H:$H,0),0)),$D2531,
IF((AND(F2531=0,G2531=0,H2531=0,(_xlfn.IFNA(MATCH(LEFT($B2531,4),Reference!$H:$H,0),0)))),$D2531,
IF(AND(F2531=0,G2531=0,H2531=0,_xlfn.IFNA(MATCH(MID($B2531,5,4),Reference!$H:$H,0),0),LEFT($C2531,4)&lt;&gt;"8865"),$D2531,0)))))</f>
        <v>0</v>
      </c>
      <c r="J2531" s="76">
        <f t="shared" si="222"/>
        <v>275.7</v>
      </c>
      <c r="K2531" s="76">
        <f t="shared" si="223"/>
        <v>275.7</v>
      </c>
      <c r="L2531" s="76">
        <f t="shared" si="224"/>
        <v>0</v>
      </c>
      <c r="M2531" s="14" t="str">
        <f>IFERROR(IFERROR(INDEX(Reference!$C:$C,MATCH(VALUE(LEFT(B2531,(FIND("-",B2531,1)-1))),Reference!$B:$B,0)),INDEX(Reference!$C:$C,MATCH((LEFT(B2531,(FIND("-",B2531,1)-1))),Reference!$B:$B,0))),IFERROR(IF(FIND("-",B2531),"Asset Management",""),""))</f>
        <v>Asset Management</v>
      </c>
      <c r="N2531" s="14" t="str">
        <f>_xlfn.IFNA(INDEX(Reference!$M:$N,MATCH($C2531,Reference!$M:$M,0),2),"Exclude")</f>
        <v>Union Labor</v>
      </c>
      <c r="O2531" s="14" t="str">
        <f>VLOOKUP(X2531,'Department Detail'!$A$2:$F$5748,5,FALSE)</f>
        <v>Line &amp; Meter Operations</v>
      </c>
      <c r="W2531" s="26"/>
      <c r="X2531" t="s">
        <v>1157</v>
      </c>
    </row>
    <row r="2532" spans="2:24" ht="15" thickBot="1" x14ac:dyDescent="0.35">
      <c r="B2532" s="57" t="s">
        <v>1156</v>
      </c>
      <c r="C2532" s="57" t="s">
        <v>191</v>
      </c>
      <c r="D2532" s="193">
        <v>172.32</v>
      </c>
      <c r="F2532" s="76">
        <f>IF(AND(LEFT($C2532,4)&lt;&gt;"8310")*OR(_xlfn.IFNA(MATCH(LEFT($B2532,8),Reference!$E:$E,0),0),(_xlfn.IFNA(MATCH(MID($B2532,5,4),Reference!$E:$E,0),0))),$D2532,)</f>
        <v>0</v>
      </c>
      <c r="G2532" s="76">
        <f t="shared" si="220"/>
        <v>0</v>
      </c>
      <c r="H2532" s="76">
        <f t="shared" si="221"/>
        <v>0</v>
      </c>
      <c r="I2532" s="194">
        <f>IF(AND(F2532=0,G2532=0,H2532=0,_xlfn.IFNA(MATCH(LEFT($B2532,8),Reference!$G:$G,0),0)),0,
IF(AND(F2532=0,G2532=0,H2532=0,_xlfn.IFNA(MATCH(LEFT($B2532,8),Reference!$H:$H,0),0)),$D2532,
IF(AND(F2532=0,G2532=0,H2532=0,_xlfn.IFNA(MATCH(LEFT($C2532,4),Reference!$H:$H,0),0)),$D2532,
IF((AND(F2532=0,G2532=0,H2532=0,(_xlfn.IFNA(MATCH(LEFT($B2532,4),Reference!$H:$H,0),0)))),$D2532,
IF(AND(F2532=0,G2532=0,H2532=0,_xlfn.IFNA(MATCH(MID($B2532,5,4),Reference!$H:$H,0),0),LEFT($C2532,4)&lt;&gt;"8865"),$D2532,0)))))</f>
        <v>0</v>
      </c>
      <c r="J2532" s="76">
        <f t="shared" si="222"/>
        <v>172.32</v>
      </c>
      <c r="K2532" s="76">
        <f t="shared" si="223"/>
        <v>172.32</v>
      </c>
      <c r="L2532" s="76">
        <f t="shared" si="224"/>
        <v>0</v>
      </c>
      <c r="M2532" s="14" t="str">
        <f>IFERROR(IFERROR(INDEX(Reference!$C:$C,MATCH(VALUE(LEFT(B2532,(FIND("-",B2532,1)-1))),Reference!$B:$B,0)),INDEX(Reference!$C:$C,MATCH((LEFT(B2532,(FIND("-",B2532,1)-1))),Reference!$B:$B,0))),IFERROR(IF(FIND("-",B2532),"Asset Management",""),""))</f>
        <v>Asset Management</v>
      </c>
      <c r="N2532" s="14" t="str">
        <f>_xlfn.IFNA(INDEX(Reference!$M:$N,MATCH($C2532,Reference!$M:$M,0),2),"Exclude")</f>
        <v>Union Labor</v>
      </c>
      <c r="O2532" s="14" t="str">
        <f>VLOOKUP(X2532,'Department Detail'!$A$2:$F$5748,5,FALSE)</f>
        <v>Line &amp; Meter Operations</v>
      </c>
      <c r="W2532" s="26"/>
      <c r="X2532" t="s">
        <v>1157</v>
      </c>
    </row>
    <row r="2533" spans="2:24" ht="15" thickBot="1" x14ac:dyDescent="0.35">
      <c r="B2533" s="57" t="s">
        <v>1158</v>
      </c>
      <c r="C2533" s="57" t="s">
        <v>186</v>
      </c>
      <c r="D2533" s="193">
        <v>183.8</v>
      </c>
      <c r="F2533" s="76">
        <f>IF(AND(LEFT($C2533,4)&lt;&gt;"8310")*OR(_xlfn.IFNA(MATCH(LEFT($B2533,8),Reference!$E:$E,0),0),(_xlfn.IFNA(MATCH(MID($B2533,5,4),Reference!$E:$E,0),0))),$D2533,)</f>
        <v>0</v>
      </c>
      <c r="G2533" s="76">
        <f t="shared" si="220"/>
        <v>0</v>
      </c>
      <c r="H2533" s="76">
        <f t="shared" si="221"/>
        <v>0</v>
      </c>
      <c r="I2533" s="194">
        <f>IF(AND(F2533=0,G2533=0,H2533=0,_xlfn.IFNA(MATCH(LEFT($B2533,8),Reference!$G:$G,0),0)),0,
IF(AND(F2533=0,G2533=0,H2533=0,_xlfn.IFNA(MATCH(LEFT($B2533,8),Reference!$H:$H,0),0)),$D2533,
IF(AND(F2533=0,G2533=0,H2533=0,_xlfn.IFNA(MATCH(LEFT($C2533,4),Reference!$H:$H,0),0)),$D2533,
IF((AND(F2533=0,G2533=0,H2533=0,(_xlfn.IFNA(MATCH(LEFT($B2533,4),Reference!$H:$H,0),0)))),$D2533,
IF(AND(F2533=0,G2533=0,H2533=0,_xlfn.IFNA(MATCH(MID($B2533,5,4),Reference!$H:$H,0),0),LEFT($C2533,4)&lt;&gt;"8865"),$D2533,0)))))</f>
        <v>0</v>
      </c>
      <c r="J2533" s="76">
        <f t="shared" si="222"/>
        <v>183.8</v>
      </c>
      <c r="K2533" s="76">
        <f t="shared" si="223"/>
        <v>183.8</v>
      </c>
      <c r="L2533" s="76">
        <f t="shared" si="224"/>
        <v>0</v>
      </c>
      <c r="M2533" s="14" t="str">
        <f>IFERROR(IFERROR(INDEX(Reference!$C:$C,MATCH(VALUE(LEFT(B2533,(FIND("-",B2533,1)-1))),Reference!$B:$B,0)),INDEX(Reference!$C:$C,MATCH((LEFT(B2533,(FIND("-",B2533,1)-1))),Reference!$B:$B,0))),IFERROR(IF(FIND("-",B2533),"Asset Management",""),""))</f>
        <v>Asset Management</v>
      </c>
      <c r="N2533" s="14" t="str">
        <f>_xlfn.IFNA(INDEX(Reference!$M:$N,MATCH($C2533,Reference!$M:$M,0),2),"Exclude")</f>
        <v>Union Labor</v>
      </c>
      <c r="O2533" s="14" t="str">
        <f>VLOOKUP(X2533,'Department Detail'!$A$2:$F$5748,5,FALSE)</f>
        <v>Line &amp; Meter Operations</v>
      </c>
      <c r="W2533" s="26"/>
      <c r="X2533" t="s">
        <v>1159</v>
      </c>
    </row>
    <row r="2534" spans="2:24" ht="15" thickBot="1" x14ac:dyDescent="0.35">
      <c r="B2534" s="57" t="s">
        <v>1158</v>
      </c>
      <c r="C2534" s="57" t="s">
        <v>191</v>
      </c>
      <c r="D2534" s="193">
        <v>68.930000000000007</v>
      </c>
      <c r="F2534" s="76">
        <f>IF(AND(LEFT($C2534,4)&lt;&gt;"8310")*OR(_xlfn.IFNA(MATCH(LEFT($B2534,8),Reference!$E:$E,0),0),(_xlfn.IFNA(MATCH(MID($B2534,5,4),Reference!$E:$E,0),0))),$D2534,)</f>
        <v>0</v>
      </c>
      <c r="G2534" s="76">
        <f t="shared" si="220"/>
        <v>0</v>
      </c>
      <c r="H2534" s="76">
        <f t="shared" si="221"/>
        <v>0</v>
      </c>
      <c r="I2534" s="194">
        <f>IF(AND(F2534=0,G2534=0,H2534=0,_xlfn.IFNA(MATCH(LEFT($B2534,8),Reference!$G:$G,0),0)),0,
IF(AND(F2534=0,G2534=0,H2534=0,_xlfn.IFNA(MATCH(LEFT($B2534,8),Reference!$H:$H,0),0)),$D2534,
IF(AND(F2534=0,G2534=0,H2534=0,_xlfn.IFNA(MATCH(LEFT($C2534,4),Reference!$H:$H,0),0)),$D2534,
IF((AND(F2534=0,G2534=0,H2534=0,(_xlfn.IFNA(MATCH(LEFT($B2534,4),Reference!$H:$H,0),0)))),$D2534,
IF(AND(F2534=0,G2534=0,H2534=0,_xlfn.IFNA(MATCH(MID($B2534,5,4),Reference!$H:$H,0),0),LEFT($C2534,4)&lt;&gt;"8865"),$D2534,0)))))</f>
        <v>0</v>
      </c>
      <c r="J2534" s="76">
        <f t="shared" si="222"/>
        <v>68.930000000000007</v>
      </c>
      <c r="K2534" s="76">
        <f t="shared" si="223"/>
        <v>68.930000000000007</v>
      </c>
      <c r="L2534" s="76">
        <f t="shared" si="224"/>
        <v>0</v>
      </c>
      <c r="M2534" s="14" t="str">
        <f>IFERROR(IFERROR(INDEX(Reference!$C:$C,MATCH(VALUE(LEFT(B2534,(FIND("-",B2534,1)-1))),Reference!$B:$B,0)),INDEX(Reference!$C:$C,MATCH((LEFT(B2534,(FIND("-",B2534,1)-1))),Reference!$B:$B,0))),IFERROR(IF(FIND("-",B2534),"Asset Management",""),""))</f>
        <v>Asset Management</v>
      </c>
      <c r="N2534" s="14" t="str">
        <f>_xlfn.IFNA(INDEX(Reference!$M:$N,MATCH($C2534,Reference!$M:$M,0),2),"Exclude")</f>
        <v>Union Labor</v>
      </c>
      <c r="O2534" s="14" t="str">
        <f>VLOOKUP(X2534,'Department Detail'!$A$2:$F$5229,5,FALSE)</f>
        <v>T&amp;D Engineering</v>
      </c>
      <c r="W2534" s="26"/>
      <c r="X2534" t="s">
        <v>755</v>
      </c>
    </row>
    <row r="2535" spans="2:24" ht="15" thickBot="1" x14ac:dyDescent="0.35">
      <c r="B2535" s="57" t="s">
        <v>1160</v>
      </c>
      <c r="C2535" s="57" t="s">
        <v>182</v>
      </c>
      <c r="D2535" s="193">
        <v>2025.51</v>
      </c>
      <c r="F2535" s="76">
        <f>IF(AND(LEFT($C2535,4)&lt;&gt;"8310")*OR(_xlfn.IFNA(MATCH(LEFT($B2535,8),Reference!$E:$E,0),0),(_xlfn.IFNA(MATCH(MID($B2535,5,4),Reference!$E:$E,0),0))),$D2535,)</f>
        <v>0</v>
      </c>
      <c r="G2535" s="76">
        <f t="shared" si="220"/>
        <v>0</v>
      </c>
      <c r="H2535" s="76">
        <f t="shared" si="221"/>
        <v>0</v>
      </c>
      <c r="I2535" s="194">
        <f>IF(AND(F2535=0,G2535=0,H2535=0,_xlfn.IFNA(MATCH(LEFT($B2535,8),Reference!$G:$G,0),0)),0,
IF(AND(F2535=0,G2535=0,H2535=0,_xlfn.IFNA(MATCH(LEFT($B2535,8),Reference!$H:$H,0),0)),$D2535,
IF(AND(F2535=0,G2535=0,H2535=0,_xlfn.IFNA(MATCH(LEFT($C2535,4),Reference!$H:$H,0),0)),$D2535,
IF((AND(F2535=0,G2535=0,H2535=0,(_xlfn.IFNA(MATCH(LEFT($B2535,4),Reference!$H:$H,0),0)))),$D2535,
IF(AND(F2535=0,G2535=0,H2535=0,_xlfn.IFNA(MATCH(MID($B2535,5,4),Reference!$H:$H,0),0),LEFT($C2535,4)&lt;&gt;"8865"),$D2535,0)))))</f>
        <v>0</v>
      </c>
      <c r="J2535" s="76">
        <f t="shared" si="222"/>
        <v>2025.51</v>
      </c>
      <c r="K2535" s="76">
        <f t="shared" si="223"/>
        <v>2025.51</v>
      </c>
      <c r="L2535" s="76">
        <f t="shared" si="224"/>
        <v>0</v>
      </c>
      <c r="M2535" s="14" t="str">
        <f>IFERROR(IFERROR(INDEX(Reference!$C:$C,MATCH(VALUE(LEFT(B2535,(FIND("-",B2535,1)-1))),Reference!$B:$B,0)),INDEX(Reference!$C:$C,MATCH((LEFT(B2535,(FIND("-",B2535,1)-1))),Reference!$B:$B,0))),IFERROR(IF(FIND("-",B2535),"Asset Management",""),""))</f>
        <v>Asset Management</v>
      </c>
      <c r="N2535" s="14" t="str">
        <f>_xlfn.IFNA(INDEX(Reference!$M:$N,MATCH($C2535,Reference!$M:$M,0),2),"Exclude")</f>
        <v>Nonlabor</v>
      </c>
      <c r="O2535" s="14" t="str">
        <f>VLOOKUP(X2535,'Department Detail'!$A$2:$F$5748,5,FALSE)</f>
        <v>T&amp;D Planning</v>
      </c>
      <c r="W2535" s="26"/>
      <c r="X2535" t="s">
        <v>1161</v>
      </c>
    </row>
    <row r="2536" spans="2:24" ht="15" thickBot="1" x14ac:dyDescent="0.35">
      <c r="B2536" s="57" t="s">
        <v>1162</v>
      </c>
      <c r="C2536" s="57" t="s">
        <v>192</v>
      </c>
      <c r="D2536" s="193">
        <v>12711.569999999998</v>
      </c>
      <c r="F2536" s="76">
        <f>IF(AND(LEFT($C2536,4)&lt;&gt;"8310")*OR(_xlfn.IFNA(MATCH(LEFT($B2536,8),Reference!$E:$E,0),0),(_xlfn.IFNA(MATCH(MID($B2536,5,4),Reference!$E:$E,0),0))),$D2536,)</f>
        <v>0</v>
      </c>
      <c r="G2536" s="76">
        <f t="shared" si="220"/>
        <v>0</v>
      </c>
      <c r="H2536" s="76">
        <f t="shared" si="221"/>
        <v>0</v>
      </c>
      <c r="I2536" s="194">
        <f>IF(AND(F2536=0,G2536=0,H2536=0,_xlfn.IFNA(MATCH(LEFT($B2536,8),Reference!$G:$G,0),0)),0,
IF(AND(F2536=0,G2536=0,H2536=0,_xlfn.IFNA(MATCH(LEFT($B2536,8),Reference!$H:$H,0),0)),$D2536,
IF(AND(F2536=0,G2536=0,H2536=0,_xlfn.IFNA(MATCH(LEFT($C2536,4),Reference!$H:$H,0),0)),$D2536,
IF((AND(F2536=0,G2536=0,H2536=0,(_xlfn.IFNA(MATCH(LEFT($B2536,4),Reference!$H:$H,0),0)))),$D2536,
IF(AND(F2536=0,G2536=0,H2536=0,_xlfn.IFNA(MATCH(MID($B2536,5,4),Reference!$H:$H,0),0),LEFT($C2536,4)&lt;&gt;"8865"),$D2536,0)))))</f>
        <v>12711.569999999998</v>
      </c>
      <c r="J2536" s="76">
        <f t="shared" si="222"/>
        <v>0</v>
      </c>
      <c r="K2536" s="76">
        <f t="shared" si="223"/>
        <v>12711.569999999998</v>
      </c>
      <c r="L2536" s="76">
        <f t="shared" si="224"/>
        <v>0</v>
      </c>
      <c r="M2536" s="14" t="str">
        <f>IFERROR(IFERROR(INDEX(Reference!$C:$C,MATCH(VALUE(LEFT(B2536,(FIND("-",B2536,1)-1))),Reference!$B:$B,0)),INDEX(Reference!$C:$C,MATCH((LEFT(B2536,(FIND("-",B2536,1)-1))),Reference!$B:$B,0))),IFERROR(IF(FIND("-",B2536),"Asset Management",""),""))</f>
        <v>SBU/Legal</v>
      </c>
      <c r="N2536" s="14" t="str">
        <f>_xlfn.IFNA(INDEX(Reference!$M:$N,MATCH($C2536,Reference!$M:$M,0),2),"Exclude")</f>
        <v>Exclude</v>
      </c>
      <c r="O2536" s="14" t="str">
        <f>VLOOKUP(X2536,'Department Detail'!$A$2:$F$5748,5,FALSE)</f>
        <v>T&amp;D Planning</v>
      </c>
      <c r="W2536" s="26"/>
      <c r="X2536" t="s">
        <v>1161</v>
      </c>
    </row>
    <row r="2537" spans="2:24" ht="15" thickBot="1" x14ac:dyDescent="0.35">
      <c r="B2537" s="57" t="s">
        <v>1162</v>
      </c>
      <c r="C2537" s="57" t="s">
        <v>185</v>
      </c>
      <c r="D2537" s="193">
        <v>277918.54000000004</v>
      </c>
      <c r="F2537" s="76">
        <f>IF(AND(LEFT($C2537,4)&lt;&gt;"8310")*OR(_xlfn.IFNA(MATCH(LEFT($B2537,8),Reference!$E:$E,0),0),(_xlfn.IFNA(MATCH(MID($B2537,5,4),Reference!$E:$E,0),0))),$D2537,)</f>
        <v>0</v>
      </c>
      <c r="G2537" s="76">
        <f t="shared" si="220"/>
        <v>0</v>
      </c>
      <c r="H2537" s="76">
        <f t="shared" si="221"/>
        <v>0</v>
      </c>
      <c r="I2537" s="194">
        <f>IF(AND(F2537=0,G2537=0,H2537=0,_xlfn.IFNA(MATCH(LEFT($B2537,8),Reference!$G:$G,0),0)),0,
IF(AND(F2537=0,G2537=0,H2537=0,_xlfn.IFNA(MATCH(LEFT($B2537,8),Reference!$H:$H,0),0)),$D2537,
IF(AND(F2537=0,G2537=0,H2537=0,_xlfn.IFNA(MATCH(LEFT($C2537,4),Reference!$H:$H,0),0)),$D2537,
IF((AND(F2537=0,G2537=0,H2537=0,(_xlfn.IFNA(MATCH(LEFT($B2537,4),Reference!$H:$H,0),0)))),$D2537,
IF(AND(F2537=0,G2537=0,H2537=0,_xlfn.IFNA(MATCH(MID($B2537,5,4),Reference!$H:$H,0),0),LEFT($C2537,4)&lt;&gt;"8865"),$D2537,0)))))</f>
        <v>277918.54000000004</v>
      </c>
      <c r="J2537" s="76">
        <f t="shared" si="222"/>
        <v>0</v>
      </c>
      <c r="K2537" s="76">
        <f t="shared" si="223"/>
        <v>277918.54000000004</v>
      </c>
      <c r="L2537" s="76">
        <f t="shared" si="224"/>
        <v>0</v>
      </c>
      <c r="M2537" s="14" t="str">
        <f>IFERROR(IFERROR(INDEX(Reference!$C:$C,MATCH(VALUE(LEFT(B2537,(FIND("-",B2537,1)-1))),Reference!$B:$B,0)),INDEX(Reference!$C:$C,MATCH((LEFT(B2537,(FIND("-",B2537,1)-1))),Reference!$B:$B,0))),IFERROR(IF(FIND("-",B2537),"Asset Management",""),""))</f>
        <v>SBU/Legal</v>
      </c>
      <c r="N2537" s="14" t="str">
        <f>_xlfn.IFNA(INDEX(Reference!$M:$N,MATCH($C2537,Reference!$M:$M,0),2),"Exclude")</f>
        <v>NonUnion Labor</v>
      </c>
      <c r="O2537" s="14" t="str">
        <f>VLOOKUP(X2537,'Department Detail'!$A$2:$F$5748,5,FALSE)</f>
        <v>Transmission Development</v>
      </c>
      <c r="W2537" s="26"/>
      <c r="X2537" t="s">
        <v>1163</v>
      </c>
    </row>
    <row r="2538" spans="2:24" ht="15" thickBot="1" x14ac:dyDescent="0.35">
      <c r="B2538" s="57" t="s">
        <v>1162</v>
      </c>
      <c r="C2538" s="57" t="s">
        <v>201</v>
      </c>
      <c r="D2538" s="193">
        <v>120</v>
      </c>
      <c r="F2538" s="76">
        <f>IF(AND(LEFT($C2538,4)&lt;&gt;"8310")*OR(_xlfn.IFNA(MATCH(LEFT($B2538,8),Reference!$E:$E,0),0),(_xlfn.IFNA(MATCH(MID($B2538,5,4),Reference!$E:$E,0),0))),$D2538,)</f>
        <v>0</v>
      </c>
      <c r="G2538" s="76">
        <f t="shared" si="220"/>
        <v>0</v>
      </c>
      <c r="H2538" s="76">
        <f t="shared" si="221"/>
        <v>0</v>
      </c>
      <c r="I2538" s="194">
        <f>IF(AND(F2538=0,G2538=0,H2538=0,_xlfn.IFNA(MATCH(LEFT($B2538,8),Reference!$G:$G,0),0)),0,
IF(AND(F2538=0,G2538=0,H2538=0,_xlfn.IFNA(MATCH(LEFT($B2538,8),Reference!$H:$H,0),0)),$D2538,
IF(AND(F2538=0,G2538=0,H2538=0,_xlfn.IFNA(MATCH(LEFT($C2538,4),Reference!$H:$H,0),0)),$D2538,
IF((AND(F2538=0,G2538=0,H2538=0,(_xlfn.IFNA(MATCH(LEFT($B2538,4),Reference!$H:$H,0),0)))),$D2538,
IF(AND(F2538=0,G2538=0,H2538=0,_xlfn.IFNA(MATCH(MID($B2538,5,4),Reference!$H:$H,0),0),LEFT($C2538,4)&lt;&gt;"8865"),$D2538,0)))))</f>
        <v>120</v>
      </c>
      <c r="J2538" s="76">
        <f t="shared" si="222"/>
        <v>0</v>
      </c>
      <c r="K2538" s="76">
        <f t="shared" si="223"/>
        <v>120</v>
      </c>
      <c r="L2538" s="76">
        <f t="shared" si="224"/>
        <v>0</v>
      </c>
      <c r="M2538" s="14" t="str">
        <f>IFERROR(IFERROR(INDEX(Reference!$C:$C,MATCH(VALUE(LEFT(B2538,(FIND("-",B2538,1)-1))),Reference!$B:$B,0)),INDEX(Reference!$C:$C,MATCH((LEFT(B2538,(FIND("-",B2538,1)-1))),Reference!$B:$B,0))),IFERROR(IF(FIND("-",B2538),"Asset Management",""),""))</f>
        <v>SBU/Legal</v>
      </c>
      <c r="N2538" s="14" t="str">
        <f>_xlfn.IFNA(INDEX(Reference!$M:$N,MATCH($C2538,Reference!$M:$M,0),2),"Exclude")</f>
        <v>Nonlabor</v>
      </c>
      <c r="O2538" s="14" t="str">
        <f>VLOOKUP(X2538,'Department Detail'!$A$2:$F$5748,5,FALSE)</f>
        <v>Line &amp; Meter Operations</v>
      </c>
      <c r="W2538" s="26"/>
      <c r="X2538" t="s">
        <v>1164</v>
      </c>
    </row>
    <row r="2539" spans="2:24" ht="15" thickBot="1" x14ac:dyDescent="0.35">
      <c r="B2539" s="57" t="s">
        <v>1162</v>
      </c>
      <c r="C2539" s="57" t="s">
        <v>202</v>
      </c>
      <c r="D2539" s="193">
        <v>159.12</v>
      </c>
      <c r="F2539" s="76">
        <f>IF(AND(LEFT($C2539,4)&lt;&gt;"8310")*OR(_xlfn.IFNA(MATCH(LEFT($B2539,8),Reference!$E:$E,0),0),(_xlfn.IFNA(MATCH(MID($B2539,5,4),Reference!$E:$E,0),0))),$D2539,)</f>
        <v>0</v>
      </c>
      <c r="G2539" s="76">
        <f t="shared" si="220"/>
        <v>0</v>
      </c>
      <c r="H2539" s="76">
        <f t="shared" si="221"/>
        <v>0</v>
      </c>
      <c r="I2539" s="194">
        <f>IF(AND(F2539=0,G2539=0,H2539=0,_xlfn.IFNA(MATCH(LEFT($B2539,8),Reference!$G:$G,0),0)),0,
IF(AND(F2539=0,G2539=0,H2539=0,_xlfn.IFNA(MATCH(LEFT($B2539,8),Reference!$H:$H,0),0)),$D2539,
IF(AND(F2539=0,G2539=0,H2539=0,_xlfn.IFNA(MATCH(LEFT($C2539,4),Reference!$H:$H,0),0)),$D2539,
IF((AND(F2539=0,G2539=0,H2539=0,(_xlfn.IFNA(MATCH(LEFT($B2539,4),Reference!$H:$H,0),0)))),$D2539,
IF(AND(F2539=0,G2539=0,H2539=0,_xlfn.IFNA(MATCH(MID($B2539,5,4),Reference!$H:$H,0),0),LEFT($C2539,4)&lt;&gt;"8865"),$D2539,0)))))</f>
        <v>159.12</v>
      </c>
      <c r="J2539" s="76">
        <f t="shared" si="222"/>
        <v>0</v>
      </c>
      <c r="K2539" s="76">
        <f t="shared" si="223"/>
        <v>159.12</v>
      </c>
      <c r="L2539" s="76">
        <f t="shared" si="224"/>
        <v>0</v>
      </c>
      <c r="M2539" s="14" t="str">
        <f>IFERROR(IFERROR(INDEX(Reference!$C:$C,MATCH(VALUE(LEFT(B2539,(FIND("-",B2539,1)-1))),Reference!$B:$B,0)),INDEX(Reference!$C:$C,MATCH((LEFT(B2539,(FIND("-",B2539,1)-1))),Reference!$B:$B,0))),IFERROR(IF(FIND("-",B2539),"Asset Management",""),""))</f>
        <v>SBU/Legal</v>
      </c>
      <c r="N2539" s="14" t="str">
        <f>_xlfn.IFNA(INDEX(Reference!$M:$N,MATCH($C2539,Reference!$M:$M,0),2),"Exclude")</f>
        <v>Nonlabor</v>
      </c>
      <c r="O2539" s="14" t="str">
        <f>VLOOKUP(X2539,'Department Detail'!$A$2:$F$5748,5,FALSE)</f>
        <v>Line &amp; Meter Operations</v>
      </c>
      <c r="W2539" s="26"/>
      <c r="X2539" t="s">
        <v>1164</v>
      </c>
    </row>
    <row r="2540" spans="2:24" ht="15" thickBot="1" x14ac:dyDescent="0.35">
      <c r="B2540" s="57" t="s">
        <v>1162</v>
      </c>
      <c r="C2540" s="57" t="s">
        <v>206</v>
      </c>
      <c r="D2540" s="193">
        <v>121.96</v>
      </c>
      <c r="F2540" s="76">
        <f>IF(AND(LEFT($C2540,4)&lt;&gt;"8310")*OR(_xlfn.IFNA(MATCH(LEFT($B2540,8),Reference!$E:$E,0),0),(_xlfn.IFNA(MATCH(MID($B2540,5,4),Reference!$E:$E,0),0))),$D2540,)</f>
        <v>0</v>
      </c>
      <c r="G2540" s="76">
        <f t="shared" si="220"/>
        <v>0</v>
      </c>
      <c r="H2540" s="76">
        <f t="shared" si="221"/>
        <v>0</v>
      </c>
      <c r="I2540" s="194">
        <f>IF(AND(F2540=0,G2540=0,H2540=0,_xlfn.IFNA(MATCH(LEFT($B2540,8),Reference!$G:$G,0),0)),0,
IF(AND(F2540=0,G2540=0,H2540=0,_xlfn.IFNA(MATCH(LEFT($B2540,8),Reference!$H:$H,0),0)),$D2540,
IF(AND(F2540=0,G2540=0,H2540=0,_xlfn.IFNA(MATCH(LEFT($C2540,4),Reference!$H:$H,0),0)),$D2540,
IF((AND(F2540=0,G2540=0,H2540=0,(_xlfn.IFNA(MATCH(LEFT($B2540,4),Reference!$H:$H,0),0)))),$D2540,
IF(AND(F2540=0,G2540=0,H2540=0,_xlfn.IFNA(MATCH(MID($B2540,5,4),Reference!$H:$H,0),0),LEFT($C2540,4)&lt;&gt;"8865"),$D2540,0)))))</f>
        <v>121.96</v>
      </c>
      <c r="J2540" s="76">
        <f t="shared" si="222"/>
        <v>0</v>
      </c>
      <c r="K2540" s="76">
        <f t="shared" si="223"/>
        <v>121.96</v>
      </c>
      <c r="L2540" s="76">
        <f t="shared" si="224"/>
        <v>0</v>
      </c>
      <c r="M2540" s="14" t="str">
        <f>IFERROR(IFERROR(INDEX(Reference!$C:$C,MATCH(VALUE(LEFT(B2540,(FIND("-",B2540,1)-1))),Reference!$B:$B,0)),INDEX(Reference!$C:$C,MATCH((LEFT(B2540,(FIND("-",B2540,1)-1))),Reference!$B:$B,0))),IFERROR(IF(FIND("-",B2540),"Asset Management",""),""))</f>
        <v>SBU/Legal</v>
      </c>
      <c r="N2540" s="14" t="str">
        <f>_xlfn.IFNA(INDEX(Reference!$M:$N,MATCH($C2540,Reference!$M:$M,0),2),"Exclude")</f>
        <v>Nonlabor</v>
      </c>
      <c r="O2540" s="14" t="str">
        <f>VLOOKUP(X2540,'Department Detail'!$A$2:$F$5748,5,FALSE)</f>
        <v>Line &amp; Meter Operations</v>
      </c>
      <c r="W2540" s="26"/>
      <c r="X2540" t="s">
        <v>1165</v>
      </c>
    </row>
    <row r="2541" spans="2:24" ht="15" thickBot="1" x14ac:dyDescent="0.35">
      <c r="B2541" s="57" t="s">
        <v>1162</v>
      </c>
      <c r="C2541" s="57" t="s">
        <v>260</v>
      </c>
      <c r="D2541" s="193">
        <v>-22.1</v>
      </c>
      <c r="F2541" s="76">
        <f>IF(AND(LEFT($C2541,4)&lt;&gt;"8310")*OR(_xlfn.IFNA(MATCH(LEFT($B2541,8),Reference!$E:$E,0),0),(_xlfn.IFNA(MATCH(MID($B2541,5,4),Reference!$E:$E,0),0))),$D2541,)</f>
        <v>0</v>
      </c>
      <c r="G2541" s="76">
        <f t="shared" si="220"/>
        <v>0</v>
      </c>
      <c r="H2541" s="76">
        <f t="shared" si="221"/>
        <v>0</v>
      </c>
      <c r="I2541" s="194">
        <f>IF(AND(F2541=0,G2541=0,H2541=0,_xlfn.IFNA(MATCH(LEFT($B2541,8),Reference!$G:$G,0),0)),0,
IF(AND(F2541=0,G2541=0,H2541=0,_xlfn.IFNA(MATCH(LEFT($B2541,8),Reference!$H:$H,0),0)),$D2541,
IF(AND(F2541=0,G2541=0,H2541=0,_xlfn.IFNA(MATCH(LEFT($C2541,4),Reference!$H:$H,0),0)),$D2541,
IF((AND(F2541=0,G2541=0,H2541=0,(_xlfn.IFNA(MATCH(LEFT($B2541,4),Reference!$H:$H,0),0)))),$D2541,
IF(AND(F2541=0,G2541=0,H2541=0,_xlfn.IFNA(MATCH(MID($B2541,5,4),Reference!$H:$H,0),0),LEFT($C2541,4)&lt;&gt;"8865"),$D2541,0)))))</f>
        <v>-22.1</v>
      </c>
      <c r="J2541" s="76">
        <f t="shared" si="222"/>
        <v>0</v>
      </c>
      <c r="K2541" s="76">
        <f t="shared" si="223"/>
        <v>-22.1</v>
      </c>
      <c r="L2541" s="76">
        <f t="shared" si="224"/>
        <v>0</v>
      </c>
      <c r="M2541" s="14" t="str">
        <f>IFERROR(IFERROR(INDEX(Reference!$C:$C,MATCH(VALUE(LEFT(B2541,(FIND("-",B2541,1)-1))),Reference!$B:$B,0)),INDEX(Reference!$C:$C,MATCH((LEFT(B2541,(FIND("-",B2541,1)-1))),Reference!$B:$B,0))),IFERROR(IF(FIND("-",B2541),"Asset Management",""),""))</f>
        <v>SBU/Legal</v>
      </c>
      <c r="N2541" s="14" t="str">
        <f>_xlfn.IFNA(INDEX(Reference!$M:$N,MATCH($C2541,Reference!$M:$M,0),2),"Exclude")</f>
        <v>Project Proceeds</v>
      </c>
      <c r="O2541" s="14" t="str">
        <f>VLOOKUP(X2541,'Department Detail'!$A$2:$F$5748,5,FALSE)</f>
        <v>Line &amp; Meter Operations</v>
      </c>
      <c r="W2541" s="26"/>
      <c r="X2541" t="s">
        <v>1165</v>
      </c>
    </row>
    <row r="2542" spans="2:24" ht="15" thickBot="1" x14ac:dyDescent="0.35">
      <c r="B2542" s="57" t="s">
        <v>1162</v>
      </c>
      <c r="C2542" s="57" t="s">
        <v>188</v>
      </c>
      <c r="D2542" s="193">
        <v>716.99</v>
      </c>
      <c r="F2542" s="76">
        <f>IF(AND(LEFT($C2542,4)&lt;&gt;"8310")*OR(_xlfn.IFNA(MATCH(LEFT($B2542,8),Reference!$E:$E,0),0),(_xlfn.IFNA(MATCH(MID($B2542,5,4),Reference!$E:$E,0),0))),$D2542,)</f>
        <v>0</v>
      </c>
      <c r="G2542" s="76">
        <f t="shared" si="220"/>
        <v>0</v>
      </c>
      <c r="H2542" s="76">
        <f t="shared" si="221"/>
        <v>0</v>
      </c>
      <c r="I2542" s="194">
        <f>IF(AND(F2542=0,G2542=0,H2542=0,_xlfn.IFNA(MATCH(LEFT($B2542,8),Reference!$G:$G,0),0)),0,
IF(AND(F2542=0,G2542=0,H2542=0,_xlfn.IFNA(MATCH(LEFT($B2542,8),Reference!$H:$H,0),0)),$D2542,
IF(AND(F2542=0,G2542=0,H2542=0,_xlfn.IFNA(MATCH(LEFT($C2542,4),Reference!$H:$H,0),0)),$D2542,
IF((AND(F2542=0,G2542=0,H2542=0,(_xlfn.IFNA(MATCH(LEFT($B2542,4),Reference!$H:$H,0),0)))),$D2542,
IF(AND(F2542=0,G2542=0,H2542=0,_xlfn.IFNA(MATCH(MID($B2542,5,4),Reference!$H:$H,0),0),LEFT($C2542,4)&lt;&gt;"8865"),$D2542,0)))))</f>
        <v>716.99</v>
      </c>
      <c r="J2542" s="76">
        <f t="shared" si="222"/>
        <v>0</v>
      </c>
      <c r="K2542" s="76">
        <f t="shared" si="223"/>
        <v>716.99</v>
      </c>
      <c r="L2542" s="76">
        <f t="shared" si="224"/>
        <v>0</v>
      </c>
      <c r="M2542" s="14" t="str">
        <f>IFERROR(IFERROR(INDEX(Reference!$C:$C,MATCH(VALUE(LEFT(B2542,(FIND("-",B2542,1)-1))),Reference!$B:$B,0)),INDEX(Reference!$C:$C,MATCH((LEFT(B2542,(FIND("-",B2542,1)-1))),Reference!$B:$B,0))),IFERROR(IF(FIND("-",B2542),"Asset Management",""),""))</f>
        <v>SBU/Legal</v>
      </c>
      <c r="N2542" s="14" t="str">
        <f>_xlfn.IFNA(INDEX(Reference!$M:$N,MATCH($C2542,Reference!$M:$M,0),2),"Exclude")</f>
        <v>NonUnion Labor</v>
      </c>
      <c r="O2542" s="14" t="str">
        <f>VLOOKUP(X2542,'Department Detail'!$A$2:$F$5229,5,FALSE)</f>
        <v>Line &amp; Meter Operations</v>
      </c>
      <c r="W2542" s="26"/>
      <c r="X2542" t="s">
        <v>757</v>
      </c>
    </row>
    <row r="2543" spans="2:24" ht="15" thickBot="1" x14ac:dyDescent="0.35">
      <c r="B2543" s="57" t="s">
        <v>1166</v>
      </c>
      <c r="C2543" s="57" t="s">
        <v>185</v>
      </c>
      <c r="D2543" s="193">
        <v>235826.26</v>
      </c>
      <c r="F2543" s="76">
        <f>IF(AND(LEFT($C2543,4)&lt;&gt;"8310")*OR(_xlfn.IFNA(MATCH(LEFT($B2543,8),Reference!$E:$E,0),0),(_xlfn.IFNA(MATCH(MID($B2543,5,4),Reference!$E:$E,0),0))),$D2543,)</f>
        <v>0</v>
      </c>
      <c r="G2543" s="76">
        <f t="shared" si="220"/>
        <v>0</v>
      </c>
      <c r="H2543" s="76">
        <f t="shared" si="221"/>
        <v>0</v>
      </c>
      <c r="I2543" s="194">
        <f>IF(AND(F2543=0,G2543=0,H2543=0,_xlfn.IFNA(MATCH(LEFT($B2543,8),Reference!$G:$G,0),0)),0,
IF(AND(F2543=0,G2543=0,H2543=0,_xlfn.IFNA(MATCH(LEFT($B2543,8),Reference!$H:$H,0),0)),$D2543,
IF(AND(F2543=0,G2543=0,H2543=0,_xlfn.IFNA(MATCH(LEFT($C2543,4),Reference!$H:$H,0),0)),$D2543,
IF((AND(F2543=0,G2543=0,H2543=0,(_xlfn.IFNA(MATCH(LEFT($B2543,4),Reference!$H:$H,0),0)))),$D2543,
IF(AND(F2543=0,G2543=0,H2543=0,_xlfn.IFNA(MATCH(MID($B2543,5,4),Reference!$H:$H,0),0),LEFT($C2543,4)&lt;&gt;"8865"),$D2543,0)))))</f>
        <v>235826.26</v>
      </c>
      <c r="J2543" s="76">
        <f t="shared" si="222"/>
        <v>0</v>
      </c>
      <c r="K2543" s="76">
        <f t="shared" si="223"/>
        <v>235826.26</v>
      </c>
      <c r="L2543" s="76">
        <f t="shared" si="224"/>
        <v>0</v>
      </c>
      <c r="M2543" s="14" t="str">
        <f>IFERROR(IFERROR(INDEX(Reference!$C:$C,MATCH(VALUE(LEFT(B2543,(FIND("-",B2543,1)-1))),Reference!$B:$B,0)),INDEX(Reference!$C:$C,MATCH((LEFT(B2543,(FIND("-",B2543,1)-1))),Reference!$B:$B,0))),IFERROR(IF(FIND("-",B2543),"Asset Management",""),""))</f>
        <v>SBU/Legal</v>
      </c>
      <c r="N2543" s="14" t="str">
        <f>_xlfn.IFNA(INDEX(Reference!$M:$N,MATCH($C2543,Reference!$M:$M,0),2),"Exclude")</f>
        <v>NonUnion Labor</v>
      </c>
      <c r="O2543" s="14" t="str">
        <f>VLOOKUP(X2543,'Department Detail'!$A$2:$F$5229,5,FALSE)</f>
        <v>Line &amp; Meter Operations</v>
      </c>
      <c r="W2543" s="26"/>
      <c r="X2543" t="s">
        <v>757</v>
      </c>
    </row>
    <row r="2544" spans="2:24" ht="15" thickBot="1" x14ac:dyDescent="0.35">
      <c r="B2544" s="57" t="s">
        <v>1166</v>
      </c>
      <c r="C2544" s="57" t="s">
        <v>188</v>
      </c>
      <c r="D2544" s="193">
        <v>2750.4599999999996</v>
      </c>
      <c r="F2544" s="76">
        <f>IF(AND(LEFT($C2544,4)&lt;&gt;"8310")*OR(_xlfn.IFNA(MATCH(LEFT($B2544,8),Reference!$E:$E,0),0),(_xlfn.IFNA(MATCH(MID($B2544,5,4),Reference!$E:$E,0),0))),$D2544,)</f>
        <v>0</v>
      </c>
      <c r="G2544" s="76">
        <f t="shared" si="220"/>
        <v>0</v>
      </c>
      <c r="H2544" s="76">
        <f t="shared" si="221"/>
        <v>0</v>
      </c>
      <c r="I2544" s="194">
        <f>IF(AND(F2544=0,G2544=0,H2544=0,_xlfn.IFNA(MATCH(LEFT($B2544,8),Reference!$G:$G,0),0)),0,
IF(AND(F2544=0,G2544=0,H2544=0,_xlfn.IFNA(MATCH(LEFT($B2544,8),Reference!$H:$H,0),0)),$D2544,
IF(AND(F2544=0,G2544=0,H2544=0,_xlfn.IFNA(MATCH(LEFT($C2544,4),Reference!$H:$H,0),0)),$D2544,
IF((AND(F2544=0,G2544=0,H2544=0,(_xlfn.IFNA(MATCH(LEFT($B2544,4),Reference!$H:$H,0),0)))),$D2544,
IF(AND(F2544=0,G2544=0,H2544=0,_xlfn.IFNA(MATCH(MID($B2544,5,4),Reference!$H:$H,0),0),LEFT($C2544,4)&lt;&gt;"8865"),$D2544,0)))))</f>
        <v>2750.4599999999996</v>
      </c>
      <c r="J2544" s="76">
        <f t="shared" si="222"/>
        <v>0</v>
      </c>
      <c r="K2544" s="76">
        <f t="shared" si="223"/>
        <v>2750.4599999999996</v>
      </c>
      <c r="L2544" s="76">
        <f t="shared" si="224"/>
        <v>0</v>
      </c>
      <c r="M2544" s="14" t="str">
        <f>IFERROR(IFERROR(INDEX(Reference!$C:$C,MATCH(VALUE(LEFT(B2544,(FIND("-",B2544,1)-1))),Reference!$B:$B,0)),INDEX(Reference!$C:$C,MATCH((LEFT(B2544,(FIND("-",B2544,1)-1))),Reference!$B:$B,0))),IFERROR(IF(FIND("-",B2544),"Asset Management",""),""))</f>
        <v>SBU/Legal</v>
      </c>
      <c r="N2544" s="14" t="str">
        <f>_xlfn.IFNA(INDEX(Reference!$M:$N,MATCH($C2544,Reference!$M:$M,0),2),"Exclude")</f>
        <v>NonUnion Labor</v>
      </c>
      <c r="O2544" s="14" t="str">
        <f>VLOOKUP(X2544,'Department Detail'!$A$2:$F$5748,5,FALSE)</f>
        <v>Transmission Development</v>
      </c>
      <c r="W2544" s="26"/>
      <c r="X2544" t="s">
        <v>1167</v>
      </c>
    </row>
    <row r="2545" spans="2:24" ht="15" thickBot="1" x14ac:dyDescent="0.35">
      <c r="B2545" s="57" t="s">
        <v>1168</v>
      </c>
      <c r="C2545" s="57" t="s">
        <v>185</v>
      </c>
      <c r="D2545" s="193">
        <v>39396.25</v>
      </c>
      <c r="F2545" s="76">
        <f>IF(AND(LEFT($C2545,4)&lt;&gt;"8310")*OR(_xlfn.IFNA(MATCH(LEFT($B2545,8),Reference!$E:$E,0),0),(_xlfn.IFNA(MATCH(MID($B2545,5,4),Reference!$E:$E,0),0))),$D2545,)</f>
        <v>0</v>
      </c>
      <c r="G2545" s="76">
        <f t="shared" si="220"/>
        <v>0</v>
      </c>
      <c r="H2545" s="76">
        <f t="shared" si="221"/>
        <v>0</v>
      </c>
      <c r="I2545" s="194">
        <f>IF(AND(F2545=0,G2545=0,H2545=0,_xlfn.IFNA(MATCH(LEFT($B2545,8),Reference!$G:$G,0),0)),0,
IF(AND(F2545=0,G2545=0,H2545=0,_xlfn.IFNA(MATCH(LEFT($B2545,8),Reference!$H:$H,0),0)),$D2545,
IF(AND(F2545=0,G2545=0,H2545=0,_xlfn.IFNA(MATCH(LEFT($C2545,4),Reference!$H:$H,0),0)),$D2545,
IF((AND(F2545=0,G2545=0,H2545=0,(_xlfn.IFNA(MATCH(LEFT($B2545,4),Reference!$H:$H,0),0)))),$D2545,
IF(AND(F2545=0,G2545=0,H2545=0,_xlfn.IFNA(MATCH(MID($B2545,5,4),Reference!$H:$H,0),0),LEFT($C2545,4)&lt;&gt;"8865"),$D2545,0)))))</f>
        <v>39396.25</v>
      </c>
      <c r="J2545" s="76">
        <f t="shared" si="222"/>
        <v>0</v>
      </c>
      <c r="K2545" s="76">
        <f t="shared" si="223"/>
        <v>39396.25</v>
      </c>
      <c r="L2545" s="76">
        <f t="shared" si="224"/>
        <v>0</v>
      </c>
      <c r="M2545" s="14" t="str">
        <f>IFERROR(IFERROR(INDEX(Reference!$C:$C,MATCH(VALUE(LEFT(B2545,(FIND("-",B2545,1)-1))),Reference!$B:$B,0)),INDEX(Reference!$C:$C,MATCH((LEFT(B2545,(FIND("-",B2545,1)-1))),Reference!$B:$B,0))),IFERROR(IF(FIND("-",B2545),"Asset Management",""),""))</f>
        <v>SBU/Legal</v>
      </c>
      <c r="N2545" s="14" t="str">
        <f>_xlfn.IFNA(INDEX(Reference!$M:$N,MATCH($C2545,Reference!$M:$M,0),2),"Exclude")</f>
        <v>NonUnion Labor</v>
      </c>
      <c r="O2545" s="14" t="str">
        <f>VLOOKUP(X2545,'Department Detail'!$A$2:$F$5748,5,FALSE)</f>
        <v>Transmission Development</v>
      </c>
      <c r="W2545" s="26"/>
      <c r="X2545" t="s">
        <v>1167</v>
      </c>
    </row>
    <row r="2546" spans="2:24" ht="15" thickBot="1" x14ac:dyDescent="0.35">
      <c r="B2546" s="57" t="s">
        <v>1168</v>
      </c>
      <c r="C2546" s="57" t="s">
        <v>206</v>
      </c>
      <c r="D2546" s="193">
        <v>32</v>
      </c>
      <c r="F2546" s="76">
        <f>IF(AND(LEFT($C2546,4)&lt;&gt;"8310")*OR(_xlfn.IFNA(MATCH(LEFT($B2546,8),Reference!$E:$E,0),0),(_xlfn.IFNA(MATCH(MID($B2546,5,4),Reference!$E:$E,0),0))),$D2546,)</f>
        <v>0</v>
      </c>
      <c r="G2546" s="76">
        <f t="shared" si="220"/>
        <v>0</v>
      </c>
      <c r="H2546" s="76">
        <f t="shared" si="221"/>
        <v>0</v>
      </c>
      <c r="I2546" s="194">
        <f>IF(AND(F2546=0,G2546=0,H2546=0,_xlfn.IFNA(MATCH(LEFT($B2546,8),Reference!$G:$G,0),0)),0,
IF(AND(F2546=0,G2546=0,H2546=0,_xlfn.IFNA(MATCH(LEFT($B2546,8),Reference!$H:$H,0),0)),$D2546,
IF(AND(F2546=0,G2546=0,H2546=0,_xlfn.IFNA(MATCH(LEFT($C2546,4),Reference!$H:$H,0),0)),$D2546,
IF((AND(F2546=0,G2546=0,H2546=0,(_xlfn.IFNA(MATCH(LEFT($B2546,4),Reference!$H:$H,0),0)))),$D2546,
IF(AND(F2546=0,G2546=0,H2546=0,_xlfn.IFNA(MATCH(MID($B2546,5,4),Reference!$H:$H,0),0),LEFT($C2546,4)&lt;&gt;"8865"),$D2546,0)))))</f>
        <v>32</v>
      </c>
      <c r="J2546" s="76">
        <f t="shared" si="222"/>
        <v>0</v>
      </c>
      <c r="K2546" s="76">
        <f t="shared" si="223"/>
        <v>32</v>
      </c>
      <c r="L2546" s="76">
        <f t="shared" si="224"/>
        <v>0</v>
      </c>
      <c r="M2546" s="14" t="str">
        <f>IFERROR(IFERROR(INDEX(Reference!$C:$C,MATCH(VALUE(LEFT(B2546,(FIND("-",B2546,1)-1))),Reference!$B:$B,0)),INDEX(Reference!$C:$C,MATCH((LEFT(B2546,(FIND("-",B2546,1)-1))),Reference!$B:$B,0))),IFERROR(IF(FIND("-",B2546),"Asset Management",""),""))</f>
        <v>SBU/Legal</v>
      </c>
      <c r="N2546" s="14" t="str">
        <f>_xlfn.IFNA(INDEX(Reference!$M:$N,MATCH($C2546,Reference!$M:$M,0),2),"Exclude")</f>
        <v>Nonlabor</v>
      </c>
      <c r="O2546" s="14" t="str">
        <f>VLOOKUP(X2546,'Department Detail'!$A$2:$F$5748,5,FALSE)</f>
        <v>T&amp;D Planning</v>
      </c>
      <c r="W2546" s="26"/>
      <c r="X2546" t="s">
        <v>1169</v>
      </c>
    </row>
    <row r="2547" spans="2:24" ht="15" thickBot="1" x14ac:dyDescent="0.35">
      <c r="B2547" s="57" t="s">
        <v>1170</v>
      </c>
      <c r="C2547" s="57" t="s">
        <v>185</v>
      </c>
      <c r="D2547" s="193">
        <v>2779.6999999999994</v>
      </c>
      <c r="F2547" s="76">
        <f>IF(AND(LEFT($C2547,4)&lt;&gt;"8310")*OR(_xlfn.IFNA(MATCH(LEFT($B2547,8),Reference!$E:$E,0),0),(_xlfn.IFNA(MATCH(MID($B2547,5,4),Reference!$E:$E,0),0))),$D2547,)</f>
        <v>0</v>
      </c>
      <c r="G2547" s="76">
        <f t="shared" si="220"/>
        <v>0</v>
      </c>
      <c r="H2547" s="76">
        <f t="shared" si="221"/>
        <v>0</v>
      </c>
      <c r="I2547" s="194">
        <f>IF(AND(F2547=0,G2547=0,H2547=0,_xlfn.IFNA(MATCH(LEFT($B2547,8),Reference!$G:$G,0),0)),0,
IF(AND(F2547=0,G2547=0,H2547=0,_xlfn.IFNA(MATCH(LEFT($B2547,8),Reference!$H:$H,0),0)),$D2547,
IF(AND(F2547=0,G2547=0,H2547=0,_xlfn.IFNA(MATCH(LEFT($C2547,4),Reference!$H:$H,0),0)),$D2547,
IF((AND(F2547=0,G2547=0,H2547=0,(_xlfn.IFNA(MATCH(LEFT($B2547,4),Reference!$H:$H,0),0)))),$D2547,
IF(AND(F2547=0,G2547=0,H2547=0,_xlfn.IFNA(MATCH(MID($B2547,5,4),Reference!$H:$H,0),0),LEFT($C2547,4)&lt;&gt;"8865"),$D2547,0)))))</f>
        <v>2779.6999999999994</v>
      </c>
      <c r="J2547" s="76">
        <f t="shared" si="222"/>
        <v>0</v>
      </c>
      <c r="K2547" s="76">
        <f t="shared" si="223"/>
        <v>2779.6999999999994</v>
      </c>
      <c r="L2547" s="76">
        <f t="shared" si="224"/>
        <v>0</v>
      </c>
      <c r="M2547" s="14" t="str">
        <f>IFERROR(IFERROR(INDEX(Reference!$C:$C,MATCH(VALUE(LEFT(B2547,(FIND("-",B2547,1)-1))),Reference!$B:$B,0)),INDEX(Reference!$C:$C,MATCH((LEFT(B2547,(FIND("-",B2547,1)-1))),Reference!$B:$B,0))),IFERROR(IF(FIND("-",B2547),"Asset Management",""),""))</f>
        <v>SBU/Legal</v>
      </c>
      <c r="N2547" s="14" t="str">
        <f>_xlfn.IFNA(INDEX(Reference!$M:$N,MATCH($C2547,Reference!$M:$M,0),2),"Exclude")</f>
        <v>NonUnion Labor</v>
      </c>
      <c r="O2547" s="14" t="str">
        <f>VLOOKUP(X2547,'Department Detail'!$A$2:$F$5748,5,FALSE)</f>
        <v>T&amp;D Planning</v>
      </c>
      <c r="W2547" s="26"/>
      <c r="X2547" t="s">
        <v>1171</v>
      </c>
    </row>
    <row r="2548" spans="2:24" ht="15" thickBot="1" x14ac:dyDescent="0.35">
      <c r="B2548" s="57" t="s">
        <v>1170</v>
      </c>
      <c r="C2548" s="57" t="s">
        <v>202</v>
      </c>
      <c r="D2548" s="193">
        <v>8.69</v>
      </c>
      <c r="F2548" s="76">
        <f>IF(AND(LEFT($C2548,4)&lt;&gt;"8310")*OR(_xlfn.IFNA(MATCH(LEFT($B2548,8),Reference!$E:$E,0),0),(_xlfn.IFNA(MATCH(MID($B2548,5,4),Reference!$E:$E,0),0))),$D2548,)</f>
        <v>0</v>
      </c>
      <c r="G2548" s="76">
        <f t="shared" si="220"/>
        <v>0</v>
      </c>
      <c r="H2548" s="76">
        <f t="shared" si="221"/>
        <v>0</v>
      </c>
      <c r="I2548" s="194">
        <f>IF(AND(F2548=0,G2548=0,H2548=0,_xlfn.IFNA(MATCH(LEFT($B2548,8),Reference!$G:$G,0),0)),0,
IF(AND(F2548=0,G2548=0,H2548=0,_xlfn.IFNA(MATCH(LEFT($B2548,8),Reference!$H:$H,0),0)),$D2548,
IF(AND(F2548=0,G2548=0,H2548=0,_xlfn.IFNA(MATCH(LEFT($C2548,4),Reference!$H:$H,0),0)),$D2548,
IF((AND(F2548=0,G2548=0,H2548=0,(_xlfn.IFNA(MATCH(LEFT($B2548,4),Reference!$H:$H,0),0)))),$D2548,
IF(AND(F2548=0,G2548=0,H2548=0,_xlfn.IFNA(MATCH(MID($B2548,5,4),Reference!$H:$H,0),0),LEFT($C2548,4)&lt;&gt;"8865"),$D2548,0)))))</f>
        <v>8.69</v>
      </c>
      <c r="J2548" s="76">
        <f t="shared" si="222"/>
        <v>0</v>
      </c>
      <c r="K2548" s="76">
        <f t="shared" si="223"/>
        <v>8.69</v>
      </c>
      <c r="L2548" s="76">
        <f t="shared" si="224"/>
        <v>0</v>
      </c>
      <c r="M2548" s="14" t="str">
        <f>IFERROR(IFERROR(INDEX(Reference!$C:$C,MATCH(VALUE(LEFT(B2548,(FIND("-",B2548,1)-1))),Reference!$B:$B,0)),INDEX(Reference!$C:$C,MATCH((LEFT(B2548,(FIND("-",B2548,1)-1))),Reference!$B:$B,0))),IFERROR(IF(FIND("-",B2548),"Asset Management",""),""))</f>
        <v>SBU/Legal</v>
      </c>
      <c r="N2548" s="14" t="str">
        <f>_xlfn.IFNA(INDEX(Reference!$M:$N,MATCH($C2548,Reference!$M:$M,0),2),"Exclude")</f>
        <v>Nonlabor</v>
      </c>
      <c r="O2548" s="14" t="str">
        <f>VLOOKUP(X2548,'Department Detail'!$A$2:$F$5748,5,FALSE)</f>
        <v>Transmission Development</v>
      </c>
      <c r="W2548" s="26"/>
      <c r="X2548" t="s">
        <v>1172</v>
      </c>
    </row>
    <row r="2549" spans="2:24" ht="15" thickBot="1" x14ac:dyDescent="0.35">
      <c r="B2549" s="57" t="s">
        <v>1173</v>
      </c>
      <c r="C2549" s="57" t="s">
        <v>212</v>
      </c>
      <c r="D2549" s="193">
        <v>3805</v>
      </c>
      <c r="F2549" s="76">
        <f>IF(AND(LEFT($C2549,4)&lt;&gt;"8310")*OR(_xlfn.IFNA(MATCH(LEFT($B2549,8),Reference!$E:$E,0),0),(_xlfn.IFNA(MATCH(MID($B2549,5,4),Reference!$E:$E,0),0))),$D2549,)</f>
        <v>0</v>
      </c>
      <c r="G2549" s="76">
        <f t="shared" si="220"/>
        <v>0</v>
      </c>
      <c r="H2549" s="76">
        <f t="shared" si="221"/>
        <v>0</v>
      </c>
      <c r="I2549" s="194">
        <f>IF(AND(F2549=0,G2549=0,H2549=0,_xlfn.IFNA(MATCH(LEFT($B2549,8),Reference!$G:$G,0),0)),0,
IF(AND(F2549=0,G2549=0,H2549=0,_xlfn.IFNA(MATCH(LEFT($B2549,8),Reference!$H:$H,0),0)),$D2549,
IF(AND(F2549=0,G2549=0,H2549=0,_xlfn.IFNA(MATCH(LEFT($C2549,4),Reference!$H:$H,0),0)),$D2549,
IF((AND(F2549=0,G2549=0,H2549=0,(_xlfn.IFNA(MATCH(LEFT($B2549,4),Reference!$H:$H,0),0)))),$D2549,
IF(AND(F2549=0,G2549=0,H2549=0,_xlfn.IFNA(MATCH(MID($B2549,5,4),Reference!$H:$H,0),0),LEFT($C2549,4)&lt;&gt;"8865"),$D2549,0)))))</f>
        <v>3805</v>
      </c>
      <c r="J2549" s="76">
        <f t="shared" si="222"/>
        <v>0</v>
      </c>
      <c r="K2549" s="76">
        <f t="shared" si="223"/>
        <v>3805</v>
      </c>
      <c r="L2549" s="76">
        <f t="shared" si="224"/>
        <v>0</v>
      </c>
      <c r="M2549" s="14" t="str">
        <f>IFERROR(IFERROR(INDEX(Reference!$C:$C,MATCH(VALUE(LEFT(B2549,(FIND("-",B2549,1)-1))),Reference!$B:$B,0)),INDEX(Reference!$C:$C,MATCH((LEFT(B2549,(FIND("-",B2549,1)-1))),Reference!$B:$B,0))),IFERROR(IF(FIND("-",B2549),"Asset Management",""),""))</f>
        <v>SBU/Legal</v>
      </c>
      <c r="N2549" s="14" t="str">
        <f>_xlfn.IFNA(INDEX(Reference!$M:$N,MATCH($C2549,Reference!$M:$M,0),2),"Exclude")</f>
        <v>Exclude</v>
      </c>
      <c r="O2549" s="14" t="str">
        <f>VLOOKUP(X2549,'Department Detail'!$A$2:$F$5748,5,FALSE)</f>
        <v>T&amp;D Planning</v>
      </c>
      <c r="W2549" s="26"/>
      <c r="X2549" t="s">
        <v>1174</v>
      </c>
    </row>
    <row r="2550" spans="2:24" ht="15" thickBot="1" x14ac:dyDescent="0.35">
      <c r="B2550" s="57" t="s">
        <v>1173</v>
      </c>
      <c r="C2550" s="57" t="s">
        <v>214</v>
      </c>
      <c r="D2550" s="193">
        <v>38852.5</v>
      </c>
      <c r="F2550" s="76">
        <f>IF(AND(LEFT($C2550,4)&lt;&gt;"8310")*OR(_xlfn.IFNA(MATCH(LEFT($B2550,8),Reference!$E:$E,0),0),(_xlfn.IFNA(MATCH(MID($B2550,5,4),Reference!$E:$E,0),0))),$D2550,)</f>
        <v>0</v>
      </c>
      <c r="G2550" s="76">
        <f t="shared" si="220"/>
        <v>0</v>
      </c>
      <c r="H2550" s="76">
        <f t="shared" si="221"/>
        <v>0</v>
      </c>
      <c r="I2550" s="194">
        <f>IF(AND(F2550=0,G2550=0,H2550=0,_xlfn.IFNA(MATCH(LEFT($B2550,8),Reference!$G:$G,0),0)),0,
IF(AND(F2550=0,G2550=0,H2550=0,_xlfn.IFNA(MATCH(LEFT($B2550,8),Reference!$H:$H,0),0)),$D2550,
IF(AND(F2550=0,G2550=0,H2550=0,_xlfn.IFNA(MATCH(LEFT($C2550,4),Reference!$H:$H,0),0)),$D2550,
IF((AND(F2550=0,G2550=0,H2550=0,(_xlfn.IFNA(MATCH(LEFT($B2550,4),Reference!$H:$H,0),0)))),$D2550,
IF(AND(F2550=0,G2550=0,H2550=0,_xlfn.IFNA(MATCH(MID($B2550,5,4),Reference!$H:$H,0),0),LEFT($C2550,4)&lt;&gt;"8865"),$D2550,0)))))</f>
        <v>38852.5</v>
      </c>
      <c r="J2550" s="76">
        <f t="shared" si="222"/>
        <v>0</v>
      </c>
      <c r="K2550" s="76">
        <f t="shared" si="223"/>
        <v>38852.5</v>
      </c>
      <c r="L2550" s="76">
        <f t="shared" si="224"/>
        <v>0</v>
      </c>
      <c r="M2550" s="14" t="str">
        <f>IFERROR(IFERROR(INDEX(Reference!$C:$C,MATCH(VALUE(LEFT(B2550,(FIND("-",B2550,1)-1))),Reference!$B:$B,0)),INDEX(Reference!$C:$C,MATCH((LEFT(B2550,(FIND("-",B2550,1)-1))),Reference!$B:$B,0))),IFERROR(IF(FIND("-",B2550),"Asset Management",""),""))</f>
        <v>SBU/Legal</v>
      </c>
      <c r="N2550" s="14" t="str">
        <f>_xlfn.IFNA(INDEX(Reference!$M:$N,MATCH($C2550,Reference!$M:$M,0),2),"Exclude")</f>
        <v>Exclude</v>
      </c>
      <c r="O2550" s="14" t="str">
        <f>VLOOKUP(X2550,'Department Detail'!$A$2:$F$5748,5,FALSE)</f>
        <v>T&amp;D Planning</v>
      </c>
      <c r="W2550" s="26"/>
      <c r="X2550" t="s">
        <v>1175</v>
      </c>
    </row>
    <row r="2551" spans="2:24" ht="15" thickBot="1" x14ac:dyDescent="0.35">
      <c r="B2551" s="57" t="s">
        <v>1173</v>
      </c>
      <c r="C2551" s="57" t="s">
        <v>185</v>
      </c>
      <c r="D2551" s="193">
        <v>19257</v>
      </c>
      <c r="F2551" s="76">
        <f>IF(AND(LEFT($C2551,4)&lt;&gt;"8310")*OR(_xlfn.IFNA(MATCH(LEFT($B2551,8),Reference!$E:$E,0),0),(_xlfn.IFNA(MATCH(MID($B2551,5,4),Reference!$E:$E,0),0))),$D2551,)</f>
        <v>0</v>
      </c>
      <c r="G2551" s="76">
        <f t="shared" si="220"/>
        <v>0</v>
      </c>
      <c r="H2551" s="76">
        <f t="shared" si="221"/>
        <v>0</v>
      </c>
      <c r="I2551" s="194">
        <f>IF(AND(F2551=0,G2551=0,H2551=0,_xlfn.IFNA(MATCH(LEFT($B2551,8),Reference!$G:$G,0),0)),0,
IF(AND(F2551=0,G2551=0,H2551=0,_xlfn.IFNA(MATCH(LEFT($B2551,8),Reference!$H:$H,0),0)),$D2551,
IF(AND(F2551=0,G2551=0,H2551=0,_xlfn.IFNA(MATCH(LEFT($C2551,4),Reference!$H:$H,0),0)),$D2551,
IF((AND(F2551=0,G2551=0,H2551=0,(_xlfn.IFNA(MATCH(LEFT($B2551,4),Reference!$H:$H,0),0)))),$D2551,
IF(AND(F2551=0,G2551=0,H2551=0,_xlfn.IFNA(MATCH(MID($B2551,5,4),Reference!$H:$H,0),0),LEFT($C2551,4)&lt;&gt;"8865"),$D2551,0)))))</f>
        <v>19257</v>
      </c>
      <c r="J2551" s="76">
        <f t="shared" si="222"/>
        <v>0</v>
      </c>
      <c r="K2551" s="76">
        <f t="shared" si="223"/>
        <v>19257</v>
      </c>
      <c r="L2551" s="76">
        <f t="shared" si="224"/>
        <v>0</v>
      </c>
      <c r="M2551" s="14" t="str">
        <f>IFERROR(IFERROR(INDEX(Reference!$C:$C,MATCH(VALUE(LEFT(B2551,(FIND("-",B2551,1)-1))),Reference!$B:$B,0)),INDEX(Reference!$C:$C,MATCH((LEFT(B2551,(FIND("-",B2551,1)-1))),Reference!$B:$B,0))),IFERROR(IF(FIND("-",B2551),"Asset Management",""),""))</f>
        <v>SBU/Legal</v>
      </c>
      <c r="N2551" s="14" t="str">
        <f>_xlfn.IFNA(INDEX(Reference!$M:$N,MATCH($C2551,Reference!$M:$M,0),2),"Exclude")</f>
        <v>NonUnion Labor</v>
      </c>
      <c r="O2551" s="14" t="str">
        <f>VLOOKUP(X2551,'Department Detail'!$A$2:$F$5748,5,FALSE)</f>
        <v>T&amp;D Planning</v>
      </c>
      <c r="W2551" s="26"/>
      <c r="X2551" t="s">
        <v>1176</v>
      </c>
    </row>
    <row r="2552" spans="2:24" ht="15" thickBot="1" x14ac:dyDescent="0.35">
      <c r="B2552" s="57" t="s">
        <v>1177</v>
      </c>
      <c r="C2552" s="57" t="s">
        <v>185</v>
      </c>
      <c r="D2552" s="193">
        <v>347.55</v>
      </c>
      <c r="F2552" s="76">
        <f>IF(AND(LEFT($C2552,4)&lt;&gt;"8310")*OR(_xlfn.IFNA(MATCH(LEFT($B2552,8),Reference!$E:$E,0),0),(_xlfn.IFNA(MATCH(MID($B2552,5,4),Reference!$E:$E,0),0))),$D2552,)</f>
        <v>0</v>
      </c>
      <c r="G2552" s="76">
        <f t="shared" si="220"/>
        <v>0</v>
      </c>
      <c r="H2552" s="76">
        <f t="shared" si="221"/>
        <v>0</v>
      </c>
      <c r="I2552" s="194">
        <f>IF(AND(F2552=0,G2552=0,H2552=0,_xlfn.IFNA(MATCH(LEFT($B2552,8),Reference!$G:$G,0),0)),0,
IF(AND(F2552=0,G2552=0,H2552=0,_xlfn.IFNA(MATCH(LEFT($B2552,8),Reference!$H:$H,0),0)),$D2552,
IF(AND(F2552=0,G2552=0,H2552=0,_xlfn.IFNA(MATCH(LEFT($C2552,4),Reference!$H:$H,0),0)),$D2552,
IF((AND(F2552=0,G2552=0,H2552=0,(_xlfn.IFNA(MATCH(LEFT($B2552,4),Reference!$H:$H,0),0)))),$D2552,
IF(AND(F2552=0,G2552=0,H2552=0,_xlfn.IFNA(MATCH(MID($B2552,5,4),Reference!$H:$H,0),0),LEFT($C2552,4)&lt;&gt;"8865"),$D2552,0)))))</f>
        <v>347.55</v>
      </c>
      <c r="J2552" s="76">
        <f t="shared" si="222"/>
        <v>0</v>
      </c>
      <c r="K2552" s="76">
        <f t="shared" si="223"/>
        <v>347.55</v>
      </c>
      <c r="L2552" s="76">
        <f t="shared" si="224"/>
        <v>0</v>
      </c>
      <c r="M2552" s="14" t="str">
        <f>IFERROR(IFERROR(INDEX(Reference!$C:$C,MATCH(VALUE(LEFT(B2552,(FIND("-",B2552,1)-1))),Reference!$B:$B,0)),INDEX(Reference!$C:$C,MATCH((LEFT(B2552,(FIND("-",B2552,1)-1))),Reference!$B:$B,0))),IFERROR(IF(FIND("-",B2552),"Asset Management",""),""))</f>
        <v>SBU/Legal</v>
      </c>
      <c r="N2552" s="14" t="str">
        <f>_xlfn.IFNA(INDEX(Reference!$M:$N,MATCH($C2552,Reference!$M:$M,0),2),"Exclude")</f>
        <v>NonUnion Labor</v>
      </c>
      <c r="O2552" s="14" t="str">
        <f>VLOOKUP(X2552,'Department Detail'!$A$2:$F$5748,5,FALSE)</f>
        <v>T&amp;D Planning</v>
      </c>
      <c r="W2552" s="26"/>
      <c r="X2552" t="s">
        <v>1176</v>
      </c>
    </row>
    <row r="2553" spans="2:24" ht="15" thickBot="1" x14ac:dyDescent="0.35">
      <c r="B2553" s="57" t="s">
        <v>1178</v>
      </c>
      <c r="C2553" s="57" t="s">
        <v>190</v>
      </c>
      <c r="D2553" s="193">
        <v>25841.86</v>
      </c>
      <c r="F2553" s="76">
        <f>IF(AND(LEFT($C2553,4)&lt;&gt;"8310")*OR(_xlfn.IFNA(MATCH(LEFT($B2553,8),Reference!$E:$E,0),0),(_xlfn.IFNA(MATCH(MID($B2553,5,4),Reference!$E:$E,0),0))),$D2553,)</f>
        <v>0</v>
      </c>
      <c r="G2553" s="76">
        <f t="shared" si="220"/>
        <v>0</v>
      </c>
      <c r="H2553" s="76">
        <f t="shared" si="221"/>
        <v>0</v>
      </c>
      <c r="I2553" s="194">
        <f>IF(AND(F2553=0,G2553=0,H2553=0,_xlfn.IFNA(MATCH(LEFT($B2553,8),Reference!$G:$G,0),0)),0,
IF(AND(F2553=0,G2553=0,H2553=0,_xlfn.IFNA(MATCH(LEFT($B2553,8),Reference!$H:$H,0),0)),$D2553,
IF(AND(F2553=0,G2553=0,H2553=0,_xlfn.IFNA(MATCH(LEFT($C2553,4),Reference!$H:$H,0),0)),$D2553,
IF((AND(F2553=0,G2553=0,H2553=0,(_xlfn.IFNA(MATCH(LEFT($B2553,4),Reference!$H:$H,0),0)))),$D2553,
IF(AND(F2553=0,G2553=0,H2553=0,_xlfn.IFNA(MATCH(MID($B2553,5,4),Reference!$H:$H,0),0),LEFT($C2553,4)&lt;&gt;"8865"),$D2553,0)))))</f>
        <v>25841.86</v>
      </c>
      <c r="J2553" s="76">
        <f t="shared" si="222"/>
        <v>0</v>
      </c>
      <c r="K2553" s="76">
        <f t="shared" si="223"/>
        <v>25841.86</v>
      </c>
      <c r="L2553" s="76">
        <f t="shared" si="224"/>
        <v>0</v>
      </c>
      <c r="M2553" s="14" t="str">
        <f>IFERROR(IFERROR(INDEX(Reference!$C:$C,MATCH(VALUE(LEFT(B2553,(FIND("-",B2553,1)-1))),Reference!$B:$B,0)),INDEX(Reference!$C:$C,MATCH((LEFT(B2553,(FIND("-",B2553,1)-1))),Reference!$B:$B,0))),IFERROR(IF(FIND("-",B2553),"Asset Management",""),""))</f>
        <v>SBU/Legal</v>
      </c>
      <c r="N2553" s="14" t="str">
        <f>_xlfn.IFNA(INDEX(Reference!$M:$N,MATCH($C2553,Reference!$M:$M,0),2),"Exclude")</f>
        <v>Nonlabor</v>
      </c>
      <c r="O2553" s="14" t="str">
        <f>VLOOKUP(X2553,'Department Detail'!$A$2:$F$5748,5,FALSE)</f>
        <v>T&amp;D Planning</v>
      </c>
      <c r="W2553" s="26"/>
      <c r="X2553" t="s">
        <v>1179</v>
      </c>
    </row>
    <row r="2554" spans="2:24" ht="15" thickBot="1" x14ac:dyDescent="0.35">
      <c r="B2554" s="57" t="s">
        <v>1178</v>
      </c>
      <c r="C2554" s="57" t="s">
        <v>194</v>
      </c>
      <c r="D2554" s="193">
        <v>10602.439999999999</v>
      </c>
      <c r="F2554" s="76">
        <f>IF(AND(LEFT($C2554,4)&lt;&gt;"8310")*OR(_xlfn.IFNA(MATCH(LEFT($B2554,8),Reference!$E:$E,0),0),(_xlfn.IFNA(MATCH(MID($B2554,5,4),Reference!$E:$E,0),0))),$D2554,)</f>
        <v>0</v>
      </c>
      <c r="G2554" s="76">
        <f t="shared" si="220"/>
        <v>0</v>
      </c>
      <c r="H2554" s="76">
        <f t="shared" si="221"/>
        <v>0</v>
      </c>
      <c r="I2554" s="194">
        <f>IF(AND(F2554=0,G2554=0,H2554=0,_xlfn.IFNA(MATCH(LEFT($B2554,8),Reference!$G:$G,0),0)),0,
IF(AND(F2554=0,G2554=0,H2554=0,_xlfn.IFNA(MATCH(LEFT($B2554,8),Reference!$H:$H,0),0)),$D2554,
IF(AND(F2554=0,G2554=0,H2554=0,_xlfn.IFNA(MATCH(LEFT($C2554,4),Reference!$H:$H,0),0)),$D2554,
IF((AND(F2554=0,G2554=0,H2554=0,(_xlfn.IFNA(MATCH(LEFT($B2554,4),Reference!$H:$H,0),0)))),$D2554,
IF(AND(F2554=0,G2554=0,H2554=0,_xlfn.IFNA(MATCH(MID($B2554,5,4),Reference!$H:$H,0),0),LEFT($C2554,4)&lt;&gt;"8865"),$D2554,0)))))</f>
        <v>10602.439999999999</v>
      </c>
      <c r="J2554" s="76">
        <f t="shared" si="222"/>
        <v>0</v>
      </c>
      <c r="K2554" s="76">
        <f t="shared" si="223"/>
        <v>10602.439999999999</v>
      </c>
      <c r="L2554" s="76">
        <f t="shared" si="224"/>
        <v>0</v>
      </c>
      <c r="M2554" s="14" t="str">
        <f>IFERROR(IFERROR(INDEX(Reference!$C:$C,MATCH(VALUE(LEFT(B2554,(FIND("-",B2554,1)-1))),Reference!$B:$B,0)),INDEX(Reference!$C:$C,MATCH((LEFT(B2554,(FIND("-",B2554,1)-1))),Reference!$B:$B,0))),IFERROR(IF(FIND("-",B2554),"Asset Management",""),""))</f>
        <v>SBU/Legal</v>
      </c>
      <c r="N2554" s="14" t="str">
        <f>_xlfn.IFNA(INDEX(Reference!$M:$N,MATCH($C2554,Reference!$M:$M,0),2),"Exclude")</f>
        <v>Nonlabor</v>
      </c>
      <c r="O2554" s="14" t="str">
        <f>VLOOKUP(X2554,'Department Detail'!$A$2:$F$5748,5,FALSE)</f>
        <v>T&amp;D Planning</v>
      </c>
      <c r="W2554" s="26"/>
      <c r="X2554" t="s">
        <v>1180</v>
      </c>
    </row>
    <row r="2555" spans="2:24" ht="15" thickBot="1" x14ac:dyDescent="0.35">
      <c r="B2555" s="57" t="s">
        <v>1178</v>
      </c>
      <c r="C2555" s="57" t="s">
        <v>201</v>
      </c>
      <c r="D2555" s="193">
        <v>8972.34</v>
      </c>
      <c r="F2555" s="76">
        <f>IF(AND(LEFT($C2555,4)&lt;&gt;"8310")*OR(_xlfn.IFNA(MATCH(LEFT($B2555,8),Reference!$E:$E,0),0),(_xlfn.IFNA(MATCH(MID($B2555,5,4),Reference!$E:$E,0),0))),$D2555,)</f>
        <v>0</v>
      </c>
      <c r="G2555" s="76">
        <f t="shared" si="220"/>
        <v>0</v>
      </c>
      <c r="H2555" s="76">
        <f t="shared" si="221"/>
        <v>0</v>
      </c>
      <c r="I2555" s="194">
        <f>IF(AND(F2555=0,G2555=0,H2555=0,_xlfn.IFNA(MATCH(LEFT($B2555,8),Reference!$G:$G,0),0)),0,
IF(AND(F2555=0,G2555=0,H2555=0,_xlfn.IFNA(MATCH(LEFT($B2555,8),Reference!$H:$H,0),0)),$D2555,
IF(AND(F2555=0,G2555=0,H2555=0,_xlfn.IFNA(MATCH(LEFT($C2555,4),Reference!$H:$H,0),0)),$D2555,
IF((AND(F2555=0,G2555=0,H2555=0,(_xlfn.IFNA(MATCH(LEFT($B2555,4),Reference!$H:$H,0),0)))),$D2555,
IF(AND(F2555=0,G2555=0,H2555=0,_xlfn.IFNA(MATCH(MID($B2555,5,4),Reference!$H:$H,0),0),LEFT($C2555,4)&lt;&gt;"8865"),$D2555,0)))))</f>
        <v>8972.34</v>
      </c>
      <c r="J2555" s="76">
        <f t="shared" si="222"/>
        <v>0</v>
      </c>
      <c r="K2555" s="76">
        <f t="shared" si="223"/>
        <v>8972.34</v>
      </c>
      <c r="L2555" s="76">
        <f t="shared" si="224"/>
        <v>0</v>
      </c>
      <c r="M2555" s="14" t="str">
        <f>IFERROR(IFERROR(INDEX(Reference!$C:$C,MATCH(VALUE(LEFT(B2555,(FIND("-",B2555,1)-1))),Reference!$B:$B,0)),INDEX(Reference!$C:$C,MATCH((LEFT(B2555,(FIND("-",B2555,1)-1))),Reference!$B:$B,0))),IFERROR(IF(FIND("-",B2555),"Asset Management",""),""))</f>
        <v>SBU/Legal</v>
      </c>
      <c r="N2555" s="14" t="str">
        <f>_xlfn.IFNA(INDEX(Reference!$M:$N,MATCH($C2555,Reference!$M:$M,0),2),"Exclude")</f>
        <v>Nonlabor</v>
      </c>
      <c r="O2555" s="14" t="str">
        <f>VLOOKUP(X2555,'Department Detail'!$A$2:$F$5748,5,FALSE)</f>
        <v>T&amp;D Planning</v>
      </c>
      <c r="W2555" s="26"/>
      <c r="X2555" t="s">
        <v>1180</v>
      </c>
    </row>
    <row r="2556" spans="2:24" ht="15" thickBot="1" x14ac:dyDescent="0.35">
      <c r="B2556" s="57" t="s">
        <v>1178</v>
      </c>
      <c r="C2556" s="57" t="s">
        <v>202</v>
      </c>
      <c r="D2556" s="193">
        <v>8154.94</v>
      </c>
      <c r="F2556" s="76">
        <f>IF(AND(LEFT($C2556,4)&lt;&gt;"8310")*OR(_xlfn.IFNA(MATCH(LEFT($B2556,8),Reference!$E:$E,0),0),(_xlfn.IFNA(MATCH(MID($B2556,5,4),Reference!$E:$E,0),0))),$D2556,)</f>
        <v>0</v>
      </c>
      <c r="G2556" s="76">
        <f t="shared" si="220"/>
        <v>0</v>
      </c>
      <c r="H2556" s="76">
        <f t="shared" si="221"/>
        <v>0</v>
      </c>
      <c r="I2556" s="194">
        <f>IF(AND(F2556=0,G2556=0,H2556=0,_xlfn.IFNA(MATCH(LEFT($B2556,8),Reference!$G:$G,0),0)),0,
IF(AND(F2556=0,G2556=0,H2556=0,_xlfn.IFNA(MATCH(LEFT($B2556,8),Reference!$H:$H,0),0)),$D2556,
IF(AND(F2556=0,G2556=0,H2556=0,_xlfn.IFNA(MATCH(LEFT($C2556,4),Reference!$H:$H,0),0)),$D2556,
IF((AND(F2556=0,G2556=0,H2556=0,(_xlfn.IFNA(MATCH(LEFT($B2556,4),Reference!$H:$H,0),0)))),$D2556,
IF(AND(F2556=0,G2556=0,H2556=0,_xlfn.IFNA(MATCH(MID($B2556,5,4),Reference!$H:$H,0),0),LEFT($C2556,4)&lt;&gt;"8865"),$D2556,0)))))</f>
        <v>8154.94</v>
      </c>
      <c r="J2556" s="76">
        <f t="shared" si="222"/>
        <v>0</v>
      </c>
      <c r="K2556" s="76">
        <f t="shared" si="223"/>
        <v>8154.94</v>
      </c>
      <c r="L2556" s="76">
        <f t="shared" si="224"/>
        <v>0</v>
      </c>
      <c r="M2556" s="14" t="str">
        <f>IFERROR(IFERROR(INDEX(Reference!$C:$C,MATCH(VALUE(LEFT(B2556,(FIND("-",B2556,1)-1))),Reference!$B:$B,0)),INDEX(Reference!$C:$C,MATCH((LEFT(B2556,(FIND("-",B2556,1)-1))),Reference!$B:$B,0))),IFERROR(IF(FIND("-",B2556),"Asset Management",""),""))</f>
        <v>SBU/Legal</v>
      </c>
      <c r="N2556" s="14" t="str">
        <f>_xlfn.IFNA(INDEX(Reference!$M:$N,MATCH($C2556,Reference!$M:$M,0),2),"Exclude")</f>
        <v>Nonlabor</v>
      </c>
      <c r="O2556" s="14" t="str">
        <f>VLOOKUP(X2556,'Department Detail'!$A$2:$F$5748,5,FALSE)</f>
        <v>PST &amp; Field Support Services</v>
      </c>
      <c r="W2556" s="26"/>
      <c r="X2556" t="s">
        <v>1181</v>
      </c>
    </row>
    <row r="2557" spans="2:24" ht="15" thickBot="1" x14ac:dyDescent="0.35">
      <c r="B2557" s="57" t="s">
        <v>1178</v>
      </c>
      <c r="C2557" s="57" t="s">
        <v>204</v>
      </c>
      <c r="D2557" s="193">
        <v>276.42</v>
      </c>
      <c r="F2557" s="76">
        <f>IF(AND(LEFT($C2557,4)&lt;&gt;"8310")*OR(_xlfn.IFNA(MATCH(LEFT($B2557,8),Reference!$E:$E,0),0),(_xlfn.IFNA(MATCH(MID($B2557,5,4),Reference!$E:$E,0),0))),$D2557,)</f>
        <v>0</v>
      </c>
      <c r="G2557" s="76">
        <f t="shared" si="220"/>
        <v>0</v>
      </c>
      <c r="H2557" s="76">
        <f t="shared" si="221"/>
        <v>0</v>
      </c>
      <c r="I2557" s="194">
        <f>IF(AND(F2557=0,G2557=0,H2557=0,_xlfn.IFNA(MATCH(LEFT($B2557,8),Reference!$G:$G,0),0)),0,
IF(AND(F2557=0,G2557=0,H2557=0,_xlfn.IFNA(MATCH(LEFT($B2557,8),Reference!$H:$H,0),0)),$D2557,
IF(AND(F2557=0,G2557=0,H2557=0,_xlfn.IFNA(MATCH(LEFT($C2557,4),Reference!$H:$H,0),0)),$D2557,
IF((AND(F2557=0,G2557=0,H2557=0,(_xlfn.IFNA(MATCH(LEFT($B2557,4),Reference!$H:$H,0),0)))),$D2557,
IF(AND(F2557=0,G2557=0,H2557=0,_xlfn.IFNA(MATCH(MID($B2557,5,4),Reference!$H:$H,0),0),LEFT($C2557,4)&lt;&gt;"8865"),$D2557,0)))))</f>
        <v>276.42</v>
      </c>
      <c r="J2557" s="76">
        <f t="shared" si="222"/>
        <v>0</v>
      </c>
      <c r="K2557" s="76">
        <f t="shared" si="223"/>
        <v>276.42</v>
      </c>
      <c r="L2557" s="76">
        <f t="shared" si="224"/>
        <v>0</v>
      </c>
      <c r="M2557" s="14" t="str">
        <f>IFERROR(IFERROR(INDEX(Reference!$C:$C,MATCH(VALUE(LEFT(B2557,(FIND("-",B2557,1)-1))),Reference!$B:$B,0)),INDEX(Reference!$C:$C,MATCH((LEFT(B2557,(FIND("-",B2557,1)-1))),Reference!$B:$B,0))),IFERROR(IF(FIND("-",B2557),"Asset Management",""),""))</f>
        <v>SBU/Legal</v>
      </c>
      <c r="N2557" s="14" t="str">
        <f>_xlfn.IFNA(INDEX(Reference!$M:$N,MATCH($C2557,Reference!$M:$M,0),2),"Exclude")</f>
        <v>Nonlabor</v>
      </c>
      <c r="O2557" s="14" t="str">
        <f>VLOOKUP(X2557,'Department Detail'!$A$2:$F$5229,5,FALSE)</f>
        <v>Line &amp; Meter Operations</v>
      </c>
      <c r="W2557" s="26"/>
      <c r="X2557" t="s">
        <v>1182</v>
      </c>
    </row>
    <row r="2558" spans="2:24" ht="15" thickBot="1" x14ac:dyDescent="0.35">
      <c r="B2558" s="57" t="s">
        <v>1178</v>
      </c>
      <c r="C2558" s="57" t="s">
        <v>206</v>
      </c>
      <c r="D2558" s="193">
        <v>2068.48</v>
      </c>
      <c r="F2558" s="76">
        <f>IF(AND(LEFT($C2558,4)&lt;&gt;"8310")*OR(_xlfn.IFNA(MATCH(LEFT($B2558,8),Reference!$E:$E,0),0),(_xlfn.IFNA(MATCH(MID($B2558,5,4),Reference!$E:$E,0),0))),$D2558,)</f>
        <v>0</v>
      </c>
      <c r="G2558" s="76">
        <f t="shared" si="220"/>
        <v>0</v>
      </c>
      <c r="H2558" s="76">
        <f t="shared" si="221"/>
        <v>0</v>
      </c>
      <c r="I2558" s="194">
        <f>IF(AND(F2558=0,G2558=0,H2558=0,_xlfn.IFNA(MATCH(LEFT($B2558,8),Reference!$G:$G,0),0)),0,
IF(AND(F2558=0,G2558=0,H2558=0,_xlfn.IFNA(MATCH(LEFT($B2558,8),Reference!$H:$H,0),0)),$D2558,
IF(AND(F2558=0,G2558=0,H2558=0,_xlfn.IFNA(MATCH(LEFT($C2558,4),Reference!$H:$H,0),0)),$D2558,
IF((AND(F2558=0,G2558=0,H2558=0,(_xlfn.IFNA(MATCH(LEFT($B2558,4),Reference!$H:$H,0),0)))),$D2558,
IF(AND(F2558=0,G2558=0,H2558=0,_xlfn.IFNA(MATCH(MID($B2558,5,4),Reference!$H:$H,0),0),LEFT($C2558,4)&lt;&gt;"8865"),$D2558,0)))))</f>
        <v>2068.48</v>
      </c>
      <c r="J2558" s="76">
        <f t="shared" si="222"/>
        <v>0</v>
      </c>
      <c r="K2558" s="76">
        <f t="shared" si="223"/>
        <v>2068.48</v>
      </c>
      <c r="L2558" s="76">
        <f t="shared" si="224"/>
        <v>0</v>
      </c>
      <c r="M2558" s="14" t="str">
        <f>IFERROR(IFERROR(INDEX(Reference!$C:$C,MATCH(VALUE(LEFT(B2558,(FIND("-",B2558,1)-1))),Reference!$B:$B,0)),INDEX(Reference!$C:$C,MATCH((LEFT(B2558,(FIND("-",B2558,1)-1))),Reference!$B:$B,0))),IFERROR(IF(FIND("-",B2558),"Asset Management",""),""))</f>
        <v>SBU/Legal</v>
      </c>
      <c r="N2558" s="14" t="str">
        <f>_xlfn.IFNA(INDEX(Reference!$M:$N,MATCH($C2558,Reference!$M:$M,0),2),"Exclude")</f>
        <v>Nonlabor</v>
      </c>
      <c r="O2558" s="14" t="str">
        <f>VLOOKUP(X2558,'Department Detail'!$A$2:$F$5229,5,FALSE)</f>
        <v>Transmission Development</v>
      </c>
      <c r="W2558" s="26"/>
      <c r="X2558" t="s">
        <v>1183</v>
      </c>
    </row>
    <row r="2559" spans="2:24" ht="15" thickBot="1" x14ac:dyDescent="0.35">
      <c r="B2559" s="57" t="s">
        <v>1178</v>
      </c>
      <c r="C2559" s="57" t="s">
        <v>208</v>
      </c>
      <c r="D2559" s="193">
        <v>483.84</v>
      </c>
      <c r="F2559" s="76">
        <f>IF(AND(LEFT($C2559,4)&lt;&gt;"8310")*OR(_xlfn.IFNA(MATCH(LEFT($B2559,8),Reference!$E:$E,0),0),(_xlfn.IFNA(MATCH(MID($B2559,5,4),Reference!$E:$E,0),0))),$D2559,)</f>
        <v>0</v>
      </c>
      <c r="G2559" s="76">
        <f t="shared" si="220"/>
        <v>0</v>
      </c>
      <c r="H2559" s="76">
        <f t="shared" si="221"/>
        <v>0</v>
      </c>
      <c r="I2559" s="194">
        <f>IF(AND(F2559=0,G2559=0,H2559=0,_xlfn.IFNA(MATCH(LEFT($B2559,8),Reference!$G:$G,0),0)),0,
IF(AND(F2559=0,G2559=0,H2559=0,_xlfn.IFNA(MATCH(LEFT($B2559,8),Reference!$H:$H,0),0)),$D2559,
IF(AND(F2559=0,G2559=0,H2559=0,_xlfn.IFNA(MATCH(LEFT($C2559,4),Reference!$H:$H,0),0)),$D2559,
IF((AND(F2559=0,G2559=0,H2559=0,(_xlfn.IFNA(MATCH(LEFT($B2559,4),Reference!$H:$H,0),0)))),$D2559,
IF(AND(F2559=0,G2559=0,H2559=0,_xlfn.IFNA(MATCH(MID($B2559,5,4),Reference!$H:$H,0),0),LEFT($C2559,4)&lt;&gt;"8865"),$D2559,0)))))</f>
        <v>483.84</v>
      </c>
      <c r="J2559" s="76">
        <f t="shared" si="222"/>
        <v>0</v>
      </c>
      <c r="K2559" s="76">
        <f t="shared" si="223"/>
        <v>483.84</v>
      </c>
      <c r="L2559" s="76">
        <f t="shared" si="224"/>
        <v>0</v>
      </c>
      <c r="M2559" s="14" t="str">
        <f>IFERROR(IFERROR(INDEX(Reference!$C:$C,MATCH(VALUE(LEFT(B2559,(FIND("-",B2559,1)-1))),Reference!$B:$B,0)),INDEX(Reference!$C:$C,MATCH((LEFT(B2559,(FIND("-",B2559,1)-1))),Reference!$B:$B,0))),IFERROR(IF(FIND("-",B2559),"Asset Management",""),""))</f>
        <v>SBU/Legal</v>
      </c>
      <c r="N2559" s="14" t="str">
        <f>_xlfn.IFNA(INDEX(Reference!$M:$N,MATCH($C2559,Reference!$M:$M,0),2),"Exclude")</f>
        <v>Inventory</v>
      </c>
      <c r="O2559" s="14" t="str">
        <f>VLOOKUP(X2559,'Department Detail'!$A$2:$F$5229,5,FALSE)</f>
        <v>Transmission Development</v>
      </c>
      <c r="W2559" s="26"/>
      <c r="X2559" t="s">
        <v>1183</v>
      </c>
    </row>
    <row r="2560" spans="2:24" ht="15" thickBot="1" x14ac:dyDescent="0.35">
      <c r="B2560" s="57" t="s">
        <v>1178</v>
      </c>
      <c r="C2560" s="57" t="s">
        <v>182</v>
      </c>
      <c r="D2560" s="193">
        <v>590.45000000000005</v>
      </c>
      <c r="F2560" s="76">
        <f>IF(AND(LEFT($C2560,4)&lt;&gt;"8310")*OR(_xlfn.IFNA(MATCH(LEFT($B2560,8),Reference!$E:$E,0),0),(_xlfn.IFNA(MATCH(MID($B2560,5,4),Reference!$E:$E,0),0))),$D2560,)</f>
        <v>0</v>
      </c>
      <c r="G2560" s="76">
        <f t="shared" si="220"/>
        <v>0</v>
      </c>
      <c r="H2560" s="76">
        <f t="shared" si="221"/>
        <v>0</v>
      </c>
      <c r="I2560" s="194">
        <f>IF(AND(F2560=0,G2560=0,H2560=0,_xlfn.IFNA(MATCH(LEFT($B2560,8),Reference!$G:$G,0),0)),0,
IF(AND(F2560=0,G2560=0,H2560=0,_xlfn.IFNA(MATCH(LEFT($B2560,8),Reference!$H:$H,0),0)),$D2560,
IF(AND(F2560=0,G2560=0,H2560=0,_xlfn.IFNA(MATCH(LEFT($C2560,4),Reference!$H:$H,0),0)),$D2560,
IF((AND(F2560=0,G2560=0,H2560=0,(_xlfn.IFNA(MATCH(LEFT($B2560,4),Reference!$H:$H,0),0)))),$D2560,
IF(AND(F2560=0,G2560=0,H2560=0,_xlfn.IFNA(MATCH(MID($B2560,5,4),Reference!$H:$H,0),0),LEFT($C2560,4)&lt;&gt;"8865"),$D2560,0)))))</f>
        <v>590.45000000000005</v>
      </c>
      <c r="J2560" s="76">
        <f t="shared" si="222"/>
        <v>0</v>
      </c>
      <c r="K2560" s="76">
        <f t="shared" si="223"/>
        <v>590.45000000000005</v>
      </c>
      <c r="L2560" s="76">
        <f t="shared" si="224"/>
        <v>0</v>
      </c>
      <c r="M2560" s="14" t="str">
        <f>IFERROR(IFERROR(INDEX(Reference!$C:$C,MATCH(VALUE(LEFT(B2560,(FIND("-",B2560,1)-1))),Reference!$B:$B,0)),INDEX(Reference!$C:$C,MATCH((LEFT(B2560,(FIND("-",B2560,1)-1))),Reference!$B:$B,0))),IFERROR(IF(FIND("-",B2560),"Asset Management",""),""))</f>
        <v>SBU/Legal</v>
      </c>
      <c r="N2560" s="14" t="str">
        <f>_xlfn.IFNA(INDEX(Reference!$M:$N,MATCH($C2560,Reference!$M:$M,0),2),"Exclude")</f>
        <v>Nonlabor</v>
      </c>
      <c r="O2560" s="14" t="str">
        <f>VLOOKUP(X2560,'Department Detail'!$A$2:$F$5229,5,FALSE)</f>
        <v>Transmission Development</v>
      </c>
      <c r="W2560" s="26"/>
      <c r="X2560" t="s">
        <v>1183</v>
      </c>
    </row>
    <row r="2561" spans="2:24" ht="15" thickBot="1" x14ac:dyDescent="0.35">
      <c r="B2561" s="57" t="s">
        <v>1178</v>
      </c>
      <c r="C2561" s="57" t="s">
        <v>211</v>
      </c>
      <c r="D2561" s="193">
        <v>-24.52</v>
      </c>
      <c r="F2561" s="76">
        <f>IF(AND(LEFT($C2561,4)&lt;&gt;"8310")*OR(_xlfn.IFNA(MATCH(LEFT($B2561,8),Reference!$E:$E,0),0),(_xlfn.IFNA(MATCH(MID($B2561,5,4),Reference!$E:$E,0),0))),$D2561,)</f>
        <v>0</v>
      </c>
      <c r="G2561" s="76">
        <f t="shared" si="220"/>
        <v>0</v>
      </c>
      <c r="H2561" s="76">
        <f t="shared" si="221"/>
        <v>0</v>
      </c>
      <c r="I2561" s="194">
        <f>IF(AND(F2561=0,G2561=0,H2561=0,_xlfn.IFNA(MATCH(LEFT($B2561,8),Reference!$G:$G,0),0)),0,
IF(AND(F2561=0,G2561=0,H2561=0,_xlfn.IFNA(MATCH(LEFT($B2561,8),Reference!$H:$H,0),0)),$D2561,
IF(AND(F2561=0,G2561=0,H2561=0,_xlfn.IFNA(MATCH(LEFT($C2561,4),Reference!$H:$H,0),0)),$D2561,
IF((AND(F2561=0,G2561=0,H2561=0,(_xlfn.IFNA(MATCH(LEFT($B2561,4),Reference!$H:$H,0),0)))),$D2561,
IF(AND(F2561=0,G2561=0,H2561=0,_xlfn.IFNA(MATCH(MID($B2561,5,4),Reference!$H:$H,0),0),LEFT($C2561,4)&lt;&gt;"8865"),$D2561,0)))))</f>
        <v>-24.52</v>
      </c>
      <c r="J2561" s="76">
        <f t="shared" si="222"/>
        <v>0</v>
      </c>
      <c r="K2561" s="76">
        <f t="shared" si="223"/>
        <v>-24.52</v>
      </c>
      <c r="L2561" s="76">
        <f t="shared" si="224"/>
        <v>0</v>
      </c>
      <c r="M2561" s="14" t="str">
        <f>IFERROR(IFERROR(INDEX(Reference!$C:$C,MATCH(VALUE(LEFT(B2561,(FIND("-",B2561,1)-1))),Reference!$B:$B,0)),INDEX(Reference!$C:$C,MATCH((LEFT(B2561,(FIND("-",B2561,1)-1))),Reference!$B:$B,0))),IFERROR(IF(FIND("-",B2561),"Asset Management",""),""))</f>
        <v>SBU/Legal</v>
      </c>
      <c r="N2561" s="14" t="str">
        <f>_xlfn.IFNA(INDEX(Reference!$M:$N,MATCH($C2561,Reference!$M:$M,0),2),"Exclude")</f>
        <v>Inventory</v>
      </c>
      <c r="O2561" s="14" t="str">
        <f>VLOOKUP(X2561,'Department Detail'!$A$2:$F$5748,5,FALSE)</f>
        <v>T&amp;D Planning</v>
      </c>
      <c r="W2561" s="26"/>
      <c r="X2561" t="s">
        <v>1184</v>
      </c>
    </row>
    <row r="2562" spans="2:24" ht="15" thickBot="1" x14ac:dyDescent="0.35">
      <c r="B2562" s="57" t="s">
        <v>1178</v>
      </c>
      <c r="C2562" s="57" t="s">
        <v>234</v>
      </c>
      <c r="D2562" s="193">
        <v>213.24999999999997</v>
      </c>
      <c r="F2562" s="76">
        <f>IF(AND(LEFT($C2562,4)&lt;&gt;"8310")*OR(_xlfn.IFNA(MATCH(LEFT($B2562,8),Reference!$E:$E,0),0),(_xlfn.IFNA(MATCH(MID($B2562,5,4),Reference!$E:$E,0),0))),$D2562,)</f>
        <v>0</v>
      </c>
      <c r="G2562" s="76">
        <f t="shared" si="220"/>
        <v>0</v>
      </c>
      <c r="H2562" s="76">
        <f t="shared" si="221"/>
        <v>0</v>
      </c>
      <c r="I2562" s="194">
        <f>IF(AND(F2562=0,G2562=0,H2562=0,_xlfn.IFNA(MATCH(LEFT($B2562,8),Reference!$G:$G,0),0)),0,
IF(AND(F2562=0,G2562=0,H2562=0,_xlfn.IFNA(MATCH(LEFT($B2562,8),Reference!$H:$H,0),0)),$D2562,
IF(AND(F2562=0,G2562=0,H2562=0,_xlfn.IFNA(MATCH(LEFT($C2562,4),Reference!$H:$H,0),0)),$D2562,
IF((AND(F2562=0,G2562=0,H2562=0,(_xlfn.IFNA(MATCH(LEFT($B2562,4),Reference!$H:$H,0),0)))),$D2562,
IF(AND(F2562=0,G2562=0,H2562=0,_xlfn.IFNA(MATCH(MID($B2562,5,4),Reference!$H:$H,0),0),LEFT($C2562,4)&lt;&gt;"8865"),$D2562,0)))))</f>
        <v>213.24999999999997</v>
      </c>
      <c r="J2562" s="76">
        <f t="shared" si="222"/>
        <v>0</v>
      </c>
      <c r="K2562" s="76">
        <f t="shared" si="223"/>
        <v>213.24999999999997</v>
      </c>
      <c r="L2562" s="76">
        <f t="shared" si="224"/>
        <v>0</v>
      </c>
      <c r="M2562" s="14" t="str">
        <f>IFERROR(IFERROR(INDEX(Reference!$C:$C,MATCH(VALUE(LEFT(B2562,(FIND("-",B2562,1)-1))),Reference!$B:$B,0)),INDEX(Reference!$C:$C,MATCH((LEFT(B2562,(FIND("-",B2562,1)-1))),Reference!$B:$B,0))),IFERROR(IF(FIND("-",B2562),"Asset Management",""),""))</f>
        <v>SBU/Legal</v>
      </c>
      <c r="N2562" s="14" t="str">
        <f>_xlfn.IFNA(INDEX(Reference!$M:$N,MATCH($C2562,Reference!$M:$M,0),2),"Exclude")</f>
        <v>Nonlabor</v>
      </c>
      <c r="O2562" s="14" t="str">
        <f>VLOOKUP(X2562,'Department Detail'!$A$2:$F$5748,5,FALSE)</f>
        <v>T&amp;D Planning</v>
      </c>
      <c r="W2562" s="26"/>
      <c r="X2562" t="s">
        <v>1184</v>
      </c>
    </row>
    <row r="2563" spans="2:24" ht="15" thickBot="1" x14ac:dyDescent="0.35">
      <c r="B2563" s="57" t="s">
        <v>1178</v>
      </c>
      <c r="C2563" s="57" t="s">
        <v>213</v>
      </c>
      <c r="D2563" s="193">
        <v>491.94</v>
      </c>
      <c r="F2563" s="76">
        <f>IF(AND(LEFT($C2563,4)&lt;&gt;"8310")*OR(_xlfn.IFNA(MATCH(LEFT($B2563,8),Reference!$E:$E,0),0),(_xlfn.IFNA(MATCH(MID($B2563,5,4),Reference!$E:$E,0),0))),$D2563,)</f>
        <v>0</v>
      </c>
      <c r="G2563" s="76">
        <f t="shared" si="220"/>
        <v>0</v>
      </c>
      <c r="H2563" s="76">
        <f t="shared" si="221"/>
        <v>0</v>
      </c>
      <c r="I2563" s="194">
        <f>IF(AND(F2563=0,G2563=0,H2563=0,_xlfn.IFNA(MATCH(LEFT($B2563,8),Reference!$G:$G,0),0)),0,
IF(AND(F2563=0,G2563=0,H2563=0,_xlfn.IFNA(MATCH(LEFT($B2563,8),Reference!$H:$H,0),0)),$D2563,
IF(AND(F2563=0,G2563=0,H2563=0,_xlfn.IFNA(MATCH(LEFT($C2563,4),Reference!$H:$H,0),0)),$D2563,
IF((AND(F2563=0,G2563=0,H2563=0,(_xlfn.IFNA(MATCH(LEFT($B2563,4),Reference!$H:$H,0),0)))),$D2563,
IF(AND(F2563=0,G2563=0,H2563=0,_xlfn.IFNA(MATCH(MID($B2563,5,4),Reference!$H:$H,0),0),LEFT($C2563,4)&lt;&gt;"8865"),$D2563,0)))))</f>
        <v>491.94</v>
      </c>
      <c r="J2563" s="76">
        <f t="shared" si="222"/>
        <v>0</v>
      </c>
      <c r="K2563" s="76">
        <f t="shared" si="223"/>
        <v>491.94</v>
      </c>
      <c r="L2563" s="76">
        <f t="shared" si="224"/>
        <v>0</v>
      </c>
      <c r="M2563" s="14" t="str">
        <f>IFERROR(IFERROR(INDEX(Reference!$C:$C,MATCH(VALUE(LEFT(B2563,(FIND("-",B2563,1)-1))),Reference!$B:$B,0)),INDEX(Reference!$C:$C,MATCH((LEFT(B2563,(FIND("-",B2563,1)-1))),Reference!$B:$B,0))),IFERROR(IF(FIND("-",B2563),"Asset Management",""),""))</f>
        <v>SBU/Legal</v>
      </c>
      <c r="N2563" s="14" t="str">
        <f>_xlfn.IFNA(INDEX(Reference!$M:$N,MATCH($C2563,Reference!$M:$M,0),2),"Exclude")</f>
        <v>Nonlabor</v>
      </c>
      <c r="O2563" s="14" t="str">
        <f>VLOOKUP(X2563,'Department Detail'!$A$2:$F$5748,5,FALSE)</f>
        <v>T&amp;D Planning</v>
      </c>
      <c r="W2563" s="26"/>
      <c r="X2563" t="s">
        <v>1185</v>
      </c>
    </row>
    <row r="2564" spans="2:24" ht="15" thickBot="1" x14ac:dyDescent="0.35">
      <c r="B2564" s="57" t="s">
        <v>1178</v>
      </c>
      <c r="C2564" s="57" t="s">
        <v>215</v>
      </c>
      <c r="D2564" s="193">
        <v>17625.25</v>
      </c>
      <c r="F2564" s="76">
        <f>IF(AND(LEFT($C2564,4)&lt;&gt;"8310")*OR(_xlfn.IFNA(MATCH(LEFT($B2564,8),Reference!$E:$E,0),0),(_xlfn.IFNA(MATCH(MID($B2564,5,4),Reference!$E:$E,0),0))),$D2564,)</f>
        <v>0</v>
      </c>
      <c r="G2564" s="76">
        <f t="shared" si="220"/>
        <v>0</v>
      </c>
      <c r="H2564" s="76">
        <f t="shared" si="221"/>
        <v>0</v>
      </c>
      <c r="I2564" s="194">
        <f>IF(AND(F2564=0,G2564=0,H2564=0,_xlfn.IFNA(MATCH(LEFT($B2564,8),Reference!$G:$G,0),0)),0,
IF(AND(F2564=0,G2564=0,H2564=0,_xlfn.IFNA(MATCH(LEFT($B2564,8),Reference!$H:$H,0),0)),$D2564,
IF(AND(F2564=0,G2564=0,H2564=0,_xlfn.IFNA(MATCH(LEFT($C2564,4),Reference!$H:$H,0),0)),$D2564,
IF((AND(F2564=0,G2564=0,H2564=0,(_xlfn.IFNA(MATCH(LEFT($B2564,4),Reference!$H:$H,0),0)))),$D2564,
IF(AND(F2564=0,G2564=0,H2564=0,_xlfn.IFNA(MATCH(MID($B2564,5,4),Reference!$H:$H,0),0),LEFT($C2564,4)&lt;&gt;"8865"),$D2564,0)))))</f>
        <v>17625.25</v>
      </c>
      <c r="J2564" s="76">
        <f t="shared" si="222"/>
        <v>0</v>
      </c>
      <c r="K2564" s="76">
        <f t="shared" si="223"/>
        <v>17625.25</v>
      </c>
      <c r="L2564" s="76">
        <f t="shared" si="224"/>
        <v>0</v>
      </c>
      <c r="M2564" s="14" t="str">
        <f>IFERROR(IFERROR(INDEX(Reference!$C:$C,MATCH(VALUE(LEFT(B2564,(FIND("-",B2564,1)-1))),Reference!$B:$B,0)),INDEX(Reference!$C:$C,MATCH((LEFT(B2564,(FIND("-",B2564,1)-1))),Reference!$B:$B,0))),IFERROR(IF(FIND("-",B2564),"Asset Management",""),""))</f>
        <v>SBU/Legal</v>
      </c>
      <c r="N2564" s="14" t="str">
        <f>_xlfn.IFNA(INDEX(Reference!$M:$N,MATCH($C2564,Reference!$M:$M,0),2),"Exclude")</f>
        <v>Exclude</v>
      </c>
      <c r="O2564" s="14" t="str">
        <f>VLOOKUP(X2564,'Department Detail'!$A$2:$F$5748,5,FALSE)</f>
        <v>T&amp;D Engineering</v>
      </c>
      <c r="W2564" s="26"/>
      <c r="X2564" t="s">
        <v>1186</v>
      </c>
    </row>
    <row r="2565" spans="2:24" ht="15" thickBot="1" x14ac:dyDescent="0.35">
      <c r="B2565" s="57" t="s">
        <v>1187</v>
      </c>
      <c r="C2565" s="57" t="s">
        <v>190</v>
      </c>
      <c r="D2565" s="193">
        <v>30710</v>
      </c>
      <c r="F2565" s="76">
        <f>IF(AND(LEFT($C2565,4)&lt;&gt;"8310")*OR(_xlfn.IFNA(MATCH(LEFT($B2565,8),Reference!$E:$E,0),0),(_xlfn.IFNA(MATCH(MID($B2565,5,4),Reference!$E:$E,0),0))),$D2565,)</f>
        <v>0</v>
      </c>
      <c r="G2565" s="76">
        <f t="shared" si="220"/>
        <v>0</v>
      </c>
      <c r="H2565" s="76">
        <f t="shared" si="221"/>
        <v>0</v>
      </c>
      <c r="I2565" s="194">
        <f>IF(AND(F2565=0,G2565=0,H2565=0,_xlfn.IFNA(MATCH(LEFT($B2565,8),Reference!$G:$G,0),0)),0,
IF(AND(F2565=0,G2565=0,H2565=0,_xlfn.IFNA(MATCH(LEFT($B2565,8),Reference!$H:$H,0),0)),$D2565,
IF(AND(F2565=0,G2565=0,H2565=0,_xlfn.IFNA(MATCH(LEFT($C2565,4),Reference!$H:$H,0),0)),$D2565,
IF((AND(F2565=0,G2565=0,H2565=0,(_xlfn.IFNA(MATCH(LEFT($B2565,4),Reference!$H:$H,0),0)))),$D2565,
IF(AND(F2565=0,G2565=0,H2565=0,_xlfn.IFNA(MATCH(MID($B2565,5,4),Reference!$H:$H,0),0),LEFT($C2565,4)&lt;&gt;"8865"),$D2565,0)))))</f>
        <v>30710</v>
      </c>
      <c r="J2565" s="76">
        <f t="shared" si="222"/>
        <v>0</v>
      </c>
      <c r="K2565" s="76">
        <f t="shared" si="223"/>
        <v>30710</v>
      </c>
      <c r="L2565" s="76">
        <f t="shared" si="224"/>
        <v>0</v>
      </c>
      <c r="M2565" s="14" t="str">
        <f>IFERROR(IFERROR(INDEX(Reference!$C:$C,MATCH(VALUE(LEFT(B2565,(FIND("-",B2565,1)-1))),Reference!$B:$B,0)),INDEX(Reference!$C:$C,MATCH((LEFT(B2565,(FIND("-",B2565,1)-1))),Reference!$B:$B,0))),IFERROR(IF(FIND("-",B2565),"Asset Management",""),""))</f>
        <v>SBU/Legal</v>
      </c>
      <c r="N2565" s="14" t="str">
        <f>_xlfn.IFNA(INDEX(Reference!$M:$N,MATCH($C2565,Reference!$M:$M,0),2),"Exclude")</f>
        <v>Nonlabor</v>
      </c>
      <c r="O2565" s="14" t="str">
        <f>VLOOKUP(X2565,'Department Detail'!$A$2:$F$5748,5,FALSE)</f>
        <v>T&amp;D Engineering</v>
      </c>
      <c r="W2565" s="26"/>
      <c r="X2565" t="s">
        <v>1188</v>
      </c>
    </row>
    <row r="2566" spans="2:24" ht="15" thickBot="1" x14ac:dyDescent="0.35">
      <c r="B2566" s="57" t="s">
        <v>1187</v>
      </c>
      <c r="C2566" s="57" t="s">
        <v>209</v>
      </c>
      <c r="D2566" s="193">
        <v>7878.5</v>
      </c>
      <c r="F2566" s="76">
        <f>IF(AND(LEFT($C2566,4)&lt;&gt;"8310")*OR(_xlfn.IFNA(MATCH(LEFT($B2566,8),Reference!$E:$E,0),0),(_xlfn.IFNA(MATCH(MID($B2566,5,4),Reference!$E:$E,0),0))),$D2566,)</f>
        <v>0</v>
      </c>
      <c r="G2566" s="76">
        <f t="shared" si="220"/>
        <v>0</v>
      </c>
      <c r="H2566" s="76">
        <f t="shared" si="221"/>
        <v>0</v>
      </c>
      <c r="I2566" s="194">
        <f>IF(AND(F2566=0,G2566=0,H2566=0,_xlfn.IFNA(MATCH(LEFT($B2566,8),Reference!$G:$G,0),0)),0,
IF(AND(F2566=0,G2566=0,H2566=0,_xlfn.IFNA(MATCH(LEFT($B2566,8),Reference!$H:$H,0),0)),$D2566,
IF(AND(F2566=0,G2566=0,H2566=0,_xlfn.IFNA(MATCH(LEFT($C2566,4),Reference!$H:$H,0),0)),$D2566,
IF((AND(F2566=0,G2566=0,H2566=0,(_xlfn.IFNA(MATCH(LEFT($B2566,4),Reference!$H:$H,0),0)))),$D2566,
IF(AND(F2566=0,G2566=0,H2566=0,_xlfn.IFNA(MATCH(MID($B2566,5,4),Reference!$H:$H,0),0),LEFT($C2566,4)&lt;&gt;"8865"),$D2566,0)))))</f>
        <v>7878.5</v>
      </c>
      <c r="J2566" s="76">
        <f t="shared" si="222"/>
        <v>0</v>
      </c>
      <c r="K2566" s="76">
        <f t="shared" si="223"/>
        <v>7878.5</v>
      </c>
      <c r="L2566" s="76">
        <f t="shared" si="224"/>
        <v>0</v>
      </c>
      <c r="M2566" s="14" t="str">
        <f>IFERROR(IFERROR(INDEX(Reference!$C:$C,MATCH(VALUE(LEFT(B2566,(FIND("-",B2566,1)-1))),Reference!$B:$B,0)),INDEX(Reference!$C:$C,MATCH((LEFT(B2566,(FIND("-",B2566,1)-1))),Reference!$B:$B,0))),IFERROR(IF(FIND("-",B2566),"Asset Management",""),""))</f>
        <v>SBU/Legal</v>
      </c>
      <c r="N2566" s="14" t="str">
        <f>_xlfn.IFNA(INDEX(Reference!$M:$N,MATCH($C2566,Reference!$M:$M,0),2),"Exclude")</f>
        <v>Nonlabor</v>
      </c>
      <c r="O2566" s="14" t="str">
        <f>VLOOKUP(X2566,'Department Detail'!$A$2:$F$5229,5,FALSE)</f>
        <v>T&amp;D Engineering</v>
      </c>
      <c r="W2566" s="26"/>
      <c r="X2566" t="s">
        <v>758</v>
      </c>
    </row>
    <row r="2567" spans="2:24" ht="15" thickBot="1" x14ac:dyDescent="0.35">
      <c r="B2567" s="57" t="s">
        <v>1187</v>
      </c>
      <c r="C2567" s="57" t="s">
        <v>210</v>
      </c>
      <c r="D2567" s="193">
        <v>47284</v>
      </c>
      <c r="F2567" s="76">
        <f>IF(AND(LEFT($C2567,4)&lt;&gt;"8310")*OR(_xlfn.IFNA(MATCH(LEFT($B2567,8),Reference!$E:$E,0),0),(_xlfn.IFNA(MATCH(MID($B2567,5,4),Reference!$E:$E,0),0))),$D2567,)</f>
        <v>0</v>
      </c>
      <c r="G2567" s="76">
        <f t="shared" si="220"/>
        <v>0</v>
      </c>
      <c r="H2567" s="76">
        <f t="shared" si="221"/>
        <v>0</v>
      </c>
      <c r="I2567" s="194">
        <f>IF(AND(F2567=0,G2567=0,H2567=0,_xlfn.IFNA(MATCH(LEFT($B2567,8),Reference!$G:$G,0),0)),0,
IF(AND(F2567=0,G2567=0,H2567=0,_xlfn.IFNA(MATCH(LEFT($B2567,8),Reference!$H:$H,0),0)),$D2567,
IF(AND(F2567=0,G2567=0,H2567=0,_xlfn.IFNA(MATCH(LEFT($C2567,4),Reference!$H:$H,0),0)),$D2567,
IF((AND(F2567=0,G2567=0,H2567=0,(_xlfn.IFNA(MATCH(LEFT($B2567,4),Reference!$H:$H,0),0)))),$D2567,
IF(AND(F2567=0,G2567=0,H2567=0,_xlfn.IFNA(MATCH(MID($B2567,5,4),Reference!$H:$H,0),0),LEFT($C2567,4)&lt;&gt;"8865"),$D2567,0)))))</f>
        <v>47284</v>
      </c>
      <c r="J2567" s="76">
        <f t="shared" si="222"/>
        <v>0</v>
      </c>
      <c r="K2567" s="76">
        <f t="shared" si="223"/>
        <v>47284</v>
      </c>
      <c r="L2567" s="76">
        <f t="shared" si="224"/>
        <v>0</v>
      </c>
      <c r="M2567" s="14" t="str">
        <f>IFERROR(IFERROR(INDEX(Reference!$C:$C,MATCH(VALUE(LEFT(B2567,(FIND("-",B2567,1)-1))),Reference!$B:$B,0)),INDEX(Reference!$C:$C,MATCH((LEFT(B2567,(FIND("-",B2567,1)-1))),Reference!$B:$B,0))),IFERROR(IF(FIND("-",B2567),"Asset Management",""),""))</f>
        <v>SBU/Legal</v>
      </c>
      <c r="N2567" s="14" t="str">
        <f>_xlfn.IFNA(INDEX(Reference!$M:$N,MATCH($C2567,Reference!$M:$M,0),2),"Exclude")</f>
        <v>Nonlabor</v>
      </c>
      <c r="O2567" s="14" t="str">
        <f>VLOOKUP(X2567,'Department Detail'!$A$2:$F$5229,5,FALSE)</f>
        <v>T&amp;D Engineering</v>
      </c>
      <c r="W2567" s="26"/>
      <c r="X2567" t="s">
        <v>760</v>
      </c>
    </row>
    <row r="2568" spans="2:24" ht="15" thickBot="1" x14ac:dyDescent="0.35">
      <c r="B2568" s="57" t="s">
        <v>1187</v>
      </c>
      <c r="C2568" s="57" t="s">
        <v>212</v>
      </c>
      <c r="D2568" s="193">
        <v>312860.25</v>
      </c>
      <c r="F2568" s="76">
        <f>IF(AND(LEFT($C2568,4)&lt;&gt;"8310")*OR(_xlfn.IFNA(MATCH(LEFT($B2568,8),Reference!$E:$E,0),0),(_xlfn.IFNA(MATCH(MID($B2568,5,4),Reference!$E:$E,0),0))),$D2568,)</f>
        <v>0</v>
      </c>
      <c r="G2568" s="76">
        <f t="shared" si="220"/>
        <v>0</v>
      </c>
      <c r="H2568" s="76">
        <f t="shared" si="221"/>
        <v>0</v>
      </c>
      <c r="I2568" s="194">
        <f>IF(AND(F2568=0,G2568=0,H2568=0,_xlfn.IFNA(MATCH(LEFT($B2568,8),Reference!$G:$G,0),0)),0,
IF(AND(F2568=0,G2568=0,H2568=0,_xlfn.IFNA(MATCH(LEFT($B2568,8),Reference!$H:$H,0),0)),$D2568,
IF(AND(F2568=0,G2568=0,H2568=0,_xlfn.IFNA(MATCH(LEFT($C2568,4),Reference!$H:$H,0),0)),$D2568,
IF((AND(F2568=0,G2568=0,H2568=0,(_xlfn.IFNA(MATCH(LEFT($B2568,4),Reference!$H:$H,0),0)))),$D2568,
IF(AND(F2568=0,G2568=0,H2568=0,_xlfn.IFNA(MATCH(MID($B2568,5,4),Reference!$H:$H,0),0),LEFT($C2568,4)&lt;&gt;"8865"),$D2568,0)))))</f>
        <v>312860.25</v>
      </c>
      <c r="J2568" s="76">
        <f t="shared" si="222"/>
        <v>0</v>
      </c>
      <c r="K2568" s="76">
        <f t="shared" si="223"/>
        <v>312860.25</v>
      </c>
      <c r="L2568" s="76">
        <f t="shared" si="224"/>
        <v>0</v>
      </c>
      <c r="M2568" s="14" t="str">
        <f>IFERROR(IFERROR(INDEX(Reference!$C:$C,MATCH(VALUE(LEFT(B2568,(FIND("-",B2568,1)-1))),Reference!$B:$B,0)),INDEX(Reference!$C:$C,MATCH((LEFT(B2568,(FIND("-",B2568,1)-1))),Reference!$B:$B,0))),IFERROR(IF(FIND("-",B2568),"Asset Management",""),""))</f>
        <v>SBU/Legal</v>
      </c>
      <c r="N2568" s="14" t="str">
        <f>_xlfn.IFNA(INDEX(Reference!$M:$N,MATCH($C2568,Reference!$M:$M,0),2),"Exclude")</f>
        <v>Exclude</v>
      </c>
      <c r="O2568" s="14" t="str">
        <f>VLOOKUP(X2568,'Department Detail'!$A$2:$F$5748,5,FALSE)</f>
        <v>T&amp;D Planning</v>
      </c>
      <c r="W2568" s="26"/>
      <c r="X2568" t="s">
        <v>1189</v>
      </c>
    </row>
    <row r="2569" spans="2:24" ht="15" thickBot="1" x14ac:dyDescent="0.35">
      <c r="B2569" s="57" t="s">
        <v>1190</v>
      </c>
      <c r="C2569" s="57" t="s">
        <v>209</v>
      </c>
      <c r="D2569" s="193">
        <v>-64652</v>
      </c>
      <c r="F2569" s="76">
        <f>IF(AND(LEFT($C2569,4)&lt;&gt;"8310")*OR(_xlfn.IFNA(MATCH(LEFT($B2569,8),Reference!$E:$E,0),0),(_xlfn.IFNA(MATCH(MID($B2569,5,4),Reference!$E:$E,0),0))),$D2569,)</f>
        <v>0</v>
      </c>
      <c r="G2569" s="76">
        <f t="shared" si="220"/>
        <v>0</v>
      </c>
      <c r="H2569" s="76">
        <f t="shared" si="221"/>
        <v>0</v>
      </c>
      <c r="I2569" s="194">
        <f>IF(AND(F2569=0,G2569=0,H2569=0,_xlfn.IFNA(MATCH(LEFT($B2569,8),Reference!$G:$G,0),0)),0,
IF(AND(F2569=0,G2569=0,H2569=0,_xlfn.IFNA(MATCH(LEFT($B2569,8),Reference!$H:$H,0),0)),$D2569,
IF(AND(F2569=0,G2569=0,H2569=0,_xlfn.IFNA(MATCH(LEFT($C2569,4),Reference!$H:$H,0),0)),$D2569,
IF((AND(F2569=0,G2569=0,H2569=0,(_xlfn.IFNA(MATCH(LEFT($B2569,4),Reference!$H:$H,0),0)))),$D2569,
IF(AND(F2569=0,G2569=0,H2569=0,_xlfn.IFNA(MATCH(MID($B2569,5,4),Reference!$H:$H,0),0),LEFT($C2569,4)&lt;&gt;"8865"),$D2569,0)))))</f>
        <v>-64652</v>
      </c>
      <c r="J2569" s="76">
        <f t="shared" si="222"/>
        <v>0</v>
      </c>
      <c r="K2569" s="76">
        <f t="shared" si="223"/>
        <v>-64652</v>
      </c>
      <c r="L2569" s="76">
        <f t="shared" si="224"/>
        <v>0</v>
      </c>
      <c r="M2569" s="14" t="str">
        <f>IFERROR(IFERROR(INDEX(Reference!$C:$C,MATCH(VALUE(LEFT(B2569,(FIND("-",B2569,1)-1))),Reference!$B:$B,0)),INDEX(Reference!$C:$C,MATCH((LEFT(B2569,(FIND("-",B2569,1)-1))),Reference!$B:$B,0))),IFERROR(IF(FIND("-",B2569),"Asset Management",""),""))</f>
        <v>SBU/Legal</v>
      </c>
      <c r="N2569" s="14" t="str">
        <f>_xlfn.IFNA(INDEX(Reference!$M:$N,MATCH($C2569,Reference!$M:$M,0),2),"Exclude")</f>
        <v>Nonlabor</v>
      </c>
      <c r="O2569" s="14" t="str">
        <f>VLOOKUP(X2569,'Department Detail'!$A$2:$F$5748,5,FALSE)</f>
        <v>T&amp;D Planning</v>
      </c>
      <c r="W2569" s="26"/>
      <c r="X2569" t="s">
        <v>1189</v>
      </c>
    </row>
    <row r="2570" spans="2:24" ht="15" thickBot="1" x14ac:dyDescent="0.35">
      <c r="B2570" s="57" t="s">
        <v>1190</v>
      </c>
      <c r="C2570" s="57" t="s">
        <v>210</v>
      </c>
      <c r="D2570" s="193">
        <v>21071</v>
      </c>
      <c r="F2570" s="76">
        <f>IF(AND(LEFT($C2570,4)&lt;&gt;"8310")*OR(_xlfn.IFNA(MATCH(LEFT($B2570,8),Reference!$E:$E,0),0),(_xlfn.IFNA(MATCH(MID($B2570,5,4),Reference!$E:$E,0),0))),$D2570,)</f>
        <v>0</v>
      </c>
      <c r="G2570" s="76">
        <f t="shared" si="220"/>
        <v>0</v>
      </c>
      <c r="H2570" s="76">
        <f t="shared" si="221"/>
        <v>0</v>
      </c>
      <c r="I2570" s="194">
        <f>IF(AND(F2570=0,G2570=0,H2570=0,_xlfn.IFNA(MATCH(LEFT($B2570,8),Reference!$G:$G,0),0)),0,
IF(AND(F2570=0,G2570=0,H2570=0,_xlfn.IFNA(MATCH(LEFT($B2570,8),Reference!$H:$H,0),0)),$D2570,
IF(AND(F2570=0,G2570=0,H2570=0,_xlfn.IFNA(MATCH(LEFT($C2570,4),Reference!$H:$H,0),0)),$D2570,
IF((AND(F2570=0,G2570=0,H2570=0,(_xlfn.IFNA(MATCH(LEFT($B2570,4),Reference!$H:$H,0),0)))),$D2570,
IF(AND(F2570=0,G2570=0,H2570=0,_xlfn.IFNA(MATCH(MID($B2570,5,4),Reference!$H:$H,0),0),LEFT($C2570,4)&lt;&gt;"8865"),$D2570,0)))))</f>
        <v>21071</v>
      </c>
      <c r="J2570" s="76">
        <f t="shared" si="222"/>
        <v>0</v>
      </c>
      <c r="K2570" s="76">
        <f t="shared" si="223"/>
        <v>21071</v>
      </c>
      <c r="L2570" s="76">
        <f t="shared" si="224"/>
        <v>0</v>
      </c>
      <c r="M2570" s="14" t="str">
        <f>IFERROR(IFERROR(INDEX(Reference!$C:$C,MATCH(VALUE(LEFT(B2570,(FIND("-",B2570,1)-1))),Reference!$B:$B,0)),INDEX(Reference!$C:$C,MATCH((LEFT(B2570,(FIND("-",B2570,1)-1))),Reference!$B:$B,0))),IFERROR(IF(FIND("-",B2570),"Asset Management",""),""))</f>
        <v>SBU/Legal</v>
      </c>
      <c r="N2570" s="14" t="str">
        <f>_xlfn.IFNA(INDEX(Reference!$M:$N,MATCH($C2570,Reference!$M:$M,0),2),"Exclude")</f>
        <v>Nonlabor</v>
      </c>
      <c r="O2570" s="14" t="str">
        <f>VLOOKUP(X2570,'Department Detail'!$A$2:$F$5748,5,FALSE)</f>
        <v>T&amp;D Planning</v>
      </c>
      <c r="W2570" s="26"/>
      <c r="X2570" t="s">
        <v>1191</v>
      </c>
    </row>
    <row r="2571" spans="2:24" ht="15" thickBot="1" x14ac:dyDescent="0.35">
      <c r="B2571" s="57" t="s">
        <v>1190</v>
      </c>
      <c r="C2571" s="57" t="s">
        <v>214</v>
      </c>
      <c r="D2571" s="193">
        <v>1174698.55</v>
      </c>
      <c r="F2571" s="76">
        <f>IF(AND(LEFT($C2571,4)&lt;&gt;"8310")*OR(_xlfn.IFNA(MATCH(LEFT($B2571,8),Reference!$E:$E,0),0),(_xlfn.IFNA(MATCH(MID($B2571,5,4),Reference!$E:$E,0),0))),$D2571,)</f>
        <v>0</v>
      </c>
      <c r="G2571" s="76">
        <f t="shared" si="220"/>
        <v>0</v>
      </c>
      <c r="H2571" s="76">
        <f t="shared" si="221"/>
        <v>0</v>
      </c>
      <c r="I2571" s="194">
        <f>IF(AND(F2571=0,G2571=0,H2571=0,_xlfn.IFNA(MATCH(LEFT($B2571,8),Reference!$G:$G,0),0)),0,
IF(AND(F2571=0,G2571=0,H2571=0,_xlfn.IFNA(MATCH(LEFT($B2571,8),Reference!$H:$H,0),0)),$D2571,
IF(AND(F2571=0,G2571=0,H2571=0,_xlfn.IFNA(MATCH(LEFT($C2571,4),Reference!$H:$H,0),0)),$D2571,
IF((AND(F2571=0,G2571=0,H2571=0,(_xlfn.IFNA(MATCH(LEFT($B2571,4),Reference!$H:$H,0),0)))),$D2571,
IF(AND(F2571=0,G2571=0,H2571=0,_xlfn.IFNA(MATCH(MID($B2571,5,4),Reference!$H:$H,0),0),LEFT($C2571,4)&lt;&gt;"8865"),$D2571,0)))))</f>
        <v>1174698.55</v>
      </c>
      <c r="J2571" s="76">
        <f t="shared" si="222"/>
        <v>0</v>
      </c>
      <c r="K2571" s="76">
        <f t="shared" si="223"/>
        <v>1174698.55</v>
      </c>
      <c r="L2571" s="76">
        <f t="shared" si="224"/>
        <v>0</v>
      </c>
      <c r="M2571" s="14" t="str">
        <f>IFERROR(IFERROR(INDEX(Reference!$C:$C,MATCH(VALUE(LEFT(B2571,(FIND("-",B2571,1)-1))),Reference!$B:$B,0)),INDEX(Reference!$C:$C,MATCH((LEFT(B2571,(FIND("-",B2571,1)-1))),Reference!$B:$B,0))),IFERROR(IF(FIND("-",B2571),"Asset Management",""),""))</f>
        <v>SBU/Legal</v>
      </c>
      <c r="N2571" s="14" t="str">
        <f>_xlfn.IFNA(INDEX(Reference!$M:$N,MATCH($C2571,Reference!$M:$M,0),2),"Exclude")</f>
        <v>Exclude</v>
      </c>
      <c r="O2571" s="14" t="str">
        <f>VLOOKUP(X2571,'Department Detail'!$A$2:$F$5748,5,FALSE)</f>
        <v>T&amp;D Planning</v>
      </c>
      <c r="W2571" s="26"/>
      <c r="X2571" t="s">
        <v>1191</v>
      </c>
    </row>
    <row r="2572" spans="2:24" ht="15" thickBot="1" x14ac:dyDescent="0.35">
      <c r="B2572" s="57" t="s">
        <v>1192</v>
      </c>
      <c r="C2572" s="57" t="s">
        <v>190</v>
      </c>
      <c r="D2572" s="193">
        <v>47651.49</v>
      </c>
      <c r="F2572" s="76">
        <f>IF(AND(LEFT($C2572,4)&lt;&gt;"8310")*OR(_xlfn.IFNA(MATCH(LEFT($B2572,8),Reference!$E:$E,0),0),(_xlfn.IFNA(MATCH(MID($B2572,5,4),Reference!$E:$E,0),0))),$D2572,)</f>
        <v>0</v>
      </c>
      <c r="G2572" s="76">
        <f t="shared" si="220"/>
        <v>0</v>
      </c>
      <c r="H2572" s="76">
        <f t="shared" si="221"/>
        <v>0</v>
      </c>
      <c r="I2572" s="194">
        <f>IF(AND(F2572=0,G2572=0,H2572=0,_xlfn.IFNA(MATCH(LEFT($B2572,8),Reference!$G:$G,0),0)),0,
IF(AND(F2572=0,G2572=0,H2572=0,_xlfn.IFNA(MATCH(LEFT($B2572,8),Reference!$H:$H,0),0)),$D2572,
IF(AND(F2572=0,G2572=0,H2572=0,_xlfn.IFNA(MATCH(LEFT($C2572,4),Reference!$H:$H,0),0)),$D2572,
IF((AND(F2572=0,G2572=0,H2572=0,(_xlfn.IFNA(MATCH(LEFT($B2572,4),Reference!$H:$H,0),0)))),$D2572,
IF(AND(F2572=0,G2572=0,H2572=0,_xlfn.IFNA(MATCH(MID($B2572,5,4),Reference!$H:$H,0),0),LEFT($C2572,4)&lt;&gt;"8865"),$D2572,0)))))</f>
        <v>47651.49</v>
      </c>
      <c r="J2572" s="76">
        <f t="shared" si="222"/>
        <v>0</v>
      </c>
      <c r="K2572" s="76">
        <f t="shared" si="223"/>
        <v>47651.49</v>
      </c>
      <c r="L2572" s="76">
        <f t="shared" si="224"/>
        <v>0</v>
      </c>
      <c r="M2572" s="14" t="str">
        <f>IFERROR(IFERROR(INDEX(Reference!$C:$C,MATCH(VALUE(LEFT(B2572,(FIND("-",B2572,1)-1))),Reference!$B:$B,0)),INDEX(Reference!$C:$C,MATCH((LEFT(B2572,(FIND("-",B2572,1)-1))),Reference!$B:$B,0))),IFERROR(IF(FIND("-",B2572),"Asset Management",""),""))</f>
        <v>SBU/Legal</v>
      </c>
      <c r="N2572" s="14" t="str">
        <f>_xlfn.IFNA(INDEX(Reference!$M:$N,MATCH($C2572,Reference!$M:$M,0),2),"Exclude")</f>
        <v>Nonlabor</v>
      </c>
      <c r="O2572" s="14" t="str">
        <f>VLOOKUP(X2572,'Department Detail'!$A$2:$F$5748,5,FALSE)</f>
        <v>T&amp;D Engineering</v>
      </c>
      <c r="W2572" s="26"/>
      <c r="X2572" t="s">
        <v>1193</v>
      </c>
    </row>
    <row r="2573" spans="2:24" ht="15" thickBot="1" x14ac:dyDescent="0.35">
      <c r="B2573" s="57" t="s">
        <v>1192</v>
      </c>
      <c r="C2573" s="57" t="s">
        <v>209</v>
      </c>
      <c r="D2573" s="193">
        <v>17372</v>
      </c>
      <c r="F2573" s="76">
        <f>IF(AND(LEFT($C2573,4)&lt;&gt;"8310")*OR(_xlfn.IFNA(MATCH(LEFT($B2573,8),Reference!$E:$E,0),0),(_xlfn.IFNA(MATCH(MID($B2573,5,4),Reference!$E:$E,0),0))),$D2573,)</f>
        <v>0</v>
      </c>
      <c r="G2573" s="76">
        <f t="shared" si="220"/>
        <v>0</v>
      </c>
      <c r="H2573" s="76">
        <f t="shared" si="221"/>
        <v>0</v>
      </c>
      <c r="I2573" s="194">
        <f>IF(AND(F2573=0,G2573=0,H2573=0,_xlfn.IFNA(MATCH(LEFT($B2573,8),Reference!$G:$G,0),0)),0,
IF(AND(F2573=0,G2573=0,H2573=0,_xlfn.IFNA(MATCH(LEFT($B2573,8),Reference!$H:$H,0),0)),$D2573,
IF(AND(F2573=0,G2573=0,H2573=0,_xlfn.IFNA(MATCH(LEFT($C2573,4),Reference!$H:$H,0),0)),$D2573,
IF((AND(F2573=0,G2573=0,H2573=0,(_xlfn.IFNA(MATCH(LEFT($B2573,4),Reference!$H:$H,0),0)))),$D2573,
IF(AND(F2573=0,G2573=0,H2573=0,_xlfn.IFNA(MATCH(MID($B2573,5,4),Reference!$H:$H,0),0),LEFT($C2573,4)&lt;&gt;"8865"),$D2573,0)))))</f>
        <v>17372</v>
      </c>
      <c r="J2573" s="76">
        <f t="shared" si="222"/>
        <v>0</v>
      </c>
      <c r="K2573" s="76">
        <f t="shared" si="223"/>
        <v>17372</v>
      </c>
      <c r="L2573" s="76">
        <f t="shared" si="224"/>
        <v>0</v>
      </c>
      <c r="M2573" s="14" t="str">
        <f>IFERROR(IFERROR(INDEX(Reference!$C:$C,MATCH(VALUE(LEFT(B2573,(FIND("-",B2573,1)-1))),Reference!$B:$B,0)),INDEX(Reference!$C:$C,MATCH((LEFT(B2573,(FIND("-",B2573,1)-1))),Reference!$B:$B,0))),IFERROR(IF(FIND("-",B2573),"Asset Management",""),""))</f>
        <v>SBU/Legal</v>
      </c>
      <c r="N2573" s="14" t="str">
        <f>_xlfn.IFNA(INDEX(Reference!$M:$N,MATCH($C2573,Reference!$M:$M,0),2),"Exclude")</f>
        <v>Nonlabor</v>
      </c>
      <c r="O2573" s="14" t="str">
        <f>VLOOKUP(X2573,'Department Detail'!$A$2:$F$5748,5,FALSE)</f>
        <v>T&amp;D Engineering</v>
      </c>
      <c r="W2573" s="26"/>
      <c r="X2573" t="s">
        <v>1193</v>
      </c>
    </row>
    <row r="2574" spans="2:24" ht="15" thickBot="1" x14ac:dyDescent="0.35">
      <c r="B2574" s="57" t="s">
        <v>1192</v>
      </c>
      <c r="C2574" s="57" t="s">
        <v>210</v>
      </c>
      <c r="D2574" s="193">
        <v>321057.08</v>
      </c>
      <c r="F2574" s="76">
        <f>IF(AND(LEFT($C2574,4)&lt;&gt;"8310")*OR(_xlfn.IFNA(MATCH(LEFT($B2574,8),Reference!$E:$E,0),0),(_xlfn.IFNA(MATCH(MID($B2574,5,4),Reference!$E:$E,0),0))),$D2574,)</f>
        <v>0</v>
      </c>
      <c r="G2574" s="76">
        <f t="shared" si="220"/>
        <v>0</v>
      </c>
      <c r="H2574" s="76">
        <f t="shared" si="221"/>
        <v>0</v>
      </c>
      <c r="I2574" s="194">
        <f>IF(AND(F2574=0,G2574=0,H2574=0,_xlfn.IFNA(MATCH(LEFT($B2574,8),Reference!$G:$G,0),0)),0,
IF(AND(F2574=0,G2574=0,H2574=0,_xlfn.IFNA(MATCH(LEFT($B2574,8),Reference!$H:$H,0),0)),$D2574,
IF(AND(F2574=0,G2574=0,H2574=0,_xlfn.IFNA(MATCH(LEFT($C2574,4),Reference!$H:$H,0),0)),$D2574,
IF((AND(F2574=0,G2574=0,H2574=0,(_xlfn.IFNA(MATCH(LEFT($B2574,4),Reference!$H:$H,0),0)))),$D2574,
IF(AND(F2574=0,G2574=0,H2574=0,_xlfn.IFNA(MATCH(MID($B2574,5,4),Reference!$H:$H,0),0),LEFT($C2574,4)&lt;&gt;"8865"),$D2574,0)))))</f>
        <v>321057.08</v>
      </c>
      <c r="J2574" s="76">
        <f t="shared" si="222"/>
        <v>0</v>
      </c>
      <c r="K2574" s="76">
        <f t="shared" si="223"/>
        <v>321057.08</v>
      </c>
      <c r="L2574" s="76">
        <f t="shared" si="224"/>
        <v>0</v>
      </c>
      <c r="M2574" s="14" t="str">
        <f>IFERROR(IFERROR(INDEX(Reference!$C:$C,MATCH(VALUE(LEFT(B2574,(FIND("-",B2574,1)-1))),Reference!$B:$B,0)),INDEX(Reference!$C:$C,MATCH((LEFT(B2574,(FIND("-",B2574,1)-1))),Reference!$B:$B,0))),IFERROR(IF(FIND("-",B2574),"Asset Management",""),""))</f>
        <v>SBU/Legal</v>
      </c>
      <c r="N2574" s="14" t="str">
        <f>_xlfn.IFNA(INDEX(Reference!$M:$N,MATCH($C2574,Reference!$M:$M,0),2),"Exclude")</f>
        <v>Nonlabor</v>
      </c>
      <c r="O2574" s="14" t="str">
        <f>VLOOKUP(X2574,'Department Detail'!$A$2:$F$5748,5,FALSE)</f>
        <v>T&amp;D Engineering</v>
      </c>
      <c r="W2574" s="26"/>
      <c r="X2574" t="s">
        <v>1194</v>
      </c>
    </row>
    <row r="2575" spans="2:24" ht="15" thickBot="1" x14ac:dyDescent="0.35">
      <c r="B2575" s="57" t="s">
        <v>1192</v>
      </c>
      <c r="C2575" s="57" t="s">
        <v>202</v>
      </c>
      <c r="D2575" s="193">
        <v>1076.08</v>
      </c>
      <c r="F2575" s="76">
        <f>IF(AND(LEFT($C2575,4)&lt;&gt;"8310")*OR(_xlfn.IFNA(MATCH(LEFT($B2575,8),Reference!$E:$E,0),0),(_xlfn.IFNA(MATCH(MID($B2575,5,4),Reference!$E:$E,0),0))),$D2575,)</f>
        <v>0</v>
      </c>
      <c r="G2575" s="76">
        <f t="shared" si="220"/>
        <v>0</v>
      </c>
      <c r="H2575" s="76">
        <f t="shared" si="221"/>
        <v>0</v>
      </c>
      <c r="I2575" s="194">
        <f>IF(AND(F2575=0,G2575=0,H2575=0,_xlfn.IFNA(MATCH(LEFT($B2575,8),Reference!$G:$G,0),0)),0,
IF(AND(F2575=0,G2575=0,H2575=0,_xlfn.IFNA(MATCH(LEFT($B2575,8),Reference!$H:$H,0),0)),$D2575,
IF(AND(F2575=0,G2575=0,H2575=0,_xlfn.IFNA(MATCH(LEFT($C2575,4),Reference!$H:$H,0),0)),$D2575,
IF((AND(F2575=0,G2575=0,H2575=0,(_xlfn.IFNA(MATCH(LEFT($B2575,4),Reference!$H:$H,0),0)))),$D2575,
IF(AND(F2575=0,G2575=0,H2575=0,_xlfn.IFNA(MATCH(MID($B2575,5,4),Reference!$H:$H,0),0),LEFT($C2575,4)&lt;&gt;"8865"),$D2575,0)))))</f>
        <v>1076.08</v>
      </c>
      <c r="J2575" s="76">
        <f t="shared" si="222"/>
        <v>0</v>
      </c>
      <c r="K2575" s="76">
        <f t="shared" si="223"/>
        <v>1076.08</v>
      </c>
      <c r="L2575" s="76">
        <f t="shared" si="224"/>
        <v>0</v>
      </c>
      <c r="M2575" s="14" t="str">
        <f>IFERROR(IFERROR(INDEX(Reference!$C:$C,MATCH(VALUE(LEFT(B2575,(FIND("-",B2575,1)-1))),Reference!$B:$B,0)),INDEX(Reference!$C:$C,MATCH((LEFT(B2575,(FIND("-",B2575,1)-1))),Reference!$B:$B,0))),IFERROR(IF(FIND("-",B2575),"Asset Management",""),""))</f>
        <v>SBU/Legal</v>
      </c>
      <c r="N2575" s="14" t="str">
        <f>_xlfn.IFNA(INDEX(Reference!$M:$N,MATCH($C2575,Reference!$M:$M,0),2),"Exclude")</f>
        <v>Nonlabor</v>
      </c>
      <c r="O2575" s="14" t="str">
        <f>VLOOKUP(X2575,'Department Detail'!$A$2:$F$5748,5,FALSE)</f>
        <v>T&amp;D Planning</v>
      </c>
      <c r="W2575" s="26"/>
      <c r="X2575" t="s">
        <v>1195</v>
      </c>
    </row>
    <row r="2576" spans="2:24" ht="15" thickBot="1" x14ac:dyDescent="0.35">
      <c r="B2576" s="57" t="s">
        <v>1192</v>
      </c>
      <c r="C2576" s="57" t="s">
        <v>206</v>
      </c>
      <c r="D2576" s="193">
        <v>83.74</v>
      </c>
      <c r="F2576" s="76">
        <f>IF(AND(LEFT($C2576,4)&lt;&gt;"8310")*OR(_xlfn.IFNA(MATCH(LEFT($B2576,8),Reference!$E:$E,0),0),(_xlfn.IFNA(MATCH(MID($B2576,5,4),Reference!$E:$E,0),0))),$D2576,)</f>
        <v>0</v>
      </c>
      <c r="G2576" s="76">
        <f t="shared" si="220"/>
        <v>0</v>
      </c>
      <c r="H2576" s="76">
        <f t="shared" si="221"/>
        <v>0</v>
      </c>
      <c r="I2576" s="194">
        <f>IF(AND(F2576=0,G2576=0,H2576=0,_xlfn.IFNA(MATCH(LEFT($B2576,8),Reference!$G:$G,0),0)),0,
IF(AND(F2576=0,G2576=0,H2576=0,_xlfn.IFNA(MATCH(LEFT($B2576,8),Reference!$H:$H,0),0)),$D2576,
IF(AND(F2576=0,G2576=0,H2576=0,_xlfn.IFNA(MATCH(LEFT($C2576,4),Reference!$H:$H,0),0)),$D2576,
IF((AND(F2576=0,G2576=0,H2576=0,(_xlfn.IFNA(MATCH(LEFT($B2576,4),Reference!$H:$H,0),0)))),$D2576,
IF(AND(F2576=0,G2576=0,H2576=0,_xlfn.IFNA(MATCH(MID($B2576,5,4),Reference!$H:$H,0),0),LEFT($C2576,4)&lt;&gt;"8865"),$D2576,0)))))</f>
        <v>83.74</v>
      </c>
      <c r="J2576" s="76">
        <f t="shared" si="222"/>
        <v>0</v>
      </c>
      <c r="K2576" s="76">
        <f t="shared" si="223"/>
        <v>83.74</v>
      </c>
      <c r="L2576" s="76">
        <f t="shared" si="224"/>
        <v>0</v>
      </c>
      <c r="M2576" s="14" t="str">
        <f>IFERROR(IFERROR(INDEX(Reference!$C:$C,MATCH(VALUE(LEFT(B2576,(FIND("-",B2576,1)-1))),Reference!$B:$B,0)),INDEX(Reference!$C:$C,MATCH((LEFT(B2576,(FIND("-",B2576,1)-1))),Reference!$B:$B,0))),IFERROR(IF(FIND("-",B2576),"Asset Management",""),""))</f>
        <v>SBU/Legal</v>
      </c>
      <c r="N2576" s="14" t="str">
        <f>_xlfn.IFNA(INDEX(Reference!$M:$N,MATCH($C2576,Reference!$M:$M,0),2),"Exclude")</f>
        <v>Nonlabor</v>
      </c>
      <c r="O2576" s="14" t="str">
        <f>VLOOKUP(X2576,'Department Detail'!$A$2:$F$5748,5,FALSE)</f>
        <v>T&amp;D Planning</v>
      </c>
      <c r="W2576" s="26"/>
      <c r="X2576" t="s">
        <v>1195</v>
      </c>
    </row>
    <row r="2577" spans="2:24" ht="15" thickBot="1" x14ac:dyDescent="0.35">
      <c r="B2577" s="57" t="s">
        <v>1196</v>
      </c>
      <c r="C2577" s="57" t="s">
        <v>185</v>
      </c>
      <c r="D2577" s="193">
        <v>4719.8200000000006</v>
      </c>
      <c r="F2577" s="76">
        <f>IF(AND(LEFT($C2577,4)&lt;&gt;"8310")*OR(_xlfn.IFNA(MATCH(LEFT($B2577,8),Reference!$E:$E,0),0),(_xlfn.IFNA(MATCH(MID($B2577,5,4),Reference!$E:$E,0),0))),$D2577,)</f>
        <v>0</v>
      </c>
      <c r="G2577" s="76">
        <f t="shared" si="220"/>
        <v>0</v>
      </c>
      <c r="H2577" s="76">
        <f t="shared" si="221"/>
        <v>0</v>
      </c>
      <c r="I2577" s="194">
        <f>IF(AND(F2577=0,G2577=0,H2577=0,_xlfn.IFNA(MATCH(LEFT($B2577,8),Reference!$G:$G,0),0)),0,
IF(AND(F2577=0,G2577=0,H2577=0,_xlfn.IFNA(MATCH(LEFT($B2577,8),Reference!$H:$H,0),0)),$D2577,
IF(AND(F2577=0,G2577=0,H2577=0,_xlfn.IFNA(MATCH(LEFT($C2577,4),Reference!$H:$H,0),0)),$D2577,
IF((AND(F2577=0,G2577=0,H2577=0,(_xlfn.IFNA(MATCH(LEFT($B2577,4),Reference!$H:$H,0),0)))),$D2577,
IF(AND(F2577=0,G2577=0,H2577=0,_xlfn.IFNA(MATCH(MID($B2577,5,4),Reference!$H:$H,0),0),LEFT($C2577,4)&lt;&gt;"8865"),$D2577,0)))))</f>
        <v>4719.8200000000006</v>
      </c>
      <c r="J2577" s="76">
        <f t="shared" si="222"/>
        <v>0</v>
      </c>
      <c r="K2577" s="76">
        <f t="shared" si="223"/>
        <v>4719.8200000000006</v>
      </c>
      <c r="L2577" s="76">
        <f t="shared" si="224"/>
        <v>0</v>
      </c>
      <c r="M2577" s="14" t="str">
        <f>IFERROR(IFERROR(INDEX(Reference!$C:$C,MATCH(VALUE(LEFT(B2577,(FIND("-",B2577,1)-1))),Reference!$B:$B,0)),INDEX(Reference!$C:$C,MATCH((LEFT(B2577,(FIND("-",B2577,1)-1))),Reference!$B:$B,0))),IFERROR(IF(FIND("-",B2577),"Asset Management",""),""))</f>
        <v>SBU/Legal</v>
      </c>
      <c r="N2577" s="14" t="str">
        <f>_xlfn.IFNA(INDEX(Reference!$M:$N,MATCH($C2577,Reference!$M:$M,0),2),"Exclude")</f>
        <v>NonUnion Labor</v>
      </c>
      <c r="O2577" s="14" t="str">
        <f>VLOOKUP(X2577,'Department Detail'!$A$2:$F$5748,5,FALSE)</f>
        <v>T&amp;D Planning</v>
      </c>
      <c r="W2577" s="26"/>
      <c r="X2577" t="s">
        <v>1197</v>
      </c>
    </row>
    <row r="2578" spans="2:24" ht="15" thickBot="1" x14ac:dyDescent="0.35">
      <c r="B2578" s="57" t="s">
        <v>1196</v>
      </c>
      <c r="C2578" s="57" t="s">
        <v>182</v>
      </c>
      <c r="D2578" s="193">
        <v>173</v>
      </c>
      <c r="F2578" s="76">
        <f>IF(AND(LEFT($C2578,4)&lt;&gt;"8310")*OR(_xlfn.IFNA(MATCH(LEFT($B2578,8),Reference!$E:$E,0),0),(_xlfn.IFNA(MATCH(MID($B2578,5,4),Reference!$E:$E,0),0))),$D2578,)</f>
        <v>0</v>
      </c>
      <c r="G2578" s="76">
        <f t="shared" si="220"/>
        <v>0</v>
      </c>
      <c r="H2578" s="76">
        <f t="shared" si="221"/>
        <v>0</v>
      </c>
      <c r="I2578" s="194">
        <f>IF(AND(F2578=0,G2578=0,H2578=0,_xlfn.IFNA(MATCH(LEFT($B2578,8),Reference!$G:$G,0),0)),0,
IF(AND(F2578=0,G2578=0,H2578=0,_xlfn.IFNA(MATCH(LEFT($B2578,8),Reference!$H:$H,0),0)),$D2578,
IF(AND(F2578=0,G2578=0,H2578=0,_xlfn.IFNA(MATCH(LEFT($C2578,4),Reference!$H:$H,0),0)),$D2578,
IF((AND(F2578=0,G2578=0,H2578=0,(_xlfn.IFNA(MATCH(LEFT($B2578,4),Reference!$H:$H,0),0)))),$D2578,
IF(AND(F2578=0,G2578=0,H2578=0,_xlfn.IFNA(MATCH(MID($B2578,5,4),Reference!$H:$H,0),0),LEFT($C2578,4)&lt;&gt;"8865"),$D2578,0)))))</f>
        <v>173</v>
      </c>
      <c r="J2578" s="76">
        <f t="shared" si="222"/>
        <v>0</v>
      </c>
      <c r="K2578" s="76">
        <f t="shared" si="223"/>
        <v>173</v>
      </c>
      <c r="L2578" s="76">
        <f t="shared" si="224"/>
        <v>0</v>
      </c>
      <c r="M2578" s="14" t="str">
        <f>IFERROR(IFERROR(INDEX(Reference!$C:$C,MATCH(VALUE(LEFT(B2578,(FIND("-",B2578,1)-1))),Reference!$B:$B,0)),INDEX(Reference!$C:$C,MATCH((LEFT(B2578,(FIND("-",B2578,1)-1))),Reference!$B:$B,0))),IFERROR(IF(FIND("-",B2578),"Asset Management",""),""))</f>
        <v>SBU/Legal</v>
      </c>
      <c r="N2578" s="14" t="str">
        <f>_xlfn.IFNA(INDEX(Reference!$M:$N,MATCH($C2578,Reference!$M:$M,0),2),"Exclude")</f>
        <v>Nonlabor</v>
      </c>
      <c r="O2578" s="14" t="str">
        <f>VLOOKUP(X2578,'Department Detail'!$A$2:$F$5748,5,FALSE)</f>
        <v>T&amp;D Planning</v>
      </c>
      <c r="W2578" s="26"/>
      <c r="X2578" t="s">
        <v>1197</v>
      </c>
    </row>
    <row r="2579" spans="2:24" ht="15" thickBot="1" x14ac:dyDescent="0.35">
      <c r="B2579" s="57" t="s">
        <v>1198</v>
      </c>
      <c r="C2579" s="57" t="s">
        <v>185</v>
      </c>
      <c r="D2579" s="193">
        <v>116827.23000000001</v>
      </c>
      <c r="F2579" s="76">
        <f>IF(AND(LEFT($C2579,4)&lt;&gt;"8310")*OR(_xlfn.IFNA(MATCH(LEFT($B2579,8),Reference!$E:$E,0),0),(_xlfn.IFNA(MATCH(MID($B2579,5,4),Reference!$E:$E,0),0))),$D2579,)</f>
        <v>116827.23000000001</v>
      </c>
      <c r="G2579" s="76">
        <f t="shared" si="220"/>
        <v>0</v>
      </c>
      <c r="H2579" s="76">
        <f t="shared" si="221"/>
        <v>0</v>
      </c>
      <c r="I2579" s="194">
        <f>IF(AND(F2579=0,G2579=0,H2579=0,_xlfn.IFNA(MATCH(LEFT($B2579,8),Reference!$G:$G,0),0)),0,
IF(AND(F2579=0,G2579=0,H2579=0,_xlfn.IFNA(MATCH(LEFT($B2579,8),Reference!$H:$H,0),0)),$D2579,
IF(AND(F2579=0,G2579=0,H2579=0,_xlfn.IFNA(MATCH(LEFT($C2579,4),Reference!$H:$H,0),0)),$D2579,
IF((AND(F2579=0,G2579=0,H2579=0,(_xlfn.IFNA(MATCH(LEFT($B2579,4),Reference!$H:$H,0),0)))),$D2579,
IF(AND(F2579=0,G2579=0,H2579=0,_xlfn.IFNA(MATCH(MID($B2579,5,4),Reference!$H:$H,0),0),LEFT($C2579,4)&lt;&gt;"8865"),$D2579,0)))))</f>
        <v>0</v>
      </c>
      <c r="J2579" s="76">
        <f t="shared" si="222"/>
        <v>0</v>
      </c>
      <c r="K2579" s="76">
        <f t="shared" si="223"/>
        <v>116827.23000000001</v>
      </c>
      <c r="L2579" s="76">
        <f t="shared" si="224"/>
        <v>0</v>
      </c>
      <c r="M2579" s="14" t="str">
        <f>IFERROR(IFERROR(INDEX(Reference!$C:$C,MATCH(VALUE(LEFT(B2579,(FIND("-",B2579,1)-1))),Reference!$B:$B,0)),INDEX(Reference!$C:$C,MATCH((LEFT(B2579,(FIND("-",B2579,1)-1))),Reference!$B:$B,0))),IFERROR(IF(FIND("-",B2579),"Asset Management",""),""))</f>
        <v>SBU/Legal</v>
      </c>
      <c r="N2579" s="14" t="str">
        <f>_xlfn.IFNA(INDEX(Reference!$M:$N,MATCH($C2579,Reference!$M:$M,0),2),"Exclude")</f>
        <v>NonUnion Labor</v>
      </c>
      <c r="O2579" s="14" t="str">
        <f>VLOOKUP(X2579,'Department Detail'!$A$2:$F$5748,5,FALSE)</f>
        <v>T&amp;D Planning</v>
      </c>
      <c r="W2579" s="26"/>
      <c r="X2579" t="s">
        <v>1199</v>
      </c>
    </row>
    <row r="2580" spans="2:24" ht="15" thickBot="1" x14ac:dyDescent="0.35">
      <c r="B2580" s="57" t="s">
        <v>1200</v>
      </c>
      <c r="C2580" s="57" t="s">
        <v>207</v>
      </c>
      <c r="D2580" s="193">
        <v>2882</v>
      </c>
      <c r="F2580" s="76">
        <f>IF(AND(LEFT($C2580,4)&lt;&gt;"8310")*OR(_xlfn.IFNA(MATCH(LEFT($B2580,8),Reference!$E:$E,0),0),(_xlfn.IFNA(MATCH(MID($B2580,5,4),Reference!$E:$E,0),0))),$D2580,)</f>
        <v>0</v>
      </c>
      <c r="G2580" s="76">
        <f t="shared" si="220"/>
        <v>0</v>
      </c>
      <c r="H2580" s="76">
        <f t="shared" si="221"/>
        <v>0</v>
      </c>
      <c r="I2580" s="194">
        <f>IF(AND(F2580=0,G2580=0,H2580=0,_xlfn.IFNA(MATCH(LEFT($B2580,8),Reference!$G:$G,0),0)),0,
IF(AND(F2580=0,G2580=0,H2580=0,_xlfn.IFNA(MATCH(LEFT($B2580,8),Reference!$H:$H,0),0)),$D2580,
IF(AND(F2580=0,G2580=0,H2580=0,_xlfn.IFNA(MATCH(LEFT($C2580,4),Reference!$H:$H,0),0)),$D2580,
IF((AND(F2580=0,G2580=0,H2580=0,(_xlfn.IFNA(MATCH(LEFT($B2580,4),Reference!$H:$H,0),0)))),$D2580,
IF(AND(F2580=0,G2580=0,H2580=0,_xlfn.IFNA(MATCH(MID($B2580,5,4),Reference!$H:$H,0),0),LEFT($C2580,4)&lt;&gt;"8865"),$D2580,0)))))</f>
        <v>0</v>
      </c>
      <c r="J2580" s="76">
        <f t="shared" si="222"/>
        <v>2882</v>
      </c>
      <c r="K2580" s="76">
        <f t="shared" si="223"/>
        <v>2882</v>
      </c>
      <c r="L2580" s="76">
        <f t="shared" si="224"/>
        <v>0</v>
      </c>
      <c r="M2580" s="14" t="str">
        <f>IFERROR(IFERROR(INDEX(Reference!$C:$C,MATCH(VALUE(LEFT(B2580,(FIND("-",B2580,1)-1))),Reference!$B:$B,0)),INDEX(Reference!$C:$C,MATCH((LEFT(B2580,(FIND("-",B2580,1)-1))),Reference!$B:$B,0))),IFERROR(IF(FIND("-",B2580),"Asset Management",""),""))</f>
        <v>SBU/Legal</v>
      </c>
      <c r="N2580" s="14" t="str">
        <f>_xlfn.IFNA(INDEX(Reference!$M:$N,MATCH($C2580,Reference!$M:$M,0),2),"Exclude")</f>
        <v>Nonlabor</v>
      </c>
      <c r="O2580" s="14" t="str">
        <f>VLOOKUP(X2580,'Department Detail'!$A$2:$F$5748,5,FALSE)</f>
        <v>T&amp;D Planning</v>
      </c>
      <c r="W2580" s="26"/>
      <c r="X2580" t="s">
        <v>1201</v>
      </c>
    </row>
    <row r="2581" spans="2:24" ht="15" thickBot="1" x14ac:dyDescent="0.35">
      <c r="B2581" s="57" t="s">
        <v>1200</v>
      </c>
      <c r="C2581" s="57" t="s">
        <v>209</v>
      </c>
      <c r="D2581" s="193">
        <v>154820</v>
      </c>
      <c r="F2581" s="76">
        <f>IF(AND(LEFT($C2581,4)&lt;&gt;"8310")*OR(_xlfn.IFNA(MATCH(LEFT($B2581,8),Reference!$E:$E,0),0),(_xlfn.IFNA(MATCH(MID($B2581,5,4),Reference!$E:$E,0),0))),$D2581,)</f>
        <v>0</v>
      </c>
      <c r="G2581" s="76">
        <f t="shared" si="220"/>
        <v>0</v>
      </c>
      <c r="H2581" s="76">
        <f t="shared" si="221"/>
        <v>0</v>
      </c>
      <c r="I2581" s="194">
        <f>IF(AND(F2581=0,G2581=0,H2581=0,_xlfn.IFNA(MATCH(LEFT($B2581,8),Reference!$G:$G,0),0)),0,
IF(AND(F2581=0,G2581=0,H2581=0,_xlfn.IFNA(MATCH(LEFT($B2581,8),Reference!$H:$H,0),0)),$D2581,
IF(AND(F2581=0,G2581=0,H2581=0,_xlfn.IFNA(MATCH(LEFT($C2581,4),Reference!$H:$H,0),0)),$D2581,
IF((AND(F2581=0,G2581=0,H2581=0,(_xlfn.IFNA(MATCH(LEFT($B2581,4),Reference!$H:$H,0),0)))),$D2581,
IF(AND(F2581=0,G2581=0,H2581=0,_xlfn.IFNA(MATCH(MID($B2581,5,4),Reference!$H:$H,0),0),LEFT($C2581,4)&lt;&gt;"8865"),$D2581,0)))))</f>
        <v>0</v>
      </c>
      <c r="J2581" s="76">
        <f t="shared" si="222"/>
        <v>154820</v>
      </c>
      <c r="K2581" s="76">
        <f t="shared" si="223"/>
        <v>154820</v>
      </c>
      <c r="L2581" s="76">
        <f t="shared" si="224"/>
        <v>0</v>
      </c>
      <c r="M2581" s="14" t="str">
        <f>IFERROR(IFERROR(INDEX(Reference!$C:$C,MATCH(VALUE(LEFT(B2581,(FIND("-",B2581,1)-1))),Reference!$B:$B,0)),INDEX(Reference!$C:$C,MATCH((LEFT(B2581,(FIND("-",B2581,1)-1))),Reference!$B:$B,0))),IFERROR(IF(FIND("-",B2581),"Asset Management",""),""))</f>
        <v>SBU/Legal</v>
      </c>
      <c r="N2581" s="14" t="str">
        <f>_xlfn.IFNA(INDEX(Reference!$M:$N,MATCH($C2581,Reference!$M:$M,0),2),"Exclude")</f>
        <v>Nonlabor</v>
      </c>
      <c r="O2581" s="14" t="str">
        <f>VLOOKUP(X2581,'Department Detail'!$A$2:$F$5748,5,FALSE)</f>
        <v>T&amp;D Planning</v>
      </c>
      <c r="W2581" s="26"/>
      <c r="X2581" t="s">
        <v>1202</v>
      </c>
    </row>
    <row r="2582" spans="2:24" ht="15" thickBot="1" x14ac:dyDescent="0.35">
      <c r="B2582" s="57" t="s">
        <v>1200</v>
      </c>
      <c r="C2582" s="57" t="s">
        <v>210</v>
      </c>
      <c r="D2582" s="193">
        <v>123544.03</v>
      </c>
      <c r="F2582" s="76">
        <f>IF(AND(LEFT($C2582,4)&lt;&gt;"8310")*OR(_xlfn.IFNA(MATCH(LEFT($B2582,8),Reference!$E:$E,0),0),(_xlfn.IFNA(MATCH(MID($B2582,5,4),Reference!$E:$E,0),0))),$D2582,)</f>
        <v>0</v>
      </c>
      <c r="G2582" s="76">
        <f t="shared" si="220"/>
        <v>0</v>
      </c>
      <c r="H2582" s="76">
        <f t="shared" si="221"/>
        <v>0</v>
      </c>
      <c r="I2582" s="194">
        <f>IF(AND(F2582=0,G2582=0,H2582=0,_xlfn.IFNA(MATCH(LEFT($B2582,8),Reference!$G:$G,0),0)),0,
IF(AND(F2582=0,G2582=0,H2582=0,_xlfn.IFNA(MATCH(LEFT($B2582,8),Reference!$H:$H,0),0)),$D2582,
IF(AND(F2582=0,G2582=0,H2582=0,_xlfn.IFNA(MATCH(LEFT($C2582,4),Reference!$H:$H,0),0)),$D2582,
IF((AND(F2582=0,G2582=0,H2582=0,(_xlfn.IFNA(MATCH(LEFT($B2582,4),Reference!$H:$H,0),0)))),$D2582,
IF(AND(F2582=0,G2582=0,H2582=0,_xlfn.IFNA(MATCH(MID($B2582,5,4),Reference!$H:$H,0),0),LEFT($C2582,4)&lt;&gt;"8865"),$D2582,0)))))</f>
        <v>0</v>
      </c>
      <c r="J2582" s="76">
        <f t="shared" si="222"/>
        <v>123544.03</v>
      </c>
      <c r="K2582" s="76">
        <f t="shared" si="223"/>
        <v>123544.03</v>
      </c>
      <c r="L2582" s="76">
        <f t="shared" si="224"/>
        <v>0</v>
      </c>
      <c r="M2582" s="14" t="str">
        <f>IFERROR(IFERROR(INDEX(Reference!$C:$C,MATCH(VALUE(LEFT(B2582,(FIND("-",B2582,1)-1))),Reference!$B:$B,0)),INDEX(Reference!$C:$C,MATCH((LEFT(B2582,(FIND("-",B2582,1)-1))),Reference!$B:$B,0))),IFERROR(IF(FIND("-",B2582),"Asset Management",""),""))</f>
        <v>SBU/Legal</v>
      </c>
      <c r="N2582" s="14" t="str">
        <f>_xlfn.IFNA(INDEX(Reference!$M:$N,MATCH($C2582,Reference!$M:$M,0),2),"Exclude")</f>
        <v>Nonlabor</v>
      </c>
      <c r="O2582" s="14" t="str">
        <f>VLOOKUP(X2582,'Department Detail'!$A$2:$F$5748,5,FALSE)</f>
        <v>T&amp;D Planning</v>
      </c>
      <c r="W2582" s="26"/>
      <c r="X2582" t="s">
        <v>1202</v>
      </c>
    </row>
    <row r="2583" spans="2:24" ht="15" thickBot="1" x14ac:dyDescent="0.35">
      <c r="B2583" s="57" t="s">
        <v>1200</v>
      </c>
      <c r="C2583" s="57" t="s">
        <v>214</v>
      </c>
      <c r="D2583" s="193">
        <v>639964.5</v>
      </c>
      <c r="F2583" s="76">
        <f>IF(AND(LEFT($C2583,4)&lt;&gt;"8310")*OR(_xlfn.IFNA(MATCH(LEFT($B2583,8),Reference!$E:$E,0),0),(_xlfn.IFNA(MATCH(MID($B2583,5,4),Reference!$E:$E,0),0))),$D2583,)</f>
        <v>0</v>
      </c>
      <c r="G2583" s="76">
        <f t="shared" ref="G2583:G2598" si="225">IF(AND(ISNUMBER(SEARCH("5024*",B2583)),(F2583=0)),D2583,)</f>
        <v>0</v>
      </c>
      <c r="H2583" s="76">
        <f t="shared" ref="H2583:H2598" si="226">IF(AND(ISNUMBER(SEARCH("5025*",B2583)),(F2583=0)),D2583,)</f>
        <v>0</v>
      </c>
      <c r="I2583" s="194">
        <f>IF(AND(F2583=0,G2583=0,H2583=0,_xlfn.IFNA(MATCH(LEFT($B2583,8),Reference!$G:$G,0),0)),0,
IF(AND(F2583=0,G2583=0,H2583=0,_xlfn.IFNA(MATCH(LEFT($B2583,8),Reference!$H:$H,0),0)),$D2583,
IF(AND(F2583=0,G2583=0,H2583=0,_xlfn.IFNA(MATCH(LEFT($C2583,4),Reference!$H:$H,0),0)),$D2583,
IF((AND(F2583=0,G2583=0,H2583=0,(_xlfn.IFNA(MATCH(LEFT($B2583,4),Reference!$H:$H,0),0)))),$D2583,
IF(AND(F2583=0,G2583=0,H2583=0,_xlfn.IFNA(MATCH(MID($B2583,5,4),Reference!$H:$H,0),0),LEFT($C2583,4)&lt;&gt;"8865"),$D2583,0)))))</f>
        <v>0</v>
      </c>
      <c r="J2583" s="76">
        <f t="shared" ref="J2583:J2598" si="227">IF(AND(F2583=0,G2583=0,H2583=0,I2583=0),D2583,)</f>
        <v>639964.5</v>
      </c>
      <c r="K2583" s="76">
        <f t="shared" ref="K2583:K2598" si="228">SUM(F2583:J2583)</f>
        <v>639964.5</v>
      </c>
      <c r="L2583" s="76">
        <f t="shared" ref="L2583:L2598" si="229">K2583-D2583</f>
        <v>0</v>
      </c>
      <c r="M2583" s="14" t="str">
        <f>IFERROR(IFERROR(INDEX(Reference!$C:$C,MATCH(VALUE(LEFT(B2583,(FIND("-",B2583,1)-1))),Reference!$B:$B,0)),INDEX(Reference!$C:$C,MATCH((LEFT(B2583,(FIND("-",B2583,1)-1))),Reference!$B:$B,0))),IFERROR(IF(FIND("-",B2583),"Asset Management",""),""))</f>
        <v>SBU/Legal</v>
      </c>
      <c r="N2583" s="14" t="str">
        <f>_xlfn.IFNA(INDEX(Reference!$M:$N,MATCH($C2583,Reference!$M:$M,0),2),"Exclude")</f>
        <v>Exclude</v>
      </c>
      <c r="O2583" s="14" t="str">
        <f>VLOOKUP(X2583,'Department Detail'!$A$2:$F$5748,5,FALSE)</f>
        <v>T&amp;D Engineering</v>
      </c>
      <c r="W2583" s="26"/>
      <c r="X2583" t="s">
        <v>1203</v>
      </c>
    </row>
    <row r="2584" spans="2:24" ht="15" thickBot="1" x14ac:dyDescent="0.35">
      <c r="B2584" s="57" t="s">
        <v>1200</v>
      </c>
      <c r="C2584" s="57" t="s">
        <v>202</v>
      </c>
      <c r="D2584" s="193">
        <v>72</v>
      </c>
      <c r="F2584" s="76">
        <f>IF(AND(LEFT($C2584,4)&lt;&gt;"8310")*OR(_xlfn.IFNA(MATCH(LEFT($B2584,8),Reference!$E:$E,0),0),(_xlfn.IFNA(MATCH(MID($B2584,5,4),Reference!$E:$E,0),0))),$D2584,)</f>
        <v>0</v>
      </c>
      <c r="G2584" s="76">
        <f t="shared" si="225"/>
        <v>0</v>
      </c>
      <c r="H2584" s="76">
        <f t="shared" si="226"/>
        <v>0</v>
      </c>
      <c r="I2584" s="194">
        <f>IF(AND(F2584=0,G2584=0,H2584=0,_xlfn.IFNA(MATCH(LEFT($B2584,8),Reference!$G:$G,0),0)),0,
IF(AND(F2584=0,G2584=0,H2584=0,_xlfn.IFNA(MATCH(LEFT($B2584,8),Reference!$H:$H,0),0)),$D2584,
IF(AND(F2584=0,G2584=0,H2584=0,_xlfn.IFNA(MATCH(LEFT($C2584,4),Reference!$H:$H,0),0)),$D2584,
IF((AND(F2584=0,G2584=0,H2584=0,(_xlfn.IFNA(MATCH(LEFT($B2584,4),Reference!$H:$H,0),0)))),$D2584,
IF(AND(F2584=0,G2584=0,H2584=0,_xlfn.IFNA(MATCH(MID($B2584,5,4),Reference!$H:$H,0),0),LEFT($C2584,4)&lt;&gt;"8865"),$D2584,0)))))</f>
        <v>0</v>
      </c>
      <c r="J2584" s="76">
        <f t="shared" si="227"/>
        <v>72</v>
      </c>
      <c r="K2584" s="76">
        <f t="shared" si="228"/>
        <v>72</v>
      </c>
      <c r="L2584" s="76">
        <f t="shared" si="229"/>
        <v>0</v>
      </c>
      <c r="M2584" s="14" t="str">
        <f>IFERROR(IFERROR(INDEX(Reference!$C:$C,MATCH(VALUE(LEFT(B2584,(FIND("-",B2584,1)-1))),Reference!$B:$B,0)),INDEX(Reference!$C:$C,MATCH((LEFT(B2584,(FIND("-",B2584,1)-1))),Reference!$B:$B,0))),IFERROR(IF(FIND("-",B2584),"Asset Management",""),""))</f>
        <v>SBU/Legal</v>
      </c>
      <c r="N2584" s="14" t="str">
        <f>_xlfn.IFNA(INDEX(Reference!$M:$N,MATCH($C2584,Reference!$M:$M,0),2),"Exclude")</f>
        <v>Nonlabor</v>
      </c>
      <c r="O2584" s="14" t="str">
        <f>VLOOKUP(X2584,'Department Detail'!$A$2:$F$5748,5,FALSE)</f>
        <v>T&amp;D Engineering</v>
      </c>
      <c r="W2584" s="26"/>
      <c r="X2584" t="s">
        <v>1203</v>
      </c>
    </row>
    <row r="2585" spans="2:24" ht="15" thickBot="1" x14ac:dyDescent="0.35">
      <c r="B2585" s="57" t="s">
        <v>1204</v>
      </c>
      <c r="C2585" s="57" t="s">
        <v>190</v>
      </c>
      <c r="D2585" s="193">
        <v>10000</v>
      </c>
      <c r="F2585" s="76">
        <f>IF(AND(LEFT($C2585,4)&lt;&gt;"8310")*OR(_xlfn.IFNA(MATCH(LEFT($B2585,8),Reference!$E:$E,0),0),(_xlfn.IFNA(MATCH(MID($B2585,5,4),Reference!$E:$E,0),0))),$D2585,)</f>
        <v>0</v>
      </c>
      <c r="G2585" s="76">
        <f t="shared" si="225"/>
        <v>0</v>
      </c>
      <c r="H2585" s="76">
        <f t="shared" si="226"/>
        <v>0</v>
      </c>
      <c r="I2585" s="194">
        <f>IF(AND(F2585=0,G2585=0,H2585=0,_xlfn.IFNA(MATCH(LEFT($B2585,8),Reference!$G:$G,0),0)),0,
IF(AND(F2585=0,G2585=0,H2585=0,_xlfn.IFNA(MATCH(LEFT($B2585,8),Reference!$H:$H,0),0)),$D2585,
IF(AND(F2585=0,G2585=0,H2585=0,_xlfn.IFNA(MATCH(LEFT($C2585,4),Reference!$H:$H,0),0)),$D2585,
IF((AND(F2585=0,G2585=0,H2585=0,(_xlfn.IFNA(MATCH(LEFT($B2585,4),Reference!$H:$H,0),0)))),$D2585,
IF(AND(F2585=0,G2585=0,H2585=0,_xlfn.IFNA(MATCH(MID($B2585,5,4),Reference!$H:$H,0),0),LEFT($C2585,4)&lt;&gt;"8865"),$D2585,0)))))</f>
        <v>10000</v>
      </c>
      <c r="J2585" s="76">
        <f t="shared" si="227"/>
        <v>0</v>
      </c>
      <c r="K2585" s="76">
        <f t="shared" si="228"/>
        <v>10000</v>
      </c>
      <c r="L2585" s="76">
        <f t="shared" si="229"/>
        <v>0</v>
      </c>
      <c r="M2585" s="14" t="str">
        <f>IFERROR(IFERROR(INDEX(Reference!$C:$C,MATCH(VALUE(LEFT(B2585,(FIND("-",B2585,1)-1))),Reference!$B:$B,0)),INDEX(Reference!$C:$C,MATCH((LEFT(B2585,(FIND("-",B2585,1)-1))),Reference!$B:$B,0))),IFERROR(IF(FIND("-",B2585),"Asset Management",""),""))</f>
        <v>SBU/Regulatory and Rates</v>
      </c>
      <c r="N2585" s="14" t="str">
        <f>_xlfn.IFNA(INDEX(Reference!$M:$N,MATCH($C2585,Reference!$M:$M,0),2),"Exclude")</f>
        <v>Nonlabor</v>
      </c>
      <c r="O2585" s="14" t="str">
        <f>VLOOKUP(X2585,'Department Detail'!$A$2:$F$5748,5,FALSE)</f>
        <v>T&amp;D Planning</v>
      </c>
      <c r="W2585" s="26"/>
      <c r="X2585" t="s">
        <v>1205</v>
      </c>
    </row>
    <row r="2586" spans="2:24" ht="15" thickBot="1" x14ac:dyDescent="0.35">
      <c r="B2586" s="57" t="s">
        <v>1204</v>
      </c>
      <c r="C2586" s="57" t="s">
        <v>185</v>
      </c>
      <c r="D2586" s="193">
        <v>50407.39</v>
      </c>
      <c r="F2586" s="76">
        <f>IF(AND(LEFT($C2586,4)&lt;&gt;"8310")*OR(_xlfn.IFNA(MATCH(LEFT($B2586,8),Reference!$E:$E,0),0),(_xlfn.IFNA(MATCH(MID($B2586,5,4),Reference!$E:$E,0),0))),$D2586,)</f>
        <v>0</v>
      </c>
      <c r="G2586" s="76">
        <f t="shared" si="225"/>
        <v>0</v>
      </c>
      <c r="H2586" s="76">
        <f t="shared" si="226"/>
        <v>0</v>
      </c>
      <c r="I2586" s="194">
        <f>IF(AND(F2586=0,G2586=0,H2586=0,_xlfn.IFNA(MATCH(LEFT($B2586,8),Reference!$G:$G,0),0)),0,
IF(AND(F2586=0,G2586=0,H2586=0,_xlfn.IFNA(MATCH(LEFT($B2586,8),Reference!$H:$H,0),0)),$D2586,
IF(AND(F2586=0,G2586=0,H2586=0,_xlfn.IFNA(MATCH(LEFT($C2586,4),Reference!$H:$H,0),0)),$D2586,
IF((AND(F2586=0,G2586=0,H2586=0,(_xlfn.IFNA(MATCH(LEFT($B2586,4),Reference!$H:$H,0),0)))),$D2586,
IF(AND(F2586=0,G2586=0,H2586=0,_xlfn.IFNA(MATCH(MID($B2586,5,4),Reference!$H:$H,0),0),LEFT($C2586,4)&lt;&gt;"8865"),$D2586,0)))))</f>
        <v>50407.39</v>
      </c>
      <c r="J2586" s="76">
        <f t="shared" si="227"/>
        <v>0</v>
      </c>
      <c r="K2586" s="76">
        <f t="shared" si="228"/>
        <v>50407.39</v>
      </c>
      <c r="L2586" s="76">
        <f t="shared" si="229"/>
        <v>0</v>
      </c>
      <c r="M2586" s="14" t="str">
        <f>IFERROR(IFERROR(INDEX(Reference!$C:$C,MATCH(VALUE(LEFT(B2586,(FIND("-",B2586,1)-1))),Reference!$B:$B,0)),INDEX(Reference!$C:$C,MATCH((LEFT(B2586,(FIND("-",B2586,1)-1))),Reference!$B:$B,0))),IFERROR(IF(FIND("-",B2586),"Asset Management",""),""))</f>
        <v>SBU/Regulatory and Rates</v>
      </c>
      <c r="N2586" s="14" t="str">
        <f>_xlfn.IFNA(INDEX(Reference!$M:$N,MATCH($C2586,Reference!$M:$M,0),2),"Exclude")</f>
        <v>NonUnion Labor</v>
      </c>
      <c r="O2586" s="14" t="str">
        <f>VLOOKUP(X2586,'Department Detail'!$A$2:$F$5748,5,FALSE)</f>
        <v>T&amp;D Planning</v>
      </c>
      <c r="W2586" s="26"/>
      <c r="X2586" t="s">
        <v>1205</v>
      </c>
    </row>
    <row r="2587" spans="2:24" ht="15" thickBot="1" x14ac:dyDescent="0.35">
      <c r="B2587" s="57" t="s">
        <v>1204</v>
      </c>
      <c r="C2587" s="57" t="s">
        <v>195</v>
      </c>
      <c r="D2587" s="193">
        <v>22500</v>
      </c>
      <c r="F2587" s="76">
        <f>IF(AND(LEFT($C2587,4)&lt;&gt;"8310")*OR(_xlfn.IFNA(MATCH(LEFT($B2587,8),Reference!$E:$E,0),0),(_xlfn.IFNA(MATCH(MID($B2587,5,4),Reference!$E:$E,0),0))),$D2587,)</f>
        <v>0</v>
      </c>
      <c r="G2587" s="76">
        <f t="shared" si="225"/>
        <v>0</v>
      </c>
      <c r="H2587" s="76">
        <f t="shared" si="226"/>
        <v>0</v>
      </c>
      <c r="I2587" s="194">
        <f>IF(AND(F2587=0,G2587=0,H2587=0,_xlfn.IFNA(MATCH(LEFT($B2587,8),Reference!$G:$G,0),0)),0,
IF(AND(F2587=0,G2587=0,H2587=0,_xlfn.IFNA(MATCH(LEFT($B2587,8),Reference!$H:$H,0),0)),$D2587,
IF(AND(F2587=0,G2587=0,H2587=0,_xlfn.IFNA(MATCH(LEFT($C2587,4),Reference!$H:$H,0),0)),$D2587,
IF((AND(F2587=0,G2587=0,H2587=0,(_xlfn.IFNA(MATCH(LEFT($B2587,4),Reference!$H:$H,0),0)))),$D2587,
IF(AND(F2587=0,G2587=0,H2587=0,_xlfn.IFNA(MATCH(MID($B2587,5,4),Reference!$H:$H,0),0),LEFT($C2587,4)&lt;&gt;"8865"),$D2587,0)))))</f>
        <v>22500</v>
      </c>
      <c r="J2587" s="76">
        <f t="shared" si="227"/>
        <v>0</v>
      </c>
      <c r="K2587" s="76">
        <f t="shared" si="228"/>
        <v>22500</v>
      </c>
      <c r="L2587" s="76">
        <f t="shared" si="229"/>
        <v>0</v>
      </c>
      <c r="M2587" s="14" t="str">
        <f>IFERROR(IFERROR(INDEX(Reference!$C:$C,MATCH(VALUE(LEFT(B2587,(FIND("-",B2587,1)-1))),Reference!$B:$B,0)),INDEX(Reference!$C:$C,MATCH((LEFT(B2587,(FIND("-",B2587,1)-1))),Reference!$B:$B,0))),IFERROR(IF(FIND("-",B2587),"Asset Management",""),""))</f>
        <v>SBU/Regulatory and Rates</v>
      </c>
      <c r="N2587" s="14" t="str">
        <f>_xlfn.IFNA(INDEX(Reference!$M:$N,MATCH($C2587,Reference!$M:$M,0),2),"Exclude")</f>
        <v>NonUnion Labor</v>
      </c>
      <c r="O2587" s="14" t="str">
        <f>VLOOKUP(X2587,'Department Detail'!$A$2:$F$5748,5,FALSE)</f>
        <v>T&amp;D Planning</v>
      </c>
      <c r="W2587" s="26"/>
      <c r="X2587" t="s">
        <v>1206</v>
      </c>
    </row>
    <row r="2588" spans="2:24" ht="15" thickBot="1" x14ac:dyDescent="0.35">
      <c r="B2588" s="57" t="s">
        <v>1207</v>
      </c>
      <c r="C2588" s="57" t="s">
        <v>190</v>
      </c>
      <c r="D2588" s="193">
        <v>23600</v>
      </c>
      <c r="F2588" s="76">
        <f>IF(AND(LEFT($C2588,4)&lt;&gt;"8310")*OR(_xlfn.IFNA(MATCH(LEFT($B2588,8),Reference!$E:$E,0),0),(_xlfn.IFNA(MATCH(MID($B2588,5,4),Reference!$E:$E,0),0))),$D2588,)</f>
        <v>0</v>
      </c>
      <c r="G2588" s="76">
        <f t="shared" si="225"/>
        <v>0</v>
      </c>
      <c r="H2588" s="76">
        <f t="shared" si="226"/>
        <v>0</v>
      </c>
      <c r="I2588" s="194">
        <f>IF(AND(F2588=0,G2588=0,H2588=0,_xlfn.IFNA(MATCH(LEFT($B2588,8),Reference!$G:$G,0),0)),0,
IF(AND(F2588=0,G2588=0,H2588=0,_xlfn.IFNA(MATCH(LEFT($B2588,8),Reference!$H:$H,0),0)),$D2588,
IF(AND(F2588=0,G2588=0,H2588=0,_xlfn.IFNA(MATCH(LEFT($C2588,4),Reference!$H:$H,0),0)),$D2588,
IF((AND(F2588=0,G2588=0,H2588=0,(_xlfn.IFNA(MATCH(LEFT($B2588,4),Reference!$H:$H,0),0)))),$D2588,
IF(AND(F2588=0,G2588=0,H2588=0,_xlfn.IFNA(MATCH(MID($B2588,5,4),Reference!$H:$H,0),0),LEFT($C2588,4)&lt;&gt;"8865"),$D2588,0)))))</f>
        <v>23600</v>
      </c>
      <c r="J2588" s="76">
        <f t="shared" si="227"/>
        <v>0</v>
      </c>
      <c r="K2588" s="76">
        <f t="shared" si="228"/>
        <v>23600</v>
      </c>
      <c r="L2588" s="76">
        <f t="shared" si="229"/>
        <v>0</v>
      </c>
      <c r="M2588" s="14" t="str">
        <f>IFERROR(IFERROR(INDEX(Reference!$C:$C,MATCH(VALUE(LEFT(B2588,(FIND("-",B2588,1)-1))),Reference!$B:$B,0)),INDEX(Reference!$C:$C,MATCH((LEFT(B2588,(FIND("-",B2588,1)-1))),Reference!$B:$B,0))),IFERROR(IF(FIND("-",B2588),"Asset Management",""),""))</f>
        <v>SBU/Regulatory and Rates</v>
      </c>
      <c r="N2588" s="14" t="str">
        <f>_xlfn.IFNA(INDEX(Reference!$M:$N,MATCH($C2588,Reference!$M:$M,0),2),"Exclude")</f>
        <v>Nonlabor</v>
      </c>
      <c r="O2588" s="14" t="str">
        <f>VLOOKUP(X2588,'Department Detail'!$A$2:$F$5748,5,FALSE)</f>
        <v>T&amp;D Planning</v>
      </c>
      <c r="W2588" s="26"/>
      <c r="X2588" t="s">
        <v>1206</v>
      </c>
    </row>
    <row r="2589" spans="2:24" ht="15" thickBot="1" x14ac:dyDescent="0.35">
      <c r="B2589" s="57" t="s">
        <v>1207</v>
      </c>
      <c r="C2589" s="57" t="s">
        <v>209</v>
      </c>
      <c r="D2589" s="193">
        <v>17776</v>
      </c>
      <c r="F2589" s="76">
        <f>IF(AND(LEFT($C2589,4)&lt;&gt;"8310")*OR(_xlfn.IFNA(MATCH(LEFT($B2589,8),Reference!$E:$E,0),0),(_xlfn.IFNA(MATCH(MID($B2589,5,4),Reference!$E:$E,0),0))),$D2589,)</f>
        <v>0</v>
      </c>
      <c r="G2589" s="76">
        <f t="shared" si="225"/>
        <v>0</v>
      </c>
      <c r="H2589" s="76">
        <f t="shared" si="226"/>
        <v>0</v>
      </c>
      <c r="I2589" s="194">
        <f>IF(AND(F2589=0,G2589=0,H2589=0,_xlfn.IFNA(MATCH(LEFT($B2589,8),Reference!$G:$G,0),0)),0,
IF(AND(F2589=0,G2589=0,H2589=0,_xlfn.IFNA(MATCH(LEFT($B2589,8),Reference!$H:$H,0),0)),$D2589,
IF(AND(F2589=0,G2589=0,H2589=0,_xlfn.IFNA(MATCH(LEFT($C2589,4),Reference!$H:$H,0),0)),$D2589,
IF((AND(F2589=0,G2589=0,H2589=0,(_xlfn.IFNA(MATCH(LEFT($B2589,4),Reference!$H:$H,0),0)))),$D2589,
IF(AND(F2589=0,G2589=0,H2589=0,_xlfn.IFNA(MATCH(MID($B2589,5,4),Reference!$H:$H,0),0),LEFT($C2589,4)&lt;&gt;"8865"),$D2589,0)))))</f>
        <v>17776</v>
      </c>
      <c r="J2589" s="76">
        <f t="shared" si="227"/>
        <v>0</v>
      </c>
      <c r="K2589" s="76">
        <f t="shared" si="228"/>
        <v>17776</v>
      </c>
      <c r="L2589" s="76">
        <f t="shared" si="229"/>
        <v>0</v>
      </c>
      <c r="M2589" s="14" t="str">
        <f>IFERROR(IFERROR(INDEX(Reference!$C:$C,MATCH(VALUE(LEFT(B2589,(FIND("-",B2589,1)-1))),Reference!$B:$B,0)),INDEX(Reference!$C:$C,MATCH((LEFT(B2589,(FIND("-",B2589,1)-1))),Reference!$B:$B,0))),IFERROR(IF(FIND("-",B2589),"Asset Management",""),""))</f>
        <v>SBU/Regulatory and Rates</v>
      </c>
      <c r="N2589" s="14" t="str">
        <f>_xlfn.IFNA(INDEX(Reference!$M:$N,MATCH($C2589,Reference!$M:$M,0),2),"Exclude")</f>
        <v>Nonlabor</v>
      </c>
      <c r="O2589" s="14" t="str">
        <f>VLOOKUP(X2589,'Department Detail'!$A$2:$F$5748,5,FALSE)</f>
        <v>T&amp;D Planning</v>
      </c>
      <c r="W2589" s="26"/>
      <c r="X2589" t="s">
        <v>1208</v>
      </c>
    </row>
    <row r="2590" spans="2:24" ht="15" thickBot="1" x14ac:dyDescent="0.35">
      <c r="B2590" s="57" t="s">
        <v>1207</v>
      </c>
      <c r="C2590" s="57" t="s">
        <v>210</v>
      </c>
      <c r="D2590" s="193">
        <v>10455</v>
      </c>
      <c r="F2590" s="76">
        <f>IF(AND(LEFT($C2590,4)&lt;&gt;"8310")*OR(_xlfn.IFNA(MATCH(LEFT($B2590,8),Reference!$E:$E,0),0),(_xlfn.IFNA(MATCH(MID($B2590,5,4),Reference!$E:$E,0),0))),$D2590,)</f>
        <v>0</v>
      </c>
      <c r="G2590" s="76">
        <f t="shared" si="225"/>
        <v>0</v>
      </c>
      <c r="H2590" s="76">
        <f t="shared" si="226"/>
        <v>0</v>
      </c>
      <c r="I2590" s="194">
        <f>IF(AND(F2590=0,G2590=0,H2590=0,_xlfn.IFNA(MATCH(LEFT($B2590,8),Reference!$G:$G,0),0)),0,
IF(AND(F2590=0,G2590=0,H2590=0,_xlfn.IFNA(MATCH(LEFT($B2590,8),Reference!$H:$H,0),0)),$D2590,
IF(AND(F2590=0,G2590=0,H2590=0,_xlfn.IFNA(MATCH(LEFT($C2590,4),Reference!$H:$H,0),0)),$D2590,
IF((AND(F2590=0,G2590=0,H2590=0,(_xlfn.IFNA(MATCH(LEFT($B2590,4),Reference!$H:$H,0),0)))),$D2590,
IF(AND(F2590=0,G2590=0,H2590=0,_xlfn.IFNA(MATCH(MID($B2590,5,4),Reference!$H:$H,0),0),LEFT($C2590,4)&lt;&gt;"8865"),$D2590,0)))))</f>
        <v>10455</v>
      </c>
      <c r="J2590" s="76">
        <f t="shared" si="227"/>
        <v>0</v>
      </c>
      <c r="K2590" s="76">
        <f t="shared" si="228"/>
        <v>10455</v>
      </c>
      <c r="L2590" s="76">
        <f t="shared" si="229"/>
        <v>0</v>
      </c>
      <c r="M2590" s="14" t="str">
        <f>IFERROR(IFERROR(INDEX(Reference!$C:$C,MATCH(VALUE(LEFT(B2590,(FIND("-",B2590,1)-1))),Reference!$B:$B,0)),INDEX(Reference!$C:$C,MATCH((LEFT(B2590,(FIND("-",B2590,1)-1))),Reference!$B:$B,0))),IFERROR(IF(FIND("-",B2590),"Asset Management",""),""))</f>
        <v>SBU/Regulatory and Rates</v>
      </c>
      <c r="N2590" s="14" t="str">
        <f>_xlfn.IFNA(INDEX(Reference!$M:$N,MATCH($C2590,Reference!$M:$M,0),2),"Exclude")</f>
        <v>Nonlabor</v>
      </c>
      <c r="O2590" s="14" t="str">
        <f>VLOOKUP(X2590,'Department Detail'!$A$2:$F$5748,5,FALSE)</f>
        <v>T&amp;D Planning</v>
      </c>
      <c r="W2590" s="26"/>
      <c r="X2590" t="s">
        <v>1208</v>
      </c>
    </row>
    <row r="2591" spans="2:24" ht="15" thickBot="1" x14ac:dyDescent="0.35">
      <c r="B2591" s="57" t="s">
        <v>1207</v>
      </c>
      <c r="C2591" s="57" t="s">
        <v>212</v>
      </c>
      <c r="D2591" s="193">
        <v>126334.5</v>
      </c>
      <c r="F2591" s="76">
        <f>IF(AND(LEFT($C2591,4)&lt;&gt;"8310")*OR(_xlfn.IFNA(MATCH(LEFT($B2591,8),Reference!$E:$E,0),0),(_xlfn.IFNA(MATCH(MID($B2591,5,4),Reference!$E:$E,0),0))),$D2591,)</f>
        <v>0</v>
      </c>
      <c r="G2591" s="76">
        <f t="shared" si="225"/>
        <v>0</v>
      </c>
      <c r="H2591" s="76">
        <f t="shared" si="226"/>
        <v>0</v>
      </c>
      <c r="I2591" s="194">
        <f>IF(AND(F2591=0,G2591=0,H2591=0,_xlfn.IFNA(MATCH(LEFT($B2591,8),Reference!$G:$G,0),0)),0,
IF(AND(F2591=0,G2591=0,H2591=0,_xlfn.IFNA(MATCH(LEFT($B2591,8),Reference!$H:$H,0),0)),$D2591,
IF(AND(F2591=0,G2591=0,H2591=0,_xlfn.IFNA(MATCH(LEFT($C2591,4),Reference!$H:$H,0),0)),$D2591,
IF((AND(F2591=0,G2591=0,H2591=0,(_xlfn.IFNA(MATCH(LEFT($B2591,4),Reference!$H:$H,0),0)))),$D2591,
IF(AND(F2591=0,G2591=0,H2591=0,_xlfn.IFNA(MATCH(MID($B2591,5,4),Reference!$H:$H,0),0),LEFT($C2591,4)&lt;&gt;"8865"),$D2591,0)))))</f>
        <v>126334.5</v>
      </c>
      <c r="J2591" s="76">
        <f t="shared" si="227"/>
        <v>0</v>
      </c>
      <c r="K2591" s="76">
        <f t="shared" si="228"/>
        <v>126334.5</v>
      </c>
      <c r="L2591" s="76">
        <f t="shared" si="229"/>
        <v>0</v>
      </c>
      <c r="M2591" s="14" t="str">
        <f>IFERROR(IFERROR(INDEX(Reference!$C:$C,MATCH(VALUE(LEFT(B2591,(FIND("-",B2591,1)-1))),Reference!$B:$B,0)),INDEX(Reference!$C:$C,MATCH((LEFT(B2591,(FIND("-",B2591,1)-1))),Reference!$B:$B,0))),IFERROR(IF(FIND("-",B2591),"Asset Management",""),""))</f>
        <v>SBU/Regulatory and Rates</v>
      </c>
      <c r="N2591" s="14" t="str">
        <f>_xlfn.IFNA(INDEX(Reference!$M:$N,MATCH($C2591,Reference!$M:$M,0),2),"Exclude")</f>
        <v>Exclude</v>
      </c>
      <c r="O2591" s="14" t="str">
        <f>VLOOKUP(X2591,'Department Detail'!$A$2:$F$5748,5,FALSE)</f>
        <v>T&amp;D Planning</v>
      </c>
      <c r="W2591" s="26"/>
      <c r="X2591" t="s">
        <v>1209</v>
      </c>
    </row>
    <row r="2592" spans="2:24" ht="15" thickBot="1" x14ac:dyDescent="0.35">
      <c r="B2592" s="57" t="s">
        <v>1207</v>
      </c>
      <c r="C2592" s="57" t="s">
        <v>194</v>
      </c>
      <c r="D2592" s="193">
        <v>11775</v>
      </c>
      <c r="F2592" s="76">
        <f>IF(AND(LEFT($C2592,4)&lt;&gt;"8310")*OR(_xlfn.IFNA(MATCH(LEFT($B2592,8),Reference!$E:$E,0),0),(_xlfn.IFNA(MATCH(MID($B2592,5,4),Reference!$E:$E,0),0))),$D2592,)</f>
        <v>0</v>
      </c>
      <c r="G2592" s="76">
        <f t="shared" si="225"/>
        <v>0</v>
      </c>
      <c r="H2592" s="76">
        <f t="shared" si="226"/>
        <v>0</v>
      </c>
      <c r="I2592" s="194">
        <f>IF(AND(F2592=0,G2592=0,H2592=0,_xlfn.IFNA(MATCH(LEFT($B2592,8),Reference!$G:$G,0),0)),0,
IF(AND(F2592=0,G2592=0,H2592=0,_xlfn.IFNA(MATCH(LEFT($B2592,8),Reference!$H:$H,0),0)),$D2592,
IF(AND(F2592=0,G2592=0,H2592=0,_xlfn.IFNA(MATCH(LEFT($C2592,4),Reference!$H:$H,0),0)),$D2592,
IF((AND(F2592=0,G2592=0,H2592=0,(_xlfn.IFNA(MATCH(LEFT($B2592,4),Reference!$H:$H,0),0)))),$D2592,
IF(AND(F2592=0,G2592=0,H2592=0,_xlfn.IFNA(MATCH(MID($B2592,5,4),Reference!$H:$H,0),0),LEFT($C2592,4)&lt;&gt;"8865"),$D2592,0)))))</f>
        <v>11775</v>
      </c>
      <c r="J2592" s="76">
        <f t="shared" si="227"/>
        <v>0</v>
      </c>
      <c r="K2592" s="76">
        <f t="shared" si="228"/>
        <v>11775</v>
      </c>
      <c r="L2592" s="76">
        <f t="shared" si="229"/>
        <v>0</v>
      </c>
      <c r="M2592" s="14" t="str">
        <f>IFERROR(IFERROR(INDEX(Reference!$C:$C,MATCH(VALUE(LEFT(B2592,(FIND("-",B2592,1)-1))),Reference!$B:$B,0)),INDEX(Reference!$C:$C,MATCH((LEFT(B2592,(FIND("-",B2592,1)-1))),Reference!$B:$B,0))),IFERROR(IF(FIND("-",B2592),"Asset Management",""),""))</f>
        <v>SBU/Regulatory and Rates</v>
      </c>
      <c r="N2592" s="14" t="str">
        <f>_xlfn.IFNA(INDEX(Reference!$M:$N,MATCH($C2592,Reference!$M:$M,0),2),"Exclude")</f>
        <v>Nonlabor</v>
      </c>
      <c r="O2592" s="14" t="str">
        <f>VLOOKUP(X2592,'Department Detail'!$A$2:$F$5748,5,FALSE)</f>
        <v>T&amp;D Planning</v>
      </c>
      <c r="W2592" s="26"/>
      <c r="X2592" t="s">
        <v>1209</v>
      </c>
    </row>
    <row r="2593" spans="2:24" ht="15" thickBot="1" x14ac:dyDescent="0.35">
      <c r="B2593" s="57" t="s">
        <v>1207</v>
      </c>
      <c r="C2593" s="57" t="s">
        <v>185</v>
      </c>
      <c r="D2593" s="193">
        <v>34979.199999999997</v>
      </c>
      <c r="F2593" s="76">
        <f>IF(AND(LEFT($C2593,4)&lt;&gt;"8310")*OR(_xlfn.IFNA(MATCH(LEFT($B2593,8),Reference!$E:$E,0),0),(_xlfn.IFNA(MATCH(MID($B2593,5,4),Reference!$E:$E,0),0))),$D2593,)</f>
        <v>0</v>
      </c>
      <c r="G2593" s="76">
        <f t="shared" si="225"/>
        <v>0</v>
      </c>
      <c r="H2593" s="76">
        <f t="shared" si="226"/>
        <v>0</v>
      </c>
      <c r="I2593" s="194">
        <f>IF(AND(F2593=0,G2593=0,H2593=0,_xlfn.IFNA(MATCH(LEFT($B2593,8),Reference!$G:$G,0),0)),0,
IF(AND(F2593=0,G2593=0,H2593=0,_xlfn.IFNA(MATCH(LEFT($B2593,8),Reference!$H:$H,0),0)),$D2593,
IF(AND(F2593=0,G2593=0,H2593=0,_xlfn.IFNA(MATCH(LEFT($C2593,4),Reference!$H:$H,0),0)),$D2593,
IF((AND(F2593=0,G2593=0,H2593=0,(_xlfn.IFNA(MATCH(LEFT($B2593,4),Reference!$H:$H,0),0)))),$D2593,
IF(AND(F2593=0,G2593=0,H2593=0,_xlfn.IFNA(MATCH(MID($B2593,5,4),Reference!$H:$H,0),0),LEFT($C2593,4)&lt;&gt;"8865"),$D2593,0)))))</f>
        <v>34979.199999999997</v>
      </c>
      <c r="J2593" s="76">
        <f t="shared" si="227"/>
        <v>0</v>
      </c>
      <c r="K2593" s="76">
        <f t="shared" si="228"/>
        <v>34979.199999999997</v>
      </c>
      <c r="L2593" s="76">
        <f t="shared" si="229"/>
        <v>0</v>
      </c>
      <c r="M2593" s="14" t="str">
        <f>IFERROR(IFERROR(INDEX(Reference!$C:$C,MATCH(VALUE(LEFT(B2593,(FIND("-",B2593,1)-1))),Reference!$B:$B,0)),INDEX(Reference!$C:$C,MATCH((LEFT(B2593,(FIND("-",B2593,1)-1))),Reference!$B:$B,0))),IFERROR(IF(FIND("-",B2593),"Asset Management",""),""))</f>
        <v>SBU/Regulatory and Rates</v>
      </c>
      <c r="N2593" s="14" t="str">
        <f>_xlfn.IFNA(INDEX(Reference!$M:$N,MATCH($C2593,Reference!$M:$M,0),2),"Exclude")</f>
        <v>NonUnion Labor</v>
      </c>
      <c r="O2593" s="14" t="str">
        <f>VLOOKUP(X2593,'Department Detail'!$A$2:$F$5748,5,FALSE)</f>
        <v>T&amp;D Planning</v>
      </c>
      <c r="W2593" s="26"/>
      <c r="X2593" t="s">
        <v>1210</v>
      </c>
    </row>
    <row r="2594" spans="2:24" ht="15" thickBot="1" x14ac:dyDescent="0.35">
      <c r="B2594" s="57" t="s">
        <v>1207</v>
      </c>
      <c r="C2594" s="57" t="s">
        <v>182</v>
      </c>
      <c r="D2594" s="193">
        <v>8000</v>
      </c>
      <c r="F2594" s="76">
        <f>IF(AND(LEFT($C2594,4)&lt;&gt;"8310")*OR(_xlfn.IFNA(MATCH(LEFT($B2594,8),Reference!$E:$E,0),0),(_xlfn.IFNA(MATCH(MID($B2594,5,4),Reference!$E:$E,0),0))),$D2594,)</f>
        <v>0</v>
      </c>
      <c r="G2594" s="76">
        <f t="shared" si="225"/>
        <v>0</v>
      </c>
      <c r="H2594" s="76">
        <f t="shared" si="226"/>
        <v>0</v>
      </c>
      <c r="I2594" s="194">
        <f>IF(AND(F2594=0,G2594=0,H2594=0,_xlfn.IFNA(MATCH(LEFT($B2594,8),Reference!$G:$G,0),0)),0,
IF(AND(F2594=0,G2594=0,H2594=0,_xlfn.IFNA(MATCH(LEFT($B2594,8),Reference!$H:$H,0),0)),$D2594,
IF(AND(F2594=0,G2594=0,H2594=0,_xlfn.IFNA(MATCH(LEFT($C2594,4),Reference!$H:$H,0),0)),$D2594,
IF((AND(F2594=0,G2594=0,H2594=0,(_xlfn.IFNA(MATCH(LEFT($B2594,4),Reference!$H:$H,0),0)))),$D2594,
IF(AND(F2594=0,G2594=0,H2594=0,_xlfn.IFNA(MATCH(MID($B2594,5,4),Reference!$H:$H,0),0),LEFT($C2594,4)&lt;&gt;"8865"),$D2594,0)))))</f>
        <v>8000</v>
      </c>
      <c r="J2594" s="76">
        <f t="shared" si="227"/>
        <v>0</v>
      </c>
      <c r="K2594" s="76">
        <f t="shared" si="228"/>
        <v>8000</v>
      </c>
      <c r="L2594" s="76">
        <f t="shared" si="229"/>
        <v>0</v>
      </c>
      <c r="M2594" s="14" t="str">
        <f>IFERROR(IFERROR(INDEX(Reference!$C:$C,MATCH(VALUE(LEFT(B2594,(FIND("-",B2594,1)-1))),Reference!$B:$B,0)),INDEX(Reference!$C:$C,MATCH((LEFT(B2594,(FIND("-",B2594,1)-1))),Reference!$B:$B,0))),IFERROR(IF(FIND("-",B2594),"Asset Management",""),""))</f>
        <v>SBU/Regulatory and Rates</v>
      </c>
      <c r="N2594" s="14" t="str">
        <f>_xlfn.IFNA(INDEX(Reference!$M:$N,MATCH($C2594,Reference!$M:$M,0),2),"Exclude")</f>
        <v>Nonlabor</v>
      </c>
      <c r="O2594" s="14" t="str">
        <f>VLOOKUP(X2594,'Department Detail'!$A$2:$F$5748,5,FALSE)</f>
        <v>T&amp;D Planning</v>
      </c>
      <c r="W2594" s="26"/>
      <c r="X2594" t="s">
        <v>1210</v>
      </c>
    </row>
    <row r="2595" spans="2:24" ht="15" thickBot="1" x14ac:dyDescent="0.35">
      <c r="B2595" s="57" t="s">
        <v>1207</v>
      </c>
      <c r="C2595" s="57" t="s">
        <v>255</v>
      </c>
      <c r="D2595" s="193">
        <v>1125</v>
      </c>
      <c r="F2595" s="76">
        <f>IF(AND(LEFT($C2595,4)&lt;&gt;"8310")*OR(_xlfn.IFNA(MATCH(LEFT($B2595,8),Reference!$E:$E,0),0),(_xlfn.IFNA(MATCH(MID($B2595,5,4),Reference!$E:$E,0),0))),$D2595,)</f>
        <v>0</v>
      </c>
      <c r="G2595" s="76">
        <f t="shared" si="225"/>
        <v>0</v>
      </c>
      <c r="H2595" s="76">
        <f t="shared" si="226"/>
        <v>0</v>
      </c>
      <c r="I2595" s="194">
        <f>IF(AND(F2595=0,G2595=0,H2595=0,_xlfn.IFNA(MATCH(LEFT($B2595,8),Reference!$G:$G,0),0)),0,
IF(AND(F2595=0,G2595=0,H2595=0,_xlfn.IFNA(MATCH(LEFT($B2595,8),Reference!$H:$H,0),0)),$D2595,
IF(AND(F2595=0,G2595=0,H2595=0,_xlfn.IFNA(MATCH(LEFT($C2595,4),Reference!$H:$H,0),0)),$D2595,
IF((AND(F2595=0,G2595=0,H2595=0,(_xlfn.IFNA(MATCH(LEFT($B2595,4),Reference!$H:$H,0),0)))),$D2595,
IF(AND(F2595=0,G2595=0,H2595=0,_xlfn.IFNA(MATCH(MID($B2595,5,4),Reference!$H:$H,0),0),LEFT($C2595,4)&lt;&gt;"8865"),$D2595,0)))))</f>
        <v>1125</v>
      </c>
      <c r="J2595" s="76">
        <f t="shared" si="227"/>
        <v>0</v>
      </c>
      <c r="K2595" s="76">
        <f t="shared" si="228"/>
        <v>1125</v>
      </c>
      <c r="L2595" s="76">
        <f t="shared" si="229"/>
        <v>0</v>
      </c>
      <c r="M2595" s="14" t="str">
        <f>IFERROR(IFERROR(INDEX(Reference!$C:$C,MATCH(VALUE(LEFT(B2595,(FIND("-",B2595,1)-1))),Reference!$B:$B,0)),INDEX(Reference!$C:$C,MATCH((LEFT(B2595,(FIND("-",B2595,1)-1))),Reference!$B:$B,0))),IFERROR(IF(FIND("-",B2595),"Asset Management",""),""))</f>
        <v>SBU/Regulatory and Rates</v>
      </c>
      <c r="N2595" s="14" t="str">
        <f>_xlfn.IFNA(INDEX(Reference!$M:$N,MATCH($C2595,Reference!$M:$M,0),2),"Exclude")</f>
        <v>Nonlabor</v>
      </c>
      <c r="O2595" s="14" t="str">
        <f>VLOOKUP(X2595,'Department Detail'!$A$2:$F$5748,5,FALSE)</f>
        <v>Line &amp; Meter Operations</v>
      </c>
      <c r="W2595" s="26"/>
      <c r="X2595" t="s">
        <v>1211</v>
      </c>
    </row>
    <row r="2596" spans="2:24" ht="15" thickBot="1" x14ac:dyDescent="0.35">
      <c r="B2596" s="57" t="s">
        <v>1212</v>
      </c>
      <c r="C2596" s="57" t="s">
        <v>190</v>
      </c>
      <c r="D2596" s="193">
        <v>11600</v>
      </c>
      <c r="F2596" s="76">
        <f>IF(AND(LEFT($C2596,4)&lt;&gt;"8310")*OR(_xlfn.IFNA(MATCH(LEFT($B2596,8),Reference!$E:$E,0),0),(_xlfn.IFNA(MATCH(MID($B2596,5,4),Reference!$E:$E,0),0))),$D2596,)</f>
        <v>0</v>
      </c>
      <c r="G2596" s="76">
        <f t="shared" si="225"/>
        <v>0</v>
      </c>
      <c r="H2596" s="76">
        <f t="shared" si="226"/>
        <v>0</v>
      </c>
      <c r="I2596" s="194">
        <f>IF(AND(F2596=0,G2596=0,H2596=0,_xlfn.IFNA(MATCH(LEFT($B2596,8),Reference!$G:$G,0),0)),0,
IF(AND(F2596=0,G2596=0,H2596=0,_xlfn.IFNA(MATCH(LEFT($B2596,8),Reference!$H:$H,0),0)),$D2596,
IF(AND(F2596=0,G2596=0,H2596=0,_xlfn.IFNA(MATCH(LEFT($C2596,4),Reference!$H:$H,0),0)),$D2596,
IF((AND(F2596=0,G2596=0,H2596=0,(_xlfn.IFNA(MATCH(LEFT($B2596,4),Reference!$H:$H,0),0)))),$D2596,
IF(AND(F2596=0,G2596=0,H2596=0,_xlfn.IFNA(MATCH(MID($B2596,5,4),Reference!$H:$H,0),0),LEFT($C2596,4)&lt;&gt;"8865"),$D2596,0)))))</f>
        <v>11600</v>
      </c>
      <c r="J2596" s="76">
        <f t="shared" si="227"/>
        <v>0</v>
      </c>
      <c r="K2596" s="76">
        <f t="shared" si="228"/>
        <v>11600</v>
      </c>
      <c r="L2596" s="76">
        <f t="shared" si="229"/>
        <v>0</v>
      </c>
      <c r="M2596" s="14" t="str">
        <f>IFERROR(IFERROR(INDEX(Reference!$C:$C,MATCH(VALUE(LEFT(B2596,(FIND("-",B2596,1)-1))),Reference!$B:$B,0)),INDEX(Reference!$C:$C,MATCH((LEFT(B2596,(FIND("-",B2596,1)-1))),Reference!$B:$B,0))),IFERROR(IF(FIND("-",B2596),"Asset Management",""),""))</f>
        <v>SBU/Regulatory and Rates</v>
      </c>
      <c r="N2596" s="14" t="str">
        <f>_xlfn.IFNA(INDEX(Reference!$M:$N,MATCH($C2596,Reference!$M:$M,0),2),"Exclude")</f>
        <v>Nonlabor</v>
      </c>
      <c r="O2596" s="14" t="str">
        <f>VLOOKUP(X2596,'Department Detail'!$A$2:$F$5748,5,FALSE)</f>
        <v>Line &amp; Meter Operations</v>
      </c>
      <c r="W2596" s="26"/>
      <c r="X2596" t="s">
        <v>1213</v>
      </c>
    </row>
    <row r="2597" spans="2:24" ht="15" thickBot="1" x14ac:dyDescent="0.35">
      <c r="B2597" s="57" t="s">
        <v>1212</v>
      </c>
      <c r="C2597" s="57" t="s">
        <v>209</v>
      </c>
      <c r="D2597" s="193">
        <v>7650</v>
      </c>
      <c r="F2597" s="76">
        <f>IF(AND(LEFT($C2597,4)&lt;&gt;"8310")*OR(_xlfn.IFNA(MATCH(LEFT($B2597,8),Reference!$E:$E,0),0),(_xlfn.IFNA(MATCH(MID($B2597,5,4),Reference!$E:$E,0),0))),$D2597,)</f>
        <v>0</v>
      </c>
      <c r="G2597" s="76">
        <f t="shared" si="225"/>
        <v>0</v>
      </c>
      <c r="H2597" s="76">
        <f t="shared" si="226"/>
        <v>0</v>
      </c>
      <c r="I2597" s="194">
        <f>IF(AND(F2597=0,G2597=0,H2597=0,_xlfn.IFNA(MATCH(LEFT($B2597,8),Reference!$G:$G,0),0)),0,
IF(AND(F2597=0,G2597=0,H2597=0,_xlfn.IFNA(MATCH(LEFT($B2597,8),Reference!$H:$H,0),0)),$D2597,
IF(AND(F2597=0,G2597=0,H2597=0,_xlfn.IFNA(MATCH(LEFT($C2597,4),Reference!$H:$H,0),0)),$D2597,
IF((AND(F2597=0,G2597=0,H2597=0,(_xlfn.IFNA(MATCH(LEFT($B2597,4),Reference!$H:$H,0),0)))),$D2597,
IF(AND(F2597=0,G2597=0,H2597=0,_xlfn.IFNA(MATCH(MID($B2597,5,4),Reference!$H:$H,0),0),LEFT($C2597,4)&lt;&gt;"8865"),$D2597,0)))))</f>
        <v>7650</v>
      </c>
      <c r="J2597" s="76">
        <f t="shared" si="227"/>
        <v>0</v>
      </c>
      <c r="K2597" s="76">
        <f t="shared" si="228"/>
        <v>7650</v>
      </c>
      <c r="L2597" s="76">
        <f t="shared" si="229"/>
        <v>0</v>
      </c>
      <c r="M2597" s="14" t="str">
        <f>IFERROR(IFERROR(INDEX(Reference!$C:$C,MATCH(VALUE(LEFT(B2597,(FIND("-",B2597,1)-1))),Reference!$B:$B,0)),INDEX(Reference!$C:$C,MATCH((LEFT(B2597,(FIND("-",B2597,1)-1))),Reference!$B:$B,0))),IFERROR(IF(FIND("-",B2597),"Asset Management",""),""))</f>
        <v>SBU/Regulatory and Rates</v>
      </c>
      <c r="N2597" s="14" t="str">
        <f>_xlfn.IFNA(INDEX(Reference!$M:$N,MATCH($C2597,Reference!$M:$M,0),2),"Exclude")</f>
        <v>Nonlabor</v>
      </c>
      <c r="O2597" s="14" t="str">
        <f>VLOOKUP(X2597,'Department Detail'!$A$2:$F$5748,5,FALSE)</f>
        <v>Line &amp; Meter Operations</v>
      </c>
      <c r="W2597" s="26"/>
      <c r="X2597" t="s">
        <v>1213</v>
      </c>
    </row>
    <row r="2598" spans="2:24" ht="15" thickBot="1" x14ac:dyDescent="0.35">
      <c r="B2598" s="57" t="s">
        <v>1212</v>
      </c>
      <c r="C2598" s="57" t="s">
        <v>212</v>
      </c>
      <c r="D2598" s="193">
        <v>236457.5</v>
      </c>
      <c r="F2598" s="76">
        <f>IF(AND(LEFT($C2598,4)&lt;&gt;"8310")*OR(_xlfn.IFNA(MATCH(LEFT($B2598,8),Reference!$E:$E,0),0),(_xlfn.IFNA(MATCH(MID($B2598,5,4),Reference!$E:$E,0),0))),$D2598,)</f>
        <v>0</v>
      </c>
      <c r="G2598" s="76">
        <f t="shared" si="225"/>
        <v>0</v>
      </c>
      <c r="H2598" s="76">
        <f t="shared" si="226"/>
        <v>0</v>
      </c>
      <c r="I2598" s="194">
        <f>IF(AND(F2598=0,G2598=0,H2598=0,_xlfn.IFNA(MATCH(LEFT($B2598,8),Reference!$G:$G,0),0)),0,
IF(AND(F2598=0,G2598=0,H2598=0,_xlfn.IFNA(MATCH(LEFT($B2598,8),Reference!$H:$H,0),0)),$D2598,
IF(AND(F2598=0,G2598=0,H2598=0,_xlfn.IFNA(MATCH(LEFT($C2598,4),Reference!$H:$H,0),0)),$D2598,
IF((AND(F2598=0,G2598=0,H2598=0,(_xlfn.IFNA(MATCH(LEFT($B2598,4),Reference!$H:$H,0),0)))),$D2598,
IF(AND(F2598=0,G2598=0,H2598=0,_xlfn.IFNA(MATCH(MID($B2598,5,4),Reference!$H:$H,0),0),LEFT($C2598,4)&lt;&gt;"8865"),$D2598,0)))))</f>
        <v>236457.5</v>
      </c>
      <c r="J2598" s="76">
        <f t="shared" si="227"/>
        <v>0</v>
      </c>
      <c r="K2598" s="76">
        <f t="shared" si="228"/>
        <v>236457.5</v>
      </c>
      <c r="L2598" s="76">
        <f t="shared" si="229"/>
        <v>0</v>
      </c>
      <c r="M2598" s="14" t="str">
        <f>IFERROR(IFERROR(INDEX(Reference!$C:$C,MATCH(VALUE(LEFT(B2598,(FIND("-",B2598,1)-1))),Reference!$B:$B,0)),INDEX(Reference!$C:$C,MATCH((LEFT(B2598,(FIND("-",B2598,1)-1))),Reference!$B:$B,0))),IFERROR(IF(FIND("-",B2598),"Asset Management",""),""))</f>
        <v>SBU/Regulatory and Rates</v>
      </c>
      <c r="N2598" s="14" t="str">
        <f>_xlfn.IFNA(INDEX(Reference!$M:$N,MATCH($C2598,Reference!$M:$M,0),2),"Exclude")</f>
        <v>Exclude</v>
      </c>
      <c r="O2598" s="14" t="str">
        <f>VLOOKUP(X2598,'Department Detail'!$A$2:$F$5229,5,FALSE)</f>
        <v>T&amp;D Engineering</v>
      </c>
      <c r="W2598" s="26"/>
      <c r="X2598">
        <v>6396</v>
      </c>
    </row>
    <row r="2599" spans="2:24" x14ac:dyDescent="0.3">
      <c r="B2599" t="s">
        <v>1212</v>
      </c>
      <c r="C2599" t="s">
        <v>185</v>
      </c>
      <c r="D2599" s="193">
        <v>38822.300000000003</v>
      </c>
      <c r="F2599" s="76">
        <f>IF(AND(LEFT($C2599,4)&lt;&gt;"8310")*OR(_xlfn.IFNA(MATCH(LEFT($B2599,8),Reference!$E:$E,0),0),(_xlfn.IFNA(MATCH(MID($B2599,5,4),Reference!$E:$E,0),0))),$D2599,)</f>
        <v>0</v>
      </c>
      <c r="G2599" s="76">
        <f t="shared" ref="G2599:G2662" si="230">IF(AND(ISNUMBER(SEARCH("5024*",B2599)),(F2599=0)),D2599,)</f>
        <v>0</v>
      </c>
      <c r="H2599" s="76">
        <f t="shared" ref="H2599:H2662" si="231">IF(AND(ISNUMBER(SEARCH("5025*",B2599)),(F2599=0)),D2599,)</f>
        <v>0</v>
      </c>
      <c r="I2599" s="194">
        <f>IF(AND(F2599=0,G2599=0,H2599=0,_xlfn.IFNA(MATCH(LEFT($B2599,8),Reference!$G:$G,0),0)),0,
IF(AND(F2599=0,G2599=0,H2599=0,_xlfn.IFNA(MATCH(LEFT($B2599,8),Reference!$H:$H,0),0)),$D2599,
IF(AND(F2599=0,G2599=0,H2599=0,_xlfn.IFNA(MATCH(LEFT($C2599,4),Reference!$H:$H,0),0)),$D2599,
IF((AND(F2599=0,G2599=0,H2599=0,(_xlfn.IFNA(MATCH(LEFT($B2599,4),Reference!$H:$H,0),0)))),$D2599,
IF(AND(F2599=0,G2599=0,H2599=0,_xlfn.IFNA(MATCH(MID($B2599,5,4),Reference!$H:$H,0),0),LEFT($C2599,4)&lt;&gt;"8865"),$D2599,0)))))</f>
        <v>38822.300000000003</v>
      </c>
      <c r="J2599" s="76">
        <f t="shared" ref="J2599:J2662" si="232">IF(AND(F2599=0,G2599=0,H2599=0,I2599=0),D2599,)</f>
        <v>0</v>
      </c>
      <c r="K2599" s="76">
        <f t="shared" ref="K2599:K2662" si="233">SUM(F2599:J2599)</f>
        <v>38822.300000000003</v>
      </c>
      <c r="L2599" s="76">
        <f t="shared" ref="L2599:L2662" si="234">K2599-D2599</f>
        <v>0</v>
      </c>
      <c r="M2599" s="14" t="str">
        <f>IFERROR(IFERROR(INDEX(Reference!$C:$C,MATCH(VALUE(LEFT(B2599,(FIND("-",B2599,1)-1))),Reference!$B:$B,0)),INDEX(Reference!$C:$C,MATCH((LEFT(B2599,(FIND("-",B2599,1)-1))),Reference!$B:$B,0))),IFERROR(IF(FIND("-",B2599),"Asset Management",""),""))</f>
        <v>SBU/Regulatory and Rates</v>
      </c>
      <c r="N2599" s="14" t="str">
        <f>_xlfn.IFNA(INDEX(Reference!$M:$N,MATCH($C2599,Reference!$M:$M,0),2),"Exclude")</f>
        <v>NonUnion Labor</v>
      </c>
      <c r="O2599" s="14" t="e">
        <f>VLOOKUP(X2599,'Department Detail'!$A$2:$F$5229,5,FALSE)</f>
        <v>#N/A</v>
      </c>
    </row>
    <row r="2600" spans="2:24" x14ac:dyDescent="0.3">
      <c r="B2600" t="s">
        <v>1212</v>
      </c>
      <c r="C2600" t="s">
        <v>202</v>
      </c>
      <c r="D2600" s="193">
        <v>396.54</v>
      </c>
      <c r="F2600" s="76">
        <f>IF(AND(LEFT($C2600,4)&lt;&gt;"8310")*OR(_xlfn.IFNA(MATCH(LEFT($B2600,8),Reference!$E:$E,0),0),(_xlfn.IFNA(MATCH(MID($B2600,5,4),Reference!$E:$E,0),0))),$D2600,)</f>
        <v>0</v>
      </c>
      <c r="G2600" s="76">
        <f t="shared" si="230"/>
        <v>0</v>
      </c>
      <c r="H2600" s="76">
        <f t="shared" si="231"/>
        <v>0</v>
      </c>
      <c r="I2600" s="194">
        <f>IF(AND(F2600=0,G2600=0,H2600=0,_xlfn.IFNA(MATCH(LEFT($B2600,8),Reference!$G:$G,0),0)),0,
IF(AND(F2600=0,G2600=0,H2600=0,_xlfn.IFNA(MATCH(LEFT($B2600,8),Reference!$H:$H,0),0)),$D2600,
IF(AND(F2600=0,G2600=0,H2600=0,_xlfn.IFNA(MATCH(LEFT($C2600,4),Reference!$H:$H,0),0)),$D2600,
IF((AND(F2600=0,G2600=0,H2600=0,(_xlfn.IFNA(MATCH(LEFT($B2600,4),Reference!$H:$H,0),0)))),$D2600,
IF(AND(F2600=0,G2600=0,H2600=0,_xlfn.IFNA(MATCH(MID($B2600,5,4),Reference!$H:$H,0),0),LEFT($C2600,4)&lt;&gt;"8865"),$D2600,0)))))</f>
        <v>396.54</v>
      </c>
      <c r="J2600" s="76">
        <f t="shared" si="232"/>
        <v>0</v>
      </c>
      <c r="K2600" s="76">
        <f t="shared" si="233"/>
        <v>396.54</v>
      </c>
      <c r="L2600" s="76">
        <f t="shared" si="234"/>
        <v>0</v>
      </c>
      <c r="M2600" s="14" t="str">
        <f>IFERROR(IFERROR(INDEX(Reference!$C:$C,MATCH(VALUE(LEFT(B2600,(FIND("-",B2600,1)-1))),Reference!$B:$B,0)),INDEX(Reference!$C:$C,MATCH((LEFT(B2600,(FIND("-",B2600,1)-1))),Reference!$B:$B,0))),IFERROR(IF(FIND("-",B2600),"Asset Management",""),""))</f>
        <v>SBU/Regulatory and Rates</v>
      </c>
      <c r="N2600" s="14" t="str">
        <f>_xlfn.IFNA(INDEX(Reference!$M:$N,MATCH($C2600,Reference!$M:$M,0),2),"Exclude")</f>
        <v>Nonlabor</v>
      </c>
      <c r="O2600" s="14" t="e">
        <f>VLOOKUP(X2600,'Department Detail'!$A$2:$F$5229,5,FALSE)</f>
        <v>#N/A</v>
      </c>
    </row>
    <row r="2601" spans="2:24" x14ac:dyDescent="0.3">
      <c r="B2601" t="s">
        <v>1214</v>
      </c>
      <c r="C2601" t="s">
        <v>185</v>
      </c>
      <c r="D2601" s="193">
        <v>6752.42</v>
      </c>
      <c r="F2601" s="76">
        <f>IF(AND(LEFT($C2601,4)&lt;&gt;"8310")*OR(_xlfn.IFNA(MATCH(LEFT($B2601,8),Reference!$E:$E,0),0),(_xlfn.IFNA(MATCH(MID($B2601,5,4),Reference!$E:$E,0),0))),$D2601,)</f>
        <v>0</v>
      </c>
      <c r="G2601" s="76">
        <f t="shared" si="230"/>
        <v>0</v>
      </c>
      <c r="H2601" s="76">
        <f t="shared" si="231"/>
        <v>0</v>
      </c>
      <c r="I2601" s="194">
        <f>IF(AND(F2601=0,G2601=0,H2601=0,_xlfn.IFNA(MATCH(LEFT($B2601,8),Reference!$G:$G,0),0)),0,
IF(AND(F2601=0,G2601=0,H2601=0,_xlfn.IFNA(MATCH(LEFT($B2601,8),Reference!$H:$H,0),0)),$D2601,
IF(AND(F2601=0,G2601=0,H2601=0,_xlfn.IFNA(MATCH(LEFT($C2601,4),Reference!$H:$H,0),0)),$D2601,
IF((AND(F2601=0,G2601=0,H2601=0,(_xlfn.IFNA(MATCH(LEFT($B2601,4),Reference!$H:$H,0),0)))),$D2601,
IF(AND(F2601=0,G2601=0,H2601=0,_xlfn.IFNA(MATCH(MID($B2601,5,4),Reference!$H:$H,0),0),LEFT($C2601,4)&lt;&gt;"8865"),$D2601,0)))))</f>
        <v>6752.42</v>
      </c>
      <c r="J2601" s="76">
        <f t="shared" si="232"/>
        <v>0</v>
      </c>
      <c r="K2601" s="76">
        <f t="shared" si="233"/>
        <v>6752.42</v>
      </c>
      <c r="L2601" s="76">
        <f t="shared" si="234"/>
        <v>0</v>
      </c>
      <c r="M2601" s="14" t="str">
        <f>IFERROR(IFERROR(INDEX(Reference!$C:$C,MATCH(VALUE(LEFT(B2601,(FIND("-",B2601,1)-1))),Reference!$B:$B,0)),INDEX(Reference!$C:$C,MATCH((LEFT(B2601,(FIND("-",B2601,1)-1))),Reference!$B:$B,0))),IFERROR(IF(FIND("-",B2601),"Asset Management",""),""))</f>
        <v>SBU/Regulatory and Rates</v>
      </c>
      <c r="N2601" s="14" t="str">
        <f>_xlfn.IFNA(INDEX(Reference!$M:$N,MATCH($C2601,Reference!$M:$M,0),2),"Exclude")</f>
        <v>NonUnion Labor</v>
      </c>
      <c r="O2601" s="14" t="e">
        <f>VLOOKUP(X2601,'Department Detail'!$A$2:$F$5229,5,FALSE)</f>
        <v>#N/A</v>
      </c>
    </row>
    <row r="2602" spans="2:24" x14ac:dyDescent="0.3">
      <c r="B2602" t="s">
        <v>1214</v>
      </c>
      <c r="C2602" t="s">
        <v>234</v>
      </c>
      <c r="D2602" s="193">
        <v>30.31</v>
      </c>
      <c r="F2602" s="76">
        <f>IF(AND(LEFT($C2602,4)&lt;&gt;"8310")*OR(_xlfn.IFNA(MATCH(LEFT($B2602,8),Reference!$E:$E,0),0),(_xlfn.IFNA(MATCH(MID($B2602,5,4),Reference!$E:$E,0),0))),$D2602,)</f>
        <v>0</v>
      </c>
      <c r="G2602" s="76">
        <f t="shared" si="230"/>
        <v>0</v>
      </c>
      <c r="H2602" s="76">
        <f t="shared" si="231"/>
        <v>0</v>
      </c>
      <c r="I2602" s="194">
        <f>IF(AND(F2602=0,G2602=0,H2602=0,_xlfn.IFNA(MATCH(LEFT($B2602,8),Reference!$G:$G,0),0)),0,
IF(AND(F2602=0,G2602=0,H2602=0,_xlfn.IFNA(MATCH(LEFT($B2602,8),Reference!$H:$H,0),0)),$D2602,
IF(AND(F2602=0,G2602=0,H2602=0,_xlfn.IFNA(MATCH(LEFT($C2602,4),Reference!$H:$H,0),0)),$D2602,
IF((AND(F2602=0,G2602=0,H2602=0,(_xlfn.IFNA(MATCH(LEFT($B2602,4),Reference!$H:$H,0),0)))),$D2602,
IF(AND(F2602=0,G2602=0,H2602=0,_xlfn.IFNA(MATCH(MID($B2602,5,4),Reference!$H:$H,0),0),LEFT($C2602,4)&lt;&gt;"8865"),$D2602,0)))))</f>
        <v>30.31</v>
      </c>
      <c r="J2602" s="76">
        <f t="shared" si="232"/>
        <v>0</v>
      </c>
      <c r="K2602" s="76">
        <f t="shared" si="233"/>
        <v>30.31</v>
      </c>
      <c r="L2602" s="76">
        <f t="shared" si="234"/>
        <v>0</v>
      </c>
      <c r="M2602" s="14" t="str">
        <f>IFERROR(IFERROR(INDEX(Reference!$C:$C,MATCH(VALUE(LEFT(B2602,(FIND("-",B2602,1)-1))),Reference!$B:$B,0)),INDEX(Reference!$C:$C,MATCH((LEFT(B2602,(FIND("-",B2602,1)-1))),Reference!$B:$B,0))),IFERROR(IF(FIND("-",B2602),"Asset Management",""),""))</f>
        <v>SBU/Regulatory and Rates</v>
      </c>
      <c r="N2602" s="14" t="str">
        <f>_xlfn.IFNA(INDEX(Reference!$M:$N,MATCH($C2602,Reference!$M:$M,0),2),"Exclude")</f>
        <v>Nonlabor</v>
      </c>
      <c r="O2602" s="14" t="e">
        <f>VLOOKUP(X2602,'Department Detail'!$A$2:$F$5229,5,FALSE)</f>
        <v>#N/A</v>
      </c>
    </row>
    <row r="2603" spans="2:24" x14ac:dyDescent="0.3">
      <c r="B2603" t="s">
        <v>1215</v>
      </c>
      <c r="C2603" t="s">
        <v>203</v>
      </c>
      <c r="D2603" s="193">
        <v>3499.2</v>
      </c>
      <c r="F2603" s="76">
        <f>IF(AND(LEFT($C2603,4)&lt;&gt;"8310")*OR(_xlfn.IFNA(MATCH(LEFT($B2603,8),Reference!$E:$E,0),0),(_xlfn.IFNA(MATCH(MID($B2603,5,4),Reference!$E:$E,0),0))),$D2603,)</f>
        <v>0</v>
      </c>
      <c r="G2603" s="76">
        <f t="shared" si="230"/>
        <v>0</v>
      </c>
      <c r="H2603" s="76">
        <f t="shared" si="231"/>
        <v>0</v>
      </c>
      <c r="I2603" s="194">
        <f>IF(AND(F2603=0,G2603=0,H2603=0,_xlfn.IFNA(MATCH(LEFT($B2603,8),Reference!$G:$G,0),0)),0,
IF(AND(F2603=0,G2603=0,H2603=0,_xlfn.IFNA(MATCH(LEFT($B2603,8),Reference!$H:$H,0),0)),$D2603,
IF(AND(F2603=0,G2603=0,H2603=0,_xlfn.IFNA(MATCH(LEFT($C2603,4),Reference!$H:$H,0),0)),$D2603,
IF((AND(F2603=0,G2603=0,H2603=0,(_xlfn.IFNA(MATCH(LEFT($B2603,4),Reference!$H:$H,0),0)))),$D2603,
IF(AND(F2603=0,G2603=0,H2603=0,_xlfn.IFNA(MATCH(MID($B2603,5,4),Reference!$H:$H,0),0),LEFT($C2603,4)&lt;&gt;"8865"),$D2603,0)))))</f>
        <v>3499.2</v>
      </c>
      <c r="J2603" s="76">
        <f t="shared" si="232"/>
        <v>0</v>
      </c>
      <c r="K2603" s="76">
        <f t="shared" si="233"/>
        <v>3499.2</v>
      </c>
      <c r="L2603" s="76">
        <f t="shared" si="234"/>
        <v>0</v>
      </c>
      <c r="M2603" s="14" t="str">
        <f>IFERROR(IFERROR(INDEX(Reference!$C:$C,MATCH(VALUE(LEFT(B2603,(FIND("-",B2603,1)-1))),Reference!$B:$B,0)),INDEX(Reference!$C:$C,MATCH((LEFT(B2603,(FIND("-",B2603,1)-1))),Reference!$B:$B,0))),IFERROR(IF(FIND("-",B2603),"Asset Management",""),""))</f>
        <v>SBU/Regulatory and Rates</v>
      </c>
      <c r="N2603" s="14" t="str">
        <f>_xlfn.IFNA(INDEX(Reference!$M:$N,MATCH($C2603,Reference!$M:$M,0),2),"Exclude")</f>
        <v>Nonlabor</v>
      </c>
      <c r="O2603" s="14" t="e">
        <f>VLOOKUP(X2603,'Department Detail'!$A$2:$F$5229,5,FALSE)</f>
        <v>#N/A</v>
      </c>
    </row>
    <row r="2604" spans="2:24" x14ac:dyDescent="0.3">
      <c r="B2604" t="s">
        <v>1215</v>
      </c>
      <c r="C2604" t="s">
        <v>185</v>
      </c>
      <c r="D2604" s="193">
        <v>133020.88</v>
      </c>
      <c r="F2604" s="76">
        <f>IF(AND(LEFT($C2604,4)&lt;&gt;"8310")*OR(_xlfn.IFNA(MATCH(LEFT($B2604,8),Reference!$E:$E,0),0),(_xlfn.IFNA(MATCH(MID($B2604,5,4),Reference!$E:$E,0),0))),$D2604,)</f>
        <v>0</v>
      </c>
      <c r="G2604" s="76">
        <f t="shared" si="230"/>
        <v>0</v>
      </c>
      <c r="H2604" s="76">
        <f t="shared" si="231"/>
        <v>0</v>
      </c>
      <c r="I2604" s="194">
        <f>IF(AND(F2604=0,G2604=0,H2604=0,_xlfn.IFNA(MATCH(LEFT($B2604,8),Reference!$G:$G,0),0)),0,
IF(AND(F2604=0,G2604=0,H2604=0,_xlfn.IFNA(MATCH(LEFT($B2604,8),Reference!$H:$H,0),0)),$D2604,
IF(AND(F2604=0,G2604=0,H2604=0,_xlfn.IFNA(MATCH(LEFT($C2604,4),Reference!$H:$H,0),0)),$D2604,
IF((AND(F2604=0,G2604=0,H2604=0,(_xlfn.IFNA(MATCH(LEFT($B2604,4),Reference!$H:$H,0),0)))),$D2604,
IF(AND(F2604=0,G2604=0,H2604=0,_xlfn.IFNA(MATCH(MID($B2604,5,4),Reference!$H:$H,0),0),LEFT($C2604,4)&lt;&gt;"8865"),$D2604,0)))))</f>
        <v>133020.88</v>
      </c>
      <c r="J2604" s="76">
        <f t="shared" si="232"/>
        <v>0</v>
      </c>
      <c r="K2604" s="76">
        <f t="shared" si="233"/>
        <v>133020.88</v>
      </c>
      <c r="L2604" s="76">
        <f t="shared" si="234"/>
        <v>0</v>
      </c>
      <c r="M2604" s="14" t="str">
        <f>IFERROR(IFERROR(INDEX(Reference!$C:$C,MATCH(VALUE(LEFT(B2604,(FIND("-",B2604,1)-1))),Reference!$B:$B,0)),INDEX(Reference!$C:$C,MATCH((LEFT(B2604,(FIND("-",B2604,1)-1))),Reference!$B:$B,0))),IFERROR(IF(FIND("-",B2604),"Asset Management",""),""))</f>
        <v>SBU/Regulatory and Rates</v>
      </c>
      <c r="N2604" s="14" t="str">
        <f>_xlfn.IFNA(INDEX(Reference!$M:$N,MATCH($C2604,Reference!$M:$M,0),2),"Exclude")</f>
        <v>NonUnion Labor</v>
      </c>
      <c r="O2604" s="14" t="e">
        <f>VLOOKUP(X2604,'Department Detail'!$A$2:$F$5229,5,FALSE)</f>
        <v>#N/A</v>
      </c>
    </row>
    <row r="2605" spans="2:24" x14ac:dyDescent="0.3">
      <c r="B2605" t="s">
        <v>1215</v>
      </c>
      <c r="C2605" t="s">
        <v>221</v>
      </c>
      <c r="D2605" s="193">
        <v>2750</v>
      </c>
      <c r="F2605" s="76">
        <f>IF(AND(LEFT($C2605,4)&lt;&gt;"8310")*OR(_xlfn.IFNA(MATCH(LEFT($B2605,8),Reference!$E:$E,0),0),(_xlfn.IFNA(MATCH(MID($B2605,5,4),Reference!$E:$E,0),0))),$D2605,)</f>
        <v>0</v>
      </c>
      <c r="G2605" s="76">
        <f t="shared" si="230"/>
        <v>0</v>
      </c>
      <c r="H2605" s="76">
        <f t="shared" si="231"/>
        <v>0</v>
      </c>
      <c r="I2605" s="194">
        <f>IF(AND(F2605=0,G2605=0,H2605=0,_xlfn.IFNA(MATCH(LEFT($B2605,8),Reference!$G:$G,0),0)),0,
IF(AND(F2605=0,G2605=0,H2605=0,_xlfn.IFNA(MATCH(LEFT($B2605,8),Reference!$H:$H,0),0)),$D2605,
IF(AND(F2605=0,G2605=0,H2605=0,_xlfn.IFNA(MATCH(LEFT($C2605,4),Reference!$H:$H,0),0)),$D2605,
IF((AND(F2605=0,G2605=0,H2605=0,(_xlfn.IFNA(MATCH(LEFT($B2605,4),Reference!$H:$H,0),0)))),$D2605,
IF(AND(F2605=0,G2605=0,H2605=0,_xlfn.IFNA(MATCH(MID($B2605,5,4),Reference!$H:$H,0),0),LEFT($C2605,4)&lt;&gt;"8865"),$D2605,0)))))</f>
        <v>2750</v>
      </c>
      <c r="J2605" s="76">
        <f t="shared" si="232"/>
        <v>0</v>
      </c>
      <c r="K2605" s="76">
        <f t="shared" si="233"/>
        <v>2750</v>
      </c>
      <c r="L2605" s="76">
        <f t="shared" si="234"/>
        <v>0</v>
      </c>
      <c r="M2605" s="14" t="str">
        <f>IFERROR(IFERROR(INDEX(Reference!$C:$C,MATCH(VALUE(LEFT(B2605,(FIND("-",B2605,1)-1))),Reference!$B:$B,0)),INDEX(Reference!$C:$C,MATCH((LEFT(B2605,(FIND("-",B2605,1)-1))),Reference!$B:$B,0))),IFERROR(IF(FIND("-",B2605),"Asset Management",""),""))</f>
        <v>SBU/Regulatory and Rates</v>
      </c>
      <c r="N2605" s="14" t="str">
        <f>_xlfn.IFNA(INDEX(Reference!$M:$N,MATCH($C2605,Reference!$M:$M,0),2),"Exclude")</f>
        <v>Exclude</v>
      </c>
      <c r="O2605" s="14" t="e">
        <f>VLOOKUP(X2605,'Department Detail'!$A$2:$F$5229,5,FALSE)</f>
        <v>#N/A</v>
      </c>
    </row>
    <row r="2606" spans="2:24" x14ac:dyDescent="0.3">
      <c r="B2606" t="s">
        <v>1216</v>
      </c>
      <c r="C2606" t="s">
        <v>207</v>
      </c>
      <c r="D2606" s="193">
        <v>5382.51</v>
      </c>
      <c r="F2606" s="76">
        <f>IF(AND(LEFT($C2606,4)&lt;&gt;"8310")*OR(_xlfn.IFNA(MATCH(LEFT($B2606,8),Reference!$E:$E,0),0),(_xlfn.IFNA(MATCH(MID($B2606,5,4),Reference!$E:$E,0),0))),$D2606,)</f>
        <v>0</v>
      </c>
      <c r="G2606" s="76">
        <f t="shared" si="230"/>
        <v>0</v>
      </c>
      <c r="H2606" s="76">
        <f t="shared" si="231"/>
        <v>0</v>
      </c>
      <c r="I2606" s="194">
        <f>IF(AND(F2606=0,G2606=0,H2606=0,_xlfn.IFNA(MATCH(LEFT($B2606,8),Reference!$G:$G,0),0)),0,
IF(AND(F2606=0,G2606=0,H2606=0,_xlfn.IFNA(MATCH(LEFT($B2606,8),Reference!$H:$H,0),0)),$D2606,
IF(AND(F2606=0,G2606=0,H2606=0,_xlfn.IFNA(MATCH(LEFT($C2606,4),Reference!$H:$H,0),0)),$D2606,
IF((AND(F2606=0,G2606=0,H2606=0,(_xlfn.IFNA(MATCH(LEFT($B2606,4),Reference!$H:$H,0),0)))),$D2606,
IF(AND(F2606=0,G2606=0,H2606=0,_xlfn.IFNA(MATCH(MID($B2606,5,4),Reference!$H:$H,0),0),LEFT($C2606,4)&lt;&gt;"8865"),$D2606,0)))))</f>
        <v>5382.51</v>
      </c>
      <c r="J2606" s="76">
        <f t="shared" si="232"/>
        <v>0</v>
      </c>
      <c r="K2606" s="76">
        <f t="shared" si="233"/>
        <v>5382.51</v>
      </c>
      <c r="L2606" s="76">
        <f t="shared" si="234"/>
        <v>0</v>
      </c>
      <c r="M2606" s="14" t="str">
        <f>IFERROR(IFERROR(INDEX(Reference!$C:$C,MATCH(VALUE(LEFT(B2606,(FIND("-",B2606,1)-1))),Reference!$B:$B,0)),INDEX(Reference!$C:$C,MATCH((LEFT(B2606,(FIND("-",B2606,1)-1))),Reference!$B:$B,0))),IFERROR(IF(FIND("-",B2606),"Asset Management",""),""))</f>
        <v>SBU/Regulatory and Rates</v>
      </c>
      <c r="N2606" s="14" t="str">
        <f>_xlfn.IFNA(INDEX(Reference!$M:$N,MATCH($C2606,Reference!$M:$M,0),2),"Exclude")</f>
        <v>Nonlabor</v>
      </c>
      <c r="O2606" s="14" t="e">
        <f>VLOOKUP(X2606,'Department Detail'!$A$2:$F$5229,5,FALSE)</f>
        <v>#N/A</v>
      </c>
    </row>
    <row r="2607" spans="2:24" x14ac:dyDescent="0.3">
      <c r="B2607" t="s">
        <v>1216</v>
      </c>
      <c r="C2607" t="s">
        <v>185</v>
      </c>
      <c r="D2607" s="193">
        <v>14624.87</v>
      </c>
      <c r="F2607" s="76">
        <f>IF(AND(LEFT($C2607,4)&lt;&gt;"8310")*OR(_xlfn.IFNA(MATCH(LEFT($B2607,8),Reference!$E:$E,0),0),(_xlfn.IFNA(MATCH(MID($B2607,5,4),Reference!$E:$E,0),0))),$D2607,)</f>
        <v>0</v>
      </c>
      <c r="G2607" s="76">
        <f t="shared" si="230"/>
        <v>0</v>
      </c>
      <c r="H2607" s="76">
        <f t="shared" si="231"/>
        <v>0</v>
      </c>
      <c r="I2607" s="194">
        <f>IF(AND(F2607=0,G2607=0,H2607=0,_xlfn.IFNA(MATCH(LEFT($B2607,8),Reference!$G:$G,0),0)),0,
IF(AND(F2607=0,G2607=0,H2607=0,_xlfn.IFNA(MATCH(LEFT($B2607,8),Reference!$H:$H,0),0)),$D2607,
IF(AND(F2607=0,G2607=0,H2607=0,_xlfn.IFNA(MATCH(LEFT($C2607,4),Reference!$H:$H,0),0)),$D2607,
IF((AND(F2607=0,G2607=0,H2607=0,(_xlfn.IFNA(MATCH(LEFT($B2607,4),Reference!$H:$H,0),0)))),$D2607,
IF(AND(F2607=0,G2607=0,H2607=0,_xlfn.IFNA(MATCH(MID($B2607,5,4),Reference!$H:$H,0),0),LEFT($C2607,4)&lt;&gt;"8865"),$D2607,0)))))</f>
        <v>14624.87</v>
      </c>
      <c r="J2607" s="76">
        <f t="shared" si="232"/>
        <v>0</v>
      </c>
      <c r="K2607" s="76">
        <f t="shared" si="233"/>
        <v>14624.87</v>
      </c>
      <c r="L2607" s="76">
        <f t="shared" si="234"/>
        <v>0</v>
      </c>
      <c r="M2607" s="14" t="str">
        <f>IFERROR(IFERROR(INDEX(Reference!$C:$C,MATCH(VALUE(LEFT(B2607,(FIND("-",B2607,1)-1))),Reference!$B:$B,0)),INDEX(Reference!$C:$C,MATCH((LEFT(B2607,(FIND("-",B2607,1)-1))),Reference!$B:$B,0))),IFERROR(IF(FIND("-",B2607),"Asset Management",""),""))</f>
        <v>SBU/Regulatory and Rates</v>
      </c>
      <c r="N2607" s="14" t="str">
        <f>_xlfn.IFNA(INDEX(Reference!$M:$N,MATCH($C2607,Reference!$M:$M,0),2),"Exclude")</f>
        <v>NonUnion Labor</v>
      </c>
      <c r="O2607" s="14" t="e">
        <f>VLOOKUP(X2607,'Department Detail'!$A$2:$F$5229,5,FALSE)</f>
        <v>#N/A</v>
      </c>
    </row>
    <row r="2608" spans="2:24" x14ac:dyDescent="0.3">
      <c r="B2608" t="s">
        <v>1216</v>
      </c>
      <c r="C2608" t="s">
        <v>206</v>
      </c>
      <c r="D2608" s="193">
        <v>135.88</v>
      </c>
      <c r="F2608" s="76">
        <f>IF(AND(LEFT($C2608,4)&lt;&gt;"8310")*OR(_xlfn.IFNA(MATCH(LEFT($B2608,8),Reference!$E:$E,0),0),(_xlfn.IFNA(MATCH(MID($B2608,5,4),Reference!$E:$E,0),0))),$D2608,)</f>
        <v>0</v>
      </c>
      <c r="G2608" s="76">
        <f t="shared" si="230"/>
        <v>0</v>
      </c>
      <c r="H2608" s="76">
        <f t="shared" si="231"/>
        <v>0</v>
      </c>
      <c r="I2608" s="194">
        <f>IF(AND(F2608=0,G2608=0,H2608=0,_xlfn.IFNA(MATCH(LEFT($B2608,8),Reference!$G:$G,0),0)),0,
IF(AND(F2608=0,G2608=0,H2608=0,_xlfn.IFNA(MATCH(LEFT($B2608,8),Reference!$H:$H,0),0)),$D2608,
IF(AND(F2608=0,G2608=0,H2608=0,_xlfn.IFNA(MATCH(LEFT($C2608,4),Reference!$H:$H,0),0)),$D2608,
IF((AND(F2608=0,G2608=0,H2608=0,(_xlfn.IFNA(MATCH(LEFT($B2608,4),Reference!$H:$H,0),0)))),$D2608,
IF(AND(F2608=0,G2608=0,H2608=0,_xlfn.IFNA(MATCH(MID($B2608,5,4),Reference!$H:$H,0),0),LEFT($C2608,4)&lt;&gt;"8865"),$D2608,0)))))</f>
        <v>135.88</v>
      </c>
      <c r="J2608" s="76">
        <f t="shared" si="232"/>
        <v>0</v>
      </c>
      <c r="K2608" s="76">
        <f t="shared" si="233"/>
        <v>135.88</v>
      </c>
      <c r="L2608" s="76">
        <f t="shared" si="234"/>
        <v>0</v>
      </c>
      <c r="M2608" s="14" t="str">
        <f>IFERROR(IFERROR(INDEX(Reference!$C:$C,MATCH(VALUE(LEFT(B2608,(FIND("-",B2608,1)-1))),Reference!$B:$B,0)),INDEX(Reference!$C:$C,MATCH((LEFT(B2608,(FIND("-",B2608,1)-1))),Reference!$B:$B,0))),IFERROR(IF(FIND("-",B2608),"Asset Management",""),""))</f>
        <v>SBU/Regulatory and Rates</v>
      </c>
      <c r="N2608" s="14" t="str">
        <f>_xlfn.IFNA(INDEX(Reference!$M:$N,MATCH($C2608,Reference!$M:$M,0),2),"Exclude")</f>
        <v>Nonlabor</v>
      </c>
      <c r="O2608" s="14" t="e">
        <f>VLOOKUP(X2608,'Department Detail'!$A$2:$F$5229,5,FALSE)</f>
        <v>#N/A</v>
      </c>
    </row>
    <row r="2609" spans="2:15" x14ac:dyDescent="0.3">
      <c r="B2609" t="s">
        <v>1216</v>
      </c>
      <c r="C2609" t="s">
        <v>230</v>
      </c>
      <c r="D2609" s="193">
        <v>32.22</v>
      </c>
      <c r="F2609" s="76">
        <f>IF(AND(LEFT($C2609,4)&lt;&gt;"8310")*OR(_xlfn.IFNA(MATCH(LEFT($B2609,8),Reference!$E:$E,0),0),(_xlfn.IFNA(MATCH(MID($B2609,5,4),Reference!$E:$E,0),0))),$D2609,)</f>
        <v>0</v>
      </c>
      <c r="G2609" s="76">
        <f t="shared" si="230"/>
        <v>0</v>
      </c>
      <c r="H2609" s="76">
        <f t="shared" si="231"/>
        <v>0</v>
      </c>
      <c r="I2609" s="194">
        <f>IF(AND(F2609=0,G2609=0,H2609=0,_xlfn.IFNA(MATCH(LEFT($B2609,8),Reference!$G:$G,0),0)),0,
IF(AND(F2609=0,G2609=0,H2609=0,_xlfn.IFNA(MATCH(LEFT($B2609,8),Reference!$H:$H,0),0)),$D2609,
IF(AND(F2609=0,G2609=0,H2609=0,_xlfn.IFNA(MATCH(LEFT($C2609,4),Reference!$H:$H,0),0)),$D2609,
IF((AND(F2609=0,G2609=0,H2609=0,(_xlfn.IFNA(MATCH(LEFT($B2609,4),Reference!$H:$H,0),0)))),$D2609,
IF(AND(F2609=0,G2609=0,H2609=0,_xlfn.IFNA(MATCH(MID($B2609,5,4),Reference!$H:$H,0),0),LEFT($C2609,4)&lt;&gt;"8865"),$D2609,0)))))</f>
        <v>32.22</v>
      </c>
      <c r="J2609" s="76">
        <f t="shared" si="232"/>
        <v>0</v>
      </c>
      <c r="K2609" s="76">
        <f t="shared" si="233"/>
        <v>32.22</v>
      </c>
      <c r="L2609" s="76">
        <f t="shared" si="234"/>
        <v>0</v>
      </c>
      <c r="M2609" s="14" t="str">
        <f>IFERROR(IFERROR(INDEX(Reference!$C:$C,MATCH(VALUE(LEFT(B2609,(FIND("-",B2609,1)-1))),Reference!$B:$B,0)),INDEX(Reference!$C:$C,MATCH((LEFT(B2609,(FIND("-",B2609,1)-1))),Reference!$B:$B,0))),IFERROR(IF(FIND("-",B2609),"Asset Management",""),""))</f>
        <v>SBU/Regulatory and Rates</v>
      </c>
      <c r="N2609" s="14" t="str">
        <f>_xlfn.IFNA(INDEX(Reference!$M:$N,MATCH($C2609,Reference!$M:$M,0),2),"Exclude")</f>
        <v>Nonlabor</v>
      </c>
      <c r="O2609" s="14" t="e">
        <f>VLOOKUP(X2609,'Department Detail'!$A$2:$F$5229,5,FALSE)</f>
        <v>#N/A</v>
      </c>
    </row>
    <row r="2610" spans="2:15" x14ac:dyDescent="0.3">
      <c r="B2610" t="s">
        <v>1217</v>
      </c>
      <c r="C2610" t="s">
        <v>185</v>
      </c>
      <c r="D2610" s="193">
        <v>4213.09</v>
      </c>
      <c r="F2610" s="76">
        <f>IF(AND(LEFT($C2610,4)&lt;&gt;"8310")*OR(_xlfn.IFNA(MATCH(LEFT($B2610,8),Reference!$E:$E,0),0),(_xlfn.IFNA(MATCH(MID($B2610,5,4),Reference!$E:$E,0),0))),$D2610,)</f>
        <v>0</v>
      </c>
      <c r="G2610" s="76">
        <f t="shared" si="230"/>
        <v>0</v>
      </c>
      <c r="H2610" s="76">
        <f t="shared" si="231"/>
        <v>0</v>
      </c>
      <c r="I2610" s="194">
        <f>IF(AND(F2610=0,G2610=0,H2610=0,_xlfn.IFNA(MATCH(LEFT($B2610,8),Reference!$G:$G,0),0)),0,
IF(AND(F2610=0,G2610=0,H2610=0,_xlfn.IFNA(MATCH(LEFT($B2610,8),Reference!$H:$H,0),0)),$D2610,
IF(AND(F2610=0,G2610=0,H2610=0,_xlfn.IFNA(MATCH(LEFT($C2610,4),Reference!$H:$H,0),0)),$D2610,
IF((AND(F2610=0,G2610=0,H2610=0,(_xlfn.IFNA(MATCH(LEFT($B2610,4),Reference!$H:$H,0),0)))),$D2610,
IF(AND(F2610=0,G2610=0,H2610=0,_xlfn.IFNA(MATCH(MID($B2610,5,4),Reference!$H:$H,0),0),LEFT($C2610,4)&lt;&gt;"8865"),$D2610,0)))))</f>
        <v>4213.09</v>
      </c>
      <c r="J2610" s="76">
        <f t="shared" si="232"/>
        <v>0</v>
      </c>
      <c r="K2610" s="76">
        <f t="shared" si="233"/>
        <v>4213.09</v>
      </c>
      <c r="L2610" s="76">
        <f t="shared" si="234"/>
        <v>0</v>
      </c>
      <c r="M2610" s="14" t="str">
        <f>IFERROR(IFERROR(INDEX(Reference!$C:$C,MATCH(VALUE(LEFT(B2610,(FIND("-",B2610,1)-1))),Reference!$B:$B,0)),INDEX(Reference!$C:$C,MATCH((LEFT(B2610,(FIND("-",B2610,1)-1))),Reference!$B:$B,0))),IFERROR(IF(FIND("-",B2610),"Asset Management",""),""))</f>
        <v>SBU/Regulatory and Rates</v>
      </c>
      <c r="N2610" s="14" t="str">
        <f>_xlfn.IFNA(INDEX(Reference!$M:$N,MATCH($C2610,Reference!$M:$M,0),2),"Exclude")</f>
        <v>NonUnion Labor</v>
      </c>
      <c r="O2610" s="14" t="e">
        <f>VLOOKUP(X2610,'Department Detail'!$A$2:$F$5229,5,FALSE)</f>
        <v>#N/A</v>
      </c>
    </row>
    <row r="2611" spans="2:15" x14ac:dyDescent="0.3">
      <c r="B2611" t="s">
        <v>1217</v>
      </c>
      <c r="C2611" t="s">
        <v>223</v>
      </c>
      <c r="D2611" s="193">
        <v>11487.490000000002</v>
      </c>
      <c r="F2611" s="76">
        <f>IF(AND(LEFT($C2611,4)&lt;&gt;"8310")*OR(_xlfn.IFNA(MATCH(LEFT($B2611,8),Reference!$E:$E,0),0),(_xlfn.IFNA(MATCH(MID($B2611,5,4),Reference!$E:$E,0),0))),$D2611,)</f>
        <v>0</v>
      </c>
      <c r="G2611" s="76">
        <f t="shared" si="230"/>
        <v>0</v>
      </c>
      <c r="H2611" s="76">
        <f t="shared" si="231"/>
        <v>0</v>
      </c>
      <c r="I2611" s="194">
        <f>IF(AND(F2611=0,G2611=0,H2611=0,_xlfn.IFNA(MATCH(LEFT($B2611,8),Reference!$G:$G,0),0)),0,
IF(AND(F2611=0,G2611=0,H2611=0,_xlfn.IFNA(MATCH(LEFT($B2611,8),Reference!$H:$H,0),0)),$D2611,
IF(AND(F2611=0,G2611=0,H2611=0,_xlfn.IFNA(MATCH(LEFT($C2611,4),Reference!$H:$H,0),0)),$D2611,
IF((AND(F2611=0,G2611=0,H2611=0,(_xlfn.IFNA(MATCH(LEFT($B2611,4),Reference!$H:$H,0),0)))),$D2611,
IF(AND(F2611=0,G2611=0,H2611=0,_xlfn.IFNA(MATCH(MID($B2611,5,4),Reference!$H:$H,0),0),LEFT($C2611,4)&lt;&gt;"8865"),$D2611,0)))))</f>
        <v>11487.490000000002</v>
      </c>
      <c r="J2611" s="76">
        <f t="shared" si="232"/>
        <v>0</v>
      </c>
      <c r="K2611" s="76">
        <f t="shared" si="233"/>
        <v>11487.490000000002</v>
      </c>
      <c r="L2611" s="76">
        <f t="shared" si="234"/>
        <v>0</v>
      </c>
      <c r="M2611" s="14" t="str">
        <f>IFERROR(IFERROR(INDEX(Reference!$C:$C,MATCH(VALUE(LEFT(B2611,(FIND("-",B2611,1)-1))),Reference!$B:$B,0)),INDEX(Reference!$C:$C,MATCH((LEFT(B2611,(FIND("-",B2611,1)-1))),Reference!$B:$B,0))),IFERROR(IF(FIND("-",B2611),"Asset Management",""),""))</f>
        <v>SBU/Regulatory and Rates</v>
      </c>
      <c r="N2611" s="14" t="str">
        <f>_xlfn.IFNA(INDEX(Reference!$M:$N,MATCH($C2611,Reference!$M:$M,0),2),"Exclude")</f>
        <v>Exclude</v>
      </c>
      <c r="O2611" s="14" t="e">
        <f>VLOOKUP(X2611,'Department Detail'!$A$2:$F$5229,5,FALSE)</f>
        <v>#N/A</v>
      </c>
    </row>
    <row r="2612" spans="2:15" x14ac:dyDescent="0.3">
      <c r="B2612" t="s">
        <v>1218</v>
      </c>
      <c r="C2612" t="s">
        <v>185</v>
      </c>
      <c r="D2612" s="193">
        <v>37729.99</v>
      </c>
      <c r="F2612" s="76">
        <f>IF(AND(LEFT($C2612,4)&lt;&gt;"8310")*OR(_xlfn.IFNA(MATCH(LEFT($B2612,8),Reference!$E:$E,0),0),(_xlfn.IFNA(MATCH(MID($B2612,5,4),Reference!$E:$E,0),0))),$D2612,)</f>
        <v>0</v>
      </c>
      <c r="G2612" s="76">
        <f t="shared" si="230"/>
        <v>0</v>
      </c>
      <c r="H2612" s="76">
        <f t="shared" si="231"/>
        <v>0</v>
      </c>
      <c r="I2612" s="194">
        <f>IF(AND(F2612=0,G2612=0,H2612=0,_xlfn.IFNA(MATCH(LEFT($B2612,8),Reference!$G:$G,0),0)),0,
IF(AND(F2612=0,G2612=0,H2612=0,_xlfn.IFNA(MATCH(LEFT($B2612,8),Reference!$H:$H,0),0)),$D2612,
IF(AND(F2612=0,G2612=0,H2612=0,_xlfn.IFNA(MATCH(LEFT($C2612,4),Reference!$H:$H,0),0)),$D2612,
IF((AND(F2612=0,G2612=0,H2612=0,(_xlfn.IFNA(MATCH(LEFT($B2612,4),Reference!$H:$H,0),0)))),$D2612,
IF(AND(F2612=0,G2612=0,H2612=0,_xlfn.IFNA(MATCH(MID($B2612,5,4),Reference!$H:$H,0),0),LEFT($C2612,4)&lt;&gt;"8865"),$D2612,0)))))</f>
        <v>37729.99</v>
      </c>
      <c r="J2612" s="76">
        <f t="shared" si="232"/>
        <v>0</v>
      </c>
      <c r="K2612" s="76">
        <f t="shared" si="233"/>
        <v>37729.99</v>
      </c>
      <c r="L2612" s="76">
        <f t="shared" si="234"/>
        <v>0</v>
      </c>
      <c r="M2612" s="14" t="str">
        <f>IFERROR(IFERROR(INDEX(Reference!$C:$C,MATCH(VALUE(LEFT(B2612,(FIND("-",B2612,1)-1))),Reference!$B:$B,0)),INDEX(Reference!$C:$C,MATCH((LEFT(B2612,(FIND("-",B2612,1)-1))),Reference!$B:$B,0))),IFERROR(IF(FIND("-",B2612),"Asset Management",""),""))</f>
        <v>SBU/Regulatory and Rates</v>
      </c>
      <c r="N2612" s="14" t="str">
        <f>_xlfn.IFNA(INDEX(Reference!$M:$N,MATCH($C2612,Reference!$M:$M,0),2),"Exclude")</f>
        <v>NonUnion Labor</v>
      </c>
      <c r="O2612" s="14" t="e">
        <f>VLOOKUP(X2612,'Department Detail'!$A$2:$F$5229,5,FALSE)</f>
        <v>#N/A</v>
      </c>
    </row>
    <row r="2613" spans="2:15" x14ac:dyDescent="0.3">
      <c r="B2613" t="s">
        <v>1219</v>
      </c>
      <c r="C2613" t="s">
        <v>190</v>
      </c>
      <c r="D2613" s="193">
        <v>37555.32</v>
      </c>
      <c r="F2613" s="76">
        <f>IF(AND(LEFT($C2613,4)&lt;&gt;"8310")*OR(_xlfn.IFNA(MATCH(LEFT($B2613,8),Reference!$E:$E,0),0),(_xlfn.IFNA(MATCH(MID($B2613,5,4),Reference!$E:$E,0),0))),$D2613,)</f>
        <v>0</v>
      </c>
      <c r="G2613" s="76">
        <f t="shared" si="230"/>
        <v>0</v>
      </c>
      <c r="H2613" s="76">
        <f t="shared" si="231"/>
        <v>0</v>
      </c>
      <c r="I2613" s="194">
        <f>IF(AND(F2613=0,G2613=0,H2613=0,_xlfn.IFNA(MATCH(LEFT($B2613,8),Reference!$G:$G,0),0)),0,
IF(AND(F2613=0,G2613=0,H2613=0,_xlfn.IFNA(MATCH(LEFT($B2613,8),Reference!$H:$H,0),0)),$D2613,
IF(AND(F2613=0,G2613=0,H2613=0,_xlfn.IFNA(MATCH(LEFT($C2613,4),Reference!$H:$H,0),0)),$D2613,
IF((AND(F2613=0,G2613=0,H2613=0,(_xlfn.IFNA(MATCH(LEFT($B2613,4),Reference!$H:$H,0),0)))),$D2613,
IF(AND(F2613=0,G2613=0,H2613=0,_xlfn.IFNA(MATCH(MID($B2613,5,4),Reference!$H:$H,0),0),LEFT($C2613,4)&lt;&gt;"8865"),$D2613,0)))))</f>
        <v>37555.32</v>
      </c>
      <c r="J2613" s="76">
        <f t="shared" si="232"/>
        <v>0</v>
      </c>
      <c r="K2613" s="76">
        <f t="shared" si="233"/>
        <v>37555.32</v>
      </c>
      <c r="L2613" s="76">
        <f t="shared" si="234"/>
        <v>0</v>
      </c>
      <c r="M2613" s="14" t="str">
        <f>IFERROR(IFERROR(INDEX(Reference!$C:$C,MATCH(VALUE(LEFT(B2613,(FIND("-",B2613,1)-1))),Reference!$B:$B,0)),INDEX(Reference!$C:$C,MATCH((LEFT(B2613,(FIND("-",B2613,1)-1))),Reference!$B:$B,0))),IFERROR(IF(FIND("-",B2613),"Asset Management",""),""))</f>
        <v>SBU/Regulatory and Rates</v>
      </c>
      <c r="N2613" s="14" t="str">
        <f>_xlfn.IFNA(INDEX(Reference!$M:$N,MATCH($C2613,Reference!$M:$M,0),2),"Exclude")</f>
        <v>Nonlabor</v>
      </c>
      <c r="O2613" s="14" t="e">
        <f>VLOOKUP(X2613,'Department Detail'!$A$2:$F$5229,5,FALSE)</f>
        <v>#N/A</v>
      </c>
    </row>
    <row r="2614" spans="2:15" x14ac:dyDescent="0.3">
      <c r="B2614" t="s">
        <v>1219</v>
      </c>
      <c r="C2614" t="s">
        <v>207</v>
      </c>
      <c r="D2614" s="193">
        <v>2287.5100000000002</v>
      </c>
      <c r="F2614" s="76">
        <f>IF(AND(LEFT($C2614,4)&lt;&gt;"8310")*OR(_xlfn.IFNA(MATCH(LEFT($B2614,8),Reference!$E:$E,0),0),(_xlfn.IFNA(MATCH(MID($B2614,5,4),Reference!$E:$E,0),0))),$D2614,)</f>
        <v>0</v>
      </c>
      <c r="G2614" s="76">
        <f t="shared" si="230"/>
        <v>0</v>
      </c>
      <c r="H2614" s="76">
        <f t="shared" si="231"/>
        <v>0</v>
      </c>
      <c r="I2614" s="194">
        <f>IF(AND(F2614=0,G2614=0,H2614=0,_xlfn.IFNA(MATCH(LEFT($B2614,8),Reference!$G:$G,0),0)),0,
IF(AND(F2614=0,G2614=0,H2614=0,_xlfn.IFNA(MATCH(LEFT($B2614,8),Reference!$H:$H,0),0)),$D2614,
IF(AND(F2614=0,G2614=0,H2614=0,_xlfn.IFNA(MATCH(LEFT($C2614,4),Reference!$H:$H,0),0)),$D2614,
IF((AND(F2614=0,G2614=0,H2614=0,(_xlfn.IFNA(MATCH(LEFT($B2614,4),Reference!$H:$H,0),0)))),$D2614,
IF(AND(F2614=0,G2614=0,H2614=0,_xlfn.IFNA(MATCH(MID($B2614,5,4),Reference!$H:$H,0),0),LEFT($C2614,4)&lt;&gt;"8865"),$D2614,0)))))</f>
        <v>2287.5100000000002</v>
      </c>
      <c r="J2614" s="76">
        <f t="shared" si="232"/>
        <v>0</v>
      </c>
      <c r="K2614" s="76">
        <f t="shared" si="233"/>
        <v>2287.5100000000002</v>
      </c>
      <c r="L2614" s="76">
        <f t="shared" si="234"/>
        <v>0</v>
      </c>
      <c r="M2614" s="14" t="str">
        <f>IFERROR(IFERROR(INDEX(Reference!$C:$C,MATCH(VALUE(LEFT(B2614,(FIND("-",B2614,1)-1))),Reference!$B:$B,0)),INDEX(Reference!$C:$C,MATCH((LEFT(B2614,(FIND("-",B2614,1)-1))),Reference!$B:$B,0))),IFERROR(IF(FIND("-",B2614),"Asset Management",""),""))</f>
        <v>SBU/Regulatory and Rates</v>
      </c>
      <c r="N2614" s="14" t="str">
        <f>_xlfn.IFNA(INDEX(Reference!$M:$N,MATCH($C2614,Reference!$M:$M,0),2),"Exclude")</f>
        <v>Nonlabor</v>
      </c>
      <c r="O2614" s="14" t="e">
        <f>VLOOKUP(X2614,'Department Detail'!$A$2:$F$5229,5,FALSE)</f>
        <v>#N/A</v>
      </c>
    </row>
    <row r="2615" spans="2:15" x14ac:dyDescent="0.3">
      <c r="B2615" t="s">
        <v>1219</v>
      </c>
      <c r="C2615" t="s">
        <v>194</v>
      </c>
      <c r="D2615" s="193">
        <v>805</v>
      </c>
      <c r="F2615" s="76">
        <f>IF(AND(LEFT($C2615,4)&lt;&gt;"8310")*OR(_xlfn.IFNA(MATCH(LEFT($B2615,8),Reference!$E:$E,0),0),(_xlfn.IFNA(MATCH(MID($B2615,5,4),Reference!$E:$E,0),0))),$D2615,)</f>
        <v>0</v>
      </c>
      <c r="G2615" s="76">
        <f t="shared" si="230"/>
        <v>0</v>
      </c>
      <c r="H2615" s="76">
        <f t="shared" si="231"/>
        <v>0</v>
      </c>
      <c r="I2615" s="194">
        <f>IF(AND(F2615=0,G2615=0,H2615=0,_xlfn.IFNA(MATCH(LEFT($B2615,8),Reference!$G:$G,0),0)),0,
IF(AND(F2615=0,G2615=0,H2615=0,_xlfn.IFNA(MATCH(LEFT($B2615,8),Reference!$H:$H,0),0)),$D2615,
IF(AND(F2615=0,G2615=0,H2615=0,_xlfn.IFNA(MATCH(LEFT($C2615,4),Reference!$H:$H,0),0)),$D2615,
IF((AND(F2615=0,G2615=0,H2615=0,(_xlfn.IFNA(MATCH(LEFT($B2615,4),Reference!$H:$H,0),0)))),$D2615,
IF(AND(F2615=0,G2615=0,H2615=0,_xlfn.IFNA(MATCH(MID($B2615,5,4),Reference!$H:$H,0),0),LEFT($C2615,4)&lt;&gt;"8865"),$D2615,0)))))</f>
        <v>805</v>
      </c>
      <c r="J2615" s="76">
        <f t="shared" si="232"/>
        <v>0</v>
      </c>
      <c r="K2615" s="76">
        <f t="shared" si="233"/>
        <v>805</v>
      </c>
      <c r="L2615" s="76">
        <f t="shared" si="234"/>
        <v>0</v>
      </c>
      <c r="M2615" s="14" t="str">
        <f>IFERROR(IFERROR(INDEX(Reference!$C:$C,MATCH(VALUE(LEFT(B2615,(FIND("-",B2615,1)-1))),Reference!$B:$B,0)),INDEX(Reference!$C:$C,MATCH((LEFT(B2615,(FIND("-",B2615,1)-1))),Reference!$B:$B,0))),IFERROR(IF(FIND("-",B2615),"Asset Management",""),""))</f>
        <v>SBU/Regulatory and Rates</v>
      </c>
      <c r="N2615" s="14" t="str">
        <f>_xlfn.IFNA(INDEX(Reference!$M:$N,MATCH($C2615,Reference!$M:$M,0),2),"Exclude")</f>
        <v>Nonlabor</v>
      </c>
      <c r="O2615" s="14" t="e">
        <f>VLOOKUP(X2615,'Department Detail'!$A$2:$F$5229,5,FALSE)</f>
        <v>#N/A</v>
      </c>
    </row>
    <row r="2616" spans="2:15" x14ac:dyDescent="0.3">
      <c r="B2616" t="s">
        <v>1219</v>
      </c>
      <c r="C2616" t="s">
        <v>198</v>
      </c>
      <c r="D2616" s="193">
        <v>122.19</v>
      </c>
      <c r="F2616" s="76">
        <f>IF(AND(LEFT($C2616,4)&lt;&gt;"8310")*OR(_xlfn.IFNA(MATCH(LEFT($B2616,8),Reference!$E:$E,0),0),(_xlfn.IFNA(MATCH(MID($B2616,5,4),Reference!$E:$E,0),0))),$D2616,)</f>
        <v>0</v>
      </c>
      <c r="G2616" s="76">
        <f t="shared" si="230"/>
        <v>0</v>
      </c>
      <c r="H2616" s="76">
        <f t="shared" si="231"/>
        <v>0</v>
      </c>
      <c r="I2616" s="194">
        <f>IF(AND(F2616=0,G2616=0,H2616=0,_xlfn.IFNA(MATCH(LEFT($B2616,8),Reference!$G:$G,0),0)),0,
IF(AND(F2616=0,G2616=0,H2616=0,_xlfn.IFNA(MATCH(LEFT($B2616,8),Reference!$H:$H,0),0)),$D2616,
IF(AND(F2616=0,G2616=0,H2616=0,_xlfn.IFNA(MATCH(LEFT($C2616,4),Reference!$H:$H,0),0)),$D2616,
IF((AND(F2616=0,G2616=0,H2616=0,(_xlfn.IFNA(MATCH(LEFT($B2616,4),Reference!$H:$H,0),0)))),$D2616,
IF(AND(F2616=0,G2616=0,H2616=0,_xlfn.IFNA(MATCH(MID($B2616,5,4),Reference!$H:$H,0),0),LEFT($C2616,4)&lt;&gt;"8865"),$D2616,0)))))</f>
        <v>122.19</v>
      </c>
      <c r="J2616" s="76">
        <f t="shared" si="232"/>
        <v>0</v>
      </c>
      <c r="K2616" s="76">
        <f t="shared" si="233"/>
        <v>122.19</v>
      </c>
      <c r="L2616" s="76">
        <f t="shared" si="234"/>
        <v>0</v>
      </c>
      <c r="M2616" s="14" t="str">
        <f>IFERROR(IFERROR(INDEX(Reference!$C:$C,MATCH(VALUE(LEFT(B2616,(FIND("-",B2616,1)-1))),Reference!$B:$B,0)),INDEX(Reference!$C:$C,MATCH((LEFT(B2616,(FIND("-",B2616,1)-1))),Reference!$B:$B,0))),IFERROR(IF(FIND("-",B2616),"Asset Management",""),""))</f>
        <v>SBU/Regulatory and Rates</v>
      </c>
      <c r="N2616" s="14" t="str">
        <f>_xlfn.IFNA(INDEX(Reference!$M:$N,MATCH($C2616,Reference!$M:$M,0),2),"Exclude")</f>
        <v>Exclude</v>
      </c>
      <c r="O2616" s="14" t="e">
        <f>VLOOKUP(X2616,'Department Detail'!$A$2:$F$5229,5,FALSE)</f>
        <v>#N/A</v>
      </c>
    </row>
    <row r="2617" spans="2:15" x14ac:dyDescent="0.3">
      <c r="B2617" t="s">
        <v>1219</v>
      </c>
      <c r="C2617" t="s">
        <v>185</v>
      </c>
      <c r="D2617" s="193">
        <v>155870.02000000002</v>
      </c>
      <c r="F2617" s="76">
        <f>IF(AND(LEFT($C2617,4)&lt;&gt;"8310")*OR(_xlfn.IFNA(MATCH(LEFT($B2617,8),Reference!$E:$E,0),0),(_xlfn.IFNA(MATCH(MID($B2617,5,4),Reference!$E:$E,0),0))),$D2617,)</f>
        <v>0</v>
      </c>
      <c r="G2617" s="76">
        <f t="shared" si="230"/>
        <v>0</v>
      </c>
      <c r="H2617" s="76">
        <f t="shared" si="231"/>
        <v>0</v>
      </c>
      <c r="I2617" s="194">
        <f>IF(AND(F2617=0,G2617=0,H2617=0,_xlfn.IFNA(MATCH(LEFT($B2617,8),Reference!$G:$G,0),0)),0,
IF(AND(F2617=0,G2617=0,H2617=0,_xlfn.IFNA(MATCH(LEFT($B2617,8),Reference!$H:$H,0),0)),$D2617,
IF(AND(F2617=0,G2617=0,H2617=0,_xlfn.IFNA(MATCH(LEFT($C2617,4),Reference!$H:$H,0),0)),$D2617,
IF((AND(F2617=0,G2617=0,H2617=0,(_xlfn.IFNA(MATCH(LEFT($B2617,4),Reference!$H:$H,0),0)))),$D2617,
IF(AND(F2617=0,G2617=0,H2617=0,_xlfn.IFNA(MATCH(MID($B2617,5,4),Reference!$H:$H,0),0),LEFT($C2617,4)&lt;&gt;"8865"),$D2617,0)))))</f>
        <v>155870.02000000002</v>
      </c>
      <c r="J2617" s="76">
        <f t="shared" si="232"/>
        <v>0</v>
      </c>
      <c r="K2617" s="76">
        <f t="shared" si="233"/>
        <v>155870.02000000002</v>
      </c>
      <c r="L2617" s="76">
        <f t="shared" si="234"/>
        <v>0</v>
      </c>
      <c r="M2617" s="14" t="str">
        <f>IFERROR(IFERROR(INDEX(Reference!$C:$C,MATCH(VALUE(LEFT(B2617,(FIND("-",B2617,1)-1))),Reference!$B:$B,0)),INDEX(Reference!$C:$C,MATCH((LEFT(B2617,(FIND("-",B2617,1)-1))),Reference!$B:$B,0))),IFERROR(IF(FIND("-",B2617),"Asset Management",""),""))</f>
        <v>SBU/Regulatory and Rates</v>
      </c>
      <c r="N2617" s="14" t="str">
        <f>_xlfn.IFNA(INDEX(Reference!$M:$N,MATCH($C2617,Reference!$M:$M,0),2),"Exclude")</f>
        <v>NonUnion Labor</v>
      </c>
      <c r="O2617" s="14" t="e">
        <f>VLOOKUP(X2617,'Department Detail'!$A$2:$F$5229,5,FALSE)</f>
        <v>#N/A</v>
      </c>
    </row>
    <row r="2618" spans="2:15" x14ac:dyDescent="0.3">
      <c r="B2618" t="s">
        <v>1219</v>
      </c>
      <c r="C2618" t="s">
        <v>201</v>
      </c>
      <c r="D2618" s="193">
        <v>2700</v>
      </c>
      <c r="F2618" s="76">
        <f>IF(AND(LEFT($C2618,4)&lt;&gt;"8310")*OR(_xlfn.IFNA(MATCH(LEFT($B2618,8),Reference!$E:$E,0),0),(_xlfn.IFNA(MATCH(MID($B2618,5,4),Reference!$E:$E,0),0))),$D2618,)</f>
        <v>0</v>
      </c>
      <c r="G2618" s="76">
        <f t="shared" si="230"/>
        <v>0</v>
      </c>
      <c r="H2618" s="76">
        <f t="shared" si="231"/>
        <v>0</v>
      </c>
      <c r="I2618" s="194">
        <f>IF(AND(F2618=0,G2618=0,H2618=0,_xlfn.IFNA(MATCH(LEFT($B2618,8),Reference!$G:$G,0),0)),0,
IF(AND(F2618=0,G2618=0,H2618=0,_xlfn.IFNA(MATCH(LEFT($B2618,8),Reference!$H:$H,0),0)),$D2618,
IF(AND(F2618=0,G2618=0,H2618=0,_xlfn.IFNA(MATCH(LEFT($C2618,4),Reference!$H:$H,0),0)),$D2618,
IF((AND(F2618=0,G2618=0,H2618=0,(_xlfn.IFNA(MATCH(LEFT($B2618,4),Reference!$H:$H,0),0)))),$D2618,
IF(AND(F2618=0,G2618=0,H2618=0,_xlfn.IFNA(MATCH(MID($B2618,5,4),Reference!$H:$H,0),0),LEFT($C2618,4)&lt;&gt;"8865"),$D2618,0)))))</f>
        <v>2700</v>
      </c>
      <c r="J2618" s="76">
        <f t="shared" si="232"/>
        <v>0</v>
      </c>
      <c r="K2618" s="76">
        <f t="shared" si="233"/>
        <v>2700</v>
      </c>
      <c r="L2618" s="76">
        <f t="shared" si="234"/>
        <v>0</v>
      </c>
      <c r="M2618" s="14" t="str">
        <f>IFERROR(IFERROR(INDEX(Reference!$C:$C,MATCH(VALUE(LEFT(B2618,(FIND("-",B2618,1)-1))),Reference!$B:$B,0)),INDEX(Reference!$C:$C,MATCH((LEFT(B2618,(FIND("-",B2618,1)-1))),Reference!$B:$B,0))),IFERROR(IF(FIND("-",B2618),"Asset Management",""),""))</f>
        <v>SBU/Regulatory and Rates</v>
      </c>
      <c r="N2618" s="14" t="str">
        <f>_xlfn.IFNA(INDEX(Reference!$M:$N,MATCH($C2618,Reference!$M:$M,0),2),"Exclude")</f>
        <v>Nonlabor</v>
      </c>
      <c r="O2618" s="14" t="e">
        <f>VLOOKUP(X2618,'Department Detail'!$A$2:$F$5229,5,FALSE)</f>
        <v>#N/A</v>
      </c>
    </row>
    <row r="2619" spans="2:15" x14ac:dyDescent="0.3">
      <c r="B2619" t="s">
        <v>1219</v>
      </c>
      <c r="C2619" t="s">
        <v>202</v>
      </c>
      <c r="D2619" s="193">
        <v>832.06</v>
      </c>
      <c r="F2619" s="76">
        <f>IF(AND(LEFT($C2619,4)&lt;&gt;"8310")*OR(_xlfn.IFNA(MATCH(LEFT($B2619,8),Reference!$E:$E,0),0),(_xlfn.IFNA(MATCH(MID($B2619,5,4),Reference!$E:$E,0),0))),$D2619,)</f>
        <v>0</v>
      </c>
      <c r="G2619" s="76">
        <f t="shared" si="230"/>
        <v>0</v>
      </c>
      <c r="H2619" s="76">
        <f t="shared" si="231"/>
        <v>0</v>
      </c>
      <c r="I2619" s="194">
        <f>IF(AND(F2619=0,G2619=0,H2619=0,_xlfn.IFNA(MATCH(LEFT($B2619,8),Reference!$G:$G,0),0)),0,
IF(AND(F2619=0,G2619=0,H2619=0,_xlfn.IFNA(MATCH(LEFT($B2619,8),Reference!$H:$H,0),0)),$D2619,
IF(AND(F2619=0,G2619=0,H2619=0,_xlfn.IFNA(MATCH(LEFT($C2619,4),Reference!$H:$H,0),0)),$D2619,
IF((AND(F2619=0,G2619=0,H2619=0,(_xlfn.IFNA(MATCH(LEFT($B2619,4),Reference!$H:$H,0),0)))),$D2619,
IF(AND(F2619=0,G2619=0,H2619=0,_xlfn.IFNA(MATCH(MID($B2619,5,4),Reference!$H:$H,0),0),LEFT($C2619,4)&lt;&gt;"8865"),$D2619,0)))))</f>
        <v>832.06</v>
      </c>
      <c r="J2619" s="76">
        <f t="shared" si="232"/>
        <v>0</v>
      </c>
      <c r="K2619" s="76">
        <f t="shared" si="233"/>
        <v>832.06</v>
      </c>
      <c r="L2619" s="76">
        <f t="shared" si="234"/>
        <v>0</v>
      </c>
      <c r="M2619" s="14" t="str">
        <f>IFERROR(IFERROR(INDEX(Reference!$C:$C,MATCH(VALUE(LEFT(B2619,(FIND("-",B2619,1)-1))),Reference!$B:$B,0)),INDEX(Reference!$C:$C,MATCH((LEFT(B2619,(FIND("-",B2619,1)-1))),Reference!$B:$B,0))),IFERROR(IF(FIND("-",B2619),"Asset Management",""),""))</f>
        <v>SBU/Regulatory and Rates</v>
      </c>
      <c r="N2619" s="14" t="str">
        <f>_xlfn.IFNA(INDEX(Reference!$M:$N,MATCH($C2619,Reference!$M:$M,0),2),"Exclude")</f>
        <v>Nonlabor</v>
      </c>
      <c r="O2619" s="14" t="e">
        <f>VLOOKUP(X2619,'Department Detail'!$A$2:$F$5229,5,FALSE)</f>
        <v>#N/A</v>
      </c>
    </row>
    <row r="2620" spans="2:15" x14ac:dyDescent="0.3">
      <c r="B2620" t="s">
        <v>1219</v>
      </c>
      <c r="C2620" t="s">
        <v>206</v>
      </c>
      <c r="D2620" s="193">
        <v>514.80999999999995</v>
      </c>
      <c r="F2620" s="76">
        <f>IF(AND(LEFT($C2620,4)&lt;&gt;"8310")*OR(_xlfn.IFNA(MATCH(LEFT($B2620,8),Reference!$E:$E,0),0),(_xlfn.IFNA(MATCH(MID($B2620,5,4),Reference!$E:$E,0),0))),$D2620,)</f>
        <v>0</v>
      </c>
      <c r="G2620" s="76">
        <f t="shared" si="230"/>
        <v>0</v>
      </c>
      <c r="H2620" s="76">
        <f t="shared" si="231"/>
        <v>0</v>
      </c>
      <c r="I2620" s="194">
        <f>IF(AND(F2620=0,G2620=0,H2620=0,_xlfn.IFNA(MATCH(LEFT($B2620,8),Reference!$G:$G,0),0)),0,
IF(AND(F2620=0,G2620=0,H2620=0,_xlfn.IFNA(MATCH(LEFT($B2620,8),Reference!$H:$H,0),0)),$D2620,
IF(AND(F2620=0,G2620=0,H2620=0,_xlfn.IFNA(MATCH(LEFT($C2620,4),Reference!$H:$H,0),0)),$D2620,
IF((AND(F2620=0,G2620=0,H2620=0,(_xlfn.IFNA(MATCH(LEFT($B2620,4),Reference!$H:$H,0),0)))),$D2620,
IF(AND(F2620=0,G2620=0,H2620=0,_xlfn.IFNA(MATCH(MID($B2620,5,4),Reference!$H:$H,0),0),LEFT($C2620,4)&lt;&gt;"8865"),$D2620,0)))))</f>
        <v>514.80999999999995</v>
      </c>
      <c r="J2620" s="76">
        <f t="shared" si="232"/>
        <v>0</v>
      </c>
      <c r="K2620" s="76">
        <f t="shared" si="233"/>
        <v>514.80999999999995</v>
      </c>
      <c r="L2620" s="76">
        <f t="shared" si="234"/>
        <v>0</v>
      </c>
      <c r="M2620" s="14" t="str">
        <f>IFERROR(IFERROR(INDEX(Reference!$C:$C,MATCH(VALUE(LEFT(B2620,(FIND("-",B2620,1)-1))),Reference!$B:$B,0)),INDEX(Reference!$C:$C,MATCH((LEFT(B2620,(FIND("-",B2620,1)-1))),Reference!$B:$B,0))),IFERROR(IF(FIND("-",B2620),"Asset Management",""),""))</f>
        <v>SBU/Regulatory and Rates</v>
      </c>
      <c r="N2620" s="14" t="str">
        <f>_xlfn.IFNA(INDEX(Reference!$M:$N,MATCH($C2620,Reference!$M:$M,0),2),"Exclude")</f>
        <v>Nonlabor</v>
      </c>
      <c r="O2620" s="14" t="e">
        <f>VLOOKUP(X2620,'Department Detail'!$A$2:$F$5229,5,FALSE)</f>
        <v>#N/A</v>
      </c>
    </row>
    <row r="2621" spans="2:15" x14ac:dyDescent="0.3">
      <c r="B2621" t="s">
        <v>1219</v>
      </c>
      <c r="C2621" t="s">
        <v>230</v>
      </c>
      <c r="D2621" s="193">
        <v>170.19</v>
      </c>
      <c r="F2621" s="76">
        <f>IF(AND(LEFT($C2621,4)&lt;&gt;"8310")*OR(_xlfn.IFNA(MATCH(LEFT($B2621,8),Reference!$E:$E,0),0),(_xlfn.IFNA(MATCH(MID($B2621,5,4),Reference!$E:$E,0),0))),$D2621,)</f>
        <v>0</v>
      </c>
      <c r="G2621" s="76">
        <f t="shared" si="230"/>
        <v>0</v>
      </c>
      <c r="H2621" s="76">
        <f t="shared" si="231"/>
        <v>0</v>
      </c>
      <c r="I2621" s="194">
        <f>IF(AND(F2621=0,G2621=0,H2621=0,_xlfn.IFNA(MATCH(LEFT($B2621,8),Reference!$G:$G,0),0)),0,
IF(AND(F2621=0,G2621=0,H2621=0,_xlfn.IFNA(MATCH(LEFT($B2621,8),Reference!$H:$H,0),0)),$D2621,
IF(AND(F2621=0,G2621=0,H2621=0,_xlfn.IFNA(MATCH(LEFT($C2621,4),Reference!$H:$H,0),0)),$D2621,
IF((AND(F2621=0,G2621=0,H2621=0,(_xlfn.IFNA(MATCH(LEFT($B2621,4),Reference!$H:$H,0),0)))),$D2621,
IF(AND(F2621=0,G2621=0,H2621=0,_xlfn.IFNA(MATCH(MID($B2621,5,4),Reference!$H:$H,0),0),LEFT($C2621,4)&lt;&gt;"8865"),$D2621,0)))))</f>
        <v>170.19</v>
      </c>
      <c r="J2621" s="76">
        <f t="shared" si="232"/>
        <v>0</v>
      </c>
      <c r="K2621" s="76">
        <f t="shared" si="233"/>
        <v>170.19</v>
      </c>
      <c r="L2621" s="76">
        <f t="shared" si="234"/>
        <v>0</v>
      </c>
      <c r="M2621" s="14" t="str">
        <f>IFERROR(IFERROR(INDEX(Reference!$C:$C,MATCH(VALUE(LEFT(B2621,(FIND("-",B2621,1)-1))),Reference!$B:$B,0)),INDEX(Reference!$C:$C,MATCH((LEFT(B2621,(FIND("-",B2621,1)-1))),Reference!$B:$B,0))),IFERROR(IF(FIND("-",B2621),"Asset Management",""),""))</f>
        <v>SBU/Regulatory and Rates</v>
      </c>
      <c r="N2621" s="14" t="str">
        <f>_xlfn.IFNA(INDEX(Reference!$M:$N,MATCH($C2621,Reference!$M:$M,0),2),"Exclude")</f>
        <v>Nonlabor</v>
      </c>
      <c r="O2621" s="14" t="e">
        <f>VLOOKUP(X2621,'Department Detail'!$A$2:$F$5229,5,FALSE)</f>
        <v>#N/A</v>
      </c>
    </row>
    <row r="2622" spans="2:15" x14ac:dyDescent="0.3">
      <c r="B2622" t="s">
        <v>1219</v>
      </c>
      <c r="C2622" t="s">
        <v>208</v>
      </c>
      <c r="D2622" s="193">
        <v>412.54</v>
      </c>
      <c r="F2622" s="76">
        <f>IF(AND(LEFT($C2622,4)&lt;&gt;"8310")*OR(_xlfn.IFNA(MATCH(LEFT($B2622,8),Reference!$E:$E,0),0),(_xlfn.IFNA(MATCH(MID($B2622,5,4),Reference!$E:$E,0),0))),$D2622,)</f>
        <v>0</v>
      </c>
      <c r="G2622" s="76">
        <f t="shared" si="230"/>
        <v>0</v>
      </c>
      <c r="H2622" s="76">
        <f t="shared" si="231"/>
        <v>0</v>
      </c>
      <c r="I2622" s="194">
        <f>IF(AND(F2622=0,G2622=0,H2622=0,_xlfn.IFNA(MATCH(LEFT($B2622,8),Reference!$G:$G,0),0)),0,
IF(AND(F2622=0,G2622=0,H2622=0,_xlfn.IFNA(MATCH(LEFT($B2622,8),Reference!$H:$H,0),0)),$D2622,
IF(AND(F2622=0,G2622=0,H2622=0,_xlfn.IFNA(MATCH(LEFT($C2622,4),Reference!$H:$H,0),0)),$D2622,
IF((AND(F2622=0,G2622=0,H2622=0,(_xlfn.IFNA(MATCH(LEFT($B2622,4),Reference!$H:$H,0),0)))),$D2622,
IF(AND(F2622=0,G2622=0,H2622=0,_xlfn.IFNA(MATCH(MID($B2622,5,4),Reference!$H:$H,0),0),LEFT($C2622,4)&lt;&gt;"8865"),$D2622,0)))))</f>
        <v>412.54</v>
      </c>
      <c r="J2622" s="76">
        <f t="shared" si="232"/>
        <v>0</v>
      </c>
      <c r="K2622" s="76">
        <f t="shared" si="233"/>
        <v>412.54</v>
      </c>
      <c r="L2622" s="76">
        <f t="shared" si="234"/>
        <v>0</v>
      </c>
      <c r="M2622" s="14" t="str">
        <f>IFERROR(IFERROR(INDEX(Reference!$C:$C,MATCH(VALUE(LEFT(B2622,(FIND("-",B2622,1)-1))),Reference!$B:$B,0)),INDEX(Reference!$C:$C,MATCH((LEFT(B2622,(FIND("-",B2622,1)-1))),Reference!$B:$B,0))),IFERROR(IF(FIND("-",B2622),"Asset Management",""),""))</f>
        <v>SBU/Regulatory and Rates</v>
      </c>
      <c r="N2622" s="14" t="str">
        <f>_xlfn.IFNA(INDEX(Reference!$M:$N,MATCH($C2622,Reference!$M:$M,0),2),"Exclude")</f>
        <v>Inventory</v>
      </c>
      <c r="O2622" s="14" t="e">
        <f>VLOOKUP(X2622,'Department Detail'!$A$2:$F$5229,5,FALSE)</f>
        <v>#N/A</v>
      </c>
    </row>
    <row r="2623" spans="2:15" x14ac:dyDescent="0.3">
      <c r="B2623" t="s">
        <v>1219</v>
      </c>
      <c r="C2623" t="s">
        <v>213</v>
      </c>
      <c r="D2623" s="193">
        <v>69.760000000000005</v>
      </c>
      <c r="F2623" s="76">
        <f>IF(AND(LEFT($C2623,4)&lt;&gt;"8310")*OR(_xlfn.IFNA(MATCH(LEFT($B2623,8),Reference!$E:$E,0),0),(_xlfn.IFNA(MATCH(MID($B2623,5,4),Reference!$E:$E,0),0))),$D2623,)</f>
        <v>0</v>
      </c>
      <c r="G2623" s="76">
        <f t="shared" si="230"/>
        <v>0</v>
      </c>
      <c r="H2623" s="76">
        <f t="shared" si="231"/>
        <v>0</v>
      </c>
      <c r="I2623" s="194">
        <f>IF(AND(F2623=0,G2623=0,H2623=0,_xlfn.IFNA(MATCH(LEFT($B2623,8),Reference!$G:$G,0),0)),0,
IF(AND(F2623=0,G2623=0,H2623=0,_xlfn.IFNA(MATCH(LEFT($B2623,8),Reference!$H:$H,0),0)),$D2623,
IF(AND(F2623=0,G2623=0,H2623=0,_xlfn.IFNA(MATCH(LEFT($C2623,4),Reference!$H:$H,0),0)),$D2623,
IF((AND(F2623=0,G2623=0,H2623=0,(_xlfn.IFNA(MATCH(LEFT($B2623,4),Reference!$H:$H,0),0)))),$D2623,
IF(AND(F2623=0,G2623=0,H2623=0,_xlfn.IFNA(MATCH(MID($B2623,5,4),Reference!$H:$H,0),0),LEFT($C2623,4)&lt;&gt;"8865"),$D2623,0)))))</f>
        <v>69.760000000000005</v>
      </c>
      <c r="J2623" s="76">
        <f t="shared" si="232"/>
        <v>0</v>
      </c>
      <c r="K2623" s="76">
        <f t="shared" si="233"/>
        <v>69.760000000000005</v>
      </c>
      <c r="L2623" s="76">
        <f t="shared" si="234"/>
        <v>0</v>
      </c>
      <c r="M2623" s="14" t="str">
        <f>IFERROR(IFERROR(INDEX(Reference!$C:$C,MATCH(VALUE(LEFT(B2623,(FIND("-",B2623,1)-1))),Reference!$B:$B,0)),INDEX(Reference!$C:$C,MATCH((LEFT(B2623,(FIND("-",B2623,1)-1))),Reference!$B:$B,0))),IFERROR(IF(FIND("-",B2623),"Asset Management",""),""))</f>
        <v>SBU/Regulatory and Rates</v>
      </c>
      <c r="N2623" s="14" t="str">
        <f>_xlfn.IFNA(INDEX(Reference!$M:$N,MATCH($C2623,Reference!$M:$M,0),2),"Exclude")</f>
        <v>Nonlabor</v>
      </c>
      <c r="O2623" s="14" t="e">
        <f>VLOOKUP(X2623,'Department Detail'!$A$2:$F$5229,5,FALSE)</f>
        <v>#N/A</v>
      </c>
    </row>
    <row r="2624" spans="2:15" x14ac:dyDescent="0.3">
      <c r="B2624" t="s">
        <v>1220</v>
      </c>
      <c r="C2624" t="s">
        <v>185</v>
      </c>
      <c r="D2624" s="193">
        <v>75843.86</v>
      </c>
      <c r="F2624" s="76">
        <f>IF(AND(LEFT($C2624,4)&lt;&gt;"8310")*OR(_xlfn.IFNA(MATCH(LEFT($B2624,8),Reference!$E:$E,0),0),(_xlfn.IFNA(MATCH(MID($B2624,5,4),Reference!$E:$E,0),0))),$D2624,)</f>
        <v>75843.86</v>
      </c>
      <c r="G2624" s="76">
        <f t="shared" si="230"/>
        <v>0</v>
      </c>
      <c r="H2624" s="76">
        <f t="shared" si="231"/>
        <v>0</v>
      </c>
      <c r="I2624" s="194">
        <f>IF(AND(F2624=0,G2624=0,H2624=0,_xlfn.IFNA(MATCH(LEFT($B2624,8),Reference!$G:$G,0),0)),0,
IF(AND(F2624=0,G2624=0,H2624=0,_xlfn.IFNA(MATCH(LEFT($B2624,8),Reference!$H:$H,0),0)),$D2624,
IF(AND(F2624=0,G2624=0,H2624=0,_xlfn.IFNA(MATCH(LEFT($C2624,4),Reference!$H:$H,0),0)),$D2624,
IF((AND(F2624=0,G2624=0,H2624=0,(_xlfn.IFNA(MATCH(LEFT($B2624,4),Reference!$H:$H,0),0)))),$D2624,
IF(AND(F2624=0,G2624=0,H2624=0,_xlfn.IFNA(MATCH(MID($B2624,5,4),Reference!$H:$H,0),0),LEFT($C2624,4)&lt;&gt;"8865"),$D2624,0)))))</f>
        <v>0</v>
      </c>
      <c r="J2624" s="76">
        <f t="shared" si="232"/>
        <v>0</v>
      </c>
      <c r="K2624" s="76">
        <f t="shared" si="233"/>
        <v>75843.86</v>
      </c>
      <c r="L2624" s="76">
        <f t="shared" si="234"/>
        <v>0</v>
      </c>
      <c r="M2624" s="14" t="str">
        <f>IFERROR(IFERROR(INDEX(Reference!$C:$C,MATCH(VALUE(LEFT(B2624,(FIND("-",B2624,1)-1))),Reference!$B:$B,0)),INDEX(Reference!$C:$C,MATCH((LEFT(B2624,(FIND("-",B2624,1)-1))),Reference!$B:$B,0))),IFERROR(IF(FIND("-",B2624),"Asset Management",""),""))</f>
        <v>SBU/Regulatory and Rates</v>
      </c>
      <c r="N2624" s="14" t="str">
        <f>_xlfn.IFNA(INDEX(Reference!$M:$N,MATCH($C2624,Reference!$M:$M,0),2),"Exclude")</f>
        <v>NonUnion Labor</v>
      </c>
      <c r="O2624" s="14" t="e">
        <f>VLOOKUP(X2624,'Department Detail'!$A$2:$F$5229,5,FALSE)</f>
        <v>#N/A</v>
      </c>
    </row>
    <row r="2625" spans="2:15" x14ac:dyDescent="0.3">
      <c r="B2625" t="s">
        <v>1221</v>
      </c>
      <c r="C2625" t="s">
        <v>208</v>
      </c>
      <c r="D2625" s="193">
        <v>124.56</v>
      </c>
      <c r="F2625" s="76">
        <f>IF(AND(LEFT($C2625,4)&lt;&gt;"8310")*OR(_xlfn.IFNA(MATCH(LEFT($B2625,8),Reference!$E:$E,0),0),(_xlfn.IFNA(MATCH(MID($B2625,5,4),Reference!$E:$E,0),0))),$D2625,)</f>
        <v>0</v>
      </c>
      <c r="G2625" s="76">
        <f t="shared" si="230"/>
        <v>0</v>
      </c>
      <c r="H2625" s="76">
        <f t="shared" si="231"/>
        <v>0</v>
      </c>
      <c r="I2625" s="194">
        <f>IF(AND(F2625=0,G2625=0,H2625=0,_xlfn.IFNA(MATCH(LEFT($B2625,8),Reference!$G:$G,0),0)),0,
IF(AND(F2625=0,G2625=0,H2625=0,_xlfn.IFNA(MATCH(LEFT($B2625,8),Reference!$H:$H,0),0)),$D2625,
IF(AND(F2625=0,G2625=0,H2625=0,_xlfn.IFNA(MATCH(LEFT($C2625,4),Reference!$H:$H,0),0)),$D2625,
IF((AND(F2625=0,G2625=0,H2625=0,(_xlfn.IFNA(MATCH(LEFT($B2625,4),Reference!$H:$H,0),0)))),$D2625,
IF(AND(F2625=0,G2625=0,H2625=0,_xlfn.IFNA(MATCH(MID($B2625,5,4),Reference!$H:$H,0),0),LEFT($C2625,4)&lt;&gt;"8865"),$D2625,0)))))</f>
        <v>124.56</v>
      </c>
      <c r="J2625" s="76">
        <f t="shared" si="232"/>
        <v>0</v>
      </c>
      <c r="K2625" s="76">
        <f t="shared" si="233"/>
        <v>124.56</v>
      </c>
      <c r="L2625" s="76">
        <f t="shared" si="234"/>
        <v>0</v>
      </c>
      <c r="M2625" s="14" t="str">
        <f>IFERROR(IFERROR(INDEX(Reference!$C:$C,MATCH(VALUE(LEFT(B2625,(FIND("-",B2625,1)-1))),Reference!$B:$B,0)),INDEX(Reference!$C:$C,MATCH((LEFT(B2625,(FIND("-",B2625,1)-1))),Reference!$B:$B,0))),IFERROR(IF(FIND("-",B2625),"Asset Management",""),""))</f>
        <v>SBU/Safety</v>
      </c>
      <c r="N2625" s="14" t="str">
        <f>_xlfn.IFNA(INDEX(Reference!$M:$N,MATCH($C2625,Reference!$M:$M,0),2),"Exclude")</f>
        <v>Inventory</v>
      </c>
      <c r="O2625" s="14" t="e">
        <f>VLOOKUP(X2625,'Department Detail'!$A$2:$F$5229,5,FALSE)</f>
        <v>#N/A</v>
      </c>
    </row>
    <row r="2626" spans="2:15" x14ac:dyDescent="0.3">
      <c r="B2626" t="s">
        <v>1222</v>
      </c>
      <c r="C2626" t="s">
        <v>265</v>
      </c>
      <c r="D2626" s="193">
        <v>20.75</v>
      </c>
      <c r="F2626" s="76">
        <f>IF(AND(LEFT($C2626,4)&lt;&gt;"8310")*OR(_xlfn.IFNA(MATCH(LEFT($B2626,8),Reference!$E:$E,0),0),(_xlfn.IFNA(MATCH(MID($B2626,5,4),Reference!$E:$E,0),0))),$D2626,)</f>
        <v>0</v>
      </c>
      <c r="G2626" s="76">
        <f t="shared" si="230"/>
        <v>0</v>
      </c>
      <c r="H2626" s="76">
        <f t="shared" si="231"/>
        <v>0</v>
      </c>
      <c r="I2626" s="194">
        <f>IF(AND(F2626=0,G2626=0,H2626=0,_xlfn.IFNA(MATCH(LEFT($B2626,8),Reference!$G:$G,0),0)),0,
IF(AND(F2626=0,G2626=0,H2626=0,_xlfn.IFNA(MATCH(LEFT($B2626,8),Reference!$H:$H,0),0)),$D2626,
IF(AND(F2626=0,G2626=0,H2626=0,_xlfn.IFNA(MATCH(LEFT($C2626,4),Reference!$H:$H,0),0)),$D2626,
IF((AND(F2626=0,G2626=0,H2626=0,(_xlfn.IFNA(MATCH(LEFT($B2626,4),Reference!$H:$H,0),0)))),$D2626,
IF(AND(F2626=0,G2626=0,H2626=0,_xlfn.IFNA(MATCH(MID($B2626,5,4),Reference!$H:$H,0),0),LEFT($C2626,4)&lt;&gt;"8865"),$D2626,0)))))</f>
        <v>20.75</v>
      </c>
      <c r="J2626" s="76">
        <f t="shared" si="232"/>
        <v>0</v>
      </c>
      <c r="K2626" s="76">
        <f t="shared" si="233"/>
        <v>20.75</v>
      </c>
      <c r="L2626" s="76">
        <f t="shared" si="234"/>
        <v>0</v>
      </c>
      <c r="M2626" s="14" t="str">
        <f>IFERROR(IFERROR(INDEX(Reference!$C:$C,MATCH(VALUE(LEFT(B2626,(FIND("-",B2626,1)-1))),Reference!$B:$B,0)),INDEX(Reference!$C:$C,MATCH((LEFT(B2626,(FIND("-",B2626,1)-1))),Reference!$B:$B,0))),IFERROR(IF(FIND("-",B2626),"Asset Management",""),""))</f>
        <v>SBU/Safety</v>
      </c>
      <c r="N2626" s="14" t="str">
        <f>_xlfn.IFNA(INDEX(Reference!$M:$N,MATCH($C2626,Reference!$M:$M,0),2),"Exclude")</f>
        <v>Exclude</v>
      </c>
      <c r="O2626" s="14" t="e">
        <f>VLOOKUP(X2626,'Department Detail'!$A$2:$F$5229,5,FALSE)</f>
        <v>#N/A</v>
      </c>
    </row>
    <row r="2627" spans="2:15" x14ac:dyDescent="0.3">
      <c r="B2627" t="s">
        <v>1222</v>
      </c>
      <c r="C2627" t="s">
        <v>190</v>
      </c>
      <c r="D2627" s="193">
        <v>18929.89</v>
      </c>
      <c r="F2627" s="76">
        <f>IF(AND(LEFT($C2627,4)&lt;&gt;"8310")*OR(_xlfn.IFNA(MATCH(LEFT($B2627,8),Reference!$E:$E,0),0),(_xlfn.IFNA(MATCH(MID($B2627,5,4),Reference!$E:$E,0),0))),$D2627,)</f>
        <v>0</v>
      </c>
      <c r="G2627" s="76">
        <f t="shared" si="230"/>
        <v>0</v>
      </c>
      <c r="H2627" s="76">
        <f t="shared" si="231"/>
        <v>0</v>
      </c>
      <c r="I2627" s="194">
        <f>IF(AND(F2627=0,G2627=0,H2627=0,_xlfn.IFNA(MATCH(LEFT($B2627,8),Reference!$G:$G,0),0)),0,
IF(AND(F2627=0,G2627=0,H2627=0,_xlfn.IFNA(MATCH(LEFT($B2627,8),Reference!$H:$H,0),0)),$D2627,
IF(AND(F2627=0,G2627=0,H2627=0,_xlfn.IFNA(MATCH(LEFT($C2627,4),Reference!$H:$H,0),0)),$D2627,
IF((AND(F2627=0,G2627=0,H2627=0,(_xlfn.IFNA(MATCH(LEFT($B2627,4),Reference!$H:$H,0),0)))),$D2627,
IF(AND(F2627=0,G2627=0,H2627=0,_xlfn.IFNA(MATCH(MID($B2627,5,4),Reference!$H:$H,0),0),LEFT($C2627,4)&lt;&gt;"8865"),$D2627,0)))))</f>
        <v>18929.89</v>
      </c>
      <c r="J2627" s="76">
        <f t="shared" si="232"/>
        <v>0</v>
      </c>
      <c r="K2627" s="76">
        <f t="shared" si="233"/>
        <v>18929.89</v>
      </c>
      <c r="L2627" s="76">
        <f t="shared" si="234"/>
        <v>0</v>
      </c>
      <c r="M2627" s="14" t="str">
        <f>IFERROR(IFERROR(INDEX(Reference!$C:$C,MATCH(VALUE(LEFT(B2627,(FIND("-",B2627,1)-1))),Reference!$B:$B,0)),INDEX(Reference!$C:$C,MATCH((LEFT(B2627,(FIND("-",B2627,1)-1))),Reference!$B:$B,0))),IFERROR(IF(FIND("-",B2627),"Asset Management",""),""))</f>
        <v>SBU/Safety</v>
      </c>
      <c r="N2627" s="14" t="str">
        <f>_xlfn.IFNA(INDEX(Reference!$M:$N,MATCH($C2627,Reference!$M:$M,0),2),"Exclude")</f>
        <v>Nonlabor</v>
      </c>
      <c r="O2627" s="14" t="e">
        <f>VLOOKUP(X2627,'Department Detail'!$A$2:$F$5229,5,FALSE)</f>
        <v>#N/A</v>
      </c>
    </row>
    <row r="2628" spans="2:15" x14ac:dyDescent="0.3">
      <c r="B2628" t="s">
        <v>1222</v>
      </c>
      <c r="C2628" t="s">
        <v>194</v>
      </c>
      <c r="D2628" s="193">
        <v>3315</v>
      </c>
      <c r="F2628" s="76">
        <f>IF(AND(LEFT($C2628,4)&lt;&gt;"8310")*OR(_xlfn.IFNA(MATCH(LEFT($B2628,8),Reference!$E:$E,0),0),(_xlfn.IFNA(MATCH(MID($B2628,5,4),Reference!$E:$E,0),0))),$D2628,)</f>
        <v>0</v>
      </c>
      <c r="G2628" s="76">
        <f t="shared" si="230"/>
        <v>0</v>
      </c>
      <c r="H2628" s="76">
        <f t="shared" si="231"/>
        <v>0</v>
      </c>
      <c r="I2628" s="194">
        <f>IF(AND(F2628=0,G2628=0,H2628=0,_xlfn.IFNA(MATCH(LEFT($B2628,8),Reference!$G:$G,0),0)),0,
IF(AND(F2628=0,G2628=0,H2628=0,_xlfn.IFNA(MATCH(LEFT($B2628,8),Reference!$H:$H,0),0)),$D2628,
IF(AND(F2628=0,G2628=0,H2628=0,_xlfn.IFNA(MATCH(LEFT($C2628,4),Reference!$H:$H,0),0)),$D2628,
IF((AND(F2628=0,G2628=0,H2628=0,(_xlfn.IFNA(MATCH(LEFT($B2628,4),Reference!$H:$H,0),0)))),$D2628,
IF(AND(F2628=0,G2628=0,H2628=0,_xlfn.IFNA(MATCH(MID($B2628,5,4),Reference!$H:$H,0),0),LEFT($C2628,4)&lt;&gt;"8865"),$D2628,0)))))</f>
        <v>3315</v>
      </c>
      <c r="J2628" s="76">
        <f t="shared" si="232"/>
        <v>0</v>
      </c>
      <c r="K2628" s="76">
        <f t="shared" si="233"/>
        <v>3315</v>
      </c>
      <c r="L2628" s="76">
        <f t="shared" si="234"/>
        <v>0</v>
      </c>
      <c r="M2628" s="14" t="str">
        <f>IFERROR(IFERROR(INDEX(Reference!$C:$C,MATCH(VALUE(LEFT(B2628,(FIND("-",B2628,1)-1))),Reference!$B:$B,0)),INDEX(Reference!$C:$C,MATCH((LEFT(B2628,(FIND("-",B2628,1)-1))),Reference!$B:$B,0))),IFERROR(IF(FIND("-",B2628),"Asset Management",""),""))</f>
        <v>SBU/Safety</v>
      </c>
      <c r="N2628" s="14" t="str">
        <f>_xlfn.IFNA(INDEX(Reference!$M:$N,MATCH($C2628,Reference!$M:$M,0),2),"Exclude")</f>
        <v>Nonlabor</v>
      </c>
      <c r="O2628" s="14" t="e">
        <f>VLOOKUP(X2628,'Department Detail'!$A$2:$F$5229,5,FALSE)</f>
        <v>#N/A</v>
      </c>
    </row>
    <row r="2629" spans="2:15" x14ac:dyDescent="0.3">
      <c r="B2629" t="s">
        <v>1222</v>
      </c>
      <c r="C2629" t="s">
        <v>185</v>
      </c>
      <c r="D2629" s="193">
        <v>466000.33999999997</v>
      </c>
      <c r="F2629" s="76">
        <f>IF(AND(LEFT($C2629,4)&lt;&gt;"8310")*OR(_xlfn.IFNA(MATCH(LEFT($B2629,8),Reference!$E:$E,0),0),(_xlfn.IFNA(MATCH(MID($B2629,5,4),Reference!$E:$E,0),0))),$D2629,)</f>
        <v>0</v>
      </c>
      <c r="G2629" s="76">
        <f t="shared" si="230"/>
        <v>0</v>
      </c>
      <c r="H2629" s="76">
        <f t="shared" si="231"/>
        <v>0</v>
      </c>
      <c r="I2629" s="194">
        <f>IF(AND(F2629=0,G2629=0,H2629=0,_xlfn.IFNA(MATCH(LEFT($B2629,8),Reference!$G:$G,0),0)),0,
IF(AND(F2629=0,G2629=0,H2629=0,_xlfn.IFNA(MATCH(LEFT($B2629,8),Reference!$H:$H,0),0)),$D2629,
IF(AND(F2629=0,G2629=0,H2629=0,_xlfn.IFNA(MATCH(LEFT($C2629,4),Reference!$H:$H,0),0)),$D2629,
IF((AND(F2629=0,G2629=0,H2629=0,(_xlfn.IFNA(MATCH(LEFT($B2629,4),Reference!$H:$H,0),0)))),$D2629,
IF(AND(F2629=0,G2629=0,H2629=0,_xlfn.IFNA(MATCH(MID($B2629,5,4),Reference!$H:$H,0),0),LEFT($C2629,4)&lt;&gt;"8865"),$D2629,0)))))</f>
        <v>466000.33999999997</v>
      </c>
      <c r="J2629" s="76">
        <f t="shared" si="232"/>
        <v>0</v>
      </c>
      <c r="K2629" s="76">
        <f t="shared" si="233"/>
        <v>466000.33999999997</v>
      </c>
      <c r="L2629" s="76">
        <f t="shared" si="234"/>
        <v>0</v>
      </c>
      <c r="M2629" s="14" t="str">
        <f>IFERROR(IFERROR(INDEX(Reference!$C:$C,MATCH(VALUE(LEFT(B2629,(FIND("-",B2629,1)-1))),Reference!$B:$B,0)),INDEX(Reference!$C:$C,MATCH((LEFT(B2629,(FIND("-",B2629,1)-1))),Reference!$B:$B,0))),IFERROR(IF(FIND("-",B2629),"Asset Management",""),""))</f>
        <v>SBU/Safety</v>
      </c>
      <c r="N2629" s="14" t="str">
        <f>_xlfn.IFNA(INDEX(Reference!$M:$N,MATCH($C2629,Reference!$M:$M,0),2),"Exclude")</f>
        <v>NonUnion Labor</v>
      </c>
      <c r="O2629" s="14" t="e">
        <f>VLOOKUP(X2629,'Department Detail'!$A$2:$F$5229,5,FALSE)</f>
        <v>#N/A</v>
      </c>
    </row>
    <row r="2630" spans="2:15" x14ac:dyDescent="0.3">
      <c r="B2630" t="s">
        <v>1222</v>
      </c>
      <c r="C2630" t="s">
        <v>186</v>
      </c>
      <c r="D2630" s="193">
        <v>208</v>
      </c>
      <c r="F2630" s="76">
        <f>IF(AND(LEFT($C2630,4)&lt;&gt;"8310")*OR(_xlfn.IFNA(MATCH(LEFT($B2630,8),Reference!$E:$E,0),0),(_xlfn.IFNA(MATCH(MID($B2630,5,4),Reference!$E:$E,0),0))),$D2630,)</f>
        <v>0</v>
      </c>
      <c r="G2630" s="76">
        <f t="shared" si="230"/>
        <v>0</v>
      </c>
      <c r="H2630" s="76">
        <f t="shared" si="231"/>
        <v>0</v>
      </c>
      <c r="I2630" s="194">
        <f>IF(AND(F2630=0,G2630=0,H2630=0,_xlfn.IFNA(MATCH(LEFT($B2630,8),Reference!$G:$G,0),0)),0,
IF(AND(F2630=0,G2630=0,H2630=0,_xlfn.IFNA(MATCH(LEFT($B2630,8),Reference!$H:$H,0),0)),$D2630,
IF(AND(F2630=0,G2630=0,H2630=0,_xlfn.IFNA(MATCH(LEFT($C2630,4),Reference!$H:$H,0),0)),$D2630,
IF((AND(F2630=0,G2630=0,H2630=0,(_xlfn.IFNA(MATCH(LEFT($B2630,4),Reference!$H:$H,0),0)))),$D2630,
IF(AND(F2630=0,G2630=0,H2630=0,_xlfn.IFNA(MATCH(MID($B2630,5,4),Reference!$H:$H,0),0),LEFT($C2630,4)&lt;&gt;"8865"),$D2630,0)))))</f>
        <v>208</v>
      </c>
      <c r="J2630" s="76">
        <f t="shared" si="232"/>
        <v>0</v>
      </c>
      <c r="K2630" s="76">
        <f t="shared" si="233"/>
        <v>208</v>
      </c>
      <c r="L2630" s="76">
        <f t="shared" si="234"/>
        <v>0</v>
      </c>
      <c r="M2630" s="14" t="str">
        <f>IFERROR(IFERROR(INDEX(Reference!$C:$C,MATCH(VALUE(LEFT(B2630,(FIND("-",B2630,1)-1))),Reference!$B:$B,0)),INDEX(Reference!$C:$C,MATCH((LEFT(B2630,(FIND("-",B2630,1)-1))),Reference!$B:$B,0))),IFERROR(IF(FIND("-",B2630),"Asset Management",""),""))</f>
        <v>SBU/Safety</v>
      </c>
      <c r="N2630" s="14" t="str">
        <f>_xlfn.IFNA(INDEX(Reference!$M:$N,MATCH($C2630,Reference!$M:$M,0),2),"Exclude")</f>
        <v>Union Labor</v>
      </c>
      <c r="O2630" s="14" t="e">
        <f>VLOOKUP(X2630,'Department Detail'!$A$2:$F$5229,5,FALSE)</f>
        <v>#N/A</v>
      </c>
    </row>
    <row r="2631" spans="2:15" x14ac:dyDescent="0.3">
      <c r="B2631" t="s">
        <v>1222</v>
      </c>
      <c r="C2631" t="s">
        <v>195</v>
      </c>
      <c r="D2631" s="193">
        <v>11153.771164699847</v>
      </c>
      <c r="F2631" s="76">
        <f>IF(AND(LEFT($C2631,4)&lt;&gt;"8310")*OR(_xlfn.IFNA(MATCH(LEFT($B2631,8),Reference!$E:$E,0),0),(_xlfn.IFNA(MATCH(MID($B2631,5,4),Reference!$E:$E,0),0))),$D2631,)</f>
        <v>0</v>
      </c>
      <c r="G2631" s="76">
        <f t="shared" si="230"/>
        <v>0</v>
      </c>
      <c r="H2631" s="76">
        <f t="shared" si="231"/>
        <v>0</v>
      </c>
      <c r="I2631" s="194">
        <f>IF(AND(F2631=0,G2631=0,H2631=0,_xlfn.IFNA(MATCH(LEFT($B2631,8),Reference!$G:$G,0),0)),0,
IF(AND(F2631=0,G2631=0,H2631=0,_xlfn.IFNA(MATCH(LEFT($B2631,8),Reference!$H:$H,0),0)),$D2631,
IF(AND(F2631=0,G2631=0,H2631=0,_xlfn.IFNA(MATCH(LEFT($C2631,4),Reference!$H:$H,0),0)),$D2631,
IF((AND(F2631=0,G2631=0,H2631=0,(_xlfn.IFNA(MATCH(LEFT($B2631,4),Reference!$H:$H,0),0)))),$D2631,
IF(AND(F2631=0,G2631=0,H2631=0,_xlfn.IFNA(MATCH(MID($B2631,5,4),Reference!$H:$H,0),0),LEFT($C2631,4)&lt;&gt;"8865"),$D2631,0)))))</f>
        <v>11153.771164699847</v>
      </c>
      <c r="J2631" s="76">
        <f t="shared" si="232"/>
        <v>0</v>
      </c>
      <c r="K2631" s="76">
        <f t="shared" si="233"/>
        <v>11153.771164699847</v>
      </c>
      <c r="L2631" s="76">
        <f t="shared" si="234"/>
        <v>0</v>
      </c>
      <c r="M2631" s="14" t="str">
        <f>IFERROR(IFERROR(INDEX(Reference!$C:$C,MATCH(VALUE(LEFT(B2631,(FIND("-",B2631,1)-1))),Reference!$B:$B,0)),INDEX(Reference!$C:$C,MATCH((LEFT(B2631,(FIND("-",B2631,1)-1))),Reference!$B:$B,0))),IFERROR(IF(FIND("-",B2631),"Asset Management",""),""))</f>
        <v>SBU/Safety</v>
      </c>
      <c r="N2631" s="14" t="str">
        <f>_xlfn.IFNA(INDEX(Reference!$M:$N,MATCH($C2631,Reference!$M:$M,0),2),"Exclude")</f>
        <v>NonUnion Labor</v>
      </c>
      <c r="O2631" s="14" t="e">
        <f>VLOOKUP(X2631,'Department Detail'!$A$2:$F$5229,5,FALSE)</f>
        <v>#N/A</v>
      </c>
    </row>
    <row r="2632" spans="2:15" x14ac:dyDescent="0.3">
      <c r="B2632" t="s">
        <v>1222</v>
      </c>
      <c r="C2632" t="s">
        <v>225</v>
      </c>
      <c r="D2632" s="193">
        <v>13121.07</v>
      </c>
      <c r="F2632" s="76">
        <f>IF(AND(LEFT($C2632,4)&lt;&gt;"8310")*OR(_xlfn.IFNA(MATCH(LEFT($B2632,8),Reference!$E:$E,0),0),(_xlfn.IFNA(MATCH(MID($B2632,5,4),Reference!$E:$E,0),0))),$D2632,)</f>
        <v>0</v>
      </c>
      <c r="G2632" s="76">
        <f t="shared" si="230"/>
        <v>0</v>
      </c>
      <c r="H2632" s="76">
        <f t="shared" si="231"/>
        <v>0</v>
      </c>
      <c r="I2632" s="194">
        <f>IF(AND(F2632=0,G2632=0,H2632=0,_xlfn.IFNA(MATCH(LEFT($B2632,8),Reference!$G:$G,0),0)),0,
IF(AND(F2632=0,G2632=0,H2632=0,_xlfn.IFNA(MATCH(LEFT($B2632,8),Reference!$H:$H,0),0)),$D2632,
IF(AND(F2632=0,G2632=0,H2632=0,_xlfn.IFNA(MATCH(LEFT($C2632,4),Reference!$H:$H,0),0)),$D2632,
IF((AND(F2632=0,G2632=0,H2632=0,(_xlfn.IFNA(MATCH(LEFT($B2632,4),Reference!$H:$H,0),0)))),$D2632,
IF(AND(F2632=0,G2632=0,H2632=0,_xlfn.IFNA(MATCH(MID($B2632,5,4),Reference!$H:$H,0),0),LEFT($C2632,4)&lt;&gt;"8865"),$D2632,0)))))</f>
        <v>13121.07</v>
      </c>
      <c r="J2632" s="76">
        <f t="shared" si="232"/>
        <v>0</v>
      </c>
      <c r="K2632" s="76">
        <f t="shared" si="233"/>
        <v>13121.07</v>
      </c>
      <c r="L2632" s="76">
        <f t="shared" si="234"/>
        <v>0</v>
      </c>
      <c r="M2632" s="14" t="str">
        <f>IFERROR(IFERROR(INDEX(Reference!$C:$C,MATCH(VALUE(LEFT(B2632,(FIND("-",B2632,1)-1))),Reference!$B:$B,0)),INDEX(Reference!$C:$C,MATCH((LEFT(B2632,(FIND("-",B2632,1)-1))),Reference!$B:$B,0))),IFERROR(IF(FIND("-",B2632),"Asset Management",""),""))</f>
        <v>SBU/Safety</v>
      </c>
      <c r="N2632" s="14" t="str">
        <f>_xlfn.IFNA(INDEX(Reference!$M:$N,MATCH($C2632,Reference!$M:$M,0),2),"Exclude")</f>
        <v>Exclude</v>
      </c>
      <c r="O2632" s="14" t="e">
        <f>VLOOKUP(X2632,'Department Detail'!$A$2:$F$5229,5,FALSE)</f>
        <v>#N/A</v>
      </c>
    </row>
    <row r="2633" spans="2:15" x14ac:dyDescent="0.3">
      <c r="B2633" t="s">
        <v>1222</v>
      </c>
      <c r="C2633" t="s">
        <v>201</v>
      </c>
      <c r="D2633" s="193">
        <v>1801.77</v>
      </c>
      <c r="F2633" s="76">
        <f>IF(AND(LEFT($C2633,4)&lt;&gt;"8310")*OR(_xlfn.IFNA(MATCH(LEFT($B2633,8),Reference!$E:$E,0),0),(_xlfn.IFNA(MATCH(MID($B2633,5,4),Reference!$E:$E,0),0))),$D2633,)</f>
        <v>0</v>
      </c>
      <c r="G2633" s="76">
        <f t="shared" si="230"/>
        <v>0</v>
      </c>
      <c r="H2633" s="76">
        <f t="shared" si="231"/>
        <v>0</v>
      </c>
      <c r="I2633" s="194">
        <f>IF(AND(F2633=0,G2633=0,H2633=0,_xlfn.IFNA(MATCH(LEFT($B2633,8),Reference!$G:$G,0),0)),0,
IF(AND(F2633=0,G2633=0,H2633=0,_xlfn.IFNA(MATCH(LEFT($B2633,8),Reference!$H:$H,0),0)),$D2633,
IF(AND(F2633=0,G2633=0,H2633=0,_xlfn.IFNA(MATCH(LEFT($C2633,4),Reference!$H:$H,0),0)),$D2633,
IF((AND(F2633=0,G2633=0,H2633=0,(_xlfn.IFNA(MATCH(LEFT($B2633,4),Reference!$H:$H,0),0)))),$D2633,
IF(AND(F2633=0,G2633=0,H2633=0,_xlfn.IFNA(MATCH(MID($B2633,5,4),Reference!$H:$H,0),0),LEFT($C2633,4)&lt;&gt;"8865"),$D2633,0)))))</f>
        <v>1801.77</v>
      </c>
      <c r="J2633" s="76">
        <f t="shared" si="232"/>
        <v>0</v>
      </c>
      <c r="K2633" s="76">
        <f t="shared" si="233"/>
        <v>1801.77</v>
      </c>
      <c r="L2633" s="76">
        <f t="shared" si="234"/>
        <v>0</v>
      </c>
      <c r="M2633" s="14" t="str">
        <f>IFERROR(IFERROR(INDEX(Reference!$C:$C,MATCH(VALUE(LEFT(B2633,(FIND("-",B2633,1)-1))),Reference!$B:$B,0)),INDEX(Reference!$C:$C,MATCH((LEFT(B2633,(FIND("-",B2633,1)-1))),Reference!$B:$B,0))),IFERROR(IF(FIND("-",B2633),"Asset Management",""),""))</f>
        <v>SBU/Safety</v>
      </c>
      <c r="N2633" s="14" t="str">
        <f>_xlfn.IFNA(INDEX(Reference!$M:$N,MATCH($C2633,Reference!$M:$M,0),2),"Exclude")</f>
        <v>Nonlabor</v>
      </c>
      <c r="O2633" s="14" t="e">
        <f>VLOOKUP(X2633,'Department Detail'!$A$2:$F$5229,5,FALSE)</f>
        <v>#N/A</v>
      </c>
    </row>
    <row r="2634" spans="2:15" x14ac:dyDescent="0.3">
      <c r="B2634" t="s">
        <v>1222</v>
      </c>
      <c r="C2634" t="s">
        <v>202</v>
      </c>
      <c r="D2634" s="193">
        <v>5532.2999999999993</v>
      </c>
      <c r="F2634" s="76">
        <f>IF(AND(LEFT($C2634,4)&lt;&gt;"8310")*OR(_xlfn.IFNA(MATCH(LEFT($B2634,8),Reference!$E:$E,0),0),(_xlfn.IFNA(MATCH(MID($B2634,5,4),Reference!$E:$E,0),0))),$D2634,)</f>
        <v>0</v>
      </c>
      <c r="G2634" s="76">
        <f t="shared" si="230"/>
        <v>0</v>
      </c>
      <c r="H2634" s="76">
        <f t="shared" si="231"/>
        <v>0</v>
      </c>
      <c r="I2634" s="194">
        <f>IF(AND(F2634=0,G2634=0,H2634=0,_xlfn.IFNA(MATCH(LEFT($B2634,8),Reference!$G:$G,0),0)),0,
IF(AND(F2634=0,G2634=0,H2634=0,_xlfn.IFNA(MATCH(LEFT($B2634,8),Reference!$H:$H,0),0)),$D2634,
IF(AND(F2634=0,G2634=0,H2634=0,_xlfn.IFNA(MATCH(LEFT($C2634,4),Reference!$H:$H,0),0)),$D2634,
IF((AND(F2634=0,G2634=0,H2634=0,(_xlfn.IFNA(MATCH(LEFT($B2634,4),Reference!$H:$H,0),0)))),$D2634,
IF(AND(F2634=0,G2634=0,H2634=0,_xlfn.IFNA(MATCH(MID($B2634,5,4),Reference!$H:$H,0),0),LEFT($C2634,4)&lt;&gt;"8865"),$D2634,0)))))</f>
        <v>5532.2999999999993</v>
      </c>
      <c r="J2634" s="76">
        <f t="shared" si="232"/>
        <v>0</v>
      </c>
      <c r="K2634" s="76">
        <f t="shared" si="233"/>
        <v>5532.2999999999993</v>
      </c>
      <c r="L2634" s="76">
        <f t="shared" si="234"/>
        <v>0</v>
      </c>
      <c r="M2634" s="14" t="str">
        <f>IFERROR(IFERROR(INDEX(Reference!$C:$C,MATCH(VALUE(LEFT(B2634,(FIND("-",B2634,1)-1))),Reference!$B:$B,0)),INDEX(Reference!$C:$C,MATCH((LEFT(B2634,(FIND("-",B2634,1)-1))),Reference!$B:$B,0))),IFERROR(IF(FIND("-",B2634),"Asset Management",""),""))</f>
        <v>SBU/Safety</v>
      </c>
      <c r="N2634" s="14" t="str">
        <f>_xlfn.IFNA(INDEX(Reference!$M:$N,MATCH($C2634,Reference!$M:$M,0),2),"Exclude")</f>
        <v>Nonlabor</v>
      </c>
      <c r="O2634" s="14" t="e">
        <f>VLOOKUP(X2634,'Department Detail'!$A$2:$F$5229,5,FALSE)</f>
        <v>#N/A</v>
      </c>
    </row>
    <row r="2635" spans="2:15" x14ac:dyDescent="0.3">
      <c r="B2635" t="s">
        <v>1222</v>
      </c>
      <c r="C2635" t="s">
        <v>204</v>
      </c>
      <c r="D2635" s="193">
        <v>-21.98</v>
      </c>
      <c r="F2635" s="76">
        <f>IF(AND(LEFT($C2635,4)&lt;&gt;"8310")*OR(_xlfn.IFNA(MATCH(LEFT($B2635,8),Reference!$E:$E,0),0),(_xlfn.IFNA(MATCH(MID($B2635,5,4),Reference!$E:$E,0),0))),$D2635,)</f>
        <v>0</v>
      </c>
      <c r="G2635" s="76">
        <f t="shared" si="230"/>
        <v>0</v>
      </c>
      <c r="H2635" s="76">
        <f t="shared" si="231"/>
        <v>0</v>
      </c>
      <c r="I2635" s="194">
        <f>IF(AND(F2635=0,G2635=0,H2635=0,_xlfn.IFNA(MATCH(LEFT($B2635,8),Reference!$G:$G,0),0)),0,
IF(AND(F2635=0,G2635=0,H2635=0,_xlfn.IFNA(MATCH(LEFT($B2635,8),Reference!$H:$H,0),0)),$D2635,
IF(AND(F2635=0,G2635=0,H2635=0,_xlfn.IFNA(MATCH(LEFT($C2635,4),Reference!$H:$H,0),0)),$D2635,
IF((AND(F2635=0,G2635=0,H2635=0,(_xlfn.IFNA(MATCH(LEFT($B2635,4),Reference!$H:$H,0),0)))),$D2635,
IF(AND(F2635=0,G2635=0,H2635=0,_xlfn.IFNA(MATCH(MID($B2635,5,4),Reference!$H:$H,0),0),LEFT($C2635,4)&lt;&gt;"8865"),$D2635,0)))))</f>
        <v>-21.98</v>
      </c>
      <c r="J2635" s="76">
        <f t="shared" si="232"/>
        <v>0</v>
      </c>
      <c r="K2635" s="76">
        <f t="shared" si="233"/>
        <v>-21.98</v>
      </c>
      <c r="L2635" s="76">
        <f t="shared" si="234"/>
        <v>0</v>
      </c>
      <c r="M2635" s="14" t="str">
        <f>IFERROR(IFERROR(INDEX(Reference!$C:$C,MATCH(VALUE(LEFT(B2635,(FIND("-",B2635,1)-1))),Reference!$B:$B,0)),INDEX(Reference!$C:$C,MATCH((LEFT(B2635,(FIND("-",B2635,1)-1))),Reference!$B:$B,0))),IFERROR(IF(FIND("-",B2635),"Asset Management",""),""))</f>
        <v>SBU/Safety</v>
      </c>
      <c r="N2635" s="14" t="str">
        <f>_xlfn.IFNA(INDEX(Reference!$M:$N,MATCH($C2635,Reference!$M:$M,0),2),"Exclude")</f>
        <v>Nonlabor</v>
      </c>
      <c r="O2635" s="14" t="e">
        <f>VLOOKUP(X2635,'Department Detail'!$A$2:$F$5229,5,FALSE)</f>
        <v>#N/A</v>
      </c>
    </row>
    <row r="2636" spans="2:15" x14ac:dyDescent="0.3">
      <c r="B2636" t="s">
        <v>1222</v>
      </c>
      <c r="C2636" t="s">
        <v>206</v>
      </c>
      <c r="D2636" s="193">
        <v>6626.51</v>
      </c>
      <c r="F2636" s="76">
        <f>IF(AND(LEFT($C2636,4)&lt;&gt;"8310")*OR(_xlfn.IFNA(MATCH(LEFT($B2636,8),Reference!$E:$E,0),0),(_xlfn.IFNA(MATCH(MID($B2636,5,4),Reference!$E:$E,0),0))),$D2636,)</f>
        <v>0</v>
      </c>
      <c r="G2636" s="76">
        <f t="shared" si="230"/>
        <v>0</v>
      </c>
      <c r="H2636" s="76">
        <f t="shared" si="231"/>
        <v>0</v>
      </c>
      <c r="I2636" s="194">
        <f>IF(AND(F2636=0,G2636=0,H2636=0,_xlfn.IFNA(MATCH(LEFT($B2636,8),Reference!$G:$G,0),0)),0,
IF(AND(F2636=0,G2636=0,H2636=0,_xlfn.IFNA(MATCH(LEFT($B2636,8),Reference!$H:$H,0),0)),$D2636,
IF(AND(F2636=0,G2636=0,H2636=0,_xlfn.IFNA(MATCH(LEFT($C2636,4),Reference!$H:$H,0),0)),$D2636,
IF((AND(F2636=0,G2636=0,H2636=0,(_xlfn.IFNA(MATCH(LEFT($B2636,4),Reference!$H:$H,0),0)))),$D2636,
IF(AND(F2636=0,G2636=0,H2636=0,_xlfn.IFNA(MATCH(MID($B2636,5,4),Reference!$H:$H,0),0),LEFT($C2636,4)&lt;&gt;"8865"),$D2636,0)))))</f>
        <v>6626.51</v>
      </c>
      <c r="J2636" s="76">
        <f t="shared" si="232"/>
        <v>0</v>
      </c>
      <c r="K2636" s="76">
        <f t="shared" si="233"/>
        <v>6626.51</v>
      </c>
      <c r="L2636" s="76">
        <f t="shared" si="234"/>
        <v>0</v>
      </c>
      <c r="M2636" s="14" t="str">
        <f>IFERROR(IFERROR(INDEX(Reference!$C:$C,MATCH(VALUE(LEFT(B2636,(FIND("-",B2636,1)-1))),Reference!$B:$B,0)),INDEX(Reference!$C:$C,MATCH((LEFT(B2636,(FIND("-",B2636,1)-1))),Reference!$B:$B,0))),IFERROR(IF(FIND("-",B2636),"Asset Management",""),""))</f>
        <v>SBU/Safety</v>
      </c>
      <c r="N2636" s="14" t="str">
        <f>_xlfn.IFNA(INDEX(Reference!$M:$N,MATCH($C2636,Reference!$M:$M,0),2),"Exclude")</f>
        <v>Nonlabor</v>
      </c>
      <c r="O2636" s="14" t="e">
        <f>VLOOKUP(X2636,'Department Detail'!$A$2:$F$5229,5,FALSE)</f>
        <v>#N/A</v>
      </c>
    </row>
    <row r="2637" spans="2:15" x14ac:dyDescent="0.3">
      <c r="B2637" t="s">
        <v>1222</v>
      </c>
      <c r="C2637" t="s">
        <v>230</v>
      </c>
      <c r="D2637" s="193">
        <v>1329.52</v>
      </c>
      <c r="F2637" s="76">
        <f>IF(AND(LEFT($C2637,4)&lt;&gt;"8310")*OR(_xlfn.IFNA(MATCH(LEFT($B2637,8),Reference!$E:$E,0),0),(_xlfn.IFNA(MATCH(MID($B2637,5,4),Reference!$E:$E,0),0))),$D2637,)</f>
        <v>0</v>
      </c>
      <c r="G2637" s="76">
        <f t="shared" si="230"/>
        <v>0</v>
      </c>
      <c r="H2637" s="76">
        <f t="shared" si="231"/>
        <v>0</v>
      </c>
      <c r="I2637" s="194">
        <f>IF(AND(F2637=0,G2637=0,H2637=0,_xlfn.IFNA(MATCH(LEFT($B2637,8),Reference!$G:$G,0),0)),0,
IF(AND(F2637=0,G2637=0,H2637=0,_xlfn.IFNA(MATCH(LEFT($B2637,8),Reference!$H:$H,0),0)),$D2637,
IF(AND(F2637=0,G2637=0,H2637=0,_xlfn.IFNA(MATCH(LEFT($C2637,4),Reference!$H:$H,0),0)),$D2637,
IF((AND(F2637=0,G2637=0,H2637=0,(_xlfn.IFNA(MATCH(LEFT($B2637,4),Reference!$H:$H,0),0)))),$D2637,
IF(AND(F2637=0,G2637=0,H2637=0,_xlfn.IFNA(MATCH(MID($B2637,5,4),Reference!$H:$H,0),0),LEFT($C2637,4)&lt;&gt;"8865"),$D2637,0)))))</f>
        <v>1329.52</v>
      </c>
      <c r="J2637" s="76">
        <f t="shared" si="232"/>
        <v>0</v>
      </c>
      <c r="K2637" s="76">
        <f t="shared" si="233"/>
        <v>1329.52</v>
      </c>
      <c r="L2637" s="76">
        <f t="shared" si="234"/>
        <v>0</v>
      </c>
      <c r="M2637" s="14" t="str">
        <f>IFERROR(IFERROR(INDEX(Reference!$C:$C,MATCH(VALUE(LEFT(B2637,(FIND("-",B2637,1)-1))),Reference!$B:$B,0)),INDEX(Reference!$C:$C,MATCH((LEFT(B2637,(FIND("-",B2637,1)-1))),Reference!$B:$B,0))),IFERROR(IF(FIND("-",B2637),"Asset Management",""),""))</f>
        <v>SBU/Safety</v>
      </c>
      <c r="N2637" s="14" t="str">
        <f>_xlfn.IFNA(INDEX(Reference!$M:$N,MATCH($C2637,Reference!$M:$M,0),2),"Exclude")</f>
        <v>Nonlabor</v>
      </c>
      <c r="O2637" s="14" t="e">
        <f>VLOOKUP(X2637,'Department Detail'!$A$2:$F$5229,5,FALSE)</f>
        <v>#N/A</v>
      </c>
    </row>
    <row r="2638" spans="2:15" x14ac:dyDescent="0.3">
      <c r="B2638" t="s">
        <v>1222</v>
      </c>
      <c r="C2638" t="s">
        <v>208</v>
      </c>
      <c r="D2638" s="193">
        <v>12000.220000000001</v>
      </c>
      <c r="F2638" s="76">
        <f>IF(AND(LEFT($C2638,4)&lt;&gt;"8310")*OR(_xlfn.IFNA(MATCH(LEFT($B2638,8),Reference!$E:$E,0),0),(_xlfn.IFNA(MATCH(MID($B2638,5,4),Reference!$E:$E,0),0))),$D2638,)</f>
        <v>0</v>
      </c>
      <c r="G2638" s="76">
        <f t="shared" si="230"/>
        <v>0</v>
      </c>
      <c r="H2638" s="76">
        <f t="shared" si="231"/>
        <v>0</v>
      </c>
      <c r="I2638" s="194">
        <f>IF(AND(F2638=0,G2638=0,H2638=0,_xlfn.IFNA(MATCH(LEFT($B2638,8),Reference!$G:$G,0),0)),0,
IF(AND(F2638=0,G2638=0,H2638=0,_xlfn.IFNA(MATCH(LEFT($B2638,8),Reference!$H:$H,0),0)),$D2638,
IF(AND(F2638=0,G2638=0,H2638=0,_xlfn.IFNA(MATCH(LEFT($C2638,4),Reference!$H:$H,0),0)),$D2638,
IF((AND(F2638=0,G2638=0,H2638=0,(_xlfn.IFNA(MATCH(LEFT($B2638,4),Reference!$H:$H,0),0)))),$D2638,
IF(AND(F2638=0,G2638=0,H2638=0,_xlfn.IFNA(MATCH(MID($B2638,5,4),Reference!$H:$H,0),0),LEFT($C2638,4)&lt;&gt;"8865"),$D2638,0)))))</f>
        <v>12000.220000000001</v>
      </c>
      <c r="J2638" s="76">
        <f t="shared" si="232"/>
        <v>0</v>
      </c>
      <c r="K2638" s="76">
        <f t="shared" si="233"/>
        <v>12000.220000000001</v>
      </c>
      <c r="L2638" s="76">
        <f t="shared" si="234"/>
        <v>0</v>
      </c>
      <c r="M2638" s="14" t="str">
        <f>IFERROR(IFERROR(INDEX(Reference!$C:$C,MATCH(VALUE(LEFT(B2638,(FIND("-",B2638,1)-1))),Reference!$B:$B,0)),INDEX(Reference!$C:$C,MATCH((LEFT(B2638,(FIND("-",B2638,1)-1))),Reference!$B:$B,0))),IFERROR(IF(FIND("-",B2638),"Asset Management",""),""))</f>
        <v>SBU/Safety</v>
      </c>
      <c r="N2638" s="14" t="str">
        <f>_xlfn.IFNA(INDEX(Reference!$M:$N,MATCH($C2638,Reference!$M:$M,0),2),"Exclude")</f>
        <v>Inventory</v>
      </c>
      <c r="O2638" s="14" t="e">
        <f>VLOOKUP(X2638,'Department Detail'!$A$2:$F$5229,5,FALSE)</f>
        <v>#N/A</v>
      </c>
    </row>
    <row r="2639" spans="2:15" x14ac:dyDescent="0.3">
      <c r="B2639" t="s">
        <v>1222</v>
      </c>
      <c r="C2639" t="s">
        <v>182</v>
      </c>
      <c r="D2639" s="193">
        <v>23151.949999999997</v>
      </c>
      <c r="F2639" s="76">
        <f>IF(AND(LEFT($C2639,4)&lt;&gt;"8310")*OR(_xlfn.IFNA(MATCH(LEFT($B2639,8),Reference!$E:$E,0),0),(_xlfn.IFNA(MATCH(MID($B2639,5,4),Reference!$E:$E,0),0))),$D2639,)</f>
        <v>0</v>
      </c>
      <c r="G2639" s="76">
        <f t="shared" si="230"/>
        <v>0</v>
      </c>
      <c r="H2639" s="76">
        <f t="shared" si="231"/>
        <v>0</v>
      </c>
      <c r="I2639" s="194">
        <f>IF(AND(F2639=0,G2639=0,H2639=0,_xlfn.IFNA(MATCH(LEFT($B2639,8),Reference!$G:$G,0),0)),0,
IF(AND(F2639=0,G2639=0,H2639=0,_xlfn.IFNA(MATCH(LEFT($B2639,8),Reference!$H:$H,0),0)),$D2639,
IF(AND(F2639=0,G2639=0,H2639=0,_xlfn.IFNA(MATCH(LEFT($C2639,4),Reference!$H:$H,0),0)),$D2639,
IF((AND(F2639=0,G2639=0,H2639=0,(_xlfn.IFNA(MATCH(LEFT($B2639,4),Reference!$H:$H,0),0)))),$D2639,
IF(AND(F2639=0,G2639=0,H2639=0,_xlfn.IFNA(MATCH(MID($B2639,5,4),Reference!$H:$H,0),0),LEFT($C2639,4)&lt;&gt;"8865"),$D2639,0)))))</f>
        <v>23151.949999999997</v>
      </c>
      <c r="J2639" s="76">
        <f t="shared" si="232"/>
        <v>0</v>
      </c>
      <c r="K2639" s="76">
        <f t="shared" si="233"/>
        <v>23151.949999999997</v>
      </c>
      <c r="L2639" s="76">
        <f t="shared" si="234"/>
        <v>0</v>
      </c>
      <c r="M2639" s="14" t="str">
        <f>IFERROR(IFERROR(INDEX(Reference!$C:$C,MATCH(VALUE(LEFT(B2639,(FIND("-",B2639,1)-1))),Reference!$B:$B,0)),INDEX(Reference!$C:$C,MATCH((LEFT(B2639,(FIND("-",B2639,1)-1))),Reference!$B:$B,0))),IFERROR(IF(FIND("-",B2639),"Asset Management",""),""))</f>
        <v>SBU/Safety</v>
      </c>
      <c r="N2639" s="14" t="str">
        <f>_xlfn.IFNA(INDEX(Reference!$M:$N,MATCH($C2639,Reference!$M:$M,0),2),"Exclude")</f>
        <v>Nonlabor</v>
      </c>
      <c r="O2639" s="14" t="e">
        <f>VLOOKUP(X2639,'Department Detail'!$A$2:$F$5229,5,FALSE)</f>
        <v>#N/A</v>
      </c>
    </row>
    <row r="2640" spans="2:15" x14ac:dyDescent="0.3">
      <c r="B2640" t="s">
        <v>1222</v>
      </c>
      <c r="C2640" t="s">
        <v>237</v>
      </c>
      <c r="D2640" s="193">
        <v>185.84</v>
      </c>
      <c r="F2640" s="76">
        <f>IF(AND(LEFT($C2640,4)&lt;&gt;"8310")*OR(_xlfn.IFNA(MATCH(LEFT($B2640,8),Reference!$E:$E,0),0),(_xlfn.IFNA(MATCH(MID($B2640,5,4),Reference!$E:$E,0),0))),$D2640,)</f>
        <v>0</v>
      </c>
      <c r="G2640" s="76">
        <f t="shared" si="230"/>
        <v>0</v>
      </c>
      <c r="H2640" s="76">
        <f t="shared" si="231"/>
        <v>0</v>
      </c>
      <c r="I2640" s="194">
        <f>IF(AND(F2640=0,G2640=0,H2640=0,_xlfn.IFNA(MATCH(LEFT($B2640,8),Reference!$G:$G,0),0)),0,
IF(AND(F2640=0,G2640=0,H2640=0,_xlfn.IFNA(MATCH(LEFT($B2640,8),Reference!$H:$H,0),0)),$D2640,
IF(AND(F2640=0,G2640=0,H2640=0,_xlfn.IFNA(MATCH(LEFT($C2640,4),Reference!$H:$H,0),0)),$D2640,
IF((AND(F2640=0,G2640=0,H2640=0,(_xlfn.IFNA(MATCH(LEFT($B2640,4),Reference!$H:$H,0),0)))),$D2640,
IF(AND(F2640=0,G2640=0,H2640=0,_xlfn.IFNA(MATCH(MID($B2640,5,4),Reference!$H:$H,0),0),LEFT($C2640,4)&lt;&gt;"8865"),$D2640,0)))))</f>
        <v>185.84</v>
      </c>
      <c r="J2640" s="76">
        <f t="shared" si="232"/>
        <v>0</v>
      </c>
      <c r="K2640" s="76">
        <f t="shared" si="233"/>
        <v>185.84</v>
      </c>
      <c r="L2640" s="76">
        <f t="shared" si="234"/>
        <v>0</v>
      </c>
      <c r="M2640" s="14" t="str">
        <f>IFERROR(IFERROR(INDEX(Reference!$C:$C,MATCH(VALUE(LEFT(B2640,(FIND("-",B2640,1)-1))),Reference!$B:$B,0)),INDEX(Reference!$C:$C,MATCH((LEFT(B2640,(FIND("-",B2640,1)-1))),Reference!$B:$B,0))),IFERROR(IF(FIND("-",B2640),"Asset Management",""),""))</f>
        <v>SBU/Safety</v>
      </c>
      <c r="N2640" s="14" t="str">
        <f>_xlfn.IFNA(INDEX(Reference!$M:$N,MATCH($C2640,Reference!$M:$M,0),2),"Exclude")</f>
        <v>Inventory</v>
      </c>
      <c r="O2640" s="14" t="e">
        <f>VLOOKUP(X2640,'Department Detail'!$A$2:$F$5229,5,FALSE)</f>
        <v>#N/A</v>
      </c>
    </row>
    <row r="2641" spans="2:15" x14ac:dyDescent="0.3">
      <c r="B2641" t="s">
        <v>1222</v>
      </c>
      <c r="C2641" t="s">
        <v>211</v>
      </c>
      <c r="D2641" s="193">
        <v>-5743.2</v>
      </c>
      <c r="F2641" s="76">
        <f>IF(AND(LEFT($C2641,4)&lt;&gt;"8310")*OR(_xlfn.IFNA(MATCH(LEFT($B2641,8),Reference!$E:$E,0),0),(_xlfn.IFNA(MATCH(MID($B2641,5,4),Reference!$E:$E,0),0))),$D2641,)</f>
        <v>0</v>
      </c>
      <c r="G2641" s="76">
        <f t="shared" si="230"/>
        <v>0</v>
      </c>
      <c r="H2641" s="76">
        <f t="shared" si="231"/>
        <v>0</v>
      </c>
      <c r="I2641" s="194">
        <f>IF(AND(F2641=0,G2641=0,H2641=0,_xlfn.IFNA(MATCH(LEFT($B2641,8),Reference!$G:$G,0),0)),0,
IF(AND(F2641=0,G2641=0,H2641=0,_xlfn.IFNA(MATCH(LEFT($B2641,8),Reference!$H:$H,0),0)),$D2641,
IF(AND(F2641=0,G2641=0,H2641=0,_xlfn.IFNA(MATCH(LEFT($C2641,4),Reference!$H:$H,0),0)),$D2641,
IF((AND(F2641=0,G2641=0,H2641=0,(_xlfn.IFNA(MATCH(LEFT($B2641,4),Reference!$H:$H,0),0)))),$D2641,
IF(AND(F2641=0,G2641=0,H2641=0,_xlfn.IFNA(MATCH(MID($B2641,5,4),Reference!$H:$H,0),0),LEFT($C2641,4)&lt;&gt;"8865"),$D2641,0)))))</f>
        <v>-5743.2</v>
      </c>
      <c r="J2641" s="76">
        <f t="shared" si="232"/>
        <v>0</v>
      </c>
      <c r="K2641" s="76">
        <f t="shared" si="233"/>
        <v>-5743.2</v>
      </c>
      <c r="L2641" s="76">
        <f t="shared" si="234"/>
        <v>0</v>
      </c>
      <c r="M2641" s="14" t="str">
        <f>IFERROR(IFERROR(INDEX(Reference!$C:$C,MATCH(VALUE(LEFT(B2641,(FIND("-",B2641,1)-1))),Reference!$B:$B,0)),INDEX(Reference!$C:$C,MATCH((LEFT(B2641,(FIND("-",B2641,1)-1))),Reference!$B:$B,0))),IFERROR(IF(FIND("-",B2641),"Asset Management",""),""))</f>
        <v>SBU/Safety</v>
      </c>
      <c r="N2641" s="14" t="str">
        <f>_xlfn.IFNA(INDEX(Reference!$M:$N,MATCH($C2641,Reference!$M:$M,0),2),"Exclude")</f>
        <v>Inventory</v>
      </c>
      <c r="O2641" s="14" t="e">
        <f>VLOOKUP(X2641,'Department Detail'!$A$2:$F$5229,5,FALSE)</f>
        <v>#N/A</v>
      </c>
    </row>
    <row r="2642" spans="2:15" x14ac:dyDescent="0.3">
      <c r="B2642" t="s">
        <v>1222</v>
      </c>
      <c r="C2642" t="s">
        <v>234</v>
      </c>
      <c r="D2642" s="193">
        <v>240.35</v>
      </c>
      <c r="F2642" s="76">
        <f>IF(AND(LEFT($C2642,4)&lt;&gt;"8310")*OR(_xlfn.IFNA(MATCH(LEFT($B2642,8),Reference!$E:$E,0),0),(_xlfn.IFNA(MATCH(MID($B2642,5,4),Reference!$E:$E,0),0))),$D2642,)</f>
        <v>0</v>
      </c>
      <c r="G2642" s="76">
        <f t="shared" si="230"/>
        <v>0</v>
      </c>
      <c r="H2642" s="76">
        <f t="shared" si="231"/>
        <v>0</v>
      </c>
      <c r="I2642" s="194">
        <f>IF(AND(F2642=0,G2642=0,H2642=0,_xlfn.IFNA(MATCH(LEFT($B2642,8),Reference!$G:$G,0),0)),0,
IF(AND(F2642=0,G2642=0,H2642=0,_xlfn.IFNA(MATCH(LEFT($B2642,8),Reference!$H:$H,0),0)),$D2642,
IF(AND(F2642=0,G2642=0,H2642=0,_xlfn.IFNA(MATCH(LEFT($C2642,4),Reference!$H:$H,0),0)),$D2642,
IF((AND(F2642=0,G2642=0,H2642=0,(_xlfn.IFNA(MATCH(LEFT($B2642,4),Reference!$H:$H,0),0)))),$D2642,
IF(AND(F2642=0,G2642=0,H2642=0,_xlfn.IFNA(MATCH(MID($B2642,5,4),Reference!$H:$H,0),0),LEFT($C2642,4)&lt;&gt;"8865"),$D2642,0)))))</f>
        <v>240.35</v>
      </c>
      <c r="J2642" s="76">
        <f t="shared" si="232"/>
        <v>0</v>
      </c>
      <c r="K2642" s="76">
        <f t="shared" si="233"/>
        <v>240.35</v>
      </c>
      <c r="L2642" s="76">
        <f t="shared" si="234"/>
        <v>0</v>
      </c>
      <c r="M2642" s="14" t="str">
        <f>IFERROR(IFERROR(INDEX(Reference!$C:$C,MATCH(VALUE(LEFT(B2642,(FIND("-",B2642,1)-1))),Reference!$B:$B,0)),INDEX(Reference!$C:$C,MATCH((LEFT(B2642,(FIND("-",B2642,1)-1))),Reference!$B:$B,0))),IFERROR(IF(FIND("-",B2642),"Asset Management",""),""))</f>
        <v>SBU/Safety</v>
      </c>
      <c r="N2642" s="14" t="str">
        <f>_xlfn.IFNA(INDEX(Reference!$M:$N,MATCH($C2642,Reference!$M:$M,0),2),"Exclude")</f>
        <v>Nonlabor</v>
      </c>
      <c r="O2642" s="14" t="e">
        <f>VLOOKUP(X2642,'Department Detail'!$A$2:$F$5229,5,FALSE)</f>
        <v>#N/A</v>
      </c>
    </row>
    <row r="2643" spans="2:15" x14ac:dyDescent="0.3">
      <c r="B2643" t="s">
        <v>1222</v>
      </c>
      <c r="C2643" t="s">
        <v>213</v>
      </c>
      <c r="D2643" s="193">
        <v>223.84</v>
      </c>
      <c r="F2643" s="76">
        <f>IF(AND(LEFT($C2643,4)&lt;&gt;"8310")*OR(_xlfn.IFNA(MATCH(LEFT($B2643,8),Reference!$E:$E,0),0),(_xlfn.IFNA(MATCH(MID($B2643,5,4),Reference!$E:$E,0),0))),$D2643,)</f>
        <v>0</v>
      </c>
      <c r="G2643" s="76">
        <f t="shared" si="230"/>
        <v>0</v>
      </c>
      <c r="H2643" s="76">
        <f t="shared" si="231"/>
        <v>0</v>
      </c>
      <c r="I2643" s="194">
        <f>IF(AND(F2643=0,G2643=0,H2643=0,_xlfn.IFNA(MATCH(LEFT($B2643,8),Reference!$G:$G,0),0)),0,
IF(AND(F2643=0,G2643=0,H2643=0,_xlfn.IFNA(MATCH(LEFT($B2643,8),Reference!$H:$H,0),0)),$D2643,
IF(AND(F2643=0,G2643=0,H2643=0,_xlfn.IFNA(MATCH(LEFT($C2643,4),Reference!$H:$H,0),0)),$D2643,
IF((AND(F2643=0,G2643=0,H2643=0,(_xlfn.IFNA(MATCH(LEFT($B2643,4),Reference!$H:$H,0),0)))),$D2643,
IF(AND(F2643=0,G2643=0,H2643=0,_xlfn.IFNA(MATCH(MID($B2643,5,4),Reference!$H:$H,0),0),LEFT($C2643,4)&lt;&gt;"8865"),$D2643,0)))))</f>
        <v>223.84</v>
      </c>
      <c r="J2643" s="76">
        <f t="shared" si="232"/>
        <v>0</v>
      </c>
      <c r="K2643" s="76">
        <f t="shared" si="233"/>
        <v>223.84</v>
      </c>
      <c r="L2643" s="76">
        <f t="shared" si="234"/>
        <v>0</v>
      </c>
      <c r="M2643" s="14" t="str">
        <f>IFERROR(IFERROR(INDEX(Reference!$C:$C,MATCH(VALUE(LEFT(B2643,(FIND("-",B2643,1)-1))),Reference!$B:$B,0)),INDEX(Reference!$C:$C,MATCH((LEFT(B2643,(FIND("-",B2643,1)-1))),Reference!$B:$B,0))),IFERROR(IF(FIND("-",B2643),"Asset Management",""),""))</f>
        <v>SBU/Safety</v>
      </c>
      <c r="N2643" s="14" t="str">
        <f>_xlfn.IFNA(INDEX(Reference!$M:$N,MATCH($C2643,Reference!$M:$M,0),2),"Exclude")</f>
        <v>Nonlabor</v>
      </c>
      <c r="O2643" s="14" t="e">
        <f>VLOOKUP(X2643,'Department Detail'!$A$2:$F$5229,5,FALSE)</f>
        <v>#N/A</v>
      </c>
    </row>
    <row r="2644" spans="2:15" x14ac:dyDescent="0.3">
      <c r="B2644" t="s">
        <v>1222</v>
      </c>
      <c r="C2644" t="s">
        <v>258</v>
      </c>
      <c r="D2644" s="193">
        <v>390.73</v>
      </c>
      <c r="F2644" s="76">
        <f>IF(AND(LEFT($C2644,4)&lt;&gt;"8310")*OR(_xlfn.IFNA(MATCH(LEFT($B2644,8),Reference!$E:$E,0),0),(_xlfn.IFNA(MATCH(MID($B2644,5,4),Reference!$E:$E,0),0))),$D2644,)</f>
        <v>0</v>
      </c>
      <c r="G2644" s="76">
        <f t="shared" si="230"/>
        <v>0</v>
      </c>
      <c r="H2644" s="76">
        <f t="shared" si="231"/>
        <v>0</v>
      </c>
      <c r="I2644" s="194">
        <f>IF(AND(F2644=0,G2644=0,H2644=0,_xlfn.IFNA(MATCH(LEFT($B2644,8),Reference!$G:$G,0),0)),0,
IF(AND(F2644=0,G2644=0,H2644=0,_xlfn.IFNA(MATCH(LEFT($B2644,8),Reference!$H:$H,0),0)),$D2644,
IF(AND(F2644=0,G2644=0,H2644=0,_xlfn.IFNA(MATCH(LEFT($C2644,4),Reference!$H:$H,0),0)),$D2644,
IF((AND(F2644=0,G2644=0,H2644=0,(_xlfn.IFNA(MATCH(LEFT($B2644,4),Reference!$H:$H,0),0)))),$D2644,
IF(AND(F2644=0,G2644=0,H2644=0,_xlfn.IFNA(MATCH(MID($B2644,5,4),Reference!$H:$H,0),0),LEFT($C2644,4)&lt;&gt;"8865"),$D2644,0)))))</f>
        <v>390.73</v>
      </c>
      <c r="J2644" s="76">
        <f t="shared" si="232"/>
        <v>0</v>
      </c>
      <c r="K2644" s="76">
        <f t="shared" si="233"/>
        <v>390.73</v>
      </c>
      <c r="L2644" s="76">
        <f t="shared" si="234"/>
        <v>0</v>
      </c>
      <c r="M2644" s="14" t="str">
        <f>IFERROR(IFERROR(INDEX(Reference!$C:$C,MATCH(VALUE(LEFT(B2644,(FIND("-",B2644,1)-1))),Reference!$B:$B,0)),INDEX(Reference!$C:$C,MATCH((LEFT(B2644,(FIND("-",B2644,1)-1))),Reference!$B:$B,0))),IFERROR(IF(FIND("-",B2644),"Asset Management",""),""))</f>
        <v>SBU/Safety</v>
      </c>
      <c r="N2644" s="14" t="str">
        <f>_xlfn.IFNA(INDEX(Reference!$M:$N,MATCH($C2644,Reference!$M:$M,0),2),"Exclude")</f>
        <v>Nonlabor</v>
      </c>
      <c r="O2644" s="14" t="e">
        <f>VLOOKUP(X2644,'Department Detail'!$A$2:$F$5229,5,FALSE)</f>
        <v>#N/A</v>
      </c>
    </row>
    <row r="2645" spans="2:15" x14ac:dyDescent="0.3">
      <c r="B2645" t="s">
        <v>1222</v>
      </c>
      <c r="C2645" t="s">
        <v>188</v>
      </c>
      <c r="D2645" s="193">
        <v>38.46</v>
      </c>
      <c r="F2645" s="76">
        <f>IF(AND(LEFT($C2645,4)&lt;&gt;"8310")*OR(_xlfn.IFNA(MATCH(LEFT($B2645,8),Reference!$E:$E,0),0),(_xlfn.IFNA(MATCH(MID($B2645,5,4),Reference!$E:$E,0),0))),$D2645,)</f>
        <v>0</v>
      </c>
      <c r="G2645" s="76">
        <f t="shared" si="230"/>
        <v>0</v>
      </c>
      <c r="H2645" s="76">
        <f t="shared" si="231"/>
        <v>0</v>
      </c>
      <c r="I2645" s="194">
        <f>IF(AND(F2645=0,G2645=0,H2645=0,_xlfn.IFNA(MATCH(LEFT($B2645,8),Reference!$G:$G,0),0)),0,
IF(AND(F2645=0,G2645=0,H2645=0,_xlfn.IFNA(MATCH(LEFT($B2645,8),Reference!$H:$H,0),0)),$D2645,
IF(AND(F2645=0,G2645=0,H2645=0,_xlfn.IFNA(MATCH(LEFT($C2645,4),Reference!$H:$H,0),0)),$D2645,
IF((AND(F2645=0,G2645=0,H2645=0,(_xlfn.IFNA(MATCH(LEFT($B2645,4),Reference!$H:$H,0),0)))),$D2645,
IF(AND(F2645=0,G2645=0,H2645=0,_xlfn.IFNA(MATCH(MID($B2645,5,4),Reference!$H:$H,0),0),LEFT($C2645,4)&lt;&gt;"8865"),$D2645,0)))))</f>
        <v>38.46</v>
      </c>
      <c r="J2645" s="76">
        <f t="shared" si="232"/>
        <v>0</v>
      </c>
      <c r="K2645" s="76">
        <f t="shared" si="233"/>
        <v>38.46</v>
      </c>
      <c r="L2645" s="76">
        <f t="shared" si="234"/>
        <v>0</v>
      </c>
      <c r="M2645" s="14" t="str">
        <f>IFERROR(IFERROR(INDEX(Reference!$C:$C,MATCH(VALUE(LEFT(B2645,(FIND("-",B2645,1)-1))),Reference!$B:$B,0)),INDEX(Reference!$C:$C,MATCH((LEFT(B2645,(FIND("-",B2645,1)-1))),Reference!$B:$B,0))),IFERROR(IF(FIND("-",B2645),"Asset Management",""),""))</f>
        <v>SBU/Safety</v>
      </c>
      <c r="N2645" s="14" t="str">
        <f>_xlfn.IFNA(INDEX(Reference!$M:$N,MATCH($C2645,Reference!$M:$M,0),2),"Exclude")</f>
        <v>NonUnion Labor</v>
      </c>
      <c r="O2645" s="14" t="e">
        <f>VLOOKUP(X2645,'Department Detail'!$A$2:$F$5229,5,FALSE)</f>
        <v>#N/A</v>
      </c>
    </row>
    <row r="2646" spans="2:15" x14ac:dyDescent="0.3">
      <c r="B2646" t="s">
        <v>1222</v>
      </c>
      <c r="C2646" t="s">
        <v>191</v>
      </c>
      <c r="D2646" s="193">
        <v>38</v>
      </c>
      <c r="F2646" s="76">
        <f>IF(AND(LEFT($C2646,4)&lt;&gt;"8310")*OR(_xlfn.IFNA(MATCH(LEFT($B2646,8),Reference!$E:$E,0),0),(_xlfn.IFNA(MATCH(MID($B2646,5,4),Reference!$E:$E,0),0))),$D2646,)</f>
        <v>0</v>
      </c>
      <c r="G2646" s="76">
        <f t="shared" si="230"/>
        <v>0</v>
      </c>
      <c r="H2646" s="76">
        <f t="shared" si="231"/>
        <v>0</v>
      </c>
      <c r="I2646" s="194">
        <f>IF(AND(F2646=0,G2646=0,H2646=0,_xlfn.IFNA(MATCH(LEFT($B2646,8),Reference!$G:$G,0),0)),0,
IF(AND(F2646=0,G2646=0,H2646=0,_xlfn.IFNA(MATCH(LEFT($B2646,8),Reference!$H:$H,0),0)),$D2646,
IF(AND(F2646=0,G2646=0,H2646=0,_xlfn.IFNA(MATCH(LEFT($C2646,4),Reference!$H:$H,0),0)),$D2646,
IF((AND(F2646=0,G2646=0,H2646=0,(_xlfn.IFNA(MATCH(LEFT($B2646,4),Reference!$H:$H,0),0)))),$D2646,
IF(AND(F2646=0,G2646=0,H2646=0,_xlfn.IFNA(MATCH(MID($B2646,5,4),Reference!$H:$H,0),0),LEFT($C2646,4)&lt;&gt;"8865"),$D2646,0)))))</f>
        <v>38</v>
      </c>
      <c r="J2646" s="76">
        <f t="shared" si="232"/>
        <v>0</v>
      </c>
      <c r="K2646" s="76">
        <f t="shared" si="233"/>
        <v>38</v>
      </c>
      <c r="L2646" s="76">
        <f t="shared" si="234"/>
        <v>0</v>
      </c>
      <c r="M2646" s="14" t="str">
        <f>IFERROR(IFERROR(INDEX(Reference!$C:$C,MATCH(VALUE(LEFT(B2646,(FIND("-",B2646,1)-1))),Reference!$B:$B,0)),INDEX(Reference!$C:$C,MATCH((LEFT(B2646,(FIND("-",B2646,1)-1))),Reference!$B:$B,0))),IFERROR(IF(FIND("-",B2646),"Asset Management",""),""))</f>
        <v>SBU/Safety</v>
      </c>
      <c r="N2646" s="14" t="str">
        <f>_xlfn.IFNA(INDEX(Reference!$M:$N,MATCH($C2646,Reference!$M:$M,0),2),"Exclude")</f>
        <v>Union Labor</v>
      </c>
      <c r="O2646" s="14" t="e">
        <f>VLOOKUP(X2646,'Department Detail'!$A$2:$F$5229,5,FALSE)</f>
        <v>#N/A</v>
      </c>
    </row>
    <row r="2647" spans="2:15" x14ac:dyDescent="0.3">
      <c r="B2647" t="s">
        <v>1223</v>
      </c>
      <c r="C2647" t="s">
        <v>190</v>
      </c>
      <c r="D2647" s="193">
        <v>6519.45</v>
      </c>
      <c r="F2647" s="76">
        <f>IF(AND(LEFT($C2647,4)&lt;&gt;"8310")*OR(_xlfn.IFNA(MATCH(LEFT($B2647,8),Reference!$E:$E,0),0),(_xlfn.IFNA(MATCH(MID($B2647,5,4),Reference!$E:$E,0),0))),$D2647,)</f>
        <v>0</v>
      </c>
      <c r="G2647" s="76">
        <f t="shared" si="230"/>
        <v>0</v>
      </c>
      <c r="H2647" s="76">
        <f t="shared" si="231"/>
        <v>0</v>
      </c>
      <c r="I2647" s="194">
        <f>IF(AND(F2647=0,G2647=0,H2647=0,_xlfn.IFNA(MATCH(LEFT($B2647,8),Reference!$G:$G,0),0)),0,
IF(AND(F2647=0,G2647=0,H2647=0,_xlfn.IFNA(MATCH(LEFT($B2647,8),Reference!$H:$H,0),0)),$D2647,
IF(AND(F2647=0,G2647=0,H2647=0,_xlfn.IFNA(MATCH(LEFT($C2647,4),Reference!$H:$H,0),0)),$D2647,
IF((AND(F2647=0,G2647=0,H2647=0,(_xlfn.IFNA(MATCH(LEFT($B2647,4),Reference!$H:$H,0),0)))),$D2647,
IF(AND(F2647=0,G2647=0,H2647=0,_xlfn.IFNA(MATCH(MID($B2647,5,4),Reference!$H:$H,0),0),LEFT($C2647,4)&lt;&gt;"8865"),$D2647,0)))))</f>
        <v>6519.45</v>
      </c>
      <c r="J2647" s="76">
        <f t="shared" si="232"/>
        <v>0</v>
      </c>
      <c r="K2647" s="76">
        <f t="shared" si="233"/>
        <v>6519.45</v>
      </c>
      <c r="L2647" s="76">
        <f t="shared" si="234"/>
        <v>0</v>
      </c>
      <c r="M2647" s="14" t="str">
        <f>IFERROR(IFERROR(INDEX(Reference!$C:$C,MATCH(VALUE(LEFT(B2647,(FIND("-",B2647,1)-1))),Reference!$B:$B,0)),INDEX(Reference!$C:$C,MATCH((LEFT(B2647,(FIND("-",B2647,1)-1))),Reference!$B:$B,0))),IFERROR(IF(FIND("-",B2647),"Asset Management",""),""))</f>
        <v>SBU/Safety</v>
      </c>
      <c r="N2647" s="14" t="str">
        <f>_xlfn.IFNA(INDEX(Reference!$M:$N,MATCH($C2647,Reference!$M:$M,0),2),"Exclude")</f>
        <v>Nonlabor</v>
      </c>
      <c r="O2647" s="14" t="e">
        <f>VLOOKUP(X2647,'Department Detail'!$A$2:$F$5229,5,FALSE)</f>
        <v>#N/A</v>
      </c>
    </row>
    <row r="2648" spans="2:15" x14ac:dyDescent="0.3">
      <c r="B2648" t="s">
        <v>1223</v>
      </c>
      <c r="C2648" t="s">
        <v>194</v>
      </c>
      <c r="D2648" s="193">
        <v>75</v>
      </c>
      <c r="F2648" s="76">
        <f>IF(AND(LEFT($C2648,4)&lt;&gt;"8310")*OR(_xlfn.IFNA(MATCH(LEFT($B2648,8),Reference!$E:$E,0),0),(_xlfn.IFNA(MATCH(MID($B2648,5,4),Reference!$E:$E,0),0))),$D2648,)</f>
        <v>0</v>
      </c>
      <c r="G2648" s="76">
        <f t="shared" si="230"/>
        <v>0</v>
      </c>
      <c r="H2648" s="76">
        <f t="shared" si="231"/>
        <v>0</v>
      </c>
      <c r="I2648" s="194">
        <f>IF(AND(F2648=0,G2648=0,H2648=0,_xlfn.IFNA(MATCH(LEFT($B2648,8),Reference!$G:$G,0),0)),0,
IF(AND(F2648=0,G2648=0,H2648=0,_xlfn.IFNA(MATCH(LEFT($B2648,8),Reference!$H:$H,0),0)),$D2648,
IF(AND(F2648=0,G2648=0,H2648=0,_xlfn.IFNA(MATCH(LEFT($C2648,4),Reference!$H:$H,0),0)),$D2648,
IF((AND(F2648=0,G2648=0,H2648=0,(_xlfn.IFNA(MATCH(LEFT($B2648,4),Reference!$H:$H,0),0)))),$D2648,
IF(AND(F2648=0,G2648=0,H2648=0,_xlfn.IFNA(MATCH(MID($B2648,5,4),Reference!$H:$H,0),0),LEFT($C2648,4)&lt;&gt;"8865"),$D2648,0)))))</f>
        <v>75</v>
      </c>
      <c r="J2648" s="76">
        <f t="shared" si="232"/>
        <v>0</v>
      </c>
      <c r="K2648" s="76">
        <f t="shared" si="233"/>
        <v>75</v>
      </c>
      <c r="L2648" s="76">
        <f t="shared" si="234"/>
        <v>0</v>
      </c>
      <c r="M2648" s="14" t="str">
        <f>IFERROR(IFERROR(INDEX(Reference!$C:$C,MATCH(VALUE(LEFT(B2648,(FIND("-",B2648,1)-1))),Reference!$B:$B,0)),INDEX(Reference!$C:$C,MATCH((LEFT(B2648,(FIND("-",B2648,1)-1))),Reference!$B:$B,0))),IFERROR(IF(FIND("-",B2648),"Asset Management",""),""))</f>
        <v>SBU/Safety</v>
      </c>
      <c r="N2648" s="14" t="str">
        <f>_xlfn.IFNA(INDEX(Reference!$M:$N,MATCH($C2648,Reference!$M:$M,0),2),"Exclude")</f>
        <v>Nonlabor</v>
      </c>
      <c r="O2648" s="14" t="e">
        <f>VLOOKUP(X2648,'Department Detail'!$A$2:$F$5229,5,FALSE)</f>
        <v>#N/A</v>
      </c>
    </row>
    <row r="2649" spans="2:15" x14ac:dyDescent="0.3">
      <c r="B2649" t="s">
        <v>1223</v>
      </c>
      <c r="C2649" t="s">
        <v>201</v>
      </c>
      <c r="D2649" s="193">
        <v>10063.220000000001</v>
      </c>
      <c r="F2649" s="76">
        <f>IF(AND(LEFT($C2649,4)&lt;&gt;"8310")*OR(_xlfn.IFNA(MATCH(LEFT($B2649,8),Reference!$E:$E,0),0),(_xlfn.IFNA(MATCH(MID($B2649,5,4),Reference!$E:$E,0),0))),$D2649,)</f>
        <v>0</v>
      </c>
      <c r="G2649" s="76">
        <f t="shared" si="230"/>
        <v>0</v>
      </c>
      <c r="H2649" s="76">
        <f t="shared" si="231"/>
        <v>0</v>
      </c>
      <c r="I2649" s="194">
        <f>IF(AND(F2649=0,G2649=0,H2649=0,_xlfn.IFNA(MATCH(LEFT($B2649,8),Reference!$G:$G,0),0)),0,
IF(AND(F2649=0,G2649=0,H2649=0,_xlfn.IFNA(MATCH(LEFT($B2649,8),Reference!$H:$H,0),0)),$D2649,
IF(AND(F2649=0,G2649=0,H2649=0,_xlfn.IFNA(MATCH(LEFT($C2649,4),Reference!$H:$H,0),0)),$D2649,
IF((AND(F2649=0,G2649=0,H2649=0,(_xlfn.IFNA(MATCH(LEFT($B2649,4),Reference!$H:$H,0),0)))),$D2649,
IF(AND(F2649=0,G2649=0,H2649=0,_xlfn.IFNA(MATCH(MID($B2649,5,4),Reference!$H:$H,0),0),LEFT($C2649,4)&lt;&gt;"8865"),$D2649,0)))))</f>
        <v>10063.220000000001</v>
      </c>
      <c r="J2649" s="76">
        <f t="shared" si="232"/>
        <v>0</v>
      </c>
      <c r="K2649" s="76">
        <f t="shared" si="233"/>
        <v>10063.220000000001</v>
      </c>
      <c r="L2649" s="76">
        <f t="shared" si="234"/>
        <v>0</v>
      </c>
      <c r="M2649" s="14" t="str">
        <f>IFERROR(IFERROR(INDEX(Reference!$C:$C,MATCH(VALUE(LEFT(B2649,(FIND("-",B2649,1)-1))),Reference!$B:$B,0)),INDEX(Reference!$C:$C,MATCH((LEFT(B2649,(FIND("-",B2649,1)-1))),Reference!$B:$B,0))),IFERROR(IF(FIND("-",B2649),"Asset Management",""),""))</f>
        <v>SBU/Safety</v>
      </c>
      <c r="N2649" s="14" t="str">
        <f>_xlfn.IFNA(INDEX(Reference!$M:$N,MATCH($C2649,Reference!$M:$M,0),2),"Exclude")</f>
        <v>Nonlabor</v>
      </c>
      <c r="O2649" s="14" t="e">
        <f>VLOOKUP(X2649,'Department Detail'!$A$2:$F$5229,5,FALSE)</f>
        <v>#N/A</v>
      </c>
    </row>
    <row r="2650" spans="2:15" x14ac:dyDescent="0.3">
      <c r="B2650" t="s">
        <v>1223</v>
      </c>
      <c r="C2650" t="s">
        <v>206</v>
      </c>
      <c r="D2650" s="193">
        <v>275.94</v>
      </c>
      <c r="F2650" s="76">
        <f>IF(AND(LEFT($C2650,4)&lt;&gt;"8310")*OR(_xlfn.IFNA(MATCH(LEFT($B2650,8),Reference!$E:$E,0),0),(_xlfn.IFNA(MATCH(MID($B2650,5,4),Reference!$E:$E,0),0))),$D2650,)</f>
        <v>0</v>
      </c>
      <c r="G2650" s="76">
        <f t="shared" si="230"/>
        <v>0</v>
      </c>
      <c r="H2650" s="76">
        <f t="shared" si="231"/>
        <v>0</v>
      </c>
      <c r="I2650" s="194">
        <f>IF(AND(F2650=0,G2650=0,H2650=0,_xlfn.IFNA(MATCH(LEFT($B2650,8),Reference!$G:$G,0),0)),0,
IF(AND(F2650=0,G2650=0,H2650=0,_xlfn.IFNA(MATCH(LEFT($B2650,8),Reference!$H:$H,0),0)),$D2650,
IF(AND(F2650=0,G2650=0,H2650=0,_xlfn.IFNA(MATCH(LEFT($C2650,4),Reference!$H:$H,0),0)),$D2650,
IF((AND(F2650=0,G2650=0,H2650=0,(_xlfn.IFNA(MATCH(LEFT($B2650,4),Reference!$H:$H,0),0)))),$D2650,
IF(AND(F2650=0,G2650=0,H2650=0,_xlfn.IFNA(MATCH(MID($B2650,5,4),Reference!$H:$H,0),0),LEFT($C2650,4)&lt;&gt;"8865"),$D2650,0)))))</f>
        <v>275.94</v>
      </c>
      <c r="J2650" s="76">
        <f t="shared" si="232"/>
        <v>0</v>
      </c>
      <c r="K2650" s="76">
        <f t="shared" si="233"/>
        <v>275.94</v>
      </c>
      <c r="L2650" s="76">
        <f t="shared" si="234"/>
        <v>0</v>
      </c>
      <c r="M2650" s="14" t="str">
        <f>IFERROR(IFERROR(INDEX(Reference!$C:$C,MATCH(VALUE(LEFT(B2650,(FIND("-",B2650,1)-1))),Reference!$B:$B,0)),INDEX(Reference!$C:$C,MATCH((LEFT(B2650,(FIND("-",B2650,1)-1))),Reference!$B:$B,0))),IFERROR(IF(FIND("-",B2650),"Asset Management",""),""))</f>
        <v>SBU/Safety</v>
      </c>
      <c r="N2650" s="14" t="str">
        <f>_xlfn.IFNA(INDEX(Reference!$M:$N,MATCH($C2650,Reference!$M:$M,0),2),"Exclude")</f>
        <v>Nonlabor</v>
      </c>
      <c r="O2650" s="14" t="e">
        <f>VLOOKUP(X2650,'Department Detail'!$A$2:$F$5229,5,FALSE)</f>
        <v>#N/A</v>
      </c>
    </row>
    <row r="2651" spans="2:15" x14ac:dyDescent="0.3">
      <c r="B2651" t="s">
        <v>1223</v>
      </c>
      <c r="C2651" t="s">
        <v>182</v>
      </c>
      <c r="D2651" s="193">
        <v>1291.57</v>
      </c>
      <c r="F2651" s="76">
        <f>IF(AND(LEFT($C2651,4)&lt;&gt;"8310")*OR(_xlfn.IFNA(MATCH(LEFT($B2651,8),Reference!$E:$E,0),0),(_xlfn.IFNA(MATCH(MID($B2651,5,4),Reference!$E:$E,0),0))),$D2651,)</f>
        <v>0</v>
      </c>
      <c r="G2651" s="76">
        <f t="shared" si="230"/>
        <v>0</v>
      </c>
      <c r="H2651" s="76">
        <f t="shared" si="231"/>
        <v>0</v>
      </c>
      <c r="I2651" s="194">
        <f>IF(AND(F2651=0,G2651=0,H2651=0,_xlfn.IFNA(MATCH(LEFT($B2651,8),Reference!$G:$G,0),0)),0,
IF(AND(F2651=0,G2651=0,H2651=0,_xlfn.IFNA(MATCH(LEFT($B2651,8),Reference!$H:$H,0),0)),$D2651,
IF(AND(F2651=0,G2651=0,H2651=0,_xlfn.IFNA(MATCH(LEFT($C2651,4),Reference!$H:$H,0),0)),$D2651,
IF((AND(F2651=0,G2651=0,H2651=0,(_xlfn.IFNA(MATCH(LEFT($B2651,4),Reference!$H:$H,0),0)))),$D2651,
IF(AND(F2651=0,G2651=0,H2651=0,_xlfn.IFNA(MATCH(MID($B2651,5,4),Reference!$H:$H,0),0),LEFT($C2651,4)&lt;&gt;"8865"),$D2651,0)))))</f>
        <v>1291.57</v>
      </c>
      <c r="J2651" s="76">
        <f t="shared" si="232"/>
        <v>0</v>
      </c>
      <c r="K2651" s="76">
        <f t="shared" si="233"/>
        <v>1291.57</v>
      </c>
      <c r="L2651" s="76">
        <f t="shared" si="234"/>
        <v>0</v>
      </c>
      <c r="M2651" s="14" t="str">
        <f>IFERROR(IFERROR(INDEX(Reference!$C:$C,MATCH(VALUE(LEFT(B2651,(FIND("-",B2651,1)-1))),Reference!$B:$B,0)),INDEX(Reference!$C:$C,MATCH((LEFT(B2651,(FIND("-",B2651,1)-1))),Reference!$B:$B,0))),IFERROR(IF(FIND("-",B2651),"Asset Management",""),""))</f>
        <v>SBU/Safety</v>
      </c>
      <c r="N2651" s="14" t="str">
        <f>_xlfn.IFNA(INDEX(Reference!$M:$N,MATCH($C2651,Reference!$M:$M,0),2),"Exclude")</f>
        <v>Nonlabor</v>
      </c>
      <c r="O2651" s="14" t="e">
        <f>VLOOKUP(X2651,'Department Detail'!$A$2:$F$5229,5,FALSE)</f>
        <v>#N/A</v>
      </c>
    </row>
    <row r="2652" spans="2:15" x14ac:dyDescent="0.3">
      <c r="B2652" t="s">
        <v>1223</v>
      </c>
      <c r="C2652" t="s">
        <v>258</v>
      </c>
      <c r="D2652" s="193">
        <v>722.04</v>
      </c>
      <c r="F2652" s="76">
        <f>IF(AND(LEFT($C2652,4)&lt;&gt;"8310")*OR(_xlfn.IFNA(MATCH(LEFT($B2652,8),Reference!$E:$E,0),0),(_xlfn.IFNA(MATCH(MID($B2652,5,4),Reference!$E:$E,0),0))),$D2652,)</f>
        <v>0</v>
      </c>
      <c r="G2652" s="76">
        <f t="shared" si="230"/>
        <v>0</v>
      </c>
      <c r="H2652" s="76">
        <f t="shared" si="231"/>
        <v>0</v>
      </c>
      <c r="I2652" s="194">
        <f>IF(AND(F2652=0,G2652=0,H2652=0,_xlfn.IFNA(MATCH(LEFT($B2652,8),Reference!$G:$G,0),0)),0,
IF(AND(F2652=0,G2652=0,H2652=0,_xlfn.IFNA(MATCH(LEFT($B2652,8),Reference!$H:$H,0),0)),$D2652,
IF(AND(F2652=0,G2652=0,H2652=0,_xlfn.IFNA(MATCH(LEFT($C2652,4),Reference!$H:$H,0),0)),$D2652,
IF((AND(F2652=0,G2652=0,H2652=0,(_xlfn.IFNA(MATCH(LEFT($B2652,4),Reference!$H:$H,0),0)))),$D2652,
IF(AND(F2652=0,G2652=0,H2652=0,_xlfn.IFNA(MATCH(MID($B2652,5,4),Reference!$H:$H,0),0),LEFT($C2652,4)&lt;&gt;"8865"),$D2652,0)))))</f>
        <v>722.04</v>
      </c>
      <c r="J2652" s="76">
        <f t="shared" si="232"/>
        <v>0</v>
      </c>
      <c r="K2652" s="76">
        <f t="shared" si="233"/>
        <v>722.04</v>
      </c>
      <c r="L2652" s="76">
        <f t="shared" si="234"/>
        <v>0</v>
      </c>
      <c r="M2652" s="14" t="str">
        <f>IFERROR(IFERROR(INDEX(Reference!$C:$C,MATCH(VALUE(LEFT(B2652,(FIND("-",B2652,1)-1))),Reference!$B:$B,0)),INDEX(Reference!$C:$C,MATCH((LEFT(B2652,(FIND("-",B2652,1)-1))),Reference!$B:$B,0))),IFERROR(IF(FIND("-",B2652),"Asset Management",""),""))</f>
        <v>SBU/Safety</v>
      </c>
      <c r="N2652" s="14" t="str">
        <f>_xlfn.IFNA(INDEX(Reference!$M:$N,MATCH($C2652,Reference!$M:$M,0),2),"Exclude")</f>
        <v>Nonlabor</v>
      </c>
      <c r="O2652" s="14" t="e">
        <f>VLOOKUP(X2652,'Department Detail'!$A$2:$F$5229,5,FALSE)</f>
        <v>#N/A</v>
      </c>
    </row>
    <row r="2653" spans="2:15" x14ac:dyDescent="0.3">
      <c r="B2653" t="s">
        <v>1224</v>
      </c>
      <c r="C2653" t="s">
        <v>206</v>
      </c>
      <c r="D2653" s="193">
        <v>48.6</v>
      </c>
      <c r="F2653" s="76">
        <f>IF(AND(LEFT($C2653,4)&lt;&gt;"8310")*OR(_xlfn.IFNA(MATCH(LEFT($B2653,8),Reference!$E:$E,0),0),(_xlfn.IFNA(MATCH(MID($B2653,5,4),Reference!$E:$E,0),0))),$D2653,)</f>
        <v>0</v>
      </c>
      <c r="G2653" s="76">
        <f t="shared" si="230"/>
        <v>0</v>
      </c>
      <c r="H2653" s="76">
        <f t="shared" si="231"/>
        <v>0</v>
      </c>
      <c r="I2653" s="194">
        <f>IF(AND(F2653=0,G2653=0,H2653=0,_xlfn.IFNA(MATCH(LEFT($B2653,8),Reference!$G:$G,0),0)),0,
IF(AND(F2653=0,G2653=0,H2653=0,_xlfn.IFNA(MATCH(LEFT($B2653,8),Reference!$H:$H,0),0)),$D2653,
IF(AND(F2653=0,G2653=0,H2653=0,_xlfn.IFNA(MATCH(LEFT($C2653,4),Reference!$H:$H,0),0)),$D2653,
IF((AND(F2653=0,G2653=0,H2653=0,(_xlfn.IFNA(MATCH(LEFT($B2653,4),Reference!$H:$H,0),0)))),$D2653,
IF(AND(F2653=0,G2653=0,H2653=0,_xlfn.IFNA(MATCH(MID($B2653,5,4),Reference!$H:$H,0),0),LEFT($C2653,4)&lt;&gt;"8865"),$D2653,0)))))</f>
        <v>48.6</v>
      </c>
      <c r="J2653" s="76">
        <f t="shared" si="232"/>
        <v>0</v>
      </c>
      <c r="K2653" s="76">
        <f t="shared" si="233"/>
        <v>48.6</v>
      </c>
      <c r="L2653" s="76">
        <f t="shared" si="234"/>
        <v>0</v>
      </c>
      <c r="M2653" s="14" t="str">
        <f>IFERROR(IFERROR(INDEX(Reference!$C:$C,MATCH(VALUE(LEFT(B2653,(FIND("-",B2653,1)-1))),Reference!$B:$B,0)),INDEX(Reference!$C:$C,MATCH((LEFT(B2653,(FIND("-",B2653,1)-1))),Reference!$B:$B,0))),IFERROR(IF(FIND("-",B2653),"Asset Management",""),""))</f>
        <v>SBU/Safety</v>
      </c>
      <c r="N2653" s="14" t="str">
        <f>_xlfn.IFNA(INDEX(Reference!$M:$N,MATCH($C2653,Reference!$M:$M,0),2),"Exclude")</f>
        <v>Nonlabor</v>
      </c>
      <c r="O2653" s="14" t="e">
        <f>VLOOKUP(X2653,'Department Detail'!$A$2:$F$5229,5,FALSE)</f>
        <v>#N/A</v>
      </c>
    </row>
    <row r="2654" spans="2:15" x14ac:dyDescent="0.3">
      <c r="B2654" t="s">
        <v>1224</v>
      </c>
      <c r="C2654" t="s">
        <v>182</v>
      </c>
      <c r="D2654" s="193">
        <v>405.12</v>
      </c>
      <c r="F2654" s="76">
        <f>IF(AND(LEFT($C2654,4)&lt;&gt;"8310")*OR(_xlfn.IFNA(MATCH(LEFT($B2654,8),Reference!$E:$E,0),0),(_xlfn.IFNA(MATCH(MID($B2654,5,4),Reference!$E:$E,0),0))),$D2654,)</f>
        <v>0</v>
      </c>
      <c r="G2654" s="76">
        <f t="shared" si="230"/>
        <v>0</v>
      </c>
      <c r="H2654" s="76">
        <f t="shared" si="231"/>
        <v>0</v>
      </c>
      <c r="I2654" s="194">
        <f>IF(AND(F2654=0,G2654=0,H2654=0,_xlfn.IFNA(MATCH(LEFT($B2654,8),Reference!$G:$G,0),0)),0,
IF(AND(F2654=0,G2654=0,H2654=0,_xlfn.IFNA(MATCH(LEFT($B2654,8),Reference!$H:$H,0),0)),$D2654,
IF(AND(F2654=0,G2654=0,H2654=0,_xlfn.IFNA(MATCH(LEFT($C2654,4),Reference!$H:$H,0),0)),$D2654,
IF((AND(F2654=0,G2654=0,H2654=0,(_xlfn.IFNA(MATCH(LEFT($B2654,4),Reference!$H:$H,0),0)))),$D2654,
IF(AND(F2654=0,G2654=0,H2654=0,_xlfn.IFNA(MATCH(MID($B2654,5,4),Reference!$H:$H,0),0),LEFT($C2654,4)&lt;&gt;"8865"),$D2654,0)))))</f>
        <v>405.12</v>
      </c>
      <c r="J2654" s="76">
        <f t="shared" si="232"/>
        <v>0</v>
      </c>
      <c r="K2654" s="76">
        <f t="shared" si="233"/>
        <v>405.12</v>
      </c>
      <c r="L2654" s="76">
        <f t="shared" si="234"/>
        <v>0</v>
      </c>
      <c r="M2654" s="14" t="str">
        <f>IFERROR(IFERROR(INDEX(Reference!$C:$C,MATCH(VALUE(LEFT(B2654,(FIND("-",B2654,1)-1))),Reference!$B:$B,0)),INDEX(Reference!$C:$C,MATCH((LEFT(B2654,(FIND("-",B2654,1)-1))),Reference!$B:$B,0))),IFERROR(IF(FIND("-",B2654),"Asset Management",""),""))</f>
        <v>SBU/Safety</v>
      </c>
      <c r="N2654" s="14" t="str">
        <f>_xlfn.IFNA(INDEX(Reference!$M:$N,MATCH($C2654,Reference!$M:$M,0),2),"Exclude")</f>
        <v>Nonlabor</v>
      </c>
      <c r="O2654" s="14" t="e">
        <f>VLOOKUP(X2654,'Department Detail'!$A$2:$F$5229,5,FALSE)</f>
        <v>#N/A</v>
      </c>
    </row>
    <row r="2655" spans="2:15" x14ac:dyDescent="0.3">
      <c r="B2655" t="s">
        <v>1225</v>
      </c>
      <c r="C2655" t="s">
        <v>185</v>
      </c>
      <c r="D2655" s="193">
        <v>2999.98</v>
      </c>
      <c r="F2655" s="76">
        <f>IF(AND(LEFT($C2655,4)&lt;&gt;"8310")*OR(_xlfn.IFNA(MATCH(LEFT($B2655,8),Reference!$E:$E,0),0),(_xlfn.IFNA(MATCH(MID($B2655,5,4),Reference!$E:$E,0),0))),$D2655,)</f>
        <v>0</v>
      </c>
      <c r="G2655" s="76">
        <f t="shared" si="230"/>
        <v>0</v>
      </c>
      <c r="H2655" s="76">
        <f t="shared" si="231"/>
        <v>0</v>
      </c>
      <c r="I2655" s="194">
        <f>IF(AND(F2655=0,G2655=0,H2655=0,_xlfn.IFNA(MATCH(LEFT($B2655,8),Reference!$G:$G,0),0)),0,
IF(AND(F2655=0,G2655=0,H2655=0,_xlfn.IFNA(MATCH(LEFT($B2655,8),Reference!$H:$H,0),0)),$D2655,
IF(AND(F2655=0,G2655=0,H2655=0,_xlfn.IFNA(MATCH(LEFT($C2655,4),Reference!$H:$H,0),0)),$D2655,
IF((AND(F2655=0,G2655=0,H2655=0,(_xlfn.IFNA(MATCH(LEFT($B2655,4),Reference!$H:$H,0),0)))),$D2655,
IF(AND(F2655=0,G2655=0,H2655=0,_xlfn.IFNA(MATCH(MID($B2655,5,4),Reference!$H:$H,0),0),LEFT($C2655,4)&lt;&gt;"8865"),$D2655,0)))))</f>
        <v>2999.98</v>
      </c>
      <c r="J2655" s="76">
        <f t="shared" si="232"/>
        <v>0</v>
      </c>
      <c r="K2655" s="76">
        <f t="shared" si="233"/>
        <v>2999.98</v>
      </c>
      <c r="L2655" s="76">
        <f t="shared" si="234"/>
        <v>0</v>
      </c>
      <c r="M2655" s="14" t="str">
        <f>IFERROR(IFERROR(INDEX(Reference!$C:$C,MATCH(VALUE(LEFT(B2655,(FIND("-",B2655,1)-1))),Reference!$B:$B,0)),INDEX(Reference!$C:$C,MATCH((LEFT(B2655,(FIND("-",B2655,1)-1))),Reference!$B:$B,0))),IFERROR(IF(FIND("-",B2655),"Asset Management",""),""))</f>
        <v>SBU/Safety</v>
      </c>
      <c r="N2655" s="14" t="str">
        <f>_xlfn.IFNA(INDEX(Reference!$M:$N,MATCH($C2655,Reference!$M:$M,0),2),"Exclude")</f>
        <v>NonUnion Labor</v>
      </c>
      <c r="O2655" s="14" t="e">
        <f>VLOOKUP(X2655,'Department Detail'!$A$2:$F$5229,5,FALSE)</f>
        <v>#N/A</v>
      </c>
    </row>
    <row r="2656" spans="2:15" x14ac:dyDescent="0.3">
      <c r="B2656" t="s">
        <v>1225</v>
      </c>
      <c r="C2656" t="s">
        <v>186</v>
      </c>
      <c r="D2656" s="193">
        <v>372</v>
      </c>
      <c r="F2656" s="76">
        <f>IF(AND(LEFT($C2656,4)&lt;&gt;"8310")*OR(_xlfn.IFNA(MATCH(LEFT($B2656,8),Reference!$E:$E,0),0),(_xlfn.IFNA(MATCH(MID($B2656,5,4),Reference!$E:$E,0),0))),$D2656,)</f>
        <v>0</v>
      </c>
      <c r="G2656" s="76">
        <f t="shared" si="230"/>
        <v>0</v>
      </c>
      <c r="H2656" s="76">
        <f t="shared" si="231"/>
        <v>0</v>
      </c>
      <c r="I2656" s="194">
        <f>IF(AND(F2656=0,G2656=0,H2656=0,_xlfn.IFNA(MATCH(LEFT($B2656,8),Reference!$G:$G,0),0)),0,
IF(AND(F2656=0,G2656=0,H2656=0,_xlfn.IFNA(MATCH(LEFT($B2656,8),Reference!$H:$H,0),0)),$D2656,
IF(AND(F2656=0,G2656=0,H2656=0,_xlfn.IFNA(MATCH(LEFT($C2656,4),Reference!$H:$H,0),0)),$D2656,
IF((AND(F2656=0,G2656=0,H2656=0,(_xlfn.IFNA(MATCH(LEFT($B2656,4),Reference!$H:$H,0),0)))),$D2656,
IF(AND(F2656=0,G2656=0,H2656=0,_xlfn.IFNA(MATCH(MID($B2656,5,4),Reference!$H:$H,0),0),LEFT($C2656,4)&lt;&gt;"8865"),$D2656,0)))))</f>
        <v>372</v>
      </c>
      <c r="J2656" s="76">
        <f t="shared" si="232"/>
        <v>0</v>
      </c>
      <c r="K2656" s="76">
        <f t="shared" si="233"/>
        <v>372</v>
      </c>
      <c r="L2656" s="76">
        <f t="shared" si="234"/>
        <v>0</v>
      </c>
      <c r="M2656" s="14" t="str">
        <f>IFERROR(IFERROR(INDEX(Reference!$C:$C,MATCH(VALUE(LEFT(B2656,(FIND("-",B2656,1)-1))),Reference!$B:$B,0)),INDEX(Reference!$C:$C,MATCH((LEFT(B2656,(FIND("-",B2656,1)-1))),Reference!$B:$B,0))),IFERROR(IF(FIND("-",B2656),"Asset Management",""),""))</f>
        <v>SBU/Safety</v>
      </c>
      <c r="N2656" s="14" t="str">
        <f>_xlfn.IFNA(INDEX(Reference!$M:$N,MATCH($C2656,Reference!$M:$M,0),2),"Exclude")</f>
        <v>Union Labor</v>
      </c>
      <c r="O2656" s="14" t="e">
        <f>VLOOKUP(X2656,'Department Detail'!$A$2:$F$5229,5,FALSE)</f>
        <v>#N/A</v>
      </c>
    </row>
    <row r="2657" spans="2:15" x14ac:dyDescent="0.3">
      <c r="B2657" t="s">
        <v>1225</v>
      </c>
      <c r="C2657" t="s">
        <v>201</v>
      </c>
      <c r="D2657" s="193">
        <v>1246.2</v>
      </c>
      <c r="F2657" s="76">
        <f>IF(AND(LEFT($C2657,4)&lt;&gt;"8310")*OR(_xlfn.IFNA(MATCH(LEFT($B2657,8),Reference!$E:$E,0),0),(_xlfn.IFNA(MATCH(MID($B2657,5,4),Reference!$E:$E,0),0))),$D2657,)</f>
        <v>0</v>
      </c>
      <c r="G2657" s="76">
        <f t="shared" si="230"/>
        <v>0</v>
      </c>
      <c r="H2657" s="76">
        <f t="shared" si="231"/>
        <v>0</v>
      </c>
      <c r="I2657" s="194">
        <f>IF(AND(F2657=0,G2657=0,H2657=0,_xlfn.IFNA(MATCH(LEFT($B2657,8),Reference!$G:$G,0),0)),0,
IF(AND(F2657=0,G2657=0,H2657=0,_xlfn.IFNA(MATCH(LEFT($B2657,8),Reference!$H:$H,0),0)),$D2657,
IF(AND(F2657=0,G2657=0,H2657=0,_xlfn.IFNA(MATCH(LEFT($C2657,4),Reference!$H:$H,0),0)),$D2657,
IF((AND(F2657=0,G2657=0,H2657=0,(_xlfn.IFNA(MATCH(LEFT($B2657,4),Reference!$H:$H,0),0)))),$D2657,
IF(AND(F2657=0,G2657=0,H2657=0,_xlfn.IFNA(MATCH(MID($B2657,5,4),Reference!$H:$H,0),0),LEFT($C2657,4)&lt;&gt;"8865"),$D2657,0)))))</f>
        <v>1246.2</v>
      </c>
      <c r="J2657" s="76">
        <f t="shared" si="232"/>
        <v>0</v>
      </c>
      <c r="K2657" s="76">
        <f t="shared" si="233"/>
        <v>1246.2</v>
      </c>
      <c r="L2657" s="76">
        <f t="shared" si="234"/>
        <v>0</v>
      </c>
      <c r="M2657" s="14" t="str">
        <f>IFERROR(IFERROR(INDEX(Reference!$C:$C,MATCH(VALUE(LEFT(B2657,(FIND("-",B2657,1)-1))),Reference!$B:$B,0)),INDEX(Reference!$C:$C,MATCH((LEFT(B2657,(FIND("-",B2657,1)-1))),Reference!$B:$B,0))),IFERROR(IF(FIND("-",B2657),"Asset Management",""),""))</f>
        <v>SBU/Safety</v>
      </c>
      <c r="N2657" s="14" t="str">
        <f>_xlfn.IFNA(INDEX(Reference!$M:$N,MATCH($C2657,Reference!$M:$M,0),2),"Exclude")</f>
        <v>Nonlabor</v>
      </c>
      <c r="O2657" s="14" t="e">
        <f>VLOOKUP(X2657,'Department Detail'!$A$2:$F$5229,5,FALSE)</f>
        <v>#N/A</v>
      </c>
    </row>
    <row r="2658" spans="2:15" x14ac:dyDescent="0.3">
      <c r="B2658" t="s">
        <v>1225</v>
      </c>
      <c r="C2658" t="s">
        <v>202</v>
      </c>
      <c r="D2658" s="193">
        <v>5195.4500000000007</v>
      </c>
      <c r="F2658" s="76">
        <f>IF(AND(LEFT($C2658,4)&lt;&gt;"8310")*OR(_xlfn.IFNA(MATCH(LEFT($B2658,8),Reference!$E:$E,0),0),(_xlfn.IFNA(MATCH(MID($B2658,5,4),Reference!$E:$E,0),0))),$D2658,)</f>
        <v>0</v>
      </c>
      <c r="G2658" s="76">
        <f t="shared" si="230"/>
        <v>0</v>
      </c>
      <c r="H2658" s="76">
        <f t="shared" si="231"/>
        <v>0</v>
      </c>
      <c r="I2658" s="194">
        <f>IF(AND(F2658=0,G2658=0,H2658=0,_xlfn.IFNA(MATCH(LEFT($B2658,8),Reference!$G:$G,0),0)),0,
IF(AND(F2658=0,G2658=0,H2658=0,_xlfn.IFNA(MATCH(LEFT($B2658,8),Reference!$H:$H,0),0)),$D2658,
IF(AND(F2658=0,G2658=0,H2658=0,_xlfn.IFNA(MATCH(LEFT($C2658,4),Reference!$H:$H,0),0)),$D2658,
IF((AND(F2658=0,G2658=0,H2658=0,(_xlfn.IFNA(MATCH(LEFT($B2658,4),Reference!$H:$H,0),0)))),$D2658,
IF(AND(F2658=0,G2658=0,H2658=0,_xlfn.IFNA(MATCH(MID($B2658,5,4),Reference!$H:$H,0),0),LEFT($C2658,4)&lt;&gt;"8865"),$D2658,0)))))</f>
        <v>5195.4500000000007</v>
      </c>
      <c r="J2658" s="76">
        <f t="shared" si="232"/>
        <v>0</v>
      </c>
      <c r="K2658" s="76">
        <f t="shared" si="233"/>
        <v>5195.4500000000007</v>
      </c>
      <c r="L2658" s="76">
        <f t="shared" si="234"/>
        <v>0</v>
      </c>
      <c r="M2658" s="14" t="str">
        <f>IFERROR(IFERROR(INDEX(Reference!$C:$C,MATCH(VALUE(LEFT(B2658,(FIND("-",B2658,1)-1))),Reference!$B:$B,0)),INDEX(Reference!$C:$C,MATCH((LEFT(B2658,(FIND("-",B2658,1)-1))),Reference!$B:$B,0))),IFERROR(IF(FIND("-",B2658),"Asset Management",""),""))</f>
        <v>SBU/Safety</v>
      </c>
      <c r="N2658" s="14" t="str">
        <f>_xlfn.IFNA(INDEX(Reference!$M:$N,MATCH($C2658,Reference!$M:$M,0),2),"Exclude")</f>
        <v>Nonlabor</v>
      </c>
      <c r="O2658" s="14" t="e">
        <f>VLOOKUP(X2658,'Department Detail'!$A$2:$F$5229,5,FALSE)</f>
        <v>#N/A</v>
      </c>
    </row>
    <row r="2659" spans="2:15" x14ac:dyDescent="0.3">
      <c r="B2659" t="s">
        <v>1225</v>
      </c>
      <c r="C2659" t="s">
        <v>206</v>
      </c>
      <c r="D2659" s="193">
        <v>1418.9</v>
      </c>
      <c r="F2659" s="76">
        <f>IF(AND(LEFT($C2659,4)&lt;&gt;"8310")*OR(_xlfn.IFNA(MATCH(LEFT($B2659,8),Reference!$E:$E,0),0),(_xlfn.IFNA(MATCH(MID($B2659,5,4),Reference!$E:$E,0),0))),$D2659,)</f>
        <v>0</v>
      </c>
      <c r="G2659" s="76">
        <f t="shared" si="230"/>
        <v>0</v>
      </c>
      <c r="H2659" s="76">
        <f t="shared" si="231"/>
        <v>0</v>
      </c>
      <c r="I2659" s="194">
        <f>IF(AND(F2659=0,G2659=0,H2659=0,_xlfn.IFNA(MATCH(LEFT($B2659,8),Reference!$G:$G,0),0)),0,
IF(AND(F2659=0,G2659=0,H2659=0,_xlfn.IFNA(MATCH(LEFT($B2659,8),Reference!$H:$H,0),0)),$D2659,
IF(AND(F2659=0,G2659=0,H2659=0,_xlfn.IFNA(MATCH(LEFT($C2659,4),Reference!$H:$H,0),0)),$D2659,
IF((AND(F2659=0,G2659=0,H2659=0,(_xlfn.IFNA(MATCH(LEFT($B2659,4),Reference!$H:$H,0),0)))),$D2659,
IF(AND(F2659=0,G2659=0,H2659=0,_xlfn.IFNA(MATCH(MID($B2659,5,4),Reference!$H:$H,0),0),LEFT($C2659,4)&lt;&gt;"8865"),$D2659,0)))))</f>
        <v>1418.9</v>
      </c>
      <c r="J2659" s="76">
        <f t="shared" si="232"/>
        <v>0</v>
      </c>
      <c r="K2659" s="76">
        <f t="shared" si="233"/>
        <v>1418.9</v>
      </c>
      <c r="L2659" s="76">
        <f t="shared" si="234"/>
        <v>0</v>
      </c>
      <c r="M2659" s="14" t="str">
        <f>IFERROR(IFERROR(INDEX(Reference!$C:$C,MATCH(VALUE(LEFT(B2659,(FIND("-",B2659,1)-1))),Reference!$B:$B,0)),INDEX(Reference!$C:$C,MATCH((LEFT(B2659,(FIND("-",B2659,1)-1))),Reference!$B:$B,0))),IFERROR(IF(FIND("-",B2659),"Asset Management",""),""))</f>
        <v>SBU/Safety</v>
      </c>
      <c r="N2659" s="14" t="str">
        <f>_xlfn.IFNA(INDEX(Reference!$M:$N,MATCH($C2659,Reference!$M:$M,0),2),"Exclude")</f>
        <v>Nonlabor</v>
      </c>
      <c r="O2659" s="14" t="e">
        <f>VLOOKUP(X2659,'Department Detail'!$A$2:$F$5229,5,FALSE)</f>
        <v>#N/A</v>
      </c>
    </row>
    <row r="2660" spans="2:15" x14ac:dyDescent="0.3">
      <c r="B2660" t="s">
        <v>1225</v>
      </c>
      <c r="C2660" t="s">
        <v>208</v>
      </c>
      <c r="D2660" s="193">
        <v>42450.649999999994</v>
      </c>
      <c r="F2660" s="76">
        <f>IF(AND(LEFT($C2660,4)&lt;&gt;"8310")*OR(_xlfn.IFNA(MATCH(LEFT($B2660,8),Reference!$E:$E,0),0),(_xlfn.IFNA(MATCH(MID($B2660,5,4),Reference!$E:$E,0),0))),$D2660,)</f>
        <v>0</v>
      </c>
      <c r="G2660" s="76">
        <f t="shared" si="230"/>
        <v>0</v>
      </c>
      <c r="H2660" s="76">
        <f t="shared" si="231"/>
        <v>0</v>
      </c>
      <c r="I2660" s="194">
        <f>IF(AND(F2660=0,G2660=0,H2660=0,_xlfn.IFNA(MATCH(LEFT($B2660,8),Reference!$G:$G,0),0)),0,
IF(AND(F2660=0,G2660=0,H2660=0,_xlfn.IFNA(MATCH(LEFT($B2660,8),Reference!$H:$H,0),0)),$D2660,
IF(AND(F2660=0,G2660=0,H2660=0,_xlfn.IFNA(MATCH(LEFT($C2660,4),Reference!$H:$H,0),0)),$D2660,
IF((AND(F2660=0,G2660=0,H2660=0,(_xlfn.IFNA(MATCH(LEFT($B2660,4),Reference!$H:$H,0),0)))),$D2660,
IF(AND(F2660=0,G2660=0,H2660=0,_xlfn.IFNA(MATCH(MID($B2660,5,4),Reference!$H:$H,0),0),LEFT($C2660,4)&lt;&gt;"8865"),$D2660,0)))))</f>
        <v>42450.649999999994</v>
      </c>
      <c r="J2660" s="76">
        <f t="shared" si="232"/>
        <v>0</v>
      </c>
      <c r="K2660" s="76">
        <f t="shared" si="233"/>
        <v>42450.649999999994</v>
      </c>
      <c r="L2660" s="76">
        <f t="shared" si="234"/>
        <v>0</v>
      </c>
      <c r="M2660" s="14" t="str">
        <f>IFERROR(IFERROR(INDEX(Reference!$C:$C,MATCH(VALUE(LEFT(B2660,(FIND("-",B2660,1)-1))),Reference!$B:$B,0)),INDEX(Reference!$C:$C,MATCH((LEFT(B2660,(FIND("-",B2660,1)-1))),Reference!$B:$B,0))),IFERROR(IF(FIND("-",B2660),"Asset Management",""),""))</f>
        <v>SBU/Safety</v>
      </c>
      <c r="N2660" s="14" t="str">
        <f>_xlfn.IFNA(INDEX(Reference!$M:$N,MATCH($C2660,Reference!$M:$M,0),2),"Exclude")</f>
        <v>Inventory</v>
      </c>
      <c r="O2660" s="14" t="e">
        <f>VLOOKUP(X2660,'Department Detail'!$A$2:$F$5229,5,FALSE)</f>
        <v>#N/A</v>
      </c>
    </row>
    <row r="2661" spans="2:15" x14ac:dyDescent="0.3">
      <c r="B2661" t="s">
        <v>1225</v>
      </c>
      <c r="C2661" t="s">
        <v>182</v>
      </c>
      <c r="D2661" s="193">
        <v>1439.15</v>
      </c>
      <c r="F2661" s="76">
        <f>IF(AND(LEFT($C2661,4)&lt;&gt;"8310")*OR(_xlfn.IFNA(MATCH(LEFT($B2661,8),Reference!$E:$E,0),0),(_xlfn.IFNA(MATCH(MID($B2661,5,4),Reference!$E:$E,0),0))),$D2661,)</f>
        <v>0</v>
      </c>
      <c r="G2661" s="76">
        <f t="shared" si="230"/>
        <v>0</v>
      </c>
      <c r="H2661" s="76">
        <f t="shared" si="231"/>
        <v>0</v>
      </c>
      <c r="I2661" s="194">
        <f>IF(AND(F2661=0,G2661=0,H2661=0,_xlfn.IFNA(MATCH(LEFT($B2661,8),Reference!$G:$G,0),0)),0,
IF(AND(F2661=0,G2661=0,H2661=0,_xlfn.IFNA(MATCH(LEFT($B2661,8),Reference!$H:$H,0),0)),$D2661,
IF(AND(F2661=0,G2661=0,H2661=0,_xlfn.IFNA(MATCH(LEFT($C2661,4),Reference!$H:$H,0),0)),$D2661,
IF((AND(F2661=0,G2661=0,H2661=0,(_xlfn.IFNA(MATCH(LEFT($B2661,4),Reference!$H:$H,0),0)))),$D2661,
IF(AND(F2661=0,G2661=0,H2661=0,_xlfn.IFNA(MATCH(MID($B2661,5,4),Reference!$H:$H,0),0),LEFT($C2661,4)&lt;&gt;"8865"),$D2661,0)))))</f>
        <v>1439.15</v>
      </c>
      <c r="J2661" s="76">
        <f t="shared" si="232"/>
        <v>0</v>
      </c>
      <c r="K2661" s="76">
        <f t="shared" si="233"/>
        <v>1439.15</v>
      </c>
      <c r="L2661" s="76">
        <f t="shared" si="234"/>
        <v>0</v>
      </c>
      <c r="M2661" s="14" t="str">
        <f>IFERROR(IFERROR(INDEX(Reference!$C:$C,MATCH(VALUE(LEFT(B2661,(FIND("-",B2661,1)-1))),Reference!$B:$B,0)),INDEX(Reference!$C:$C,MATCH((LEFT(B2661,(FIND("-",B2661,1)-1))),Reference!$B:$B,0))),IFERROR(IF(FIND("-",B2661),"Asset Management",""),""))</f>
        <v>SBU/Safety</v>
      </c>
      <c r="N2661" s="14" t="str">
        <f>_xlfn.IFNA(INDEX(Reference!$M:$N,MATCH($C2661,Reference!$M:$M,0),2),"Exclude")</f>
        <v>Nonlabor</v>
      </c>
      <c r="O2661" s="14" t="e">
        <f>VLOOKUP(X2661,'Department Detail'!$A$2:$F$5229,5,FALSE)</f>
        <v>#N/A</v>
      </c>
    </row>
    <row r="2662" spans="2:15" x14ac:dyDescent="0.3">
      <c r="B2662" t="s">
        <v>1225</v>
      </c>
      <c r="C2662" t="s">
        <v>211</v>
      </c>
      <c r="D2662" s="193">
        <v>-42196.68</v>
      </c>
      <c r="F2662" s="76">
        <f>IF(AND(LEFT($C2662,4)&lt;&gt;"8310")*OR(_xlfn.IFNA(MATCH(LEFT($B2662,8),Reference!$E:$E,0),0),(_xlfn.IFNA(MATCH(MID($B2662,5,4),Reference!$E:$E,0),0))),$D2662,)</f>
        <v>0</v>
      </c>
      <c r="G2662" s="76">
        <f t="shared" si="230"/>
        <v>0</v>
      </c>
      <c r="H2662" s="76">
        <f t="shared" si="231"/>
        <v>0</v>
      </c>
      <c r="I2662" s="194">
        <f>IF(AND(F2662=0,G2662=0,H2662=0,_xlfn.IFNA(MATCH(LEFT($B2662,8),Reference!$G:$G,0),0)),0,
IF(AND(F2662=0,G2662=0,H2662=0,_xlfn.IFNA(MATCH(LEFT($B2662,8),Reference!$H:$H,0),0)),$D2662,
IF(AND(F2662=0,G2662=0,H2662=0,_xlfn.IFNA(MATCH(LEFT($C2662,4),Reference!$H:$H,0),0)),$D2662,
IF((AND(F2662=0,G2662=0,H2662=0,(_xlfn.IFNA(MATCH(LEFT($B2662,4),Reference!$H:$H,0),0)))),$D2662,
IF(AND(F2662=0,G2662=0,H2662=0,_xlfn.IFNA(MATCH(MID($B2662,5,4),Reference!$H:$H,0),0),LEFT($C2662,4)&lt;&gt;"8865"),$D2662,0)))))</f>
        <v>-42196.68</v>
      </c>
      <c r="J2662" s="76">
        <f t="shared" si="232"/>
        <v>0</v>
      </c>
      <c r="K2662" s="76">
        <f t="shared" si="233"/>
        <v>-42196.68</v>
      </c>
      <c r="L2662" s="76">
        <f t="shared" si="234"/>
        <v>0</v>
      </c>
      <c r="M2662" s="14" t="str">
        <f>IFERROR(IFERROR(INDEX(Reference!$C:$C,MATCH(VALUE(LEFT(B2662,(FIND("-",B2662,1)-1))),Reference!$B:$B,0)),INDEX(Reference!$C:$C,MATCH((LEFT(B2662,(FIND("-",B2662,1)-1))),Reference!$B:$B,0))),IFERROR(IF(FIND("-",B2662),"Asset Management",""),""))</f>
        <v>SBU/Safety</v>
      </c>
      <c r="N2662" s="14" t="str">
        <f>_xlfn.IFNA(INDEX(Reference!$M:$N,MATCH($C2662,Reference!$M:$M,0),2),"Exclude")</f>
        <v>Inventory</v>
      </c>
      <c r="O2662" s="14" t="e">
        <f>VLOOKUP(X2662,'Department Detail'!$A$2:$F$5229,5,FALSE)</f>
        <v>#N/A</v>
      </c>
    </row>
    <row r="2663" spans="2:15" x14ac:dyDescent="0.3">
      <c r="B2663" t="s">
        <v>1225</v>
      </c>
      <c r="C2663" t="s">
        <v>191</v>
      </c>
      <c r="D2663" s="193">
        <v>472.65</v>
      </c>
      <c r="F2663" s="76">
        <f>IF(AND(LEFT($C2663,4)&lt;&gt;"8310")*OR(_xlfn.IFNA(MATCH(LEFT($B2663,8),Reference!$E:$E,0),0),(_xlfn.IFNA(MATCH(MID($B2663,5,4),Reference!$E:$E,0),0))),$D2663,)</f>
        <v>0</v>
      </c>
      <c r="G2663" s="76">
        <f t="shared" ref="G2663:G2726" si="235">IF(AND(ISNUMBER(SEARCH("5024*",B2663)),(F2663=0)),D2663,)</f>
        <v>0</v>
      </c>
      <c r="H2663" s="76">
        <f t="shared" ref="H2663:H2726" si="236">IF(AND(ISNUMBER(SEARCH("5025*",B2663)),(F2663=0)),D2663,)</f>
        <v>0</v>
      </c>
      <c r="I2663" s="194">
        <f>IF(AND(F2663=0,G2663=0,H2663=0,_xlfn.IFNA(MATCH(LEFT($B2663,8),Reference!$G:$G,0),0)),0,
IF(AND(F2663=0,G2663=0,H2663=0,_xlfn.IFNA(MATCH(LEFT($B2663,8),Reference!$H:$H,0),0)),$D2663,
IF(AND(F2663=0,G2663=0,H2663=0,_xlfn.IFNA(MATCH(LEFT($C2663,4),Reference!$H:$H,0),0)),$D2663,
IF((AND(F2663=0,G2663=0,H2663=0,(_xlfn.IFNA(MATCH(LEFT($B2663,4),Reference!$H:$H,0),0)))),$D2663,
IF(AND(F2663=0,G2663=0,H2663=0,_xlfn.IFNA(MATCH(MID($B2663,5,4),Reference!$H:$H,0),0),LEFT($C2663,4)&lt;&gt;"8865"),$D2663,0)))))</f>
        <v>472.65</v>
      </c>
      <c r="J2663" s="76">
        <f t="shared" ref="J2663:J2726" si="237">IF(AND(F2663=0,G2663=0,H2663=0,I2663=0),D2663,)</f>
        <v>0</v>
      </c>
      <c r="K2663" s="76">
        <f t="shared" ref="K2663:K2726" si="238">SUM(F2663:J2663)</f>
        <v>472.65</v>
      </c>
      <c r="L2663" s="76">
        <f t="shared" ref="L2663:L2726" si="239">K2663-D2663</f>
        <v>0</v>
      </c>
      <c r="M2663" s="14" t="str">
        <f>IFERROR(IFERROR(INDEX(Reference!$C:$C,MATCH(VALUE(LEFT(B2663,(FIND("-",B2663,1)-1))),Reference!$B:$B,0)),INDEX(Reference!$C:$C,MATCH((LEFT(B2663,(FIND("-",B2663,1)-1))),Reference!$B:$B,0))),IFERROR(IF(FIND("-",B2663),"Asset Management",""),""))</f>
        <v>SBU/Safety</v>
      </c>
      <c r="N2663" s="14" t="str">
        <f>_xlfn.IFNA(INDEX(Reference!$M:$N,MATCH($C2663,Reference!$M:$M,0),2),"Exclude")</f>
        <v>Union Labor</v>
      </c>
      <c r="O2663" s="14" t="e">
        <f>VLOOKUP(X2663,'Department Detail'!$A$2:$F$5229,5,FALSE)</f>
        <v>#N/A</v>
      </c>
    </row>
    <row r="2664" spans="2:15" x14ac:dyDescent="0.3">
      <c r="B2664" t="s">
        <v>1226</v>
      </c>
      <c r="C2664" t="s">
        <v>208</v>
      </c>
      <c r="D2664" s="193">
        <v>1753.91</v>
      </c>
      <c r="F2664" s="76">
        <f>IF(AND(LEFT($C2664,4)&lt;&gt;"8310")*OR(_xlfn.IFNA(MATCH(LEFT($B2664,8),Reference!$E:$E,0),0),(_xlfn.IFNA(MATCH(MID($B2664,5,4),Reference!$E:$E,0),0))),$D2664,)</f>
        <v>0</v>
      </c>
      <c r="G2664" s="76">
        <f t="shared" si="235"/>
        <v>0</v>
      </c>
      <c r="H2664" s="76">
        <f t="shared" si="236"/>
        <v>0</v>
      </c>
      <c r="I2664" s="194">
        <f>IF(AND(F2664=0,G2664=0,H2664=0,_xlfn.IFNA(MATCH(LEFT($B2664,8),Reference!$G:$G,0),0)),0,
IF(AND(F2664=0,G2664=0,H2664=0,_xlfn.IFNA(MATCH(LEFT($B2664,8),Reference!$H:$H,0),0)),$D2664,
IF(AND(F2664=0,G2664=0,H2664=0,_xlfn.IFNA(MATCH(LEFT($C2664,4),Reference!$H:$H,0),0)),$D2664,
IF((AND(F2664=0,G2664=0,H2664=0,(_xlfn.IFNA(MATCH(LEFT($B2664,4),Reference!$H:$H,0),0)))),$D2664,
IF(AND(F2664=0,G2664=0,H2664=0,_xlfn.IFNA(MATCH(MID($B2664,5,4),Reference!$H:$H,0),0),LEFT($C2664,4)&lt;&gt;"8865"),$D2664,0)))))</f>
        <v>1753.91</v>
      </c>
      <c r="J2664" s="76">
        <f t="shared" si="237"/>
        <v>0</v>
      </c>
      <c r="K2664" s="76">
        <f t="shared" si="238"/>
        <v>1753.91</v>
      </c>
      <c r="L2664" s="76">
        <f t="shared" si="239"/>
        <v>0</v>
      </c>
      <c r="M2664" s="14" t="str">
        <f>IFERROR(IFERROR(INDEX(Reference!$C:$C,MATCH(VALUE(LEFT(B2664,(FIND("-",B2664,1)-1))),Reference!$B:$B,0)),INDEX(Reference!$C:$C,MATCH((LEFT(B2664,(FIND("-",B2664,1)-1))),Reference!$B:$B,0))),IFERROR(IF(FIND("-",B2664),"Asset Management",""),""))</f>
        <v>SBU/Safety</v>
      </c>
      <c r="N2664" s="14" t="str">
        <f>_xlfn.IFNA(INDEX(Reference!$M:$N,MATCH($C2664,Reference!$M:$M,0),2),"Exclude")</f>
        <v>Inventory</v>
      </c>
      <c r="O2664" s="14" t="e">
        <f>VLOOKUP(X2664,'Department Detail'!$A$2:$F$5229,5,FALSE)</f>
        <v>#N/A</v>
      </c>
    </row>
    <row r="2665" spans="2:15" x14ac:dyDescent="0.3">
      <c r="B2665" t="s">
        <v>1226</v>
      </c>
      <c r="C2665" t="s">
        <v>211</v>
      </c>
      <c r="D2665" s="193">
        <v>-63.67</v>
      </c>
      <c r="F2665" s="76">
        <f>IF(AND(LEFT($C2665,4)&lt;&gt;"8310")*OR(_xlfn.IFNA(MATCH(LEFT($B2665,8),Reference!$E:$E,0),0),(_xlfn.IFNA(MATCH(MID($B2665,5,4),Reference!$E:$E,0),0))),$D2665,)</f>
        <v>0</v>
      </c>
      <c r="G2665" s="76">
        <f t="shared" si="235"/>
        <v>0</v>
      </c>
      <c r="H2665" s="76">
        <f t="shared" si="236"/>
        <v>0</v>
      </c>
      <c r="I2665" s="194">
        <f>IF(AND(F2665=0,G2665=0,H2665=0,_xlfn.IFNA(MATCH(LEFT($B2665,8),Reference!$G:$G,0),0)),0,
IF(AND(F2665=0,G2665=0,H2665=0,_xlfn.IFNA(MATCH(LEFT($B2665,8),Reference!$H:$H,0),0)),$D2665,
IF(AND(F2665=0,G2665=0,H2665=0,_xlfn.IFNA(MATCH(LEFT($C2665,4),Reference!$H:$H,0),0)),$D2665,
IF((AND(F2665=0,G2665=0,H2665=0,(_xlfn.IFNA(MATCH(LEFT($B2665,4),Reference!$H:$H,0),0)))),$D2665,
IF(AND(F2665=0,G2665=0,H2665=0,_xlfn.IFNA(MATCH(MID($B2665,5,4),Reference!$H:$H,0),0),LEFT($C2665,4)&lt;&gt;"8865"),$D2665,0)))))</f>
        <v>-63.67</v>
      </c>
      <c r="J2665" s="76">
        <f t="shared" si="237"/>
        <v>0</v>
      </c>
      <c r="K2665" s="76">
        <f t="shared" si="238"/>
        <v>-63.67</v>
      </c>
      <c r="L2665" s="76">
        <f t="shared" si="239"/>
        <v>0</v>
      </c>
      <c r="M2665" s="14" t="str">
        <f>IFERROR(IFERROR(INDEX(Reference!$C:$C,MATCH(VALUE(LEFT(B2665,(FIND("-",B2665,1)-1))),Reference!$B:$B,0)),INDEX(Reference!$C:$C,MATCH((LEFT(B2665,(FIND("-",B2665,1)-1))),Reference!$B:$B,0))),IFERROR(IF(FIND("-",B2665),"Asset Management",""),""))</f>
        <v>SBU/Safety</v>
      </c>
      <c r="N2665" s="14" t="str">
        <f>_xlfn.IFNA(INDEX(Reference!$M:$N,MATCH($C2665,Reference!$M:$M,0),2),"Exclude")</f>
        <v>Inventory</v>
      </c>
      <c r="O2665" s="14" t="e">
        <f>VLOOKUP(X2665,'Department Detail'!$A$2:$F$5229,5,FALSE)</f>
        <v>#N/A</v>
      </c>
    </row>
    <row r="2666" spans="2:15" x14ac:dyDescent="0.3">
      <c r="B2666" t="s">
        <v>1227</v>
      </c>
      <c r="C2666" t="s">
        <v>185</v>
      </c>
      <c r="D2666" s="193">
        <v>104728.84</v>
      </c>
      <c r="F2666" s="76">
        <f>IF(AND(LEFT($C2666,4)&lt;&gt;"8310")*OR(_xlfn.IFNA(MATCH(LEFT($B2666,8),Reference!$E:$E,0),0),(_xlfn.IFNA(MATCH(MID($B2666,5,4),Reference!$E:$E,0),0))),$D2666,)</f>
        <v>104728.84</v>
      </c>
      <c r="G2666" s="76">
        <f t="shared" si="235"/>
        <v>0</v>
      </c>
      <c r="H2666" s="76">
        <f t="shared" si="236"/>
        <v>0</v>
      </c>
      <c r="I2666" s="194">
        <f>IF(AND(F2666=0,G2666=0,H2666=0,_xlfn.IFNA(MATCH(LEFT($B2666,8),Reference!$G:$G,0),0)),0,
IF(AND(F2666=0,G2666=0,H2666=0,_xlfn.IFNA(MATCH(LEFT($B2666,8),Reference!$H:$H,0),0)),$D2666,
IF(AND(F2666=0,G2666=0,H2666=0,_xlfn.IFNA(MATCH(LEFT($C2666,4),Reference!$H:$H,0),0)),$D2666,
IF((AND(F2666=0,G2666=0,H2666=0,(_xlfn.IFNA(MATCH(LEFT($B2666,4),Reference!$H:$H,0),0)))),$D2666,
IF(AND(F2666=0,G2666=0,H2666=0,_xlfn.IFNA(MATCH(MID($B2666,5,4),Reference!$H:$H,0),0),LEFT($C2666,4)&lt;&gt;"8865"),$D2666,0)))))</f>
        <v>0</v>
      </c>
      <c r="J2666" s="76">
        <f t="shared" si="237"/>
        <v>0</v>
      </c>
      <c r="K2666" s="76">
        <f t="shared" si="238"/>
        <v>104728.84</v>
      </c>
      <c r="L2666" s="76">
        <f t="shared" si="239"/>
        <v>0</v>
      </c>
      <c r="M2666" s="14" t="str">
        <f>IFERROR(IFERROR(INDEX(Reference!$C:$C,MATCH(VALUE(LEFT(B2666,(FIND("-",B2666,1)-1))),Reference!$B:$B,0)),INDEX(Reference!$C:$C,MATCH((LEFT(B2666,(FIND("-",B2666,1)-1))),Reference!$B:$B,0))),IFERROR(IF(FIND("-",B2666),"Asset Management",""),""))</f>
        <v>SBU/Safety</v>
      </c>
      <c r="N2666" s="14" t="str">
        <f>_xlfn.IFNA(INDEX(Reference!$M:$N,MATCH($C2666,Reference!$M:$M,0),2),"Exclude")</f>
        <v>NonUnion Labor</v>
      </c>
      <c r="O2666" s="14" t="e">
        <f>VLOOKUP(X2666,'Department Detail'!$A$2:$F$5229,5,FALSE)</f>
        <v>#N/A</v>
      </c>
    </row>
    <row r="2667" spans="2:15" x14ac:dyDescent="0.3">
      <c r="B2667" t="s">
        <v>1228</v>
      </c>
      <c r="C2667" t="s">
        <v>190</v>
      </c>
      <c r="D2667" s="193">
        <v>1400</v>
      </c>
      <c r="F2667" s="76">
        <f>IF(AND(LEFT($C2667,4)&lt;&gt;"8310")*OR(_xlfn.IFNA(MATCH(LEFT($B2667,8),Reference!$E:$E,0),0),(_xlfn.IFNA(MATCH(MID($B2667,5,4),Reference!$E:$E,0),0))),$D2667,)</f>
        <v>0</v>
      </c>
      <c r="G2667" s="76">
        <f t="shared" si="235"/>
        <v>0</v>
      </c>
      <c r="H2667" s="76">
        <f t="shared" si="236"/>
        <v>0</v>
      </c>
      <c r="I2667" s="194">
        <f>IF(AND(F2667=0,G2667=0,H2667=0,_xlfn.IFNA(MATCH(LEFT($B2667,8),Reference!$G:$G,0),0)),0,
IF(AND(F2667=0,G2667=0,H2667=0,_xlfn.IFNA(MATCH(LEFT($B2667,8),Reference!$H:$H,0),0)),$D2667,
IF(AND(F2667=0,G2667=0,H2667=0,_xlfn.IFNA(MATCH(LEFT($C2667,4),Reference!$H:$H,0),0)),$D2667,
IF((AND(F2667=0,G2667=0,H2667=0,(_xlfn.IFNA(MATCH(LEFT($B2667,4),Reference!$H:$H,0),0)))),$D2667,
IF(AND(F2667=0,G2667=0,H2667=0,_xlfn.IFNA(MATCH(MID($B2667,5,4),Reference!$H:$H,0),0),LEFT($C2667,4)&lt;&gt;"8865"),$D2667,0)))))</f>
        <v>1400</v>
      </c>
      <c r="J2667" s="76">
        <f t="shared" si="237"/>
        <v>0</v>
      </c>
      <c r="K2667" s="76">
        <f t="shared" si="238"/>
        <v>1400</v>
      </c>
      <c r="L2667" s="76">
        <f t="shared" si="239"/>
        <v>0</v>
      </c>
      <c r="M2667" s="14" t="str">
        <f>IFERROR(IFERROR(INDEX(Reference!$C:$C,MATCH(VALUE(LEFT(B2667,(FIND("-",B2667,1)-1))),Reference!$B:$B,0)),INDEX(Reference!$C:$C,MATCH((LEFT(B2667,(FIND("-",B2667,1)-1))),Reference!$B:$B,0))),IFERROR(IF(FIND("-",B2667),"Asset Management",""),""))</f>
        <v>SBU/Safety</v>
      </c>
      <c r="N2667" s="14" t="str">
        <f>_xlfn.IFNA(INDEX(Reference!$M:$N,MATCH($C2667,Reference!$M:$M,0),2),"Exclude")</f>
        <v>Nonlabor</v>
      </c>
      <c r="O2667" s="14" t="e">
        <f>VLOOKUP(X2667,'Department Detail'!$A$2:$F$5229,5,FALSE)</f>
        <v>#N/A</v>
      </c>
    </row>
    <row r="2668" spans="2:15" x14ac:dyDescent="0.3">
      <c r="B2668" t="s">
        <v>1228</v>
      </c>
      <c r="C2668" t="s">
        <v>206</v>
      </c>
      <c r="D2668" s="193">
        <v>14637.15</v>
      </c>
      <c r="F2668" s="76">
        <f>IF(AND(LEFT($C2668,4)&lt;&gt;"8310")*OR(_xlfn.IFNA(MATCH(LEFT($B2668,8),Reference!$E:$E,0),0),(_xlfn.IFNA(MATCH(MID($B2668,5,4),Reference!$E:$E,0),0))),$D2668,)</f>
        <v>0</v>
      </c>
      <c r="G2668" s="76">
        <f t="shared" si="235"/>
        <v>0</v>
      </c>
      <c r="H2668" s="76">
        <f t="shared" si="236"/>
        <v>0</v>
      </c>
      <c r="I2668" s="194">
        <f>IF(AND(F2668=0,G2668=0,H2668=0,_xlfn.IFNA(MATCH(LEFT($B2668,8),Reference!$G:$G,0),0)),0,
IF(AND(F2668=0,G2668=0,H2668=0,_xlfn.IFNA(MATCH(LEFT($B2668,8),Reference!$H:$H,0),0)),$D2668,
IF(AND(F2668=0,G2668=0,H2668=0,_xlfn.IFNA(MATCH(LEFT($C2668,4),Reference!$H:$H,0),0)),$D2668,
IF((AND(F2668=0,G2668=0,H2668=0,(_xlfn.IFNA(MATCH(LEFT($B2668,4),Reference!$H:$H,0),0)))),$D2668,
IF(AND(F2668=0,G2668=0,H2668=0,_xlfn.IFNA(MATCH(MID($B2668,5,4),Reference!$H:$H,0),0),LEFT($C2668,4)&lt;&gt;"8865"),$D2668,0)))))</f>
        <v>14637.15</v>
      </c>
      <c r="J2668" s="76">
        <f t="shared" si="237"/>
        <v>0</v>
      </c>
      <c r="K2668" s="76">
        <f t="shared" si="238"/>
        <v>14637.15</v>
      </c>
      <c r="L2668" s="76">
        <f t="shared" si="239"/>
        <v>0</v>
      </c>
      <c r="M2668" s="14" t="str">
        <f>IFERROR(IFERROR(INDEX(Reference!$C:$C,MATCH(VALUE(LEFT(B2668,(FIND("-",B2668,1)-1))),Reference!$B:$B,0)),INDEX(Reference!$C:$C,MATCH((LEFT(B2668,(FIND("-",B2668,1)-1))),Reference!$B:$B,0))),IFERROR(IF(FIND("-",B2668),"Asset Management",""),""))</f>
        <v>SBU/Safety</v>
      </c>
      <c r="N2668" s="14" t="str">
        <f>_xlfn.IFNA(INDEX(Reference!$M:$N,MATCH($C2668,Reference!$M:$M,0),2),"Exclude")</f>
        <v>Nonlabor</v>
      </c>
      <c r="O2668" s="14" t="e">
        <f>VLOOKUP(X2668,'Department Detail'!$A$2:$F$5229,5,FALSE)</f>
        <v>#N/A</v>
      </c>
    </row>
    <row r="2669" spans="2:15" x14ac:dyDescent="0.3">
      <c r="B2669" t="s">
        <v>1229</v>
      </c>
      <c r="C2669" t="s">
        <v>186</v>
      </c>
      <c r="D2669" s="193">
        <v>568.42999999999995</v>
      </c>
      <c r="F2669" s="76">
        <f>IF(AND(LEFT($C2669,4)&lt;&gt;"8310")*OR(_xlfn.IFNA(MATCH(LEFT($B2669,8),Reference!$E:$E,0),0),(_xlfn.IFNA(MATCH(MID($B2669,5,4),Reference!$E:$E,0),0))),$D2669,)</f>
        <v>0</v>
      </c>
      <c r="G2669" s="76">
        <f t="shared" si="235"/>
        <v>0</v>
      </c>
      <c r="H2669" s="76">
        <f t="shared" si="236"/>
        <v>0</v>
      </c>
      <c r="I2669" s="194">
        <f>IF(AND(F2669=0,G2669=0,H2669=0,_xlfn.IFNA(MATCH(LEFT($B2669,8),Reference!$G:$G,0),0)),0,
IF(AND(F2669=0,G2669=0,H2669=0,_xlfn.IFNA(MATCH(LEFT($B2669,8),Reference!$H:$H,0),0)),$D2669,
IF(AND(F2669=0,G2669=0,H2669=0,_xlfn.IFNA(MATCH(LEFT($C2669,4),Reference!$H:$H,0),0)),$D2669,
IF((AND(F2669=0,G2669=0,H2669=0,(_xlfn.IFNA(MATCH(LEFT($B2669,4),Reference!$H:$H,0),0)))),$D2669,
IF(AND(F2669=0,G2669=0,H2669=0,_xlfn.IFNA(MATCH(MID($B2669,5,4),Reference!$H:$H,0),0),LEFT($C2669,4)&lt;&gt;"8865"),$D2669,0)))))</f>
        <v>0</v>
      </c>
      <c r="J2669" s="76">
        <f t="shared" si="237"/>
        <v>568.42999999999995</v>
      </c>
      <c r="K2669" s="76">
        <f t="shared" si="238"/>
        <v>568.42999999999995</v>
      </c>
      <c r="L2669" s="76">
        <f t="shared" si="239"/>
        <v>0</v>
      </c>
      <c r="M2669" s="14" t="str">
        <f>IFERROR(IFERROR(INDEX(Reference!$C:$C,MATCH(VALUE(LEFT(B2669,(FIND("-",B2669,1)-1))),Reference!$B:$B,0)),INDEX(Reference!$C:$C,MATCH((LEFT(B2669,(FIND("-",B2669,1)-1))),Reference!$B:$B,0))),IFERROR(IF(FIND("-",B2669),"Asset Management",""),""))</f>
        <v>Asset Management</v>
      </c>
      <c r="N2669" s="14" t="str">
        <f>_xlfn.IFNA(INDEX(Reference!$M:$N,MATCH($C2669,Reference!$M:$M,0),2),"Exclude")</f>
        <v>Union Labor</v>
      </c>
      <c r="O2669" s="14" t="e">
        <f>VLOOKUP(X2669,'Department Detail'!$A$2:$F$5229,5,FALSE)</f>
        <v>#N/A</v>
      </c>
    </row>
    <row r="2670" spans="2:15" x14ac:dyDescent="0.3">
      <c r="B2670" t="s">
        <v>1229</v>
      </c>
      <c r="C2670" t="s">
        <v>191</v>
      </c>
      <c r="D2670" s="193">
        <v>115.47999999999999</v>
      </c>
      <c r="F2670" s="76">
        <f>IF(AND(LEFT($C2670,4)&lt;&gt;"8310")*OR(_xlfn.IFNA(MATCH(LEFT($B2670,8),Reference!$E:$E,0),0),(_xlfn.IFNA(MATCH(MID($B2670,5,4),Reference!$E:$E,0),0))),$D2670,)</f>
        <v>0</v>
      </c>
      <c r="G2670" s="76">
        <f t="shared" si="235"/>
        <v>0</v>
      </c>
      <c r="H2670" s="76">
        <f t="shared" si="236"/>
        <v>0</v>
      </c>
      <c r="I2670" s="194">
        <f>IF(AND(F2670=0,G2670=0,H2670=0,_xlfn.IFNA(MATCH(LEFT($B2670,8),Reference!$G:$G,0),0)),0,
IF(AND(F2670=0,G2670=0,H2670=0,_xlfn.IFNA(MATCH(LEFT($B2670,8),Reference!$H:$H,0),0)),$D2670,
IF(AND(F2670=0,G2670=0,H2670=0,_xlfn.IFNA(MATCH(LEFT($C2670,4),Reference!$H:$H,0),0)),$D2670,
IF((AND(F2670=0,G2670=0,H2670=0,(_xlfn.IFNA(MATCH(LEFT($B2670,4),Reference!$H:$H,0),0)))),$D2670,
IF(AND(F2670=0,G2670=0,H2670=0,_xlfn.IFNA(MATCH(MID($B2670,5,4),Reference!$H:$H,0),0),LEFT($C2670,4)&lt;&gt;"8865"),$D2670,0)))))</f>
        <v>0</v>
      </c>
      <c r="J2670" s="76">
        <f t="shared" si="237"/>
        <v>115.47999999999999</v>
      </c>
      <c r="K2670" s="76">
        <f t="shared" si="238"/>
        <v>115.47999999999999</v>
      </c>
      <c r="L2670" s="76">
        <f t="shared" si="239"/>
        <v>0</v>
      </c>
      <c r="M2670" s="14" t="str">
        <f>IFERROR(IFERROR(INDEX(Reference!$C:$C,MATCH(VALUE(LEFT(B2670,(FIND("-",B2670,1)-1))),Reference!$B:$B,0)),INDEX(Reference!$C:$C,MATCH((LEFT(B2670,(FIND("-",B2670,1)-1))),Reference!$B:$B,0))),IFERROR(IF(FIND("-",B2670),"Asset Management",""),""))</f>
        <v>Asset Management</v>
      </c>
      <c r="N2670" s="14" t="str">
        <f>_xlfn.IFNA(INDEX(Reference!$M:$N,MATCH($C2670,Reference!$M:$M,0),2),"Exclude")</f>
        <v>Union Labor</v>
      </c>
      <c r="O2670" s="14" t="e">
        <f>VLOOKUP(X2670,'Department Detail'!$A$2:$F$5229,5,FALSE)</f>
        <v>#N/A</v>
      </c>
    </row>
    <row r="2671" spans="2:15" x14ac:dyDescent="0.3">
      <c r="B2671" t="s">
        <v>1230</v>
      </c>
      <c r="C2671" t="s">
        <v>186</v>
      </c>
      <c r="D2671" s="193">
        <v>1460.2400000000002</v>
      </c>
      <c r="F2671" s="76">
        <f>IF(AND(LEFT($C2671,4)&lt;&gt;"8310")*OR(_xlfn.IFNA(MATCH(LEFT($B2671,8),Reference!$E:$E,0),0),(_xlfn.IFNA(MATCH(MID($B2671,5,4),Reference!$E:$E,0),0))),$D2671,)</f>
        <v>0</v>
      </c>
      <c r="G2671" s="76">
        <f t="shared" si="235"/>
        <v>0</v>
      </c>
      <c r="H2671" s="76">
        <f t="shared" si="236"/>
        <v>0</v>
      </c>
      <c r="I2671" s="194">
        <f>IF(AND(F2671=0,G2671=0,H2671=0,_xlfn.IFNA(MATCH(LEFT($B2671,8),Reference!$G:$G,0),0)),0,
IF(AND(F2671=0,G2671=0,H2671=0,_xlfn.IFNA(MATCH(LEFT($B2671,8),Reference!$H:$H,0),0)),$D2671,
IF(AND(F2671=0,G2671=0,H2671=0,_xlfn.IFNA(MATCH(LEFT($C2671,4),Reference!$H:$H,0),0)),$D2671,
IF((AND(F2671=0,G2671=0,H2671=0,(_xlfn.IFNA(MATCH(LEFT($B2671,4),Reference!$H:$H,0),0)))),$D2671,
IF(AND(F2671=0,G2671=0,H2671=0,_xlfn.IFNA(MATCH(MID($B2671,5,4),Reference!$H:$H,0),0),LEFT($C2671,4)&lt;&gt;"8865"),$D2671,0)))))</f>
        <v>0</v>
      </c>
      <c r="J2671" s="76">
        <f t="shared" si="237"/>
        <v>1460.2400000000002</v>
      </c>
      <c r="K2671" s="76">
        <f t="shared" si="238"/>
        <v>1460.2400000000002</v>
      </c>
      <c r="L2671" s="76">
        <f t="shared" si="239"/>
        <v>0</v>
      </c>
      <c r="M2671" s="14" t="str">
        <f>IFERROR(IFERROR(INDEX(Reference!$C:$C,MATCH(VALUE(LEFT(B2671,(FIND("-",B2671,1)-1))),Reference!$B:$B,0)),INDEX(Reference!$C:$C,MATCH((LEFT(B2671,(FIND("-",B2671,1)-1))),Reference!$B:$B,0))),IFERROR(IF(FIND("-",B2671),"Asset Management",""),""))</f>
        <v>Asset Management</v>
      </c>
      <c r="N2671" s="14" t="str">
        <f>_xlfn.IFNA(INDEX(Reference!$M:$N,MATCH($C2671,Reference!$M:$M,0),2),"Exclude")</f>
        <v>Union Labor</v>
      </c>
      <c r="O2671" s="14" t="e">
        <f>VLOOKUP(X2671,'Department Detail'!$A$2:$F$5229,5,FALSE)</f>
        <v>#N/A</v>
      </c>
    </row>
    <row r="2672" spans="2:15" x14ac:dyDescent="0.3">
      <c r="B2672" t="s">
        <v>1230</v>
      </c>
      <c r="C2672" t="s">
        <v>191</v>
      </c>
      <c r="D2672" s="193">
        <v>220.8</v>
      </c>
      <c r="F2672" s="76">
        <f>IF(AND(LEFT($C2672,4)&lt;&gt;"8310")*OR(_xlfn.IFNA(MATCH(LEFT($B2672,8),Reference!$E:$E,0),0),(_xlfn.IFNA(MATCH(MID($B2672,5,4),Reference!$E:$E,0),0))),$D2672,)</f>
        <v>0</v>
      </c>
      <c r="G2672" s="76">
        <f t="shared" si="235"/>
        <v>0</v>
      </c>
      <c r="H2672" s="76">
        <f t="shared" si="236"/>
        <v>0</v>
      </c>
      <c r="I2672" s="194">
        <f>IF(AND(F2672=0,G2672=0,H2672=0,_xlfn.IFNA(MATCH(LEFT($B2672,8),Reference!$G:$G,0),0)),0,
IF(AND(F2672=0,G2672=0,H2672=0,_xlfn.IFNA(MATCH(LEFT($B2672,8),Reference!$H:$H,0),0)),$D2672,
IF(AND(F2672=0,G2672=0,H2672=0,_xlfn.IFNA(MATCH(LEFT($C2672,4),Reference!$H:$H,0),0)),$D2672,
IF((AND(F2672=0,G2672=0,H2672=0,(_xlfn.IFNA(MATCH(LEFT($B2672,4),Reference!$H:$H,0),0)))),$D2672,
IF(AND(F2672=0,G2672=0,H2672=0,_xlfn.IFNA(MATCH(MID($B2672,5,4),Reference!$H:$H,0),0),LEFT($C2672,4)&lt;&gt;"8865"),$D2672,0)))))</f>
        <v>0</v>
      </c>
      <c r="J2672" s="76">
        <f t="shared" si="237"/>
        <v>220.8</v>
      </c>
      <c r="K2672" s="76">
        <f t="shared" si="238"/>
        <v>220.8</v>
      </c>
      <c r="L2672" s="76">
        <f t="shared" si="239"/>
        <v>0</v>
      </c>
      <c r="M2672" s="14" t="str">
        <f>IFERROR(IFERROR(INDEX(Reference!$C:$C,MATCH(VALUE(LEFT(B2672,(FIND("-",B2672,1)-1))),Reference!$B:$B,0)),INDEX(Reference!$C:$C,MATCH((LEFT(B2672,(FIND("-",B2672,1)-1))),Reference!$B:$B,0))),IFERROR(IF(FIND("-",B2672),"Asset Management",""),""))</f>
        <v>Asset Management</v>
      </c>
      <c r="N2672" s="14" t="str">
        <f>_xlfn.IFNA(INDEX(Reference!$M:$N,MATCH($C2672,Reference!$M:$M,0),2),"Exclude")</f>
        <v>Union Labor</v>
      </c>
      <c r="O2672" s="14" t="e">
        <f>VLOOKUP(X2672,'Department Detail'!$A$2:$F$5229,5,FALSE)</f>
        <v>#N/A</v>
      </c>
    </row>
    <row r="2673" spans="2:15" x14ac:dyDescent="0.3">
      <c r="B2673" t="s">
        <v>1231</v>
      </c>
      <c r="C2673" t="s">
        <v>186</v>
      </c>
      <c r="D2673" s="193">
        <v>6.53</v>
      </c>
      <c r="F2673" s="76">
        <f>IF(AND(LEFT($C2673,4)&lt;&gt;"8310")*OR(_xlfn.IFNA(MATCH(LEFT($B2673,8),Reference!$E:$E,0),0),(_xlfn.IFNA(MATCH(MID($B2673,5,4),Reference!$E:$E,0),0))),$D2673,)</f>
        <v>0</v>
      </c>
      <c r="G2673" s="76">
        <f t="shared" si="235"/>
        <v>0</v>
      </c>
      <c r="H2673" s="76">
        <f t="shared" si="236"/>
        <v>0</v>
      </c>
      <c r="I2673" s="194">
        <f>IF(AND(F2673=0,G2673=0,H2673=0,_xlfn.IFNA(MATCH(LEFT($B2673,8),Reference!$G:$G,0),0)),0,
IF(AND(F2673=0,G2673=0,H2673=0,_xlfn.IFNA(MATCH(LEFT($B2673,8),Reference!$H:$H,0),0)),$D2673,
IF(AND(F2673=0,G2673=0,H2673=0,_xlfn.IFNA(MATCH(LEFT($C2673,4),Reference!$H:$H,0),0)),$D2673,
IF((AND(F2673=0,G2673=0,H2673=0,(_xlfn.IFNA(MATCH(LEFT($B2673,4),Reference!$H:$H,0),0)))),$D2673,
IF(AND(F2673=0,G2673=0,H2673=0,_xlfn.IFNA(MATCH(MID($B2673,5,4),Reference!$H:$H,0),0),LEFT($C2673,4)&lt;&gt;"8865"),$D2673,0)))))</f>
        <v>0</v>
      </c>
      <c r="J2673" s="76">
        <f t="shared" si="237"/>
        <v>6.53</v>
      </c>
      <c r="K2673" s="76">
        <f t="shared" si="238"/>
        <v>6.53</v>
      </c>
      <c r="L2673" s="76">
        <f t="shared" si="239"/>
        <v>0</v>
      </c>
      <c r="M2673" s="14" t="str">
        <f>IFERROR(IFERROR(INDEX(Reference!$C:$C,MATCH(VALUE(LEFT(B2673,(FIND("-",B2673,1)-1))),Reference!$B:$B,0)),INDEX(Reference!$C:$C,MATCH((LEFT(B2673,(FIND("-",B2673,1)-1))),Reference!$B:$B,0))),IFERROR(IF(FIND("-",B2673),"Asset Management",""),""))</f>
        <v>Asset Management</v>
      </c>
      <c r="N2673" s="14" t="str">
        <f>_xlfn.IFNA(INDEX(Reference!$M:$N,MATCH($C2673,Reference!$M:$M,0),2),"Exclude")</f>
        <v>Union Labor</v>
      </c>
      <c r="O2673" s="14" t="e">
        <f>VLOOKUP(X2673,'Department Detail'!$A$2:$F$5229,5,FALSE)</f>
        <v>#N/A</v>
      </c>
    </row>
    <row r="2674" spans="2:15" x14ac:dyDescent="0.3">
      <c r="B2674" t="s">
        <v>1232</v>
      </c>
      <c r="C2674" t="s">
        <v>186</v>
      </c>
      <c r="D2674" s="193">
        <v>513.96</v>
      </c>
      <c r="F2674" s="76">
        <f>IF(AND(LEFT($C2674,4)&lt;&gt;"8310")*OR(_xlfn.IFNA(MATCH(LEFT($B2674,8),Reference!$E:$E,0),0),(_xlfn.IFNA(MATCH(MID($B2674,5,4),Reference!$E:$E,0),0))),$D2674,)</f>
        <v>0</v>
      </c>
      <c r="G2674" s="76">
        <f t="shared" si="235"/>
        <v>0</v>
      </c>
      <c r="H2674" s="76">
        <f t="shared" si="236"/>
        <v>0</v>
      </c>
      <c r="I2674" s="194">
        <f>IF(AND(F2674=0,G2674=0,H2674=0,_xlfn.IFNA(MATCH(LEFT($B2674,8),Reference!$G:$G,0),0)),0,
IF(AND(F2674=0,G2674=0,H2674=0,_xlfn.IFNA(MATCH(LEFT($B2674,8),Reference!$H:$H,0),0)),$D2674,
IF(AND(F2674=0,G2674=0,H2674=0,_xlfn.IFNA(MATCH(LEFT($C2674,4),Reference!$H:$H,0),0)),$D2674,
IF((AND(F2674=0,G2674=0,H2674=0,(_xlfn.IFNA(MATCH(LEFT($B2674,4),Reference!$H:$H,0),0)))),$D2674,
IF(AND(F2674=0,G2674=0,H2674=0,_xlfn.IFNA(MATCH(MID($B2674,5,4),Reference!$H:$H,0),0),LEFT($C2674,4)&lt;&gt;"8865"),$D2674,0)))))</f>
        <v>0</v>
      </c>
      <c r="J2674" s="76">
        <f t="shared" si="237"/>
        <v>513.96</v>
      </c>
      <c r="K2674" s="76">
        <f t="shared" si="238"/>
        <v>513.96</v>
      </c>
      <c r="L2674" s="76">
        <f t="shared" si="239"/>
        <v>0</v>
      </c>
      <c r="M2674" s="14" t="str">
        <f>IFERROR(IFERROR(INDEX(Reference!$C:$C,MATCH(VALUE(LEFT(B2674,(FIND("-",B2674,1)-1))),Reference!$B:$B,0)),INDEX(Reference!$C:$C,MATCH((LEFT(B2674,(FIND("-",B2674,1)-1))),Reference!$B:$B,0))),IFERROR(IF(FIND("-",B2674),"Asset Management",""),""))</f>
        <v>Asset Management</v>
      </c>
      <c r="N2674" s="14" t="str">
        <f>_xlfn.IFNA(INDEX(Reference!$M:$N,MATCH($C2674,Reference!$M:$M,0),2),"Exclude")</f>
        <v>Union Labor</v>
      </c>
      <c r="O2674" s="14" t="e">
        <f>VLOOKUP(X2674,'Department Detail'!$A$2:$F$5229,5,FALSE)</f>
        <v>#N/A</v>
      </c>
    </row>
    <row r="2675" spans="2:15" x14ac:dyDescent="0.3">
      <c r="B2675" t="s">
        <v>1232</v>
      </c>
      <c r="C2675" t="s">
        <v>191</v>
      </c>
      <c r="D2675" s="193">
        <v>224</v>
      </c>
      <c r="F2675" s="76">
        <f>IF(AND(LEFT($C2675,4)&lt;&gt;"8310")*OR(_xlfn.IFNA(MATCH(LEFT($B2675,8),Reference!$E:$E,0),0),(_xlfn.IFNA(MATCH(MID($B2675,5,4),Reference!$E:$E,0),0))),$D2675,)</f>
        <v>0</v>
      </c>
      <c r="G2675" s="76">
        <f t="shared" si="235"/>
        <v>0</v>
      </c>
      <c r="H2675" s="76">
        <f t="shared" si="236"/>
        <v>0</v>
      </c>
      <c r="I2675" s="194">
        <f>IF(AND(F2675=0,G2675=0,H2675=0,_xlfn.IFNA(MATCH(LEFT($B2675,8),Reference!$G:$G,0),0)),0,
IF(AND(F2675=0,G2675=0,H2675=0,_xlfn.IFNA(MATCH(LEFT($B2675,8),Reference!$H:$H,0),0)),$D2675,
IF(AND(F2675=0,G2675=0,H2675=0,_xlfn.IFNA(MATCH(LEFT($C2675,4),Reference!$H:$H,0),0)),$D2675,
IF((AND(F2675=0,G2675=0,H2675=0,(_xlfn.IFNA(MATCH(LEFT($B2675,4),Reference!$H:$H,0),0)))),$D2675,
IF(AND(F2675=0,G2675=0,H2675=0,_xlfn.IFNA(MATCH(MID($B2675,5,4),Reference!$H:$H,0),0),LEFT($C2675,4)&lt;&gt;"8865"),$D2675,0)))))</f>
        <v>0</v>
      </c>
      <c r="J2675" s="76">
        <f t="shared" si="237"/>
        <v>224</v>
      </c>
      <c r="K2675" s="76">
        <f t="shared" si="238"/>
        <v>224</v>
      </c>
      <c r="L2675" s="76">
        <f t="shared" si="239"/>
        <v>0</v>
      </c>
      <c r="M2675" s="14" t="str">
        <f>IFERROR(IFERROR(INDEX(Reference!$C:$C,MATCH(VALUE(LEFT(B2675,(FIND("-",B2675,1)-1))),Reference!$B:$B,0)),INDEX(Reference!$C:$C,MATCH((LEFT(B2675,(FIND("-",B2675,1)-1))),Reference!$B:$B,0))),IFERROR(IF(FIND("-",B2675),"Asset Management",""),""))</f>
        <v>Asset Management</v>
      </c>
      <c r="N2675" s="14" t="str">
        <f>_xlfn.IFNA(INDEX(Reference!$M:$N,MATCH($C2675,Reference!$M:$M,0),2),"Exclude")</f>
        <v>Union Labor</v>
      </c>
      <c r="O2675" s="14" t="e">
        <f>VLOOKUP(X2675,'Department Detail'!$A$2:$F$5229,5,FALSE)</f>
        <v>#N/A</v>
      </c>
    </row>
    <row r="2676" spans="2:15" x14ac:dyDescent="0.3">
      <c r="B2676" t="s">
        <v>1233</v>
      </c>
      <c r="C2676" t="s">
        <v>186</v>
      </c>
      <c r="D2676" s="193">
        <v>789.06</v>
      </c>
      <c r="F2676" s="76">
        <f>IF(AND(LEFT($C2676,4)&lt;&gt;"8310")*OR(_xlfn.IFNA(MATCH(LEFT($B2676,8),Reference!$E:$E,0),0),(_xlfn.IFNA(MATCH(MID($B2676,5,4),Reference!$E:$E,0),0))),$D2676,)</f>
        <v>0</v>
      </c>
      <c r="G2676" s="76">
        <f t="shared" si="235"/>
        <v>0</v>
      </c>
      <c r="H2676" s="76">
        <f t="shared" si="236"/>
        <v>0</v>
      </c>
      <c r="I2676" s="194">
        <f>IF(AND(F2676=0,G2676=0,H2676=0,_xlfn.IFNA(MATCH(LEFT($B2676,8),Reference!$G:$G,0),0)),0,
IF(AND(F2676=0,G2676=0,H2676=0,_xlfn.IFNA(MATCH(LEFT($B2676,8),Reference!$H:$H,0),0)),$D2676,
IF(AND(F2676=0,G2676=0,H2676=0,_xlfn.IFNA(MATCH(LEFT($C2676,4),Reference!$H:$H,0),0)),$D2676,
IF((AND(F2676=0,G2676=0,H2676=0,(_xlfn.IFNA(MATCH(LEFT($B2676,4),Reference!$H:$H,0),0)))),$D2676,
IF(AND(F2676=0,G2676=0,H2676=0,_xlfn.IFNA(MATCH(MID($B2676,5,4),Reference!$H:$H,0),0),LEFT($C2676,4)&lt;&gt;"8865"),$D2676,0)))))</f>
        <v>0</v>
      </c>
      <c r="J2676" s="76">
        <f t="shared" si="237"/>
        <v>789.06</v>
      </c>
      <c r="K2676" s="76">
        <f t="shared" si="238"/>
        <v>789.06</v>
      </c>
      <c r="L2676" s="76">
        <f t="shared" si="239"/>
        <v>0</v>
      </c>
      <c r="M2676" s="14" t="str">
        <f>IFERROR(IFERROR(INDEX(Reference!$C:$C,MATCH(VALUE(LEFT(B2676,(FIND("-",B2676,1)-1))),Reference!$B:$B,0)),INDEX(Reference!$C:$C,MATCH((LEFT(B2676,(FIND("-",B2676,1)-1))),Reference!$B:$B,0))),IFERROR(IF(FIND("-",B2676),"Asset Management",""),""))</f>
        <v>Asset Management</v>
      </c>
      <c r="N2676" s="14" t="str">
        <f>_xlfn.IFNA(INDEX(Reference!$M:$N,MATCH($C2676,Reference!$M:$M,0),2),"Exclude")</f>
        <v>Union Labor</v>
      </c>
      <c r="O2676" s="14" t="e">
        <f>VLOOKUP(X2676,'Department Detail'!$A$2:$F$5229,5,FALSE)</f>
        <v>#N/A</v>
      </c>
    </row>
    <row r="2677" spans="2:15" x14ac:dyDescent="0.3">
      <c r="B2677" t="s">
        <v>1233</v>
      </c>
      <c r="C2677" t="s">
        <v>191</v>
      </c>
      <c r="D2677" s="193">
        <v>377.11</v>
      </c>
      <c r="F2677" s="76">
        <f>IF(AND(LEFT($C2677,4)&lt;&gt;"8310")*OR(_xlfn.IFNA(MATCH(LEFT($B2677,8),Reference!$E:$E,0),0),(_xlfn.IFNA(MATCH(MID($B2677,5,4),Reference!$E:$E,0),0))),$D2677,)</f>
        <v>0</v>
      </c>
      <c r="G2677" s="76">
        <f t="shared" si="235"/>
        <v>0</v>
      </c>
      <c r="H2677" s="76">
        <f t="shared" si="236"/>
        <v>0</v>
      </c>
      <c r="I2677" s="194">
        <f>IF(AND(F2677=0,G2677=0,H2677=0,_xlfn.IFNA(MATCH(LEFT($B2677,8),Reference!$G:$G,0),0)),0,
IF(AND(F2677=0,G2677=0,H2677=0,_xlfn.IFNA(MATCH(LEFT($B2677,8),Reference!$H:$H,0),0)),$D2677,
IF(AND(F2677=0,G2677=0,H2677=0,_xlfn.IFNA(MATCH(LEFT($C2677,4),Reference!$H:$H,0),0)),$D2677,
IF((AND(F2677=0,G2677=0,H2677=0,(_xlfn.IFNA(MATCH(LEFT($B2677,4),Reference!$H:$H,0),0)))),$D2677,
IF(AND(F2677=0,G2677=0,H2677=0,_xlfn.IFNA(MATCH(MID($B2677,5,4),Reference!$H:$H,0),0),LEFT($C2677,4)&lt;&gt;"8865"),$D2677,0)))))</f>
        <v>0</v>
      </c>
      <c r="J2677" s="76">
        <f t="shared" si="237"/>
        <v>377.11</v>
      </c>
      <c r="K2677" s="76">
        <f t="shared" si="238"/>
        <v>377.11</v>
      </c>
      <c r="L2677" s="76">
        <f t="shared" si="239"/>
        <v>0</v>
      </c>
      <c r="M2677" s="14" t="str">
        <f>IFERROR(IFERROR(INDEX(Reference!$C:$C,MATCH(VALUE(LEFT(B2677,(FIND("-",B2677,1)-1))),Reference!$B:$B,0)),INDEX(Reference!$C:$C,MATCH((LEFT(B2677,(FIND("-",B2677,1)-1))),Reference!$B:$B,0))),IFERROR(IF(FIND("-",B2677),"Asset Management",""),""))</f>
        <v>Asset Management</v>
      </c>
      <c r="N2677" s="14" t="str">
        <f>_xlfn.IFNA(INDEX(Reference!$M:$N,MATCH($C2677,Reference!$M:$M,0),2),"Exclude")</f>
        <v>Union Labor</v>
      </c>
      <c r="O2677" s="14" t="e">
        <f>VLOOKUP(X2677,'Department Detail'!$A$2:$F$5229,5,FALSE)</f>
        <v>#N/A</v>
      </c>
    </row>
    <row r="2678" spans="2:15" x14ac:dyDescent="0.3">
      <c r="B2678" t="s">
        <v>1234</v>
      </c>
      <c r="C2678" t="s">
        <v>185</v>
      </c>
      <c r="D2678" s="193">
        <v>1183.8599999999999</v>
      </c>
      <c r="F2678" s="76">
        <f>IF(AND(LEFT($C2678,4)&lt;&gt;"8310")*OR(_xlfn.IFNA(MATCH(LEFT($B2678,8),Reference!$E:$E,0),0),(_xlfn.IFNA(MATCH(MID($B2678,5,4),Reference!$E:$E,0),0))),$D2678,)</f>
        <v>0</v>
      </c>
      <c r="G2678" s="76">
        <f t="shared" si="235"/>
        <v>0</v>
      </c>
      <c r="H2678" s="76">
        <f t="shared" si="236"/>
        <v>0</v>
      </c>
      <c r="I2678" s="194">
        <f>IF(AND(F2678=0,G2678=0,H2678=0,_xlfn.IFNA(MATCH(LEFT($B2678,8),Reference!$G:$G,0),0)),0,
IF(AND(F2678=0,G2678=0,H2678=0,_xlfn.IFNA(MATCH(LEFT($B2678,8),Reference!$H:$H,0),0)),$D2678,
IF(AND(F2678=0,G2678=0,H2678=0,_xlfn.IFNA(MATCH(LEFT($C2678,4),Reference!$H:$H,0),0)),$D2678,
IF((AND(F2678=0,G2678=0,H2678=0,(_xlfn.IFNA(MATCH(LEFT($B2678,4),Reference!$H:$H,0),0)))),$D2678,
IF(AND(F2678=0,G2678=0,H2678=0,_xlfn.IFNA(MATCH(MID($B2678,5,4),Reference!$H:$H,0),0),LEFT($C2678,4)&lt;&gt;"8865"),$D2678,0)))))</f>
        <v>0</v>
      </c>
      <c r="J2678" s="76">
        <f t="shared" si="237"/>
        <v>1183.8599999999999</v>
      </c>
      <c r="K2678" s="76">
        <f t="shared" si="238"/>
        <v>1183.8599999999999</v>
      </c>
      <c r="L2678" s="76">
        <f t="shared" si="239"/>
        <v>0</v>
      </c>
      <c r="M2678" s="14" t="str">
        <f>IFERROR(IFERROR(INDEX(Reference!$C:$C,MATCH(VALUE(LEFT(B2678,(FIND("-",B2678,1)-1))),Reference!$B:$B,0)),INDEX(Reference!$C:$C,MATCH((LEFT(B2678,(FIND("-",B2678,1)-1))),Reference!$B:$B,0))),IFERROR(IF(FIND("-",B2678),"Asset Management",""),""))</f>
        <v>Asset Management</v>
      </c>
      <c r="N2678" s="14" t="str">
        <f>_xlfn.IFNA(INDEX(Reference!$M:$N,MATCH($C2678,Reference!$M:$M,0),2),"Exclude")</f>
        <v>NonUnion Labor</v>
      </c>
      <c r="O2678" s="14" t="e">
        <f>VLOOKUP(X2678,'Department Detail'!$A$2:$F$5229,5,FALSE)</f>
        <v>#N/A</v>
      </c>
    </row>
    <row r="2679" spans="2:15" x14ac:dyDescent="0.3">
      <c r="B2679" t="s">
        <v>1235</v>
      </c>
      <c r="C2679" t="s">
        <v>186</v>
      </c>
      <c r="D2679" s="193">
        <v>105.05</v>
      </c>
      <c r="F2679" s="76">
        <f>IF(AND(LEFT($C2679,4)&lt;&gt;"8310")*OR(_xlfn.IFNA(MATCH(LEFT($B2679,8),Reference!$E:$E,0),0),(_xlfn.IFNA(MATCH(MID($B2679,5,4),Reference!$E:$E,0),0))),$D2679,)</f>
        <v>0</v>
      </c>
      <c r="G2679" s="76">
        <f t="shared" si="235"/>
        <v>0</v>
      </c>
      <c r="H2679" s="76">
        <f t="shared" si="236"/>
        <v>0</v>
      </c>
      <c r="I2679" s="194">
        <f>IF(AND(F2679=0,G2679=0,H2679=0,_xlfn.IFNA(MATCH(LEFT($B2679,8),Reference!$G:$G,0),0)),0,
IF(AND(F2679=0,G2679=0,H2679=0,_xlfn.IFNA(MATCH(LEFT($B2679,8),Reference!$H:$H,0),0)),$D2679,
IF(AND(F2679=0,G2679=0,H2679=0,_xlfn.IFNA(MATCH(LEFT($C2679,4),Reference!$H:$H,0),0)),$D2679,
IF((AND(F2679=0,G2679=0,H2679=0,(_xlfn.IFNA(MATCH(LEFT($B2679,4),Reference!$H:$H,0),0)))),$D2679,
IF(AND(F2679=0,G2679=0,H2679=0,_xlfn.IFNA(MATCH(MID($B2679,5,4),Reference!$H:$H,0),0),LEFT($C2679,4)&lt;&gt;"8865"),$D2679,0)))))</f>
        <v>0</v>
      </c>
      <c r="J2679" s="76">
        <f t="shared" si="237"/>
        <v>105.05</v>
      </c>
      <c r="K2679" s="76">
        <f t="shared" si="238"/>
        <v>105.05</v>
      </c>
      <c r="L2679" s="76">
        <f t="shared" si="239"/>
        <v>0</v>
      </c>
      <c r="M2679" s="14" t="str">
        <f>IFERROR(IFERROR(INDEX(Reference!$C:$C,MATCH(VALUE(LEFT(B2679,(FIND("-",B2679,1)-1))),Reference!$B:$B,0)),INDEX(Reference!$C:$C,MATCH((LEFT(B2679,(FIND("-",B2679,1)-1))),Reference!$B:$B,0))),IFERROR(IF(FIND("-",B2679),"Asset Management",""),""))</f>
        <v>Asset Management</v>
      </c>
      <c r="N2679" s="14" t="str">
        <f>_xlfn.IFNA(INDEX(Reference!$M:$N,MATCH($C2679,Reference!$M:$M,0),2),"Exclude")</f>
        <v>Union Labor</v>
      </c>
      <c r="O2679" s="14" t="e">
        <f>VLOOKUP(X2679,'Department Detail'!$A$2:$F$5229,5,FALSE)</f>
        <v>#N/A</v>
      </c>
    </row>
    <row r="2680" spans="2:15" x14ac:dyDescent="0.3">
      <c r="B2680" t="s">
        <v>1235</v>
      </c>
      <c r="C2680" t="s">
        <v>191</v>
      </c>
      <c r="D2680" s="193">
        <v>26.91</v>
      </c>
      <c r="F2680" s="76">
        <f>IF(AND(LEFT($C2680,4)&lt;&gt;"8310")*OR(_xlfn.IFNA(MATCH(LEFT($B2680,8),Reference!$E:$E,0),0),(_xlfn.IFNA(MATCH(MID($B2680,5,4),Reference!$E:$E,0),0))),$D2680,)</f>
        <v>0</v>
      </c>
      <c r="G2680" s="76">
        <f t="shared" si="235"/>
        <v>0</v>
      </c>
      <c r="H2680" s="76">
        <f t="shared" si="236"/>
        <v>0</v>
      </c>
      <c r="I2680" s="194">
        <f>IF(AND(F2680=0,G2680=0,H2680=0,_xlfn.IFNA(MATCH(LEFT($B2680,8),Reference!$G:$G,0),0)),0,
IF(AND(F2680=0,G2680=0,H2680=0,_xlfn.IFNA(MATCH(LEFT($B2680,8),Reference!$H:$H,0),0)),$D2680,
IF(AND(F2680=0,G2680=0,H2680=0,_xlfn.IFNA(MATCH(LEFT($C2680,4),Reference!$H:$H,0),0)),$D2680,
IF((AND(F2680=0,G2680=0,H2680=0,(_xlfn.IFNA(MATCH(LEFT($B2680,4),Reference!$H:$H,0),0)))),$D2680,
IF(AND(F2680=0,G2680=0,H2680=0,_xlfn.IFNA(MATCH(MID($B2680,5,4),Reference!$H:$H,0),0),LEFT($C2680,4)&lt;&gt;"8865"),$D2680,0)))))</f>
        <v>0</v>
      </c>
      <c r="J2680" s="76">
        <f t="shared" si="237"/>
        <v>26.91</v>
      </c>
      <c r="K2680" s="76">
        <f t="shared" si="238"/>
        <v>26.91</v>
      </c>
      <c r="L2680" s="76">
        <f t="shared" si="239"/>
        <v>0</v>
      </c>
      <c r="M2680" s="14" t="str">
        <f>IFERROR(IFERROR(INDEX(Reference!$C:$C,MATCH(VALUE(LEFT(B2680,(FIND("-",B2680,1)-1))),Reference!$B:$B,0)),INDEX(Reference!$C:$C,MATCH((LEFT(B2680,(FIND("-",B2680,1)-1))),Reference!$B:$B,0))),IFERROR(IF(FIND("-",B2680),"Asset Management",""),""))</f>
        <v>Asset Management</v>
      </c>
      <c r="N2680" s="14" t="str">
        <f>_xlfn.IFNA(INDEX(Reference!$M:$N,MATCH($C2680,Reference!$M:$M,0),2),"Exclude")</f>
        <v>Union Labor</v>
      </c>
      <c r="O2680" s="14" t="e">
        <f>VLOOKUP(X2680,'Department Detail'!$A$2:$F$5229,5,FALSE)</f>
        <v>#N/A</v>
      </c>
    </row>
    <row r="2681" spans="2:15" x14ac:dyDescent="0.3">
      <c r="B2681" t="s">
        <v>1236</v>
      </c>
      <c r="C2681" t="s">
        <v>186</v>
      </c>
      <c r="D2681" s="193">
        <v>543.92000000000007</v>
      </c>
      <c r="F2681" s="76">
        <f>IF(AND(LEFT($C2681,4)&lt;&gt;"8310")*OR(_xlfn.IFNA(MATCH(LEFT($B2681,8),Reference!$E:$E,0),0),(_xlfn.IFNA(MATCH(MID($B2681,5,4),Reference!$E:$E,0),0))),$D2681,)</f>
        <v>0</v>
      </c>
      <c r="G2681" s="76">
        <f t="shared" si="235"/>
        <v>0</v>
      </c>
      <c r="H2681" s="76">
        <f t="shared" si="236"/>
        <v>0</v>
      </c>
      <c r="I2681" s="194">
        <f>IF(AND(F2681=0,G2681=0,H2681=0,_xlfn.IFNA(MATCH(LEFT($B2681,8),Reference!$G:$G,0),0)),0,
IF(AND(F2681=0,G2681=0,H2681=0,_xlfn.IFNA(MATCH(LEFT($B2681,8),Reference!$H:$H,0),0)),$D2681,
IF(AND(F2681=0,G2681=0,H2681=0,_xlfn.IFNA(MATCH(LEFT($C2681,4),Reference!$H:$H,0),0)),$D2681,
IF((AND(F2681=0,G2681=0,H2681=0,(_xlfn.IFNA(MATCH(LEFT($B2681,4),Reference!$H:$H,0),0)))),$D2681,
IF(AND(F2681=0,G2681=0,H2681=0,_xlfn.IFNA(MATCH(MID($B2681,5,4),Reference!$H:$H,0),0),LEFT($C2681,4)&lt;&gt;"8865"),$D2681,0)))))</f>
        <v>0</v>
      </c>
      <c r="J2681" s="76">
        <f t="shared" si="237"/>
        <v>543.92000000000007</v>
      </c>
      <c r="K2681" s="76">
        <f t="shared" si="238"/>
        <v>543.92000000000007</v>
      </c>
      <c r="L2681" s="76">
        <f t="shared" si="239"/>
        <v>0</v>
      </c>
      <c r="M2681" s="14" t="str">
        <f>IFERROR(IFERROR(INDEX(Reference!$C:$C,MATCH(VALUE(LEFT(B2681,(FIND("-",B2681,1)-1))),Reference!$B:$B,0)),INDEX(Reference!$C:$C,MATCH((LEFT(B2681,(FIND("-",B2681,1)-1))),Reference!$B:$B,0))),IFERROR(IF(FIND("-",B2681),"Asset Management",""),""))</f>
        <v>Asset Management</v>
      </c>
      <c r="N2681" s="14" t="str">
        <f>_xlfn.IFNA(INDEX(Reference!$M:$N,MATCH($C2681,Reference!$M:$M,0),2),"Exclude")</f>
        <v>Union Labor</v>
      </c>
      <c r="O2681" s="14" t="e">
        <f>VLOOKUP(X2681,'Department Detail'!$A$2:$F$5229,5,FALSE)</f>
        <v>#N/A</v>
      </c>
    </row>
    <row r="2682" spans="2:15" x14ac:dyDescent="0.3">
      <c r="B2682" t="s">
        <v>1236</v>
      </c>
      <c r="C2682" t="s">
        <v>191</v>
      </c>
      <c r="D2682" s="193">
        <v>13.600000000000001</v>
      </c>
      <c r="F2682" s="76">
        <f>IF(AND(LEFT($C2682,4)&lt;&gt;"8310")*OR(_xlfn.IFNA(MATCH(LEFT($B2682,8),Reference!$E:$E,0),0),(_xlfn.IFNA(MATCH(MID($B2682,5,4),Reference!$E:$E,0),0))),$D2682,)</f>
        <v>0</v>
      </c>
      <c r="G2682" s="76">
        <f t="shared" si="235"/>
        <v>0</v>
      </c>
      <c r="H2682" s="76">
        <f t="shared" si="236"/>
        <v>0</v>
      </c>
      <c r="I2682" s="194">
        <f>IF(AND(F2682=0,G2682=0,H2682=0,_xlfn.IFNA(MATCH(LEFT($B2682,8),Reference!$G:$G,0),0)),0,
IF(AND(F2682=0,G2682=0,H2682=0,_xlfn.IFNA(MATCH(LEFT($B2682,8),Reference!$H:$H,0),0)),$D2682,
IF(AND(F2682=0,G2682=0,H2682=0,_xlfn.IFNA(MATCH(LEFT($C2682,4),Reference!$H:$H,0),0)),$D2682,
IF((AND(F2682=0,G2682=0,H2682=0,(_xlfn.IFNA(MATCH(LEFT($B2682,4),Reference!$H:$H,0),0)))),$D2682,
IF(AND(F2682=0,G2682=0,H2682=0,_xlfn.IFNA(MATCH(MID($B2682,5,4),Reference!$H:$H,0),0),LEFT($C2682,4)&lt;&gt;"8865"),$D2682,0)))))</f>
        <v>0</v>
      </c>
      <c r="J2682" s="76">
        <f t="shared" si="237"/>
        <v>13.600000000000001</v>
      </c>
      <c r="K2682" s="76">
        <f t="shared" si="238"/>
        <v>13.600000000000001</v>
      </c>
      <c r="L2682" s="76">
        <f t="shared" si="239"/>
        <v>0</v>
      </c>
      <c r="M2682" s="14" t="str">
        <f>IFERROR(IFERROR(INDEX(Reference!$C:$C,MATCH(VALUE(LEFT(B2682,(FIND("-",B2682,1)-1))),Reference!$B:$B,0)),INDEX(Reference!$C:$C,MATCH((LEFT(B2682,(FIND("-",B2682,1)-1))),Reference!$B:$B,0))),IFERROR(IF(FIND("-",B2682),"Asset Management",""),""))</f>
        <v>Asset Management</v>
      </c>
      <c r="N2682" s="14" t="str">
        <f>_xlfn.IFNA(INDEX(Reference!$M:$N,MATCH($C2682,Reference!$M:$M,0),2),"Exclude")</f>
        <v>Union Labor</v>
      </c>
      <c r="O2682" s="14" t="e">
        <f>VLOOKUP(X2682,'Department Detail'!$A$2:$F$5229,5,FALSE)</f>
        <v>#N/A</v>
      </c>
    </row>
    <row r="2683" spans="2:15" x14ac:dyDescent="0.3">
      <c r="B2683" t="s">
        <v>1237</v>
      </c>
      <c r="C2683" t="s">
        <v>186</v>
      </c>
      <c r="D2683" s="193">
        <v>203.17</v>
      </c>
      <c r="F2683" s="76">
        <f>IF(AND(LEFT($C2683,4)&lt;&gt;"8310")*OR(_xlfn.IFNA(MATCH(LEFT($B2683,8),Reference!$E:$E,0),0),(_xlfn.IFNA(MATCH(MID($B2683,5,4),Reference!$E:$E,0),0))),$D2683,)</f>
        <v>0</v>
      </c>
      <c r="G2683" s="76">
        <f t="shared" si="235"/>
        <v>0</v>
      </c>
      <c r="H2683" s="76">
        <f t="shared" si="236"/>
        <v>0</v>
      </c>
      <c r="I2683" s="194">
        <f>IF(AND(F2683=0,G2683=0,H2683=0,_xlfn.IFNA(MATCH(LEFT($B2683,8),Reference!$G:$G,0),0)),0,
IF(AND(F2683=0,G2683=0,H2683=0,_xlfn.IFNA(MATCH(LEFT($B2683,8),Reference!$H:$H,0),0)),$D2683,
IF(AND(F2683=0,G2683=0,H2683=0,_xlfn.IFNA(MATCH(LEFT($C2683,4),Reference!$H:$H,0),0)),$D2683,
IF((AND(F2683=0,G2683=0,H2683=0,(_xlfn.IFNA(MATCH(LEFT($B2683,4),Reference!$H:$H,0),0)))),$D2683,
IF(AND(F2683=0,G2683=0,H2683=0,_xlfn.IFNA(MATCH(MID($B2683,5,4),Reference!$H:$H,0),0),LEFT($C2683,4)&lt;&gt;"8865"),$D2683,0)))))</f>
        <v>0</v>
      </c>
      <c r="J2683" s="76">
        <f t="shared" si="237"/>
        <v>203.17</v>
      </c>
      <c r="K2683" s="76">
        <f t="shared" si="238"/>
        <v>203.17</v>
      </c>
      <c r="L2683" s="76">
        <f t="shared" si="239"/>
        <v>0</v>
      </c>
      <c r="M2683" s="14" t="str">
        <f>IFERROR(IFERROR(INDEX(Reference!$C:$C,MATCH(VALUE(LEFT(B2683,(FIND("-",B2683,1)-1))),Reference!$B:$B,0)),INDEX(Reference!$C:$C,MATCH((LEFT(B2683,(FIND("-",B2683,1)-1))),Reference!$B:$B,0))),IFERROR(IF(FIND("-",B2683),"Asset Management",""),""))</f>
        <v>Asset Management</v>
      </c>
      <c r="N2683" s="14" t="str">
        <f>_xlfn.IFNA(INDEX(Reference!$M:$N,MATCH($C2683,Reference!$M:$M,0),2),"Exclude")</f>
        <v>Union Labor</v>
      </c>
      <c r="O2683" s="14" t="e">
        <f>VLOOKUP(X2683,'Department Detail'!$A$2:$F$5229,5,FALSE)</f>
        <v>#N/A</v>
      </c>
    </row>
    <row r="2684" spans="2:15" x14ac:dyDescent="0.3">
      <c r="B2684" t="s">
        <v>1238</v>
      </c>
      <c r="C2684" t="s">
        <v>186</v>
      </c>
      <c r="D2684" s="193">
        <v>43.44</v>
      </c>
      <c r="F2684" s="76">
        <f>IF(AND(LEFT($C2684,4)&lt;&gt;"8310")*OR(_xlfn.IFNA(MATCH(LEFT($B2684,8),Reference!$E:$E,0),0),(_xlfn.IFNA(MATCH(MID($B2684,5,4),Reference!$E:$E,0),0))),$D2684,)</f>
        <v>0</v>
      </c>
      <c r="G2684" s="76">
        <f t="shared" si="235"/>
        <v>0</v>
      </c>
      <c r="H2684" s="76">
        <f t="shared" si="236"/>
        <v>0</v>
      </c>
      <c r="I2684" s="194">
        <f>IF(AND(F2684=0,G2684=0,H2684=0,_xlfn.IFNA(MATCH(LEFT($B2684,8),Reference!$G:$G,0),0)),0,
IF(AND(F2684=0,G2684=0,H2684=0,_xlfn.IFNA(MATCH(LEFT($B2684,8),Reference!$H:$H,0),0)),$D2684,
IF(AND(F2684=0,G2684=0,H2684=0,_xlfn.IFNA(MATCH(LEFT($C2684,4),Reference!$H:$H,0),0)),$D2684,
IF((AND(F2684=0,G2684=0,H2684=0,(_xlfn.IFNA(MATCH(LEFT($B2684,4),Reference!$H:$H,0),0)))),$D2684,
IF(AND(F2684=0,G2684=0,H2684=0,_xlfn.IFNA(MATCH(MID($B2684,5,4),Reference!$H:$H,0),0),LEFT($C2684,4)&lt;&gt;"8865"),$D2684,0)))))</f>
        <v>0</v>
      </c>
      <c r="J2684" s="76">
        <f t="shared" si="237"/>
        <v>43.44</v>
      </c>
      <c r="K2684" s="76">
        <f t="shared" si="238"/>
        <v>43.44</v>
      </c>
      <c r="L2684" s="76">
        <f t="shared" si="239"/>
        <v>0</v>
      </c>
      <c r="M2684" s="14" t="str">
        <f>IFERROR(IFERROR(INDEX(Reference!$C:$C,MATCH(VALUE(LEFT(B2684,(FIND("-",B2684,1)-1))),Reference!$B:$B,0)),INDEX(Reference!$C:$C,MATCH((LEFT(B2684,(FIND("-",B2684,1)-1))),Reference!$B:$B,0))),IFERROR(IF(FIND("-",B2684),"Asset Management",""),""))</f>
        <v>Asset Management</v>
      </c>
      <c r="N2684" s="14" t="str">
        <f>_xlfn.IFNA(INDEX(Reference!$M:$N,MATCH($C2684,Reference!$M:$M,0),2),"Exclude")</f>
        <v>Union Labor</v>
      </c>
      <c r="O2684" s="14" t="e">
        <f>VLOOKUP(X2684,'Department Detail'!$A$2:$F$5229,5,FALSE)</f>
        <v>#N/A</v>
      </c>
    </row>
    <row r="2685" spans="2:15" x14ac:dyDescent="0.3">
      <c r="B2685" t="s">
        <v>1238</v>
      </c>
      <c r="C2685" t="s">
        <v>191</v>
      </c>
      <c r="D2685" s="193">
        <v>12.280000000000001</v>
      </c>
      <c r="F2685" s="76">
        <f>IF(AND(LEFT($C2685,4)&lt;&gt;"8310")*OR(_xlfn.IFNA(MATCH(LEFT($B2685,8),Reference!$E:$E,0),0),(_xlfn.IFNA(MATCH(MID($B2685,5,4),Reference!$E:$E,0),0))),$D2685,)</f>
        <v>0</v>
      </c>
      <c r="G2685" s="76">
        <f t="shared" si="235"/>
        <v>0</v>
      </c>
      <c r="H2685" s="76">
        <f t="shared" si="236"/>
        <v>0</v>
      </c>
      <c r="I2685" s="194">
        <f>IF(AND(F2685=0,G2685=0,H2685=0,_xlfn.IFNA(MATCH(LEFT($B2685,8),Reference!$G:$G,0),0)),0,
IF(AND(F2685=0,G2685=0,H2685=0,_xlfn.IFNA(MATCH(LEFT($B2685,8),Reference!$H:$H,0),0)),$D2685,
IF(AND(F2685=0,G2685=0,H2685=0,_xlfn.IFNA(MATCH(LEFT($C2685,4),Reference!$H:$H,0),0)),$D2685,
IF((AND(F2685=0,G2685=0,H2685=0,(_xlfn.IFNA(MATCH(LEFT($B2685,4),Reference!$H:$H,0),0)))),$D2685,
IF(AND(F2685=0,G2685=0,H2685=0,_xlfn.IFNA(MATCH(MID($B2685,5,4),Reference!$H:$H,0),0),LEFT($C2685,4)&lt;&gt;"8865"),$D2685,0)))))</f>
        <v>0</v>
      </c>
      <c r="J2685" s="76">
        <f t="shared" si="237"/>
        <v>12.280000000000001</v>
      </c>
      <c r="K2685" s="76">
        <f t="shared" si="238"/>
        <v>12.280000000000001</v>
      </c>
      <c r="L2685" s="76">
        <f t="shared" si="239"/>
        <v>0</v>
      </c>
      <c r="M2685" s="14" t="str">
        <f>IFERROR(IFERROR(INDEX(Reference!$C:$C,MATCH(VALUE(LEFT(B2685,(FIND("-",B2685,1)-1))),Reference!$B:$B,0)),INDEX(Reference!$C:$C,MATCH((LEFT(B2685,(FIND("-",B2685,1)-1))),Reference!$B:$B,0))),IFERROR(IF(FIND("-",B2685),"Asset Management",""),""))</f>
        <v>Asset Management</v>
      </c>
      <c r="N2685" s="14" t="str">
        <f>_xlfn.IFNA(INDEX(Reference!$M:$N,MATCH($C2685,Reference!$M:$M,0),2),"Exclude")</f>
        <v>Union Labor</v>
      </c>
      <c r="O2685" s="14" t="e">
        <f>VLOOKUP(X2685,'Department Detail'!$A$2:$F$5229,5,FALSE)</f>
        <v>#N/A</v>
      </c>
    </row>
    <row r="2686" spans="2:15" x14ac:dyDescent="0.3">
      <c r="B2686" t="s">
        <v>1239</v>
      </c>
      <c r="C2686" t="s">
        <v>186</v>
      </c>
      <c r="D2686" s="193">
        <v>20.56</v>
      </c>
      <c r="F2686" s="76">
        <f>IF(AND(LEFT($C2686,4)&lt;&gt;"8310")*OR(_xlfn.IFNA(MATCH(LEFT($B2686,8),Reference!$E:$E,0),0),(_xlfn.IFNA(MATCH(MID($B2686,5,4),Reference!$E:$E,0),0))),$D2686,)</f>
        <v>0</v>
      </c>
      <c r="G2686" s="76">
        <f t="shared" si="235"/>
        <v>0</v>
      </c>
      <c r="H2686" s="76">
        <f t="shared" si="236"/>
        <v>0</v>
      </c>
      <c r="I2686" s="194">
        <f>IF(AND(F2686=0,G2686=0,H2686=0,_xlfn.IFNA(MATCH(LEFT($B2686,8),Reference!$G:$G,0),0)),0,
IF(AND(F2686=0,G2686=0,H2686=0,_xlfn.IFNA(MATCH(LEFT($B2686,8),Reference!$H:$H,0),0)),$D2686,
IF(AND(F2686=0,G2686=0,H2686=0,_xlfn.IFNA(MATCH(LEFT($C2686,4),Reference!$H:$H,0),0)),$D2686,
IF((AND(F2686=0,G2686=0,H2686=0,(_xlfn.IFNA(MATCH(LEFT($B2686,4),Reference!$H:$H,0),0)))),$D2686,
IF(AND(F2686=0,G2686=0,H2686=0,_xlfn.IFNA(MATCH(MID($B2686,5,4),Reference!$H:$H,0),0),LEFT($C2686,4)&lt;&gt;"8865"),$D2686,0)))))</f>
        <v>0</v>
      </c>
      <c r="J2686" s="76">
        <f t="shared" si="237"/>
        <v>20.56</v>
      </c>
      <c r="K2686" s="76">
        <f t="shared" si="238"/>
        <v>20.56</v>
      </c>
      <c r="L2686" s="76">
        <f t="shared" si="239"/>
        <v>0</v>
      </c>
      <c r="M2686" s="14" t="str">
        <f>IFERROR(IFERROR(INDEX(Reference!$C:$C,MATCH(VALUE(LEFT(B2686,(FIND("-",B2686,1)-1))),Reference!$B:$B,0)),INDEX(Reference!$C:$C,MATCH((LEFT(B2686,(FIND("-",B2686,1)-1))),Reference!$B:$B,0))),IFERROR(IF(FIND("-",B2686),"Asset Management",""),""))</f>
        <v>Asset Management</v>
      </c>
      <c r="N2686" s="14" t="str">
        <f>_xlfn.IFNA(INDEX(Reference!$M:$N,MATCH($C2686,Reference!$M:$M,0),2),"Exclude")</f>
        <v>Union Labor</v>
      </c>
      <c r="O2686" s="14" t="e">
        <f>VLOOKUP(X2686,'Department Detail'!$A$2:$F$5229,5,FALSE)</f>
        <v>#N/A</v>
      </c>
    </row>
    <row r="2687" spans="2:15" x14ac:dyDescent="0.3">
      <c r="B2687" t="s">
        <v>1239</v>
      </c>
      <c r="C2687" t="s">
        <v>191</v>
      </c>
      <c r="D2687" s="193">
        <v>15.8</v>
      </c>
      <c r="F2687" s="76">
        <f>IF(AND(LEFT($C2687,4)&lt;&gt;"8310")*OR(_xlfn.IFNA(MATCH(LEFT($B2687,8),Reference!$E:$E,0),0),(_xlfn.IFNA(MATCH(MID($B2687,5,4),Reference!$E:$E,0),0))),$D2687,)</f>
        <v>0</v>
      </c>
      <c r="G2687" s="76">
        <f t="shared" si="235"/>
        <v>0</v>
      </c>
      <c r="H2687" s="76">
        <f t="shared" si="236"/>
        <v>0</v>
      </c>
      <c r="I2687" s="194">
        <f>IF(AND(F2687=0,G2687=0,H2687=0,_xlfn.IFNA(MATCH(LEFT($B2687,8),Reference!$G:$G,0),0)),0,
IF(AND(F2687=0,G2687=0,H2687=0,_xlfn.IFNA(MATCH(LEFT($B2687,8),Reference!$H:$H,0),0)),$D2687,
IF(AND(F2687=0,G2687=0,H2687=0,_xlfn.IFNA(MATCH(LEFT($C2687,4),Reference!$H:$H,0),0)),$D2687,
IF((AND(F2687=0,G2687=0,H2687=0,(_xlfn.IFNA(MATCH(LEFT($B2687,4),Reference!$H:$H,0),0)))),$D2687,
IF(AND(F2687=0,G2687=0,H2687=0,_xlfn.IFNA(MATCH(MID($B2687,5,4),Reference!$H:$H,0),0),LEFT($C2687,4)&lt;&gt;"8865"),$D2687,0)))))</f>
        <v>0</v>
      </c>
      <c r="J2687" s="76">
        <f t="shared" si="237"/>
        <v>15.8</v>
      </c>
      <c r="K2687" s="76">
        <f t="shared" si="238"/>
        <v>15.8</v>
      </c>
      <c r="L2687" s="76">
        <f t="shared" si="239"/>
        <v>0</v>
      </c>
      <c r="M2687" s="14" t="str">
        <f>IFERROR(IFERROR(INDEX(Reference!$C:$C,MATCH(VALUE(LEFT(B2687,(FIND("-",B2687,1)-1))),Reference!$B:$B,0)),INDEX(Reference!$C:$C,MATCH((LEFT(B2687,(FIND("-",B2687,1)-1))),Reference!$B:$B,0))),IFERROR(IF(FIND("-",B2687),"Asset Management",""),""))</f>
        <v>Asset Management</v>
      </c>
      <c r="N2687" s="14" t="str">
        <f>_xlfn.IFNA(INDEX(Reference!$M:$N,MATCH($C2687,Reference!$M:$M,0),2),"Exclude")</f>
        <v>Union Labor</v>
      </c>
      <c r="O2687" s="14" t="e">
        <f>VLOOKUP(X2687,'Department Detail'!$A$2:$F$5229,5,FALSE)</f>
        <v>#N/A</v>
      </c>
    </row>
    <row r="2688" spans="2:15" x14ac:dyDescent="0.3">
      <c r="B2688" t="s">
        <v>1240</v>
      </c>
      <c r="C2688" t="s">
        <v>186</v>
      </c>
      <c r="D2688" s="193">
        <v>36.72</v>
      </c>
      <c r="F2688" s="76">
        <f>IF(AND(LEFT($C2688,4)&lt;&gt;"8310")*OR(_xlfn.IFNA(MATCH(LEFT($B2688,8),Reference!$E:$E,0),0),(_xlfn.IFNA(MATCH(MID($B2688,5,4),Reference!$E:$E,0),0))),$D2688,)</f>
        <v>0</v>
      </c>
      <c r="G2688" s="76">
        <f t="shared" si="235"/>
        <v>0</v>
      </c>
      <c r="H2688" s="76">
        <f t="shared" si="236"/>
        <v>0</v>
      </c>
      <c r="I2688" s="194">
        <f>IF(AND(F2688=0,G2688=0,H2688=0,_xlfn.IFNA(MATCH(LEFT($B2688,8),Reference!$G:$G,0),0)),0,
IF(AND(F2688=0,G2688=0,H2688=0,_xlfn.IFNA(MATCH(LEFT($B2688,8),Reference!$H:$H,0),0)),$D2688,
IF(AND(F2688=0,G2688=0,H2688=0,_xlfn.IFNA(MATCH(LEFT($C2688,4),Reference!$H:$H,0),0)),$D2688,
IF((AND(F2688=0,G2688=0,H2688=0,(_xlfn.IFNA(MATCH(LEFT($B2688,4),Reference!$H:$H,0),0)))),$D2688,
IF(AND(F2688=0,G2688=0,H2688=0,_xlfn.IFNA(MATCH(MID($B2688,5,4),Reference!$H:$H,0),0),LEFT($C2688,4)&lt;&gt;"8865"),$D2688,0)))))</f>
        <v>0</v>
      </c>
      <c r="J2688" s="76">
        <f t="shared" si="237"/>
        <v>36.72</v>
      </c>
      <c r="K2688" s="76">
        <f t="shared" si="238"/>
        <v>36.72</v>
      </c>
      <c r="L2688" s="76">
        <f t="shared" si="239"/>
        <v>0</v>
      </c>
      <c r="M2688" s="14" t="str">
        <f>IFERROR(IFERROR(INDEX(Reference!$C:$C,MATCH(VALUE(LEFT(B2688,(FIND("-",B2688,1)-1))),Reference!$B:$B,0)),INDEX(Reference!$C:$C,MATCH((LEFT(B2688,(FIND("-",B2688,1)-1))),Reference!$B:$B,0))),IFERROR(IF(FIND("-",B2688),"Asset Management",""),""))</f>
        <v>Asset Management</v>
      </c>
      <c r="N2688" s="14" t="str">
        <f>_xlfn.IFNA(INDEX(Reference!$M:$N,MATCH($C2688,Reference!$M:$M,0),2),"Exclude")</f>
        <v>Union Labor</v>
      </c>
      <c r="O2688" s="14" t="e">
        <f>VLOOKUP(X2688,'Department Detail'!$A$2:$F$5229,5,FALSE)</f>
        <v>#N/A</v>
      </c>
    </row>
    <row r="2689" spans="2:15" x14ac:dyDescent="0.3">
      <c r="B2689" t="s">
        <v>1240</v>
      </c>
      <c r="C2689" t="s">
        <v>191</v>
      </c>
      <c r="D2689" s="193">
        <v>5.87</v>
      </c>
      <c r="F2689" s="76">
        <f>IF(AND(LEFT($C2689,4)&lt;&gt;"8310")*OR(_xlfn.IFNA(MATCH(LEFT($B2689,8),Reference!$E:$E,0),0),(_xlfn.IFNA(MATCH(MID($B2689,5,4),Reference!$E:$E,0),0))),$D2689,)</f>
        <v>0</v>
      </c>
      <c r="G2689" s="76">
        <f t="shared" si="235"/>
        <v>0</v>
      </c>
      <c r="H2689" s="76">
        <f t="shared" si="236"/>
        <v>0</v>
      </c>
      <c r="I2689" s="194">
        <f>IF(AND(F2689=0,G2689=0,H2689=0,_xlfn.IFNA(MATCH(LEFT($B2689,8),Reference!$G:$G,0),0)),0,
IF(AND(F2689=0,G2689=0,H2689=0,_xlfn.IFNA(MATCH(LEFT($B2689,8),Reference!$H:$H,0),0)),$D2689,
IF(AND(F2689=0,G2689=0,H2689=0,_xlfn.IFNA(MATCH(LEFT($C2689,4),Reference!$H:$H,0),0)),$D2689,
IF((AND(F2689=0,G2689=0,H2689=0,(_xlfn.IFNA(MATCH(LEFT($B2689,4),Reference!$H:$H,0),0)))),$D2689,
IF(AND(F2689=0,G2689=0,H2689=0,_xlfn.IFNA(MATCH(MID($B2689,5,4),Reference!$H:$H,0),0),LEFT($C2689,4)&lt;&gt;"8865"),$D2689,0)))))</f>
        <v>0</v>
      </c>
      <c r="J2689" s="76">
        <f t="shared" si="237"/>
        <v>5.87</v>
      </c>
      <c r="K2689" s="76">
        <f t="shared" si="238"/>
        <v>5.87</v>
      </c>
      <c r="L2689" s="76">
        <f t="shared" si="239"/>
        <v>0</v>
      </c>
      <c r="M2689" s="14" t="str">
        <f>IFERROR(IFERROR(INDEX(Reference!$C:$C,MATCH(VALUE(LEFT(B2689,(FIND("-",B2689,1)-1))),Reference!$B:$B,0)),INDEX(Reference!$C:$C,MATCH((LEFT(B2689,(FIND("-",B2689,1)-1))),Reference!$B:$B,0))),IFERROR(IF(FIND("-",B2689),"Asset Management",""),""))</f>
        <v>Asset Management</v>
      </c>
      <c r="N2689" s="14" t="str">
        <f>_xlfn.IFNA(INDEX(Reference!$M:$N,MATCH($C2689,Reference!$M:$M,0),2),"Exclude")</f>
        <v>Union Labor</v>
      </c>
      <c r="O2689" s="14" t="e">
        <f>VLOOKUP(X2689,'Department Detail'!$A$2:$F$5229,5,FALSE)</f>
        <v>#N/A</v>
      </c>
    </row>
    <row r="2690" spans="2:15" x14ac:dyDescent="0.3">
      <c r="B2690" t="s">
        <v>1241</v>
      </c>
      <c r="C2690" t="s">
        <v>186</v>
      </c>
      <c r="D2690" s="193">
        <v>52.09</v>
      </c>
      <c r="F2690" s="76">
        <f>IF(AND(LEFT($C2690,4)&lt;&gt;"8310")*OR(_xlfn.IFNA(MATCH(LEFT($B2690,8),Reference!$E:$E,0),0),(_xlfn.IFNA(MATCH(MID($B2690,5,4),Reference!$E:$E,0),0))),$D2690,)</f>
        <v>0</v>
      </c>
      <c r="G2690" s="76">
        <f t="shared" si="235"/>
        <v>0</v>
      </c>
      <c r="H2690" s="76">
        <f t="shared" si="236"/>
        <v>0</v>
      </c>
      <c r="I2690" s="194">
        <f>IF(AND(F2690=0,G2690=0,H2690=0,_xlfn.IFNA(MATCH(LEFT($B2690,8),Reference!$G:$G,0),0)),0,
IF(AND(F2690=0,G2690=0,H2690=0,_xlfn.IFNA(MATCH(LEFT($B2690,8),Reference!$H:$H,0),0)),$D2690,
IF(AND(F2690=0,G2690=0,H2690=0,_xlfn.IFNA(MATCH(LEFT($C2690,4),Reference!$H:$H,0),0)),$D2690,
IF((AND(F2690=0,G2690=0,H2690=0,(_xlfn.IFNA(MATCH(LEFT($B2690,4),Reference!$H:$H,0),0)))),$D2690,
IF(AND(F2690=0,G2690=0,H2690=0,_xlfn.IFNA(MATCH(MID($B2690,5,4),Reference!$H:$H,0),0),LEFT($C2690,4)&lt;&gt;"8865"),$D2690,0)))))</f>
        <v>0</v>
      </c>
      <c r="J2690" s="76">
        <f t="shared" si="237"/>
        <v>52.09</v>
      </c>
      <c r="K2690" s="76">
        <f t="shared" si="238"/>
        <v>52.09</v>
      </c>
      <c r="L2690" s="76">
        <f t="shared" si="239"/>
        <v>0</v>
      </c>
      <c r="M2690" s="14" t="str">
        <f>IFERROR(IFERROR(INDEX(Reference!$C:$C,MATCH(VALUE(LEFT(B2690,(FIND("-",B2690,1)-1))),Reference!$B:$B,0)),INDEX(Reference!$C:$C,MATCH((LEFT(B2690,(FIND("-",B2690,1)-1))),Reference!$B:$B,0))),IFERROR(IF(FIND("-",B2690),"Asset Management",""),""))</f>
        <v>Asset Management</v>
      </c>
      <c r="N2690" s="14" t="str">
        <f>_xlfn.IFNA(INDEX(Reference!$M:$N,MATCH($C2690,Reference!$M:$M,0),2),"Exclude")</f>
        <v>Union Labor</v>
      </c>
      <c r="O2690" s="14" t="e">
        <f>VLOOKUP(X2690,'Department Detail'!$A$2:$F$5229,5,FALSE)</f>
        <v>#N/A</v>
      </c>
    </row>
    <row r="2691" spans="2:15" x14ac:dyDescent="0.3">
      <c r="B2691" t="s">
        <v>1241</v>
      </c>
      <c r="C2691" t="s">
        <v>191</v>
      </c>
      <c r="D2691" s="193">
        <v>9.31</v>
      </c>
      <c r="F2691" s="76">
        <f>IF(AND(LEFT($C2691,4)&lt;&gt;"8310")*OR(_xlfn.IFNA(MATCH(LEFT($B2691,8),Reference!$E:$E,0),0),(_xlfn.IFNA(MATCH(MID($B2691,5,4),Reference!$E:$E,0),0))),$D2691,)</f>
        <v>0</v>
      </c>
      <c r="G2691" s="76">
        <f t="shared" si="235"/>
        <v>0</v>
      </c>
      <c r="H2691" s="76">
        <f t="shared" si="236"/>
        <v>0</v>
      </c>
      <c r="I2691" s="194">
        <f>IF(AND(F2691=0,G2691=0,H2691=0,_xlfn.IFNA(MATCH(LEFT($B2691,8),Reference!$G:$G,0),0)),0,
IF(AND(F2691=0,G2691=0,H2691=0,_xlfn.IFNA(MATCH(LEFT($B2691,8),Reference!$H:$H,0),0)),$D2691,
IF(AND(F2691=0,G2691=0,H2691=0,_xlfn.IFNA(MATCH(LEFT($C2691,4),Reference!$H:$H,0),0)),$D2691,
IF((AND(F2691=0,G2691=0,H2691=0,(_xlfn.IFNA(MATCH(LEFT($B2691,4),Reference!$H:$H,0),0)))),$D2691,
IF(AND(F2691=0,G2691=0,H2691=0,_xlfn.IFNA(MATCH(MID($B2691,5,4),Reference!$H:$H,0),0),LEFT($C2691,4)&lt;&gt;"8865"),$D2691,0)))))</f>
        <v>0</v>
      </c>
      <c r="J2691" s="76">
        <f t="shared" si="237"/>
        <v>9.31</v>
      </c>
      <c r="K2691" s="76">
        <f t="shared" si="238"/>
        <v>9.31</v>
      </c>
      <c r="L2691" s="76">
        <f t="shared" si="239"/>
        <v>0</v>
      </c>
      <c r="M2691" s="14" t="str">
        <f>IFERROR(IFERROR(INDEX(Reference!$C:$C,MATCH(VALUE(LEFT(B2691,(FIND("-",B2691,1)-1))),Reference!$B:$B,0)),INDEX(Reference!$C:$C,MATCH((LEFT(B2691,(FIND("-",B2691,1)-1))),Reference!$B:$B,0))),IFERROR(IF(FIND("-",B2691),"Asset Management",""),""))</f>
        <v>Asset Management</v>
      </c>
      <c r="N2691" s="14" t="str">
        <f>_xlfn.IFNA(INDEX(Reference!$M:$N,MATCH($C2691,Reference!$M:$M,0),2),"Exclude")</f>
        <v>Union Labor</v>
      </c>
      <c r="O2691" s="14" t="e">
        <f>VLOOKUP(X2691,'Department Detail'!$A$2:$F$5229,5,FALSE)</f>
        <v>#N/A</v>
      </c>
    </row>
    <row r="2692" spans="2:15" x14ac:dyDescent="0.3">
      <c r="B2692" t="s">
        <v>1242</v>
      </c>
      <c r="C2692" t="s">
        <v>185</v>
      </c>
      <c r="D2692" s="193">
        <v>139.36000000000001</v>
      </c>
      <c r="F2692" s="76">
        <f>IF(AND(LEFT($C2692,4)&lt;&gt;"8310")*OR(_xlfn.IFNA(MATCH(LEFT($B2692,8),Reference!$E:$E,0),0),(_xlfn.IFNA(MATCH(MID($B2692,5,4),Reference!$E:$E,0),0))),$D2692,)</f>
        <v>0</v>
      </c>
      <c r="G2692" s="76">
        <f t="shared" si="235"/>
        <v>0</v>
      </c>
      <c r="H2692" s="76">
        <f t="shared" si="236"/>
        <v>0</v>
      </c>
      <c r="I2692" s="194">
        <f>IF(AND(F2692=0,G2692=0,H2692=0,_xlfn.IFNA(MATCH(LEFT($B2692,8),Reference!$G:$G,0),0)),0,
IF(AND(F2692=0,G2692=0,H2692=0,_xlfn.IFNA(MATCH(LEFT($B2692,8),Reference!$H:$H,0),0)),$D2692,
IF(AND(F2692=0,G2692=0,H2692=0,_xlfn.IFNA(MATCH(LEFT($C2692,4),Reference!$H:$H,0),0)),$D2692,
IF((AND(F2692=0,G2692=0,H2692=0,(_xlfn.IFNA(MATCH(LEFT($B2692,4),Reference!$H:$H,0),0)))),$D2692,
IF(AND(F2692=0,G2692=0,H2692=0,_xlfn.IFNA(MATCH(MID($B2692,5,4),Reference!$H:$H,0),0),LEFT($C2692,4)&lt;&gt;"8865"),$D2692,0)))))</f>
        <v>0</v>
      </c>
      <c r="J2692" s="76">
        <f t="shared" si="237"/>
        <v>139.36000000000001</v>
      </c>
      <c r="K2692" s="76">
        <f t="shared" si="238"/>
        <v>139.36000000000001</v>
      </c>
      <c r="L2692" s="76">
        <f t="shared" si="239"/>
        <v>0</v>
      </c>
      <c r="M2692" s="14" t="str">
        <f>IFERROR(IFERROR(INDEX(Reference!$C:$C,MATCH(VALUE(LEFT(B2692,(FIND("-",B2692,1)-1))),Reference!$B:$B,0)),INDEX(Reference!$C:$C,MATCH((LEFT(B2692,(FIND("-",B2692,1)-1))),Reference!$B:$B,0))),IFERROR(IF(FIND("-",B2692),"Asset Management",""),""))</f>
        <v>Asset Management</v>
      </c>
      <c r="N2692" s="14" t="str">
        <f>_xlfn.IFNA(INDEX(Reference!$M:$N,MATCH($C2692,Reference!$M:$M,0),2),"Exclude")</f>
        <v>NonUnion Labor</v>
      </c>
      <c r="O2692" s="14" t="e">
        <f>VLOOKUP(X2692,'Department Detail'!$A$2:$F$5229,5,FALSE)</f>
        <v>#N/A</v>
      </c>
    </row>
    <row r="2693" spans="2:15" x14ac:dyDescent="0.3">
      <c r="B2693" t="s">
        <v>1242</v>
      </c>
      <c r="C2693" t="s">
        <v>186</v>
      </c>
      <c r="D2693" s="193">
        <v>191.18</v>
      </c>
      <c r="F2693" s="76">
        <f>IF(AND(LEFT($C2693,4)&lt;&gt;"8310")*OR(_xlfn.IFNA(MATCH(LEFT($B2693,8),Reference!$E:$E,0),0),(_xlfn.IFNA(MATCH(MID($B2693,5,4),Reference!$E:$E,0),0))),$D2693,)</f>
        <v>0</v>
      </c>
      <c r="G2693" s="76">
        <f t="shared" si="235"/>
        <v>0</v>
      </c>
      <c r="H2693" s="76">
        <f t="shared" si="236"/>
        <v>0</v>
      </c>
      <c r="I2693" s="194">
        <f>IF(AND(F2693=0,G2693=0,H2693=0,_xlfn.IFNA(MATCH(LEFT($B2693,8),Reference!$G:$G,0),0)),0,
IF(AND(F2693=0,G2693=0,H2693=0,_xlfn.IFNA(MATCH(LEFT($B2693,8),Reference!$H:$H,0),0)),$D2693,
IF(AND(F2693=0,G2693=0,H2693=0,_xlfn.IFNA(MATCH(LEFT($C2693,4),Reference!$H:$H,0),0)),$D2693,
IF((AND(F2693=0,G2693=0,H2693=0,(_xlfn.IFNA(MATCH(LEFT($B2693,4),Reference!$H:$H,0),0)))),$D2693,
IF(AND(F2693=0,G2693=0,H2693=0,_xlfn.IFNA(MATCH(MID($B2693,5,4),Reference!$H:$H,0),0),LEFT($C2693,4)&lt;&gt;"8865"),$D2693,0)))))</f>
        <v>0</v>
      </c>
      <c r="J2693" s="76">
        <f t="shared" si="237"/>
        <v>191.18</v>
      </c>
      <c r="K2693" s="76">
        <f t="shared" si="238"/>
        <v>191.18</v>
      </c>
      <c r="L2693" s="76">
        <f t="shared" si="239"/>
        <v>0</v>
      </c>
      <c r="M2693" s="14" t="str">
        <f>IFERROR(IFERROR(INDEX(Reference!$C:$C,MATCH(VALUE(LEFT(B2693,(FIND("-",B2693,1)-1))),Reference!$B:$B,0)),INDEX(Reference!$C:$C,MATCH((LEFT(B2693,(FIND("-",B2693,1)-1))),Reference!$B:$B,0))),IFERROR(IF(FIND("-",B2693),"Asset Management",""),""))</f>
        <v>Asset Management</v>
      </c>
      <c r="N2693" s="14" t="str">
        <f>_xlfn.IFNA(INDEX(Reference!$M:$N,MATCH($C2693,Reference!$M:$M,0),2),"Exclude")</f>
        <v>Union Labor</v>
      </c>
      <c r="O2693" s="14" t="e">
        <f>VLOOKUP(X2693,'Department Detail'!$A$2:$F$5229,5,FALSE)</f>
        <v>#N/A</v>
      </c>
    </row>
    <row r="2694" spans="2:15" x14ac:dyDescent="0.3">
      <c r="B2694" t="s">
        <v>1242</v>
      </c>
      <c r="C2694" t="s">
        <v>191</v>
      </c>
      <c r="D2694" s="193">
        <v>3.65</v>
      </c>
      <c r="F2694" s="76">
        <f>IF(AND(LEFT($C2694,4)&lt;&gt;"8310")*OR(_xlfn.IFNA(MATCH(LEFT($B2694,8),Reference!$E:$E,0),0),(_xlfn.IFNA(MATCH(MID($B2694,5,4),Reference!$E:$E,0),0))),$D2694,)</f>
        <v>0</v>
      </c>
      <c r="G2694" s="76">
        <f t="shared" si="235"/>
        <v>0</v>
      </c>
      <c r="H2694" s="76">
        <f t="shared" si="236"/>
        <v>0</v>
      </c>
      <c r="I2694" s="194">
        <f>IF(AND(F2694=0,G2694=0,H2694=0,_xlfn.IFNA(MATCH(LEFT($B2694,8),Reference!$G:$G,0),0)),0,
IF(AND(F2694=0,G2694=0,H2694=0,_xlfn.IFNA(MATCH(LEFT($B2694,8),Reference!$H:$H,0),0)),$D2694,
IF(AND(F2694=0,G2694=0,H2694=0,_xlfn.IFNA(MATCH(LEFT($C2694,4),Reference!$H:$H,0),0)),$D2694,
IF((AND(F2694=0,G2694=0,H2694=0,(_xlfn.IFNA(MATCH(LEFT($B2694,4),Reference!$H:$H,0),0)))),$D2694,
IF(AND(F2694=0,G2694=0,H2694=0,_xlfn.IFNA(MATCH(MID($B2694,5,4),Reference!$H:$H,0),0),LEFT($C2694,4)&lt;&gt;"8865"),$D2694,0)))))</f>
        <v>0</v>
      </c>
      <c r="J2694" s="76">
        <f t="shared" si="237"/>
        <v>3.65</v>
      </c>
      <c r="K2694" s="76">
        <f t="shared" si="238"/>
        <v>3.65</v>
      </c>
      <c r="L2694" s="76">
        <f t="shared" si="239"/>
        <v>0</v>
      </c>
      <c r="M2694" s="14" t="str">
        <f>IFERROR(IFERROR(INDEX(Reference!$C:$C,MATCH(VALUE(LEFT(B2694,(FIND("-",B2694,1)-1))),Reference!$B:$B,0)),INDEX(Reference!$C:$C,MATCH((LEFT(B2694,(FIND("-",B2694,1)-1))),Reference!$B:$B,0))),IFERROR(IF(FIND("-",B2694),"Asset Management",""),""))</f>
        <v>Asset Management</v>
      </c>
      <c r="N2694" s="14" t="str">
        <f>_xlfn.IFNA(INDEX(Reference!$M:$N,MATCH($C2694,Reference!$M:$M,0),2),"Exclude")</f>
        <v>Union Labor</v>
      </c>
      <c r="O2694" s="14" t="e">
        <f>VLOOKUP(X2694,'Department Detail'!$A$2:$F$5229,5,FALSE)</f>
        <v>#N/A</v>
      </c>
    </row>
    <row r="2695" spans="2:15" x14ac:dyDescent="0.3">
      <c r="B2695" t="s">
        <v>1243</v>
      </c>
      <c r="C2695" t="s">
        <v>186</v>
      </c>
      <c r="D2695" s="193">
        <v>95.76</v>
      </c>
      <c r="F2695" s="76">
        <f>IF(AND(LEFT($C2695,4)&lt;&gt;"8310")*OR(_xlfn.IFNA(MATCH(LEFT($B2695,8),Reference!$E:$E,0),0),(_xlfn.IFNA(MATCH(MID($B2695,5,4),Reference!$E:$E,0),0))),$D2695,)</f>
        <v>0</v>
      </c>
      <c r="G2695" s="76">
        <f t="shared" si="235"/>
        <v>0</v>
      </c>
      <c r="H2695" s="76">
        <f t="shared" si="236"/>
        <v>0</v>
      </c>
      <c r="I2695" s="194">
        <f>IF(AND(F2695=0,G2695=0,H2695=0,_xlfn.IFNA(MATCH(LEFT($B2695,8),Reference!$G:$G,0),0)),0,
IF(AND(F2695=0,G2695=0,H2695=0,_xlfn.IFNA(MATCH(LEFT($B2695,8),Reference!$H:$H,0),0)),$D2695,
IF(AND(F2695=0,G2695=0,H2695=0,_xlfn.IFNA(MATCH(LEFT($C2695,4),Reference!$H:$H,0),0)),$D2695,
IF((AND(F2695=0,G2695=0,H2695=0,(_xlfn.IFNA(MATCH(LEFT($B2695,4),Reference!$H:$H,0),0)))),$D2695,
IF(AND(F2695=0,G2695=0,H2695=0,_xlfn.IFNA(MATCH(MID($B2695,5,4),Reference!$H:$H,0),0),LEFT($C2695,4)&lt;&gt;"8865"),$D2695,0)))))</f>
        <v>0</v>
      </c>
      <c r="J2695" s="76">
        <f t="shared" si="237"/>
        <v>95.76</v>
      </c>
      <c r="K2695" s="76">
        <f t="shared" si="238"/>
        <v>95.76</v>
      </c>
      <c r="L2695" s="76">
        <f t="shared" si="239"/>
        <v>0</v>
      </c>
      <c r="M2695" s="14" t="str">
        <f>IFERROR(IFERROR(INDEX(Reference!$C:$C,MATCH(VALUE(LEFT(B2695,(FIND("-",B2695,1)-1))),Reference!$B:$B,0)),INDEX(Reference!$C:$C,MATCH((LEFT(B2695,(FIND("-",B2695,1)-1))),Reference!$B:$B,0))),IFERROR(IF(FIND("-",B2695),"Asset Management",""),""))</f>
        <v>Asset Management</v>
      </c>
      <c r="N2695" s="14" t="str">
        <f>_xlfn.IFNA(INDEX(Reference!$M:$N,MATCH($C2695,Reference!$M:$M,0),2),"Exclude")</f>
        <v>Union Labor</v>
      </c>
      <c r="O2695" s="14" t="e">
        <f>VLOOKUP(X2695,'Department Detail'!$A$2:$F$5229,5,FALSE)</f>
        <v>#N/A</v>
      </c>
    </row>
    <row r="2696" spans="2:15" x14ac:dyDescent="0.3">
      <c r="B2696" t="s">
        <v>1243</v>
      </c>
      <c r="C2696" t="s">
        <v>191</v>
      </c>
      <c r="D2696" s="193">
        <v>18.899999999999999</v>
      </c>
      <c r="F2696" s="76">
        <f>IF(AND(LEFT($C2696,4)&lt;&gt;"8310")*OR(_xlfn.IFNA(MATCH(LEFT($B2696,8),Reference!$E:$E,0),0),(_xlfn.IFNA(MATCH(MID($B2696,5,4),Reference!$E:$E,0),0))),$D2696,)</f>
        <v>0</v>
      </c>
      <c r="G2696" s="76">
        <f t="shared" si="235"/>
        <v>0</v>
      </c>
      <c r="H2696" s="76">
        <f t="shared" si="236"/>
        <v>0</v>
      </c>
      <c r="I2696" s="194">
        <f>IF(AND(F2696=0,G2696=0,H2696=0,_xlfn.IFNA(MATCH(LEFT($B2696,8),Reference!$G:$G,0),0)),0,
IF(AND(F2696=0,G2696=0,H2696=0,_xlfn.IFNA(MATCH(LEFT($B2696,8),Reference!$H:$H,0),0)),$D2696,
IF(AND(F2696=0,G2696=0,H2696=0,_xlfn.IFNA(MATCH(LEFT($C2696,4),Reference!$H:$H,0),0)),$D2696,
IF((AND(F2696=0,G2696=0,H2696=0,(_xlfn.IFNA(MATCH(LEFT($B2696,4),Reference!$H:$H,0),0)))),$D2696,
IF(AND(F2696=0,G2696=0,H2696=0,_xlfn.IFNA(MATCH(MID($B2696,5,4),Reference!$H:$H,0),0),LEFT($C2696,4)&lt;&gt;"8865"),$D2696,0)))))</f>
        <v>0</v>
      </c>
      <c r="J2696" s="76">
        <f t="shared" si="237"/>
        <v>18.899999999999999</v>
      </c>
      <c r="K2696" s="76">
        <f t="shared" si="238"/>
        <v>18.899999999999999</v>
      </c>
      <c r="L2696" s="76">
        <f t="shared" si="239"/>
        <v>0</v>
      </c>
      <c r="M2696" s="14" t="str">
        <f>IFERROR(IFERROR(INDEX(Reference!$C:$C,MATCH(VALUE(LEFT(B2696,(FIND("-",B2696,1)-1))),Reference!$B:$B,0)),INDEX(Reference!$C:$C,MATCH((LEFT(B2696,(FIND("-",B2696,1)-1))),Reference!$B:$B,0))),IFERROR(IF(FIND("-",B2696),"Asset Management",""),""))</f>
        <v>Asset Management</v>
      </c>
      <c r="N2696" s="14" t="str">
        <f>_xlfn.IFNA(INDEX(Reference!$M:$N,MATCH($C2696,Reference!$M:$M,0),2),"Exclude")</f>
        <v>Union Labor</v>
      </c>
      <c r="O2696" s="14" t="e">
        <f>VLOOKUP(X2696,'Department Detail'!$A$2:$F$5229,5,FALSE)</f>
        <v>#N/A</v>
      </c>
    </row>
    <row r="2697" spans="2:15" x14ac:dyDescent="0.3">
      <c r="B2697" t="s">
        <v>1244</v>
      </c>
      <c r="C2697" t="s">
        <v>186</v>
      </c>
      <c r="D2697" s="193">
        <v>1085.3</v>
      </c>
      <c r="F2697" s="76">
        <f>IF(AND(LEFT($C2697,4)&lt;&gt;"8310")*OR(_xlfn.IFNA(MATCH(LEFT($B2697,8),Reference!$E:$E,0),0),(_xlfn.IFNA(MATCH(MID($B2697,5,4),Reference!$E:$E,0),0))),$D2697,)</f>
        <v>0</v>
      </c>
      <c r="G2697" s="76">
        <f t="shared" si="235"/>
        <v>0</v>
      </c>
      <c r="H2697" s="76">
        <f t="shared" si="236"/>
        <v>0</v>
      </c>
      <c r="I2697" s="194">
        <f>IF(AND(F2697=0,G2697=0,H2697=0,_xlfn.IFNA(MATCH(LEFT($B2697,8),Reference!$G:$G,0),0)),0,
IF(AND(F2697=0,G2697=0,H2697=0,_xlfn.IFNA(MATCH(LEFT($B2697,8),Reference!$H:$H,0),0)),$D2697,
IF(AND(F2697=0,G2697=0,H2697=0,_xlfn.IFNA(MATCH(LEFT($C2697,4),Reference!$H:$H,0),0)),$D2697,
IF((AND(F2697=0,G2697=0,H2697=0,(_xlfn.IFNA(MATCH(LEFT($B2697,4),Reference!$H:$H,0),0)))),$D2697,
IF(AND(F2697=0,G2697=0,H2697=0,_xlfn.IFNA(MATCH(MID($B2697,5,4),Reference!$H:$H,0),0),LEFT($C2697,4)&lt;&gt;"8865"),$D2697,0)))))</f>
        <v>0</v>
      </c>
      <c r="J2697" s="76">
        <f t="shared" si="237"/>
        <v>1085.3</v>
      </c>
      <c r="K2697" s="76">
        <f t="shared" si="238"/>
        <v>1085.3</v>
      </c>
      <c r="L2697" s="76">
        <f t="shared" si="239"/>
        <v>0</v>
      </c>
      <c r="M2697" s="14" t="str">
        <f>IFERROR(IFERROR(INDEX(Reference!$C:$C,MATCH(VALUE(LEFT(B2697,(FIND("-",B2697,1)-1))),Reference!$B:$B,0)),INDEX(Reference!$C:$C,MATCH((LEFT(B2697,(FIND("-",B2697,1)-1))),Reference!$B:$B,0))),IFERROR(IF(FIND("-",B2697),"Asset Management",""),""))</f>
        <v>Asset Management</v>
      </c>
      <c r="N2697" s="14" t="str">
        <f>_xlfn.IFNA(INDEX(Reference!$M:$N,MATCH($C2697,Reference!$M:$M,0),2),"Exclude")</f>
        <v>Union Labor</v>
      </c>
      <c r="O2697" s="14" t="e">
        <f>VLOOKUP(X2697,'Department Detail'!$A$2:$F$5229,5,FALSE)</f>
        <v>#N/A</v>
      </c>
    </row>
    <row r="2698" spans="2:15" x14ac:dyDescent="0.3">
      <c r="B2698" t="s">
        <v>1244</v>
      </c>
      <c r="C2698" t="s">
        <v>191</v>
      </c>
      <c r="D2698" s="193">
        <v>327.48</v>
      </c>
      <c r="F2698" s="76">
        <f>IF(AND(LEFT($C2698,4)&lt;&gt;"8310")*OR(_xlfn.IFNA(MATCH(LEFT($B2698,8),Reference!$E:$E,0),0),(_xlfn.IFNA(MATCH(MID($B2698,5,4),Reference!$E:$E,0),0))),$D2698,)</f>
        <v>0</v>
      </c>
      <c r="G2698" s="76">
        <f t="shared" si="235"/>
        <v>0</v>
      </c>
      <c r="H2698" s="76">
        <f t="shared" si="236"/>
        <v>0</v>
      </c>
      <c r="I2698" s="194">
        <f>IF(AND(F2698=0,G2698=0,H2698=0,_xlfn.IFNA(MATCH(LEFT($B2698,8),Reference!$G:$G,0),0)),0,
IF(AND(F2698=0,G2698=0,H2698=0,_xlfn.IFNA(MATCH(LEFT($B2698,8),Reference!$H:$H,0),0)),$D2698,
IF(AND(F2698=0,G2698=0,H2698=0,_xlfn.IFNA(MATCH(LEFT($C2698,4),Reference!$H:$H,0),0)),$D2698,
IF((AND(F2698=0,G2698=0,H2698=0,(_xlfn.IFNA(MATCH(LEFT($B2698,4),Reference!$H:$H,0),0)))),$D2698,
IF(AND(F2698=0,G2698=0,H2698=0,_xlfn.IFNA(MATCH(MID($B2698,5,4),Reference!$H:$H,0),0),LEFT($C2698,4)&lt;&gt;"8865"),$D2698,0)))))</f>
        <v>0</v>
      </c>
      <c r="J2698" s="76">
        <f t="shared" si="237"/>
        <v>327.48</v>
      </c>
      <c r="K2698" s="76">
        <f t="shared" si="238"/>
        <v>327.48</v>
      </c>
      <c r="L2698" s="76">
        <f t="shared" si="239"/>
        <v>0</v>
      </c>
      <c r="M2698" s="14" t="str">
        <f>IFERROR(IFERROR(INDEX(Reference!$C:$C,MATCH(VALUE(LEFT(B2698,(FIND("-",B2698,1)-1))),Reference!$B:$B,0)),INDEX(Reference!$C:$C,MATCH((LEFT(B2698,(FIND("-",B2698,1)-1))),Reference!$B:$B,0))),IFERROR(IF(FIND("-",B2698),"Asset Management",""),""))</f>
        <v>Asset Management</v>
      </c>
      <c r="N2698" s="14" t="str">
        <f>_xlfn.IFNA(INDEX(Reference!$M:$N,MATCH($C2698,Reference!$M:$M,0),2),"Exclude")</f>
        <v>Union Labor</v>
      </c>
      <c r="O2698" s="14" t="e">
        <f>VLOOKUP(X2698,'Department Detail'!$A$2:$F$5229,5,FALSE)</f>
        <v>#N/A</v>
      </c>
    </row>
    <row r="2699" spans="2:15" x14ac:dyDescent="0.3">
      <c r="B2699" t="s">
        <v>1245</v>
      </c>
      <c r="C2699" t="s">
        <v>186</v>
      </c>
      <c r="D2699" s="193">
        <v>101.47</v>
      </c>
      <c r="F2699" s="76">
        <f>IF(AND(LEFT($C2699,4)&lt;&gt;"8310")*OR(_xlfn.IFNA(MATCH(LEFT($B2699,8),Reference!$E:$E,0),0),(_xlfn.IFNA(MATCH(MID($B2699,5,4),Reference!$E:$E,0),0))),$D2699,)</f>
        <v>0</v>
      </c>
      <c r="G2699" s="76">
        <f t="shared" si="235"/>
        <v>0</v>
      </c>
      <c r="H2699" s="76">
        <f t="shared" si="236"/>
        <v>0</v>
      </c>
      <c r="I2699" s="194">
        <f>IF(AND(F2699=0,G2699=0,H2699=0,_xlfn.IFNA(MATCH(LEFT($B2699,8),Reference!$G:$G,0),0)),0,
IF(AND(F2699=0,G2699=0,H2699=0,_xlfn.IFNA(MATCH(LEFT($B2699,8),Reference!$H:$H,0),0)),$D2699,
IF(AND(F2699=0,G2699=0,H2699=0,_xlfn.IFNA(MATCH(LEFT($C2699,4),Reference!$H:$H,0),0)),$D2699,
IF((AND(F2699=0,G2699=0,H2699=0,(_xlfn.IFNA(MATCH(LEFT($B2699,4),Reference!$H:$H,0),0)))),$D2699,
IF(AND(F2699=0,G2699=0,H2699=0,_xlfn.IFNA(MATCH(MID($B2699,5,4),Reference!$H:$H,0),0),LEFT($C2699,4)&lt;&gt;"8865"),$D2699,0)))))</f>
        <v>0</v>
      </c>
      <c r="J2699" s="76">
        <f t="shared" si="237"/>
        <v>101.47</v>
      </c>
      <c r="K2699" s="76">
        <f t="shared" si="238"/>
        <v>101.47</v>
      </c>
      <c r="L2699" s="76">
        <f t="shared" si="239"/>
        <v>0</v>
      </c>
      <c r="M2699" s="14" t="str">
        <f>IFERROR(IFERROR(INDEX(Reference!$C:$C,MATCH(VALUE(LEFT(B2699,(FIND("-",B2699,1)-1))),Reference!$B:$B,0)),INDEX(Reference!$C:$C,MATCH((LEFT(B2699,(FIND("-",B2699,1)-1))),Reference!$B:$B,0))),IFERROR(IF(FIND("-",B2699),"Asset Management",""),""))</f>
        <v>Asset Management</v>
      </c>
      <c r="N2699" s="14" t="str">
        <f>_xlfn.IFNA(INDEX(Reference!$M:$N,MATCH($C2699,Reference!$M:$M,0),2),"Exclude")</f>
        <v>Union Labor</v>
      </c>
      <c r="O2699" s="14" t="e">
        <f>VLOOKUP(X2699,'Department Detail'!$A$2:$F$5229,5,FALSE)</f>
        <v>#N/A</v>
      </c>
    </row>
    <row r="2700" spans="2:15" x14ac:dyDescent="0.3">
      <c r="B2700" t="s">
        <v>1245</v>
      </c>
      <c r="C2700" t="s">
        <v>191</v>
      </c>
      <c r="D2700" s="193">
        <v>17.98</v>
      </c>
      <c r="F2700" s="76">
        <f>IF(AND(LEFT($C2700,4)&lt;&gt;"8310")*OR(_xlfn.IFNA(MATCH(LEFT($B2700,8),Reference!$E:$E,0),0),(_xlfn.IFNA(MATCH(MID($B2700,5,4),Reference!$E:$E,0),0))),$D2700,)</f>
        <v>0</v>
      </c>
      <c r="G2700" s="76">
        <f t="shared" si="235"/>
        <v>0</v>
      </c>
      <c r="H2700" s="76">
        <f t="shared" si="236"/>
        <v>0</v>
      </c>
      <c r="I2700" s="194">
        <f>IF(AND(F2700=0,G2700=0,H2700=0,_xlfn.IFNA(MATCH(LEFT($B2700,8),Reference!$G:$G,0),0)),0,
IF(AND(F2700=0,G2700=0,H2700=0,_xlfn.IFNA(MATCH(LEFT($B2700,8),Reference!$H:$H,0),0)),$D2700,
IF(AND(F2700=0,G2700=0,H2700=0,_xlfn.IFNA(MATCH(LEFT($C2700,4),Reference!$H:$H,0),0)),$D2700,
IF((AND(F2700=0,G2700=0,H2700=0,(_xlfn.IFNA(MATCH(LEFT($B2700,4),Reference!$H:$H,0),0)))),$D2700,
IF(AND(F2700=0,G2700=0,H2700=0,_xlfn.IFNA(MATCH(MID($B2700,5,4),Reference!$H:$H,0),0),LEFT($C2700,4)&lt;&gt;"8865"),$D2700,0)))))</f>
        <v>0</v>
      </c>
      <c r="J2700" s="76">
        <f t="shared" si="237"/>
        <v>17.98</v>
      </c>
      <c r="K2700" s="76">
        <f t="shared" si="238"/>
        <v>17.98</v>
      </c>
      <c r="L2700" s="76">
        <f t="shared" si="239"/>
        <v>0</v>
      </c>
      <c r="M2700" s="14" t="str">
        <f>IFERROR(IFERROR(INDEX(Reference!$C:$C,MATCH(VALUE(LEFT(B2700,(FIND("-",B2700,1)-1))),Reference!$B:$B,0)),INDEX(Reference!$C:$C,MATCH((LEFT(B2700,(FIND("-",B2700,1)-1))),Reference!$B:$B,0))),IFERROR(IF(FIND("-",B2700),"Asset Management",""),""))</f>
        <v>Asset Management</v>
      </c>
      <c r="N2700" s="14" t="str">
        <f>_xlfn.IFNA(INDEX(Reference!$M:$N,MATCH($C2700,Reference!$M:$M,0),2),"Exclude")</f>
        <v>Union Labor</v>
      </c>
      <c r="O2700" s="14" t="e">
        <f>VLOOKUP(X2700,'Department Detail'!$A$2:$F$5229,5,FALSE)</f>
        <v>#N/A</v>
      </c>
    </row>
    <row r="2701" spans="2:15" x14ac:dyDescent="0.3">
      <c r="B2701" t="s">
        <v>1246</v>
      </c>
      <c r="C2701" t="s">
        <v>186</v>
      </c>
      <c r="D2701" s="193">
        <v>250.51</v>
      </c>
      <c r="F2701" s="76">
        <f>IF(AND(LEFT($C2701,4)&lt;&gt;"8310")*OR(_xlfn.IFNA(MATCH(LEFT($B2701,8),Reference!$E:$E,0),0),(_xlfn.IFNA(MATCH(MID($B2701,5,4),Reference!$E:$E,0),0))),$D2701,)</f>
        <v>0</v>
      </c>
      <c r="G2701" s="76">
        <f t="shared" si="235"/>
        <v>0</v>
      </c>
      <c r="H2701" s="76">
        <f t="shared" si="236"/>
        <v>0</v>
      </c>
      <c r="I2701" s="194">
        <f>IF(AND(F2701=0,G2701=0,H2701=0,_xlfn.IFNA(MATCH(LEFT($B2701,8),Reference!$G:$G,0),0)),0,
IF(AND(F2701=0,G2701=0,H2701=0,_xlfn.IFNA(MATCH(LEFT($B2701,8),Reference!$H:$H,0),0)),$D2701,
IF(AND(F2701=0,G2701=0,H2701=0,_xlfn.IFNA(MATCH(LEFT($C2701,4),Reference!$H:$H,0),0)),$D2701,
IF((AND(F2701=0,G2701=0,H2701=0,(_xlfn.IFNA(MATCH(LEFT($B2701,4),Reference!$H:$H,0),0)))),$D2701,
IF(AND(F2701=0,G2701=0,H2701=0,_xlfn.IFNA(MATCH(MID($B2701,5,4),Reference!$H:$H,0),0),LEFT($C2701,4)&lt;&gt;"8865"),$D2701,0)))))</f>
        <v>0</v>
      </c>
      <c r="J2701" s="76">
        <f t="shared" si="237"/>
        <v>250.51</v>
      </c>
      <c r="K2701" s="76">
        <f t="shared" si="238"/>
        <v>250.51</v>
      </c>
      <c r="L2701" s="76">
        <f t="shared" si="239"/>
        <v>0</v>
      </c>
      <c r="M2701" s="14" t="str">
        <f>IFERROR(IFERROR(INDEX(Reference!$C:$C,MATCH(VALUE(LEFT(B2701,(FIND("-",B2701,1)-1))),Reference!$B:$B,0)),INDEX(Reference!$C:$C,MATCH((LEFT(B2701,(FIND("-",B2701,1)-1))),Reference!$B:$B,0))),IFERROR(IF(FIND("-",B2701),"Asset Management",""),""))</f>
        <v>Asset Management</v>
      </c>
      <c r="N2701" s="14" t="str">
        <f>_xlfn.IFNA(INDEX(Reference!$M:$N,MATCH($C2701,Reference!$M:$M,0),2),"Exclude")</f>
        <v>Union Labor</v>
      </c>
      <c r="O2701" s="14" t="e">
        <f>VLOOKUP(X2701,'Department Detail'!$A$2:$F$5229,5,FALSE)</f>
        <v>#N/A</v>
      </c>
    </row>
    <row r="2702" spans="2:15" x14ac:dyDescent="0.3">
      <c r="B2702" t="s">
        <v>1247</v>
      </c>
      <c r="C2702" t="s">
        <v>186</v>
      </c>
      <c r="D2702" s="193">
        <v>203.99</v>
      </c>
      <c r="F2702" s="76">
        <f>IF(AND(LEFT($C2702,4)&lt;&gt;"8310")*OR(_xlfn.IFNA(MATCH(LEFT($B2702,8),Reference!$E:$E,0),0),(_xlfn.IFNA(MATCH(MID($B2702,5,4),Reference!$E:$E,0),0))),$D2702,)</f>
        <v>0</v>
      </c>
      <c r="G2702" s="76">
        <f t="shared" si="235"/>
        <v>0</v>
      </c>
      <c r="H2702" s="76">
        <f t="shared" si="236"/>
        <v>0</v>
      </c>
      <c r="I2702" s="194">
        <f>IF(AND(F2702=0,G2702=0,H2702=0,_xlfn.IFNA(MATCH(LEFT($B2702,8),Reference!$G:$G,0),0)),0,
IF(AND(F2702=0,G2702=0,H2702=0,_xlfn.IFNA(MATCH(LEFT($B2702,8),Reference!$H:$H,0),0)),$D2702,
IF(AND(F2702=0,G2702=0,H2702=0,_xlfn.IFNA(MATCH(LEFT($C2702,4),Reference!$H:$H,0),0)),$D2702,
IF((AND(F2702=0,G2702=0,H2702=0,(_xlfn.IFNA(MATCH(LEFT($B2702,4),Reference!$H:$H,0),0)))),$D2702,
IF(AND(F2702=0,G2702=0,H2702=0,_xlfn.IFNA(MATCH(MID($B2702,5,4),Reference!$H:$H,0),0),LEFT($C2702,4)&lt;&gt;"8865"),$D2702,0)))))</f>
        <v>0</v>
      </c>
      <c r="J2702" s="76">
        <f t="shared" si="237"/>
        <v>203.99</v>
      </c>
      <c r="K2702" s="76">
        <f t="shared" si="238"/>
        <v>203.99</v>
      </c>
      <c r="L2702" s="76">
        <f t="shared" si="239"/>
        <v>0</v>
      </c>
      <c r="M2702" s="14" t="str">
        <f>IFERROR(IFERROR(INDEX(Reference!$C:$C,MATCH(VALUE(LEFT(B2702,(FIND("-",B2702,1)-1))),Reference!$B:$B,0)),INDEX(Reference!$C:$C,MATCH((LEFT(B2702,(FIND("-",B2702,1)-1))),Reference!$B:$B,0))),IFERROR(IF(FIND("-",B2702),"Asset Management",""),""))</f>
        <v>Asset Management</v>
      </c>
      <c r="N2702" s="14" t="str">
        <f>_xlfn.IFNA(INDEX(Reference!$M:$N,MATCH($C2702,Reference!$M:$M,0),2),"Exclude")</f>
        <v>Union Labor</v>
      </c>
      <c r="O2702" s="14" t="e">
        <f>VLOOKUP(X2702,'Department Detail'!$A$2:$F$5229,5,FALSE)</f>
        <v>#N/A</v>
      </c>
    </row>
    <row r="2703" spans="2:15" x14ac:dyDescent="0.3">
      <c r="B2703" t="s">
        <v>1248</v>
      </c>
      <c r="C2703" t="s">
        <v>186</v>
      </c>
      <c r="D2703" s="193">
        <v>9.2799999999999994</v>
      </c>
      <c r="F2703" s="76">
        <f>IF(AND(LEFT($C2703,4)&lt;&gt;"8310")*OR(_xlfn.IFNA(MATCH(LEFT($B2703,8),Reference!$E:$E,0),0),(_xlfn.IFNA(MATCH(MID($B2703,5,4),Reference!$E:$E,0),0))),$D2703,)</f>
        <v>0</v>
      </c>
      <c r="G2703" s="76">
        <f t="shared" si="235"/>
        <v>0</v>
      </c>
      <c r="H2703" s="76">
        <f t="shared" si="236"/>
        <v>0</v>
      </c>
      <c r="I2703" s="194">
        <f>IF(AND(F2703=0,G2703=0,H2703=0,_xlfn.IFNA(MATCH(LEFT($B2703,8),Reference!$G:$G,0),0)),0,
IF(AND(F2703=0,G2703=0,H2703=0,_xlfn.IFNA(MATCH(LEFT($B2703,8),Reference!$H:$H,0),0)),$D2703,
IF(AND(F2703=0,G2703=0,H2703=0,_xlfn.IFNA(MATCH(LEFT($C2703,4),Reference!$H:$H,0),0)),$D2703,
IF((AND(F2703=0,G2703=0,H2703=0,(_xlfn.IFNA(MATCH(LEFT($B2703,4),Reference!$H:$H,0),0)))),$D2703,
IF(AND(F2703=0,G2703=0,H2703=0,_xlfn.IFNA(MATCH(MID($B2703,5,4),Reference!$H:$H,0),0),LEFT($C2703,4)&lt;&gt;"8865"),$D2703,0)))))</f>
        <v>0</v>
      </c>
      <c r="J2703" s="76">
        <f t="shared" si="237"/>
        <v>9.2799999999999994</v>
      </c>
      <c r="K2703" s="76">
        <f t="shared" si="238"/>
        <v>9.2799999999999994</v>
      </c>
      <c r="L2703" s="76">
        <f t="shared" si="239"/>
        <v>0</v>
      </c>
      <c r="M2703" s="14" t="str">
        <f>IFERROR(IFERROR(INDEX(Reference!$C:$C,MATCH(VALUE(LEFT(B2703,(FIND("-",B2703,1)-1))),Reference!$B:$B,0)),INDEX(Reference!$C:$C,MATCH((LEFT(B2703,(FIND("-",B2703,1)-1))),Reference!$B:$B,0))),IFERROR(IF(FIND("-",B2703),"Asset Management",""),""))</f>
        <v>Asset Management</v>
      </c>
      <c r="N2703" s="14" t="str">
        <f>_xlfn.IFNA(INDEX(Reference!$M:$N,MATCH($C2703,Reference!$M:$M,0),2),"Exclude")</f>
        <v>Union Labor</v>
      </c>
      <c r="O2703" s="14" t="e">
        <f>VLOOKUP(X2703,'Department Detail'!$A$2:$F$5229,5,FALSE)</f>
        <v>#N/A</v>
      </c>
    </row>
    <row r="2704" spans="2:15" x14ac:dyDescent="0.3">
      <c r="B2704" t="s">
        <v>1248</v>
      </c>
      <c r="C2704" t="s">
        <v>191</v>
      </c>
      <c r="D2704" s="193">
        <v>13.58</v>
      </c>
      <c r="F2704" s="76">
        <f>IF(AND(LEFT($C2704,4)&lt;&gt;"8310")*OR(_xlfn.IFNA(MATCH(LEFT($B2704,8),Reference!$E:$E,0),0),(_xlfn.IFNA(MATCH(MID($B2704,5,4),Reference!$E:$E,0),0))),$D2704,)</f>
        <v>0</v>
      </c>
      <c r="G2704" s="76">
        <f t="shared" si="235"/>
        <v>0</v>
      </c>
      <c r="H2704" s="76">
        <f t="shared" si="236"/>
        <v>0</v>
      </c>
      <c r="I2704" s="194">
        <f>IF(AND(F2704=0,G2704=0,H2704=0,_xlfn.IFNA(MATCH(LEFT($B2704,8),Reference!$G:$G,0),0)),0,
IF(AND(F2704=0,G2704=0,H2704=0,_xlfn.IFNA(MATCH(LEFT($B2704,8),Reference!$H:$H,0),0)),$D2704,
IF(AND(F2704=0,G2704=0,H2704=0,_xlfn.IFNA(MATCH(LEFT($C2704,4),Reference!$H:$H,0),0)),$D2704,
IF((AND(F2704=0,G2704=0,H2704=0,(_xlfn.IFNA(MATCH(LEFT($B2704,4),Reference!$H:$H,0),0)))),$D2704,
IF(AND(F2704=0,G2704=0,H2704=0,_xlfn.IFNA(MATCH(MID($B2704,5,4),Reference!$H:$H,0),0),LEFT($C2704,4)&lt;&gt;"8865"),$D2704,0)))))</f>
        <v>0</v>
      </c>
      <c r="J2704" s="76">
        <f t="shared" si="237"/>
        <v>13.58</v>
      </c>
      <c r="K2704" s="76">
        <f t="shared" si="238"/>
        <v>13.58</v>
      </c>
      <c r="L2704" s="76">
        <f t="shared" si="239"/>
        <v>0</v>
      </c>
      <c r="M2704" s="14" t="str">
        <f>IFERROR(IFERROR(INDEX(Reference!$C:$C,MATCH(VALUE(LEFT(B2704,(FIND("-",B2704,1)-1))),Reference!$B:$B,0)),INDEX(Reference!$C:$C,MATCH((LEFT(B2704,(FIND("-",B2704,1)-1))),Reference!$B:$B,0))),IFERROR(IF(FIND("-",B2704),"Asset Management",""),""))</f>
        <v>Asset Management</v>
      </c>
      <c r="N2704" s="14" t="str">
        <f>_xlfn.IFNA(INDEX(Reference!$M:$N,MATCH($C2704,Reference!$M:$M,0),2),"Exclude")</f>
        <v>Union Labor</v>
      </c>
      <c r="O2704" s="14" t="e">
        <f>VLOOKUP(X2704,'Department Detail'!$A$2:$F$5229,5,FALSE)</f>
        <v>#N/A</v>
      </c>
    </row>
    <row r="2705" spans="2:15" x14ac:dyDescent="0.3">
      <c r="B2705" t="s">
        <v>1249</v>
      </c>
      <c r="C2705" t="s">
        <v>186</v>
      </c>
      <c r="D2705" s="193">
        <v>151.06</v>
      </c>
      <c r="F2705" s="76">
        <f>IF(AND(LEFT($C2705,4)&lt;&gt;"8310")*OR(_xlfn.IFNA(MATCH(LEFT($B2705,8),Reference!$E:$E,0),0),(_xlfn.IFNA(MATCH(MID($B2705,5,4),Reference!$E:$E,0),0))),$D2705,)</f>
        <v>0</v>
      </c>
      <c r="G2705" s="76">
        <f t="shared" si="235"/>
        <v>0</v>
      </c>
      <c r="H2705" s="76">
        <f t="shared" si="236"/>
        <v>0</v>
      </c>
      <c r="I2705" s="194">
        <f>IF(AND(F2705=0,G2705=0,H2705=0,_xlfn.IFNA(MATCH(LEFT($B2705,8),Reference!$G:$G,0),0)),0,
IF(AND(F2705=0,G2705=0,H2705=0,_xlfn.IFNA(MATCH(LEFT($B2705,8),Reference!$H:$H,0),0)),$D2705,
IF(AND(F2705=0,G2705=0,H2705=0,_xlfn.IFNA(MATCH(LEFT($C2705,4),Reference!$H:$H,0),0)),$D2705,
IF((AND(F2705=0,G2705=0,H2705=0,(_xlfn.IFNA(MATCH(LEFT($B2705,4),Reference!$H:$H,0),0)))),$D2705,
IF(AND(F2705=0,G2705=0,H2705=0,_xlfn.IFNA(MATCH(MID($B2705,5,4),Reference!$H:$H,0),0),LEFT($C2705,4)&lt;&gt;"8865"),$D2705,0)))))</f>
        <v>0</v>
      </c>
      <c r="J2705" s="76">
        <f t="shared" si="237"/>
        <v>151.06</v>
      </c>
      <c r="K2705" s="76">
        <f t="shared" si="238"/>
        <v>151.06</v>
      </c>
      <c r="L2705" s="76">
        <f t="shared" si="239"/>
        <v>0</v>
      </c>
      <c r="M2705" s="14" t="str">
        <f>IFERROR(IFERROR(INDEX(Reference!$C:$C,MATCH(VALUE(LEFT(B2705,(FIND("-",B2705,1)-1))),Reference!$B:$B,0)),INDEX(Reference!$C:$C,MATCH((LEFT(B2705,(FIND("-",B2705,1)-1))),Reference!$B:$B,0))),IFERROR(IF(FIND("-",B2705),"Asset Management",""),""))</f>
        <v>Asset Management</v>
      </c>
      <c r="N2705" s="14" t="str">
        <f>_xlfn.IFNA(INDEX(Reference!$M:$N,MATCH($C2705,Reference!$M:$M,0),2),"Exclude")</f>
        <v>Union Labor</v>
      </c>
      <c r="O2705" s="14" t="e">
        <f>VLOOKUP(X2705,'Department Detail'!$A$2:$F$5229,5,FALSE)</f>
        <v>#N/A</v>
      </c>
    </row>
    <row r="2706" spans="2:15" x14ac:dyDescent="0.3">
      <c r="B2706" t="s">
        <v>1250</v>
      </c>
      <c r="C2706" t="s">
        <v>186</v>
      </c>
      <c r="D2706" s="193">
        <v>41.41</v>
      </c>
      <c r="F2706" s="76">
        <f>IF(AND(LEFT($C2706,4)&lt;&gt;"8310")*OR(_xlfn.IFNA(MATCH(LEFT($B2706,8),Reference!$E:$E,0),0),(_xlfn.IFNA(MATCH(MID($B2706,5,4),Reference!$E:$E,0),0))),$D2706,)</f>
        <v>0</v>
      </c>
      <c r="G2706" s="76">
        <f t="shared" si="235"/>
        <v>0</v>
      </c>
      <c r="H2706" s="76">
        <f t="shared" si="236"/>
        <v>0</v>
      </c>
      <c r="I2706" s="194">
        <f>IF(AND(F2706=0,G2706=0,H2706=0,_xlfn.IFNA(MATCH(LEFT($B2706,8),Reference!$G:$G,0),0)),0,
IF(AND(F2706=0,G2706=0,H2706=0,_xlfn.IFNA(MATCH(LEFT($B2706,8),Reference!$H:$H,0),0)),$D2706,
IF(AND(F2706=0,G2706=0,H2706=0,_xlfn.IFNA(MATCH(LEFT($C2706,4),Reference!$H:$H,0),0)),$D2706,
IF((AND(F2706=0,G2706=0,H2706=0,(_xlfn.IFNA(MATCH(LEFT($B2706,4),Reference!$H:$H,0),0)))),$D2706,
IF(AND(F2706=0,G2706=0,H2706=0,_xlfn.IFNA(MATCH(MID($B2706,5,4),Reference!$H:$H,0),0),LEFT($C2706,4)&lt;&gt;"8865"),$D2706,0)))))</f>
        <v>0</v>
      </c>
      <c r="J2706" s="76">
        <f t="shared" si="237"/>
        <v>41.41</v>
      </c>
      <c r="K2706" s="76">
        <f t="shared" si="238"/>
        <v>41.41</v>
      </c>
      <c r="L2706" s="76">
        <f t="shared" si="239"/>
        <v>0</v>
      </c>
      <c r="M2706" s="14" t="str">
        <f>IFERROR(IFERROR(INDEX(Reference!$C:$C,MATCH(VALUE(LEFT(B2706,(FIND("-",B2706,1)-1))),Reference!$B:$B,0)),INDEX(Reference!$C:$C,MATCH((LEFT(B2706,(FIND("-",B2706,1)-1))),Reference!$B:$B,0))),IFERROR(IF(FIND("-",B2706),"Asset Management",""),""))</f>
        <v>Asset Management</v>
      </c>
      <c r="N2706" s="14" t="str">
        <f>_xlfn.IFNA(INDEX(Reference!$M:$N,MATCH($C2706,Reference!$M:$M,0),2),"Exclude")</f>
        <v>Union Labor</v>
      </c>
      <c r="O2706" s="14" t="e">
        <f>VLOOKUP(X2706,'Department Detail'!$A$2:$F$5229,5,FALSE)</f>
        <v>#N/A</v>
      </c>
    </row>
    <row r="2707" spans="2:15" x14ac:dyDescent="0.3">
      <c r="B2707" t="s">
        <v>1250</v>
      </c>
      <c r="C2707" t="s">
        <v>191</v>
      </c>
      <c r="D2707" s="193">
        <v>12.49</v>
      </c>
      <c r="F2707" s="76">
        <f>IF(AND(LEFT($C2707,4)&lt;&gt;"8310")*OR(_xlfn.IFNA(MATCH(LEFT($B2707,8),Reference!$E:$E,0),0),(_xlfn.IFNA(MATCH(MID($B2707,5,4),Reference!$E:$E,0),0))),$D2707,)</f>
        <v>0</v>
      </c>
      <c r="G2707" s="76">
        <f t="shared" si="235"/>
        <v>0</v>
      </c>
      <c r="H2707" s="76">
        <f t="shared" si="236"/>
        <v>0</v>
      </c>
      <c r="I2707" s="194">
        <f>IF(AND(F2707=0,G2707=0,H2707=0,_xlfn.IFNA(MATCH(LEFT($B2707,8),Reference!$G:$G,0),0)),0,
IF(AND(F2707=0,G2707=0,H2707=0,_xlfn.IFNA(MATCH(LEFT($B2707,8),Reference!$H:$H,0),0)),$D2707,
IF(AND(F2707=0,G2707=0,H2707=0,_xlfn.IFNA(MATCH(LEFT($C2707,4),Reference!$H:$H,0),0)),$D2707,
IF((AND(F2707=0,G2707=0,H2707=0,(_xlfn.IFNA(MATCH(LEFT($B2707,4),Reference!$H:$H,0),0)))),$D2707,
IF(AND(F2707=0,G2707=0,H2707=0,_xlfn.IFNA(MATCH(MID($B2707,5,4),Reference!$H:$H,0),0),LEFT($C2707,4)&lt;&gt;"8865"),$D2707,0)))))</f>
        <v>0</v>
      </c>
      <c r="J2707" s="76">
        <f t="shared" si="237"/>
        <v>12.49</v>
      </c>
      <c r="K2707" s="76">
        <f t="shared" si="238"/>
        <v>12.49</v>
      </c>
      <c r="L2707" s="76">
        <f t="shared" si="239"/>
        <v>0</v>
      </c>
      <c r="M2707" s="14" t="str">
        <f>IFERROR(IFERROR(INDEX(Reference!$C:$C,MATCH(VALUE(LEFT(B2707,(FIND("-",B2707,1)-1))),Reference!$B:$B,0)),INDEX(Reference!$C:$C,MATCH((LEFT(B2707,(FIND("-",B2707,1)-1))),Reference!$B:$B,0))),IFERROR(IF(FIND("-",B2707),"Asset Management",""),""))</f>
        <v>Asset Management</v>
      </c>
      <c r="N2707" s="14" t="str">
        <f>_xlfn.IFNA(INDEX(Reference!$M:$N,MATCH($C2707,Reference!$M:$M,0),2),"Exclude")</f>
        <v>Union Labor</v>
      </c>
      <c r="O2707" s="14" t="e">
        <f>VLOOKUP(X2707,'Department Detail'!$A$2:$F$5229,5,FALSE)</f>
        <v>#N/A</v>
      </c>
    </row>
    <row r="2708" spans="2:15" x14ac:dyDescent="0.3">
      <c r="B2708" t="s">
        <v>1251</v>
      </c>
      <c r="C2708" t="s">
        <v>186</v>
      </c>
      <c r="D2708" s="193">
        <v>583.31999999999994</v>
      </c>
      <c r="F2708" s="76">
        <f>IF(AND(LEFT($C2708,4)&lt;&gt;"8310")*OR(_xlfn.IFNA(MATCH(LEFT($B2708,8),Reference!$E:$E,0),0),(_xlfn.IFNA(MATCH(MID($B2708,5,4),Reference!$E:$E,0),0))),$D2708,)</f>
        <v>0</v>
      </c>
      <c r="G2708" s="76">
        <f t="shared" si="235"/>
        <v>0</v>
      </c>
      <c r="H2708" s="76">
        <f t="shared" si="236"/>
        <v>0</v>
      </c>
      <c r="I2708" s="194">
        <f>IF(AND(F2708=0,G2708=0,H2708=0,_xlfn.IFNA(MATCH(LEFT($B2708,8),Reference!$G:$G,0),0)),0,
IF(AND(F2708=0,G2708=0,H2708=0,_xlfn.IFNA(MATCH(LEFT($B2708,8),Reference!$H:$H,0),0)),$D2708,
IF(AND(F2708=0,G2708=0,H2708=0,_xlfn.IFNA(MATCH(LEFT($C2708,4),Reference!$H:$H,0),0)),$D2708,
IF((AND(F2708=0,G2708=0,H2708=0,(_xlfn.IFNA(MATCH(LEFT($B2708,4),Reference!$H:$H,0),0)))),$D2708,
IF(AND(F2708=0,G2708=0,H2708=0,_xlfn.IFNA(MATCH(MID($B2708,5,4),Reference!$H:$H,0),0),LEFT($C2708,4)&lt;&gt;"8865"),$D2708,0)))))</f>
        <v>0</v>
      </c>
      <c r="J2708" s="76">
        <f t="shared" si="237"/>
        <v>583.31999999999994</v>
      </c>
      <c r="K2708" s="76">
        <f t="shared" si="238"/>
        <v>583.31999999999994</v>
      </c>
      <c r="L2708" s="76">
        <f t="shared" si="239"/>
        <v>0</v>
      </c>
      <c r="M2708" s="14" t="str">
        <f>IFERROR(IFERROR(INDEX(Reference!$C:$C,MATCH(VALUE(LEFT(B2708,(FIND("-",B2708,1)-1))),Reference!$B:$B,0)),INDEX(Reference!$C:$C,MATCH((LEFT(B2708,(FIND("-",B2708,1)-1))),Reference!$B:$B,0))),IFERROR(IF(FIND("-",B2708),"Asset Management",""),""))</f>
        <v>Asset Management</v>
      </c>
      <c r="N2708" s="14" t="str">
        <f>_xlfn.IFNA(INDEX(Reference!$M:$N,MATCH($C2708,Reference!$M:$M,0),2),"Exclude")</f>
        <v>Union Labor</v>
      </c>
      <c r="O2708" s="14" t="e">
        <f>VLOOKUP(X2708,'Department Detail'!$A$2:$F$5229,5,FALSE)</f>
        <v>#N/A</v>
      </c>
    </row>
    <row r="2709" spans="2:15" x14ac:dyDescent="0.3">
      <c r="B2709" t="s">
        <v>1251</v>
      </c>
      <c r="C2709" t="s">
        <v>231</v>
      </c>
      <c r="D2709" s="193">
        <v>60</v>
      </c>
      <c r="F2709" s="76">
        <f>IF(AND(LEFT($C2709,4)&lt;&gt;"8310")*OR(_xlfn.IFNA(MATCH(LEFT($B2709,8),Reference!$E:$E,0),0),(_xlfn.IFNA(MATCH(MID($B2709,5,4),Reference!$E:$E,0),0))),$D2709,)</f>
        <v>0</v>
      </c>
      <c r="G2709" s="76">
        <f t="shared" si="235"/>
        <v>0</v>
      </c>
      <c r="H2709" s="76">
        <f t="shared" si="236"/>
        <v>0</v>
      </c>
      <c r="I2709" s="194">
        <f>IF(AND(F2709=0,G2709=0,H2709=0,_xlfn.IFNA(MATCH(LEFT($B2709,8),Reference!$G:$G,0),0)),0,
IF(AND(F2709=0,G2709=0,H2709=0,_xlfn.IFNA(MATCH(LEFT($B2709,8),Reference!$H:$H,0),0)),$D2709,
IF(AND(F2709=0,G2709=0,H2709=0,_xlfn.IFNA(MATCH(LEFT($C2709,4),Reference!$H:$H,0),0)),$D2709,
IF((AND(F2709=0,G2709=0,H2709=0,(_xlfn.IFNA(MATCH(LEFT($B2709,4),Reference!$H:$H,0),0)))),$D2709,
IF(AND(F2709=0,G2709=0,H2709=0,_xlfn.IFNA(MATCH(MID($B2709,5,4),Reference!$H:$H,0),0),LEFT($C2709,4)&lt;&gt;"8865"),$D2709,0)))))</f>
        <v>0</v>
      </c>
      <c r="J2709" s="76">
        <f t="shared" si="237"/>
        <v>60</v>
      </c>
      <c r="K2709" s="76">
        <f t="shared" si="238"/>
        <v>60</v>
      </c>
      <c r="L2709" s="76">
        <f t="shared" si="239"/>
        <v>0</v>
      </c>
      <c r="M2709" s="14" t="str">
        <f>IFERROR(IFERROR(INDEX(Reference!$C:$C,MATCH(VALUE(LEFT(B2709,(FIND("-",B2709,1)-1))),Reference!$B:$B,0)),INDEX(Reference!$C:$C,MATCH((LEFT(B2709,(FIND("-",B2709,1)-1))),Reference!$B:$B,0))),IFERROR(IF(FIND("-",B2709),"Asset Management",""),""))</f>
        <v>Asset Management</v>
      </c>
      <c r="N2709" s="14" t="str">
        <f>_xlfn.IFNA(INDEX(Reference!$M:$N,MATCH($C2709,Reference!$M:$M,0),2),"Exclude")</f>
        <v>Nonlabor</v>
      </c>
      <c r="O2709" s="14" t="e">
        <f>VLOOKUP(X2709,'Department Detail'!$A$2:$F$5229,5,FALSE)</f>
        <v>#N/A</v>
      </c>
    </row>
    <row r="2710" spans="2:15" x14ac:dyDescent="0.3">
      <c r="B2710" t="s">
        <v>1251</v>
      </c>
      <c r="C2710" t="s">
        <v>191</v>
      </c>
      <c r="D2710" s="193">
        <v>1020.82</v>
      </c>
      <c r="F2710" s="76">
        <f>IF(AND(LEFT($C2710,4)&lt;&gt;"8310")*OR(_xlfn.IFNA(MATCH(LEFT($B2710,8),Reference!$E:$E,0),0),(_xlfn.IFNA(MATCH(MID($B2710,5,4),Reference!$E:$E,0),0))),$D2710,)</f>
        <v>0</v>
      </c>
      <c r="G2710" s="76">
        <f t="shared" si="235"/>
        <v>0</v>
      </c>
      <c r="H2710" s="76">
        <f t="shared" si="236"/>
        <v>0</v>
      </c>
      <c r="I2710" s="194">
        <f>IF(AND(F2710=0,G2710=0,H2710=0,_xlfn.IFNA(MATCH(LEFT($B2710,8),Reference!$G:$G,0),0)),0,
IF(AND(F2710=0,G2710=0,H2710=0,_xlfn.IFNA(MATCH(LEFT($B2710,8),Reference!$H:$H,0),0)),$D2710,
IF(AND(F2710=0,G2710=0,H2710=0,_xlfn.IFNA(MATCH(LEFT($C2710,4),Reference!$H:$H,0),0)),$D2710,
IF((AND(F2710=0,G2710=0,H2710=0,(_xlfn.IFNA(MATCH(LEFT($B2710,4),Reference!$H:$H,0),0)))),$D2710,
IF(AND(F2710=0,G2710=0,H2710=0,_xlfn.IFNA(MATCH(MID($B2710,5,4),Reference!$H:$H,0),0),LEFT($C2710,4)&lt;&gt;"8865"),$D2710,0)))))</f>
        <v>0</v>
      </c>
      <c r="J2710" s="76">
        <f t="shared" si="237"/>
        <v>1020.82</v>
      </c>
      <c r="K2710" s="76">
        <f t="shared" si="238"/>
        <v>1020.82</v>
      </c>
      <c r="L2710" s="76">
        <f t="shared" si="239"/>
        <v>0</v>
      </c>
      <c r="M2710" s="14" t="str">
        <f>IFERROR(IFERROR(INDEX(Reference!$C:$C,MATCH(VALUE(LEFT(B2710,(FIND("-",B2710,1)-1))),Reference!$B:$B,0)),INDEX(Reference!$C:$C,MATCH((LEFT(B2710,(FIND("-",B2710,1)-1))),Reference!$B:$B,0))),IFERROR(IF(FIND("-",B2710),"Asset Management",""),""))</f>
        <v>Asset Management</v>
      </c>
      <c r="N2710" s="14" t="str">
        <f>_xlfn.IFNA(INDEX(Reference!$M:$N,MATCH($C2710,Reference!$M:$M,0),2),"Exclude")</f>
        <v>Union Labor</v>
      </c>
      <c r="O2710" s="14" t="e">
        <f>VLOOKUP(X2710,'Department Detail'!$A$2:$F$5229,5,FALSE)</f>
        <v>#N/A</v>
      </c>
    </row>
    <row r="2711" spans="2:15" x14ac:dyDescent="0.3">
      <c r="B2711" t="s">
        <v>1252</v>
      </c>
      <c r="C2711" t="s">
        <v>186</v>
      </c>
      <c r="D2711" s="193">
        <v>777.76</v>
      </c>
      <c r="F2711" s="76">
        <f>IF(AND(LEFT($C2711,4)&lt;&gt;"8310")*OR(_xlfn.IFNA(MATCH(LEFT($B2711,8),Reference!$E:$E,0),0),(_xlfn.IFNA(MATCH(MID($B2711,5,4),Reference!$E:$E,0),0))),$D2711,)</f>
        <v>0</v>
      </c>
      <c r="G2711" s="76">
        <f t="shared" si="235"/>
        <v>0</v>
      </c>
      <c r="H2711" s="76">
        <f t="shared" si="236"/>
        <v>0</v>
      </c>
      <c r="I2711" s="194">
        <f>IF(AND(F2711=0,G2711=0,H2711=0,_xlfn.IFNA(MATCH(LEFT($B2711,8),Reference!$G:$G,0),0)),0,
IF(AND(F2711=0,G2711=0,H2711=0,_xlfn.IFNA(MATCH(LEFT($B2711,8),Reference!$H:$H,0),0)),$D2711,
IF(AND(F2711=0,G2711=0,H2711=0,_xlfn.IFNA(MATCH(LEFT($C2711,4),Reference!$H:$H,0),0)),$D2711,
IF((AND(F2711=0,G2711=0,H2711=0,(_xlfn.IFNA(MATCH(LEFT($B2711,4),Reference!$H:$H,0),0)))),$D2711,
IF(AND(F2711=0,G2711=0,H2711=0,_xlfn.IFNA(MATCH(MID($B2711,5,4),Reference!$H:$H,0),0),LEFT($C2711,4)&lt;&gt;"8865"),$D2711,0)))))</f>
        <v>0</v>
      </c>
      <c r="J2711" s="76">
        <f t="shared" si="237"/>
        <v>777.76</v>
      </c>
      <c r="K2711" s="76">
        <f t="shared" si="238"/>
        <v>777.76</v>
      </c>
      <c r="L2711" s="76">
        <f t="shared" si="239"/>
        <v>0</v>
      </c>
      <c r="M2711" s="14" t="str">
        <f>IFERROR(IFERROR(INDEX(Reference!$C:$C,MATCH(VALUE(LEFT(B2711,(FIND("-",B2711,1)-1))),Reference!$B:$B,0)),INDEX(Reference!$C:$C,MATCH((LEFT(B2711,(FIND("-",B2711,1)-1))),Reference!$B:$B,0))),IFERROR(IF(FIND("-",B2711),"Asset Management",""),""))</f>
        <v>Asset Management</v>
      </c>
      <c r="N2711" s="14" t="str">
        <f>_xlfn.IFNA(INDEX(Reference!$M:$N,MATCH($C2711,Reference!$M:$M,0),2),"Exclude")</f>
        <v>Union Labor</v>
      </c>
      <c r="O2711" s="14" t="e">
        <f>VLOOKUP(X2711,'Department Detail'!$A$2:$F$5229,5,FALSE)</f>
        <v>#N/A</v>
      </c>
    </row>
    <row r="2712" spans="2:15" x14ac:dyDescent="0.3">
      <c r="B2712" t="s">
        <v>1252</v>
      </c>
      <c r="C2712" t="s">
        <v>231</v>
      </c>
      <c r="D2712" s="193">
        <v>60</v>
      </c>
      <c r="F2712" s="76">
        <f>IF(AND(LEFT($C2712,4)&lt;&gt;"8310")*OR(_xlfn.IFNA(MATCH(LEFT($B2712,8),Reference!$E:$E,0),0),(_xlfn.IFNA(MATCH(MID($B2712,5,4),Reference!$E:$E,0),0))),$D2712,)</f>
        <v>0</v>
      </c>
      <c r="G2712" s="76">
        <f t="shared" si="235"/>
        <v>0</v>
      </c>
      <c r="H2712" s="76">
        <f t="shared" si="236"/>
        <v>0</v>
      </c>
      <c r="I2712" s="194">
        <f>IF(AND(F2712=0,G2712=0,H2712=0,_xlfn.IFNA(MATCH(LEFT($B2712,8),Reference!$G:$G,0),0)),0,
IF(AND(F2712=0,G2712=0,H2712=0,_xlfn.IFNA(MATCH(LEFT($B2712,8),Reference!$H:$H,0),0)),$D2712,
IF(AND(F2712=0,G2712=0,H2712=0,_xlfn.IFNA(MATCH(LEFT($C2712,4),Reference!$H:$H,0),0)),$D2712,
IF((AND(F2712=0,G2712=0,H2712=0,(_xlfn.IFNA(MATCH(LEFT($B2712,4),Reference!$H:$H,0),0)))),$D2712,
IF(AND(F2712=0,G2712=0,H2712=0,_xlfn.IFNA(MATCH(MID($B2712,5,4),Reference!$H:$H,0),0),LEFT($C2712,4)&lt;&gt;"8865"),$D2712,0)))))</f>
        <v>0</v>
      </c>
      <c r="J2712" s="76">
        <f t="shared" si="237"/>
        <v>60</v>
      </c>
      <c r="K2712" s="76">
        <f t="shared" si="238"/>
        <v>60</v>
      </c>
      <c r="L2712" s="76">
        <f t="shared" si="239"/>
        <v>0</v>
      </c>
      <c r="M2712" s="14" t="str">
        <f>IFERROR(IFERROR(INDEX(Reference!$C:$C,MATCH(VALUE(LEFT(B2712,(FIND("-",B2712,1)-1))),Reference!$B:$B,0)),INDEX(Reference!$C:$C,MATCH((LEFT(B2712,(FIND("-",B2712,1)-1))),Reference!$B:$B,0))),IFERROR(IF(FIND("-",B2712),"Asset Management",""),""))</f>
        <v>Asset Management</v>
      </c>
      <c r="N2712" s="14" t="str">
        <f>_xlfn.IFNA(INDEX(Reference!$M:$N,MATCH($C2712,Reference!$M:$M,0),2),"Exclude")</f>
        <v>Nonlabor</v>
      </c>
      <c r="O2712" s="14" t="e">
        <f>VLOOKUP(X2712,'Department Detail'!$A$2:$F$5229,5,FALSE)</f>
        <v>#N/A</v>
      </c>
    </row>
    <row r="2713" spans="2:15" x14ac:dyDescent="0.3">
      <c r="B2713" t="s">
        <v>1252</v>
      </c>
      <c r="C2713" t="s">
        <v>191</v>
      </c>
      <c r="D2713" s="193">
        <v>947.9</v>
      </c>
      <c r="F2713" s="76">
        <f>IF(AND(LEFT($C2713,4)&lt;&gt;"8310")*OR(_xlfn.IFNA(MATCH(LEFT($B2713,8),Reference!$E:$E,0),0),(_xlfn.IFNA(MATCH(MID($B2713,5,4),Reference!$E:$E,0),0))),$D2713,)</f>
        <v>0</v>
      </c>
      <c r="G2713" s="76">
        <f t="shared" si="235"/>
        <v>0</v>
      </c>
      <c r="H2713" s="76">
        <f t="shared" si="236"/>
        <v>0</v>
      </c>
      <c r="I2713" s="194">
        <f>IF(AND(F2713=0,G2713=0,H2713=0,_xlfn.IFNA(MATCH(LEFT($B2713,8),Reference!$G:$G,0),0)),0,
IF(AND(F2713=0,G2713=0,H2713=0,_xlfn.IFNA(MATCH(LEFT($B2713,8),Reference!$H:$H,0),0)),$D2713,
IF(AND(F2713=0,G2713=0,H2713=0,_xlfn.IFNA(MATCH(LEFT($C2713,4),Reference!$H:$H,0),0)),$D2713,
IF((AND(F2713=0,G2713=0,H2713=0,(_xlfn.IFNA(MATCH(LEFT($B2713,4),Reference!$H:$H,0),0)))),$D2713,
IF(AND(F2713=0,G2713=0,H2713=0,_xlfn.IFNA(MATCH(MID($B2713,5,4),Reference!$H:$H,0),0),LEFT($C2713,4)&lt;&gt;"8865"),$D2713,0)))))</f>
        <v>0</v>
      </c>
      <c r="J2713" s="76">
        <f t="shared" si="237"/>
        <v>947.9</v>
      </c>
      <c r="K2713" s="76">
        <f t="shared" si="238"/>
        <v>947.9</v>
      </c>
      <c r="L2713" s="76">
        <f t="shared" si="239"/>
        <v>0</v>
      </c>
      <c r="M2713" s="14" t="str">
        <f>IFERROR(IFERROR(INDEX(Reference!$C:$C,MATCH(VALUE(LEFT(B2713,(FIND("-",B2713,1)-1))),Reference!$B:$B,0)),INDEX(Reference!$C:$C,MATCH((LEFT(B2713,(FIND("-",B2713,1)-1))),Reference!$B:$B,0))),IFERROR(IF(FIND("-",B2713),"Asset Management",""),""))</f>
        <v>Asset Management</v>
      </c>
      <c r="N2713" s="14" t="str">
        <f>_xlfn.IFNA(INDEX(Reference!$M:$N,MATCH($C2713,Reference!$M:$M,0),2),"Exclude")</f>
        <v>Union Labor</v>
      </c>
      <c r="O2713" s="14" t="e">
        <f>VLOOKUP(X2713,'Department Detail'!$A$2:$F$5229,5,FALSE)</f>
        <v>#N/A</v>
      </c>
    </row>
    <row r="2714" spans="2:15" x14ac:dyDescent="0.3">
      <c r="B2714" t="s">
        <v>1253</v>
      </c>
      <c r="C2714" t="s">
        <v>186</v>
      </c>
      <c r="D2714" s="193">
        <v>23.58</v>
      </c>
      <c r="F2714" s="76">
        <f>IF(AND(LEFT($C2714,4)&lt;&gt;"8310")*OR(_xlfn.IFNA(MATCH(LEFT($B2714,8),Reference!$E:$E,0),0),(_xlfn.IFNA(MATCH(MID($B2714,5,4),Reference!$E:$E,0),0))),$D2714,)</f>
        <v>0</v>
      </c>
      <c r="G2714" s="76">
        <f t="shared" si="235"/>
        <v>0</v>
      </c>
      <c r="H2714" s="76">
        <f t="shared" si="236"/>
        <v>0</v>
      </c>
      <c r="I2714" s="194">
        <f>IF(AND(F2714=0,G2714=0,H2714=0,_xlfn.IFNA(MATCH(LEFT($B2714,8),Reference!$G:$G,0),0)),0,
IF(AND(F2714=0,G2714=0,H2714=0,_xlfn.IFNA(MATCH(LEFT($B2714,8),Reference!$H:$H,0),0)),$D2714,
IF(AND(F2714=0,G2714=0,H2714=0,_xlfn.IFNA(MATCH(LEFT($C2714,4),Reference!$H:$H,0),0)),$D2714,
IF((AND(F2714=0,G2714=0,H2714=0,(_xlfn.IFNA(MATCH(LEFT($B2714,4),Reference!$H:$H,0),0)))),$D2714,
IF(AND(F2714=0,G2714=0,H2714=0,_xlfn.IFNA(MATCH(MID($B2714,5,4),Reference!$H:$H,0),0),LEFT($C2714,4)&lt;&gt;"8865"),$D2714,0)))))</f>
        <v>0</v>
      </c>
      <c r="J2714" s="76">
        <f t="shared" si="237"/>
        <v>23.58</v>
      </c>
      <c r="K2714" s="76">
        <f t="shared" si="238"/>
        <v>23.58</v>
      </c>
      <c r="L2714" s="76">
        <f t="shared" si="239"/>
        <v>0</v>
      </c>
      <c r="M2714" s="14" t="str">
        <f>IFERROR(IFERROR(INDEX(Reference!$C:$C,MATCH(VALUE(LEFT(B2714,(FIND("-",B2714,1)-1))),Reference!$B:$B,0)),INDEX(Reference!$C:$C,MATCH((LEFT(B2714,(FIND("-",B2714,1)-1))),Reference!$B:$B,0))),IFERROR(IF(FIND("-",B2714),"Asset Management",""),""))</f>
        <v>Asset Management</v>
      </c>
      <c r="N2714" s="14" t="str">
        <f>_xlfn.IFNA(INDEX(Reference!$M:$N,MATCH($C2714,Reference!$M:$M,0),2),"Exclude")</f>
        <v>Union Labor</v>
      </c>
      <c r="O2714" s="14" t="e">
        <f>VLOOKUP(X2714,'Department Detail'!$A$2:$F$5229,5,FALSE)</f>
        <v>#N/A</v>
      </c>
    </row>
    <row r="2715" spans="2:15" x14ac:dyDescent="0.3">
      <c r="B2715" t="s">
        <v>1253</v>
      </c>
      <c r="C2715" t="s">
        <v>191</v>
      </c>
      <c r="D2715" s="193">
        <v>5.66</v>
      </c>
      <c r="F2715" s="76">
        <f>IF(AND(LEFT($C2715,4)&lt;&gt;"8310")*OR(_xlfn.IFNA(MATCH(LEFT($B2715,8),Reference!$E:$E,0),0),(_xlfn.IFNA(MATCH(MID($B2715,5,4),Reference!$E:$E,0),0))),$D2715,)</f>
        <v>0</v>
      </c>
      <c r="G2715" s="76">
        <f t="shared" si="235"/>
        <v>0</v>
      </c>
      <c r="H2715" s="76">
        <f t="shared" si="236"/>
        <v>0</v>
      </c>
      <c r="I2715" s="194">
        <f>IF(AND(F2715=0,G2715=0,H2715=0,_xlfn.IFNA(MATCH(LEFT($B2715,8),Reference!$G:$G,0),0)),0,
IF(AND(F2715=0,G2715=0,H2715=0,_xlfn.IFNA(MATCH(LEFT($B2715,8),Reference!$H:$H,0),0)),$D2715,
IF(AND(F2715=0,G2715=0,H2715=0,_xlfn.IFNA(MATCH(LEFT($C2715,4),Reference!$H:$H,0),0)),$D2715,
IF((AND(F2715=0,G2715=0,H2715=0,(_xlfn.IFNA(MATCH(LEFT($B2715,4),Reference!$H:$H,0),0)))),$D2715,
IF(AND(F2715=0,G2715=0,H2715=0,_xlfn.IFNA(MATCH(MID($B2715,5,4),Reference!$H:$H,0),0),LEFT($C2715,4)&lt;&gt;"8865"),$D2715,0)))))</f>
        <v>0</v>
      </c>
      <c r="J2715" s="76">
        <f t="shared" si="237"/>
        <v>5.66</v>
      </c>
      <c r="K2715" s="76">
        <f t="shared" si="238"/>
        <v>5.66</v>
      </c>
      <c r="L2715" s="76">
        <f t="shared" si="239"/>
        <v>0</v>
      </c>
      <c r="M2715" s="14" t="str">
        <f>IFERROR(IFERROR(INDEX(Reference!$C:$C,MATCH(VALUE(LEFT(B2715,(FIND("-",B2715,1)-1))),Reference!$B:$B,0)),INDEX(Reference!$C:$C,MATCH((LEFT(B2715,(FIND("-",B2715,1)-1))),Reference!$B:$B,0))),IFERROR(IF(FIND("-",B2715),"Asset Management",""),""))</f>
        <v>Asset Management</v>
      </c>
      <c r="N2715" s="14" t="str">
        <f>_xlfn.IFNA(INDEX(Reference!$M:$N,MATCH($C2715,Reference!$M:$M,0),2),"Exclude")</f>
        <v>Union Labor</v>
      </c>
      <c r="O2715" s="14" t="e">
        <f>VLOOKUP(X2715,'Department Detail'!$A$2:$F$5229,5,FALSE)</f>
        <v>#N/A</v>
      </c>
    </row>
    <row r="2716" spans="2:15" x14ac:dyDescent="0.3">
      <c r="B2716" t="s">
        <v>1254</v>
      </c>
      <c r="C2716" t="s">
        <v>186</v>
      </c>
      <c r="D2716" s="193">
        <v>98.85</v>
      </c>
      <c r="F2716" s="76">
        <f>IF(AND(LEFT($C2716,4)&lt;&gt;"8310")*OR(_xlfn.IFNA(MATCH(LEFT($B2716,8),Reference!$E:$E,0),0),(_xlfn.IFNA(MATCH(MID($B2716,5,4),Reference!$E:$E,0),0))),$D2716,)</f>
        <v>0</v>
      </c>
      <c r="G2716" s="76">
        <f t="shared" si="235"/>
        <v>0</v>
      </c>
      <c r="H2716" s="76">
        <f t="shared" si="236"/>
        <v>0</v>
      </c>
      <c r="I2716" s="194">
        <f>IF(AND(F2716=0,G2716=0,H2716=0,_xlfn.IFNA(MATCH(LEFT($B2716,8),Reference!$G:$G,0),0)),0,
IF(AND(F2716=0,G2716=0,H2716=0,_xlfn.IFNA(MATCH(LEFT($B2716,8),Reference!$H:$H,0),0)),$D2716,
IF(AND(F2716=0,G2716=0,H2716=0,_xlfn.IFNA(MATCH(LEFT($C2716,4),Reference!$H:$H,0),0)),$D2716,
IF((AND(F2716=0,G2716=0,H2716=0,(_xlfn.IFNA(MATCH(LEFT($B2716,4),Reference!$H:$H,0),0)))),$D2716,
IF(AND(F2716=0,G2716=0,H2716=0,_xlfn.IFNA(MATCH(MID($B2716,5,4),Reference!$H:$H,0),0),LEFT($C2716,4)&lt;&gt;"8865"),$D2716,0)))))</f>
        <v>0</v>
      </c>
      <c r="J2716" s="76">
        <f t="shared" si="237"/>
        <v>98.85</v>
      </c>
      <c r="K2716" s="76">
        <f t="shared" si="238"/>
        <v>98.85</v>
      </c>
      <c r="L2716" s="76">
        <f t="shared" si="239"/>
        <v>0</v>
      </c>
      <c r="M2716" s="14" t="str">
        <f>IFERROR(IFERROR(INDEX(Reference!$C:$C,MATCH(VALUE(LEFT(B2716,(FIND("-",B2716,1)-1))),Reference!$B:$B,0)),INDEX(Reference!$C:$C,MATCH((LEFT(B2716,(FIND("-",B2716,1)-1))),Reference!$B:$B,0))),IFERROR(IF(FIND("-",B2716),"Asset Management",""),""))</f>
        <v>Asset Management</v>
      </c>
      <c r="N2716" s="14" t="str">
        <f>_xlfn.IFNA(INDEX(Reference!$M:$N,MATCH($C2716,Reference!$M:$M,0),2),"Exclude")</f>
        <v>Union Labor</v>
      </c>
      <c r="O2716" s="14" t="e">
        <f>VLOOKUP(X2716,'Department Detail'!$A$2:$F$5229,5,FALSE)</f>
        <v>#N/A</v>
      </c>
    </row>
    <row r="2717" spans="2:15" x14ac:dyDescent="0.3">
      <c r="B2717" t="s">
        <v>1254</v>
      </c>
      <c r="C2717" t="s">
        <v>191</v>
      </c>
      <c r="D2717" s="193">
        <v>3.31</v>
      </c>
      <c r="F2717" s="76">
        <f>IF(AND(LEFT($C2717,4)&lt;&gt;"8310")*OR(_xlfn.IFNA(MATCH(LEFT($B2717,8),Reference!$E:$E,0),0),(_xlfn.IFNA(MATCH(MID($B2717,5,4),Reference!$E:$E,0),0))),$D2717,)</f>
        <v>0</v>
      </c>
      <c r="G2717" s="76">
        <f t="shared" si="235"/>
        <v>0</v>
      </c>
      <c r="H2717" s="76">
        <f t="shared" si="236"/>
        <v>0</v>
      </c>
      <c r="I2717" s="194">
        <f>IF(AND(F2717=0,G2717=0,H2717=0,_xlfn.IFNA(MATCH(LEFT($B2717,8),Reference!$G:$G,0),0)),0,
IF(AND(F2717=0,G2717=0,H2717=0,_xlfn.IFNA(MATCH(LEFT($B2717,8),Reference!$H:$H,0),0)),$D2717,
IF(AND(F2717=0,G2717=0,H2717=0,_xlfn.IFNA(MATCH(LEFT($C2717,4),Reference!$H:$H,0),0)),$D2717,
IF((AND(F2717=0,G2717=0,H2717=0,(_xlfn.IFNA(MATCH(LEFT($B2717,4),Reference!$H:$H,0),0)))),$D2717,
IF(AND(F2717=0,G2717=0,H2717=0,_xlfn.IFNA(MATCH(MID($B2717,5,4),Reference!$H:$H,0),0),LEFT($C2717,4)&lt;&gt;"8865"),$D2717,0)))))</f>
        <v>0</v>
      </c>
      <c r="J2717" s="76">
        <f t="shared" si="237"/>
        <v>3.31</v>
      </c>
      <c r="K2717" s="76">
        <f t="shared" si="238"/>
        <v>3.31</v>
      </c>
      <c r="L2717" s="76">
        <f t="shared" si="239"/>
        <v>0</v>
      </c>
      <c r="M2717" s="14" t="str">
        <f>IFERROR(IFERROR(INDEX(Reference!$C:$C,MATCH(VALUE(LEFT(B2717,(FIND("-",B2717,1)-1))),Reference!$B:$B,0)),INDEX(Reference!$C:$C,MATCH((LEFT(B2717,(FIND("-",B2717,1)-1))),Reference!$B:$B,0))),IFERROR(IF(FIND("-",B2717),"Asset Management",""),""))</f>
        <v>Asset Management</v>
      </c>
      <c r="N2717" s="14" t="str">
        <f>_xlfn.IFNA(INDEX(Reference!$M:$N,MATCH($C2717,Reference!$M:$M,0),2),"Exclude")</f>
        <v>Union Labor</v>
      </c>
      <c r="O2717" s="14" t="e">
        <f>VLOOKUP(X2717,'Department Detail'!$A$2:$F$5229,5,FALSE)</f>
        <v>#N/A</v>
      </c>
    </row>
    <row r="2718" spans="2:15" x14ac:dyDescent="0.3">
      <c r="B2718" t="s">
        <v>1255</v>
      </c>
      <c r="C2718" t="s">
        <v>186</v>
      </c>
      <c r="D2718" s="193">
        <v>217.20000000000002</v>
      </c>
      <c r="F2718" s="76">
        <f>IF(AND(LEFT($C2718,4)&lt;&gt;"8310")*OR(_xlfn.IFNA(MATCH(LEFT($B2718,8),Reference!$E:$E,0),0),(_xlfn.IFNA(MATCH(MID($B2718,5,4),Reference!$E:$E,0),0))),$D2718,)</f>
        <v>0</v>
      </c>
      <c r="G2718" s="76">
        <f t="shared" si="235"/>
        <v>0</v>
      </c>
      <c r="H2718" s="76">
        <f t="shared" si="236"/>
        <v>0</v>
      </c>
      <c r="I2718" s="194">
        <f>IF(AND(F2718=0,G2718=0,H2718=0,_xlfn.IFNA(MATCH(LEFT($B2718,8),Reference!$G:$G,0),0)),0,
IF(AND(F2718=0,G2718=0,H2718=0,_xlfn.IFNA(MATCH(LEFT($B2718,8),Reference!$H:$H,0),0)),$D2718,
IF(AND(F2718=0,G2718=0,H2718=0,_xlfn.IFNA(MATCH(LEFT($C2718,4),Reference!$H:$H,0),0)),$D2718,
IF((AND(F2718=0,G2718=0,H2718=0,(_xlfn.IFNA(MATCH(LEFT($B2718,4),Reference!$H:$H,0),0)))),$D2718,
IF(AND(F2718=0,G2718=0,H2718=0,_xlfn.IFNA(MATCH(MID($B2718,5,4),Reference!$H:$H,0),0),LEFT($C2718,4)&lt;&gt;"8865"),$D2718,0)))))</f>
        <v>0</v>
      </c>
      <c r="J2718" s="76">
        <f t="shared" si="237"/>
        <v>217.20000000000002</v>
      </c>
      <c r="K2718" s="76">
        <f t="shared" si="238"/>
        <v>217.20000000000002</v>
      </c>
      <c r="L2718" s="76">
        <f t="shared" si="239"/>
        <v>0</v>
      </c>
      <c r="M2718" s="14" t="str">
        <f>IFERROR(IFERROR(INDEX(Reference!$C:$C,MATCH(VALUE(LEFT(B2718,(FIND("-",B2718,1)-1))),Reference!$B:$B,0)),INDEX(Reference!$C:$C,MATCH((LEFT(B2718,(FIND("-",B2718,1)-1))),Reference!$B:$B,0))),IFERROR(IF(FIND("-",B2718),"Asset Management",""),""))</f>
        <v>Asset Management</v>
      </c>
      <c r="N2718" s="14" t="str">
        <f>_xlfn.IFNA(INDEX(Reference!$M:$N,MATCH($C2718,Reference!$M:$M,0),2),"Exclude")</f>
        <v>Union Labor</v>
      </c>
      <c r="O2718" s="14" t="e">
        <f>VLOOKUP(X2718,'Department Detail'!$A$2:$F$5229,5,FALSE)</f>
        <v>#N/A</v>
      </c>
    </row>
    <row r="2719" spans="2:15" x14ac:dyDescent="0.3">
      <c r="B2719" t="s">
        <v>1256</v>
      </c>
      <c r="C2719" t="s">
        <v>186</v>
      </c>
      <c r="D2719" s="193">
        <v>50.769999999999996</v>
      </c>
      <c r="F2719" s="76">
        <f>IF(AND(LEFT($C2719,4)&lt;&gt;"8310")*OR(_xlfn.IFNA(MATCH(LEFT($B2719,8),Reference!$E:$E,0),0),(_xlfn.IFNA(MATCH(MID($B2719,5,4),Reference!$E:$E,0),0))),$D2719,)</f>
        <v>0</v>
      </c>
      <c r="G2719" s="76">
        <f t="shared" si="235"/>
        <v>0</v>
      </c>
      <c r="H2719" s="76">
        <f t="shared" si="236"/>
        <v>0</v>
      </c>
      <c r="I2719" s="194">
        <f>IF(AND(F2719=0,G2719=0,H2719=0,_xlfn.IFNA(MATCH(LEFT($B2719,8),Reference!$G:$G,0),0)),0,
IF(AND(F2719=0,G2719=0,H2719=0,_xlfn.IFNA(MATCH(LEFT($B2719,8),Reference!$H:$H,0),0)),$D2719,
IF(AND(F2719=0,G2719=0,H2719=0,_xlfn.IFNA(MATCH(LEFT($C2719,4),Reference!$H:$H,0),0)),$D2719,
IF((AND(F2719=0,G2719=0,H2719=0,(_xlfn.IFNA(MATCH(LEFT($B2719,4),Reference!$H:$H,0),0)))),$D2719,
IF(AND(F2719=0,G2719=0,H2719=0,_xlfn.IFNA(MATCH(MID($B2719,5,4),Reference!$H:$H,0),0),LEFT($C2719,4)&lt;&gt;"8865"),$D2719,0)))))</f>
        <v>0</v>
      </c>
      <c r="J2719" s="76">
        <f t="shared" si="237"/>
        <v>50.769999999999996</v>
      </c>
      <c r="K2719" s="76">
        <f t="shared" si="238"/>
        <v>50.769999999999996</v>
      </c>
      <c r="L2719" s="76">
        <f t="shared" si="239"/>
        <v>0</v>
      </c>
      <c r="M2719" s="14" t="str">
        <f>IFERROR(IFERROR(INDEX(Reference!$C:$C,MATCH(VALUE(LEFT(B2719,(FIND("-",B2719,1)-1))),Reference!$B:$B,0)),INDEX(Reference!$C:$C,MATCH((LEFT(B2719,(FIND("-",B2719,1)-1))),Reference!$B:$B,0))),IFERROR(IF(FIND("-",B2719),"Asset Management",""),""))</f>
        <v>Asset Management</v>
      </c>
      <c r="N2719" s="14" t="str">
        <f>_xlfn.IFNA(INDEX(Reference!$M:$N,MATCH($C2719,Reference!$M:$M,0),2),"Exclude")</f>
        <v>Union Labor</v>
      </c>
      <c r="O2719" s="14" t="e">
        <f>VLOOKUP(X2719,'Department Detail'!$A$2:$F$5229,5,FALSE)</f>
        <v>#N/A</v>
      </c>
    </row>
    <row r="2720" spans="2:15" x14ac:dyDescent="0.3">
      <c r="B2720" t="s">
        <v>1256</v>
      </c>
      <c r="C2720" t="s">
        <v>191</v>
      </c>
      <c r="D2720" s="193">
        <v>11.04</v>
      </c>
      <c r="F2720" s="76">
        <f>IF(AND(LEFT($C2720,4)&lt;&gt;"8310")*OR(_xlfn.IFNA(MATCH(LEFT($B2720,8),Reference!$E:$E,0),0),(_xlfn.IFNA(MATCH(MID($B2720,5,4),Reference!$E:$E,0),0))),$D2720,)</f>
        <v>0</v>
      </c>
      <c r="G2720" s="76">
        <f t="shared" si="235"/>
        <v>0</v>
      </c>
      <c r="H2720" s="76">
        <f t="shared" si="236"/>
        <v>0</v>
      </c>
      <c r="I2720" s="194">
        <f>IF(AND(F2720=0,G2720=0,H2720=0,_xlfn.IFNA(MATCH(LEFT($B2720,8),Reference!$G:$G,0),0)),0,
IF(AND(F2720=0,G2720=0,H2720=0,_xlfn.IFNA(MATCH(LEFT($B2720,8),Reference!$H:$H,0),0)),$D2720,
IF(AND(F2720=0,G2720=0,H2720=0,_xlfn.IFNA(MATCH(LEFT($C2720,4),Reference!$H:$H,0),0)),$D2720,
IF((AND(F2720=0,G2720=0,H2720=0,(_xlfn.IFNA(MATCH(LEFT($B2720,4),Reference!$H:$H,0),0)))),$D2720,
IF(AND(F2720=0,G2720=0,H2720=0,_xlfn.IFNA(MATCH(MID($B2720,5,4),Reference!$H:$H,0),0),LEFT($C2720,4)&lt;&gt;"8865"),$D2720,0)))))</f>
        <v>0</v>
      </c>
      <c r="J2720" s="76">
        <f t="shared" si="237"/>
        <v>11.04</v>
      </c>
      <c r="K2720" s="76">
        <f t="shared" si="238"/>
        <v>11.04</v>
      </c>
      <c r="L2720" s="76">
        <f t="shared" si="239"/>
        <v>0</v>
      </c>
      <c r="M2720" s="14" t="str">
        <f>IFERROR(IFERROR(INDEX(Reference!$C:$C,MATCH(VALUE(LEFT(B2720,(FIND("-",B2720,1)-1))),Reference!$B:$B,0)),INDEX(Reference!$C:$C,MATCH((LEFT(B2720,(FIND("-",B2720,1)-1))),Reference!$B:$B,0))),IFERROR(IF(FIND("-",B2720),"Asset Management",""),""))</f>
        <v>Asset Management</v>
      </c>
      <c r="N2720" s="14" t="str">
        <f>_xlfn.IFNA(INDEX(Reference!$M:$N,MATCH($C2720,Reference!$M:$M,0),2),"Exclude")</f>
        <v>Union Labor</v>
      </c>
      <c r="O2720" s="14" t="e">
        <f>VLOOKUP(X2720,'Department Detail'!$A$2:$F$5229,5,FALSE)</f>
        <v>#N/A</v>
      </c>
    </row>
    <row r="2721" spans="2:15" x14ac:dyDescent="0.3">
      <c r="B2721" t="s">
        <v>1257</v>
      </c>
      <c r="C2721" t="s">
        <v>185</v>
      </c>
      <c r="D2721" s="193">
        <v>32.880000000000003</v>
      </c>
      <c r="F2721" s="76">
        <f>IF(AND(LEFT($C2721,4)&lt;&gt;"8310")*OR(_xlfn.IFNA(MATCH(LEFT($B2721,8),Reference!$E:$E,0),0),(_xlfn.IFNA(MATCH(MID($B2721,5,4),Reference!$E:$E,0),0))),$D2721,)</f>
        <v>0</v>
      </c>
      <c r="G2721" s="76">
        <f t="shared" si="235"/>
        <v>0</v>
      </c>
      <c r="H2721" s="76">
        <f t="shared" si="236"/>
        <v>0</v>
      </c>
      <c r="I2721" s="194">
        <f>IF(AND(F2721=0,G2721=0,H2721=0,_xlfn.IFNA(MATCH(LEFT($B2721,8),Reference!$G:$G,0),0)),0,
IF(AND(F2721=0,G2721=0,H2721=0,_xlfn.IFNA(MATCH(LEFT($B2721,8),Reference!$H:$H,0),0)),$D2721,
IF(AND(F2721=0,G2721=0,H2721=0,_xlfn.IFNA(MATCH(LEFT($C2721,4),Reference!$H:$H,0),0)),$D2721,
IF((AND(F2721=0,G2721=0,H2721=0,(_xlfn.IFNA(MATCH(LEFT($B2721,4),Reference!$H:$H,0),0)))),$D2721,
IF(AND(F2721=0,G2721=0,H2721=0,_xlfn.IFNA(MATCH(MID($B2721,5,4),Reference!$H:$H,0),0),LEFT($C2721,4)&lt;&gt;"8865"),$D2721,0)))))</f>
        <v>0</v>
      </c>
      <c r="J2721" s="76">
        <f t="shared" si="237"/>
        <v>32.880000000000003</v>
      </c>
      <c r="K2721" s="76">
        <f t="shared" si="238"/>
        <v>32.880000000000003</v>
      </c>
      <c r="L2721" s="76">
        <f t="shared" si="239"/>
        <v>0</v>
      </c>
      <c r="M2721" s="14" t="str">
        <f>IFERROR(IFERROR(INDEX(Reference!$C:$C,MATCH(VALUE(LEFT(B2721,(FIND("-",B2721,1)-1))),Reference!$B:$B,0)),INDEX(Reference!$C:$C,MATCH((LEFT(B2721,(FIND("-",B2721,1)-1))),Reference!$B:$B,0))),IFERROR(IF(FIND("-",B2721),"Asset Management",""),""))</f>
        <v>Asset Management</v>
      </c>
      <c r="N2721" s="14" t="str">
        <f>_xlfn.IFNA(INDEX(Reference!$M:$N,MATCH($C2721,Reference!$M:$M,0),2),"Exclude")</f>
        <v>NonUnion Labor</v>
      </c>
      <c r="O2721" s="14" t="e">
        <f>VLOOKUP(X2721,'Department Detail'!$A$2:$F$5229,5,FALSE)</f>
        <v>#N/A</v>
      </c>
    </row>
    <row r="2722" spans="2:15" x14ac:dyDescent="0.3">
      <c r="B2722" t="s">
        <v>1258</v>
      </c>
      <c r="C2722" t="s">
        <v>186</v>
      </c>
      <c r="D2722" s="193">
        <v>216.3</v>
      </c>
      <c r="F2722" s="76">
        <f>IF(AND(LEFT($C2722,4)&lt;&gt;"8310")*OR(_xlfn.IFNA(MATCH(LEFT($B2722,8),Reference!$E:$E,0),0),(_xlfn.IFNA(MATCH(MID($B2722,5,4),Reference!$E:$E,0),0))),$D2722,)</f>
        <v>0</v>
      </c>
      <c r="G2722" s="76">
        <f t="shared" si="235"/>
        <v>0</v>
      </c>
      <c r="H2722" s="76">
        <f t="shared" si="236"/>
        <v>0</v>
      </c>
      <c r="I2722" s="194">
        <f>IF(AND(F2722=0,G2722=0,H2722=0,_xlfn.IFNA(MATCH(LEFT($B2722,8),Reference!$G:$G,0),0)),0,
IF(AND(F2722=0,G2722=0,H2722=0,_xlfn.IFNA(MATCH(LEFT($B2722,8),Reference!$H:$H,0),0)),$D2722,
IF(AND(F2722=0,G2722=0,H2722=0,_xlfn.IFNA(MATCH(LEFT($C2722,4),Reference!$H:$H,0),0)),$D2722,
IF((AND(F2722=0,G2722=0,H2722=0,(_xlfn.IFNA(MATCH(LEFT($B2722,4),Reference!$H:$H,0),0)))),$D2722,
IF(AND(F2722=0,G2722=0,H2722=0,_xlfn.IFNA(MATCH(MID($B2722,5,4),Reference!$H:$H,0),0),LEFT($C2722,4)&lt;&gt;"8865"),$D2722,0)))))</f>
        <v>0</v>
      </c>
      <c r="J2722" s="76">
        <f t="shared" si="237"/>
        <v>216.3</v>
      </c>
      <c r="K2722" s="76">
        <f t="shared" si="238"/>
        <v>216.3</v>
      </c>
      <c r="L2722" s="76">
        <f t="shared" si="239"/>
        <v>0</v>
      </c>
      <c r="M2722" s="14" t="str">
        <f>IFERROR(IFERROR(INDEX(Reference!$C:$C,MATCH(VALUE(LEFT(B2722,(FIND("-",B2722,1)-1))),Reference!$B:$B,0)),INDEX(Reference!$C:$C,MATCH((LEFT(B2722,(FIND("-",B2722,1)-1))),Reference!$B:$B,0))),IFERROR(IF(FIND("-",B2722),"Asset Management",""),""))</f>
        <v>Asset Management</v>
      </c>
      <c r="N2722" s="14" t="str">
        <f>_xlfn.IFNA(INDEX(Reference!$M:$N,MATCH($C2722,Reference!$M:$M,0),2),"Exclude")</f>
        <v>Union Labor</v>
      </c>
      <c r="O2722" s="14" t="e">
        <f>VLOOKUP(X2722,'Department Detail'!$A$2:$F$5229,5,FALSE)</f>
        <v>#N/A</v>
      </c>
    </row>
    <row r="2723" spans="2:15" x14ac:dyDescent="0.3">
      <c r="B2723" t="s">
        <v>1258</v>
      </c>
      <c r="C2723" t="s">
        <v>191</v>
      </c>
      <c r="D2723" s="193">
        <v>82.509999999999991</v>
      </c>
      <c r="F2723" s="76">
        <f>IF(AND(LEFT($C2723,4)&lt;&gt;"8310")*OR(_xlfn.IFNA(MATCH(LEFT($B2723,8),Reference!$E:$E,0),0),(_xlfn.IFNA(MATCH(MID($B2723,5,4),Reference!$E:$E,0),0))),$D2723,)</f>
        <v>0</v>
      </c>
      <c r="G2723" s="76">
        <f t="shared" si="235"/>
        <v>0</v>
      </c>
      <c r="H2723" s="76">
        <f t="shared" si="236"/>
        <v>0</v>
      </c>
      <c r="I2723" s="194">
        <f>IF(AND(F2723=0,G2723=0,H2723=0,_xlfn.IFNA(MATCH(LEFT($B2723,8),Reference!$G:$G,0),0)),0,
IF(AND(F2723=0,G2723=0,H2723=0,_xlfn.IFNA(MATCH(LEFT($B2723,8),Reference!$H:$H,0),0)),$D2723,
IF(AND(F2723=0,G2723=0,H2723=0,_xlfn.IFNA(MATCH(LEFT($C2723,4),Reference!$H:$H,0),0)),$D2723,
IF((AND(F2723=0,G2723=0,H2723=0,(_xlfn.IFNA(MATCH(LEFT($B2723,4),Reference!$H:$H,0),0)))),$D2723,
IF(AND(F2723=0,G2723=0,H2723=0,_xlfn.IFNA(MATCH(MID($B2723,5,4),Reference!$H:$H,0),0),LEFT($C2723,4)&lt;&gt;"8865"),$D2723,0)))))</f>
        <v>0</v>
      </c>
      <c r="J2723" s="76">
        <f t="shared" si="237"/>
        <v>82.509999999999991</v>
      </c>
      <c r="K2723" s="76">
        <f t="shared" si="238"/>
        <v>82.509999999999991</v>
      </c>
      <c r="L2723" s="76">
        <f t="shared" si="239"/>
        <v>0</v>
      </c>
      <c r="M2723" s="14" t="str">
        <f>IFERROR(IFERROR(INDEX(Reference!$C:$C,MATCH(VALUE(LEFT(B2723,(FIND("-",B2723,1)-1))),Reference!$B:$B,0)),INDEX(Reference!$C:$C,MATCH((LEFT(B2723,(FIND("-",B2723,1)-1))),Reference!$B:$B,0))),IFERROR(IF(FIND("-",B2723),"Asset Management",""),""))</f>
        <v>Asset Management</v>
      </c>
      <c r="N2723" s="14" t="str">
        <f>_xlfn.IFNA(INDEX(Reference!$M:$N,MATCH($C2723,Reference!$M:$M,0),2),"Exclude")</f>
        <v>Union Labor</v>
      </c>
      <c r="O2723" s="14" t="e">
        <f>VLOOKUP(X2723,'Department Detail'!$A$2:$F$5229,5,FALSE)</f>
        <v>#N/A</v>
      </c>
    </row>
    <row r="2724" spans="2:15" x14ac:dyDescent="0.3">
      <c r="B2724" t="s">
        <v>1259</v>
      </c>
      <c r="C2724" t="s">
        <v>186</v>
      </c>
      <c r="D2724" s="193">
        <v>77.62</v>
      </c>
      <c r="F2724" s="76">
        <f>IF(AND(LEFT($C2724,4)&lt;&gt;"8310")*OR(_xlfn.IFNA(MATCH(LEFT($B2724,8),Reference!$E:$E,0),0),(_xlfn.IFNA(MATCH(MID($B2724,5,4),Reference!$E:$E,0),0))),$D2724,)</f>
        <v>0</v>
      </c>
      <c r="G2724" s="76">
        <f t="shared" si="235"/>
        <v>0</v>
      </c>
      <c r="H2724" s="76">
        <f t="shared" si="236"/>
        <v>0</v>
      </c>
      <c r="I2724" s="194">
        <f>IF(AND(F2724=0,G2724=0,H2724=0,_xlfn.IFNA(MATCH(LEFT($B2724,8),Reference!$G:$G,0),0)),0,
IF(AND(F2724=0,G2724=0,H2724=0,_xlfn.IFNA(MATCH(LEFT($B2724,8),Reference!$H:$H,0),0)),$D2724,
IF(AND(F2724=0,G2724=0,H2724=0,_xlfn.IFNA(MATCH(LEFT($C2724,4),Reference!$H:$H,0),0)),$D2724,
IF((AND(F2724=0,G2724=0,H2724=0,(_xlfn.IFNA(MATCH(LEFT($B2724,4),Reference!$H:$H,0),0)))),$D2724,
IF(AND(F2724=0,G2724=0,H2724=0,_xlfn.IFNA(MATCH(MID($B2724,5,4),Reference!$H:$H,0),0),LEFT($C2724,4)&lt;&gt;"8865"),$D2724,0)))))</f>
        <v>0</v>
      </c>
      <c r="J2724" s="76">
        <f t="shared" si="237"/>
        <v>77.62</v>
      </c>
      <c r="K2724" s="76">
        <f t="shared" si="238"/>
        <v>77.62</v>
      </c>
      <c r="L2724" s="76">
        <f t="shared" si="239"/>
        <v>0</v>
      </c>
      <c r="M2724" s="14" t="str">
        <f>IFERROR(IFERROR(INDEX(Reference!$C:$C,MATCH(VALUE(LEFT(B2724,(FIND("-",B2724,1)-1))),Reference!$B:$B,0)),INDEX(Reference!$C:$C,MATCH((LEFT(B2724,(FIND("-",B2724,1)-1))),Reference!$B:$B,0))),IFERROR(IF(FIND("-",B2724),"Asset Management",""),""))</f>
        <v>Asset Management</v>
      </c>
      <c r="N2724" s="14" t="str">
        <f>_xlfn.IFNA(INDEX(Reference!$M:$N,MATCH($C2724,Reference!$M:$M,0),2),"Exclude")</f>
        <v>Union Labor</v>
      </c>
      <c r="O2724" s="14" t="e">
        <f>VLOOKUP(X2724,'Department Detail'!$A$2:$F$5229,5,FALSE)</f>
        <v>#N/A</v>
      </c>
    </row>
    <row r="2725" spans="2:15" x14ac:dyDescent="0.3">
      <c r="B2725" t="s">
        <v>1259</v>
      </c>
      <c r="C2725" t="s">
        <v>191</v>
      </c>
      <c r="D2725" s="193">
        <v>25.43</v>
      </c>
      <c r="F2725" s="76">
        <f>IF(AND(LEFT($C2725,4)&lt;&gt;"8310")*OR(_xlfn.IFNA(MATCH(LEFT($B2725,8),Reference!$E:$E,0),0),(_xlfn.IFNA(MATCH(MID($B2725,5,4),Reference!$E:$E,0),0))),$D2725,)</f>
        <v>0</v>
      </c>
      <c r="G2725" s="76">
        <f t="shared" si="235"/>
        <v>0</v>
      </c>
      <c r="H2725" s="76">
        <f t="shared" si="236"/>
        <v>0</v>
      </c>
      <c r="I2725" s="194">
        <f>IF(AND(F2725=0,G2725=0,H2725=0,_xlfn.IFNA(MATCH(LEFT($B2725,8),Reference!$G:$G,0),0)),0,
IF(AND(F2725=0,G2725=0,H2725=0,_xlfn.IFNA(MATCH(LEFT($B2725,8),Reference!$H:$H,0),0)),$D2725,
IF(AND(F2725=0,G2725=0,H2725=0,_xlfn.IFNA(MATCH(LEFT($C2725,4),Reference!$H:$H,0),0)),$D2725,
IF((AND(F2725=0,G2725=0,H2725=0,(_xlfn.IFNA(MATCH(LEFT($B2725,4),Reference!$H:$H,0),0)))),$D2725,
IF(AND(F2725=0,G2725=0,H2725=0,_xlfn.IFNA(MATCH(MID($B2725,5,4),Reference!$H:$H,0),0),LEFT($C2725,4)&lt;&gt;"8865"),$D2725,0)))))</f>
        <v>0</v>
      </c>
      <c r="J2725" s="76">
        <f t="shared" si="237"/>
        <v>25.43</v>
      </c>
      <c r="K2725" s="76">
        <f t="shared" si="238"/>
        <v>25.43</v>
      </c>
      <c r="L2725" s="76">
        <f t="shared" si="239"/>
        <v>0</v>
      </c>
      <c r="M2725" s="14" t="str">
        <f>IFERROR(IFERROR(INDEX(Reference!$C:$C,MATCH(VALUE(LEFT(B2725,(FIND("-",B2725,1)-1))),Reference!$B:$B,0)),INDEX(Reference!$C:$C,MATCH((LEFT(B2725,(FIND("-",B2725,1)-1))),Reference!$B:$B,0))),IFERROR(IF(FIND("-",B2725),"Asset Management",""),""))</f>
        <v>Asset Management</v>
      </c>
      <c r="N2725" s="14" t="str">
        <f>_xlfn.IFNA(INDEX(Reference!$M:$N,MATCH($C2725,Reference!$M:$M,0),2),"Exclude")</f>
        <v>Union Labor</v>
      </c>
      <c r="O2725" s="14" t="e">
        <f>VLOOKUP(X2725,'Department Detail'!$A$2:$F$5229,5,FALSE)</f>
        <v>#N/A</v>
      </c>
    </row>
    <row r="2726" spans="2:15" x14ac:dyDescent="0.3">
      <c r="B2726" t="s">
        <v>1260</v>
      </c>
      <c r="C2726" t="s">
        <v>186</v>
      </c>
      <c r="D2726" s="193">
        <v>107.12</v>
      </c>
      <c r="F2726" s="76">
        <f>IF(AND(LEFT($C2726,4)&lt;&gt;"8310")*OR(_xlfn.IFNA(MATCH(LEFT($B2726,8),Reference!$E:$E,0),0),(_xlfn.IFNA(MATCH(MID($B2726,5,4),Reference!$E:$E,0),0))),$D2726,)</f>
        <v>0</v>
      </c>
      <c r="G2726" s="76">
        <f t="shared" si="235"/>
        <v>0</v>
      </c>
      <c r="H2726" s="76">
        <f t="shared" si="236"/>
        <v>0</v>
      </c>
      <c r="I2726" s="194">
        <f>IF(AND(F2726=0,G2726=0,H2726=0,_xlfn.IFNA(MATCH(LEFT($B2726,8),Reference!$G:$G,0),0)),0,
IF(AND(F2726=0,G2726=0,H2726=0,_xlfn.IFNA(MATCH(LEFT($B2726,8),Reference!$H:$H,0),0)),$D2726,
IF(AND(F2726=0,G2726=0,H2726=0,_xlfn.IFNA(MATCH(LEFT($C2726,4),Reference!$H:$H,0),0)),$D2726,
IF((AND(F2726=0,G2726=0,H2726=0,(_xlfn.IFNA(MATCH(LEFT($B2726,4),Reference!$H:$H,0),0)))),$D2726,
IF(AND(F2726=0,G2726=0,H2726=0,_xlfn.IFNA(MATCH(MID($B2726,5,4),Reference!$H:$H,0),0),LEFT($C2726,4)&lt;&gt;"8865"),$D2726,0)))))</f>
        <v>0</v>
      </c>
      <c r="J2726" s="76">
        <f t="shared" si="237"/>
        <v>107.12</v>
      </c>
      <c r="K2726" s="76">
        <f t="shared" si="238"/>
        <v>107.12</v>
      </c>
      <c r="L2726" s="76">
        <f t="shared" si="239"/>
        <v>0</v>
      </c>
      <c r="M2726" s="14" t="str">
        <f>IFERROR(IFERROR(INDEX(Reference!$C:$C,MATCH(VALUE(LEFT(B2726,(FIND("-",B2726,1)-1))),Reference!$B:$B,0)),INDEX(Reference!$C:$C,MATCH((LEFT(B2726,(FIND("-",B2726,1)-1))),Reference!$B:$B,0))),IFERROR(IF(FIND("-",B2726),"Asset Management",""),""))</f>
        <v>Asset Management</v>
      </c>
      <c r="N2726" s="14" t="str">
        <f>_xlfn.IFNA(INDEX(Reference!$M:$N,MATCH($C2726,Reference!$M:$M,0),2),"Exclude")</f>
        <v>Union Labor</v>
      </c>
      <c r="O2726" s="14" t="e">
        <f>VLOOKUP(X2726,'Department Detail'!$A$2:$F$5229,5,FALSE)</f>
        <v>#N/A</v>
      </c>
    </row>
    <row r="2727" spans="2:15" x14ac:dyDescent="0.3">
      <c r="B2727" t="s">
        <v>1260</v>
      </c>
      <c r="C2727" t="s">
        <v>191</v>
      </c>
      <c r="D2727" s="193">
        <v>52.15</v>
      </c>
      <c r="F2727" s="76">
        <f>IF(AND(LEFT($C2727,4)&lt;&gt;"8310")*OR(_xlfn.IFNA(MATCH(LEFT($B2727,8),Reference!$E:$E,0),0),(_xlfn.IFNA(MATCH(MID($B2727,5,4),Reference!$E:$E,0),0))),$D2727,)</f>
        <v>0</v>
      </c>
      <c r="G2727" s="76">
        <f t="shared" ref="G2727:G2790" si="240">IF(AND(ISNUMBER(SEARCH("5024*",B2727)),(F2727=0)),D2727,)</f>
        <v>0</v>
      </c>
      <c r="H2727" s="76">
        <f t="shared" ref="H2727:H2790" si="241">IF(AND(ISNUMBER(SEARCH("5025*",B2727)),(F2727=0)),D2727,)</f>
        <v>0</v>
      </c>
      <c r="I2727" s="194">
        <f>IF(AND(F2727=0,G2727=0,H2727=0,_xlfn.IFNA(MATCH(LEFT($B2727,8),Reference!$G:$G,0),0)),0,
IF(AND(F2727=0,G2727=0,H2727=0,_xlfn.IFNA(MATCH(LEFT($B2727,8),Reference!$H:$H,0),0)),$D2727,
IF(AND(F2727=0,G2727=0,H2727=0,_xlfn.IFNA(MATCH(LEFT($C2727,4),Reference!$H:$H,0),0)),$D2727,
IF((AND(F2727=0,G2727=0,H2727=0,(_xlfn.IFNA(MATCH(LEFT($B2727,4),Reference!$H:$H,0),0)))),$D2727,
IF(AND(F2727=0,G2727=0,H2727=0,_xlfn.IFNA(MATCH(MID($B2727,5,4),Reference!$H:$H,0),0),LEFT($C2727,4)&lt;&gt;"8865"),$D2727,0)))))</f>
        <v>0</v>
      </c>
      <c r="J2727" s="76">
        <f t="shared" ref="J2727:J2790" si="242">IF(AND(F2727=0,G2727=0,H2727=0,I2727=0),D2727,)</f>
        <v>52.15</v>
      </c>
      <c r="K2727" s="76">
        <f t="shared" ref="K2727:K2790" si="243">SUM(F2727:J2727)</f>
        <v>52.15</v>
      </c>
      <c r="L2727" s="76">
        <f t="shared" ref="L2727:L2790" si="244">K2727-D2727</f>
        <v>0</v>
      </c>
      <c r="M2727" s="14" t="str">
        <f>IFERROR(IFERROR(INDEX(Reference!$C:$C,MATCH(VALUE(LEFT(B2727,(FIND("-",B2727,1)-1))),Reference!$B:$B,0)),INDEX(Reference!$C:$C,MATCH((LEFT(B2727,(FIND("-",B2727,1)-1))),Reference!$B:$B,0))),IFERROR(IF(FIND("-",B2727),"Asset Management",""),""))</f>
        <v>Asset Management</v>
      </c>
      <c r="N2727" s="14" t="str">
        <f>_xlfn.IFNA(INDEX(Reference!$M:$N,MATCH($C2727,Reference!$M:$M,0),2),"Exclude")</f>
        <v>Union Labor</v>
      </c>
      <c r="O2727" s="14" t="e">
        <f>VLOOKUP(X2727,'Department Detail'!$A$2:$F$5229,5,FALSE)</f>
        <v>#N/A</v>
      </c>
    </row>
    <row r="2728" spans="2:15" x14ac:dyDescent="0.3">
      <c r="B2728" t="s">
        <v>1261</v>
      </c>
      <c r="C2728" t="s">
        <v>186</v>
      </c>
      <c r="D2728" s="193">
        <v>267.86</v>
      </c>
      <c r="F2728" s="76">
        <f>IF(AND(LEFT($C2728,4)&lt;&gt;"8310")*OR(_xlfn.IFNA(MATCH(LEFT($B2728,8),Reference!$E:$E,0),0),(_xlfn.IFNA(MATCH(MID($B2728,5,4),Reference!$E:$E,0),0))),$D2728,)</f>
        <v>0</v>
      </c>
      <c r="G2728" s="76">
        <f t="shared" si="240"/>
        <v>0</v>
      </c>
      <c r="H2728" s="76">
        <f t="shared" si="241"/>
        <v>0</v>
      </c>
      <c r="I2728" s="194">
        <f>IF(AND(F2728=0,G2728=0,H2728=0,_xlfn.IFNA(MATCH(LEFT($B2728,8),Reference!$G:$G,0),0)),0,
IF(AND(F2728=0,G2728=0,H2728=0,_xlfn.IFNA(MATCH(LEFT($B2728,8),Reference!$H:$H,0),0)),$D2728,
IF(AND(F2728=0,G2728=0,H2728=0,_xlfn.IFNA(MATCH(LEFT($C2728,4),Reference!$H:$H,0),0)),$D2728,
IF((AND(F2728=0,G2728=0,H2728=0,(_xlfn.IFNA(MATCH(LEFT($B2728,4),Reference!$H:$H,0),0)))),$D2728,
IF(AND(F2728=0,G2728=0,H2728=0,_xlfn.IFNA(MATCH(MID($B2728,5,4),Reference!$H:$H,0),0),LEFT($C2728,4)&lt;&gt;"8865"),$D2728,0)))))</f>
        <v>0</v>
      </c>
      <c r="J2728" s="76">
        <f t="shared" si="242"/>
        <v>267.86</v>
      </c>
      <c r="K2728" s="76">
        <f t="shared" si="243"/>
        <v>267.86</v>
      </c>
      <c r="L2728" s="76">
        <f t="shared" si="244"/>
        <v>0</v>
      </c>
      <c r="M2728" s="14" t="str">
        <f>IFERROR(IFERROR(INDEX(Reference!$C:$C,MATCH(VALUE(LEFT(B2728,(FIND("-",B2728,1)-1))),Reference!$B:$B,0)),INDEX(Reference!$C:$C,MATCH((LEFT(B2728,(FIND("-",B2728,1)-1))),Reference!$B:$B,0))),IFERROR(IF(FIND("-",B2728),"Asset Management",""),""))</f>
        <v>Asset Management</v>
      </c>
      <c r="N2728" s="14" t="str">
        <f>_xlfn.IFNA(INDEX(Reference!$M:$N,MATCH($C2728,Reference!$M:$M,0),2),"Exclude")</f>
        <v>Union Labor</v>
      </c>
      <c r="O2728" s="14" t="e">
        <f>VLOOKUP(X2728,'Department Detail'!$A$2:$F$5229,5,FALSE)</f>
        <v>#N/A</v>
      </c>
    </row>
    <row r="2729" spans="2:15" x14ac:dyDescent="0.3">
      <c r="B2729" t="s">
        <v>1261</v>
      </c>
      <c r="C2729" t="s">
        <v>191</v>
      </c>
      <c r="D2729" s="193">
        <v>29.53</v>
      </c>
      <c r="F2729" s="76">
        <f>IF(AND(LEFT($C2729,4)&lt;&gt;"8310")*OR(_xlfn.IFNA(MATCH(LEFT($B2729,8),Reference!$E:$E,0),0),(_xlfn.IFNA(MATCH(MID($B2729,5,4),Reference!$E:$E,0),0))),$D2729,)</f>
        <v>0</v>
      </c>
      <c r="G2729" s="76">
        <f t="shared" si="240"/>
        <v>0</v>
      </c>
      <c r="H2729" s="76">
        <f t="shared" si="241"/>
        <v>0</v>
      </c>
      <c r="I2729" s="194">
        <f>IF(AND(F2729=0,G2729=0,H2729=0,_xlfn.IFNA(MATCH(LEFT($B2729,8),Reference!$G:$G,0),0)),0,
IF(AND(F2729=0,G2729=0,H2729=0,_xlfn.IFNA(MATCH(LEFT($B2729,8),Reference!$H:$H,0),0)),$D2729,
IF(AND(F2729=0,G2729=0,H2729=0,_xlfn.IFNA(MATCH(LEFT($C2729,4),Reference!$H:$H,0),0)),$D2729,
IF((AND(F2729=0,G2729=0,H2729=0,(_xlfn.IFNA(MATCH(LEFT($B2729,4),Reference!$H:$H,0),0)))),$D2729,
IF(AND(F2729=0,G2729=0,H2729=0,_xlfn.IFNA(MATCH(MID($B2729,5,4),Reference!$H:$H,0),0),LEFT($C2729,4)&lt;&gt;"8865"),$D2729,0)))))</f>
        <v>0</v>
      </c>
      <c r="J2729" s="76">
        <f t="shared" si="242"/>
        <v>29.53</v>
      </c>
      <c r="K2729" s="76">
        <f t="shared" si="243"/>
        <v>29.53</v>
      </c>
      <c r="L2729" s="76">
        <f t="shared" si="244"/>
        <v>0</v>
      </c>
      <c r="M2729" s="14" t="str">
        <f>IFERROR(IFERROR(INDEX(Reference!$C:$C,MATCH(VALUE(LEFT(B2729,(FIND("-",B2729,1)-1))),Reference!$B:$B,0)),INDEX(Reference!$C:$C,MATCH((LEFT(B2729,(FIND("-",B2729,1)-1))),Reference!$B:$B,0))),IFERROR(IF(FIND("-",B2729),"Asset Management",""),""))</f>
        <v>Asset Management</v>
      </c>
      <c r="N2729" s="14" t="str">
        <f>_xlfn.IFNA(INDEX(Reference!$M:$N,MATCH($C2729,Reference!$M:$M,0),2),"Exclude")</f>
        <v>Union Labor</v>
      </c>
      <c r="O2729" s="14" t="e">
        <f>VLOOKUP(X2729,'Department Detail'!$A$2:$F$5229,5,FALSE)</f>
        <v>#N/A</v>
      </c>
    </row>
    <row r="2730" spans="2:15" x14ac:dyDescent="0.3">
      <c r="B2730" t="s">
        <v>1262</v>
      </c>
      <c r="C2730" t="s">
        <v>186</v>
      </c>
      <c r="D2730" s="193">
        <v>5.45</v>
      </c>
      <c r="F2730" s="76">
        <f>IF(AND(LEFT($C2730,4)&lt;&gt;"8310")*OR(_xlfn.IFNA(MATCH(LEFT($B2730,8),Reference!$E:$E,0),0),(_xlfn.IFNA(MATCH(MID($B2730,5,4),Reference!$E:$E,0),0))),$D2730,)</f>
        <v>0</v>
      </c>
      <c r="G2730" s="76">
        <f t="shared" si="240"/>
        <v>0</v>
      </c>
      <c r="H2730" s="76">
        <f t="shared" si="241"/>
        <v>0</v>
      </c>
      <c r="I2730" s="194">
        <f>IF(AND(F2730=0,G2730=0,H2730=0,_xlfn.IFNA(MATCH(LEFT($B2730,8),Reference!$G:$G,0),0)),0,
IF(AND(F2730=0,G2730=0,H2730=0,_xlfn.IFNA(MATCH(LEFT($B2730,8),Reference!$H:$H,0),0)),$D2730,
IF(AND(F2730=0,G2730=0,H2730=0,_xlfn.IFNA(MATCH(LEFT($C2730,4),Reference!$H:$H,0),0)),$D2730,
IF((AND(F2730=0,G2730=0,H2730=0,(_xlfn.IFNA(MATCH(LEFT($B2730,4),Reference!$H:$H,0),0)))),$D2730,
IF(AND(F2730=0,G2730=0,H2730=0,_xlfn.IFNA(MATCH(MID($B2730,5,4),Reference!$H:$H,0),0),LEFT($C2730,4)&lt;&gt;"8865"),$D2730,0)))))</f>
        <v>0</v>
      </c>
      <c r="J2730" s="76">
        <f t="shared" si="242"/>
        <v>5.45</v>
      </c>
      <c r="K2730" s="76">
        <f t="shared" si="243"/>
        <v>5.45</v>
      </c>
      <c r="L2730" s="76">
        <f t="shared" si="244"/>
        <v>0</v>
      </c>
      <c r="M2730" s="14" t="str">
        <f>IFERROR(IFERROR(INDEX(Reference!$C:$C,MATCH(VALUE(LEFT(B2730,(FIND("-",B2730,1)-1))),Reference!$B:$B,0)),INDEX(Reference!$C:$C,MATCH((LEFT(B2730,(FIND("-",B2730,1)-1))),Reference!$B:$B,0))),IFERROR(IF(FIND("-",B2730),"Asset Management",""),""))</f>
        <v>Asset Management</v>
      </c>
      <c r="N2730" s="14" t="str">
        <f>_xlfn.IFNA(INDEX(Reference!$M:$N,MATCH($C2730,Reference!$M:$M,0),2),"Exclude")</f>
        <v>Union Labor</v>
      </c>
      <c r="O2730" s="14" t="e">
        <f>VLOOKUP(X2730,'Department Detail'!$A$2:$F$5229,5,FALSE)</f>
        <v>#N/A</v>
      </c>
    </row>
    <row r="2731" spans="2:15" x14ac:dyDescent="0.3">
      <c r="B2731" t="s">
        <v>1263</v>
      </c>
      <c r="C2731" t="s">
        <v>186</v>
      </c>
      <c r="D2731" s="193">
        <v>10.220000000000001</v>
      </c>
      <c r="F2731" s="76">
        <f>IF(AND(LEFT($C2731,4)&lt;&gt;"8310")*OR(_xlfn.IFNA(MATCH(LEFT($B2731,8),Reference!$E:$E,0),0),(_xlfn.IFNA(MATCH(MID($B2731,5,4),Reference!$E:$E,0),0))),$D2731,)</f>
        <v>0</v>
      </c>
      <c r="G2731" s="76">
        <f t="shared" si="240"/>
        <v>0</v>
      </c>
      <c r="H2731" s="76">
        <f t="shared" si="241"/>
        <v>0</v>
      </c>
      <c r="I2731" s="194">
        <f>IF(AND(F2731=0,G2731=0,H2731=0,_xlfn.IFNA(MATCH(LEFT($B2731,8),Reference!$G:$G,0),0)),0,
IF(AND(F2731=0,G2731=0,H2731=0,_xlfn.IFNA(MATCH(LEFT($B2731,8),Reference!$H:$H,0),0)),$D2731,
IF(AND(F2731=0,G2731=0,H2731=0,_xlfn.IFNA(MATCH(LEFT($C2731,4),Reference!$H:$H,0),0)),$D2731,
IF((AND(F2731=0,G2731=0,H2731=0,(_xlfn.IFNA(MATCH(LEFT($B2731,4),Reference!$H:$H,0),0)))),$D2731,
IF(AND(F2731=0,G2731=0,H2731=0,_xlfn.IFNA(MATCH(MID($B2731,5,4),Reference!$H:$H,0),0),LEFT($C2731,4)&lt;&gt;"8865"),$D2731,0)))))</f>
        <v>0</v>
      </c>
      <c r="J2731" s="76">
        <f t="shared" si="242"/>
        <v>10.220000000000001</v>
      </c>
      <c r="K2731" s="76">
        <f t="shared" si="243"/>
        <v>10.220000000000001</v>
      </c>
      <c r="L2731" s="76">
        <f t="shared" si="244"/>
        <v>0</v>
      </c>
      <c r="M2731" s="14" t="str">
        <f>IFERROR(IFERROR(INDEX(Reference!$C:$C,MATCH(VALUE(LEFT(B2731,(FIND("-",B2731,1)-1))),Reference!$B:$B,0)),INDEX(Reference!$C:$C,MATCH((LEFT(B2731,(FIND("-",B2731,1)-1))),Reference!$B:$B,0))),IFERROR(IF(FIND("-",B2731),"Asset Management",""),""))</f>
        <v>Asset Management</v>
      </c>
      <c r="N2731" s="14" t="str">
        <f>_xlfn.IFNA(INDEX(Reference!$M:$N,MATCH($C2731,Reference!$M:$M,0),2),"Exclude")</f>
        <v>Union Labor</v>
      </c>
      <c r="O2731" s="14" t="e">
        <f>VLOOKUP(X2731,'Department Detail'!$A$2:$F$5229,5,FALSE)</f>
        <v>#N/A</v>
      </c>
    </row>
    <row r="2732" spans="2:15" x14ac:dyDescent="0.3">
      <c r="B2732" t="s">
        <v>1263</v>
      </c>
      <c r="C2732" t="s">
        <v>191</v>
      </c>
      <c r="D2732" s="193">
        <v>2.56</v>
      </c>
      <c r="F2732" s="76">
        <f>IF(AND(LEFT($C2732,4)&lt;&gt;"8310")*OR(_xlfn.IFNA(MATCH(LEFT($B2732,8),Reference!$E:$E,0),0),(_xlfn.IFNA(MATCH(MID($B2732,5,4),Reference!$E:$E,0),0))),$D2732,)</f>
        <v>0</v>
      </c>
      <c r="G2732" s="76">
        <f t="shared" si="240"/>
        <v>0</v>
      </c>
      <c r="H2732" s="76">
        <f t="shared" si="241"/>
        <v>0</v>
      </c>
      <c r="I2732" s="194">
        <f>IF(AND(F2732=0,G2732=0,H2732=0,_xlfn.IFNA(MATCH(LEFT($B2732,8),Reference!$G:$G,0),0)),0,
IF(AND(F2732=0,G2732=0,H2732=0,_xlfn.IFNA(MATCH(LEFT($B2732,8),Reference!$H:$H,0),0)),$D2732,
IF(AND(F2732=0,G2732=0,H2732=0,_xlfn.IFNA(MATCH(LEFT($C2732,4),Reference!$H:$H,0),0)),$D2732,
IF((AND(F2732=0,G2732=0,H2732=0,(_xlfn.IFNA(MATCH(LEFT($B2732,4),Reference!$H:$H,0),0)))),$D2732,
IF(AND(F2732=0,G2732=0,H2732=0,_xlfn.IFNA(MATCH(MID($B2732,5,4),Reference!$H:$H,0),0),LEFT($C2732,4)&lt;&gt;"8865"),$D2732,0)))))</f>
        <v>0</v>
      </c>
      <c r="J2732" s="76">
        <f t="shared" si="242"/>
        <v>2.56</v>
      </c>
      <c r="K2732" s="76">
        <f t="shared" si="243"/>
        <v>2.56</v>
      </c>
      <c r="L2732" s="76">
        <f t="shared" si="244"/>
        <v>0</v>
      </c>
      <c r="M2732" s="14" t="str">
        <f>IFERROR(IFERROR(INDEX(Reference!$C:$C,MATCH(VALUE(LEFT(B2732,(FIND("-",B2732,1)-1))),Reference!$B:$B,0)),INDEX(Reference!$C:$C,MATCH((LEFT(B2732,(FIND("-",B2732,1)-1))),Reference!$B:$B,0))),IFERROR(IF(FIND("-",B2732),"Asset Management",""),""))</f>
        <v>Asset Management</v>
      </c>
      <c r="N2732" s="14" t="str">
        <f>_xlfn.IFNA(INDEX(Reference!$M:$N,MATCH($C2732,Reference!$M:$M,0),2),"Exclude")</f>
        <v>Union Labor</v>
      </c>
      <c r="O2732" s="14" t="e">
        <f>VLOOKUP(X2732,'Department Detail'!$A$2:$F$5229,5,FALSE)</f>
        <v>#N/A</v>
      </c>
    </row>
    <row r="2733" spans="2:15" x14ac:dyDescent="0.3">
      <c r="B2733" t="s">
        <v>1264</v>
      </c>
      <c r="C2733" t="s">
        <v>186</v>
      </c>
      <c r="D2733" s="193">
        <v>181.55</v>
      </c>
      <c r="F2733" s="76">
        <f>IF(AND(LEFT($C2733,4)&lt;&gt;"8310")*OR(_xlfn.IFNA(MATCH(LEFT($B2733,8),Reference!$E:$E,0),0),(_xlfn.IFNA(MATCH(MID($B2733,5,4),Reference!$E:$E,0),0))),$D2733,)</f>
        <v>0</v>
      </c>
      <c r="G2733" s="76">
        <f t="shared" si="240"/>
        <v>0</v>
      </c>
      <c r="H2733" s="76">
        <f t="shared" si="241"/>
        <v>0</v>
      </c>
      <c r="I2733" s="194">
        <f>IF(AND(F2733=0,G2733=0,H2733=0,_xlfn.IFNA(MATCH(LEFT($B2733,8),Reference!$G:$G,0),0)),0,
IF(AND(F2733=0,G2733=0,H2733=0,_xlfn.IFNA(MATCH(LEFT($B2733,8),Reference!$H:$H,0),0)),$D2733,
IF(AND(F2733=0,G2733=0,H2733=0,_xlfn.IFNA(MATCH(LEFT($C2733,4),Reference!$H:$H,0),0)),$D2733,
IF((AND(F2733=0,G2733=0,H2733=0,(_xlfn.IFNA(MATCH(LEFT($B2733,4),Reference!$H:$H,0),0)))),$D2733,
IF(AND(F2733=0,G2733=0,H2733=0,_xlfn.IFNA(MATCH(MID($B2733,5,4),Reference!$H:$H,0),0),LEFT($C2733,4)&lt;&gt;"8865"),$D2733,0)))))</f>
        <v>0</v>
      </c>
      <c r="J2733" s="76">
        <f t="shared" si="242"/>
        <v>181.55</v>
      </c>
      <c r="K2733" s="76">
        <f t="shared" si="243"/>
        <v>181.55</v>
      </c>
      <c r="L2733" s="76">
        <f t="shared" si="244"/>
        <v>0</v>
      </c>
      <c r="M2733" s="14" t="str">
        <f>IFERROR(IFERROR(INDEX(Reference!$C:$C,MATCH(VALUE(LEFT(B2733,(FIND("-",B2733,1)-1))),Reference!$B:$B,0)),INDEX(Reference!$C:$C,MATCH((LEFT(B2733,(FIND("-",B2733,1)-1))),Reference!$B:$B,0))),IFERROR(IF(FIND("-",B2733),"Asset Management",""),""))</f>
        <v>Asset Management</v>
      </c>
      <c r="N2733" s="14" t="str">
        <f>_xlfn.IFNA(INDEX(Reference!$M:$N,MATCH($C2733,Reference!$M:$M,0),2),"Exclude")</f>
        <v>Union Labor</v>
      </c>
      <c r="O2733" s="14" t="e">
        <f>VLOOKUP(X2733,'Department Detail'!$A$2:$F$5229,5,FALSE)</f>
        <v>#N/A</v>
      </c>
    </row>
    <row r="2734" spans="2:15" x14ac:dyDescent="0.3">
      <c r="B2734" t="s">
        <v>1264</v>
      </c>
      <c r="C2734" t="s">
        <v>191</v>
      </c>
      <c r="D2734" s="193">
        <v>30.53</v>
      </c>
      <c r="F2734" s="76">
        <f>IF(AND(LEFT($C2734,4)&lt;&gt;"8310")*OR(_xlfn.IFNA(MATCH(LEFT($B2734,8),Reference!$E:$E,0),0),(_xlfn.IFNA(MATCH(MID($B2734,5,4),Reference!$E:$E,0),0))),$D2734,)</f>
        <v>0</v>
      </c>
      <c r="G2734" s="76">
        <f t="shared" si="240"/>
        <v>0</v>
      </c>
      <c r="H2734" s="76">
        <f t="shared" si="241"/>
        <v>0</v>
      </c>
      <c r="I2734" s="194">
        <f>IF(AND(F2734=0,G2734=0,H2734=0,_xlfn.IFNA(MATCH(LEFT($B2734,8),Reference!$G:$G,0),0)),0,
IF(AND(F2734=0,G2734=0,H2734=0,_xlfn.IFNA(MATCH(LEFT($B2734,8),Reference!$H:$H,0),0)),$D2734,
IF(AND(F2734=0,G2734=0,H2734=0,_xlfn.IFNA(MATCH(LEFT($C2734,4),Reference!$H:$H,0),0)),$D2734,
IF((AND(F2734=0,G2734=0,H2734=0,(_xlfn.IFNA(MATCH(LEFT($B2734,4),Reference!$H:$H,0),0)))),$D2734,
IF(AND(F2734=0,G2734=0,H2734=0,_xlfn.IFNA(MATCH(MID($B2734,5,4),Reference!$H:$H,0),0),LEFT($C2734,4)&lt;&gt;"8865"),$D2734,0)))))</f>
        <v>0</v>
      </c>
      <c r="J2734" s="76">
        <f t="shared" si="242"/>
        <v>30.53</v>
      </c>
      <c r="K2734" s="76">
        <f t="shared" si="243"/>
        <v>30.53</v>
      </c>
      <c r="L2734" s="76">
        <f t="shared" si="244"/>
        <v>0</v>
      </c>
      <c r="M2734" s="14" t="str">
        <f>IFERROR(IFERROR(INDEX(Reference!$C:$C,MATCH(VALUE(LEFT(B2734,(FIND("-",B2734,1)-1))),Reference!$B:$B,0)),INDEX(Reference!$C:$C,MATCH((LEFT(B2734,(FIND("-",B2734,1)-1))),Reference!$B:$B,0))),IFERROR(IF(FIND("-",B2734),"Asset Management",""),""))</f>
        <v>Asset Management</v>
      </c>
      <c r="N2734" s="14" t="str">
        <f>_xlfn.IFNA(INDEX(Reference!$M:$N,MATCH($C2734,Reference!$M:$M,0),2),"Exclude")</f>
        <v>Union Labor</v>
      </c>
      <c r="O2734" s="14" t="e">
        <f>VLOOKUP(X2734,'Department Detail'!$A$2:$F$5229,5,FALSE)</f>
        <v>#N/A</v>
      </c>
    </row>
    <row r="2735" spans="2:15" x14ac:dyDescent="0.3">
      <c r="B2735" t="s">
        <v>1265</v>
      </c>
      <c r="C2735" t="s">
        <v>186</v>
      </c>
      <c r="D2735" s="193">
        <v>231.18</v>
      </c>
      <c r="F2735" s="76">
        <f>IF(AND(LEFT($C2735,4)&lt;&gt;"8310")*OR(_xlfn.IFNA(MATCH(LEFT($B2735,8),Reference!$E:$E,0),0),(_xlfn.IFNA(MATCH(MID($B2735,5,4),Reference!$E:$E,0),0))),$D2735,)</f>
        <v>0</v>
      </c>
      <c r="G2735" s="76">
        <f t="shared" si="240"/>
        <v>0</v>
      </c>
      <c r="H2735" s="76">
        <f t="shared" si="241"/>
        <v>0</v>
      </c>
      <c r="I2735" s="194">
        <f>IF(AND(F2735=0,G2735=0,H2735=0,_xlfn.IFNA(MATCH(LEFT($B2735,8),Reference!$G:$G,0),0)),0,
IF(AND(F2735=0,G2735=0,H2735=0,_xlfn.IFNA(MATCH(LEFT($B2735,8),Reference!$H:$H,0),0)),$D2735,
IF(AND(F2735=0,G2735=0,H2735=0,_xlfn.IFNA(MATCH(LEFT($C2735,4),Reference!$H:$H,0),0)),$D2735,
IF((AND(F2735=0,G2735=0,H2735=0,(_xlfn.IFNA(MATCH(LEFT($B2735,4),Reference!$H:$H,0),0)))),$D2735,
IF(AND(F2735=0,G2735=0,H2735=0,_xlfn.IFNA(MATCH(MID($B2735,5,4),Reference!$H:$H,0),0),LEFT($C2735,4)&lt;&gt;"8865"),$D2735,0)))))</f>
        <v>0</v>
      </c>
      <c r="J2735" s="76">
        <f t="shared" si="242"/>
        <v>231.18</v>
      </c>
      <c r="K2735" s="76">
        <f t="shared" si="243"/>
        <v>231.18</v>
      </c>
      <c r="L2735" s="76">
        <f t="shared" si="244"/>
        <v>0</v>
      </c>
      <c r="M2735" s="14" t="str">
        <f>IFERROR(IFERROR(INDEX(Reference!$C:$C,MATCH(VALUE(LEFT(B2735,(FIND("-",B2735,1)-1))),Reference!$B:$B,0)),INDEX(Reference!$C:$C,MATCH((LEFT(B2735,(FIND("-",B2735,1)-1))),Reference!$B:$B,0))),IFERROR(IF(FIND("-",B2735),"Asset Management",""),""))</f>
        <v>Asset Management</v>
      </c>
      <c r="N2735" s="14" t="str">
        <f>_xlfn.IFNA(INDEX(Reference!$M:$N,MATCH($C2735,Reference!$M:$M,0),2),"Exclude")</f>
        <v>Union Labor</v>
      </c>
      <c r="O2735" s="14" t="e">
        <f>VLOOKUP(X2735,'Department Detail'!$A$2:$F$5229,5,FALSE)</f>
        <v>#N/A</v>
      </c>
    </row>
    <row r="2736" spans="2:15" x14ac:dyDescent="0.3">
      <c r="B2736" t="s">
        <v>1265</v>
      </c>
      <c r="C2736" t="s">
        <v>191</v>
      </c>
      <c r="D2736" s="193">
        <v>28.17</v>
      </c>
      <c r="F2736" s="76">
        <f>IF(AND(LEFT($C2736,4)&lt;&gt;"8310")*OR(_xlfn.IFNA(MATCH(LEFT($B2736,8),Reference!$E:$E,0),0),(_xlfn.IFNA(MATCH(MID($B2736,5,4),Reference!$E:$E,0),0))),$D2736,)</f>
        <v>0</v>
      </c>
      <c r="G2736" s="76">
        <f t="shared" si="240"/>
        <v>0</v>
      </c>
      <c r="H2736" s="76">
        <f t="shared" si="241"/>
        <v>0</v>
      </c>
      <c r="I2736" s="194">
        <f>IF(AND(F2736=0,G2736=0,H2736=0,_xlfn.IFNA(MATCH(LEFT($B2736,8),Reference!$G:$G,0),0)),0,
IF(AND(F2736=0,G2736=0,H2736=0,_xlfn.IFNA(MATCH(LEFT($B2736,8),Reference!$H:$H,0),0)),$D2736,
IF(AND(F2736=0,G2736=0,H2736=0,_xlfn.IFNA(MATCH(LEFT($C2736,4),Reference!$H:$H,0),0)),$D2736,
IF((AND(F2736=0,G2736=0,H2736=0,(_xlfn.IFNA(MATCH(LEFT($B2736,4),Reference!$H:$H,0),0)))),$D2736,
IF(AND(F2736=0,G2736=0,H2736=0,_xlfn.IFNA(MATCH(MID($B2736,5,4),Reference!$H:$H,0),0),LEFT($C2736,4)&lt;&gt;"8865"),$D2736,0)))))</f>
        <v>0</v>
      </c>
      <c r="J2736" s="76">
        <f t="shared" si="242"/>
        <v>28.17</v>
      </c>
      <c r="K2736" s="76">
        <f t="shared" si="243"/>
        <v>28.17</v>
      </c>
      <c r="L2736" s="76">
        <f t="shared" si="244"/>
        <v>0</v>
      </c>
      <c r="M2736" s="14" t="str">
        <f>IFERROR(IFERROR(INDEX(Reference!$C:$C,MATCH(VALUE(LEFT(B2736,(FIND("-",B2736,1)-1))),Reference!$B:$B,0)),INDEX(Reference!$C:$C,MATCH((LEFT(B2736,(FIND("-",B2736,1)-1))),Reference!$B:$B,0))),IFERROR(IF(FIND("-",B2736),"Asset Management",""),""))</f>
        <v>Asset Management</v>
      </c>
      <c r="N2736" s="14" t="str">
        <f>_xlfn.IFNA(INDEX(Reference!$M:$N,MATCH($C2736,Reference!$M:$M,0),2),"Exclude")</f>
        <v>Union Labor</v>
      </c>
      <c r="O2736" s="14" t="e">
        <f>VLOOKUP(X2736,'Department Detail'!$A$2:$F$5229,5,FALSE)</f>
        <v>#N/A</v>
      </c>
    </row>
    <row r="2737" spans="2:15" x14ac:dyDescent="0.3">
      <c r="B2737" t="s">
        <v>1266</v>
      </c>
      <c r="C2737" t="s">
        <v>186</v>
      </c>
      <c r="D2737" s="193">
        <v>7.33</v>
      </c>
      <c r="F2737" s="76">
        <f>IF(AND(LEFT($C2737,4)&lt;&gt;"8310")*OR(_xlfn.IFNA(MATCH(LEFT($B2737,8),Reference!$E:$E,0),0),(_xlfn.IFNA(MATCH(MID($B2737,5,4),Reference!$E:$E,0),0))),$D2737,)</f>
        <v>0</v>
      </c>
      <c r="G2737" s="76">
        <f t="shared" si="240"/>
        <v>0</v>
      </c>
      <c r="H2737" s="76">
        <f t="shared" si="241"/>
        <v>0</v>
      </c>
      <c r="I2737" s="194">
        <f>IF(AND(F2737=0,G2737=0,H2737=0,_xlfn.IFNA(MATCH(LEFT($B2737,8),Reference!$G:$G,0),0)),0,
IF(AND(F2737=0,G2737=0,H2737=0,_xlfn.IFNA(MATCH(LEFT($B2737,8),Reference!$H:$H,0),0)),$D2737,
IF(AND(F2737=0,G2737=0,H2737=0,_xlfn.IFNA(MATCH(LEFT($C2737,4),Reference!$H:$H,0),0)),$D2737,
IF((AND(F2737=0,G2737=0,H2737=0,(_xlfn.IFNA(MATCH(LEFT($B2737,4),Reference!$H:$H,0),0)))),$D2737,
IF(AND(F2737=0,G2737=0,H2737=0,_xlfn.IFNA(MATCH(MID($B2737,5,4),Reference!$H:$H,0),0),LEFT($C2737,4)&lt;&gt;"8865"),$D2737,0)))))</f>
        <v>0</v>
      </c>
      <c r="J2737" s="76">
        <f t="shared" si="242"/>
        <v>7.33</v>
      </c>
      <c r="K2737" s="76">
        <f t="shared" si="243"/>
        <v>7.33</v>
      </c>
      <c r="L2737" s="76">
        <f t="shared" si="244"/>
        <v>0</v>
      </c>
      <c r="M2737" s="14" t="str">
        <f>IFERROR(IFERROR(INDEX(Reference!$C:$C,MATCH(VALUE(LEFT(B2737,(FIND("-",B2737,1)-1))),Reference!$B:$B,0)),INDEX(Reference!$C:$C,MATCH((LEFT(B2737,(FIND("-",B2737,1)-1))),Reference!$B:$B,0))),IFERROR(IF(FIND("-",B2737),"Asset Management",""),""))</f>
        <v>Asset Management</v>
      </c>
      <c r="N2737" s="14" t="str">
        <f>_xlfn.IFNA(INDEX(Reference!$M:$N,MATCH($C2737,Reference!$M:$M,0),2),"Exclude")</f>
        <v>Union Labor</v>
      </c>
      <c r="O2737" s="14" t="e">
        <f>VLOOKUP(X2737,'Department Detail'!$A$2:$F$5229,5,FALSE)</f>
        <v>#N/A</v>
      </c>
    </row>
    <row r="2738" spans="2:15" x14ac:dyDescent="0.3">
      <c r="B2738" t="s">
        <v>1267</v>
      </c>
      <c r="C2738" t="s">
        <v>186</v>
      </c>
      <c r="D2738" s="193">
        <v>753.3</v>
      </c>
      <c r="F2738" s="76">
        <f>IF(AND(LEFT($C2738,4)&lt;&gt;"8310")*OR(_xlfn.IFNA(MATCH(LEFT($B2738,8),Reference!$E:$E,0),0),(_xlfn.IFNA(MATCH(MID($B2738,5,4),Reference!$E:$E,0),0))),$D2738,)</f>
        <v>0</v>
      </c>
      <c r="G2738" s="76">
        <f t="shared" si="240"/>
        <v>0</v>
      </c>
      <c r="H2738" s="76">
        <f t="shared" si="241"/>
        <v>0</v>
      </c>
      <c r="I2738" s="194">
        <f>IF(AND(F2738=0,G2738=0,H2738=0,_xlfn.IFNA(MATCH(LEFT($B2738,8),Reference!$G:$G,0),0)),0,
IF(AND(F2738=0,G2738=0,H2738=0,_xlfn.IFNA(MATCH(LEFT($B2738,8),Reference!$H:$H,0),0)),$D2738,
IF(AND(F2738=0,G2738=0,H2738=0,_xlfn.IFNA(MATCH(LEFT($C2738,4),Reference!$H:$H,0),0)),$D2738,
IF((AND(F2738=0,G2738=0,H2738=0,(_xlfn.IFNA(MATCH(LEFT($B2738,4),Reference!$H:$H,0),0)))),$D2738,
IF(AND(F2738=0,G2738=0,H2738=0,_xlfn.IFNA(MATCH(MID($B2738,5,4),Reference!$H:$H,0),0),LEFT($C2738,4)&lt;&gt;"8865"),$D2738,0)))))</f>
        <v>0</v>
      </c>
      <c r="J2738" s="76">
        <f t="shared" si="242"/>
        <v>753.3</v>
      </c>
      <c r="K2738" s="76">
        <f t="shared" si="243"/>
        <v>753.3</v>
      </c>
      <c r="L2738" s="76">
        <f t="shared" si="244"/>
        <v>0</v>
      </c>
      <c r="M2738" s="14" t="str">
        <f>IFERROR(IFERROR(INDEX(Reference!$C:$C,MATCH(VALUE(LEFT(B2738,(FIND("-",B2738,1)-1))),Reference!$B:$B,0)),INDEX(Reference!$C:$C,MATCH((LEFT(B2738,(FIND("-",B2738,1)-1))),Reference!$B:$B,0))),IFERROR(IF(FIND("-",B2738),"Asset Management",""),""))</f>
        <v>Asset Management</v>
      </c>
      <c r="N2738" s="14" t="str">
        <f>_xlfn.IFNA(INDEX(Reference!$M:$N,MATCH($C2738,Reference!$M:$M,0),2),"Exclude")</f>
        <v>Union Labor</v>
      </c>
      <c r="O2738" s="14" t="e">
        <f>VLOOKUP(X2738,'Department Detail'!$A$2:$F$5229,5,FALSE)</f>
        <v>#N/A</v>
      </c>
    </row>
    <row r="2739" spans="2:15" x14ac:dyDescent="0.3">
      <c r="B2739" t="s">
        <v>1267</v>
      </c>
      <c r="C2739" t="s">
        <v>191</v>
      </c>
      <c r="D2739" s="193">
        <v>648.16</v>
      </c>
      <c r="F2739" s="76">
        <f>IF(AND(LEFT($C2739,4)&lt;&gt;"8310")*OR(_xlfn.IFNA(MATCH(LEFT($B2739,8),Reference!$E:$E,0),0),(_xlfn.IFNA(MATCH(MID($B2739,5,4),Reference!$E:$E,0),0))),$D2739,)</f>
        <v>0</v>
      </c>
      <c r="G2739" s="76">
        <f t="shared" si="240"/>
        <v>0</v>
      </c>
      <c r="H2739" s="76">
        <f t="shared" si="241"/>
        <v>0</v>
      </c>
      <c r="I2739" s="194">
        <f>IF(AND(F2739=0,G2739=0,H2739=0,_xlfn.IFNA(MATCH(LEFT($B2739,8),Reference!$G:$G,0),0)),0,
IF(AND(F2739=0,G2739=0,H2739=0,_xlfn.IFNA(MATCH(LEFT($B2739,8),Reference!$H:$H,0),0)),$D2739,
IF(AND(F2739=0,G2739=0,H2739=0,_xlfn.IFNA(MATCH(LEFT($C2739,4),Reference!$H:$H,0),0)),$D2739,
IF((AND(F2739=0,G2739=0,H2739=0,(_xlfn.IFNA(MATCH(LEFT($B2739,4),Reference!$H:$H,0),0)))),$D2739,
IF(AND(F2739=0,G2739=0,H2739=0,_xlfn.IFNA(MATCH(MID($B2739,5,4),Reference!$H:$H,0),0),LEFT($C2739,4)&lt;&gt;"8865"),$D2739,0)))))</f>
        <v>0</v>
      </c>
      <c r="J2739" s="76">
        <f t="shared" si="242"/>
        <v>648.16</v>
      </c>
      <c r="K2739" s="76">
        <f t="shared" si="243"/>
        <v>648.16</v>
      </c>
      <c r="L2739" s="76">
        <f t="shared" si="244"/>
        <v>0</v>
      </c>
      <c r="M2739" s="14" t="str">
        <f>IFERROR(IFERROR(INDEX(Reference!$C:$C,MATCH(VALUE(LEFT(B2739,(FIND("-",B2739,1)-1))),Reference!$B:$B,0)),INDEX(Reference!$C:$C,MATCH((LEFT(B2739,(FIND("-",B2739,1)-1))),Reference!$B:$B,0))),IFERROR(IF(FIND("-",B2739),"Asset Management",""),""))</f>
        <v>Asset Management</v>
      </c>
      <c r="N2739" s="14" t="str">
        <f>_xlfn.IFNA(INDEX(Reference!$M:$N,MATCH($C2739,Reference!$M:$M,0),2),"Exclude")</f>
        <v>Union Labor</v>
      </c>
      <c r="O2739" s="14" t="e">
        <f>VLOOKUP(X2739,'Department Detail'!$A$2:$F$5229,5,FALSE)</f>
        <v>#N/A</v>
      </c>
    </row>
    <row r="2740" spans="2:15" x14ac:dyDescent="0.3">
      <c r="B2740" t="s">
        <v>1268</v>
      </c>
      <c r="C2740" t="s">
        <v>186</v>
      </c>
      <c r="D2740" s="193">
        <v>181.45</v>
      </c>
      <c r="F2740" s="76">
        <f>IF(AND(LEFT($C2740,4)&lt;&gt;"8310")*OR(_xlfn.IFNA(MATCH(LEFT($B2740,8),Reference!$E:$E,0),0),(_xlfn.IFNA(MATCH(MID($B2740,5,4),Reference!$E:$E,0),0))),$D2740,)</f>
        <v>0</v>
      </c>
      <c r="G2740" s="76">
        <f t="shared" si="240"/>
        <v>0</v>
      </c>
      <c r="H2740" s="76">
        <f t="shared" si="241"/>
        <v>0</v>
      </c>
      <c r="I2740" s="194">
        <f>IF(AND(F2740=0,G2740=0,H2740=0,_xlfn.IFNA(MATCH(LEFT($B2740,8),Reference!$G:$G,0),0)),0,
IF(AND(F2740=0,G2740=0,H2740=0,_xlfn.IFNA(MATCH(LEFT($B2740,8),Reference!$H:$H,0),0)),$D2740,
IF(AND(F2740=0,G2740=0,H2740=0,_xlfn.IFNA(MATCH(LEFT($C2740,4),Reference!$H:$H,0),0)),$D2740,
IF((AND(F2740=0,G2740=0,H2740=0,(_xlfn.IFNA(MATCH(LEFT($B2740,4),Reference!$H:$H,0),0)))),$D2740,
IF(AND(F2740=0,G2740=0,H2740=0,_xlfn.IFNA(MATCH(MID($B2740,5,4),Reference!$H:$H,0),0),LEFT($C2740,4)&lt;&gt;"8865"),$D2740,0)))))</f>
        <v>0</v>
      </c>
      <c r="J2740" s="76">
        <f t="shared" si="242"/>
        <v>181.45</v>
      </c>
      <c r="K2740" s="76">
        <f t="shared" si="243"/>
        <v>181.45</v>
      </c>
      <c r="L2740" s="76">
        <f t="shared" si="244"/>
        <v>0</v>
      </c>
      <c r="M2740" s="14" t="str">
        <f>IFERROR(IFERROR(INDEX(Reference!$C:$C,MATCH(VALUE(LEFT(B2740,(FIND("-",B2740,1)-1))),Reference!$B:$B,0)),INDEX(Reference!$C:$C,MATCH((LEFT(B2740,(FIND("-",B2740,1)-1))),Reference!$B:$B,0))),IFERROR(IF(FIND("-",B2740),"Asset Management",""),""))</f>
        <v>Asset Management</v>
      </c>
      <c r="N2740" s="14" t="str">
        <f>_xlfn.IFNA(INDEX(Reference!$M:$N,MATCH($C2740,Reference!$M:$M,0),2),"Exclude")</f>
        <v>Union Labor</v>
      </c>
      <c r="O2740" s="14" t="e">
        <f>VLOOKUP(X2740,'Department Detail'!$A$2:$F$5229,5,FALSE)</f>
        <v>#N/A</v>
      </c>
    </row>
    <row r="2741" spans="2:15" x14ac:dyDescent="0.3">
      <c r="B2741" t="s">
        <v>1268</v>
      </c>
      <c r="C2741" t="s">
        <v>191</v>
      </c>
      <c r="D2741" s="193">
        <v>322.2</v>
      </c>
      <c r="F2741" s="76">
        <f>IF(AND(LEFT($C2741,4)&lt;&gt;"8310")*OR(_xlfn.IFNA(MATCH(LEFT($B2741,8),Reference!$E:$E,0),0),(_xlfn.IFNA(MATCH(MID($B2741,5,4),Reference!$E:$E,0),0))),$D2741,)</f>
        <v>0</v>
      </c>
      <c r="G2741" s="76">
        <f t="shared" si="240"/>
        <v>0</v>
      </c>
      <c r="H2741" s="76">
        <f t="shared" si="241"/>
        <v>0</v>
      </c>
      <c r="I2741" s="194">
        <f>IF(AND(F2741=0,G2741=0,H2741=0,_xlfn.IFNA(MATCH(LEFT($B2741,8),Reference!$G:$G,0),0)),0,
IF(AND(F2741=0,G2741=0,H2741=0,_xlfn.IFNA(MATCH(LEFT($B2741,8),Reference!$H:$H,0),0)),$D2741,
IF(AND(F2741=0,G2741=0,H2741=0,_xlfn.IFNA(MATCH(LEFT($C2741,4),Reference!$H:$H,0),0)),$D2741,
IF((AND(F2741=0,G2741=0,H2741=0,(_xlfn.IFNA(MATCH(LEFT($B2741,4),Reference!$H:$H,0),0)))),$D2741,
IF(AND(F2741=0,G2741=0,H2741=0,_xlfn.IFNA(MATCH(MID($B2741,5,4),Reference!$H:$H,0),0),LEFT($C2741,4)&lt;&gt;"8865"),$D2741,0)))))</f>
        <v>0</v>
      </c>
      <c r="J2741" s="76">
        <f t="shared" si="242"/>
        <v>322.2</v>
      </c>
      <c r="K2741" s="76">
        <f t="shared" si="243"/>
        <v>322.2</v>
      </c>
      <c r="L2741" s="76">
        <f t="shared" si="244"/>
        <v>0</v>
      </c>
      <c r="M2741" s="14" t="str">
        <f>IFERROR(IFERROR(INDEX(Reference!$C:$C,MATCH(VALUE(LEFT(B2741,(FIND("-",B2741,1)-1))),Reference!$B:$B,0)),INDEX(Reference!$C:$C,MATCH((LEFT(B2741,(FIND("-",B2741,1)-1))),Reference!$B:$B,0))),IFERROR(IF(FIND("-",B2741),"Asset Management",""),""))</f>
        <v>Asset Management</v>
      </c>
      <c r="N2741" s="14" t="str">
        <f>_xlfn.IFNA(INDEX(Reference!$M:$N,MATCH($C2741,Reference!$M:$M,0),2),"Exclude")</f>
        <v>Union Labor</v>
      </c>
      <c r="O2741" s="14" t="e">
        <f>VLOOKUP(X2741,'Department Detail'!$A$2:$F$5229,5,FALSE)</f>
        <v>#N/A</v>
      </c>
    </row>
    <row r="2742" spans="2:15" x14ac:dyDescent="0.3">
      <c r="B2742" t="s">
        <v>1269</v>
      </c>
      <c r="C2742" t="s">
        <v>185</v>
      </c>
      <c r="D2742" s="193">
        <v>69.680000000000007</v>
      </c>
      <c r="F2742" s="76">
        <f>IF(AND(LEFT($C2742,4)&lt;&gt;"8310")*OR(_xlfn.IFNA(MATCH(LEFT($B2742,8),Reference!$E:$E,0),0),(_xlfn.IFNA(MATCH(MID($B2742,5,4),Reference!$E:$E,0),0))),$D2742,)</f>
        <v>0</v>
      </c>
      <c r="G2742" s="76">
        <f t="shared" si="240"/>
        <v>0</v>
      </c>
      <c r="H2742" s="76">
        <f t="shared" si="241"/>
        <v>0</v>
      </c>
      <c r="I2742" s="194">
        <f>IF(AND(F2742=0,G2742=0,H2742=0,_xlfn.IFNA(MATCH(LEFT($B2742,8),Reference!$G:$G,0),0)),0,
IF(AND(F2742=0,G2742=0,H2742=0,_xlfn.IFNA(MATCH(LEFT($B2742,8),Reference!$H:$H,0),0)),$D2742,
IF(AND(F2742=0,G2742=0,H2742=0,_xlfn.IFNA(MATCH(LEFT($C2742,4),Reference!$H:$H,0),0)),$D2742,
IF((AND(F2742=0,G2742=0,H2742=0,(_xlfn.IFNA(MATCH(LEFT($B2742,4),Reference!$H:$H,0),0)))),$D2742,
IF(AND(F2742=0,G2742=0,H2742=0,_xlfn.IFNA(MATCH(MID($B2742,5,4),Reference!$H:$H,0),0),LEFT($C2742,4)&lt;&gt;"8865"),$D2742,0)))))</f>
        <v>0</v>
      </c>
      <c r="J2742" s="76">
        <f t="shared" si="242"/>
        <v>69.680000000000007</v>
      </c>
      <c r="K2742" s="76">
        <f t="shared" si="243"/>
        <v>69.680000000000007</v>
      </c>
      <c r="L2742" s="76">
        <f t="shared" si="244"/>
        <v>0</v>
      </c>
      <c r="M2742" s="14" t="str">
        <f>IFERROR(IFERROR(INDEX(Reference!$C:$C,MATCH(VALUE(LEFT(B2742,(FIND("-",B2742,1)-1))),Reference!$B:$B,0)),INDEX(Reference!$C:$C,MATCH((LEFT(B2742,(FIND("-",B2742,1)-1))),Reference!$B:$B,0))),IFERROR(IF(FIND("-",B2742),"Asset Management",""),""))</f>
        <v>Asset Management</v>
      </c>
      <c r="N2742" s="14" t="str">
        <f>_xlfn.IFNA(INDEX(Reference!$M:$N,MATCH($C2742,Reference!$M:$M,0),2),"Exclude")</f>
        <v>NonUnion Labor</v>
      </c>
      <c r="O2742" s="14" t="e">
        <f>VLOOKUP(X2742,'Department Detail'!$A$2:$F$5229,5,FALSE)</f>
        <v>#N/A</v>
      </c>
    </row>
    <row r="2743" spans="2:15" x14ac:dyDescent="0.3">
      <c r="B2743" t="s">
        <v>1270</v>
      </c>
      <c r="C2743" t="s">
        <v>185</v>
      </c>
      <c r="D2743" s="193">
        <v>35.479999999999997</v>
      </c>
      <c r="F2743" s="76">
        <f>IF(AND(LEFT($C2743,4)&lt;&gt;"8310")*OR(_xlfn.IFNA(MATCH(LEFT($B2743,8),Reference!$E:$E,0),0),(_xlfn.IFNA(MATCH(MID($B2743,5,4),Reference!$E:$E,0),0))),$D2743,)</f>
        <v>0</v>
      </c>
      <c r="G2743" s="76">
        <f t="shared" si="240"/>
        <v>0</v>
      </c>
      <c r="H2743" s="76">
        <f t="shared" si="241"/>
        <v>0</v>
      </c>
      <c r="I2743" s="194">
        <f>IF(AND(F2743=0,G2743=0,H2743=0,_xlfn.IFNA(MATCH(LEFT($B2743,8),Reference!$G:$G,0),0)),0,
IF(AND(F2743=0,G2743=0,H2743=0,_xlfn.IFNA(MATCH(LEFT($B2743,8),Reference!$H:$H,0),0)),$D2743,
IF(AND(F2743=0,G2743=0,H2743=0,_xlfn.IFNA(MATCH(LEFT($C2743,4),Reference!$H:$H,0),0)),$D2743,
IF((AND(F2743=0,G2743=0,H2743=0,(_xlfn.IFNA(MATCH(LEFT($B2743,4),Reference!$H:$H,0),0)))),$D2743,
IF(AND(F2743=0,G2743=0,H2743=0,_xlfn.IFNA(MATCH(MID($B2743,5,4),Reference!$H:$H,0),0),LEFT($C2743,4)&lt;&gt;"8865"),$D2743,0)))))</f>
        <v>0</v>
      </c>
      <c r="J2743" s="76">
        <f t="shared" si="242"/>
        <v>35.479999999999997</v>
      </c>
      <c r="K2743" s="76">
        <f t="shared" si="243"/>
        <v>35.479999999999997</v>
      </c>
      <c r="L2743" s="76">
        <f t="shared" si="244"/>
        <v>0</v>
      </c>
      <c r="M2743" s="14" t="str">
        <f>IFERROR(IFERROR(INDEX(Reference!$C:$C,MATCH(VALUE(LEFT(B2743,(FIND("-",B2743,1)-1))),Reference!$B:$B,0)),INDEX(Reference!$C:$C,MATCH((LEFT(B2743,(FIND("-",B2743,1)-1))),Reference!$B:$B,0))),IFERROR(IF(FIND("-",B2743),"Asset Management",""),""))</f>
        <v>Asset Management</v>
      </c>
      <c r="N2743" s="14" t="str">
        <f>_xlfn.IFNA(INDEX(Reference!$M:$N,MATCH($C2743,Reference!$M:$M,0),2),"Exclude")</f>
        <v>NonUnion Labor</v>
      </c>
      <c r="O2743" s="14" t="e">
        <f>VLOOKUP(X2743,'Department Detail'!$A$2:$F$5229,5,FALSE)</f>
        <v>#N/A</v>
      </c>
    </row>
    <row r="2744" spans="2:15" x14ac:dyDescent="0.3">
      <c r="B2744" t="s">
        <v>1271</v>
      </c>
      <c r="C2744" t="s">
        <v>186</v>
      </c>
      <c r="D2744" s="193">
        <v>24.37</v>
      </c>
      <c r="F2744" s="76">
        <f>IF(AND(LEFT($C2744,4)&lt;&gt;"8310")*OR(_xlfn.IFNA(MATCH(LEFT($B2744,8),Reference!$E:$E,0),0),(_xlfn.IFNA(MATCH(MID($B2744,5,4),Reference!$E:$E,0),0))),$D2744,)</f>
        <v>0</v>
      </c>
      <c r="G2744" s="76">
        <f t="shared" si="240"/>
        <v>0</v>
      </c>
      <c r="H2744" s="76">
        <f t="shared" si="241"/>
        <v>0</v>
      </c>
      <c r="I2744" s="194">
        <f>IF(AND(F2744=0,G2744=0,H2744=0,_xlfn.IFNA(MATCH(LEFT($B2744,8),Reference!$G:$G,0),0)),0,
IF(AND(F2744=0,G2744=0,H2744=0,_xlfn.IFNA(MATCH(LEFT($B2744,8),Reference!$H:$H,0),0)),$D2744,
IF(AND(F2744=0,G2744=0,H2744=0,_xlfn.IFNA(MATCH(LEFT($C2744,4),Reference!$H:$H,0),0)),$D2744,
IF((AND(F2744=0,G2744=0,H2744=0,(_xlfn.IFNA(MATCH(LEFT($B2744,4),Reference!$H:$H,0),0)))),$D2744,
IF(AND(F2744=0,G2744=0,H2744=0,_xlfn.IFNA(MATCH(MID($B2744,5,4),Reference!$H:$H,0),0),LEFT($C2744,4)&lt;&gt;"8865"),$D2744,0)))))</f>
        <v>0</v>
      </c>
      <c r="J2744" s="76">
        <f t="shared" si="242"/>
        <v>24.37</v>
      </c>
      <c r="K2744" s="76">
        <f t="shared" si="243"/>
        <v>24.37</v>
      </c>
      <c r="L2744" s="76">
        <f t="shared" si="244"/>
        <v>0</v>
      </c>
      <c r="M2744" s="14" t="str">
        <f>IFERROR(IFERROR(INDEX(Reference!$C:$C,MATCH(VALUE(LEFT(B2744,(FIND("-",B2744,1)-1))),Reference!$B:$B,0)),INDEX(Reference!$C:$C,MATCH((LEFT(B2744,(FIND("-",B2744,1)-1))),Reference!$B:$B,0))),IFERROR(IF(FIND("-",B2744),"Asset Management",""),""))</f>
        <v>Asset Management</v>
      </c>
      <c r="N2744" s="14" t="str">
        <f>_xlfn.IFNA(INDEX(Reference!$M:$N,MATCH($C2744,Reference!$M:$M,0),2),"Exclude")</f>
        <v>Union Labor</v>
      </c>
      <c r="O2744" s="14" t="e">
        <f>VLOOKUP(X2744,'Department Detail'!$A$2:$F$5229,5,FALSE)</f>
        <v>#N/A</v>
      </c>
    </row>
    <row r="2745" spans="2:15" x14ac:dyDescent="0.3">
      <c r="B2745" t="s">
        <v>1272</v>
      </c>
      <c r="C2745" t="s">
        <v>186</v>
      </c>
      <c r="D2745" s="193">
        <v>49.08</v>
      </c>
      <c r="F2745" s="76">
        <f>IF(AND(LEFT($C2745,4)&lt;&gt;"8310")*OR(_xlfn.IFNA(MATCH(LEFT($B2745,8),Reference!$E:$E,0),0),(_xlfn.IFNA(MATCH(MID($B2745,5,4),Reference!$E:$E,0),0))),$D2745,)</f>
        <v>0</v>
      </c>
      <c r="G2745" s="76">
        <f t="shared" si="240"/>
        <v>0</v>
      </c>
      <c r="H2745" s="76">
        <f t="shared" si="241"/>
        <v>0</v>
      </c>
      <c r="I2745" s="194">
        <f>IF(AND(F2745=0,G2745=0,H2745=0,_xlfn.IFNA(MATCH(LEFT($B2745,8),Reference!$G:$G,0),0)),0,
IF(AND(F2745=0,G2745=0,H2745=0,_xlfn.IFNA(MATCH(LEFT($B2745,8),Reference!$H:$H,0),0)),$D2745,
IF(AND(F2745=0,G2745=0,H2745=0,_xlfn.IFNA(MATCH(LEFT($C2745,4),Reference!$H:$H,0),0)),$D2745,
IF((AND(F2745=0,G2745=0,H2745=0,(_xlfn.IFNA(MATCH(LEFT($B2745,4),Reference!$H:$H,0),0)))),$D2745,
IF(AND(F2745=0,G2745=0,H2745=0,_xlfn.IFNA(MATCH(MID($B2745,5,4),Reference!$H:$H,0),0),LEFT($C2745,4)&lt;&gt;"8865"),$D2745,0)))))</f>
        <v>0</v>
      </c>
      <c r="J2745" s="76">
        <f t="shared" si="242"/>
        <v>49.08</v>
      </c>
      <c r="K2745" s="76">
        <f t="shared" si="243"/>
        <v>49.08</v>
      </c>
      <c r="L2745" s="76">
        <f t="shared" si="244"/>
        <v>0</v>
      </c>
      <c r="M2745" s="14" t="str">
        <f>IFERROR(IFERROR(INDEX(Reference!$C:$C,MATCH(VALUE(LEFT(B2745,(FIND("-",B2745,1)-1))),Reference!$B:$B,0)),INDEX(Reference!$C:$C,MATCH((LEFT(B2745,(FIND("-",B2745,1)-1))),Reference!$B:$B,0))),IFERROR(IF(FIND("-",B2745),"Asset Management",""),""))</f>
        <v>Asset Management</v>
      </c>
      <c r="N2745" s="14" t="str">
        <f>_xlfn.IFNA(INDEX(Reference!$M:$N,MATCH($C2745,Reference!$M:$M,0),2),"Exclude")</f>
        <v>Union Labor</v>
      </c>
      <c r="O2745" s="14" t="e">
        <f>VLOOKUP(X2745,'Department Detail'!$A$2:$F$5229,5,FALSE)</f>
        <v>#N/A</v>
      </c>
    </row>
    <row r="2746" spans="2:15" x14ac:dyDescent="0.3">
      <c r="B2746" t="s">
        <v>1272</v>
      </c>
      <c r="C2746" t="s">
        <v>191</v>
      </c>
      <c r="D2746" s="193">
        <v>2.83</v>
      </c>
      <c r="F2746" s="76">
        <f>IF(AND(LEFT($C2746,4)&lt;&gt;"8310")*OR(_xlfn.IFNA(MATCH(LEFT($B2746,8),Reference!$E:$E,0),0),(_xlfn.IFNA(MATCH(MID($B2746,5,4),Reference!$E:$E,0),0))),$D2746,)</f>
        <v>0</v>
      </c>
      <c r="G2746" s="76">
        <f t="shared" si="240"/>
        <v>0</v>
      </c>
      <c r="H2746" s="76">
        <f t="shared" si="241"/>
        <v>0</v>
      </c>
      <c r="I2746" s="194">
        <f>IF(AND(F2746=0,G2746=0,H2746=0,_xlfn.IFNA(MATCH(LEFT($B2746,8),Reference!$G:$G,0),0)),0,
IF(AND(F2746=0,G2746=0,H2746=0,_xlfn.IFNA(MATCH(LEFT($B2746,8),Reference!$H:$H,0),0)),$D2746,
IF(AND(F2746=0,G2746=0,H2746=0,_xlfn.IFNA(MATCH(LEFT($C2746,4),Reference!$H:$H,0),0)),$D2746,
IF((AND(F2746=0,G2746=0,H2746=0,(_xlfn.IFNA(MATCH(LEFT($B2746,4),Reference!$H:$H,0),0)))),$D2746,
IF(AND(F2746=0,G2746=0,H2746=0,_xlfn.IFNA(MATCH(MID($B2746,5,4),Reference!$H:$H,0),0),LEFT($C2746,4)&lt;&gt;"8865"),$D2746,0)))))</f>
        <v>0</v>
      </c>
      <c r="J2746" s="76">
        <f t="shared" si="242"/>
        <v>2.83</v>
      </c>
      <c r="K2746" s="76">
        <f t="shared" si="243"/>
        <v>2.83</v>
      </c>
      <c r="L2746" s="76">
        <f t="shared" si="244"/>
        <v>0</v>
      </c>
      <c r="M2746" s="14" t="str">
        <f>IFERROR(IFERROR(INDEX(Reference!$C:$C,MATCH(VALUE(LEFT(B2746,(FIND("-",B2746,1)-1))),Reference!$B:$B,0)),INDEX(Reference!$C:$C,MATCH((LEFT(B2746,(FIND("-",B2746,1)-1))),Reference!$B:$B,0))),IFERROR(IF(FIND("-",B2746),"Asset Management",""),""))</f>
        <v>Asset Management</v>
      </c>
      <c r="N2746" s="14" t="str">
        <f>_xlfn.IFNA(INDEX(Reference!$M:$N,MATCH($C2746,Reference!$M:$M,0),2),"Exclude")</f>
        <v>Union Labor</v>
      </c>
      <c r="O2746" s="14" t="e">
        <f>VLOOKUP(X2746,'Department Detail'!$A$2:$F$5229,5,FALSE)</f>
        <v>#N/A</v>
      </c>
    </row>
    <row r="2747" spans="2:15" x14ac:dyDescent="0.3">
      <c r="B2747" t="s">
        <v>1273</v>
      </c>
      <c r="C2747" t="s">
        <v>186</v>
      </c>
      <c r="D2747" s="193">
        <v>639.67999999999995</v>
      </c>
      <c r="F2747" s="76">
        <f>IF(AND(LEFT($C2747,4)&lt;&gt;"8310")*OR(_xlfn.IFNA(MATCH(LEFT($B2747,8),Reference!$E:$E,0),0),(_xlfn.IFNA(MATCH(MID($B2747,5,4),Reference!$E:$E,0),0))),$D2747,)</f>
        <v>0</v>
      </c>
      <c r="G2747" s="76">
        <f t="shared" si="240"/>
        <v>0</v>
      </c>
      <c r="H2747" s="76">
        <f t="shared" si="241"/>
        <v>0</v>
      </c>
      <c r="I2747" s="194">
        <f>IF(AND(F2747=0,G2747=0,H2747=0,_xlfn.IFNA(MATCH(LEFT($B2747,8),Reference!$G:$G,0),0)),0,
IF(AND(F2747=0,G2747=0,H2747=0,_xlfn.IFNA(MATCH(LEFT($B2747,8),Reference!$H:$H,0),0)),$D2747,
IF(AND(F2747=0,G2747=0,H2747=0,_xlfn.IFNA(MATCH(LEFT($C2747,4),Reference!$H:$H,0),0)),$D2747,
IF((AND(F2747=0,G2747=0,H2747=0,(_xlfn.IFNA(MATCH(LEFT($B2747,4),Reference!$H:$H,0),0)))),$D2747,
IF(AND(F2747=0,G2747=0,H2747=0,_xlfn.IFNA(MATCH(MID($B2747,5,4),Reference!$H:$H,0),0),LEFT($C2747,4)&lt;&gt;"8865"),$D2747,0)))))</f>
        <v>0</v>
      </c>
      <c r="J2747" s="76">
        <f t="shared" si="242"/>
        <v>639.67999999999995</v>
      </c>
      <c r="K2747" s="76">
        <f t="shared" si="243"/>
        <v>639.67999999999995</v>
      </c>
      <c r="L2747" s="76">
        <f t="shared" si="244"/>
        <v>0</v>
      </c>
      <c r="M2747" s="14" t="str">
        <f>IFERROR(IFERROR(INDEX(Reference!$C:$C,MATCH(VALUE(LEFT(B2747,(FIND("-",B2747,1)-1))),Reference!$B:$B,0)),INDEX(Reference!$C:$C,MATCH((LEFT(B2747,(FIND("-",B2747,1)-1))),Reference!$B:$B,0))),IFERROR(IF(FIND("-",B2747),"Asset Management",""),""))</f>
        <v>Asset Management</v>
      </c>
      <c r="N2747" s="14" t="str">
        <f>_xlfn.IFNA(INDEX(Reference!$M:$N,MATCH($C2747,Reference!$M:$M,0),2),"Exclude")</f>
        <v>Union Labor</v>
      </c>
      <c r="O2747" s="14" t="e">
        <f>VLOOKUP(X2747,'Department Detail'!$A$2:$F$5229,5,FALSE)</f>
        <v>#N/A</v>
      </c>
    </row>
    <row r="2748" spans="2:15" x14ac:dyDescent="0.3">
      <c r="B2748" t="s">
        <v>1273</v>
      </c>
      <c r="C2748" t="s">
        <v>197</v>
      </c>
      <c r="D2748" s="193">
        <v>40</v>
      </c>
      <c r="F2748" s="76">
        <f>IF(AND(LEFT($C2748,4)&lt;&gt;"8310")*OR(_xlfn.IFNA(MATCH(LEFT($B2748,8),Reference!$E:$E,0),0),(_xlfn.IFNA(MATCH(MID($B2748,5,4),Reference!$E:$E,0),0))),$D2748,)</f>
        <v>0</v>
      </c>
      <c r="G2748" s="76">
        <f t="shared" si="240"/>
        <v>0</v>
      </c>
      <c r="H2748" s="76">
        <f t="shared" si="241"/>
        <v>0</v>
      </c>
      <c r="I2748" s="194">
        <f>IF(AND(F2748=0,G2748=0,H2748=0,_xlfn.IFNA(MATCH(LEFT($B2748,8),Reference!$G:$G,0),0)),0,
IF(AND(F2748=0,G2748=0,H2748=0,_xlfn.IFNA(MATCH(LEFT($B2748,8),Reference!$H:$H,0),0)),$D2748,
IF(AND(F2748=0,G2748=0,H2748=0,_xlfn.IFNA(MATCH(LEFT($C2748,4),Reference!$H:$H,0),0)),$D2748,
IF((AND(F2748=0,G2748=0,H2748=0,(_xlfn.IFNA(MATCH(LEFT($B2748,4),Reference!$H:$H,0),0)))),$D2748,
IF(AND(F2748=0,G2748=0,H2748=0,_xlfn.IFNA(MATCH(MID($B2748,5,4),Reference!$H:$H,0),0),LEFT($C2748,4)&lt;&gt;"8865"),$D2748,0)))))</f>
        <v>0</v>
      </c>
      <c r="J2748" s="76">
        <f t="shared" si="242"/>
        <v>40</v>
      </c>
      <c r="K2748" s="76">
        <f t="shared" si="243"/>
        <v>40</v>
      </c>
      <c r="L2748" s="76">
        <f t="shared" si="244"/>
        <v>0</v>
      </c>
      <c r="M2748" s="14" t="str">
        <f>IFERROR(IFERROR(INDEX(Reference!$C:$C,MATCH(VALUE(LEFT(B2748,(FIND("-",B2748,1)-1))),Reference!$B:$B,0)),INDEX(Reference!$C:$C,MATCH((LEFT(B2748,(FIND("-",B2748,1)-1))),Reference!$B:$B,0))),IFERROR(IF(FIND("-",B2748),"Asset Management",""),""))</f>
        <v>Asset Management</v>
      </c>
      <c r="N2748" s="14" t="str">
        <f>_xlfn.IFNA(INDEX(Reference!$M:$N,MATCH($C2748,Reference!$M:$M,0),2),"Exclude")</f>
        <v>Union Labor</v>
      </c>
      <c r="O2748" s="14" t="e">
        <f>VLOOKUP(X2748,'Department Detail'!$A$2:$F$5229,5,FALSE)</f>
        <v>#N/A</v>
      </c>
    </row>
    <row r="2749" spans="2:15" x14ac:dyDescent="0.3">
      <c r="B2749" t="s">
        <v>1273</v>
      </c>
      <c r="C2749" t="s">
        <v>191</v>
      </c>
      <c r="D2749" s="193">
        <v>312.8</v>
      </c>
      <c r="F2749" s="76">
        <f>IF(AND(LEFT($C2749,4)&lt;&gt;"8310")*OR(_xlfn.IFNA(MATCH(LEFT($B2749,8),Reference!$E:$E,0),0),(_xlfn.IFNA(MATCH(MID($B2749,5,4),Reference!$E:$E,0),0))),$D2749,)</f>
        <v>0</v>
      </c>
      <c r="G2749" s="76">
        <f t="shared" si="240"/>
        <v>0</v>
      </c>
      <c r="H2749" s="76">
        <f t="shared" si="241"/>
        <v>0</v>
      </c>
      <c r="I2749" s="194">
        <f>IF(AND(F2749=0,G2749=0,H2749=0,_xlfn.IFNA(MATCH(LEFT($B2749,8),Reference!$G:$G,0),0)),0,
IF(AND(F2749=0,G2749=0,H2749=0,_xlfn.IFNA(MATCH(LEFT($B2749,8),Reference!$H:$H,0),0)),$D2749,
IF(AND(F2749=0,G2749=0,H2749=0,_xlfn.IFNA(MATCH(LEFT($C2749,4),Reference!$H:$H,0),0)),$D2749,
IF((AND(F2749=0,G2749=0,H2749=0,(_xlfn.IFNA(MATCH(LEFT($B2749,4),Reference!$H:$H,0),0)))),$D2749,
IF(AND(F2749=0,G2749=0,H2749=0,_xlfn.IFNA(MATCH(MID($B2749,5,4),Reference!$H:$H,0),0),LEFT($C2749,4)&lt;&gt;"8865"),$D2749,0)))))</f>
        <v>0</v>
      </c>
      <c r="J2749" s="76">
        <f t="shared" si="242"/>
        <v>312.8</v>
      </c>
      <c r="K2749" s="76">
        <f t="shared" si="243"/>
        <v>312.8</v>
      </c>
      <c r="L2749" s="76">
        <f t="shared" si="244"/>
        <v>0</v>
      </c>
      <c r="M2749" s="14" t="str">
        <f>IFERROR(IFERROR(INDEX(Reference!$C:$C,MATCH(VALUE(LEFT(B2749,(FIND("-",B2749,1)-1))),Reference!$B:$B,0)),INDEX(Reference!$C:$C,MATCH((LEFT(B2749,(FIND("-",B2749,1)-1))),Reference!$B:$B,0))),IFERROR(IF(FIND("-",B2749),"Asset Management",""),""))</f>
        <v>Asset Management</v>
      </c>
      <c r="N2749" s="14" t="str">
        <f>_xlfn.IFNA(INDEX(Reference!$M:$N,MATCH($C2749,Reference!$M:$M,0),2),"Exclude")</f>
        <v>Union Labor</v>
      </c>
      <c r="O2749" s="14" t="e">
        <f>VLOOKUP(X2749,'Department Detail'!$A$2:$F$5229,5,FALSE)</f>
        <v>#N/A</v>
      </c>
    </row>
    <row r="2750" spans="2:15" x14ac:dyDescent="0.3">
      <c r="B2750" t="s">
        <v>1274</v>
      </c>
      <c r="C2750" t="s">
        <v>179</v>
      </c>
      <c r="D2750" s="193">
        <v>3902.14</v>
      </c>
      <c r="F2750" s="76">
        <f>IF(AND(LEFT($C2750,4)&lt;&gt;"8310")*OR(_xlfn.IFNA(MATCH(LEFT($B2750,8),Reference!$E:$E,0),0),(_xlfn.IFNA(MATCH(MID($B2750,5,4),Reference!$E:$E,0),0))),$D2750,)</f>
        <v>0</v>
      </c>
      <c r="G2750" s="76">
        <f t="shared" si="240"/>
        <v>0</v>
      </c>
      <c r="H2750" s="76">
        <f t="shared" si="241"/>
        <v>0</v>
      </c>
      <c r="I2750" s="194">
        <f>IF(AND(F2750=0,G2750=0,H2750=0,_xlfn.IFNA(MATCH(LEFT($B2750,8),Reference!$G:$G,0),0)),0,
IF(AND(F2750=0,G2750=0,H2750=0,_xlfn.IFNA(MATCH(LEFT($B2750,8),Reference!$H:$H,0),0)),$D2750,
IF(AND(F2750=0,G2750=0,H2750=0,_xlfn.IFNA(MATCH(LEFT($C2750,4),Reference!$H:$H,0),0)),$D2750,
IF((AND(F2750=0,G2750=0,H2750=0,(_xlfn.IFNA(MATCH(LEFT($B2750,4),Reference!$H:$H,0),0)))),$D2750,
IF(AND(F2750=0,G2750=0,H2750=0,_xlfn.IFNA(MATCH(MID($B2750,5,4),Reference!$H:$H,0),0),LEFT($C2750,4)&lt;&gt;"8865"),$D2750,0)))))</f>
        <v>0</v>
      </c>
      <c r="J2750" s="76">
        <f t="shared" si="242"/>
        <v>3902.14</v>
      </c>
      <c r="K2750" s="76">
        <f t="shared" si="243"/>
        <v>3902.14</v>
      </c>
      <c r="L2750" s="76">
        <f t="shared" si="244"/>
        <v>0</v>
      </c>
      <c r="M2750" s="14" t="str">
        <f>IFERROR(IFERROR(INDEX(Reference!$C:$C,MATCH(VALUE(LEFT(B2750,(FIND("-",B2750,1)-1))),Reference!$B:$B,0)),INDEX(Reference!$C:$C,MATCH((LEFT(B2750,(FIND("-",B2750,1)-1))),Reference!$B:$B,0))),IFERROR(IF(FIND("-",B2750),"Asset Management",""),""))</f>
        <v>Asset Management</v>
      </c>
      <c r="N2750" s="14" t="str">
        <f>_xlfn.IFNA(INDEX(Reference!$M:$N,MATCH($C2750,Reference!$M:$M,0),2),"Exclude")</f>
        <v>Exclude</v>
      </c>
      <c r="O2750" s="14" t="e">
        <f>VLOOKUP(X2750,'Department Detail'!$A$2:$F$5229,5,FALSE)</f>
        <v>#N/A</v>
      </c>
    </row>
    <row r="2751" spans="2:15" x14ac:dyDescent="0.3">
      <c r="B2751" t="s">
        <v>1275</v>
      </c>
      <c r="C2751" t="s">
        <v>186</v>
      </c>
      <c r="D2751" s="193">
        <v>105.03</v>
      </c>
      <c r="F2751" s="76">
        <f>IF(AND(LEFT($C2751,4)&lt;&gt;"8310")*OR(_xlfn.IFNA(MATCH(LEFT($B2751,8),Reference!$E:$E,0),0),(_xlfn.IFNA(MATCH(MID($B2751,5,4),Reference!$E:$E,0),0))),$D2751,)</f>
        <v>0</v>
      </c>
      <c r="G2751" s="76">
        <f t="shared" si="240"/>
        <v>0</v>
      </c>
      <c r="H2751" s="76">
        <f t="shared" si="241"/>
        <v>0</v>
      </c>
      <c r="I2751" s="194">
        <f>IF(AND(F2751=0,G2751=0,H2751=0,_xlfn.IFNA(MATCH(LEFT($B2751,8),Reference!$G:$G,0),0)),0,
IF(AND(F2751=0,G2751=0,H2751=0,_xlfn.IFNA(MATCH(LEFT($B2751,8),Reference!$H:$H,0),0)),$D2751,
IF(AND(F2751=0,G2751=0,H2751=0,_xlfn.IFNA(MATCH(LEFT($C2751,4),Reference!$H:$H,0),0)),$D2751,
IF((AND(F2751=0,G2751=0,H2751=0,(_xlfn.IFNA(MATCH(LEFT($B2751,4),Reference!$H:$H,0),0)))),$D2751,
IF(AND(F2751=0,G2751=0,H2751=0,_xlfn.IFNA(MATCH(MID($B2751,5,4),Reference!$H:$H,0),0),LEFT($C2751,4)&lt;&gt;"8865"),$D2751,0)))))</f>
        <v>0</v>
      </c>
      <c r="J2751" s="76">
        <f t="shared" si="242"/>
        <v>105.03</v>
      </c>
      <c r="K2751" s="76">
        <f t="shared" si="243"/>
        <v>105.03</v>
      </c>
      <c r="L2751" s="76">
        <f t="shared" si="244"/>
        <v>0</v>
      </c>
      <c r="M2751" s="14" t="str">
        <f>IFERROR(IFERROR(INDEX(Reference!$C:$C,MATCH(VALUE(LEFT(B2751,(FIND("-",B2751,1)-1))),Reference!$B:$B,0)),INDEX(Reference!$C:$C,MATCH((LEFT(B2751,(FIND("-",B2751,1)-1))),Reference!$B:$B,0))),IFERROR(IF(FIND("-",B2751),"Asset Management",""),""))</f>
        <v>Asset Management</v>
      </c>
      <c r="N2751" s="14" t="str">
        <f>_xlfn.IFNA(INDEX(Reference!$M:$N,MATCH($C2751,Reference!$M:$M,0),2),"Exclude")</f>
        <v>Union Labor</v>
      </c>
      <c r="O2751" s="14" t="e">
        <f>VLOOKUP(X2751,'Department Detail'!$A$2:$F$5229,5,FALSE)</f>
        <v>#N/A</v>
      </c>
    </row>
    <row r="2752" spans="2:15" x14ac:dyDescent="0.3">
      <c r="B2752" t="s">
        <v>1275</v>
      </c>
      <c r="C2752" t="s">
        <v>191</v>
      </c>
      <c r="D2752" s="193">
        <v>1.54</v>
      </c>
      <c r="F2752" s="76">
        <f>IF(AND(LEFT($C2752,4)&lt;&gt;"8310")*OR(_xlfn.IFNA(MATCH(LEFT($B2752,8),Reference!$E:$E,0),0),(_xlfn.IFNA(MATCH(MID($B2752,5,4),Reference!$E:$E,0),0))),$D2752,)</f>
        <v>0</v>
      </c>
      <c r="G2752" s="76">
        <f t="shared" si="240"/>
        <v>0</v>
      </c>
      <c r="H2752" s="76">
        <f t="shared" si="241"/>
        <v>0</v>
      </c>
      <c r="I2752" s="194">
        <f>IF(AND(F2752=0,G2752=0,H2752=0,_xlfn.IFNA(MATCH(LEFT($B2752,8),Reference!$G:$G,0),0)),0,
IF(AND(F2752=0,G2752=0,H2752=0,_xlfn.IFNA(MATCH(LEFT($B2752,8),Reference!$H:$H,0),0)),$D2752,
IF(AND(F2752=0,G2752=0,H2752=0,_xlfn.IFNA(MATCH(LEFT($C2752,4),Reference!$H:$H,0),0)),$D2752,
IF((AND(F2752=0,G2752=0,H2752=0,(_xlfn.IFNA(MATCH(LEFT($B2752,4),Reference!$H:$H,0),0)))),$D2752,
IF(AND(F2752=0,G2752=0,H2752=0,_xlfn.IFNA(MATCH(MID($B2752,5,4),Reference!$H:$H,0),0),LEFT($C2752,4)&lt;&gt;"8865"),$D2752,0)))))</f>
        <v>0</v>
      </c>
      <c r="J2752" s="76">
        <f t="shared" si="242"/>
        <v>1.54</v>
      </c>
      <c r="K2752" s="76">
        <f t="shared" si="243"/>
        <v>1.54</v>
      </c>
      <c r="L2752" s="76">
        <f t="shared" si="244"/>
        <v>0</v>
      </c>
      <c r="M2752" s="14" t="str">
        <f>IFERROR(IFERROR(INDEX(Reference!$C:$C,MATCH(VALUE(LEFT(B2752,(FIND("-",B2752,1)-1))),Reference!$B:$B,0)),INDEX(Reference!$C:$C,MATCH((LEFT(B2752,(FIND("-",B2752,1)-1))),Reference!$B:$B,0))),IFERROR(IF(FIND("-",B2752),"Asset Management",""),""))</f>
        <v>Asset Management</v>
      </c>
      <c r="N2752" s="14" t="str">
        <f>_xlfn.IFNA(INDEX(Reference!$M:$N,MATCH($C2752,Reference!$M:$M,0),2),"Exclude")</f>
        <v>Union Labor</v>
      </c>
      <c r="O2752" s="14" t="e">
        <f>VLOOKUP(X2752,'Department Detail'!$A$2:$F$5229,5,FALSE)</f>
        <v>#N/A</v>
      </c>
    </row>
    <row r="2753" spans="2:15" x14ac:dyDescent="0.3">
      <c r="B2753" t="s">
        <v>1276</v>
      </c>
      <c r="C2753" t="s">
        <v>185</v>
      </c>
      <c r="D2753" s="193">
        <v>455.97</v>
      </c>
      <c r="F2753" s="76">
        <f>IF(AND(LEFT($C2753,4)&lt;&gt;"8310")*OR(_xlfn.IFNA(MATCH(LEFT($B2753,8),Reference!$E:$E,0),0),(_xlfn.IFNA(MATCH(MID($B2753,5,4),Reference!$E:$E,0),0))),$D2753,)</f>
        <v>0</v>
      </c>
      <c r="G2753" s="76">
        <f t="shared" si="240"/>
        <v>0</v>
      </c>
      <c r="H2753" s="76">
        <f t="shared" si="241"/>
        <v>0</v>
      </c>
      <c r="I2753" s="194">
        <f>IF(AND(F2753=0,G2753=0,H2753=0,_xlfn.IFNA(MATCH(LEFT($B2753,8),Reference!$G:$G,0),0)),0,
IF(AND(F2753=0,G2753=0,H2753=0,_xlfn.IFNA(MATCH(LEFT($B2753,8),Reference!$H:$H,0),0)),$D2753,
IF(AND(F2753=0,G2753=0,H2753=0,_xlfn.IFNA(MATCH(LEFT($C2753,4),Reference!$H:$H,0),0)),$D2753,
IF((AND(F2753=0,G2753=0,H2753=0,(_xlfn.IFNA(MATCH(LEFT($B2753,4),Reference!$H:$H,0),0)))),$D2753,
IF(AND(F2753=0,G2753=0,H2753=0,_xlfn.IFNA(MATCH(MID($B2753,5,4),Reference!$H:$H,0),0),LEFT($C2753,4)&lt;&gt;"8865"),$D2753,0)))))</f>
        <v>0</v>
      </c>
      <c r="J2753" s="76">
        <f t="shared" si="242"/>
        <v>455.97</v>
      </c>
      <c r="K2753" s="76">
        <f t="shared" si="243"/>
        <v>455.97</v>
      </c>
      <c r="L2753" s="76">
        <f t="shared" si="244"/>
        <v>0</v>
      </c>
      <c r="M2753" s="14" t="str">
        <f>IFERROR(IFERROR(INDEX(Reference!$C:$C,MATCH(VALUE(LEFT(B2753,(FIND("-",B2753,1)-1))),Reference!$B:$B,0)),INDEX(Reference!$C:$C,MATCH((LEFT(B2753,(FIND("-",B2753,1)-1))),Reference!$B:$B,0))),IFERROR(IF(FIND("-",B2753),"Asset Management",""),""))</f>
        <v>Asset Management</v>
      </c>
      <c r="N2753" s="14" t="str">
        <f>_xlfn.IFNA(INDEX(Reference!$M:$N,MATCH($C2753,Reference!$M:$M,0),2),"Exclude")</f>
        <v>NonUnion Labor</v>
      </c>
      <c r="O2753" s="14" t="e">
        <f>VLOOKUP(X2753,'Department Detail'!$A$2:$F$5229,5,FALSE)</f>
        <v>#N/A</v>
      </c>
    </row>
    <row r="2754" spans="2:15" x14ac:dyDescent="0.3">
      <c r="B2754" t="s">
        <v>1277</v>
      </c>
      <c r="C2754" t="s">
        <v>186</v>
      </c>
      <c r="D2754" s="193">
        <v>1595</v>
      </c>
      <c r="F2754" s="76">
        <f>IF(AND(LEFT($C2754,4)&lt;&gt;"8310")*OR(_xlfn.IFNA(MATCH(LEFT($B2754,8),Reference!$E:$E,0),0),(_xlfn.IFNA(MATCH(MID($B2754,5,4),Reference!$E:$E,0),0))),$D2754,)</f>
        <v>0</v>
      </c>
      <c r="G2754" s="76">
        <f t="shared" si="240"/>
        <v>0</v>
      </c>
      <c r="H2754" s="76">
        <f t="shared" si="241"/>
        <v>0</v>
      </c>
      <c r="I2754" s="194">
        <f>IF(AND(F2754=0,G2754=0,H2754=0,_xlfn.IFNA(MATCH(LEFT($B2754,8),Reference!$G:$G,0),0)),0,
IF(AND(F2754=0,G2754=0,H2754=0,_xlfn.IFNA(MATCH(LEFT($B2754,8),Reference!$H:$H,0),0)),$D2754,
IF(AND(F2754=0,G2754=0,H2754=0,_xlfn.IFNA(MATCH(LEFT($C2754,4),Reference!$H:$H,0),0)),$D2754,
IF((AND(F2754=0,G2754=0,H2754=0,(_xlfn.IFNA(MATCH(LEFT($B2754,4),Reference!$H:$H,0),0)))),$D2754,
IF(AND(F2754=0,G2754=0,H2754=0,_xlfn.IFNA(MATCH(MID($B2754,5,4),Reference!$H:$H,0),0),LEFT($C2754,4)&lt;&gt;"8865"),$D2754,0)))))</f>
        <v>0</v>
      </c>
      <c r="J2754" s="76">
        <f t="shared" si="242"/>
        <v>1595</v>
      </c>
      <c r="K2754" s="76">
        <f t="shared" si="243"/>
        <v>1595</v>
      </c>
      <c r="L2754" s="76">
        <f t="shared" si="244"/>
        <v>0</v>
      </c>
      <c r="M2754" s="14" t="str">
        <f>IFERROR(IFERROR(INDEX(Reference!$C:$C,MATCH(VALUE(LEFT(B2754,(FIND("-",B2754,1)-1))),Reference!$B:$B,0)),INDEX(Reference!$C:$C,MATCH((LEFT(B2754,(FIND("-",B2754,1)-1))),Reference!$B:$B,0))),IFERROR(IF(FIND("-",B2754),"Asset Management",""),""))</f>
        <v>Asset Management</v>
      </c>
      <c r="N2754" s="14" t="str">
        <f>_xlfn.IFNA(INDEX(Reference!$M:$N,MATCH($C2754,Reference!$M:$M,0),2),"Exclude")</f>
        <v>Union Labor</v>
      </c>
      <c r="O2754" s="14" t="e">
        <f>VLOOKUP(X2754,'Department Detail'!$A$2:$F$5229,5,FALSE)</f>
        <v>#N/A</v>
      </c>
    </row>
    <row r="2755" spans="2:15" x14ac:dyDescent="0.3">
      <c r="B2755" t="s">
        <v>1277</v>
      </c>
      <c r="C2755" t="s">
        <v>231</v>
      </c>
      <c r="D2755" s="193">
        <v>20</v>
      </c>
      <c r="F2755" s="76">
        <f>IF(AND(LEFT($C2755,4)&lt;&gt;"8310")*OR(_xlfn.IFNA(MATCH(LEFT($B2755,8),Reference!$E:$E,0),0),(_xlfn.IFNA(MATCH(MID($B2755,5,4),Reference!$E:$E,0),0))),$D2755,)</f>
        <v>0</v>
      </c>
      <c r="G2755" s="76">
        <f t="shared" si="240"/>
        <v>0</v>
      </c>
      <c r="H2755" s="76">
        <f t="shared" si="241"/>
        <v>0</v>
      </c>
      <c r="I2755" s="194">
        <f>IF(AND(F2755=0,G2755=0,H2755=0,_xlfn.IFNA(MATCH(LEFT($B2755,8),Reference!$G:$G,0),0)),0,
IF(AND(F2755=0,G2755=0,H2755=0,_xlfn.IFNA(MATCH(LEFT($B2755,8),Reference!$H:$H,0),0)),$D2755,
IF(AND(F2755=0,G2755=0,H2755=0,_xlfn.IFNA(MATCH(LEFT($C2755,4),Reference!$H:$H,0),0)),$D2755,
IF((AND(F2755=0,G2755=0,H2755=0,(_xlfn.IFNA(MATCH(LEFT($B2755,4),Reference!$H:$H,0),0)))),$D2755,
IF(AND(F2755=0,G2755=0,H2755=0,_xlfn.IFNA(MATCH(MID($B2755,5,4),Reference!$H:$H,0),0),LEFT($C2755,4)&lt;&gt;"8865"),$D2755,0)))))</f>
        <v>0</v>
      </c>
      <c r="J2755" s="76">
        <f t="shared" si="242"/>
        <v>20</v>
      </c>
      <c r="K2755" s="76">
        <f t="shared" si="243"/>
        <v>20</v>
      </c>
      <c r="L2755" s="76">
        <f t="shared" si="244"/>
        <v>0</v>
      </c>
      <c r="M2755" s="14" t="str">
        <f>IFERROR(IFERROR(INDEX(Reference!$C:$C,MATCH(VALUE(LEFT(B2755,(FIND("-",B2755,1)-1))),Reference!$B:$B,0)),INDEX(Reference!$C:$C,MATCH((LEFT(B2755,(FIND("-",B2755,1)-1))),Reference!$B:$B,0))),IFERROR(IF(FIND("-",B2755),"Asset Management",""),""))</f>
        <v>Asset Management</v>
      </c>
      <c r="N2755" s="14" t="str">
        <f>_xlfn.IFNA(INDEX(Reference!$M:$N,MATCH($C2755,Reference!$M:$M,0),2),"Exclude")</f>
        <v>Nonlabor</v>
      </c>
      <c r="O2755" s="14" t="e">
        <f>VLOOKUP(X2755,'Department Detail'!$A$2:$F$5229,5,FALSE)</f>
        <v>#N/A</v>
      </c>
    </row>
    <row r="2756" spans="2:15" x14ac:dyDescent="0.3">
      <c r="B2756" t="s">
        <v>1277</v>
      </c>
      <c r="C2756" t="s">
        <v>191</v>
      </c>
      <c r="D2756" s="193">
        <v>489.40999999999997</v>
      </c>
      <c r="F2756" s="76">
        <f>IF(AND(LEFT($C2756,4)&lt;&gt;"8310")*OR(_xlfn.IFNA(MATCH(LEFT($B2756,8),Reference!$E:$E,0),0),(_xlfn.IFNA(MATCH(MID($B2756,5,4),Reference!$E:$E,0),0))),$D2756,)</f>
        <v>0</v>
      </c>
      <c r="G2756" s="76">
        <f t="shared" si="240"/>
        <v>0</v>
      </c>
      <c r="H2756" s="76">
        <f t="shared" si="241"/>
        <v>0</v>
      </c>
      <c r="I2756" s="194">
        <f>IF(AND(F2756=0,G2756=0,H2756=0,_xlfn.IFNA(MATCH(LEFT($B2756,8),Reference!$G:$G,0),0)),0,
IF(AND(F2756=0,G2756=0,H2756=0,_xlfn.IFNA(MATCH(LEFT($B2756,8),Reference!$H:$H,0),0)),$D2756,
IF(AND(F2756=0,G2756=0,H2756=0,_xlfn.IFNA(MATCH(LEFT($C2756,4),Reference!$H:$H,0),0)),$D2756,
IF((AND(F2756=0,G2756=0,H2756=0,(_xlfn.IFNA(MATCH(LEFT($B2756,4),Reference!$H:$H,0),0)))),$D2756,
IF(AND(F2756=0,G2756=0,H2756=0,_xlfn.IFNA(MATCH(MID($B2756,5,4),Reference!$H:$H,0),0),LEFT($C2756,4)&lt;&gt;"8865"),$D2756,0)))))</f>
        <v>0</v>
      </c>
      <c r="J2756" s="76">
        <f t="shared" si="242"/>
        <v>489.40999999999997</v>
      </c>
      <c r="K2756" s="76">
        <f t="shared" si="243"/>
        <v>489.40999999999997</v>
      </c>
      <c r="L2756" s="76">
        <f t="shared" si="244"/>
        <v>0</v>
      </c>
      <c r="M2756" s="14" t="str">
        <f>IFERROR(IFERROR(INDEX(Reference!$C:$C,MATCH(VALUE(LEFT(B2756,(FIND("-",B2756,1)-1))),Reference!$B:$B,0)),INDEX(Reference!$C:$C,MATCH((LEFT(B2756,(FIND("-",B2756,1)-1))),Reference!$B:$B,0))),IFERROR(IF(FIND("-",B2756),"Asset Management",""),""))</f>
        <v>Asset Management</v>
      </c>
      <c r="N2756" s="14" t="str">
        <f>_xlfn.IFNA(INDEX(Reference!$M:$N,MATCH($C2756,Reference!$M:$M,0),2),"Exclude")</f>
        <v>Union Labor</v>
      </c>
      <c r="O2756" s="14" t="e">
        <f>VLOOKUP(X2756,'Department Detail'!$A$2:$F$5229,5,FALSE)</f>
        <v>#N/A</v>
      </c>
    </row>
    <row r="2757" spans="2:15" x14ac:dyDescent="0.3">
      <c r="B2757" t="s">
        <v>1278</v>
      </c>
      <c r="C2757" t="s">
        <v>190</v>
      </c>
      <c r="D2757" s="193">
        <v>602</v>
      </c>
      <c r="F2757" s="76">
        <f>IF(AND(LEFT($C2757,4)&lt;&gt;"8310")*OR(_xlfn.IFNA(MATCH(LEFT($B2757,8),Reference!$E:$E,0),0),(_xlfn.IFNA(MATCH(MID($B2757,5,4),Reference!$E:$E,0),0))),$D2757,)</f>
        <v>0</v>
      </c>
      <c r="G2757" s="76">
        <f t="shared" si="240"/>
        <v>0</v>
      </c>
      <c r="H2757" s="76">
        <f t="shared" si="241"/>
        <v>0</v>
      </c>
      <c r="I2757" s="194">
        <f>IF(AND(F2757=0,G2757=0,H2757=0,_xlfn.IFNA(MATCH(LEFT($B2757,8),Reference!$G:$G,0),0)),0,
IF(AND(F2757=0,G2757=0,H2757=0,_xlfn.IFNA(MATCH(LEFT($B2757,8),Reference!$H:$H,0),0)),$D2757,
IF(AND(F2757=0,G2757=0,H2757=0,_xlfn.IFNA(MATCH(LEFT($C2757,4),Reference!$H:$H,0),0)),$D2757,
IF((AND(F2757=0,G2757=0,H2757=0,(_xlfn.IFNA(MATCH(LEFT($B2757,4),Reference!$H:$H,0),0)))),$D2757,
IF(AND(F2757=0,G2757=0,H2757=0,_xlfn.IFNA(MATCH(MID($B2757,5,4),Reference!$H:$H,0),0),LEFT($C2757,4)&lt;&gt;"8865"),$D2757,0)))))</f>
        <v>0</v>
      </c>
      <c r="J2757" s="76">
        <f t="shared" si="242"/>
        <v>602</v>
      </c>
      <c r="K2757" s="76">
        <f t="shared" si="243"/>
        <v>602</v>
      </c>
      <c r="L2757" s="76">
        <f t="shared" si="244"/>
        <v>0</v>
      </c>
      <c r="M2757" s="14" t="str">
        <f>IFERROR(IFERROR(INDEX(Reference!$C:$C,MATCH(VALUE(LEFT(B2757,(FIND("-",B2757,1)-1))),Reference!$B:$B,0)),INDEX(Reference!$C:$C,MATCH((LEFT(B2757,(FIND("-",B2757,1)-1))),Reference!$B:$B,0))),IFERROR(IF(FIND("-",B2757),"Asset Management",""),""))</f>
        <v>Asset Management</v>
      </c>
      <c r="N2757" s="14" t="str">
        <f>_xlfn.IFNA(INDEX(Reference!$M:$N,MATCH($C2757,Reference!$M:$M,0),2),"Exclude")</f>
        <v>Nonlabor</v>
      </c>
      <c r="O2757" s="14" t="e">
        <f>VLOOKUP(X2757,'Department Detail'!$A$2:$F$5229,5,FALSE)</f>
        <v>#N/A</v>
      </c>
    </row>
    <row r="2758" spans="2:15" x14ac:dyDescent="0.3">
      <c r="B2758" t="s">
        <v>1279</v>
      </c>
      <c r="C2758" t="s">
        <v>186</v>
      </c>
      <c r="D2758" s="193">
        <v>55.589999999999996</v>
      </c>
      <c r="F2758" s="76">
        <f>IF(AND(LEFT($C2758,4)&lt;&gt;"8310")*OR(_xlfn.IFNA(MATCH(LEFT($B2758,8),Reference!$E:$E,0),0),(_xlfn.IFNA(MATCH(MID($B2758,5,4),Reference!$E:$E,0),0))),$D2758,)</f>
        <v>0</v>
      </c>
      <c r="G2758" s="76">
        <f t="shared" si="240"/>
        <v>0</v>
      </c>
      <c r="H2758" s="76">
        <f t="shared" si="241"/>
        <v>0</v>
      </c>
      <c r="I2758" s="194">
        <f>IF(AND(F2758=0,G2758=0,H2758=0,_xlfn.IFNA(MATCH(LEFT($B2758,8),Reference!$G:$G,0),0)),0,
IF(AND(F2758=0,G2758=0,H2758=0,_xlfn.IFNA(MATCH(LEFT($B2758,8),Reference!$H:$H,0),0)),$D2758,
IF(AND(F2758=0,G2758=0,H2758=0,_xlfn.IFNA(MATCH(LEFT($C2758,4),Reference!$H:$H,0),0)),$D2758,
IF((AND(F2758=0,G2758=0,H2758=0,(_xlfn.IFNA(MATCH(LEFT($B2758,4),Reference!$H:$H,0),0)))),$D2758,
IF(AND(F2758=0,G2758=0,H2758=0,_xlfn.IFNA(MATCH(MID($B2758,5,4),Reference!$H:$H,0),0),LEFT($C2758,4)&lt;&gt;"8865"),$D2758,0)))))</f>
        <v>0</v>
      </c>
      <c r="J2758" s="76">
        <f t="shared" si="242"/>
        <v>55.589999999999996</v>
      </c>
      <c r="K2758" s="76">
        <f t="shared" si="243"/>
        <v>55.589999999999996</v>
      </c>
      <c r="L2758" s="76">
        <f t="shared" si="244"/>
        <v>0</v>
      </c>
      <c r="M2758" s="14" t="str">
        <f>IFERROR(IFERROR(INDEX(Reference!$C:$C,MATCH(VALUE(LEFT(B2758,(FIND("-",B2758,1)-1))),Reference!$B:$B,0)),INDEX(Reference!$C:$C,MATCH((LEFT(B2758,(FIND("-",B2758,1)-1))),Reference!$B:$B,0))),IFERROR(IF(FIND("-",B2758),"Asset Management",""),""))</f>
        <v>Asset Management</v>
      </c>
      <c r="N2758" s="14" t="str">
        <f>_xlfn.IFNA(INDEX(Reference!$M:$N,MATCH($C2758,Reference!$M:$M,0),2),"Exclude")</f>
        <v>Union Labor</v>
      </c>
      <c r="O2758" s="14" t="e">
        <f>VLOOKUP(X2758,'Department Detail'!$A$2:$F$5229,5,FALSE)</f>
        <v>#N/A</v>
      </c>
    </row>
    <row r="2759" spans="2:15" x14ac:dyDescent="0.3">
      <c r="B2759" t="s">
        <v>1280</v>
      </c>
      <c r="C2759" t="s">
        <v>182</v>
      </c>
      <c r="D2759" s="193">
        <v>1655.3499999999995</v>
      </c>
      <c r="F2759" s="76">
        <f>IF(AND(LEFT($C2759,4)&lt;&gt;"8310")*OR(_xlfn.IFNA(MATCH(LEFT($B2759,8),Reference!$E:$E,0),0),(_xlfn.IFNA(MATCH(MID($B2759,5,4),Reference!$E:$E,0),0))),$D2759,)</f>
        <v>0</v>
      </c>
      <c r="G2759" s="76">
        <f t="shared" si="240"/>
        <v>0</v>
      </c>
      <c r="H2759" s="76">
        <f t="shared" si="241"/>
        <v>0</v>
      </c>
      <c r="I2759" s="194">
        <f>IF(AND(F2759=0,G2759=0,H2759=0,_xlfn.IFNA(MATCH(LEFT($B2759,8),Reference!$G:$G,0),0)),0,
IF(AND(F2759=0,G2759=0,H2759=0,_xlfn.IFNA(MATCH(LEFT($B2759,8),Reference!$H:$H,0),0)),$D2759,
IF(AND(F2759=0,G2759=0,H2759=0,_xlfn.IFNA(MATCH(LEFT($C2759,4),Reference!$H:$H,0),0)),$D2759,
IF((AND(F2759=0,G2759=0,H2759=0,(_xlfn.IFNA(MATCH(LEFT($B2759,4),Reference!$H:$H,0),0)))),$D2759,
IF(AND(F2759=0,G2759=0,H2759=0,_xlfn.IFNA(MATCH(MID($B2759,5,4),Reference!$H:$H,0),0),LEFT($C2759,4)&lt;&gt;"8865"),$D2759,0)))))</f>
        <v>0</v>
      </c>
      <c r="J2759" s="76">
        <f t="shared" si="242"/>
        <v>1655.3499999999995</v>
      </c>
      <c r="K2759" s="76">
        <f t="shared" si="243"/>
        <v>1655.3499999999995</v>
      </c>
      <c r="L2759" s="76">
        <f t="shared" si="244"/>
        <v>0</v>
      </c>
      <c r="M2759" s="14" t="str">
        <f>IFERROR(IFERROR(INDEX(Reference!$C:$C,MATCH(VALUE(LEFT(B2759,(FIND("-",B2759,1)-1))),Reference!$B:$B,0)),INDEX(Reference!$C:$C,MATCH((LEFT(B2759,(FIND("-",B2759,1)-1))),Reference!$B:$B,0))),IFERROR(IF(FIND("-",B2759),"Asset Management",""),""))</f>
        <v>Asset Management</v>
      </c>
      <c r="N2759" s="14" t="str">
        <f>_xlfn.IFNA(INDEX(Reference!$M:$N,MATCH($C2759,Reference!$M:$M,0),2),"Exclude")</f>
        <v>Nonlabor</v>
      </c>
      <c r="O2759" s="14" t="e">
        <f>VLOOKUP(X2759,'Department Detail'!$A$2:$F$5229,5,FALSE)</f>
        <v>#N/A</v>
      </c>
    </row>
    <row r="2760" spans="2:15" x14ac:dyDescent="0.3">
      <c r="B2760" t="s">
        <v>1281</v>
      </c>
      <c r="C2760" t="s">
        <v>186</v>
      </c>
      <c r="D2760" s="193">
        <v>16.28</v>
      </c>
      <c r="F2760" s="76">
        <f>IF(AND(LEFT($C2760,4)&lt;&gt;"8310")*OR(_xlfn.IFNA(MATCH(LEFT($B2760,8),Reference!$E:$E,0),0),(_xlfn.IFNA(MATCH(MID($B2760,5,4),Reference!$E:$E,0),0))),$D2760,)</f>
        <v>0</v>
      </c>
      <c r="G2760" s="76">
        <f t="shared" si="240"/>
        <v>0</v>
      </c>
      <c r="H2760" s="76">
        <f t="shared" si="241"/>
        <v>0</v>
      </c>
      <c r="I2760" s="194">
        <f>IF(AND(F2760=0,G2760=0,H2760=0,_xlfn.IFNA(MATCH(LEFT($B2760,8),Reference!$G:$G,0),0)),0,
IF(AND(F2760=0,G2760=0,H2760=0,_xlfn.IFNA(MATCH(LEFT($B2760,8),Reference!$H:$H,0),0)),$D2760,
IF(AND(F2760=0,G2760=0,H2760=0,_xlfn.IFNA(MATCH(LEFT($C2760,4),Reference!$H:$H,0),0)),$D2760,
IF((AND(F2760=0,G2760=0,H2760=0,(_xlfn.IFNA(MATCH(LEFT($B2760,4),Reference!$H:$H,0),0)))),$D2760,
IF(AND(F2760=0,G2760=0,H2760=0,_xlfn.IFNA(MATCH(MID($B2760,5,4),Reference!$H:$H,0),0),LEFT($C2760,4)&lt;&gt;"8865"),$D2760,0)))))</f>
        <v>0</v>
      </c>
      <c r="J2760" s="76">
        <f t="shared" si="242"/>
        <v>16.28</v>
      </c>
      <c r="K2760" s="76">
        <f t="shared" si="243"/>
        <v>16.28</v>
      </c>
      <c r="L2760" s="76">
        <f t="shared" si="244"/>
        <v>0</v>
      </c>
      <c r="M2760" s="14" t="str">
        <f>IFERROR(IFERROR(INDEX(Reference!$C:$C,MATCH(VALUE(LEFT(B2760,(FIND("-",B2760,1)-1))),Reference!$B:$B,0)),INDEX(Reference!$C:$C,MATCH((LEFT(B2760,(FIND("-",B2760,1)-1))),Reference!$B:$B,0))),IFERROR(IF(FIND("-",B2760),"Asset Management",""),""))</f>
        <v>Asset Management</v>
      </c>
      <c r="N2760" s="14" t="str">
        <f>_xlfn.IFNA(INDEX(Reference!$M:$N,MATCH($C2760,Reference!$M:$M,0),2),"Exclude")</f>
        <v>Union Labor</v>
      </c>
      <c r="O2760" s="14" t="e">
        <f>VLOOKUP(X2760,'Department Detail'!$A$2:$F$5229,5,FALSE)</f>
        <v>#N/A</v>
      </c>
    </row>
    <row r="2761" spans="2:15" x14ac:dyDescent="0.3">
      <c r="B2761" t="s">
        <v>1282</v>
      </c>
      <c r="C2761" t="s">
        <v>185</v>
      </c>
      <c r="D2761" s="193">
        <v>657.7</v>
      </c>
      <c r="F2761" s="76">
        <f>IF(AND(LEFT($C2761,4)&lt;&gt;"8310")*OR(_xlfn.IFNA(MATCH(LEFT($B2761,8),Reference!$E:$E,0),0),(_xlfn.IFNA(MATCH(MID($B2761,5,4),Reference!$E:$E,0),0))),$D2761,)</f>
        <v>0</v>
      </c>
      <c r="G2761" s="76">
        <f t="shared" si="240"/>
        <v>0</v>
      </c>
      <c r="H2761" s="76">
        <f t="shared" si="241"/>
        <v>0</v>
      </c>
      <c r="I2761" s="194">
        <f>IF(AND(F2761=0,G2761=0,H2761=0,_xlfn.IFNA(MATCH(LEFT($B2761,8),Reference!$G:$G,0),0)),0,
IF(AND(F2761=0,G2761=0,H2761=0,_xlfn.IFNA(MATCH(LEFT($B2761,8),Reference!$H:$H,0),0)),$D2761,
IF(AND(F2761=0,G2761=0,H2761=0,_xlfn.IFNA(MATCH(LEFT($C2761,4),Reference!$H:$H,0),0)),$D2761,
IF((AND(F2761=0,G2761=0,H2761=0,(_xlfn.IFNA(MATCH(LEFT($B2761,4),Reference!$H:$H,0),0)))),$D2761,
IF(AND(F2761=0,G2761=0,H2761=0,_xlfn.IFNA(MATCH(MID($B2761,5,4),Reference!$H:$H,0),0),LEFT($C2761,4)&lt;&gt;"8865"),$D2761,0)))))</f>
        <v>0</v>
      </c>
      <c r="J2761" s="76">
        <f t="shared" si="242"/>
        <v>657.7</v>
      </c>
      <c r="K2761" s="76">
        <f t="shared" si="243"/>
        <v>657.7</v>
      </c>
      <c r="L2761" s="76">
        <f t="shared" si="244"/>
        <v>0</v>
      </c>
      <c r="M2761" s="14" t="str">
        <f>IFERROR(IFERROR(INDEX(Reference!$C:$C,MATCH(VALUE(LEFT(B2761,(FIND("-",B2761,1)-1))),Reference!$B:$B,0)),INDEX(Reference!$C:$C,MATCH((LEFT(B2761,(FIND("-",B2761,1)-1))),Reference!$B:$B,0))),IFERROR(IF(FIND("-",B2761),"Asset Management",""),""))</f>
        <v>Asset Management</v>
      </c>
      <c r="N2761" s="14" t="str">
        <f>_xlfn.IFNA(INDEX(Reference!$M:$N,MATCH($C2761,Reference!$M:$M,0),2),"Exclude")</f>
        <v>NonUnion Labor</v>
      </c>
      <c r="O2761" s="14" t="e">
        <f>VLOOKUP(X2761,'Department Detail'!$A$2:$F$5229,5,FALSE)</f>
        <v>#N/A</v>
      </c>
    </row>
    <row r="2762" spans="2:15" x14ac:dyDescent="0.3">
      <c r="B2762" t="s">
        <v>1283</v>
      </c>
      <c r="C2762" t="s">
        <v>191</v>
      </c>
      <c r="D2762" s="193">
        <v>2.0299999999999998</v>
      </c>
      <c r="F2762" s="76">
        <f>IF(AND(LEFT($C2762,4)&lt;&gt;"8310")*OR(_xlfn.IFNA(MATCH(LEFT($B2762,8),Reference!$E:$E,0),0),(_xlfn.IFNA(MATCH(MID($B2762,5,4),Reference!$E:$E,0),0))),$D2762,)</f>
        <v>0</v>
      </c>
      <c r="G2762" s="76">
        <f t="shared" si="240"/>
        <v>0</v>
      </c>
      <c r="H2762" s="76">
        <f t="shared" si="241"/>
        <v>0</v>
      </c>
      <c r="I2762" s="194">
        <f>IF(AND(F2762=0,G2762=0,H2762=0,_xlfn.IFNA(MATCH(LEFT($B2762,8),Reference!$G:$G,0),0)),0,
IF(AND(F2762=0,G2762=0,H2762=0,_xlfn.IFNA(MATCH(LEFT($B2762,8),Reference!$H:$H,0),0)),$D2762,
IF(AND(F2762=0,G2762=0,H2762=0,_xlfn.IFNA(MATCH(LEFT($C2762,4),Reference!$H:$H,0),0)),$D2762,
IF((AND(F2762=0,G2762=0,H2762=0,(_xlfn.IFNA(MATCH(LEFT($B2762,4),Reference!$H:$H,0),0)))),$D2762,
IF(AND(F2762=0,G2762=0,H2762=0,_xlfn.IFNA(MATCH(MID($B2762,5,4),Reference!$H:$H,0),0),LEFT($C2762,4)&lt;&gt;"8865"),$D2762,0)))))</f>
        <v>0</v>
      </c>
      <c r="J2762" s="76">
        <f t="shared" si="242"/>
        <v>2.0299999999999998</v>
      </c>
      <c r="K2762" s="76">
        <f t="shared" si="243"/>
        <v>2.0299999999999998</v>
      </c>
      <c r="L2762" s="76">
        <f t="shared" si="244"/>
        <v>0</v>
      </c>
      <c r="M2762" s="14" t="str">
        <f>IFERROR(IFERROR(INDEX(Reference!$C:$C,MATCH(VALUE(LEFT(B2762,(FIND("-",B2762,1)-1))),Reference!$B:$B,0)),INDEX(Reference!$C:$C,MATCH((LEFT(B2762,(FIND("-",B2762,1)-1))),Reference!$B:$B,0))),IFERROR(IF(FIND("-",B2762),"Asset Management",""),""))</f>
        <v>Asset Management</v>
      </c>
      <c r="N2762" s="14" t="str">
        <f>_xlfn.IFNA(INDEX(Reference!$M:$N,MATCH($C2762,Reference!$M:$M,0),2),"Exclude")</f>
        <v>Union Labor</v>
      </c>
      <c r="O2762" s="14" t="e">
        <f>VLOOKUP(X2762,'Department Detail'!$A$2:$F$5229,5,FALSE)</f>
        <v>#N/A</v>
      </c>
    </row>
    <row r="2763" spans="2:15" x14ac:dyDescent="0.3">
      <c r="B2763" t="s">
        <v>1284</v>
      </c>
      <c r="C2763" t="s">
        <v>191</v>
      </c>
      <c r="D2763" s="193">
        <v>1.02</v>
      </c>
      <c r="F2763" s="76">
        <f>IF(AND(LEFT($C2763,4)&lt;&gt;"8310")*OR(_xlfn.IFNA(MATCH(LEFT($B2763,8),Reference!$E:$E,0),0),(_xlfn.IFNA(MATCH(MID($B2763,5,4),Reference!$E:$E,0),0))),$D2763,)</f>
        <v>0</v>
      </c>
      <c r="G2763" s="76">
        <f t="shared" si="240"/>
        <v>0</v>
      </c>
      <c r="H2763" s="76">
        <f t="shared" si="241"/>
        <v>0</v>
      </c>
      <c r="I2763" s="194">
        <f>IF(AND(F2763=0,G2763=0,H2763=0,_xlfn.IFNA(MATCH(LEFT($B2763,8),Reference!$G:$G,0),0)),0,
IF(AND(F2763=0,G2763=0,H2763=0,_xlfn.IFNA(MATCH(LEFT($B2763,8),Reference!$H:$H,0),0)),$D2763,
IF(AND(F2763=0,G2763=0,H2763=0,_xlfn.IFNA(MATCH(LEFT($C2763,4),Reference!$H:$H,0),0)),$D2763,
IF((AND(F2763=0,G2763=0,H2763=0,(_xlfn.IFNA(MATCH(LEFT($B2763,4),Reference!$H:$H,0),0)))),$D2763,
IF(AND(F2763=0,G2763=0,H2763=0,_xlfn.IFNA(MATCH(MID($B2763,5,4),Reference!$H:$H,0),0),LEFT($C2763,4)&lt;&gt;"8865"),$D2763,0)))))</f>
        <v>0</v>
      </c>
      <c r="J2763" s="76">
        <f t="shared" si="242"/>
        <v>1.02</v>
      </c>
      <c r="K2763" s="76">
        <f t="shared" si="243"/>
        <v>1.02</v>
      </c>
      <c r="L2763" s="76">
        <f t="shared" si="244"/>
        <v>0</v>
      </c>
      <c r="M2763" s="14" t="str">
        <f>IFERROR(IFERROR(INDEX(Reference!$C:$C,MATCH(VALUE(LEFT(B2763,(FIND("-",B2763,1)-1))),Reference!$B:$B,0)),INDEX(Reference!$C:$C,MATCH((LEFT(B2763,(FIND("-",B2763,1)-1))),Reference!$B:$B,0))),IFERROR(IF(FIND("-",B2763),"Asset Management",""),""))</f>
        <v>Asset Management</v>
      </c>
      <c r="N2763" s="14" t="str">
        <f>_xlfn.IFNA(INDEX(Reference!$M:$N,MATCH($C2763,Reference!$M:$M,0),2),"Exclude")</f>
        <v>Union Labor</v>
      </c>
      <c r="O2763" s="14" t="e">
        <f>VLOOKUP(X2763,'Department Detail'!$A$2:$F$5229,5,FALSE)</f>
        <v>#N/A</v>
      </c>
    </row>
    <row r="2764" spans="2:15" x14ac:dyDescent="0.3">
      <c r="B2764" t="s">
        <v>1285</v>
      </c>
      <c r="C2764" t="s">
        <v>185</v>
      </c>
      <c r="D2764" s="193">
        <v>46.45</v>
      </c>
      <c r="F2764" s="76">
        <f>IF(AND(LEFT($C2764,4)&lt;&gt;"8310")*OR(_xlfn.IFNA(MATCH(LEFT($B2764,8),Reference!$E:$E,0),0),(_xlfn.IFNA(MATCH(MID($B2764,5,4),Reference!$E:$E,0),0))),$D2764,)</f>
        <v>0</v>
      </c>
      <c r="G2764" s="76">
        <f t="shared" si="240"/>
        <v>0</v>
      </c>
      <c r="H2764" s="76">
        <f t="shared" si="241"/>
        <v>0</v>
      </c>
      <c r="I2764" s="194">
        <f>IF(AND(F2764=0,G2764=0,H2764=0,_xlfn.IFNA(MATCH(LEFT($B2764,8),Reference!$G:$G,0),0)),0,
IF(AND(F2764=0,G2764=0,H2764=0,_xlfn.IFNA(MATCH(LEFT($B2764,8),Reference!$H:$H,0),0)),$D2764,
IF(AND(F2764=0,G2764=0,H2764=0,_xlfn.IFNA(MATCH(LEFT($C2764,4),Reference!$H:$H,0),0)),$D2764,
IF((AND(F2764=0,G2764=0,H2764=0,(_xlfn.IFNA(MATCH(LEFT($B2764,4),Reference!$H:$H,0),0)))),$D2764,
IF(AND(F2764=0,G2764=0,H2764=0,_xlfn.IFNA(MATCH(MID($B2764,5,4),Reference!$H:$H,0),0),LEFT($C2764,4)&lt;&gt;"8865"),$D2764,0)))))</f>
        <v>0</v>
      </c>
      <c r="J2764" s="76">
        <f t="shared" si="242"/>
        <v>46.45</v>
      </c>
      <c r="K2764" s="76">
        <f t="shared" si="243"/>
        <v>46.45</v>
      </c>
      <c r="L2764" s="76">
        <f t="shared" si="244"/>
        <v>0</v>
      </c>
      <c r="M2764" s="14" t="str">
        <f>IFERROR(IFERROR(INDEX(Reference!$C:$C,MATCH(VALUE(LEFT(B2764,(FIND("-",B2764,1)-1))),Reference!$B:$B,0)),INDEX(Reference!$C:$C,MATCH((LEFT(B2764,(FIND("-",B2764,1)-1))),Reference!$B:$B,0))),IFERROR(IF(FIND("-",B2764),"Asset Management",""),""))</f>
        <v>Asset Management</v>
      </c>
      <c r="N2764" s="14" t="str">
        <f>_xlfn.IFNA(INDEX(Reference!$M:$N,MATCH($C2764,Reference!$M:$M,0),2),"Exclude")</f>
        <v>NonUnion Labor</v>
      </c>
      <c r="O2764" s="14" t="e">
        <f>VLOOKUP(X2764,'Department Detail'!$A$2:$F$5229,5,FALSE)</f>
        <v>#N/A</v>
      </c>
    </row>
    <row r="2765" spans="2:15" x14ac:dyDescent="0.3">
      <c r="B2765" t="s">
        <v>1285</v>
      </c>
      <c r="C2765" t="s">
        <v>186</v>
      </c>
      <c r="D2765" s="193">
        <v>1613.7600000000002</v>
      </c>
      <c r="F2765" s="76">
        <f>IF(AND(LEFT($C2765,4)&lt;&gt;"8310")*OR(_xlfn.IFNA(MATCH(LEFT($B2765,8),Reference!$E:$E,0),0),(_xlfn.IFNA(MATCH(MID($B2765,5,4),Reference!$E:$E,0),0))),$D2765,)</f>
        <v>0</v>
      </c>
      <c r="G2765" s="76">
        <f t="shared" si="240"/>
        <v>0</v>
      </c>
      <c r="H2765" s="76">
        <f t="shared" si="241"/>
        <v>0</v>
      </c>
      <c r="I2765" s="194">
        <f>IF(AND(F2765=0,G2765=0,H2765=0,_xlfn.IFNA(MATCH(LEFT($B2765,8),Reference!$G:$G,0),0)),0,
IF(AND(F2765=0,G2765=0,H2765=0,_xlfn.IFNA(MATCH(LEFT($B2765,8),Reference!$H:$H,0),0)),$D2765,
IF(AND(F2765=0,G2765=0,H2765=0,_xlfn.IFNA(MATCH(LEFT($C2765,4),Reference!$H:$H,0),0)),$D2765,
IF((AND(F2765=0,G2765=0,H2765=0,(_xlfn.IFNA(MATCH(LEFT($B2765,4),Reference!$H:$H,0),0)))),$D2765,
IF(AND(F2765=0,G2765=0,H2765=0,_xlfn.IFNA(MATCH(MID($B2765,5,4),Reference!$H:$H,0),0),LEFT($C2765,4)&lt;&gt;"8865"),$D2765,0)))))</f>
        <v>0</v>
      </c>
      <c r="J2765" s="76">
        <f t="shared" si="242"/>
        <v>1613.7600000000002</v>
      </c>
      <c r="K2765" s="76">
        <f t="shared" si="243"/>
        <v>1613.7600000000002</v>
      </c>
      <c r="L2765" s="76">
        <f t="shared" si="244"/>
        <v>0</v>
      </c>
      <c r="M2765" s="14" t="str">
        <f>IFERROR(IFERROR(INDEX(Reference!$C:$C,MATCH(VALUE(LEFT(B2765,(FIND("-",B2765,1)-1))),Reference!$B:$B,0)),INDEX(Reference!$C:$C,MATCH((LEFT(B2765,(FIND("-",B2765,1)-1))),Reference!$B:$B,0))),IFERROR(IF(FIND("-",B2765),"Asset Management",""),""))</f>
        <v>Asset Management</v>
      </c>
      <c r="N2765" s="14" t="str">
        <f>_xlfn.IFNA(INDEX(Reference!$M:$N,MATCH($C2765,Reference!$M:$M,0),2),"Exclude")</f>
        <v>Union Labor</v>
      </c>
      <c r="O2765" s="14" t="e">
        <f>VLOOKUP(X2765,'Department Detail'!$A$2:$F$5229,5,FALSE)</f>
        <v>#N/A</v>
      </c>
    </row>
    <row r="2766" spans="2:15" x14ac:dyDescent="0.3">
      <c r="B2766" t="s">
        <v>1285</v>
      </c>
      <c r="C2766" t="s">
        <v>191</v>
      </c>
      <c r="D2766" s="193">
        <v>563.02</v>
      </c>
      <c r="F2766" s="76">
        <f>IF(AND(LEFT($C2766,4)&lt;&gt;"8310")*OR(_xlfn.IFNA(MATCH(LEFT($B2766,8),Reference!$E:$E,0),0),(_xlfn.IFNA(MATCH(MID($B2766,5,4),Reference!$E:$E,0),0))),$D2766,)</f>
        <v>0</v>
      </c>
      <c r="G2766" s="76">
        <f t="shared" si="240"/>
        <v>0</v>
      </c>
      <c r="H2766" s="76">
        <f t="shared" si="241"/>
        <v>0</v>
      </c>
      <c r="I2766" s="194">
        <f>IF(AND(F2766=0,G2766=0,H2766=0,_xlfn.IFNA(MATCH(LEFT($B2766,8),Reference!$G:$G,0),0)),0,
IF(AND(F2766=0,G2766=0,H2766=0,_xlfn.IFNA(MATCH(LEFT($B2766,8),Reference!$H:$H,0),0)),$D2766,
IF(AND(F2766=0,G2766=0,H2766=0,_xlfn.IFNA(MATCH(LEFT($C2766,4),Reference!$H:$H,0),0)),$D2766,
IF((AND(F2766=0,G2766=0,H2766=0,(_xlfn.IFNA(MATCH(LEFT($B2766,4),Reference!$H:$H,0),0)))),$D2766,
IF(AND(F2766=0,G2766=0,H2766=0,_xlfn.IFNA(MATCH(MID($B2766,5,4),Reference!$H:$H,0),0),LEFT($C2766,4)&lt;&gt;"8865"),$D2766,0)))))</f>
        <v>0</v>
      </c>
      <c r="J2766" s="76">
        <f t="shared" si="242"/>
        <v>563.02</v>
      </c>
      <c r="K2766" s="76">
        <f t="shared" si="243"/>
        <v>563.02</v>
      </c>
      <c r="L2766" s="76">
        <f t="shared" si="244"/>
        <v>0</v>
      </c>
      <c r="M2766" s="14" t="str">
        <f>IFERROR(IFERROR(INDEX(Reference!$C:$C,MATCH(VALUE(LEFT(B2766,(FIND("-",B2766,1)-1))),Reference!$B:$B,0)),INDEX(Reference!$C:$C,MATCH((LEFT(B2766,(FIND("-",B2766,1)-1))),Reference!$B:$B,0))),IFERROR(IF(FIND("-",B2766),"Asset Management",""),""))</f>
        <v>Asset Management</v>
      </c>
      <c r="N2766" s="14" t="str">
        <f>_xlfn.IFNA(INDEX(Reference!$M:$N,MATCH($C2766,Reference!$M:$M,0),2),"Exclude")</f>
        <v>Union Labor</v>
      </c>
      <c r="O2766" s="14" t="e">
        <f>VLOOKUP(X2766,'Department Detail'!$A$2:$F$5229,5,FALSE)</f>
        <v>#N/A</v>
      </c>
    </row>
    <row r="2767" spans="2:15" x14ac:dyDescent="0.3">
      <c r="B2767" t="s">
        <v>1286</v>
      </c>
      <c r="C2767" t="s">
        <v>216</v>
      </c>
      <c r="D2767" s="193">
        <v>952</v>
      </c>
      <c r="F2767" s="76">
        <f>IF(AND(LEFT($C2767,4)&lt;&gt;"8310")*OR(_xlfn.IFNA(MATCH(LEFT($B2767,8),Reference!$E:$E,0),0),(_xlfn.IFNA(MATCH(MID($B2767,5,4),Reference!$E:$E,0),0))),$D2767,)</f>
        <v>0</v>
      </c>
      <c r="G2767" s="76">
        <f t="shared" si="240"/>
        <v>0</v>
      </c>
      <c r="H2767" s="76">
        <f t="shared" si="241"/>
        <v>0</v>
      </c>
      <c r="I2767" s="194">
        <f>IF(AND(F2767=0,G2767=0,H2767=0,_xlfn.IFNA(MATCH(LEFT($B2767,8),Reference!$G:$G,0),0)),0,
IF(AND(F2767=0,G2767=0,H2767=0,_xlfn.IFNA(MATCH(LEFT($B2767,8),Reference!$H:$H,0),0)),$D2767,
IF(AND(F2767=0,G2767=0,H2767=0,_xlfn.IFNA(MATCH(LEFT($C2767,4),Reference!$H:$H,0),0)),$D2767,
IF((AND(F2767=0,G2767=0,H2767=0,(_xlfn.IFNA(MATCH(LEFT($B2767,4),Reference!$H:$H,0),0)))),$D2767,
IF(AND(F2767=0,G2767=0,H2767=0,_xlfn.IFNA(MATCH(MID($B2767,5,4),Reference!$H:$H,0),0),LEFT($C2767,4)&lt;&gt;"8865"),$D2767,0)))))</f>
        <v>0</v>
      </c>
      <c r="J2767" s="76">
        <f t="shared" si="242"/>
        <v>952</v>
      </c>
      <c r="K2767" s="76">
        <f t="shared" si="243"/>
        <v>952</v>
      </c>
      <c r="L2767" s="76">
        <f t="shared" si="244"/>
        <v>0</v>
      </c>
      <c r="M2767" s="14" t="str">
        <f>IFERROR(IFERROR(INDEX(Reference!$C:$C,MATCH(VALUE(LEFT(B2767,(FIND("-",B2767,1)-1))),Reference!$B:$B,0)),INDEX(Reference!$C:$C,MATCH((LEFT(B2767,(FIND("-",B2767,1)-1))),Reference!$B:$B,0))),IFERROR(IF(FIND("-",B2767),"Asset Management",""),""))</f>
        <v>Asset Management</v>
      </c>
      <c r="N2767" s="14" t="str">
        <f>_xlfn.IFNA(INDEX(Reference!$M:$N,MATCH($C2767,Reference!$M:$M,0),2),"Exclude")</f>
        <v>Nonlabor</v>
      </c>
      <c r="O2767" s="14" t="e">
        <f>VLOOKUP(X2767,'Department Detail'!$A$2:$F$5229,5,FALSE)</f>
        <v>#N/A</v>
      </c>
    </row>
    <row r="2768" spans="2:15" x14ac:dyDescent="0.3">
      <c r="B2768" t="s">
        <v>1287</v>
      </c>
      <c r="C2768" t="s">
        <v>185</v>
      </c>
      <c r="D2768" s="193">
        <v>461.98</v>
      </c>
      <c r="F2768" s="76">
        <f>IF(AND(LEFT($C2768,4)&lt;&gt;"8310")*OR(_xlfn.IFNA(MATCH(LEFT($B2768,8),Reference!$E:$E,0),0),(_xlfn.IFNA(MATCH(MID($B2768,5,4),Reference!$E:$E,0),0))),$D2768,)</f>
        <v>0</v>
      </c>
      <c r="G2768" s="76">
        <f t="shared" si="240"/>
        <v>0</v>
      </c>
      <c r="H2768" s="76">
        <f t="shared" si="241"/>
        <v>0</v>
      </c>
      <c r="I2768" s="194">
        <f>IF(AND(F2768=0,G2768=0,H2768=0,_xlfn.IFNA(MATCH(LEFT($B2768,8),Reference!$G:$G,0),0)),0,
IF(AND(F2768=0,G2768=0,H2768=0,_xlfn.IFNA(MATCH(LEFT($B2768,8),Reference!$H:$H,0),0)),$D2768,
IF(AND(F2768=0,G2768=0,H2768=0,_xlfn.IFNA(MATCH(LEFT($C2768,4),Reference!$H:$H,0),0)),$D2768,
IF((AND(F2768=0,G2768=0,H2768=0,(_xlfn.IFNA(MATCH(LEFT($B2768,4),Reference!$H:$H,0),0)))),$D2768,
IF(AND(F2768=0,G2768=0,H2768=0,_xlfn.IFNA(MATCH(MID($B2768,5,4),Reference!$H:$H,0),0),LEFT($C2768,4)&lt;&gt;"8865"),$D2768,0)))))</f>
        <v>0</v>
      </c>
      <c r="J2768" s="76">
        <f t="shared" si="242"/>
        <v>461.98</v>
      </c>
      <c r="K2768" s="76">
        <f t="shared" si="243"/>
        <v>461.98</v>
      </c>
      <c r="L2768" s="76">
        <f t="shared" si="244"/>
        <v>0</v>
      </c>
      <c r="M2768" s="14" t="str">
        <f>IFERROR(IFERROR(INDEX(Reference!$C:$C,MATCH(VALUE(LEFT(B2768,(FIND("-",B2768,1)-1))),Reference!$B:$B,0)),INDEX(Reference!$C:$C,MATCH((LEFT(B2768,(FIND("-",B2768,1)-1))),Reference!$B:$B,0))),IFERROR(IF(FIND("-",B2768),"Asset Management",""),""))</f>
        <v>Asset Management</v>
      </c>
      <c r="N2768" s="14" t="str">
        <f>_xlfn.IFNA(INDEX(Reference!$M:$N,MATCH($C2768,Reference!$M:$M,0),2),"Exclude")</f>
        <v>NonUnion Labor</v>
      </c>
      <c r="O2768" s="14" t="e">
        <f>VLOOKUP(X2768,'Department Detail'!$A$2:$F$5229,5,FALSE)</f>
        <v>#N/A</v>
      </c>
    </row>
    <row r="2769" spans="2:15" x14ac:dyDescent="0.3">
      <c r="B2769" t="s">
        <v>1288</v>
      </c>
      <c r="C2769" t="s">
        <v>191</v>
      </c>
      <c r="D2769" s="193">
        <v>3.31</v>
      </c>
      <c r="F2769" s="76">
        <f>IF(AND(LEFT($C2769,4)&lt;&gt;"8310")*OR(_xlfn.IFNA(MATCH(LEFT($B2769,8),Reference!$E:$E,0),0),(_xlfn.IFNA(MATCH(MID($B2769,5,4),Reference!$E:$E,0),0))),$D2769,)</f>
        <v>0</v>
      </c>
      <c r="G2769" s="76">
        <f t="shared" si="240"/>
        <v>0</v>
      </c>
      <c r="H2769" s="76">
        <f t="shared" si="241"/>
        <v>0</v>
      </c>
      <c r="I2769" s="194">
        <f>IF(AND(F2769=0,G2769=0,H2769=0,_xlfn.IFNA(MATCH(LEFT($B2769,8),Reference!$G:$G,0),0)),0,
IF(AND(F2769=0,G2769=0,H2769=0,_xlfn.IFNA(MATCH(LEFT($B2769,8),Reference!$H:$H,0),0)),$D2769,
IF(AND(F2769=0,G2769=0,H2769=0,_xlfn.IFNA(MATCH(LEFT($C2769,4),Reference!$H:$H,0),0)),$D2769,
IF((AND(F2769=0,G2769=0,H2769=0,(_xlfn.IFNA(MATCH(LEFT($B2769,4),Reference!$H:$H,0),0)))),$D2769,
IF(AND(F2769=0,G2769=0,H2769=0,_xlfn.IFNA(MATCH(MID($B2769,5,4),Reference!$H:$H,0),0),LEFT($C2769,4)&lt;&gt;"8865"),$D2769,0)))))</f>
        <v>0</v>
      </c>
      <c r="J2769" s="76">
        <f t="shared" si="242"/>
        <v>3.31</v>
      </c>
      <c r="K2769" s="76">
        <f t="shared" si="243"/>
        <v>3.31</v>
      </c>
      <c r="L2769" s="76">
        <f t="shared" si="244"/>
        <v>0</v>
      </c>
      <c r="M2769" s="14" t="str">
        <f>IFERROR(IFERROR(INDEX(Reference!$C:$C,MATCH(VALUE(LEFT(B2769,(FIND("-",B2769,1)-1))),Reference!$B:$B,0)),INDEX(Reference!$C:$C,MATCH((LEFT(B2769,(FIND("-",B2769,1)-1))),Reference!$B:$B,0))),IFERROR(IF(FIND("-",B2769),"Asset Management",""),""))</f>
        <v>Asset Management</v>
      </c>
      <c r="N2769" s="14" t="str">
        <f>_xlfn.IFNA(INDEX(Reference!$M:$N,MATCH($C2769,Reference!$M:$M,0),2),"Exclude")</f>
        <v>Union Labor</v>
      </c>
      <c r="O2769" s="14" t="e">
        <f>VLOOKUP(X2769,'Department Detail'!$A$2:$F$5229,5,FALSE)</f>
        <v>#N/A</v>
      </c>
    </row>
    <row r="2770" spans="2:15" x14ac:dyDescent="0.3">
      <c r="B2770" t="s">
        <v>1289</v>
      </c>
      <c r="C2770" t="s">
        <v>186</v>
      </c>
      <c r="D2770" s="193">
        <v>214.48</v>
      </c>
      <c r="F2770" s="76">
        <f>IF(AND(LEFT($C2770,4)&lt;&gt;"8310")*OR(_xlfn.IFNA(MATCH(LEFT($B2770,8),Reference!$E:$E,0),0),(_xlfn.IFNA(MATCH(MID($B2770,5,4),Reference!$E:$E,0),0))),$D2770,)</f>
        <v>0</v>
      </c>
      <c r="G2770" s="76">
        <f t="shared" si="240"/>
        <v>0</v>
      </c>
      <c r="H2770" s="76">
        <f t="shared" si="241"/>
        <v>0</v>
      </c>
      <c r="I2770" s="194">
        <f>IF(AND(F2770=0,G2770=0,H2770=0,_xlfn.IFNA(MATCH(LEFT($B2770,8),Reference!$G:$G,0),0)),0,
IF(AND(F2770=0,G2770=0,H2770=0,_xlfn.IFNA(MATCH(LEFT($B2770,8),Reference!$H:$H,0),0)),$D2770,
IF(AND(F2770=0,G2770=0,H2770=0,_xlfn.IFNA(MATCH(LEFT($C2770,4),Reference!$H:$H,0),0)),$D2770,
IF((AND(F2770=0,G2770=0,H2770=0,(_xlfn.IFNA(MATCH(LEFT($B2770,4),Reference!$H:$H,0),0)))),$D2770,
IF(AND(F2770=0,G2770=0,H2770=0,_xlfn.IFNA(MATCH(MID($B2770,5,4),Reference!$H:$H,0),0),LEFT($C2770,4)&lt;&gt;"8865"),$D2770,0)))))</f>
        <v>0</v>
      </c>
      <c r="J2770" s="76">
        <f t="shared" si="242"/>
        <v>214.48</v>
      </c>
      <c r="K2770" s="76">
        <f t="shared" si="243"/>
        <v>214.48</v>
      </c>
      <c r="L2770" s="76">
        <f t="shared" si="244"/>
        <v>0</v>
      </c>
      <c r="M2770" s="14" t="str">
        <f>IFERROR(IFERROR(INDEX(Reference!$C:$C,MATCH(VALUE(LEFT(B2770,(FIND("-",B2770,1)-1))),Reference!$B:$B,0)),INDEX(Reference!$C:$C,MATCH((LEFT(B2770,(FIND("-",B2770,1)-1))),Reference!$B:$B,0))),IFERROR(IF(FIND("-",B2770),"Asset Management",""),""))</f>
        <v>Asset Management</v>
      </c>
      <c r="N2770" s="14" t="str">
        <f>_xlfn.IFNA(INDEX(Reference!$M:$N,MATCH($C2770,Reference!$M:$M,0),2),"Exclude")</f>
        <v>Union Labor</v>
      </c>
      <c r="O2770" s="14" t="e">
        <f>VLOOKUP(X2770,'Department Detail'!$A$2:$F$5229,5,FALSE)</f>
        <v>#N/A</v>
      </c>
    </row>
    <row r="2771" spans="2:15" x14ac:dyDescent="0.3">
      <c r="B2771" t="s">
        <v>1289</v>
      </c>
      <c r="C2771" t="s">
        <v>191</v>
      </c>
      <c r="D2771" s="193">
        <v>2.4</v>
      </c>
      <c r="F2771" s="76">
        <f>IF(AND(LEFT($C2771,4)&lt;&gt;"8310")*OR(_xlfn.IFNA(MATCH(LEFT($B2771,8),Reference!$E:$E,0),0),(_xlfn.IFNA(MATCH(MID($B2771,5,4),Reference!$E:$E,0),0))),$D2771,)</f>
        <v>0</v>
      </c>
      <c r="G2771" s="76">
        <f t="shared" si="240"/>
        <v>0</v>
      </c>
      <c r="H2771" s="76">
        <f t="shared" si="241"/>
        <v>0</v>
      </c>
      <c r="I2771" s="194">
        <f>IF(AND(F2771=0,G2771=0,H2771=0,_xlfn.IFNA(MATCH(LEFT($B2771,8),Reference!$G:$G,0),0)),0,
IF(AND(F2771=0,G2771=0,H2771=0,_xlfn.IFNA(MATCH(LEFT($B2771,8),Reference!$H:$H,0),0)),$D2771,
IF(AND(F2771=0,G2771=0,H2771=0,_xlfn.IFNA(MATCH(LEFT($C2771,4),Reference!$H:$H,0),0)),$D2771,
IF((AND(F2771=0,G2771=0,H2771=0,(_xlfn.IFNA(MATCH(LEFT($B2771,4),Reference!$H:$H,0),0)))),$D2771,
IF(AND(F2771=0,G2771=0,H2771=0,_xlfn.IFNA(MATCH(MID($B2771,5,4),Reference!$H:$H,0),0),LEFT($C2771,4)&lt;&gt;"8865"),$D2771,0)))))</f>
        <v>0</v>
      </c>
      <c r="J2771" s="76">
        <f t="shared" si="242"/>
        <v>2.4</v>
      </c>
      <c r="K2771" s="76">
        <f t="shared" si="243"/>
        <v>2.4</v>
      </c>
      <c r="L2771" s="76">
        <f t="shared" si="244"/>
        <v>0</v>
      </c>
      <c r="M2771" s="14" t="str">
        <f>IFERROR(IFERROR(INDEX(Reference!$C:$C,MATCH(VALUE(LEFT(B2771,(FIND("-",B2771,1)-1))),Reference!$B:$B,0)),INDEX(Reference!$C:$C,MATCH((LEFT(B2771,(FIND("-",B2771,1)-1))),Reference!$B:$B,0))),IFERROR(IF(FIND("-",B2771),"Asset Management",""),""))</f>
        <v>Asset Management</v>
      </c>
      <c r="N2771" s="14" t="str">
        <f>_xlfn.IFNA(INDEX(Reference!$M:$N,MATCH($C2771,Reference!$M:$M,0),2),"Exclude")</f>
        <v>Union Labor</v>
      </c>
      <c r="O2771" s="14" t="e">
        <f>VLOOKUP(X2771,'Department Detail'!$A$2:$F$5229,5,FALSE)</f>
        <v>#N/A</v>
      </c>
    </row>
    <row r="2772" spans="2:15" x14ac:dyDescent="0.3">
      <c r="B2772" t="s">
        <v>1290</v>
      </c>
      <c r="C2772" t="s">
        <v>185</v>
      </c>
      <c r="D2772" s="193">
        <v>192.31</v>
      </c>
      <c r="F2772" s="76">
        <f>IF(AND(LEFT($C2772,4)&lt;&gt;"8310")*OR(_xlfn.IFNA(MATCH(LEFT($B2772,8),Reference!$E:$E,0),0),(_xlfn.IFNA(MATCH(MID($B2772,5,4),Reference!$E:$E,0),0))),$D2772,)</f>
        <v>0</v>
      </c>
      <c r="G2772" s="76">
        <f t="shared" si="240"/>
        <v>0</v>
      </c>
      <c r="H2772" s="76">
        <f t="shared" si="241"/>
        <v>0</v>
      </c>
      <c r="I2772" s="194">
        <f>IF(AND(F2772=0,G2772=0,H2772=0,_xlfn.IFNA(MATCH(LEFT($B2772,8),Reference!$G:$G,0),0)),0,
IF(AND(F2772=0,G2772=0,H2772=0,_xlfn.IFNA(MATCH(LEFT($B2772,8),Reference!$H:$H,0),0)),$D2772,
IF(AND(F2772=0,G2772=0,H2772=0,_xlfn.IFNA(MATCH(LEFT($C2772,4),Reference!$H:$H,0),0)),$D2772,
IF((AND(F2772=0,G2772=0,H2772=0,(_xlfn.IFNA(MATCH(LEFT($B2772,4),Reference!$H:$H,0),0)))),$D2772,
IF(AND(F2772=0,G2772=0,H2772=0,_xlfn.IFNA(MATCH(MID($B2772,5,4),Reference!$H:$H,0),0),LEFT($C2772,4)&lt;&gt;"8865"),$D2772,0)))))</f>
        <v>0</v>
      </c>
      <c r="J2772" s="76">
        <f t="shared" si="242"/>
        <v>192.31</v>
      </c>
      <c r="K2772" s="76">
        <f t="shared" si="243"/>
        <v>192.31</v>
      </c>
      <c r="L2772" s="76">
        <f t="shared" si="244"/>
        <v>0</v>
      </c>
      <c r="M2772" s="14" t="str">
        <f>IFERROR(IFERROR(INDEX(Reference!$C:$C,MATCH(VALUE(LEFT(B2772,(FIND("-",B2772,1)-1))),Reference!$B:$B,0)),INDEX(Reference!$C:$C,MATCH((LEFT(B2772,(FIND("-",B2772,1)-1))),Reference!$B:$B,0))),IFERROR(IF(FIND("-",B2772),"Asset Management",""),""))</f>
        <v>Asset Management</v>
      </c>
      <c r="N2772" s="14" t="str">
        <f>_xlfn.IFNA(INDEX(Reference!$M:$N,MATCH($C2772,Reference!$M:$M,0),2),"Exclude")</f>
        <v>NonUnion Labor</v>
      </c>
      <c r="O2772" s="14" t="e">
        <f>VLOOKUP(X2772,'Department Detail'!$A$2:$F$5229,5,FALSE)</f>
        <v>#N/A</v>
      </c>
    </row>
    <row r="2773" spans="2:15" x14ac:dyDescent="0.3">
      <c r="B2773" t="s">
        <v>1290</v>
      </c>
      <c r="C2773" t="s">
        <v>186</v>
      </c>
      <c r="D2773" s="193">
        <v>13.63</v>
      </c>
      <c r="F2773" s="76">
        <f>IF(AND(LEFT($C2773,4)&lt;&gt;"8310")*OR(_xlfn.IFNA(MATCH(LEFT($B2773,8),Reference!$E:$E,0),0),(_xlfn.IFNA(MATCH(MID($B2773,5,4),Reference!$E:$E,0),0))),$D2773,)</f>
        <v>0</v>
      </c>
      <c r="G2773" s="76">
        <f t="shared" si="240"/>
        <v>0</v>
      </c>
      <c r="H2773" s="76">
        <f t="shared" si="241"/>
        <v>0</v>
      </c>
      <c r="I2773" s="194">
        <f>IF(AND(F2773=0,G2773=0,H2773=0,_xlfn.IFNA(MATCH(LEFT($B2773,8),Reference!$G:$G,0),0)),0,
IF(AND(F2773=0,G2773=0,H2773=0,_xlfn.IFNA(MATCH(LEFT($B2773,8),Reference!$H:$H,0),0)),$D2773,
IF(AND(F2773=0,G2773=0,H2773=0,_xlfn.IFNA(MATCH(LEFT($C2773,4),Reference!$H:$H,0),0)),$D2773,
IF((AND(F2773=0,G2773=0,H2773=0,(_xlfn.IFNA(MATCH(LEFT($B2773,4),Reference!$H:$H,0),0)))),$D2773,
IF(AND(F2773=0,G2773=0,H2773=0,_xlfn.IFNA(MATCH(MID($B2773,5,4),Reference!$H:$H,0),0),LEFT($C2773,4)&lt;&gt;"8865"),$D2773,0)))))</f>
        <v>0</v>
      </c>
      <c r="J2773" s="76">
        <f t="shared" si="242"/>
        <v>13.63</v>
      </c>
      <c r="K2773" s="76">
        <f t="shared" si="243"/>
        <v>13.63</v>
      </c>
      <c r="L2773" s="76">
        <f t="shared" si="244"/>
        <v>0</v>
      </c>
      <c r="M2773" s="14" t="str">
        <f>IFERROR(IFERROR(INDEX(Reference!$C:$C,MATCH(VALUE(LEFT(B2773,(FIND("-",B2773,1)-1))),Reference!$B:$B,0)),INDEX(Reference!$C:$C,MATCH((LEFT(B2773,(FIND("-",B2773,1)-1))),Reference!$B:$B,0))),IFERROR(IF(FIND("-",B2773),"Asset Management",""),""))</f>
        <v>Asset Management</v>
      </c>
      <c r="N2773" s="14" t="str">
        <f>_xlfn.IFNA(INDEX(Reference!$M:$N,MATCH($C2773,Reference!$M:$M,0),2),"Exclude")</f>
        <v>Union Labor</v>
      </c>
      <c r="O2773" s="14" t="e">
        <f>VLOOKUP(X2773,'Department Detail'!$A$2:$F$5229,5,FALSE)</f>
        <v>#N/A</v>
      </c>
    </row>
    <row r="2774" spans="2:15" x14ac:dyDescent="0.3">
      <c r="B2774" t="s">
        <v>1291</v>
      </c>
      <c r="C2774" t="s">
        <v>185</v>
      </c>
      <c r="D2774" s="193">
        <v>93.84</v>
      </c>
      <c r="F2774" s="76">
        <f>IF(AND(LEFT($C2774,4)&lt;&gt;"8310")*OR(_xlfn.IFNA(MATCH(LEFT($B2774,8),Reference!$E:$E,0),0),(_xlfn.IFNA(MATCH(MID($B2774,5,4),Reference!$E:$E,0),0))),$D2774,)</f>
        <v>0</v>
      </c>
      <c r="G2774" s="76">
        <f t="shared" si="240"/>
        <v>0</v>
      </c>
      <c r="H2774" s="76">
        <f t="shared" si="241"/>
        <v>0</v>
      </c>
      <c r="I2774" s="194">
        <f>IF(AND(F2774=0,G2774=0,H2774=0,_xlfn.IFNA(MATCH(LEFT($B2774,8),Reference!$G:$G,0),0)),0,
IF(AND(F2774=0,G2774=0,H2774=0,_xlfn.IFNA(MATCH(LEFT($B2774,8),Reference!$H:$H,0),0)),$D2774,
IF(AND(F2774=0,G2774=0,H2774=0,_xlfn.IFNA(MATCH(LEFT($C2774,4),Reference!$H:$H,0),0)),$D2774,
IF((AND(F2774=0,G2774=0,H2774=0,(_xlfn.IFNA(MATCH(LEFT($B2774,4),Reference!$H:$H,0),0)))),$D2774,
IF(AND(F2774=0,G2774=0,H2774=0,_xlfn.IFNA(MATCH(MID($B2774,5,4),Reference!$H:$H,0),0),LEFT($C2774,4)&lt;&gt;"8865"),$D2774,0)))))</f>
        <v>0</v>
      </c>
      <c r="J2774" s="76">
        <f t="shared" si="242"/>
        <v>93.84</v>
      </c>
      <c r="K2774" s="76">
        <f t="shared" si="243"/>
        <v>93.84</v>
      </c>
      <c r="L2774" s="76">
        <f t="shared" si="244"/>
        <v>0</v>
      </c>
      <c r="M2774" s="14" t="str">
        <f>IFERROR(IFERROR(INDEX(Reference!$C:$C,MATCH(VALUE(LEFT(B2774,(FIND("-",B2774,1)-1))),Reference!$B:$B,0)),INDEX(Reference!$C:$C,MATCH((LEFT(B2774,(FIND("-",B2774,1)-1))),Reference!$B:$B,0))),IFERROR(IF(FIND("-",B2774),"Asset Management",""),""))</f>
        <v>Asset Management</v>
      </c>
      <c r="N2774" s="14" t="str">
        <f>_xlfn.IFNA(INDEX(Reference!$M:$N,MATCH($C2774,Reference!$M:$M,0),2),"Exclude")</f>
        <v>NonUnion Labor</v>
      </c>
      <c r="O2774" s="14" t="e">
        <f>VLOOKUP(X2774,'Department Detail'!$A$2:$F$5229,5,FALSE)</f>
        <v>#N/A</v>
      </c>
    </row>
    <row r="2775" spans="2:15" x14ac:dyDescent="0.3">
      <c r="B2775" t="s">
        <v>1292</v>
      </c>
      <c r="C2775" t="s">
        <v>185</v>
      </c>
      <c r="D2775" s="193">
        <v>155.13999999999999</v>
      </c>
      <c r="F2775" s="76">
        <f>IF(AND(LEFT($C2775,4)&lt;&gt;"8310")*OR(_xlfn.IFNA(MATCH(LEFT($B2775,8),Reference!$E:$E,0),0),(_xlfn.IFNA(MATCH(MID($B2775,5,4),Reference!$E:$E,0),0))),$D2775,)</f>
        <v>0</v>
      </c>
      <c r="G2775" s="76">
        <f t="shared" si="240"/>
        <v>0</v>
      </c>
      <c r="H2775" s="76">
        <f t="shared" si="241"/>
        <v>0</v>
      </c>
      <c r="I2775" s="194">
        <f>IF(AND(F2775=0,G2775=0,H2775=0,_xlfn.IFNA(MATCH(LEFT($B2775,8),Reference!$G:$G,0),0)),0,
IF(AND(F2775=0,G2775=0,H2775=0,_xlfn.IFNA(MATCH(LEFT($B2775,8),Reference!$H:$H,0),0)),$D2775,
IF(AND(F2775=0,G2775=0,H2775=0,_xlfn.IFNA(MATCH(LEFT($C2775,4),Reference!$H:$H,0),0)),$D2775,
IF((AND(F2775=0,G2775=0,H2775=0,(_xlfn.IFNA(MATCH(LEFT($B2775,4),Reference!$H:$H,0),0)))),$D2775,
IF(AND(F2775=0,G2775=0,H2775=0,_xlfn.IFNA(MATCH(MID($B2775,5,4),Reference!$H:$H,0),0),LEFT($C2775,4)&lt;&gt;"8865"),$D2775,0)))))</f>
        <v>0</v>
      </c>
      <c r="J2775" s="76">
        <f t="shared" si="242"/>
        <v>155.13999999999999</v>
      </c>
      <c r="K2775" s="76">
        <f t="shared" si="243"/>
        <v>155.13999999999999</v>
      </c>
      <c r="L2775" s="76">
        <f t="shared" si="244"/>
        <v>0</v>
      </c>
      <c r="M2775" s="14" t="str">
        <f>IFERROR(IFERROR(INDEX(Reference!$C:$C,MATCH(VALUE(LEFT(B2775,(FIND("-",B2775,1)-1))),Reference!$B:$B,0)),INDEX(Reference!$C:$C,MATCH((LEFT(B2775,(FIND("-",B2775,1)-1))),Reference!$B:$B,0))),IFERROR(IF(FIND("-",B2775),"Asset Management",""),""))</f>
        <v>Asset Management</v>
      </c>
      <c r="N2775" s="14" t="str">
        <f>_xlfn.IFNA(INDEX(Reference!$M:$N,MATCH($C2775,Reference!$M:$M,0),2),"Exclude")</f>
        <v>NonUnion Labor</v>
      </c>
      <c r="O2775" s="14" t="e">
        <f>VLOOKUP(X2775,'Department Detail'!$A$2:$F$5229,5,FALSE)</f>
        <v>#N/A</v>
      </c>
    </row>
    <row r="2776" spans="2:15" x14ac:dyDescent="0.3">
      <c r="B2776" t="s">
        <v>1293</v>
      </c>
      <c r="C2776" t="s">
        <v>205</v>
      </c>
      <c r="D2776" s="193">
        <v>800</v>
      </c>
      <c r="F2776" s="76">
        <f>IF(AND(LEFT($C2776,4)&lt;&gt;"8310")*OR(_xlfn.IFNA(MATCH(LEFT($B2776,8),Reference!$E:$E,0),0),(_xlfn.IFNA(MATCH(MID($B2776,5,4),Reference!$E:$E,0),0))),$D2776,)</f>
        <v>0</v>
      </c>
      <c r="G2776" s="76">
        <f t="shared" si="240"/>
        <v>0</v>
      </c>
      <c r="H2776" s="76">
        <f t="shared" si="241"/>
        <v>0</v>
      </c>
      <c r="I2776" s="194">
        <f>IF(AND(F2776=0,G2776=0,H2776=0,_xlfn.IFNA(MATCH(LEFT($B2776,8),Reference!$G:$G,0),0)),0,
IF(AND(F2776=0,G2776=0,H2776=0,_xlfn.IFNA(MATCH(LEFT($B2776,8),Reference!$H:$H,0),0)),$D2776,
IF(AND(F2776=0,G2776=0,H2776=0,_xlfn.IFNA(MATCH(LEFT($C2776,4),Reference!$H:$H,0),0)),$D2776,
IF((AND(F2776=0,G2776=0,H2776=0,(_xlfn.IFNA(MATCH(LEFT($B2776,4),Reference!$H:$H,0),0)))),$D2776,
IF(AND(F2776=0,G2776=0,H2776=0,_xlfn.IFNA(MATCH(MID($B2776,5,4),Reference!$H:$H,0),0),LEFT($C2776,4)&lt;&gt;"8865"),$D2776,0)))))</f>
        <v>0</v>
      </c>
      <c r="J2776" s="76">
        <f t="shared" si="242"/>
        <v>800</v>
      </c>
      <c r="K2776" s="76">
        <f t="shared" si="243"/>
        <v>800</v>
      </c>
      <c r="L2776" s="76">
        <f t="shared" si="244"/>
        <v>0</v>
      </c>
      <c r="M2776" s="14" t="str">
        <f>IFERROR(IFERROR(INDEX(Reference!$C:$C,MATCH(VALUE(LEFT(B2776,(FIND("-",B2776,1)-1))),Reference!$B:$B,0)),INDEX(Reference!$C:$C,MATCH((LEFT(B2776,(FIND("-",B2776,1)-1))),Reference!$B:$B,0))),IFERROR(IF(FIND("-",B2776),"Asset Management",""),""))</f>
        <v>Asset Management</v>
      </c>
      <c r="N2776" s="14" t="str">
        <f>_xlfn.IFNA(INDEX(Reference!$M:$N,MATCH($C2776,Reference!$M:$M,0),2),"Exclude")</f>
        <v>Nonlabor</v>
      </c>
      <c r="O2776" s="14" t="e">
        <f>VLOOKUP(X2776,'Department Detail'!$A$2:$F$5229,5,FALSE)</f>
        <v>#N/A</v>
      </c>
    </row>
    <row r="2777" spans="2:15" x14ac:dyDescent="0.3">
      <c r="B2777" t="s">
        <v>1293</v>
      </c>
      <c r="C2777" t="s">
        <v>182</v>
      </c>
      <c r="D2777" s="193">
        <v>585</v>
      </c>
      <c r="F2777" s="76">
        <f>IF(AND(LEFT($C2777,4)&lt;&gt;"8310")*OR(_xlfn.IFNA(MATCH(LEFT($B2777,8),Reference!$E:$E,0),0),(_xlfn.IFNA(MATCH(MID($B2777,5,4),Reference!$E:$E,0),0))),$D2777,)</f>
        <v>0</v>
      </c>
      <c r="G2777" s="76">
        <f t="shared" si="240"/>
        <v>0</v>
      </c>
      <c r="H2777" s="76">
        <f t="shared" si="241"/>
        <v>0</v>
      </c>
      <c r="I2777" s="194">
        <f>IF(AND(F2777=0,G2777=0,H2777=0,_xlfn.IFNA(MATCH(LEFT($B2777,8),Reference!$G:$G,0),0)),0,
IF(AND(F2777=0,G2777=0,H2777=0,_xlfn.IFNA(MATCH(LEFT($B2777,8),Reference!$H:$H,0),0)),$D2777,
IF(AND(F2777=0,G2777=0,H2777=0,_xlfn.IFNA(MATCH(LEFT($C2777,4),Reference!$H:$H,0),0)),$D2777,
IF((AND(F2777=0,G2777=0,H2777=0,(_xlfn.IFNA(MATCH(LEFT($B2777,4),Reference!$H:$H,0),0)))),$D2777,
IF(AND(F2777=0,G2777=0,H2777=0,_xlfn.IFNA(MATCH(MID($B2777,5,4),Reference!$H:$H,0),0),LEFT($C2777,4)&lt;&gt;"8865"),$D2777,0)))))</f>
        <v>0</v>
      </c>
      <c r="J2777" s="76">
        <f t="shared" si="242"/>
        <v>585</v>
      </c>
      <c r="K2777" s="76">
        <f t="shared" si="243"/>
        <v>585</v>
      </c>
      <c r="L2777" s="76">
        <f t="shared" si="244"/>
        <v>0</v>
      </c>
      <c r="M2777" s="14" t="str">
        <f>IFERROR(IFERROR(INDEX(Reference!$C:$C,MATCH(VALUE(LEFT(B2777,(FIND("-",B2777,1)-1))),Reference!$B:$B,0)),INDEX(Reference!$C:$C,MATCH((LEFT(B2777,(FIND("-",B2777,1)-1))),Reference!$B:$B,0))),IFERROR(IF(FIND("-",B2777),"Asset Management",""),""))</f>
        <v>Asset Management</v>
      </c>
      <c r="N2777" s="14" t="str">
        <f>_xlfn.IFNA(INDEX(Reference!$M:$N,MATCH($C2777,Reference!$M:$M,0),2),"Exclude")</f>
        <v>Nonlabor</v>
      </c>
      <c r="O2777" s="14" t="e">
        <f>VLOOKUP(X2777,'Department Detail'!$A$2:$F$5229,5,FALSE)</f>
        <v>#N/A</v>
      </c>
    </row>
    <row r="2778" spans="2:15" x14ac:dyDescent="0.3">
      <c r="B2778" t="s">
        <v>1294</v>
      </c>
      <c r="C2778" t="s">
        <v>179</v>
      </c>
      <c r="D2778" s="193">
        <v>845.31</v>
      </c>
      <c r="F2778" s="76">
        <f>IF(AND(LEFT($C2778,4)&lt;&gt;"8310")*OR(_xlfn.IFNA(MATCH(LEFT($B2778,8),Reference!$E:$E,0),0),(_xlfn.IFNA(MATCH(MID($B2778,5,4),Reference!$E:$E,0),0))),$D2778,)</f>
        <v>0</v>
      </c>
      <c r="G2778" s="76">
        <f t="shared" si="240"/>
        <v>0</v>
      </c>
      <c r="H2778" s="76">
        <f t="shared" si="241"/>
        <v>0</v>
      </c>
      <c r="I2778" s="194">
        <f>IF(AND(F2778=0,G2778=0,H2778=0,_xlfn.IFNA(MATCH(LEFT($B2778,8),Reference!$G:$G,0),0)),0,
IF(AND(F2778=0,G2778=0,H2778=0,_xlfn.IFNA(MATCH(LEFT($B2778,8),Reference!$H:$H,0),0)),$D2778,
IF(AND(F2778=0,G2778=0,H2778=0,_xlfn.IFNA(MATCH(LEFT($C2778,4),Reference!$H:$H,0),0)),$D2778,
IF((AND(F2778=0,G2778=0,H2778=0,(_xlfn.IFNA(MATCH(LEFT($B2778,4),Reference!$H:$H,0),0)))),$D2778,
IF(AND(F2778=0,G2778=0,H2778=0,_xlfn.IFNA(MATCH(MID($B2778,5,4),Reference!$H:$H,0),0),LEFT($C2778,4)&lt;&gt;"8865"),$D2778,0)))))</f>
        <v>0</v>
      </c>
      <c r="J2778" s="76">
        <f t="shared" si="242"/>
        <v>845.31</v>
      </c>
      <c r="K2778" s="76">
        <f t="shared" si="243"/>
        <v>845.31</v>
      </c>
      <c r="L2778" s="76">
        <f t="shared" si="244"/>
        <v>0</v>
      </c>
      <c r="M2778" s="14" t="str">
        <f>IFERROR(IFERROR(INDEX(Reference!$C:$C,MATCH(VALUE(LEFT(B2778,(FIND("-",B2778,1)-1))),Reference!$B:$B,0)),INDEX(Reference!$C:$C,MATCH((LEFT(B2778,(FIND("-",B2778,1)-1))),Reference!$B:$B,0))),IFERROR(IF(FIND("-",B2778),"Asset Management",""),""))</f>
        <v>Asset Management</v>
      </c>
      <c r="N2778" s="14" t="str">
        <f>_xlfn.IFNA(INDEX(Reference!$M:$N,MATCH($C2778,Reference!$M:$M,0),2),"Exclude")</f>
        <v>Exclude</v>
      </c>
      <c r="O2778" s="14" t="e">
        <f>VLOOKUP(X2778,'Department Detail'!$A$2:$F$5229,5,FALSE)</f>
        <v>#N/A</v>
      </c>
    </row>
    <row r="2779" spans="2:15" x14ac:dyDescent="0.3">
      <c r="B2779" t="s">
        <v>1295</v>
      </c>
      <c r="C2779" t="s">
        <v>190</v>
      </c>
      <c r="D2779" s="193">
        <v>5951.62</v>
      </c>
      <c r="F2779" s="76">
        <f>IF(AND(LEFT($C2779,4)&lt;&gt;"8310")*OR(_xlfn.IFNA(MATCH(LEFT($B2779,8),Reference!$E:$E,0),0),(_xlfn.IFNA(MATCH(MID($B2779,5,4),Reference!$E:$E,0),0))),$D2779,)</f>
        <v>0</v>
      </c>
      <c r="G2779" s="76">
        <f t="shared" si="240"/>
        <v>0</v>
      </c>
      <c r="H2779" s="76">
        <f t="shared" si="241"/>
        <v>0</v>
      </c>
      <c r="I2779" s="194">
        <f>IF(AND(F2779=0,G2779=0,H2779=0,_xlfn.IFNA(MATCH(LEFT($B2779,8),Reference!$G:$G,0),0)),0,
IF(AND(F2779=0,G2779=0,H2779=0,_xlfn.IFNA(MATCH(LEFT($B2779,8),Reference!$H:$H,0),0)),$D2779,
IF(AND(F2779=0,G2779=0,H2779=0,_xlfn.IFNA(MATCH(LEFT($C2779,4),Reference!$H:$H,0),0)),$D2779,
IF((AND(F2779=0,G2779=0,H2779=0,(_xlfn.IFNA(MATCH(LEFT($B2779,4),Reference!$H:$H,0),0)))),$D2779,
IF(AND(F2779=0,G2779=0,H2779=0,_xlfn.IFNA(MATCH(MID($B2779,5,4),Reference!$H:$H,0),0),LEFT($C2779,4)&lt;&gt;"8865"),$D2779,0)))))</f>
        <v>0</v>
      </c>
      <c r="J2779" s="76">
        <f t="shared" si="242"/>
        <v>5951.62</v>
      </c>
      <c r="K2779" s="76">
        <f t="shared" si="243"/>
        <v>5951.62</v>
      </c>
      <c r="L2779" s="76">
        <f t="shared" si="244"/>
        <v>0</v>
      </c>
      <c r="M2779" s="14" t="str">
        <f>IFERROR(IFERROR(INDEX(Reference!$C:$C,MATCH(VALUE(LEFT(B2779,(FIND("-",B2779,1)-1))),Reference!$B:$B,0)),INDEX(Reference!$C:$C,MATCH((LEFT(B2779,(FIND("-",B2779,1)-1))),Reference!$B:$B,0))),IFERROR(IF(FIND("-",B2779),"Asset Management",""),""))</f>
        <v>Asset Management</v>
      </c>
      <c r="N2779" s="14" t="str">
        <f>_xlfn.IFNA(INDEX(Reference!$M:$N,MATCH($C2779,Reference!$M:$M,0),2),"Exclude")</f>
        <v>Nonlabor</v>
      </c>
      <c r="O2779" s="14" t="e">
        <f>VLOOKUP(X2779,'Department Detail'!$A$2:$F$5229,5,FALSE)</f>
        <v>#N/A</v>
      </c>
    </row>
    <row r="2780" spans="2:15" x14ac:dyDescent="0.3">
      <c r="B2780" t="s">
        <v>1296</v>
      </c>
      <c r="C2780" t="s">
        <v>190</v>
      </c>
      <c r="D2780" s="193">
        <v>5529.79</v>
      </c>
      <c r="F2780" s="76">
        <f>IF(AND(LEFT($C2780,4)&lt;&gt;"8310")*OR(_xlfn.IFNA(MATCH(LEFT($B2780,8),Reference!$E:$E,0),0),(_xlfn.IFNA(MATCH(MID($B2780,5,4),Reference!$E:$E,0),0))),$D2780,)</f>
        <v>0</v>
      </c>
      <c r="G2780" s="76">
        <f t="shared" si="240"/>
        <v>0</v>
      </c>
      <c r="H2780" s="76">
        <f t="shared" si="241"/>
        <v>0</v>
      </c>
      <c r="I2780" s="194">
        <f>IF(AND(F2780=0,G2780=0,H2780=0,_xlfn.IFNA(MATCH(LEFT($B2780,8),Reference!$G:$G,0),0)),0,
IF(AND(F2780=0,G2780=0,H2780=0,_xlfn.IFNA(MATCH(LEFT($B2780,8),Reference!$H:$H,0),0)),$D2780,
IF(AND(F2780=0,G2780=0,H2780=0,_xlfn.IFNA(MATCH(LEFT($C2780,4),Reference!$H:$H,0),0)),$D2780,
IF((AND(F2780=0,G2780=0,H2780=0,(_xlfn.IFNA(MATCH(LEFT($B2780,4),Reference!$H:$H,0),0)))),$D2780,
IF(AND(F2780=0,G2780=0,H2780=0,_xlfn.IFNA(MATCH(MID($B2780,5,4),Reference!$H:$H,0),0),LEFT($C2780,4)&lt;&gt;"8865"),$D2780,0)))))</f>
        <v>0</v>
      </c>
      <c r="J2780" s="76">
        <f t="shared" si="242"/>
        <v>5529.79</v>
      </c>
      <c r="K2780" s="76">
        <f t="shared" si="243"/>
        <v>5529.79</v>
      </c>
      <c r="L2780" s="76">
        <f t="shared" si="244"/>
        <v>0</v>
      </c>
      <c r="M2780" s="14" t="str">
        <f>IFERROR(IFERROR(INDEX(Reference!$C:$C,MATCH(VALUE(LEFT(B2780,(FIND("-",B2780,1)-1))),Reference!$B:$B,0)),INDEX(Reference!$C:$C,MATCH((LEFT(B2780,(FIND("-",B2780,1)-1))),Reference!$B:$B,0))),IFERROR(IF(FIND("-",B2780),"Asset Management",""),""))</f>
        <v>Asset Management</v>
      </c>
      <c r="N2780" s="14" t="str">
        <f>_xlfn.IFNA(INDEX(Reference!$M:$N,MATCH($C2780,Reference!$M:$M,0),2),"Exclude")</f>
        <v>Nonlabor</v>
      </c>
      <c r="O2780" s="14" t="e">
        <f>VLOOKUP(X2780,'Department Detail'!$A$2:$F$5229,5,FALSE)</f>
        <v>#N/A</v>
      </c>
    </row>
    <row r="2781" spans="2:15" x14ac:dyDescent="0.3">
      <c r="B2781" t="s">
        <v>1297</v>
      </c>
      <c r="C2781" t="s">
        <v>186</v>
      </c>
      <c r="D2781" s="193">
        <v>440.39</v>
      </c>
      <c r="F2781" s="76">
        <f>IF(AND(LEFT($C2781,4)&lt;&gt;"8310")*OR(_xlfn.IFNA(MATCH(LEFT($B2781,8),Reference!$E:$E,0),0),(_xlfn.IFNA(MATCH(MID($B2781,5,4),Reference!$E:$E,0),0))),$D2781,)</f>
        <v>0</v>
      </c>
      <c r="G2781" s="76">
        <f t="shared" si="240"/>
        <v>0</v>
      </c>
      <c r="H2781" s="76">
        <f t="shared" si="241"/>
        <v>0</v>
      </c>
      <c r="I2781" s="194">
        <f>IF(AND(F2781=0,G2781=0,H2781=0,_xlfn.IFNA(MATCH(LEFT($B2781,8),Reference!$G:$G,0),0)),0,
IF(AND(F2781=0,G2781=0,H2781=0,_xlfn.IFNA(MATCH(LEFT($B2781,8),Reference!$H:$H,0),0)),$D2781,
IF(AND(F2781=0,G2781=0,H2781=0,_xlfn.IFNA(MATCH(LEFT($C2781,4),Reference!$H:$H,0),0)),$D2781,
IF((AND(F2781=0,G2781=0,H2781=0,(_xlfn.IFNA(MATCH(LEFT($B2781,4),Reference!$H:$H,0),0)))),$D2781,
IF(AND(F2781=0,G2781=0,H2781=0,_xlfn.IFNA(MATCH(MID($B2781,5,4),Reference!$H:$H,0),0),LEFT($C2781,4)&lt;&gt;"8865"),$D2781,0)))))</f>
        <v>0</v>
      </c>
      <c r="J2781" s="76">
        <f t="shared" si="242"/>
        <v>440.39</v>
      </c>
      <c r="K2781" s="76">
        <f t="shared" si="243"/>
        <v>440.39</v>
      </c>
      <c r="L2781" s="76">
        <f t="shared" si="244"/>
        <v>0</v>
      </c>
      <c r="M2781" s="14" t="str">
        <f>IFERROR(IFERROR(INDEX(Reference!$C:$C,MATCH(VALUE(LEFT(B2781,(FIND("-",B2781,1)-1))),Reference!$B:$B,0)),INDEX(Reference!$C:$C,MATCH((LEFT(B2781,(FIND("-",B2781,1)-1))),Reference!$B:$B,0))),IFERROR(IF(FIND("-",B2781),"Asset Management",""),""))</f>
        <v>Asset Management</v>
      </c>
      <c r="N2781" s="14" t="str">
        <f>_xlfn.IFNA(INDEX(Reference!$M:$N,MATCH($C2781,Reference!$M:$M,0),2),"Exclude")</f>
        <v>Union Labor</v>
      </c>
      <c r="O2781" s="14" t="e">
        <f>VLOOKUP(X2781,'Department Detail'!$A$2:$F$5229,5,FALSE)</f>
        <v>#N/A</v>
      </c>
    </row>
    <row r="2782" spans="2:15" x14ac:dyDescent="0.3">
      <c r="B2782" t="s">
        <v>1297</v>
      </c>
      <c r="C2782" t="s">
        <v>191</v>
      </c>
      <c r="D2782" s="193">
        <v>119.78</v>
      </c>
      <c r="F2782" s="76">
        <f>IF(AND(LEFT($C2782,4)&lt;&gt;"8310")*OR(_xlfn.IFNA(MATCH(LEFT($B2782,8),Reference!$E:$E,0),0),(_xlfn.IFNA(MATCH(MID($B2782,5,4),Reference!$E:$E,0),0))),$D2782,)</f>
        <v>0</v>
      </c>
      <c r="G2782" s="76">
        <f t="shared" si="240"/>
        <v>0</v>
      </c>
      <c r="H2782" s="76">
        <f t="shared" si="241"/>
        <v>0</v>
      </c>
      <c r="I2782" s="194">
        <f>IF(AND(F2782=0,G2782=0,H2782=0,_xlfn.IFNA(MATCH(LEFT($B2782,8),Reference!$G:$G,0),0)),0,
IF(AND(F2782=0,G2782=0,H2782=0,_xlfn.IFNA(MATCH(LEFT($B2782,8),Reference!$H:$H,0),0)),$D2782,
IF(AND(F2782=0,G2782=0,H2782=0,_xlfn.IFNA(MATCH(LEFT($C2782,4),Reference!$H:$H,0),0)),$D2782,
IF((AND(F2782=0,G2782=0,H2782=0,(_xlfn.IFNA(MATCH(LEFT($B2782,4),Reference!$H:$H,0),0)))),$D2782,
IF(AND(F2782=0,G2782=0,H2782=0,_xlfn.IFNA(MATCH(MID($B2782,5,4),Reference!$H:$H,0),0),LEFT($C2782,4)&lt;&gt;"8865"),$D2782,0)))))</f>
        <v>0</v>
      </c>
      <c r="J2782" s="76">
        <f t="shared" si="242"/>
        <v>119.78</v>
      </c>
      <c r="K2782" s="76">
        <f t="shared" si="243"/>
        <v>119.78</v>
      </c>
      <c r="L2782" s="76">
        <f t="shared" si="244"/>
        <v>0</v>
      </c>
      <c r="M2782" s="14" t="str">
        <f>IFERROR(IFERROR(INDEX(Reference!$C:$C,MATCH(VALUE(LEFT(B2782,(FIND("-",B2782,1)-1))),Reference!$B:$B,0)),INDEX(Reference!$C:$C,MATCH((LEFT(B2782,(FIND("-",B2782,1)-1))),Reference!$B:$B,0))),IFERROR(IF(FIND("-",B2782),"Asset Management",""),""))</f>
        <v>Asset Management</v>
      </c>
      <c r="N2782" s="14" t="str">
        <f>_xlfn.IFNA(INDEX(Reference!$M:$N,MATCH($C2782,Reference!$M:$M,0),2),"Exclude")</f>
        <v>Union Labor</v>
      </c>
      <c r="O2782" s="14" t="e">
        <f>VLOOKUP(X2782,'Department Detail'!$A$2:$F$5229,5,FALSE)</f>
        <v>#N/A</v>
      </c>
    </row>
    <row r="2783" spans="2:15" x14ac:dyDescent="0.3">
      <c r="B2783" t="s">
        <v>1298</v>
      </c>
      <c r="C2783" t="s">
        <v>185</v>
      </c>
      <c r="D2783" s="193">
        <v>2047.3899999999999</v>
      </c>
      <c r="F2783" s="76">
        <f>IF(AND(LEFT($C2783,4)&lt;&gt;"8310")*OR(_xlfn.IFNA(MATCH(LEFT($B2783,8),Reference!$E:$E,0),0),(_xlfn.IFNA(MATCH(MID($B2783,5,4),Reference!$E:$E,0),0))),$D2783,)</f>
        <v>0</v>
      </c>
      <c r="G2783" s="76">
        <f t="shared" si="240"/>
        <v>0</v>
      </c>
      <c r="H2783" s="76">
        <f t="shared" si="241"/>
        <v>0</v>
      </c>
      <c r="I2783" s="194">
        <f>IF(AND(F2783=0,G2783=0,H2783=0,_xlfn.IFNA(MATCH(LEFT($B2783,8),Reference!$G:$G,0),0)),0,
IF(AND(F2783=0,G2783=0,H2783=0,_xlfn.IFNA(MATCH(LEFT($B2783,8),Reference!$H:$H,0),0)),$D2783,
IF(AND(F2783=0,G2783=0,H2783=0,_xlfn.IFNA(MATCH(LEFT($C2783,4),Reference!$H:$H,0),0)),$D2783,
IF((AND(F2783=0,G2783=0,H2783=0,(_xlfn.IFNA(MATCH(LEFT($B2783,4),Reference!$H:$H,0),0)))),$D2783,
IF(AND(F2783=0,G2783=0,H2783=0,_xlfn.IFNA(MATCH(MID($B2783,5,4),Reference!$H:$H,0),0),LEFT($C2783,4)&lt;&gt;"8865"),$D2783,0)))))</f>
        <v>0</v>
      </c>
      <c r="J2783" s="76">
        <f t="shared" si="242"/>
        <v>2047.3899999999999</v>
      </c>
      <c r="K2783" s="76">
        <f t="shared" si="243"/>
        <v>2047.3899999999999</v>
      </c>
      <c r="L2783" s="76">
        <f t="shared" si="244"/>
        <v>0</v>
      </c>
      <c r="M2783" s="14" t="str">
        <f>IFERROR(IFERROR(INDEX(Reference!$C:$C,MATCH(VALUE(LEFT(B2783,(FIND("-",B2783,1)-1))),Reference!$B:$B,0)),INDEX(Reference!$C:$C,MATCH((LEFT(B2783,(FIND("-",B2783,1)-1))),Reference!$B:$B,0))),IFERROR(IF(FIND("-",B2783),"Asset Management",""),""))</f>
        <v>Asset Management</v>
      </c>
      <c r="N2783" s="14" t="str">
        <f>_xlfn.IFNA(INDEX(Reference!$M:$N,MATCH($C2783,Reference!$M:$M,0),2),"Exclude")</f>
        <v>NonUnion Labor</v>
      </c>
      <c r="O2783" s="14" t="e">
        <f>VLOOKUP(X2783,'Department Detail'!$A$2:$F$5229,5,FALSE)</f>
        <v>#N/A</v>
      </c>
    </row>
    <row r="2784" spans="2:15" x14ac:dyDescent="0.3">
      <c r="B2784" t="s">
        <v>1298</v>
      </c>
      <c r="C2784" t="s">
        <v>188</v>
      </c>
      <c r="D2784" s="193">
        <v>122.84</v>
      </c>
      <c r="F2784" s="76">
        <f>IF(AND(LEFT($C2784,4)&lt;&gt;"8310")*OR(_xlfn.IFNA(MATCH(LEFT($B2784,8),Reference!$E:$E,0),0),(_xlfn.IFNA(MATCH(MID($B2784,5,4),Reference!$E:$E,0),0))),$D2784,)</f>
        <v>0</v>
      </c>
      <c r="G2784" s="76">
        <f t="shared" si="240"/>
        <v>0</v>
      </c>
      <c r="H2784" s="76">
        <f t="shared" si="241"/>
        <v>0</v>
      </c>
      <c r="I2784" s="194">
        <f>IF(AND(F2784=0,G2784=0,H2784=0,_xlfn.IFNA(MATCH(LEFT($B2784,8),Reference!$G:$G,0),0)),0,
IF(AND(F2784=0,G2784=0,H2784=0,_xlfn.IFNA(MATCH(LEFT($B2784,8),Reference!$H:$H,0),0)),$D2784,
IF(AND(F2784=0,G2784=0,H2784=0,_xlfn.IFNA(MATCH(LEFT($C2784,4),Reference!$H:$H,0),0)),$D2784,
IF((AND(F2784=0,G2784=0,H2784=0,(_xlfn.IFNA(MATCH(LEFT($B2784,4),Reference!$H:$H,0),0)))),$D2784,
IF(AND(F2784=0,G2784=0,H2784=0,_xlfn.IFNA(MATCH(MID($B2784,5,4),Reference!$H:$H,0),0),LEFT($C2784,4)&lt;&gt;"8865"),$D2784,0)))))</f>
        <v>0</v>
      </c>
      <c r="J2784" s="76">
        <f t="shared" si="242"/>
        <v>122.84</v>
      </c>
      <c r="K2784" s="76">
        <f t="shared" si="243"/>
        <v>122.84</v>
      </c>
      <c r="L2784" s="76">
        <f t="shared" si="244"/>
        <v>0</v>
      </c>
      <c r="M2784" s="14" t="str">
        <f>IFERROR(IFERROR(INDEX(Reference!$C:$C,MATCH(VALUE(LEFT(B2784,(FIND("-",B2784,1)-1))),Reference!$B:$B,0)),INDEX(Reference!$C:$C,MATCH((LEFT(B2784,(FIND("-",B2784,1)-1))),Reference!$B:$B,0))),IFERROR(IF(FIND("-",B2784),"Asset Management",""),""))</f>
        <v>Asset Management</v>
      </c>
      <c r="N2784" s="14" t="str">
        <f>_xlfn.IFNA(INDEX(Reference!$M:$N,MATCH($C2784,Reference!$M:$M,0),2),"Exclude")</f>
        <v>NonUnion Labor</v>
      </c>
      <c r="O2784" s="14" t="e">
        <f>VLOOKUP(X2784,'Department Detail'!$A$2:$F$5229,5,FALSE)</f>
        <v>#N/A</v>
      </c>
    </row>
    <row r="2785" spans="2:15" x14ac:dyDescent="0.3">
      <c r="B2785" t="s">
        <v>1299</v>
      </c>
      <c r="C2785" t="s">
        <v>186</v>
      </c>
      <c r="D2785" s="193">
        <v>128.94</v>
      </c>
      <c r="F2785" s="76">
        <f>IF(AND(LEFT($C2785,4)&lt;&gt;"8310")*OR(_xlfn.IFNA(MATCH(LEFT($B2785,8),Reference!$E:$E,0),0),(_xlfn.IFNA(MATCH(MID($B2785,5,4),Reference!$E:$E,0),0))),$D2785,)</f>
        <v>0</v>
      </c>
      <c r="G2785" s="76">
        <f t="shared" si="240"/>
        <v>0</v>
      </c>
      <c r="H2785" s="76">
        <f t="shared" si="241"/>
        <v>0</v>
      </c>
      <c r="I2785" s="194">
        <f>IF(AND(F2785=0,G2785=0,H2785=0,_xlfn.IFNA(MATCH(LEFT($B2785,8),Reference!$G:$G,0),0)),0,
IF(AND(F2785=0,G2785=0,H2785=0,_xlfn.IFNA(MATCH(LEFT($B2785,8),Reference!$H:$H,0),0)),$D2785,
IF(AND(F2785=0,G2785=0,H2785=0,_xlfn.IFNA(MATCH(LEFT($C2785,4),Reference!$H:$H,0),0)),$D2785,
IF((AND(F2785=0,G2785=0,H2785=0,(_xlfn.IFNA(MATCH(LEFT($B2785,4),Reference!$H:$H,0),0)))),$D2785,
IF(AND(F2785=0,G2785=0,H2785=0,_xlfn.IFNA(MATCH(MID($B2785,5,4),Reference!$H:$H,0),0),LEFT($C2785,4)&lt;&gt;"8865"),$D2785,0)))))</f>
        <v>0</v>
      </c>
      <c r="J2785" s="76">
        <f t="shared" si="242"/>
        <v>128.94</v>
      </c>
      <c r="K2785" s="76">
        <f t="shared" si="243"/>
        <v>128.94</v>
      </c>
      <c r="L2785" s="76">
        <f t="shared" si="244"/>
        <v>0</v>
      </c>
      <c r="M2785" s="14" t="str">
        <f>IFERROR(IFERROR(INDEX(Reference!$C:$C,MATCH(VALUE(LEFT(B2785,(FIND("-",B2785,1)-1))),Reference!$B:$B,0)),INDEX(Reference!$C:$C,MATCH((LEFT(B2785,(FIND("-",B2785,1)-1))),Reference!$B:$B,0))),IFERROR(IF(FIND("-",B2785),"Asset Management",""),""))</f>
        <v>Asset Management</v>
      </c>
      <c r="N2785" s="14" t="str">
        <f>_xlfn.IFNA(INDEX(Reference!$M:$N,MATCH($C2785,Reference!$M:$M,0),2),"Exclude")</f>
        <v>Union Labor</v>
      </c>
      <c r="O2785" s="14" t="e">
        <f>VLOOKUP(X2785,'Department Detail'!$A$2:$F$5229,5,FALSE)</f>
        <v>#N/A</v>
      </c>
    </row>
    <row r="2786" spans="2:15" x14ac:dyDescent="0.3">
      <c r="B2786" t="s">
        <v>1299</v>
      </c>
      <c r="C2786" t="s">
        <v>191</v>
      </c>
      <c r="D2786" s="193">
        <v>6.67</v>
      </c>
      <c r="F2786" s="76">
        <f>IF(AND(LEFT($C2786,4)&lt;&gt;"8310")*OR(_xlfn.IFNA(MATCH(LEFT($B2786,8),Reference!$E:$E,0),0),(_xlfn.IFNA(MATCH(MID($B2786,5,4),Reference!$E:$E,0),0))),$D2786,)</f>
        <v>0</v>
      </c>
      <c r="G2786" s="76">
        <f t="shared" si="240"/>
        <v>0</v>
      </c>
      <c r="H2786" s="76">
        <f t="shared" si="241"/>
        <v>0</v>
      </c>
      <c r="I2786" s="194">
        <f>IF(AND(F2786=0,G2786=0,H2786=0,_xlfn.IFNA(MATCH(LEFT($B2786,8),Reference!$G:$G,0),0)),0,
IF(AND(F2786=0,G2786=0,H2786=0,_xlfn.IFNA(MATCH(LEFT($B2786,8),Reference!$H:$H,0),0)),$D2786,
IF(AND(F2786=0,G2786=0,H2786=0,_xlfn.IFNA(MATCH(LEFT($C2786,4),Reference!$H:$H,0),0)),$D2786,
IF((AND(F2786=0,G2786=0,H2786=0,(_xlfn.IFNA(MATCH(LEFT($B2786,4),Reference!$H:$H,0),0)))),$D2786,
IF(AND(F2786=0,G2786=0,H2786=0,_xlfn.IFNA(MATCH(MID($B2786,5,4),Reference!$H:$H,0),0),LEFT($C2786,4)&lt;&gt;"8865"),$D2786,0)))))</f>
        <v>0</v>
      </c>
      <c r="J2786" s="76">
        <f t="shared" si="242"/>
        <v>6.67</v>
      </c>
      <c r="K2786" s="76">
        <f t="shared" si="243"/>
        <v>6.67</v>
      </c>
      <c r="L2786" s="76">
        <f t="shared" si="244"/>
        <v>0</v>
      </c>
      <c r="M2786" s="14" t="str">
        <f>IFERROR(IFERROR(INDEX(Reference!$C:$C,MATCH(VALUE(LEFT(B2786,(FIND("-",B2786,1)-1))),Reference!$B:$B,0)),INDEX(Reference!$C:$C,MATCH((LEFT(B2786,(FIND("-",B2786,1)-1))),Reference!$B:$B,0))),IFERROR(IF(FIND("-",B2786),"Asset Management",""),""))</f>
        <v>Asset Management</v>
      </c>
      <c r="N2786" s="14" t="str">
        <f>_xlfn.IFNA(INDEX(Reference!$M:$N,MATCH($C2786,Reference!$M:$M,0),2),"Exclude")</f>
        <v>Union Labor</v>
      </c>
      <c r="O2786" s="14" t="e">
        <f>VLOOKUP(X2786,'Department Detail'!$A$2:$F$5229,5,FALSE)</f>
        <v>#N/A</v>
      </c>
    </row>
    <row r="2787" spans="2:15" x14ac:dyDescent="0.3">
      <c r="B2787" t="s">
        <v>1300</v>
      </c>
      <c r="C2787" t="s">
        <v>186</v>
      </c>
      <c r="D2787" s="193">
        <v>522.24</v>
      </c>
      <c r="F2787" s="76">
        <f>IF(AND(LEFT($C2787,4)&lt;&gt;"8310")*OR(_xlfn.IFNA(MATCH(LEFT($B2787,8),Reference!$E:$E,0),0),(_xlfn.IFNA(MATCH(MID($B2787,5,4),Reference!$E:$E,0),0))),$D2787,)</f>
        <v>0</v>
      </c>
      <c r="G2787" s="76">
        <f t="shared" si="240"/>
        <v>0</v>
      </c>
      <c r="H2787" s="76">
        <f t="shared" si="241"/>
        <v>0</v>
      </c>
      <c r="I2787" s="194">
        <f>IF(AND(F2787=0,G2787=0,H2787=0,_xlfn.IFNA(MATCH(LEFT($B2787,8),Reference!$G:$G,0),0)),0,
IF(AND(F2787=0,G2787=0,H2787=0,_xlfn.IFNA(MATCH(LEFT($B2787,8),Reference!$H:$H,0),0)),$D2787,
IF(AND(F2787=0,G2787=0,H2787=0,_xlfn.IFNA(MATCH(LEFT($C2787,4),Reference!$H:$H,0),0)),$D2787,
IF((AND(F2787=0,G2787=0,H2787=0,(_xlfn.IFNA(MATCH(LEFT($B2787,4),Reference!$H:$H,0),0)))),$D2787,
IF(AND(F2787=0,G2787=0,H2787=0,_xlfn.IFNA(MATCH(MID($B2787,5,4),Reference!$H:$H,0),0),LEFT($C2787,4)&lt;&gt;"8865"),$D2787,0)))))</f>
        <v>0</v>
      </c>
      <c r="J2787" s="76">
        <f t="shared" si="242"/>
        <v>522.24</v>
      </c>
      <c r="K2787" s="76">
        <f t="shared" si="243"/>
        <v>522.24</v>
      </c>
      <c r="L2787" s="76">
        <f t="shared" si="244"/>
        <v>0</v>
      </c>
      <c r="M2787" s="14" t="str">
        <f>IFERROR(IFERROR(INDEX(Reference!$C:$C,MATCH(VALUE(LEFT(B2787,(FIND("-",B2787,1)-1))),Reference!$B:$B,0)),INDEX(Reference!$C:$C,MATCH((LEFT(B2787,(FIND("-",B2787,1)-1))),Reference!$B:$B,0))),IFERROR(IF(FIND("-",B2787),"Asset Management",""),""))</f>
        <v>Asset Management</v>
      </c>
      <c r="N2787" s="14" t="str">
        <f>_xlfn.IFNA(INDEX(Reference!$M:$N,MATCH($C2787,Reference!$M:$M,0),2),"Exclude")</f>
        <v>Union Labor</v>
      </c>
      <c r="O2787" s="14" t="e">
        <f>VLOOKUP(X2787,'Department Detail'!$A$2:$F$5229,5,FALSE)</f>
        <v>#N/A</v>
      </c>
    </row>
    <row r="2788" spans="2:15" x14ac:dyDescent="0.3">
      <c r="B2788" t="s">
        <v>1300</v>
      </c>
      <c r="C2788" t="s">
        <v>191</v>
      </c>
      <c r="D2788" s="193">
        <v>97.92</v>
      </c>
      <c r="F2788" s="76">
        <f>IF(AND(LEFT($C2788,4)&lt;&gt;"8310")*OR(_xlfn.IFNA(MATCH(LEFT($B2788,8),Reference!$E:$E,0),0),(_xlfn.IFNA(MATCH(MID($B2788,5,4),Reference!$E:$E,0),0))),$D2788,)</f>
        <v>0</v>
      </c>
      <c r="G2788" s="76">
        <f t="shared" si="240"/>
        <v>0</v>
      </c>
      <c r="H2788" s="76">
        <f t="shared" si="241"/>
        <v>0</v>
      </c>
      <c r="I2788" s="194">
        <f>IF(AND(F2788=0,G2788=0,H2788=0,_xlfn.IFNA(MATCH(LEFT($B2788,8),Reference!$G:$G,0),0)),0,
IF(AND(F2788=0,G2788=0,H2788=0,_xlfn.IFNA(MATCH(LEFT($B2788,8),Reference!$H:$H,0),0)),$D2788,
IF(AND(F2788=0,G2788=0,H2788=0,_xlfn.IFNA(MATCH(LEFT($C2788,4),Reference!$H:$H,0),0)),$D2788,
IF((AND(F2788=0,G2788=0,H2788=0,(_xlfn.IFNA(MATCH(LEFT($B2788,4),Reference!$H:$H,0),0)))),$D2788,
IF(AND(F2788=0,G2788=0,H2788=0,_xlfn.IFNA(MATCH(MID($B2788,5,4),Reference!$H:$H,0),0),LEFT($C2788,4)&lt;&gt;"8865"),$D2788,0)))))</f>
        <v>0</v>
      </c>
      <c r="J2788" s="76">
        <f t="shared" si="242"/>
        <v>97.92</v>
      </c>
      <c r="K2788" s="76">
        <f t="shared" si="243"/>
        <v>97.92</v>
      </c>
      <c r="L2788" s="76">
        <f t="shared" si="244"/>
        <v>0</v>
      </c>
      <c r="M2788" s="14" t="str">
        <f>IFERROR(IFERROR(INDEX(Reference!$C:$C,MATCH(VALUE(LEFT(B2788,(FIND("-",B2788,1)-1))),Reference!$B:$B,0)),INDEX(Reference!$C:$C,MATCH((LEFT(B2788,(FIND("-",B2788,1)-1))),Reference!$B:$B,0))),IFERROR(IF(FIND("-",B2788),"Asset Management",""),""))</f>
        <v>Asset Management</v>
      </c>
      <c r="N2788" s="14" t="str">
        <f>_xlfn.IFNA(INDEX(Reference!$M:$N,MATCH($C2788,Reference!$M:$M,0),2),"Exclude")</f>
        <v>Union Labor</v>
      </c>
      <c r="O2788" s="14" t="e">
        <f>VLOOKUP(X2788,'Department Detail'!$A$2:$F$5229,5,FALSE)</f>
        <v>#N/A</v>
      </c>
    </row>
    <row r="2789" spans="2:15" x14ac:dyDescent="0.3">
      <c r="B2789" t="s">
        <v>1301</v>
      </c>
      <c r="C2789" t="s">
        <v>186</v>
      </c>
      <c r="D2789" s="193">
        <v>405.05</v>
      </c>
      <c r="F2789" s="76">
        <f>IF(AND(LEFT($C2789,4)&lt;&gt;"8310")*OR(_xlfn.IFNA(MATCH(LEFT($B2789,8),Reference!$E:$E,0),0),(_xlfn.IFNA(MATCH(MID($B2789,5,4),Reference!$E:$E,0),0))),$D2789,)</f>
        <v>0</v>
      </c>
      <c r="G2789" s="76">
        <f t="shared" si="240"/>
        <v>0</v>
      </c>
      <c r="H2789" s="76">
        <f t="shared" si="241"/>
        <v>0</v>
      </c>
      <c r="I2789" s="194">
        <f>IF(AND(F2789=0,G2789=0,H2789=0,_xlfn.IFNA(MATCH(LEFT($B2789,8),Reference!$G:$G,0),0)),0,
IF(AND(F2789=0,G2789=0,H2789=0,_xlfn.IFNA(MATCH(LEFT($B2789,8),Reference!$H:$H,0),0)),$D2789,
IF(AND(F2789=0,G2789=0,H2789=0,_xlfn.IFNA(MATCH(LEFT($C2789,4),Reference!$H:$H,0),0)),$D2789,
IF((AND(F2789=0,G2789=0,H2789=0,(_xlfn.IFNA(MATCH(LEFT($B2789,4),Reference!$H:$H,0),0)))),$D2789,
IF(AND(F2789=0,G2789=0,H2789=0,_xlfn.IFNA(MATCH(MID($B2789,5,4),Reference!$H:$H,0),0),LEFT($C2789,4)&lt;&gt;"8865"),$D2789,0)))))</f>
        <v>0</v>
      </c>
      <c r="J2789" s="76">
        <f t="shared" si="242"/>
        <v>405.05</v>
      </c>
      <c r="K2789" s="76">
        <f t="shared" si="243"/>
        <v>405.05</v>
      </c>
      <c r="L2789" s="76">
        <f t="shared" si="244"/>
        <v>0</v>
      </c>
      <c r="M2789" s="14" t="str">
        <f>IFERROR(IFERROR(INDEX(Reference!$C:$C,MATCH(VALUE(LEFT(B2789,(FIND("-",B2789,1)-1))),Reference!$B:$B,0)),INDEX(Reference!$C:$C,MATCH((LEFT(B2789,(FIND("-",B2789,1)-1))),Reference!$B:$B,0))),IFERROR(IF(FIND("-",B2789),"Asset Management",""),""))</f>
        <v>Asset Management</v>
      </c>
      <c r="N2789" s="14" t="str">
        <f>_xlfn.IFNA(INDEX(Reference!$M:$N,MATCH($C2789,Reference!$M:$M,0),2),"Exclude")</f>
        <v>Union Labor</v>
      </c>
      <c r="O2789" s="14" t="e">
        <f>VLOOKUP(X2789,'Department Detail'!$A$2:$F$5229,5,FALSE)</f>
        <v>#N/A</v>
      </c>
    </row>
    <row r="2790" spans="2:15" x14ac:dyDescent="0.3">
      <c r="B2790" t="s">
        <v>1302</v>
      </c>
      <c r="C2790" t="s">
        <v>186</v>
      </c>
      <c r="D2790" s="193">
        <v>7.84</v>
      </c>
      <c r="F2790" s="76">
        <f>IF(AND(LEFT($C2790,4)&lt;&gt;"8310")*OR(_xlfn.IFNA(MATCH(LEFT($B2790,8),Reference!$E:$E,0),0),(_xlfn.IFNA(MATCH(MID($B2790,5,4),Reference!$E:$E,0),0))),$D2790,)</f>
        <v>0</v>
      </c>
      <c r="G2790" s="76">
        <f t="shared" si="240"/>
        <v>0</v>
      </c>
      <c r="H2790" s="76">
        <f t="shared" si="241"/>
        <v>0</v>
      </c>
      <c r="I2790" s="194">
        <f>IF(AND(F2790=0,G2790=0,H2790=0,_xlfn.IFNA(MATCH(LEFT($B2790,8),Reference!$G:$G,0),0)),0,
IF(AND(F2790=0,G2790=0,H2790=0,_xlfn.IFNA(MATCH(LEFT($B2790,8),Reference!$H:$H,0),0)),$D2790,
IF(AND(F2790=0,G2790=0,H2790=0,_xlfn.IFNA(MATCH(LEFT($C2790,4),Reference!$H:$H,0),0)),$D2790,
IF((AND(F2790=0,G2790=0,H2790=0,(_xlfn.IFNA(MATCH(LEFT($B2790,4),Reference!$H:$H,0),0)))),$D2790,
IF(AND(F2790=0,G2790=0,H2790=0,_xlfn.IFNA(MATCH(MID($B2790,5,4),Reference!$H:$H,0),0),LEFT($C2790,4)&lt;&gt;"8865"),$D2790,0)))))</f>
        <v>0</v>
      </c>
      <c r="J2790" s="76">
        <f t="shared" si="242"/>
        <v>7.84</v>
      </c>
      <c r="K2790" s="76">
        <f t="shared" si="243"/>
        <v>7.84</v>
      </c>
      <c r="L2790" s="76">
        <f t="shared" si="244"/>
        <v>0</v>
      </c>
      <c r="M2790" s="14" t="str">
        <f>IFERROR(IFERROR(INDEX(Reference!$C:$C,MATCH(VALUE(LEFT(B2790,(FIND("-",B2790,1)-1))),Reference!$B:$B,0)),INDEX(Reference!$C:$C,MATCH((LEFT(B2790,(FIND("-",B2790,1)-1))),Reference!$B:$B,0))),IFERROR(IF(FIND("-",B2790),"Asset Management",""),""))</f>
        <v>Asset Management</v>
      </c>
      <c r="N2790" s="14" t="str">
        <f>_xlfn.IFNA(INDEX(Reference!$M:$N,MATCH($C2790,Reference!$M:$M,0),2),"Exclude")</f>
        <v>Union Labor</v>
      </c>
      <c r="O2790" s="14" t="e">
        <f>VLOOKUP(X2790,'Department Detail'!$A$2:$F$5229,5,FALSE)</f>
        <v>#N/A</v>
      </c>
    </row>
    <row r="2791" spans="2:15" x14ac:dyDescent="0.3">
      <c r="B2791" t="s">
        <v>1303</v>
      </c>
      <c r="C2791" t="s">
        <v>186</v>
      </c>
      <c r="D2791" s="193">
        <v>129.83000000000001</v>
      </c>
      <c r="F2791" s="76">
        <f>IF(AND(LEFT($C2791,4)&lt;&gt;"8310")*OR(_xlfn.IFNA(MATCH(LEFT($B2791,8),Reference!$E:$E,0),0),(_xlfn.IFNA(MATCH(MID($B2791,5,4),Reference!$E:$E,0),0))),$D2791,)</f>
        <v>0</v>
      </c>
      <c r="G2791" s="76">
        <f t="shared" ref="G2791:G2854" si="245">IF(AND(ISNUMBER(SEARCH("5024*",B2791)),(F2791=0)),D2791,)</f>
        <v>0</v>
      </c>
      <c r="H2791" s="76">
        <f t="shared" ref="H2791:H2854" si="246">IF(AND(ISNUMBER(SEARCH("5025*",B2791)),(F2791=0)),D2791,)</f>
        <v>0</v>
      </c>
      <c r="I2791" s="194">
        <f>IF(AND(F2791=0,G2791=0,H2791=0,_xlfn.IFNA(MATCH(LEFT($B2791,8),Reference!$G:$G,0),0)),0,
IF(AND(F2791=0,G2791=0,H2791=0,_xlfn.IFNA(MATCH(LEFT($B2791,8),Reference!$H:$H,0),0)),$D2791,
IF(AND(F2791=0,G2791=0,H2791=0,_xlfn.IFNA(MATCH(LEFT($C2791,4),Reference!$H:$H,0),0)),$D2791,
IF((AND(F2791=0,G2791=0,H2791=0,(_xlfn.IFNA(MATCH(LEFT($B2791,4),Reference!$H:$H,0),0)))),$D2791,
IF(AND(F2791=0,G2791=0,H2791=0,_xlfn.IFNA(MATCH(MID($B2791,5,4),Reference!$H:$H,0),0),LEFT($C2791,4)&lt;&gt;"8865"),$D2791,0)))))</f>
        <v>0</v>
      </c>
      <c r="J2791" s="76">
        <f t="shared" ref="J2791:J2854" si="247">IF(AND(F2791=0,G2791=0,H2791=0,I2791=0),D2791,)</f>
        <v>129.83000000000001</v>
      </c>
      <c r="K2791" s="76">
        <f t="shared" ref="K2791:K2854" si="248">SUM(F2791:J2791)</f>
        <v>129.83000000000001</v>
      </c>
      <c r="L2791" s="76">
        <f t="shared" ref="L2791:L2854" si="249">K2791-D2791</f>
        <v>0</v>
      </c>
      <c r="M2791" s="14" t="str">
        <f>IFERROR(IFERROR(INDEX(Reference!$C:$C,MATCH(VALUE(LEFT(B2791,(FIND("-",B2791,1)-1))),Reference!$B:$B,0)),INDEX(Reference!$C:$C,MATCH((LEFT(B2791,(FIND("-",B2791,1)-1))),Reference!$B:$B,0))),IFERROR(IF(FIND("-",B2791),"Asset Management",""),""))</f>
        <v>Asset Management</v>
      </c>
      <c r="N2791" s="14" t="str">
        <f>_xlfn.IFNA(INDEX(Reference!$M:$N,MATCH($C2791,Reference!$M:$M,0),2),"Exclude")</f>
        <v>Union Labor</v>
      </c>
      <c r="O2791" s="14" t="e">
        <f>VLOOKUP(X2791,'Department Detail'!$A$2:$F$5229,5,FALSE)</f>
        <v>#N/A</v>
      </c>
    </row>
    <row r="2792" spans="2:15" x14ac:dyDescent="0.3">
      <c r="B2792" t="s">
        <v>1303</v>
      </c>
      <c r="C2792" t="s">
        <v>191</v>
      </c>
      <c r="D2792" s="193">
        <v>5.74</v>
      </c>
      <c r="F2792" s="76">
        <f>IF(AND(LEFT($C2792,4)&lt;&gt;"8310")*OR(_xlfn.IFNA(MATCH(LEFT($B2792,8),Reference!$E:$E,0),0),(_xlfn.IFNA(MATCH(MID($B2792,5,4),Reference!$E:$E,0),0))),$D2792,)</f>
        <v>0</v>
      </c>
      <c r="G2792" s="76">
        <f t="shared" si="245"/>
        <v>0</v>
      </c>
      <c r="H2792" s="76">
        <f t="shared" si="246"/>
        <v>0</v>
      </c>
      <c r="I2792" s="194">
        <f>IF(AND(F2792=0,G2792=0,H2792=0,_xlfn.IFNA(MATCH(LEFT($B2792,8),Reference!$G:$G,0),0)),0,
IF(AND(F2792=0,G2792=0,H2792=0,_xlfn.IFNA(MATCH(LEFT($B2792,8),Reference!$H:$H,0),0)),$D2792,
IF(AND(F2792=0,G2792=0,H2792=0,_xlfn.IFNA(MATCH(LEFT($C2792,4),Reference!$H:$H,0),0)),$D2792,
IF((AND(F2792=0,G2792=0,H2792=0,(_xlfn.IFNA(MATCH(LEFT($B2792,4),Reference!$H:$H,0),0)))),$D2792,
IF(AND(F2792=0,G2792=0,H2792=0,_xlfn.IFNA(MATCH(MID($B2792,5,4),Reference!$H:$H,0),0),LEFT($C2792,4)&lt;&gt;"8865"),$D2792,0)))))</f>
        <v>0</v>
      </c>
      <c r="J2792" s="76">
        <f t="shared" si="247"/>
        <v>5.74</v>
      </c>
      <c r="K2792" s="76">
        <f t="shared" si="248"/>
        <v>5.74</v>
      </c>
      <c r="L2792" s="76">
        <f t="shared" si="249"/>
        <v>0</v>
      </c>
      <c r="M2792" s="14" t="str">
        <f>IFERROR(IFERROR(INDEX(Reference!$C:$C,MATCH(VALUE(LEFT(B2792,(FIND("-",B2792,1)-1))),Reference!$B:$B,0)),INDEX(Reference!$C:$C,MATCH((LEFT(B2792,(FIND("-",B2792,1)-1))),Reference!$B:$B,0))),IFERROR(IF(FIND("-",B2792),"Asset Management",""),""))</f>
        <v>Asset Management</v>
      </c>
      <c r="N2792" s="14" t="str">
        <f>_xlfn.IFNA(INDEX(Reference!$M:$N,MATCH($C2792,Reference!$M:$M,0),2),"Exclude")</f>
        <v>Union Labor</v>
      </c>
      <c r="O2792" s="14" t="e">
        <f>VLOOKUP(X2792,'Department Detail'!$A$2:$F$5229,5,FALSE)</f>
        <v>#N/A</v>
      </c>
    </row>
    <row r="2793" spans="2:15" x14ac:dyDescent="0.3">
      <c r="B2793" t="s">
        <v>1304</v>
      </c>
      <c r="C2793" t="s">
        <v>179</v>
      </c>
      <c r="D2793" s="193">
        <v>-14.49</v>
      </c>
      <c r="F2793" s="76">
        <f>IF(AND(LEFT($C2793,4)&lt;&gt;"8310")*OR(_xlfn.IFNA(MATCH(LEFT($B2793,8),Reference!$E:$E,0),0),(_xlfn.IFNA(MATCH(MID($B2793,5,4),Reference!$E:$E,0),0))),$D2793,)</f>
        <v>0</v>
      </c>
      <c r="G2793" s="76">
        <f t="shared" si="245"/>
        <v>0</v>
      </c>
      <c r="H2793" s="76">
        <f t="shared" si="246"/>
        <v>0</v>
      </c>
      <c r="I2793" s="194">
        <f>IF(AND(F2793=0,G2793=0,H2793=0,_xlfn.IFNA(MATCH(LEFT($B2793,8),Reference!$G:$G,0),0)),0,
IF(AND(F2793=0,G2793=0,H2793=0,_xlfn.IFNA(MATCH(LEFT($B2793,8),Reference!$H:$H,0),0)),$D2793,
IF(AND(F2793=0,G2793=0,H2793=0,_xlfn.IFNA(MATCH(LEFT($C2793,4),Reference!$H:$H,0),0)),$D2793,
IF((AND(F2793=0,G2793=0,H2793=0,(_xlfn.IFNA(MATCH(LEFT($B2793,4),Reference!$H:$H,0),0)))),$D2793,
IF(AND(F2793=0,G2793=0,H2793=0,_xlfn.IFNA(MATCH(MID($B2793,5,4),Reference!$H:$H,0),0),LEFT($C2793,4)&lt;&gt;"8865"),$D2793,0)))))</f>
        <v>0</v>
      </c>
      <c r="J2793" s="76">
        <f t="shared" si="247"/>
        <v>-14.49</v>
      </c>
      <c r="K2793" s="76">
        <f t="shared" si="248"/>
        <v>-14.49</v>
      </c>
      <c r="L2793" s="76">
        <f t="shared" si="249"/>
        <v>0</v>
      </c>
      <c r="M2793" s="14" t="str">
        <f>IFERROR(IFERROR(INDEX(Reference!$C:$C,MATCH(VALUE(LEFT(B2793,(FIND("-",B2793,1)-1))),Reference!$B:$B,0)),INDEX(Reference!$C:$C,MATCH((LEFT(B2793,(FIND("-",B2793,1)-1))),Reference!$B:$B,0))),IFERROR(IF(FIND("-",B2793),"Asset Management",""),""))</f>
        <v>Asset Management</v>
      </c>
      <c r="N2793" s="14" t="str">
        <f>_xlfn.IFNA(INDEX(Reference!$M:$N,MATCH($C2793,Reference!$M:$M,0),2),"Exclude")</f>
        <v>Exclude</v>
      </c>
      <c r="O2793" s="14" t="e">
        <f>VLOOKUP(X2793,'Department Detail'!$A$2:$F$5229,5,FALSE)</f>
        <v>#N/A</v>
      </c>
    </row>
    <row r="2794" spans="2:15" x14ac:dyDescent="0.3">
      <c r="B2794" t="s">
        <v>1305</v>
      </c>
      <c r="C2794" t="s">
        <v>186</v>
      </c>
      <c r="D2794" s="193">
        <v>528.14</v>
      </c>
      <c r="F2794" s="76">
        <f>IF(AND(LEFT($C2794,4)&lt;&gt;"8310")*OR(_xlfn.IFNA(MATCH(LEFT($B2794,8),Reference!$E:$E,0),0),(_xlfn.IFNA(MATCH(MID($B2794,5,4),Reference!$E:$E,0),0))),$D2794,)</f>
        <v>0</v>
      </c>
      <c r="G2794" s="76">
        <f t="shared" si="245"/>
        <v>0</v>
      </c>
      <c r="H2794" s="76">
        <f t="shared" si="246"/>
        <v>0</v>
      </c>
      <c r="I2794" s="194">
        <f>IF(AND(F2794=0,G2794=0,H2794=0,_xlfn.IFNA(MATCH(LEFT($B2794,8),Reference!$G:$G,0),0)),0,
IF(AND(F2794=0,G2794=0,H2794=0,_xlfn.IFNA(MATCH(LEFT($B2794,8),Reference!$H:$H,0),0)),$D2794,
IF(AND(F2794=0,G2794=0,H2794=0,_xlfn.IFNA(MATCH(LEFT($C2794,4),Reference!$H:$H,0),0)),$D2794,
IF((AND(F2794=0,G2794=0,H2794=0,(_xlfn.IFNA(MATCH(LEFT($B2794,4),Reference!$H:$H,0),0)))),$D2794,
IF(AND(F2794=0,G2794=0,H2794=0,_xlfn.IFNA(MATCH(MID($B2794,5,4),Reference!$H:$H,0),0),LEFT($C2794,4)&lt;&gt;"8865"),$D2794,0)))))</f>
        <v>0</v>
      </c>
      <c r="J2794" s="76">
        <f t="shared" si="247"/>
        <v>528.14</v>
      </c>
      <c r="K2794" s="76">
        <f t="shared" si="248"/>
        <v>528.14</v>
      </c>
      <c r="L2794" s="76">
        <f t="shared" si="249"/>
        <v>0</v>
      </c>
      <c r="M2794" s="14" t="str">
        <f>IFERROR(IFERROR(INDEX(Reference!$C:$C,MATCH(VALUE(LEFT(B2794,(FIND("-",B2794,1)-1))),Reference!$B:$B,0)),INDEX(Reference!$C:$C,MATCH((LEFT(B2794,(FIND("-",B2794,1)-1))),Reference!$B:$B,0))),IFERROR(IF(FIND("-",B2794),"Asset Management",""),""))</f>
        <v>Asset Management</v>
      </c>
      <c r="N2794" s="14" t="str">
        <f>_xlfn.IFNA(INDEX(Reference!$M:$N,MATCH($C2794,Reference!$M:$M,0),2),"Exclude")</f>
        <v>Union Labor</v>
      </c>
      <c r="O2794" s="14" t="e">
        <f>VLOOKUP(X2794,'Department Detail'!$A$2:$F$5229,5,FALSE)</f>
        <v>#N/A</v>
      </c>
    </row>
    <row r="2795" spans="2:15" x14ac:dyDescent="0.3">
      <c r="B2795" t="s">
        <v>1306</v>
      </c>
      <c r="C2795" t="s">
        <v>186</v>
      </c>
      <c r="D2795" s="193">
        <v>268.33999999999997</v>
      </c>
      <c r="F2795" s="76">
        <f>IF(AND(LEFT($C2795,4)&lt;&gt;"8310")*OR(_xlfn.IFNA(MATCH(LEFT($B2795,8),Reference!$E:$E,0),0),(_xlfn.IFNA(MATCH(MID($B2795,5,4),Reference!$E:$E,0),0))),$D2795,)</f>
        <v>0</v>
      </c>
      <c r="G2795" s="76">
        <f t="shared" si="245"/>
        <v>0</v>
      </c>
      <c r="H2795" s="76">
        <f t="shared" si="246"/>
        <v>0</v>
      </c>
      <c r="I2795" s="194">
        <f>IF(AND(F2795=0,G2795=0,H2795=0,_xlfn.IFNA(MATCH(LEFT($B2795,8),Reference!$G:$G,0),0)),0,
IF(AND(F2795=0,G2795=0,H2795=0,_xlfn.IFNA(MATCH(LEFT($B2795,8),Reference!$H:$H,0),0)),$D2795,
IF(AND(F2795=0,G2795=0,H2795=0,_xlfn.IFNA(MATCH(LEFT($C2795,4),Reference!$H:$H,0),0)),$D2795,
IF((AND(F2795=0,G2795=0,H2795=0,(_xlfn.IFNA(MATCH(LEFT($B2795,4),Reference!$H:$H,0),0)))),$D2795,
IF(AND(F2795=0,G2795=0,H2795=0,_xlfn.IFNA(MATCH(MID($B2795,5,4),Reference!$H:$H,0),0),LEFT($C2795,4)&lt;&gt;"8865"),$D2795,0)))))</f>
        <v>0</v>
      </c>
      <c r="J2795" s="76">
        <f t="shared" si="247"/>
        <v>268.33999999999997</v>
      </c>
      <c r="K2795" s="76">
        <f t="shared" si="248"/>
        <v>268.33999999999997</v>
      </c>
      <c r="L2795" s="76">
        <f t="shared" si="249"/>
        <v>0</v>
      </c>
      <c r="M2795" s="14" t="str">
        <f>IFERROR(IFERROR(INDEX(Reference!$C:$C,MATCH(VALUE(LEFT(B2795,(FIND("-",B2795,1)-1))),Reference!$B:$B,0)),INDEX(Reference!$C:$C,MATCH((LEFT(B2795,(FIND("-",B2795,1)-1))),Reference!$B:$B,0))),IFERROR(IF(FIND("-",B2795),"Asset Management",""),""))</f>
        <v>Asset Management</v>
      </c>
      <c r="N2795" s="14" t="str">
        <f>_xlfn.IFNA(INDEX(Reference!$M:$N,MATCH($C2795,Reference!$M:$M,0),2),"Exclude")</f>
        <v>Union Labor</v>
      </c>
      <c r="O2795" s="14" t="e">
        <f>VLOOKUP(X2795,'Department Detail'!$A$2:$F$5229,5,FALSE)</f>
        <v>#N/A</v>
      </c>
    </row>
    <row r="2796" spans="2:15" x14ac:dyDescent="0.3">
      <c r="B2796" t="s">
        <v>1306</v>
      </c>
      <c r="C2796" t="s">
        <v>191</v>
      </c>
      <c r="D2796" s="193">
        <v>24.450000000000003</v>
      </c>
      <c r="F2796" s="76">
        <f>IF(AND(LEFT($C2796,4)&lt;&gt;"8310")*OR(_xlfn.IFNA(MATCH(LEFT($B2796,8),Reference!$E:$E,0),0),(_xlfn.IFNA(MATCH(MID($B2796,5,4),Reference!$E:$E,0),0))),$D2796,)</f>
        <v>0</v>
      </c>
      <c r="G2796" s="76">
        <f t="shared" si="245"/>
        <v>0</v>
      </c>
      <c r="H2796" s="76">
        <f t="shared" si="246"/>
        <v>0</v>
      </c>
      <c r="I2796" s="194">
        <f>IF(AND(F2796=0,G2796=0,H2796=0,_xlfn.IFNA(MATCH(LEFT($B2796,8),Reference!$G:$G,0),0)),0,
IF(AND(F2796=0,G2796=0,H2796=0,_xlfn.IFNA(MATCH(LEFT($B2796,8),Reference!$H:$H,0),0)),$D2796,
IF(AND(F2796=0,G2796=0,H2796=0,_xlfn.IFNA(MATCH(LEFT($C2796,4),Reference!$H:$H,0),0)),$D2796,
IF((AND(F2796=0,G2796=0,H2796=0,(_xlfn.IFNA(MATCH(LEFT($B2796,4),Reference!$H:$H,0),0)))),$D2796,
IF(AND(F2796=0,G2796=0,H2796=0,_xlfn.IFNA(MATCH(MID($B2796,5,4),Reference!$H:$H,0),0),LEFT($C2796,4)&lt;&gt;"8865"),$D2796,0)))))</f>
        <v>0</v>
      </c>
      <c r="J2796" s="76">
        <f t="shared" si="247"/>
        <v>24.450000000000003</v>
      </c>
      <c r="K2796" s="76">
        <f t="shared" si="248"/>
        <v>24.450000000000003</v>
      </c>
      <c r="L2796" s="76">
        <f t="shared" si="249"/>
        <v>0</v>
      </c>
      <c r="M2796" s="14" t="str">
        <f>IFERROR(IFERROR(INDEX(Reference!$C:$C,MATCH(VALUE(LEFT(B2796,(FIND("-",B2796,1)-1))),Reference!$B:$B,0)),INDEX(Reference!$C:$C,MATCH((LEFT(B2796,(FIND("-",B2796,1)-1))),Reference!$B:$B,0))),IFERROR(IF(FIND("-",B2796),"Asset Management",""),""))</f>
        <v>Asset Management</v>
      </c>
      <c r="N2796" s="14" t="str">
        <f>_xlfn.IFNA(INDEX(Reference!$M:$N,MATCH($C2796,Reference!$M:$M,0),2),"Exclude")</f>
        <v>Union Labor</v>
      </c>
      <c r="O2796" s="14" t="e">
        <f>VLOOKUP(X2796,'Department Detail'!$A$2:$F$5229,5,FALSE)</f>
        <v>#N/A</v>
      </c>
    </row>
    <row r="2797" spans="2:15" x14ac:dyDescent="0.3">
      <c r="B2797" t="s">
        <v>1307</v>
      </c>
      <c r="C2797" t="s">
        <v>185</v>
      </c>
      <c r="D2797" s="193">
        <v>659.96</v>
      </c>
      <c r="F2797" s="76">
        <f>IF(AND(LEFT($C2797,4)&lt;&gt;"8310")*OR(_xlfn.IFNA(MATCH(LEFT($B2797,8),Reference!$E:$E,0),0),(_xlfn.IFNA(MATCH(MID($B2797,5,4),Reference!$E:$E,0),0))),$D2797,)</f>
        <v>0</v>
      </c>
      <c r="G2797" s="76">
        <f t="shared" si="245"/>
        <v>0</v>
      </c>
      <c r="H2797" s="76">
        <f t="shared" si="246"/>
        <v>0</v>
      </c>
      <c r="I2797" s="194">
        <f>IF(AND(F2797=0,G2797=0,H2797=0,_xlfn.IFNA(MATCH(LEFT($B2797,8),Reference!$G:$G,0),0)),0,
IF(AND(F2797=0,G2797=0,H2797=0,_xlfn.IFNA(MATCH(LEFT($B2797,8),Reference!$H:$H,0),0)),$D2797,
IF(AND(F2797=0,G2797=0,H2797=0,_xlfn.IFNA(MATCH(LEFT($C2797,4),Reference!$H:$H,0),0)),$D2797,
IF((AND(F2797=0,G2797=0,H2797=0,(_xlfn.IFNA(MATCH(LEFT($B2797,4),Reference!$H:$H,0),0)))),$D2797,
IF(AND(F2797=0,G2797=0,H2797=0,_xlfn.IFNA(MATCH(MID($B2797,5,4),Reference!$H:$H,0),0),LEFT($C2797,4)&lt;&gt;"8865"),$D2797,0)))))</f>
        <v>0</v>
      </c>
      <c r="J2797" s="76">
        <f t="shared" si="247"/>
        <v>659.96</v>
      </c>
      <c r="K2797" s="76">
        <f t="shared" si="248"/>
        <v>659.96</v>
      </c>
      <c r="L2797" s="76">
        <f t="shared" si="249"/>
        <v>0</v>
      </c>
      <c r="M2797" s="14" t="str">
        <f>IFERROR(IFERROR(INDEX(Reference!$C:$C,MATCH(VALUE(LEFT(B2797,(FIND("-",B2797,1)-1))),Reference!$B:$B,0)),INDEX(Reference!$C:$C,MATCH((LEFT(B2797,(FIND("-",B2797,1)-1))),Reference!$B:$B,0))),IFERROR(IF(FIND("-",B2797),"Asset Management",""),""))</f>
        <v>Asset Management</v>
      </c>
      <c r="N2797" s="14" t="str">
        <f>_xlfn.IFNA(INDEX(Reference!$M:$N,MATCH($C2797,Reference!$M:$M,0),2),"Exclude")</f>
        <v>NonUnion Labor</v>
      </c>
      <c r="O2797" s="14" t="e">
        <f>VLOOKUP(X2797,'Department Detail'!$A$2:$F$5229,5,FALSE)</f>
        <v>#N/A</v>
      </c>
    </row>
    <row r="2798" spans="2:15" x14ac:dyDescent="0.3">
      <c r="B2798" t="s">
        <v>1308</v>
      </c>
      <c r="C2798" t="s">
        <v>186</v>
      </c>
      <c r="D2798" s="193">
        <v>19.52</v>
      </c>
      <c r="F2798" s="76">
        <f>IF(AND(LEFT($C2798,4)&lt;&gt;"8310")*OR(_xlfn.IFNA(MATCH(LEFT($B2798,8),Reference!$E:$E,0),0),(_xlfn.IFNA(MATCH(MID($B2798,5,4),Reference!$E:$E,0),0))),$D2798,)</f>
        <v>0</v>
      </c>
      <c r="G2798" s="76">
        <f t="shared" si="245"/>
        <v>0</v>
      </c>
      <c r="H2798" s="76">
        <f t="shared" si="246"/>
        <v>0</v>
      </c>
      <c r="I2798" s="194">
        <f>IF(AND(F2798=0,G2798=0,H2798=0,_xlfn.IFNA(MATCH(LEFT($B2798,8),Reference!$G:$G,0),0)),0,
IF(AND(F2798=0,G2798=0,H2798=0,_xlfn.IFNA(MATCH(LEFT($B2798,8),Reference!$H:$H,0),0)),$D2798,
IF(AND(F2798=0,G2798=0,H2798=0,_xlfn.IFNA(MATCH(LEFT($C2798,4),Reference!$H:$H,0),0)),$D2798,
IF((AND(F2798=0,G2798=0,H2798=0,(_xlfn.IFNA(MATCH(LEFT($B2798,4),Reference!$H:$H,0),0)))),$D2798,
IF(AND(F2798=0,G2798=0,H2798=0,_xlfn.IFNA(MATCH(MID($B2798,5,4),Reference!$H:$H,0),0),LEFT($C2798,4)&lt;&gt;"8865"),$D2798,0)))))</f>
        <v>0</v>
      </c>
      <c r="J2798" s="76">
        <f t="shared" si="247"/>
        <v>19.52</v>
      </c>
      <c r="K2798" s="76">
        <f t="shared" si="248"/>
        <v>19.52</v>
      </c>
      <c r="L2798" s="76">
        <f t="shared" si="249"/>
        <v>0</v>
      </c>
      <c r="M2798" s="14" t="str">
        <f>IFERROR(IFERROR(INDEX(Reference!$C:$C,MATCH(VALUE(LEFT(B2798,(FIND("-",B2798,1)-1))),Reference!$B:$B,0)),INDEX(Reference!$C:$C,MATCH((LEFT(B2798,(FIND("-",B2798,1)-1))),Reference!$B:$B,0))),IFERROR(IF(FIND("-",B2798),"Asset Management",""),""))</f>
        <v>Asset Management</v>
      </c>
      <c r="N2798" s="14" t="str">
        <f>_xlfn.IFNA(INDEX(Reference!$M:$N,MATCH($C2798,Reference!$M:$M,0),2),"Exclude")</f>
        <v>Union Labor</v>
      </c>
      <c r="O2798" s="14" t="e">
        <f>VLOOKUP(X2798,'Department Detail'!$A$2:$F$5229,5,FALSE)</f>
        <v>#N/A</v>
      </c>
    </row>
    <row r="2799" spans="2:15" x14ac:dyDescent="0.3">
      <c r="B2799" t="s">
        <v>1308</v>
      </c>
      <c r="C2799" t="s">
        <v>191</v>
      </c>
      <c r="D2799" s="193">
        <v>0.95</v>
      </c>
      <c r="F2799" s="76">
        <f>IF(AND(LEFT($C2799,4)&lt;&gt;"8310")*OR(_xlfn.IFNA(MATCH(LEFT($B2799,8),Reference!$E:$E,0),0),(_xlfn.IFNA(MATCH(MID($B2799,5,4),Reference!$E:$E,0),0))),$D2799,)</f>
        <v>0</v>
      </c>
      <c r="G2799" s="76">
        <f t="shared" si="245"/>
        <v>0</v>
      </c>
      <c r="H2799" s="76">
        <f t="shared" si="246"/>
        <v>0</v>
      </c>
      <c r="I2799" s="194">
        <f>IF(AND(F2799=0,G2799=0,H2799=0,_xlfn.IFNA(MATCH(LEFT($B2799,8),Reference!$G:$G,0),0)),0,
IF(AND(F2799=0,G2799=0,H2799=0,_xlfn.IFNA(MATCH(LEFT($B2799,8),Reference!$H:$H,0),0)),$D2799,
IF(AND(F2799=0,G2799=0,H2799=0,_xlfn.IFNA(MATCH(LEFT($C2799,4),Reference!$H:$H,0),0)),$D2799,
IF((AND(F2799=0,G2799=0,H2799=0,(_xlfn.IFNA(MATCH(LEFT($B2799,4),Reference!$H:$H,0),0)))),$D2799,
IF(AND(F2799=0,G2799=0,H2799=0,_xlfn.IFNA(MATCH(MID($B2799,5,4),Reference!$H:$H,0),0),LEFT($C2799,4)&lt;&gt;"8865"),$D2799,0)))))</f>
        <v>0</v>
      </c>
      <c r="J2799" s="76">
        <f t="shared" si="247"/>
        <v>0.95</v>
      </c>
      <c r="K2799" s="76">
        <f t="shared" si="248"/>
        <v>0.95</v>
      </c>
      <c r="L2799" s="76">
        <f t="shared" si="249"/>
        <v>0</v>
      </c>
      <c r="M2799" s="14" t="str">
        <f>IFERROR(IFERROR(INDEX(Reference!$C:$C,MATCH(VALUE(LEFT(B2799,(FIND("-",B2799,1)-1))),Reference!$B:$B,0)),INDEX(Reference!$C:$C,MATCH((LEFT(B2799,(FIND("-",B2799,1)-1))),Reference!$B:$B,0))),IFERROR(IF(FIND("-",B2799),"Asset Management",""),""))</f>
        <v>Asset Management</v>
      </c>
      <c r="N2799" s="14" t="str">
        <f>_xlfn.IFNA(INDEX(Reference!$M:$N,MATCH($C2799,Reference!$M:$M,0),2),"Exclude")</f>
        <v>Union Labor</v>
      </c>
      <c r="O2799" s="14" t="e">
        <f>VLOOKUP(X2799,'Department Detail'!$A$2:$F$5229,5,FALSE)</f>
        <v>#N/A</v>
      </c>
    </row>
    <row r="2800" spans="2:15" x14ac:dyDescent="0.3">
      <c r="B2800" t="s">
        <v>1309</v>
      </c>
      <c r="C2800" t="s">
        <v>185</v>
      </c>
      <c r="D2800" s="193">
        <v>192.3</v>
      </c>
      <c r="F2800" s="76">
        <f>IF(AND(LEFT($C2800,4)&lt;&gt;"8310")*OR(_xlfn.IFNA(MATCH(LEFT($B2800,8),Reference!$E:$E,0),0),(_xlfn.IFNA(MATCH(MID($B2800,5,4),Reference!$E:$E,0),0))),$D2800,)</f>
        <v>0</v>
      </c>
      <c r="G2800" s="76">
        <f t="shared" si="245"/>
        <v>0</v>
      </c>
      <c r="H2800" s="76">
        <f t="shared" si="246"/>
        <v>0</v>
      </c>
      <c r="I2800" s="194">
        <f>IF(AND(F2800=0,G2800=0,H2800=0,_xlfn.IFNA(MATCH(LEFT($B2800,8),Reference!$G:$G,0),0)),0,
IF(AND(F2800=0,G2800=0,H2800=0,_xlfn.IFNA(MATCH(LEFT($B2800,8),Reference!$H:$H,0),0)),$D2800,
IF(AND(F2800=0,G2800=0,H2800=0,_xlfn.IFNA(MATCH(LEFT($C2800,4),Reference!$H:$H,0),0)),$D2800,
IF((AND(F2800=0,G2800=0,H2800=0,(_xlfn.IFNA(MATCH(LEFT($B2800,4),Reference!$H:$H,0),0)))),$D2800,
IF(AND(F2800=0,G2800=0,H2800=0,_xlfn.IFNA(MATCH(MID($B2800,5,4),Reference!$H:$H,0),0),LEFT($C2800,4)&lt;&gt;"8865"),$D2800,0)))))</f>
        <v>0</v>
      </c>
      <c r="J2800" s="76">
        <f t="shared" si="247"/>
        <v>192.3</v>
      </c>
      <c r="K2800" s="76">
        <f t="shared" si="248"/>
        <v>192.3</v>
      </c>
      <c r="L2800" s="76">
        <f t="shared" si="249"/>
        <v>0</v>
      </c>
      <c r="M2800" s="14" t="str">
        <f>IFERROR(IFERROR(INDEX(Reference!$C:$C,MATCH(VALUE(LEFT(B2800,(FIND("-",B2800,1)-1))),Reference!$B:$B,0)),INDEX(Reference!$C:$C,MATCH((LEFT(B2800,(FIND("-",B2800,1)-1))),Reference!$B:$B,0))),IFERROR(IF(FIND("-",B2800),"Asset Management",""),""))</f>
        <v>Asset Management</v>
      </c>
      <c r="N2800" s="14" t="str">
        <f>_xlfn.IFNA(INDEX(Reference!$M:$N,MATCH($C2800,Reference!$M:$M,0),2),"Exclude")</f>
        <v>NonUnion Labor</v>
      </c>
      <c r="O2800" s="14" t="e">
        <f>VLOOKUP(X2800,'Department Detail'!$A$2:$F$5229,5,FALSE)</f>
        <v>#N/A</v>
      </c>
    </row>
    <row r="2801" spans="2:15" x14ac:dyDescent="0.3">
      <c r="B2801" t="s">
        <v>1310</v>
      </c>
      <c r="C2801" t="s">
        <v>186</v>
      </c>
      <c r="D2801" s="193">
        <v>339.85</v>
      </c>
      <c r="F2801" s="76">
        <f>IF(AND(LEFT($C2801,4)&lt;&gt;"8310")*OR(_xlfn.IFNA(MATCH(LEFT($B2801,8),Reference!$E:$E,0),0),(_xlfn.IFNA(MATCH(MID($B2801,5,4),Reference!$E:$E,0),0))),$D2801,)</f>
        <v>0</v>
      </c>
      <c r="G2801" s="76">
        <f t="shared" si="245"/>
        <v>0</v>
      </c>
      <c r="H2801" s="76">
        <f t="shared" si="246"/>
        <v>0</v>
      </c>
      <c r="I2801" s="194">
        <f>IF(AND(F2801=0,G2801=0,H2801=0,_xlfn.IFNA(MATCH(LEFT($B2801,8),Reference!$G:$G,0),0)),0,
IF(AND(F2801=0,G2801=0,H2801=0,_xlfn.IFNA(MATCH(LEFT($B2801,8),Reference!$H:$H,0),0)),$D2801,
IF(AND(F2801=0,G2801=0,H2801=0,_xlfn.IFNA(MATCH(LEFT($C2801,4),Reference!$H:$H,0),0)),$D2801,
IF((AND(F2801=0,G2801=0,H2801=0,(_xlfn.IFNA(MATCH(LEFT($B2801,4),Reference!$H:$H,0),0)))),$D2801,
IF(AND(F2801=0,G2801=0,H2801=0,_xlfn.IFNA(MATCH(MID($B2801,5,4),Reference!$H:$H,0),0),LEFT($C2801,4)&lt;&gt;"8865"),$D2801,0)))))</f>
        <v>0</v>
      </c>
      <c r="J2801" s="76">
        <f t="shared" si="247"/>
        <v>339.85</v>
      </c>
      <c r="K2801" s="76">
        <f t="shared" si="248"/>
        <v>339.85</v>
      </c>
      <c r="L2801" s="76">
        <f t="shared" si="249"/>
        <v>0</v>
      </c>
      <c r="M2801" s="14" t="str">
        <f>IFERROR(IFERROR(INDEX(Reference!$C:$C,MATCH(VALUE(LEFT(B2801,(FIND("-",B2801,1)-1))),Reference!$B:$B,0)),INDEX(Reference!$C:$C,MATCH((LEFT(B2801,(FIND("-",B2801,1)-1))),Reference!$B:$B,0))),IFERROR(IF(FIND("-",B2801),"Asset Management",""),""))</f>
        <v>Asset Management</v>
      </c>
      <c r="N2801" s="14" t="str">
        <f>_xlfn.IFNA(INDEX(Reference!$M:$N,MATCH($C2801,Reference!$M:$M,0),2),"Exclude")</f>
        <v>Union Labor</v>
      </c>
      <c r="O2801" s="14" t="e">
        <f>VLOOKUP(X2801,'Department Detail'!$A$2:$F$5229,5,FALSE)</f>
        <v>#N/A</v>
      </c>
    </row>
    <row r="2802" spans="2:15" x14ac:dyDescent="0.3">
      <c r="B2802" t="s">
        <v>1310</v>
      </c>
      <c r="C2802" t="s">
        <v>191</v>
      </c>
      <c r="D2802" s="193">
        <v>158.55000000000001</v>
      </c>
      <c r="F2802" s="76">
        <f>IF(AND(LEFT($C2802,4)&lt;&gt;"8310")*OR(_xlfn.IFNA(MATCH(LEFT($B2802,8),Reference!$E:$E,0),0),(_xlfn.IFNA(MATCH(MID($B2802,5,4),Reference!$E:$E,0),0))),$D2802,)</f>
        <v>0</v>
      </c>
      <c r="G2802" s="76">
        <f t="shared" si="245"/>
        <v>0</v>
      </c>
      <c r="H2802" s="76">
        <f t="shared" si="246"/>
        <v>0</v>
      </c>
      <c r="I2802" s="194">
        <f>IF(AND(F2802=0,G2802=0,H2802=0,_xlfn.IFNA(MATCH(LEFT($B2802,8),Reference!$G:$G,0),0)),0,
IF(AND(F2802=0,G2802=0,H2802=0,_xlfn.IFNA(MATCH(LEFT($B2802,8),Reference!$H:$H,0),0)),$D2802,
IF(AND(F2802=0,G2802=0,H2802=0,_xlfn.IFNA(MATCH(LEFT($C2802,4),Reference!$H:$H,0),0)),$D2802,
IF((AND(F2802=0,G2802=0,H2802=0,(_xlfn.IFNA(MATCH(LEFT($B2802,4),Reference!$H:$H,0),0)))),$D2802,
IF(AND(F2802=0,G2802=0,H2802=0,_xlfn.IFNA(MATCH(MID($B2802,5,4),Reference!$H:$H,0),0),LEFT($C2802,4)&lt;&gt;"8865"),$D2802,0)))))</f>
        <v>0</v>
      </c>
      <c r="J2802" s="76">
        <f t="shared" si="247"/>
        <v>158.55000000000001</v>
      </c>
      <c r="K2802" s="76">
        <f t="shared" si="248"/>
        <v>158.55000000000001</v>
      </c>
      <c r="L2802" s="76">
        <f t="shared" si="249"/>
        <v>0</v>
      </c>
      <c r="M2802" s="14" t="str">
        <f>IFERROR(IFERROR(INDEX(Reference!$C:$C,MATCH(VALUE(LEFT(B2802,(FIND("-",B2802,1)-1))),Reference!$B:$B,0)),INDEX(Reference!$C:$C,MATCH((LEFT(B2802,(FIND("-",B2802,1)-1))),Reference!$B:$B,0))),IFERROR(IF(FIND("-",B2802),"Asset Management",""),""))</f>
        <v>Asset Management</v>
      </c>
      <c r="N2802" s="14" t="str">
        <f>_xlfn.IFNA(INDEX(Reference!$M:$N,MATCH($C2802,Reference!$M:$M,0),2),"Exclude")</f>
        <v>Union Labor</v>
      </c>
      <c r="O2802" s="14" t="e">
        <f>VLOOKUP(X2802,'Department Detail'!$A$2:$F$5229,5,FALSE)</f>
        <v>#N/A</v>
      </c>
    </row>
    <row r="2803" spans="2:15" x14ac:dyDescent="0.3">
      <c r="B2803" t="s">
        <v>1311</v>
      </c>
      <c r="C2803" t="s">
        <v>186</v>
      </c>
      <c r="D2803" s="193">
        <v>29.32</v>
      </c>
      <c r="F2803" s="76">
        <f>IF(AND(LEFT($C2803,4)&lt;&gt;"8310")*OR(_xlfn.IFNA(MATCH(LEFT($B2803,8),Reference!$E:$E,0),0),(_xlfn.IFNA(MATCH(MID($B2803,5,4),Reference!$E:$E,0),0))),$D2803,)</f>
        <v>0</v>
      </c>
      <c r="G2803" s="76">
        <f t="shared" si="245"/>
        <v>0</v>
      </c>
      <c r="H2803" s="76">
        <f t="shared" si="246"/>
        <v>0</v>
      </c>
      <c r="I2803" s="194">
        <f>IF(AND(F2803=0,G2803=0,H2803=0,_xlfn.IFNA(MATCH(LEFT($B2803,8),Reference!$G:$G,0),0)),0,
IF(AND(F2803=0,G2803=0,H2803=0,_xlfn.IFNA(MATCH(LEFT($B2803,8),Reference!$H:$H,0),0)),$D2803,
IF(AND(F2803=0,G2803=0,H2803=0,_xlfn.IFNA(MATCH(LEFT($C2803,4),Reference!$H:$H,0),0)),$D2803,
IF((AND(F2803=0,G2803=0,H2803=0,(_xlfn.IFNA(MATCH(LEFT($B2803,4),Reference!$H:$H,0),0)))),$D2803,
IF(AND(F2803=0,G2803=0,H2803=0,_xlfn.IFNA(MATCH(MID($B2803,5,4),Reference!$H:$H,0),0),LEFT($C2803,4)&lt;&gt;"8865"),$D2803,0)))))</f>
        <v>0</v>
      </c>
      <c r="J2803" s="76">
        <f t="shared" si="247"/>
        <v>29.32</v>
      </c>
      <c r="K2803" s="76">
        <f t="shared" si="248"/>
        <v>29.32</v>
      </c>
      <c r="L2803" s="76">
        <f t="shared" si="249"/>
        <v>0</v>
      </c>
      <c r="M2803" s="14" t="str">
        <f>IFERROR(IFERROR(INDEX(Reference!$C:$C,MATCH(VALUE(LEFT(B2803,(FIND("-",B2803,1)-1))),Reference!$B:$B,0)),INDEX(Reference!$C:$C,MATCH((LEFT(B2803,(FIND("-",B2803,1)-1))),Reference!$B:$B,0))),IFERROR(IF(FIND("-",B2803),"Asset Management",""),""))</f>
        <v>Asset Management</v>
      </c>
      <c r="N2803" s="14" t="str">
        <f>_xlfn.IFNA(INDEX(Reference!$M:$N,MATCH($C2803,Reference!$M:$M,0),2),"Exclude")</f>
        <v>Union Labor</v>
      </c>
      <c r="O2803" s="14" t="e">
        <f>VLOOKUP(X2803,'Department Detail'!$A$2:$F$5229,5,FALSE)</f>
        <v>#N/A</v>
      </c>
    </row>
    <row r="2804" spans="2:15" x14ac:dyDescent="0.3">
      <c r="B2804" t="s">
        <v>1311</v>
      </c>
      <c r="C2804" t="s">
        <v>191</v>
      </c>
      <c r="D2804" s="193">
        <v>13.75</v>
      </c>
      <c r="F2804" s="76">
        <f>IF(AND(LEFT($C2804,4)&lt;&gt;"8310")*OR(_xlfn.IFNA(MATCH(LEFT($B2804,8),Reference!$E:$E,0),0),(_xlfn.IFNA(MATCH(MID($B2804,5,4),Reference!$E:$E,0),0))),$D2804,)</f>
        <v>0</v>
      </c>
      <c r="G2804" s="76">
        <f t="shared" si="245"/>
        <v>0</v>
      </c>
      <c r="H2804" s="76">
        <f t="shared" si="246"/>
        <v>0</v>
      </c>
      <c r="I2804" s="194">
        <f>IF(AND(F2804=0,G2804=0,H2804=0,_xlfn.IFNA(MATCH(LEFT($B2804,8),Reference!$G:$G,0),0)),0,
IF(AND(F2804=0,G2804=0,H2804=0,_xlfn.IFNA(MATCH(LEFT($B2804,8),Reference!$H:$H,0),0)),$D2804,
IF(AND(F2804=0,G2804=0,H2804=0,_xlfn.IFNA(MATCH(LEFT($C2804,4),Reference!$H:$H,0),0)),$D2804,
IF((AND(F2804=0,G2804=0,H2804=0,(_xlfn.IFNA(MATCH(LEFT($B2804,4),Reference!$H:$H,0),0)))),$D2804,
IF(AND(F2804=0,G2804=0,H2804=0,_xlfn.IFNA(MATCH(MID($B2804,5,4),Reference!$H:$H,0),0),LEFT($C2804,4)&lt;&gt;"8865"),$D2804,0)))))</f>
        <v>0</v>
      </c>
      <c r="J2804" s="76">
        <f t="shared" si="247"/>
        <v>13.75</v>
      </c>
      <c r="K2804" s="76">
        <f t="shared" si="248"/>
        <v>13.75</v>
      </c>
      <c r="L2804" s="76">
        <f t="shared" si="249"/>
        <v>0</v>
      </c>
      <c r="M2804" s="14" t="str">
        <f>IFERROR(IFERROR(INDEX(Reference!$C:$C,MATCH(VALUE(LEFT(B2804,(FIND("-",B2804,1)-1))),Reference!$B:$B,0)),INDEX(Reference!$C:$C,MATCH((LEFT(B2804,(FIND("-",B2804,1)-1))),Reference!$B:$B,0))),IFERROR(IF(FIND("-",B2804),"Asset Management",""),""))</f>
        <v>Asset Management</v>
      </c>
      <c r="N2804" s="14" t="str">
        <f>_xlfn.IFNA(INDEX(Reference!$M:$N,MATCH($C2804,Reference!$M:$M,0),2),"Exclude")</f>
        <v>Union Labor</v>
      </c>
      <c r="O2804" s="14" t="e">
        <f>VLOOKUP(X2804,'Department Detail'!$A$2:$F$5229,5,FALSE)</f>
        <v>#N/A</v>
      </c>
    </row>
    <row r="2805" spans="2:15" x14ac:dyDescent="0.3">
      <c r="B2805" t="s">
        <v>1312</v>
      </c>
      <c r="C2805" t="s">
        <v>191</v>
      </c>
      <c r="D2805" s="193">
        <v>40.83</v>
      </c>
      <c r="F2805" s="76">
        <f>IF(AND(LEFT($C2805,4)&lt;&gt;"8310")*OR(_xlfn.IFNA(MATCH(LEFT($B2805,8),Reference!$E:$E,0),0),(_xlfn.IFNA(MATCH(MID($B2805,5,4),Reference!$E:$E,0),0))),$D2805,)</f>
        <v>0</v>
      </c>
      <c r="G2805" s="76">
        <f t="shared" si="245"/>
        <v>0</v>
      </c>
      <c r="H2805" s="76">
        <f t="shared" si="246"/>
        <v>0</v>
      </c>
      <c r="I2805" s="194">
        <f>IF(AND(F2805=0,G2805=0,H2805=0,_xlfn.IFNA(MATCH(LEFT($B2805,8),Reference!$G:$G,0),0)),0,
IF(AND(F2805=0,G2805=0,H2805=0,_xlfn.IFNA(MATCH(LEFT($B2805,8),Reference!$H:$H,0),0)),$D2805,
IF(AND(F2805=0,G2805=0,H2805=0,_xlfn.IFNA(MATCH(LEFT($C2805,4),Reference!$H:$H,0),0)),$D2805,
IF((AND(F2805=0,G2805=0,H2805=0,(_xlfn.IFNA(MATCH(LEFT($B2805,4),Reference!$H:$H,0),0)))),$D2805,
IF(AND(F2805=0,G2805=0,H2805=0,_xlfn.IFNA(MATCH(MID($B2805,5,4),Reference!$H:$H,0),0),LEFT($C2805,4)&lt;&gt;"8865"),$D2805,0)))))</f>
        <v>0</v>
      </c>
      <c r="J2805" s="76">
        <f t="shared" si="247"/>
        <v>40.83</v>
      </c>
      <c r="K2805" s="76">
        <f t="shared" si="248"/>
        <v>40.83</v>
      </c>
      <c r="L2805" s="76">
        <f t="shared" si="249"/>
        <v>0</v>
      </c>
      <c r="M2805" s="14" t="str">
        <f>IFERROR(IFERROR(INDEX(Reference!$C:$C,MATCH(VALUE(LEFT(B2805,(FIND("-",B2805,1)-1))),Reference!$B:$B,0)),INDEX(Reference!$C:$C,MATCH((LEFT(B2805,(FIND("-",B2805,1)-1))),Reference!$B:$B,0))),IFERROR(IF(FIND("-",B2805),"Asset Management",""),""))</f>
        <v>Asset Management</v>
      </c>
      <c r="N2805" s="14" t="str">
        <f>_xlfn.IFNA(INDEX(Reference!$M:$N,MATCH($C2805,Reference!$M:$M,0),2),"Exclude")</f>
        <v>Union Labor</v>
      </c>
      <c r="O2805" s="14" t="e">
        <f>VLOOKUP(X2805,'Department Detail'!$A$2:$F$5229,5,FALSE)</f>
        <v>#N/A</v>
      </c>
    </row>
    <row r="2806" spans="2:15" x14ac:dyDescent="0.3">
      <c r="B2806" t="s">
        <v>1313</v>
      </c>
      <c r="C2806" t="s">
        <v>185</v>
      </c>
      <c r="D2806" s="193">
        <v>38.79</v>
      </c>
      <c r="F2806" s="76">
        <f>IF(AND(LEFT($C2806,4)&lt;&gt;"8310")*OR(_xlfn.IFNA(MATCH(LEFT($B2806,8),Reference!$E:$E,0),0),(_xlfn.IFNA(MATCH(MID($B2806,5,4),Reference!$E:$E,0),0))),$D2806,)</f>
        <v>0</v>
      </c>
      <c r="G2806" s="76">
        <f t="shared" si="245"/>
        <v>0</v>
      </c>
      <c r="H2806" s="76">
        <f t="shared" si="246"/>
        <v>0</v>
      </c>
      <c r="I2806" s="194">
        <f>IF(AND(F2806=0,G2806=0,H2806=0,_xlfn.IFNA(MATCH(LEFT($B2806,8),Reference!$G:$G,0),0)),0,
IF(AND(F2806=0,G2806=0,H2806=0,_xlfn.IFNA(MATCH(LEFT($B2806,8),Reference!$H:$H,0),0)),$D2806,
IF(AND(F2806=0,G2806=0,H2806=0,_xlfn.IFNA(MATCH(LEFT($C2806,4),Reference!$H:$H,0),0)),$D2806,
IF((AND(F2806=0,G2806=0,H2806=0,(_xlfn.IFNA(MATCH(LEFT($B2806,4),Reference!$H:$H,0),0)))),$D2806,
IF(AND(F2806=0,G2806=0,H2806=0,_xlfn.IFNA(MATCH(MID($B2806,5,4),Reference!$H:$H,0),0),LEFT($C2806,4)&lt;&gt;"8865"),$D2806,0)))))</f>
        <v>0</v>
      </c>
      <c r="J2806" s="76">
        <f t="shared" si="247"/>
        <v>38.79</v>
      </c>
      <c r="K2806" s="76">
        <f t="shared" si="248"/>
        <v>38.79</v>
      </c>
      <c r="L2806" s="76">
        <f t="shared" si="249"/>
        <v>0</v>
      </c>
      <c r="M2806" s="14" t="str">
        <f>IFERROR(IFERROR(INDEX(Reference!$C:$C,MATCH(VALUE(LEFT(B2806,(FIND("-",B2806,1)-1))),Reference!$B:$B,0)),INDEX(Reference!$C:$C,MATCH((LEFT(B2806,(FIND("-",B2806,1)-1))),Reference!$B:$B,0))),IFERROR(IF(FIND("-",B2806),"Asset Management",""),""))</f>
        <v>Asset Management</v>
      </c>
      <c r="N2806" s="14" t="str">
        <f>_xlfn.IFNA(INDEX(Reference!$M:$N,MATCH($C2806,Reference!$M:$M,0),2),"Exclude")</f>
        <v>NonUnion Labor</v>
      </c>
      <c r="O2806" s="14" t="e">
        <f>VLOOKUP(X2806,'Department Detail'!$A$2:$F$5229,5,FALSE)</f>
        <v>#N/A</v>
      </c>
    </row>
    <row r="2807" spans="2:15" x14ac:dyDescent="0.3">
      <c r="B2807" t="s">
        <v>1314</v>
      </c>
      <c r="C2807" t="s">
        <v>185</v>
      </c>
      <c r="D2807" s="193">
        <v>634.5600000000004</v>
      </c>
      <c r="F2807" s="76">
        <f>IF(AND(LEFT($C2807,4)&lt;&gt;"8310")*OR(_xlfn.IFNA(MATCH(LEFT($B2807,8),Reference!$E:$E,0),0),(_xlfn.IFNA(MATCH(MID($B2807,5,4),Reference!$E:$E,0),0))),$D2807,)</f>
        <v>0</v>
      </c>
      <c r="G2807" s="76">
        <f t="shared" si="245"/>
        <v>0</v>
      </c>
      <c r="H2807" s="76">
        <f t="shared" si="246"/>
        <v>0</v>
      </c>
      <c r="I2807" s="194">
        <f>IF(AND(F2807=0,G2807=0,H2807=0,_xlfn.IFNA(MATCH(LEFT($B2807,8),Reference!$G:$G,0),0)),0,
IF(AND(F2807=0,G2807=0,H2807=0,_xlfn.IFNA(MATCH(LEFT($B2807,8),Reference!$H:$H,0),0)),$D2807,
IF(AND(F2807=0,G2807=0,H2807=0,_xlfn.IFNA(MATCH(LEFT($C2807,4),Reference!$H:$H,0),0)),$D2807,
IF((AND(F2807=0,G2807=0,H2807=0,(_xlfn.IFNA(MATCH(LEFT($B2807,4),Reference!$H:$H,0),0)))),$D2807,
IF(AND(F2807=0,G2807=0,H2807=0,_xlfn.IFNA(MATCH(MID($B2807,5,4),Reference!$H:$H,0),0),LEFT($C2807,4)&lt;&gt;"8865"),$D2807,0)))))</f>
        <v>0</v>
      </c>
      <c r="J2807" s="76">
        <f t="shared" si="247"/>
        <v>634.5600000000004</v>
      </c>
      <c r="K2807" s="76">
        <f t="shared" si="248"/>
        <v>634.5600000000004</v>
      </c>
      <c r="L2807" s="76">
        <f t="shared" si="249"/>
        <v>0</v>
      </c>
      <c r="M2807" s="14" t="str">
        <f>IFERROR(IFERROR(INDEX(Reference!$C:$C,MATCH(VALUE(LEFT(B2807,(FIND("-",B2807,1)-1))),Reference!$B:$B,0)),INDEX(Reference!$C:$C,MATCH((LEFT(B2807,(FIND("-",B2807,1)-1))),Reference!$B:$B,0))),IFERROR(IF(FIND("-",B2807),"Asset Management",""),""))</f>
        <v>Asset Management</v>
      </c>
      <c r="N2807" s="14" t="str">
        <f>_xlfn.IFNA(INDEX(Reference!$M:$N,MATCH($C2807,Reference!$M:$M,0),2),"Exclude")</f>
        <v>NonUnion Labor</v>
      </c>
      <c r="O2807" s="14" t="e">
        <f>VLOOKUP(X2807,'Department Detail'!$A$2:$F$5229,5,FALSE)</f>
        <v>#N/A</v>
      </c>
    </row>
    <row r="2808" spans="2:15" x14ac:dyDescent="0.3">
      <c r="B2808" t="s">
        <v>1315</v>
      </c>
      <c r="C2808" t="s">
        <v>186</v>
      </c>
      <c r="D2808" s="193">
        <v>93.27</v>
      </c>
      <c r="F2808" s="76">
        <f>IF(AND(LEFT($C2808,4)&lt;&gt;"8310")*OR(_xlfn.IFNA(MATCH(LEFT($B2808,8),Reference!$E:$E,0),0),(_xlfn.IFNA(MATCH(MID($B2808,5,4),Reference!$E:$E,0),0))),$D2808,)</f>
        <v>0</v>
      </c>
      <c r="G2808" s="76">
        <f t="shared" si="245"/>
        <v>0</v>
      </c>
      <c r="H2808" s="76">
        <f t="shared" si="246"/>
        <v>0</v>
      </c>
      <c r="I2808" s="194">
        <f>IF(AND(F2808=0,G2808=0,H2808=0,_xlfn.IFNA(MATCH(LEFT($B2808,8),Reference!$G:$G,0),0)),0,
IF(AND(F2808=0,G2808=0,H2808=0,_xlfn.IFNA(MATCH(LEFT($B2808,8),Reference!$H:$H,0),0)),$D2808,
IF(AND(F2808=0,G2808=0,H2808=0,_xlfn.IFNA(MATCH(LEFT($C2808,4),Reference!$H:$H,0),0)),$D2808,
IF((AND(F2808=0,G2808=0,H2808=0,(_xlfn.IFNA(MATCH(LEFT($B2808,4),Reference!$H:$H,0),0)))),$D2808,
IF(AND(F2808=0,G2808=0,H2808=0,_xlfn.IFNA(MATCH(MID($B2808,5,4),Reference!$H:$H,0),0),LEFT($C2808,4)&lt;&gt;"8865"),$D2808,0)))))</f>
        <v>0</v>
      </c>
      <c r="J2808" s="76">
        <f t="shared" si="247"/>
        <v>93.27</v>
      </c>
      <c r="K2808" s="76">
        <f t="shared" si="248"/>
        <v>93.27</v>
      </c>
      <c r="L2808" s="76">
        <f t="shared" si="249"/>
        <v>0</v>
      </c>
      <c r="M2808" s="14" t="str">
        <f>IFERROR(IFERROR(INDEX(Reference!$C:$C,MATCH(VALUE(LEFT(B2808,(FIND("-",B2808,1)-1))),Reference!$B:$B,0)),INDEX(Reference!$C:$C,MATCH((LEFT(B2808,(FIND("-",B2808,1)-1))),Reference!$B:$B,0))),IFERROR(IF(FIND("-",B2808),"Asset Management",""),""))</f>
        <v>Asset Management</v>
      </c>
      <c r="N2808" s="14" t="str">
        <f>_xlfn.IFNA(INDEX(Reference!$M:$N,MATCH($C2808,Reference!$M:$M,0),2),"Exclude")</f>
        <v>Union Labor</v>
      </c>
      <c r="O2808" s="14" t="e">
        <f>VLOOKUP(X2808,'Department Detail'!$A$2:$F$5229,5,FALSE)</f>
        <v>#N/A</v>
      </c>
    </row>
    <row r="2809" spans="2:15" x14ac:dyDescent="0.3">
      <c r="B2809" t="s">
        <v>1315</v>
      </c>
      <c r="C2809" t="s">
        <v>191</v>
      </c>
      <c r="D2809" s="193">
        <v>43.96</v>
      </c>
      <c r="F2809" s="76">
        <f>IF(AND(LEFT($C2809,4)&lt;&gt;"8310")*OR(_xlfn.IFNA(MATCH(LEFT($B2809,8),Reference!$E:$E,0),0),(_xlfn.IFNA(MATCH(MID($B2809,5,4),Reference!$E:$E,0),0))),$D2809,)</f>
        <v>0</v>
      </c>
      <c r="G2809" s="76">
        <f t="shared" si="245"/>
        <v>0</v>
      </c>
      <c r="H2809" s="76">
        <f t="shared" si="246"/>
        <v>0</v>
      </c>
      <c r="I2809" s="194">
        <f>IF(AND(F2809=0,G2809=0,H2809=0,_xlfn.IFNA(MATCH(LEFT($B2809,8),Reference!$G:$G,0),0)),0,
IF(AND(F2809=0,G2809=0,H2809=0,_xlfn.IFNA(MATCH(LEFT($B2809,8),Reference!$H:$H,0),0)),$D2809,
IF(AND(F2809=0,G2809=0,H2809=0,_xlfn.IFNA(MATCH(LEFT($C2809,4),Reference!$H:$H,0),0)),$D2809,
IF((AND(F2809=0,G2809=0,H2809=0,(_xlfn.IFNA(MATCH(LEFT($B2809,4),Reference!$H:$H,0),0)))),$D2809,
IF(AND(F2809=0,G2809=0,H2809=0,_xlfn.IFNA(MATCH(MID($B2809,5,4),Reference!$H:$H,0),0),LEFT($C2809,4)&lt;&gt;"8865"),$D2809,0)))))</f>
        <v>0</v>
      </c>
      <c r="J2809" s="76">
        <f t="shared" si="247"/>
        <v>43.96</v>
      </c>
      <c r="K2809" s="76">
        <f t="shared" si="248"/>
        <v>43.96</v>
      </c>
      <c r="L2809" s="76">
        <f t="shared" si="249"/>
        <v>0</v>
      </c>
      <c r="M2809" s="14" t="str">
        <f>IFERROR(IFERROR(INDEX(Reference!$C:$C,MATCH(VALUE(LEFT(B2809,(FIND("-",B2809,1)-1))),Reference!$B:$B,0)),INDEX(Reference!$C:$C,MATCH((LEFT(B2809,(FIND("-",B2809,1)-1))),Reference!$B:$B,0))),IFERROR(IF(FIND("-",B2809),"Asset Management",""),""))</f>
        <v>Asset Management</v>
      </c>
      <c r="N2809" s="14" t="str">
        <f>_xlfn.IFNA(INDEX(Reference!$M:$N,MATCH($C2809,Reference!$M:$M,0),2),"Exclude")</f>
        <v>Union Labor</v>
      </c>
      <c r="O2809" s="14" t="e">
        <f>VLOOKUP(X2809,'Department Detail'!$A$2:$F$5229,5,FALSE)</f>
        <v>#N/A</v>
      </c>
    </row>
    <row r="2810" spans="2:15" x14ac:dyDescent="0.3">
      <c r="B2810" t="s">
        <v>1316</v>
      </c>
      <c r="C2810" t="s">
        <v>186</v>
      </c>
      <c r="D2810" s="193">
        <v>191.77</v>
      </c>
      <c r="F2810" s="76">
        <f>IF(AND(LEFT($C2810,4)&lt;&gt;"8310")*OR(_xlfn.IFNA(MATCH(LEFT($B2810,8),Reference!$E:$E,0),0),(_xlfn.IFNA(MATCH(MID($B2810,5,4),Reference!$E:$E,0),0))),$D2810,)</f>
        <v>0</v>
      </c>
      <c r="G2810" s="76">
        <f t="shared" si="245"/>
        <v>0</v>
      </c>
      <c r="H2810" s="76">
        <f t="shared" si="246"/>
        <v>0</v>
      </c>
      <c r="I2810" s="194">
        <f>IF(AND(F2810=0,G2810=0,H2810=0,_xlfn.IFNA(MATCH(LEFT($B2810,8),Reference!$G:$G,0),0)),0,
IF(AND(F2810=0,G2810=0,H2810=0,_xlfn.IFNA(MATCH(LEFT($B2810,8),Reference!$H:$H,0),0)),$D2810,
IF(AND(F2810=0,G2810=0,H2810=0,_xlfn.IFNA(MATCH(LEFT($C2810,4),Reference!$H:$H,0),0)),$D2810,
IF((AND(F2810=0,G2810=0,H2810=0,(_xlfn.IFNA(MATCH(LEFT($B2810,4),Reference!$H:$H,0),0)))),$D2810,
IF(AND(F2810=0,G2810=0,H2810=0,_xlfn.IFNA(MATCH(MID($B2810,5,4),Reference!$H:$H,0),0),LEFT($C2810,4)&lt;&gt;"8865"),$D2810,0)))))</f>
        <v>0</v>
      </c>
      <c r="J2810" s="76">
        <f t="shared" si="247"/>
        <v>191.77</v>
      </c>
      <c r="K2810" s="76">
        <f t="shared" si="248"/>
        <v>191.77</v>
      </c>
      <c r="L2810" s="76">
        <f t="shared" si="249"/>
        <v>0</v>
      </c>
      <c r="M2810" s="14" t="str">
        <f>IFERROR(IFERROR(INDEX(Reference!$C:$C,MATCH(VALUE(LEFT(B2810,(FIND("-",B2810,1)-1))),Reference!$B:$B,0)),INDEX(Reference!$C:$C,MATCH((LEFT(B2810,(FIND("-",B2810,1)-1))),Reference!$B:$B,0))),IFERROR(IF(FIND("-",B2810),"Asset Management",""),""))</f>
        <v>Asset Management</v>
      </c>
      <c r="N2810" s="14" t="str">
        <f>_xlfn.IFNA(INDEX(Reference!$M:$N,MATCH($C2810,Reference!$M:$M,0),2),"Exclude")</f>
        <v>Union Labor</v>
      </c>
      <c r="O2810" s="14" t="e">
        <f>VLOOKUP(X2810,'Department Detail'!$A$2:$F$5229,5,FALSE)</f>
        <v>#N/A</v>
      </c>
    </row>
    <row r="2811" spans="2:15" x14ac:dyDescent="0.3">
      <c r="B2811" t="s">
        <v>1316</v>
      </c>
      <c r="C2811" t="s">
        <v>191</v>
      </c>
      <c r="D2811" s="193">
        <v>33.799999999999997</v>
      </c>
      <c r="F2811" s="76">
        <f>IF(AND(LEFT($C2811,4)&lt;&gt;"8310")*OR(_xlfn.IFNA(MATCH(LEFT($B2811,8),Reference!$E:$E,0),0),(_xlfn.IFNA(MATCH(MID($B2811,5,4),Reference!$E:$E,0),0))),$D2811,)</f>
        <v>0</v>
      </c>
      <c r="G2811" s="76">
        <f t="shared" si="245"/>
        <v>0</v>
      </c>
      <c r="H2811" s="76">
        <f t="shared" si="246"/>
        <v>0</v>
      </c>
      <c r="I2811" s="194">
        <f>IF(AND(F2811=0,G2811=0,H2811=0,_xlfn.IFNA(MATCH(LEFT($B2811,8),Reference!$G:$G,0),0)),0,
IF(AND(F2811=0,G2811=0,H2811=0,_xlfn.IFNA(MATCH(LEFT($B2811,8),Reference!$H:$H,0),0)),$D2811,
IF(AND(F2811=0,G2811=0,H2811=0,_xlfn.IFNA(MATCH(LEFT($C2811,4),Reference!$H:$H,0),0)),$D2811,
IF((AND(F2811=0,G2811=0,H2811=0,(_xlfn.IFNA(MATCH(LEFT($B2811,4),Reference!$H:$H,0),0)))),$D2811,
IF(AND(F2811=0,G2811=0,H2811=0,_xlfn.IFNA(MATCH(MID($B2811,5,4),Reference!$H:$H,0),0),LEFT($C2811,4)&lt;&gt;"8865"),$D2811,0)))))</f>
        <v>0</v>
      </c>
      <c r="J2811" s="76">
        <f t="shared" si="247"/>
        <v>33.799999999999997</v>
      </c>
      <c r="K2811" s="76">
        <f t="shared" si="248"/>
        <v>33.799999999999997</v>
      </c>
      <c r="L2811" s="76">
        <f t="shared" si="249"/>
        <v>0</v>
      </c>
      <c r="M2811" s="14" t="str">
        <f>IFERROR(IFERROR(INDEX(Reference!$C:$C,MATCH(VALUE(LEFT(B2811,(FIND("-",B2811,1)-1))),Reference!$B:$B,0)),INDEX(Reference!$C:$C,MATCH((LEFT(B2811,(FIND("-",B2811,1)-1))),Reference!$B:$B,0))),IFERROR(IF(FIND("-",B2811),"Asset Management",""),""))</f>
        <v>Asset Management</v>
      </c>
      <c r="N2811" s="14" t="str">
        <f>_xlfn.IFNA(INDEX(Reference!$M:$N,MATCH($C2811,Reference!$M:$M,0),2),"Exclude")</f>
        <v>Union Labor</v>
      </c>
      <c r="O2811" s="14" t="e">
        <f>VLOOKUP(X2811,'Department Detail'!$A$2:$F$5229,5,FALSE)</f>
        <v>#N/A</v>
      </c>
    </row>
    <row r="2812" spans="2:15" x14ac:dyDescent="0.3">
      <c r="B2812" t="s">
        <v>1317</v>
      </c>
      <c r="C2812" t="s">
        <v>186</v>
      </c>
      <c r="D2812" s="193">
        <v>71.09</v>
      </c>
      <c r="F2812" s="76">
        <f>IF(AND(LEFT($C2812,4)&lt;&gt;"8310")*OR(_xlfn.IFNA(MATCH(LEFT($B2812,8),Reference!$E:$E,0),0),(_xlfn.IFNA(MATCH(MID($B2812,5,4),Reference!$E:$E,0),0))),$D2812,)</f>
        <v>0</v>
      </c>
      <c r="G2812" s="76">
        <f t="shared" si="245"/>
        <v>0</v>
      </c>
      <c r="H2812" s="76">
        <f t="shared" si="246"/>
        <v>0</v>
      </c>
      <c r="I2812" s="194">
        <f>IF(AND(F2812=0,G2812=0,H2812=0,_xlfn.IFNA(MATCH(LEFT($B2812,8),Reference!$G:$G,0),0)),0,
IF(AND(F2812=0,G2812=0,H2812=0,_xlfn.IFNA(MATCH(LEFT($B2812,8),Reference!$H:$H,0),0)),$D2812,
IF(AND(F2812=0,G2812=0,H2812=0,_xlfn.IFNA(MATCH(LEFT($C2812,4),Reference!$H:$H,0),0)),$D2812,
IF((AND(F2812=0,G2812=0,H2812=0,(_xlfn.IFNA(MATCH(LEFT($B2812,4),Reference!$H:$H,0),0)))),$D2812,
IF(AND(F2812=0,G2812=0,H2812=0,_xlfn.IFNA(MATCH(MID($B2812,5,4),Reference!$H:$H,0),0),LEFT($C2812,4)&lt;&gt;"8865"),$D2812,0)))))</f>
        <v>0</v>
      </c>
      <c r="J2812" s="76">
        <f t="shared" si="247"/>
        <v>71.09</v>
      </c>
      <c r="K2812" s="76">
        <f t="shared" si="248"/>
        <v>71.09</v>
      </c>
      <c r="L2812" s="76">
        <f t="shared" si="249"/>
        <v>0</v>
      </c>
      <c r="M2812" s="14" t="str">
        <f>IFERROR(IFERROR(INDEX(Reference!$C:$C,MATCH(VALUE(LEFT(B2812,(FIND("-",B2812,1)-1))),Reference!$B:$B,0)),INDEX(Reference!$C:$C,MATCH((LEFT(B2812,(FIND("-",B2812,1)-1))),Reference!$B:$B,0))),IFERROR(IF(FIND("-",B2812),"Asset Management",""),""))</f>
        <v>Asset Management</v>
      </c>
      <c r="N2812" s="14" t="str">
        <f>_xlfn.IFNA(INDEX(Reference!$M:$N,MATCH($C2812,Reference!$M:$M,0),2),"Exclude")</f>
        <v>Union Labor</v>
      </c>
      <c r="O2812" s="14" t="e">
        <f>VLOOKUP(X2812,'Department Detail'!$A$2:$F$5229,5,FALSE)</f>
        <v>#N/A</v>
      </c>
    </row>
    <row r="2813" spans="2:15" x14ac:dyDescent="0.3">
      <c r="B2813" t="s">
        <v>1317</v>
      </c>
      <c r="C2813" t="s">
        <v>191</v>
      </c>
      <c r="D2813" s="193">
        <v>32.06</v>
      </c>
      <c r="F2813" s="76">
        <f>IF(AND(LEFT($C2813,4)&lt;&gt;"8310")*OR(_xlfn.IFNA(MATCH(LEFT($B2813,8),Reference!$E:$E,0),0),(_xlfn.IFNA(MATCH(MID($B2813,5,4),Reference!$E:$E,0),0))),$D2813,)</f>
        <v>0</v>
      </c>
      <c r="G2813" s="76">
        <f t="shared" si="245"/>
        <v>0</v>
      </c>
      <c r="H2813" s="76">
        <f t="shared" si="246"/>
        <v>0</v>
      </c>
      <c r="I2813" s="194">
        <f>IF(AND(F2813=0,G2813=0,H2813=0,_xlfn.IFNA(MATCH(LEFT($B2813,8),Reference!$G:$G,0),0)),0,
IF(AND(F2813=0,G2813=0,H2813=0,_xlfn.IFNA(MATCH(LEFT($B2813,8),Reference!$H:$H,0),0)),$D2813,
IF(AND(F2813=0,G2813=0,H2813=0,_xlfn.IFNA(MATCH(LEFT($C2813,4),Reference!$H:$H,0),0)),$D2813,
IF((AND(F2813=0,G2813=0,H2813=0,(_xlfn.IFNA(MATCH(LEFT($B2813,4),Reference!$H:$H,0),0)))),$D2813,
IF(AND(F2813=0,G2813=0,H2813=0,_xlfn.IFNA(MATCH(MID($B2813,5,4),Reference!$H:$H,0),0),LEFT($C2813,4)&lt;&gt;"8865"),$D2813,0)))))</f>
        <v>0</v>
      </c>
      <c r="J2813" s="76">
        <f t="shared" si="247"/>
        <v>32.06</v>
      </c>
      <c r="K2813" s="76">
        <f t="shared" si="248"/>
        <v>32.06</v>
      </c>
      <c r="L2813" s="76">
        <f t="shared" si="249"/>
        <v>0</v>
      </c>
      <c r="M2813" s="14" t="str">
        <f>IFERROR(IFERROR(INDEX(Reference!$C:$C,MATCH(VALUE(LEFT(B2813,(FIND("-",B2813,1)-1))),Reference!$B:$B,0)),INDEX(Reference!$C:$C,MATCH((LEFT(B2813,(FIND("-",B2813,1)-1))),Reference!$B:$B,0))),IFERROR(IF(FIND("-",B2813),"Asset Management",""),""))</f>
        <v>Asset Management</v>
      </c>
      <c r="N2813" s="14" t="str">
        <f>_xlfn.IFNA(INDEX(Reference!$M:$N,MATCH($C2813,Reference!$M:$M,0),2),"Exclude")</f>
        <v>Union Labor</v>
      </c>
      <c r="O2813" s="14" t="e">
        <f>VLOOKUP(X2813,'Department Detail'!$A$2:$F$5229,5,FALSE)</f>
        <v>#N/A</v>
      </c>
    </row>
    <row r="2814" spans="2:15" x14ac:dyDescent="0.3">
      <c r="B2814" t="s">
        <v>1318</v>
      </c>
      <c r="C2814" t="s">
        <v>190</v>
      </c>
      <c r="D2814" s="193">
        <v>2700</v>
      </c>
      <c r="F2814" s="76">
        <f>IF(AND(LEFT($C2814,4)&lt;&gt;"8310")*OR(_xlfn.IFNA(MATCH(LEFT($B2814,8),Reference!$E:$E,0),0),(_xlfn.IFNA(MATCH(MID($B2814,5,4),Reference!$E:$E,0),0))),$D2814,)</f>
        <v>0</v>
      </c>
      <c r="G2814" s="76">
        <f t="shared" si="245"/>
        <v>0</v>
      </c>
      <c r="H2814" s="76">
        <f t="shared" si="246"/>
        <v>0</v>
      </c>
      <c r="I2814" s="194">
        <f>IF(AND(F2814=0,G2814=0,H2814=0,_xlfn.IFNA(MATCH(LEFT($B2814,8),Reference!$G:$G,0),0)),0,
IF(AND(F2814=0,G2814=0,H2814=0,_xlfn.IFNA(MATCH(LEFT($B2814,8),Reference!$H:$H,0),0)),$D2814,
IF(AND(F2814=0,G2814=0,H2814=0,_xlfn.IFNA(MATCH(LEFT($C2814,4),Reference!$H:$H,0),0)),$D2814,
IF((AND(F2814=0,G2814=0,H2814=0,(_xlfn.IFNA(MATCH(LEFT($B2814,4),Reference!$H:$H,0),0)))),$D2814,
IF(AND(F2814=0,G2814=0,H2814=0,_xlfn.IFNA(MATCH(MID($B2814,5,4),Reference!$H:$H,0),0),LEFT($C2814,4)&lt;&gt;"8865"),$D2814,0)))))</f>
        <v>0</v>
      </c>
      <c r="J2814" s="76">
        <f t="shared" si="247"/>
        <v>2700</v>
      </c>
      <c r="K2814" s="76">
        <f t="shared" si="248"/>
        <v>2700</v>
      </c>
      <c r="L2814" s="76">
        <f t="shared" si="249"/>
        <v>0</v>
      </c>
      <c r="M2814" s="14" t="str">
        <f>IFERROR(IFERROR(INDEX(Reference!$C:$C,MATCH(VALUE(LEFT(B2814,(FIND("-",B2814,1)-1))),Reference!$B:$B,0)),INDEX(Reference!$C:$C,MATCH((LEFT(B2814,(FIND("-",B2814,1)-1))),Reference!$B:$B,0))),IFERROR(IF(FIND("-",B2814),"Asset Management",""),""))</f>
        <v>Asset Management</v>
      </c>
      <c r="N2814" s="14" t="str">
        <f>_xlfn.IFNA(INDEX(Reference!$M:$N,MATCH($C2814,Reference!$M:$M,0),2),"Exclude")</f>
        <v>Nonlabor</v>
      </c>
      <c r="O2814" s="14" t="e">
        <f>VLOOKUP(X2814,'Department Detail'!$A$2:$F$5229,5,FALSE)</f>
        <v>#N/A</v>
      </c>
    </row>
    <row r="2815" spans="2:15" x14ac:dyDescent="0.3">
      <c r="B2815" t="s">
        <v>1319</v>
      </c>
      <c r="C2815" t="s">
        <v>185</v>
      </c>
      <c r="D2815" s="193">
        <v>132.65</v>
      </c>
      <c r="F2815" s="76">
        <f>IF(AND(LEFT($C2815,4)&lt;&gt;"8310")*OR(_xlfn.IFNA(MATCH(LEFT($B2815,8),Reference!$E:$E,0),0),(_xlfn.IFNA(MATCH(MID($B2815,5,4),Reference!$E:$E,0),0))),$D2815,)</f>
        <v>0</v>
      </c>
      <c r="G2815" s="76">
        <f t="shared" si="245"/>
        <v>0</v>
      </c>
      <c r="H2815" s="76">
        <f t="shared" si="246"/>
        <v>0</v>
      </c>
      <c r="I2815" s="194">
        <f>IF(AND(F2815=0,G2815=0,H2815=0,_xlfn.IFNA(MATCH(LEFT($B2815,8),Reference!$G:$G,0),0)),0,
IF(AND(F2815=0,G2815=0,H2815=0,_xlfn.IFNA(MATCH(LEFT($B2815,8),Reference!$H:$H,0),0)),$D2815,
IF(AND(F2815=0,G2815=0,H2815=0,_xlfn.IFNA(MATCH(LEFT($C2815,4),Reference!$H:$H,0),0)),$D2815,
IF((AND(F2815=0,G2815=0,H2815=0,(_xlfn.IFNA(MATCH(LEFT($B2815,4),Reference!$H:$H,0),0)))),$D2815,
IF(AND(F2815=0,G2815=0,H2815=0,_xlfn.IFNA(MATCH(MID($B2815,5,4),Reference!$H:$H,0),0),LEFT($C2815,4)&lt;&gt;"8865"),$D2815,0)))))</f>
        <v>0</v>
      </c>
      <c r="J2815" s="76">
        <f t="shared" si="247"/>
        <v>132.65</v>
      </c>
      <c r="K2815" s="76">
        <f t="shared" si="248"/>
        <v>132.65</v>
      </c>
      <c r="L2815" s="76">
        <f t="shared" si="249"/>
        <v>0</v>
      </c>
      <c r="M2815" s="14" t="str">
        <f>IFERROR(IFERROR(INDEX(Reference!$C:$C,MATCH(VALUE(LEFT(B2815,(FIND("-",B2815,1)-1))),Reference!$B:$B,0)),INDEX(Reference!$C:$C,MATCH((LEFT(B2815,(FIND("-",B2815,1)-1))),Reference!$B:$B,0))),IFERROR(IF(FIND("-",B2815),"Asset Management",""),""))</f>
        <v>Asset Management</v>
      </c>
      <c r="N2815" s="14" t="str">
        <f>_xlfn.IFNA(INDEX(Reference!$M:$N,MATCH($C2815,Reference!$M:$M,0),2),"Exclude")</f>
        <v>NonUnion Labor</v>
      </c>
      <c r="O2815" s="14" t="e">
        <f>VLOOKUP(X2815,'Department Detail'!$A$2:$F$5229,5,FALSE)</f>
        <v>#N/A</v>
      </c>
    </row>
    <row r="2816" spans="2:15" x14ac:dyDescent="0.3">
      <c r="B2816" t="s">
        <v>1320</v>
      </c>
      <c r="C2816" t="s">
        <v>186</v>
      </c>
      <c r="D2816" s="193">
        <v>60.27</v>
      </c>
      <c r="F2816" s="76">
        <f>IF(AND(LEFT($C2816,4)&lt;&gt;"8310")*OR(_xlfn.IFNA(MATCH(LEFT($B2816,8),Reference!$E:$E,0),0),(_xlfn.IFNA(MATCH(MID($B2816,5,4),Reference!$E:$E,0),0))),$D2816,)</f>
        <v>0</v>
      </c>
      <c r="G2816" s="76">
        <f t="shared" si="245"/>
        <v>0</v>
      </c>
      <c r="H2816" s="76">
        <f t="shared" si="246"/>
        <v>0</v>
      </c>
      <c r="I2816" s="194">
        <f>IF(AND(F2816=0,G2816=0,H2816=0,_xlfn.IFNA(MATCH(LEFT($B2816,8),Reference!$G:$G,0),0)),0,
IF(AND(F2816=0,G2816=0,H2816=0,_xlfn.IFNA(MATCH(LEFT($B2816,8),Reference!$H:$H,0),0)),$D2816,
IF(AND(F2816=0,G2816=0,H2816=0,_xlfn.IFNA(MATCH(LEFT($C2816,4),Reference!$H:$H,0),0)),$D2816,
IF((AND(F2816=0,G2816=0,H2816=0,(_xlfn.IFNA(MATCH(LEFT($B2816,4),Reference!$H:$H,0),0)))),$D2816,
IF(AND(F2816=0,G2816=0,H2816=0,_xlfn.IFNA(MATCH(MID($B2816,5,4),Reference!$H:$H,0),0),LEFT($C2816,4)&lt;&gt;"8865"),$D2816,0)))))</f>
        <v>0</v>
      </c>
      <c r="J2816" s="76">
        <f t="shared" si="247"/>
        <v>60.27</v>
      </c>
      <c r="K2816" s="76">
        <f t="shared" si="248"/>
        <v>60.27</v>
      </c>
      <c r="L2816" s="76">
        <f t="shared" si="249"/>
        <v>0</v>
      </c>
      <c r="M2816" s="14" t="str">
        <f>IFERROR(IFERROR(INDEX(Reference!$C:$C,MATCH(VALUE(LEFT(B2816,(FIND("-",B2816,1)-1))),Reference!$B:$B,0)),INDEX(Reference!$C:$C,MATCH((LEFT(B2816,(FIND("-",B2816,1)-1))),Reference!$B:$B,0))),IFERROR(IF(FIND("-",B2816),"Asset Management",""),""))</f>
        <v>Asset Management</v>
      </c>
      <c r="N2816" s="14" t="str">
        <f>_xlfn.IFNA(INDEX(Reference!$M:$N,MATCH($C2816,Reference!$M:$M,0),2),"Exclude")</f>
        <v>Union Labor</v>
      </c>
      <c r="O2816" s="14" t="e">
        <f>VLOOKUP(X2816,'Department Detail'!$A$2:$F$5229,5,FALSE)</f>
        <v>#N/A</v>
      </c>
    </row>
    <row r="2817" spans="2:15" x14ac:dyDescent="0.3">
      <c r="B2817" t="s">
        <v>1320</v>
      </c>
      <c r="C2817" t="s">
        <v>191</v>
      </c>
      <c r="D2817" s="193">
        <v>29.85</v>
      </c>
      <c r="F2817" s="76">
        <f>IF(AND(LEFT($C2817,4)&lt;&gt;"8310")*OR(_xlfn.IFNA(MATCH(LEFT($B2817,8),Reference!$E:$E,0),0),(_xlfn.IFNA(MATCH(MID($B2817,5,4),Reference!$E:$E,0),0))),$D2817,)</f>
        <v>0</v>
      </c>
      <c r="G2817" s="76">
        <f t="shared" si="245"/>
        <v>0</v>
      </c>
      <c r="H2817" s="76">
        <f t="shared" si="246"/>
        <v>0</v>
      </c>
      <c r="I2817" s="194">
        <f>IF(AND(F2817=0,G2817=0,H2817=0,_xlfn.IFNA(MATCH(LEFT($B2817,8),Reference!$G:$G,0),0)),0,
IF(AND(F2817=0,G2817=0,H2817=0,_xlfn.IFNA(MATCH(LEFT($B2817,8),Reference!$H:$H,0),0)),$D2817,
IF(AND(F2817=0,G2817=0,H2817=0,_xlfn.IFNA(MATCH(LEFT($C2817,4),Reference!$H:$H,0),0)),$D2817,
IF((AND(F2817=0,G2817=0,H2817=0,(_xlfn.IFNA(MATCH(LEFT($B2817,4),Reference!$H:$H,0),0)))),$D2817,
IF(AND(F2817=0,G2817=0,H2817=0,_xlfn.IFNA(MATCH(MID($B2817,5,4),Reference!$H:$H,0),0),LEFT($C2817,4)&lt;&gt;"8865"),$D2817,0)))))</f>
        <v>0</v>
      </c>
      <c r="J2817" s="76">
        <f t="shared" si="247"/>
        <v>29.85</v>
      </c>
      <c r="K2817" s="76">
        <f t="shared" si="248"/>
        <v>29.85</v>
      </c>
      <c r="L2817" s="76">
        <f t="shared" si="249"/>
        <v>0</v>
      </c>
      <c r="M2817" s="14" t="str">
        <f>IFERROR(IFERROR(INDEX(Reference!$C:$C,MATCH(VALUE(LEFT(B2817,(FIND("-",B2817,1)-1))),Reference!$B:$B,0)),INDEX(Reference!$C:$C,MATCH((LEFT(B2817,(FIND("-",B2817,1)-1))),Reference!$B:$B,0))),IFERROR(IF(FIND("-",B2817),"Asset Management",""),""))</f>
        <v>Asset Management</v>
      </c>
      <c r="N2817" s="14" t="str">
        <f>_xlfn.IFNA(INDEX(Reference!$M:$N,MATCH($C2817,Reference!$M:$M,0),2),"Exclude")</f>
        <v>Union Labor</v>
      </c>
      <c r="O2817" s="14" t="e">
        <f>VLOOKUP(X2817,'Department Detail'!$A$2:$F$5229,5,FALSE)</f>
        <v>#N/A</v>
      </c>
    </row>
    <row r="2818" spans="2:15" x14ac:dyDescent="0.3">
      <c r="B2818" t="s">
        <v>1321</v>
      </c>
      <c r="C2818" t="s">
        <v>186</v>
      </c>
      <c r="D2818" s="193">
        <v>3.07</v>
      </c>
      <c r="F2818" s="76">
        <f>IF(AND(LEFT($C2818,4)&lt;&gt;"8310")*OR(_xlfn.IFNA(MATCH(LEFT($B2818,8),Reference!$E:$E,0),0),(_xlfn.IFNA(MATCH(MID($B2818,5,4),Reference!$E:$E,0),0))),$D2818,)</f>
        <v>0</v>
      </c>
      <c r="G2818" s="76">
        <f t="shared" si="245"/>
        <v>0</v>
      </c>
      <c r="H2818" s="76">
        <f t="shared" si="246"/>
        <v>0</v>
      </c>
      <c r="I2818" s="194">
        <f>IF(AND(F2818=0,G2818=0,H2818=0,_xlfn.IFNA(MATCH(LEFT($B2818,8),Reference!$G:$G,0),0)),0,
IF(AND(F2818=0,G2818=0,H2818=0,_xlfn.IFNA(MATCH(LEFT($B2818,8),Reference!$H:$H,0),0)),$D2818,
IF(AND(F2818=0,G2818=0,H2818=0,_xlfn.IFNA(MATCH(LEFT($C2818,4),Reference!$H:$H,0),0)),$D2818,
IF((AND(F2818=0,G2818=0,H2818=0,(_xlfn.IFNA(MATCH(LEFT($B2818,4),Reference!$H:$H,0),0)))),$D2818,
IF(AND(F2818=0,G2818=0,H2818=0,_xlfn.IFNA(MATCH(MID($B2818,5,4),Reference!$H:$H,0),0),LEFT($C2818,4)&lt;&gt;"8865"),$D2818,0)))))</f>
        <v>0</v>
      </c>
      <c r="J2818" s="76">
        <f t="shared" si="247"/>
        <v>3.07</v>
      </c>
      <c r="K2818" s="76">
        <f t="shared" si="248"/>
        <v>3.07</v>
      </c>
      <c r="L2818" s="76">
        <f t="shared" si="249"/>
        <v>0</v>
      </c>
      <c r="M2818" s="14" t="str">
        <f>IFERROR(IFERROR(INDEX(Reference!$C:$C,MATCH(VALUE(LEFT(B2818,(FIND("-",B2818,1)-1))),Reference!$B:$B,0)),INDEX(Reference!$C:$C,MATCH((LEFT(B2818,(FIND("-",B2818,1)-1))),Reference!$B:$B,0))),IFERROR(IF(FIND("-",B2818),"Asset Management",""),""))</f>
        <v>Asset Management</v>
      </c>
      <c r="N2818" s="14" t="str">
        <f>_xlfn.IFNA(INDEX(Reference!$M:$N,MATCH($C2818,Reference!$M:$M,0),2),"Exclude")</f>
        <v>Union Labor</v>
      </c>
      <c r="O2818" s="14" t="e">
        <f>VLOOKUP(X2818,'Department Detail'!$A$2:$F$5229,5,FALSE)</f>
        <v>#N/A</v>
      </c>
    </row>
    <row r="2819" spans="2:15" x14ac:dyDescent="0.3">
      <c r="B2819" t="s">
        <v>1322</v>
      </c>
      <c r="C2819" t="s">
        <v>185</v>
      </c>
      <c r="D2819" s="193">
        <v>1517.91</v>
      </c>
      <c r="F2819" s="76">
        <f>IF(AND(LEFT($C2819,4)&lt;&gt;"8310")*OR(_xlfn.IFNA(MATCH(LEFT($B2819,8),Reference!$E:$E,0),0),(_xlfn.IFNA(MATCH(MID($B2819,5,4),Reference!$E:$E,0),0))),$D2819,)</f>
        <v>0</v>
      </c>
      <c r="G2819" s="76">
        <f t="shared" si="245"/>
        <v>0</v>
      </c>
      <c r="H2819" s="76">
        <f t="shared" si="246"/>
        <v>0</v>
      </c>
      <c r="I2819" s="194">
        <f>IF(AND(F2819=0,G2819=0,H2819=0,_xlfn.IFNA(MATCH(LEFT($B2819,8),Reference!$G:$G,0),0)),0,
IF(AND(F2819=0,G2819=0,H2819=0,_xlfn.IFNA(MATCH(LEFT($B2819,8),Reference!$H:$H,0),0)),$D2819,
IF(AND(F2819=0,G2819=0,H2819=0,_xlfn.IFNA(MATCH(LEFT($C2819,4),Reference!$H:$H,0),0)),$D2819,
IF((AND(F2819=0,G2819=0,H2819=0,(_xlfn.IFNA(MATCH(LEFT($B2819,4),Reference!$H:$H,0),0)))),$D2819,
IF(AND(F2819=0,G2819=0,H2819=0,_xlfn.IFNA(MATCH(MID($B2819,5,4),Reference!$H:$H,0),0),LEFT($C2819,4)&lt;&gt;"8865"),$D2819,0)))))</f>
        <v>0</v>
      </c>
      <c r="J2819" s="76">
        <f t="shared" si="247"/>
        <v>1517.91</v>
      </c>
      <c r="K2819" s="76">
        <f t="shared" si="248"/>
        <v>1517.91</v>
      </c>
      <c r="L2819" s="76">
        <f t="shared" si="249"/>
        <v>0</v>
      </c>
      <c r="M2819" s="14" t="str">
        <f>IFERROR(IFERROR(INDEX(Reference!$C:$C,MATCH(VALUE(LEFT(B2819,(FIND("-",B2819,1)-1))),Reference!$B:$B,0)),INDEX(Reference!$C:$C,MATCH((LEFT(B2819,(FIND("-",B2819,1)-1))),Reference!$B:$B,0))),IFERROR(IF(FIND("-",B2819),"Asset Management",""),""))</f>
        <v>Asset Management</v>
      </c>
      <c r="N2819" s="14" t="str">
        <f>_xlfn.IFNA(INDEX(Reference!$M:$N,MATCH($C2819,Reference!$M:$M,0),2),"Exclude")</f>
        <v>NonUnion Labor</v>
      </c>
      <c r="O2819" s="14" t="e">
        <f>VLOOKUP(X2819,'Department Detail'!$A$2:$F$5229,5,FALSE)</f>
        <v>#N/A</v>
      </c>
    </row>
    <row r="2820" spans="2:15" x14ac:dyDescent="0.3">
      <c r="B2820" t="s">
        <v>1323</v>
      </c>
      <c r="C2820" t="s">
        <v>186</v>
      </c>
      <c r="D2820" s="193">
        <v>452.64</v>
      </c>
      <c r="F2820" s="76">
        <f>IF(AND(LEFT($C2820,4)&lt;&gt;"8310")*OR(_xlfn.IFNA(MATCH(LEFT($B2820,8),Reference!$E:$E,0),0),(_xlfn.IFNA(MATCH(MID($B2820,5,4),Reference!$E:$E,0),0))),$D2820,)</f>
        <v>0</v>
      </c>
      <c r="G2820" s="76">
        <f t="shared" si="245"/>
        <v>0</v>
      </c>
      <c r="H2820" s="76">
        <f t="shared" si="246"/>
        <v>0</v>
      </c>
      <c r="I2820" s="194">
        <f>IF(AND(F2820=0,G2820=0,H2820=0,_xlfn.IFNA(MATCH(LEFT($B2820,8),Reference!$G:$G,0),0)),0,
IF(AND(F2820=0,G2820=0,H2820=0,_xlfn.IFNA(MATCH(LEFT($B2820,8),Reference!$H:$H,0),0)),$D2820,
IF(AND(F2820=0,G2820=0,H2820=0,_xlfn.IFNA(MATCH(LEFT($C2820,4),Reference!$H:$H,0),0)),$D2820,
IF((AND(F2820=0,G2820=0,H2820=0,(_xlfn.IFNA(MATCH(LEFT($B2820,4),Reference!$H:$H,0),0)))),$D2820,
IF(AND(F2820=0,G2820=0,H2820=0,_xlfn.IFNA(MATCH(MID($B2820,5,4),Reference!$H:$H,0),0),LEFT($C2820,4)&lt;&gt;"8865"),$D2820,0)))))</f>
        <v>0</v>
      </c>
      <c r="J2820" s="76">
        <f t="shared" si="247"/>
        <v>452.64</v>
      </c>
      <c r="K2820" s="76">
        <f t="shared" si="248"/>
        <v>452.64</v>
      </c>
      <c r="L2820" s="76">
        <f t="shared" si="249"/>
        <v>0</v>
      </c>
      <c r="M2820" s="14" t="str">
        <f>IFERROR(IFERROR(INDEX(Reference!$C:$C,MATCH(VALUE(LEFT(B2820,(FIND("-",B2820,1)-1))),Reference!$B:$B,0)),INDEX(Reference!$C:$C,MATCH((LEFT(B2820,(FIND("-",B2820,1)-1))),Reference!$B:$B,0))),IFERROR(IF(FIND("-",B2820),"Asset Management",""),""))</f>
        <v>Asset Management</v>
      </c>
      <c r="N2820" s="14" t="str">
        <f>_xlfn.IFNA(INDEX(Reference!$M:$N,MATCH($C2820,Reference!$M:$M,0),2),"Exclude")</f>
        <v>Union Labor</v>
      </c>
      <c r="O2820" s="14" t="e">
        <f>VLOOKUP(X2820,'Department Detail'!$A$2:$F$5229,5,FALSE)</f>
        <v>#N/A</v>
      </c>
    </row>
    <row r="2821" spans="2:15" x14ac:dyDescent="0.3">
      <c r="B2821" t="s">
        <v>1323</v>
      </c>
      <c r="C2821" t="s">
        <v>191</v>
      </c>
      <c r="D2821" s="193">
        <v>215.11</v>
      </c>
      <c r="F2821" s="76">
        <f>IF(AND(LEFT($C2821,4)&lt;&gt;"8310")*OR(_xlfn.IFNA(MATCH(LEFT($B2821,8),Reference!$E:$E,0),0),(_xlfn.IFNA(MATCH(MID($B2821,5,4),Reference!$E:$E,0),0))),$D2821,)</f>
        <v>0</v>
      </c>
      <c r="G2821" s="76">
        <f t="shared" si="245"/>
        <v>0</v>
      </c>
      <c r="H2821" s="76">
        <f t="shared" si="246"/>
        <v>0</v>
      </c>
      <c r="I2821" s="194">
        <f>IF(AND(F2821=0,G2821=0,H2821=0,_xlfn.IFNA(MATCH(LEFT($B2821,8),Reference!$G:$G,0),0)),0,
IF(AND(F2821=0,G2821=0,H2821=0,_xlfn.IFNA(MATCH(LEFT($B2821,8),Reference!$H:$H,0),0)),$D2821,
IF(AND(F2821=0,G2821=0,H2821=0,_xlfn.IFNA(MATCH(LEFT($C2821,4),Reference!$H:$H,0),0)),$D2821,
IF((AND(F2821=0,G2821=0,H2821=0,(_xlfn.IFNA(MATCH(LEFT($B2821,4),Reference!$H:$H,0),0)))),$D2821,
IF(AND(F2821=0,G2821=0,H2821=0,_xlfn.IFNA(MATCH(MID($B2821,5,4),Reference!$H:$H,0),0),LEFT($C2821,4)&lt;&gt;"8865"),$D2821,0)))))</f>
        <v>0</v>
      </c>
      <c r="J2821" s="76">
        <f t="shared" si="247"/>
        <v>215.11</v>
      </c>
      <c r="K2821" s="76">
        <f t="shared" si="248"/>
        <v>215.11</v>
      </c>
      <c r="L2821" s="76">
        <f t="shared" si="249"/>
        <v>0</v>
      </c>
      <c r="M2821" s="14" t="str">
        <f>IFERROR(IFERROR(INDEX(Reference!$C:$C,MATCH(VALUE(LEFT(B2821,(FIND("-",B2821,1)-1))),Reference!$B:$B,0)),INDEX(Reference!$C:$C,MATCH((LEFT(B2821,(FIND("-",B2821,1)-1))),Reference!$B:$B,0))),IFERROR(IF(FIND("-",B2821),"Asset Management",""),""))</f>
        <v>Asset Management</v>
      </c>
      <c r="N2821" s="14" t="str">
        <f>_xlfn.IFNA(INDEX(Reference!$M:$N,MATCH($C2821,Reference!$M:$M,0),2),"Exclude")</f>
        <v>Union Labor</v>
      </c>
      <c r="O2821" s="14" t="e">
        <f>VLOOKUP(X2821,'Department Detail'!$A$2:$F$5229,5,FALSE)</f>
        <v>#N/A</v>
      </c>
    </row>
    <row r="2822" spans="2:15" x14ac:dyDescent="0.3">
      <c r="B2822" t="s">
        <v>1324</v>
      </c>
      <c r="C2822" t="s">
        <v>186</v>
      </c>
      <c r="D2822" s="193">
        <v>746.61</v>
      </c>
      <c r="F2822" s="76">
        <f>IF(AND(LEFT($C2822,4)&lt;&gt;"8310")*OR(_xlfn.IFNA(MATCH(LEFT($B2822,8),Reference!$E:$E,0),0),(_xlfn.IFNA(MATCH(MID($B2822,5,4),Reference!$E:$E,0),0))),$D2822,)</f>
        <v>0</v>
      </c>
      <c r="G2822" s="76">
        <f t="shared" si="245"/>
        <v>0</v>
      </c>
      <c r="H2822" s="76">
        <f t="shared" si="246"/>
        <v>0</v>
      </c>
      <c r="I2822" s="194">
        <f>IF(AND(F2822=0,G2822=0,H2822=0,_xlfn.IFNA(MATCH(LEFT($B2822,8),Reference!$G:$G,0),0)),0,
IF(AND(F2822=0,G2822=0,H2822=0,_xlfn.IFNA(MATCH(LEFT($B2822,8),Reference!$H:$H,0),0)),$D2822,
IF(AND(F2822=0,G2822=0,H2822=0,_xlfn.IFNA(MATCH(LEFT($C2822,4),Reference!$H:$H,0),0)),$D2822,
IF((AND(F2822=0,G2822=0,H2822=0,(_xlfn.IFNA(MATCH(LEFT($B2822,4),Reference!$H:$H,0),0)))),$D2822,
IF(AND(F2822=0,G2822=0,H2822=0,_xlfn.IFNA(MATCH(MID($B2822,5,4),Reference!$H:$H,0),0),LEFT($C2822,4)&lt;&gt;"8865"),$D2822,0)))))</f>
        <v>0</v>
      </c>
      <c r="J2822" s="76">
        <f t="shared" si="247"/>
        <v>746.61</v>
      </c>
      <c r="K2822" s="76">
        <f t="shared" si="248"/>
        <v>746.61</v>
      </c>
      <c r="L2822" s="76">
        <f t="shared" si="249"/>
        <v>0</v>
      </c>
      <c r="M2822" s="14" t="str">
        <f>IFERROR(IFERROR(INDEX(Reference!$C:$C,MATCH(VALUE(LEFT(B2822,(FIND("-",B2822,1)-1))),Reference!$B:$B,0)),INDEX(Reference!$C:$C,MATCH((LEFT(B2822,(FIND("-",B2822,1)-1))),Reference!$B:$B,0))),IFERROR(IF(FIND("-",B2822),"Asset Management",""),""))</f>
        <v>Asset Management</v>
      </c>
      <c r="N2822" s="14" t="str">
        <f>_xlfn.IFNA(INDEX(Reference!$M:$N,MATCH($C2822,Reference!$M:$M,0),2),"Exclude")</f>
        <v>Union Labor</v>
      </c>
      <c r="O2822" s="14" t="e">
        <f>VLOOKUP(X2822,'Department Detail'!$A$2:$F$5229,5,FALSE)</f>
        <v>#N/A</v>
      </c>
    </row>
    <row r="2823" spans="2:15" x14ac:dyDescent="0.3">
      <c r="B2823" t="s">
        <v>1324</v>
      </c>
      <c r="C2823" t="s">
        <v>191</v>
      </c>
      <c r="D2823" s="193">
        <v>132.05000000000001</v>
      </c>
      <c r="F2823" s="76">
        <f>IF(AND(LEFT($C2823,4)&lt;&gt;"8310")*OR(_xlfn.IFNA(MATCH(LEFT($B2823,8),Reference!$E:$E,0),0),(_xlfn.IFNA(MATCH(MID($B2823,5,4),Reference!$E:$E,0),0))),$D2823,)</f>
        <v>0</v>
      </c>
      <c r="G2823" s="76">
        <f t="shared" si="245"/>
        <v>0</v>
      </c>
      <c r="H2823" s="76">
        <f t="shared" si="246"/>
        <v>0</v>
      </c>
      <c r="I2823" s="194">
        <f>IF(AND(F2823=0,G2823=0,H2823=0,_xlfn.IFNA(MATCH(LEFT($B2823,8),Reference!$G:$G,0),0)),0,
IF(AND(F2823=0,G2823=0,H2823=0,_xlfn.IFNA(MATCH(LEFT($B2823,8),Reference!$H:$H,0),0)),$D2823,
IF(AND(F2823=0,G2823=0,H2823=0,_xlfn.IFNA(MATCH(LEFT($C2823,4),Reference!$H:$H,0),0)),$D2823,
IF((AND(F2823=0,G2823=0,H2823=0,(_xlfn.IFNA(MATCH(LEFT($B2823,4),Reference!$H:$H,0),0)))),$D2823,
IF(AND(F2823=0,G2823=0,H2823=0,_xlfn.IFNA(MATCH(MID($B2823,5,4),Reference!$H:$H,0),0),LEFT($C2823,4)&lt;&gt;"8865"),$D2823,0)))))</f>
        <v>0</v>
      </c>
      <c r="J2823" s="76">
        <f t="shared" si="247"/>
        <v>132.05000000000001</v>
      </c>
      <c r="K2823" s="76">
        <f t="shared" si="248"/>
        <v>132.05000000000001</v>
      </c>
      <c r="L2823" s="76">
        <f t="shared" si="249"/>
        <v>0</v>
      </c>
      <c r="M2823" s="14" t="str">
        <f>IFERROR(IFERROR(INDEX(Reference!$C:$C,MATCH(VALUE(LEFT(B2823,(FIND("-",B2823,1)-1))),Reference!$B:$B,0)),INDEX(Reference!$C:$C,MATCH((LEFT(B2823,(FIND("-",B2823,1)-1))),Reference!$B:$B,0))),IFERROR(IF(FIND("-",B2823),"Asset Management",""),""))</f>
        <v>Asset Management</v>
      </c>
      <c r="N2823" s="14" t="str">
        <f>_xlfn.IFNA(INDEX(Reference!$M:$N,MATCH($C2823,Reference!$M:$M,0),2),"Exclude")</f>
        <v>Union Labor</v>
      </c>
      <c r="O2823" s="14" t="e">
        <f>VLOOKUP(X2823,'Department Detail'!$A$2:$F$5229,5,FALSE)</f>
        <v>#N/A</v>
      </c>
    </row>
    <row r="2824" spans="2:15" x14ac:dyDescent="0.3">
      <c r="B2824" t="s">
        <v>1325</v>
      </c>
      <c r="C2824" t="s">
        <v>186</v>
      </c>
      <c r="D2824" s="193">
        <v>61.56</v>
      </c>
      <c r="F2824" s="76">
        <f>IF(AND(LEFT($C2824,4)&lt;&gt;"8310")*OR(_xlfn.IFNA(MATCH(LEFT($B2824,8),Reference!$E:$E,0),0),(_xlfn.IFNA(MATCH(MID($B2824,5,4),Reference!$E:$E,0),0))),$D2824,)</f>
        <v>0</v>
      </c>
      <c r="G2824" s="76">
        <f t="shared" si="245"/>
        <v>0</v>
      </c>
      <c r="H2824" s="76">
        <f t="shared" si="246"/>
        <v>0</v>
      </c>
      <c r="I2824" s="194">
        <f>IF(AND(F2824=0,G2824=0,H2824=0,_xlfn.IFNA(MATCH(LEFT($B2824,8),Reference!$G:$G,0),0)),0,
IF(AND(F2824=0,G2824=0,H2824=0,_xlfn.IFNA(MATCH(LEFT($B2824,8),Reference!$H:$H,0),0)),$D2824,
IF(AND(F2824=0,G2824=0,H2824=0,_xlfn.IFNA(MATCH(LEFT($C2824,4),Reference!$H:$H,0),0)),$D2824,
IF((AND(F2824=0,G2824=0,H2824=0,(_xlfn.IFNA(MATCH(LEFT($B2824,4),Reference!$H:$H,0),0)))),$D2824,
IF(AND(F2824=0,G2824=0,H2824=0,_xlfn.IFNA(MATCH(MID($B2824,5,4),Reference!$H:$H,0),0),LEFT($C2824,4)&lt;&gt;"8865"),$D2824,0)))))</f>
        <v>0</v>
      </c>
      <c r="J2824" s="76">
        <f t="shared" si="247"/>
        <v>61.56</v>
      </c>
      <c r="K2824" s="76">
        <f t="shared" si="248"/>
        <v>61.56</v>
      </c>
      <c r="L2824" s="76">
        <f t="shared" si="249"/>
        <v>0</v>
      </c>
      <c r="M2824" s="14" t="str">
        <f>IFERROR(IFERROR(INDEX(Reference!$C:$C,MATCH(VALUE(LEFT(B2824,(FIND("-",B2824,1)-1))),Reference!$B:$B,0)),INDEX(Reference!$C:$C,MATCH((LEFT(B2824,(FIND("-",B2824,1)-1))),Reference!$B:$B,0))),IFERROR(IF(FIND("-",B2824),"Asset Management",""),""))</f>
        <v>Asset Management</v>
      </c>
      <c r="N2824" s="14" t="str">
        <f>_xlfn.IFNA(INDEX(Reference!$M:$N,MATCH($C2824,Reference!$M:$M,0),2),"Exclude")</f>
        <v>Union Labor</v>
      </c>
      <c r="O2824" s="14" t="e">
        <f>VLOOKUP(X2824,'Department Detail'!$A$2:$F$5229,5,FALSE)</f>
        <v>#N/A</v>
      </c>
    </row>
    <row r="2825" spans="2:15" x14ac:dyDescent="0.3">
      <c r="B2825" t="s">
        <v>1326</v>
      </c>
      <c r="C2825" t="s">
        <v>186</v>
      </c>
      <c r="D2825" s="193">
        <v>30.2</v>
      </c>
      <c r="F2825" s="76">
        <f>IF(AND(LEFT($C2825,4)&lt;&gt;"8310")*OR(_xlfn.IFNA(MATCH(LEFT($B2825,8),Reference!$E:$E,0),0),(_xlfn.IFNA(MATCH(MID($B2825,5,4),Reference!$E:$E,0),0))),$D2825,)</f>
        <v>0</v>
      </c>
      <c r="G2825" s="76">
        <f t="shared" si="245"/>
        <v>0</v>
      </c>
      <c r="H2825" s="76">
        <f t="shared" si="246"/>
        <v>0</v>
      </c>
      <c r="I2825" s="194">
        <f>IF(AND(F2825=0,G2825=0,H2825=0,_xlfn.IFNA(MATCH(LEFT($B2825,8),Reference!$G:$G,0),0)),0,
IF(AND(F2825=0,G2825=0,H2825=0,_xlfn.IFNA(MATCH(LEFT($B2825,8),Reference!$H:$H,0),0)),$D2825,
IF(AND(F2825=0,G2825=0,H2825=0,_xlfn.IFNA(MATCH(LEFT($C2825,4),Reference!$H:$H,0),0)),$D2825,
IF((AND(F2825=0,G2825=0,H2825=0,(_xlfn.IFNA(MATCH(LEFT($B2825,4),Reference!$H:$H,0),0)))),$D2825,
IF(AND(F2825=0,G2825=0,H2825=0,_xlfn.IFNA(MATCH(MID($B2825,5,4),Reference!$H:$H,0),0),LEFT($C2825,4)&lt;&gt;"8865"),$D2825,0)))))</f>
        <v>0</v>
      </c>
      <c r="J2825" s="76">
        <f t="shared" si="247"/>
        <v>30.2</v>
      </c>
      <c r="K2825" s="76">
        <f t="shared" si="248"/>
        <v>30.2</v>
      </c>
      <c r="L2825" s="76">
        <f t="shared" si="249"/>
        <v>0</v>
      </c>
      <c r="M2825" s="14" t="str">
        <f>IFERROR(IFERROR(INDEX(Reference!$C:$C,MATCH(VALUE(LEFT(B2825,(FIND("-",B2825,1)-1))),Reference!$B:$B,0)),INDEX(Reference!$C:$C,MATCH((LEFT(B2825,(FIND("-",B2825,1)-1))),Reference!$B:$B,0))),IFERROR(IF(FIND("-",B2825),"Asset Management",""),""))</f>
        <v>Asset Management</v>
      </c>
      <c r="N2825" s="14" t="str">
        <f>_xlfn.IFNA(INDEX(Reference!$M:$N,MATCH($C2825,Reference!$M:$M,0),2),"Exclude")</f>
        <v>Union Labor</v>
      </c>
      <c r="O2825" s="14" t="e">
        <f>VLOOKUP(X2825,'Department Detail'!$A$2:$F$5229,5,FALSE)</f>
        <v>#N/A</v>
      </c>
    </row>
    <row r="2826" spans="2:15" x14ac:dyDescent="0.3">
      <c r="B2826" t="s">
        <v>1326</v>
      </c>
      <c r="C2826" t="s">
        <v>191</v>
      </c>
      <c r="D2826" s="193">
        <v>649.53</v>
      </c>
      <c r="F2826" s="76">
        <f>IF(AND(LEFT($C2826,4)&lt;&gt;"8310")*OR(_xlfn.IFNA(MATCH(LEFT($B2826,8),Reference!$E:$E,0),0),(_xlfn.IFNA(MATCH(MID($B2826,5,4),Reference!$E:$E,0),0))),$D2826,)</f>
        <v>0</v>
      </c>
      <c r="G2826" s="76">
        <f t="shared" si="245"/>
        <v>0</v>
      </c>
      <c r="H2826" s="76">
        <f t="shared" si="246"/>
        <v>0</v>
      </c>
      <c r="I2826" s="194">
        <f>IF(AND(F2826=0,G2826=0,H2826=0,_xlfn.IFNA(MATCH(LEFT($B2826,8),Reference!$G:$G,0),0)),0,
IF(AND(F2826=0,G2826=0,H2826=0,_xlfn.IFNA(MATCH(LEFT($B2826,8),Reference!$H:$H,0),0)),$D2826,
IF(AND(F2826=0,G2826=0,H2826=0,_xlfn.IFNA(MATCH(LEFT($C2826,4),Reference!$H:$H,0),0)),$D2826,
IF((AND(F2826=0,G2826=0,H2826=0,(_xlfn.IFNA(MATCH(LEFT($B2826,4),Reference!$H:$H,0),0)))),$D2826,
IF(AND(F2826=0,G2826=0,H2826=0,_xlfn.IFNA(MATCH(MID($B2826,5,4),Reference!$H:$H,0),0),LEFT($C2826,4)&lt;&gt;"8865"),$D2826,0)))))</f>
        <v>0</v>
      </c>
      <c r="J2826" s="76">
        <f t="shared" si="247"/>
        <v>649.53</v>
      </c>
      <c r="K2826" s="76">
        <f t="shared" si="248"/>
        <v>649.53</v>
      </c>
      <c r="L2826" s="76">
        <f t="shared" si="249"/>
        <v>0</v>
      </c>
      <c r="M2826" s="14" t="str">
        <f>IFERROR(IFERROR(INDEX(Reference!$C:$C,MATCH(VALUE(LEFT(B2826,(FIND("-",B2826,1)-1))),Reference!$B:$B,0)),INDEX(Reference!$C:$C,MATCH((LEFT(B2826,(FIND("-",B2826,1)-1))),Reference!$B:$B,0))),IFERROR(IF(FIND("-",B2826),"Asset Management",""),""))</f>
        <v>Asset Management</v>
      </c>
      <c r="N2826" s="14" t="str">
        <f>_xlfn.IFNA(INDEX(Reference!$M:$N,MATCH($C2826,Reference!$M:$M,0),2),"Exclude")</f>
        <v>Union Labor</v>
      </c>
      <c r="O2826" s="14" t="e">
        <f>VLOOKUP(X2826,'Department Detail'!$A$2:$F$5229,5,FALSE)</f>
        <v>#N/A</v>
      </c>
    </row>
    <row r="2827" spans="2:15" x14ac:dyDescent="0.3">
      <c r="B2827" t="s">
        <v>1327</v>
      </c>
      <c r="C2827" t="s">
        <v>186</v>
      </c>
      <c r="D2827" s="193">
        <v>225.76</v>
      </c>
      <c r="F2827" s="76">
        <f>IF(AND(LEFT($C2827,4)&lt;&gt;"8310")*OR(_xlfn.IFNA(MATCH(LEFT($B2827,8),Reference!$E:$E,0),0),(_xlfn.IFNA(MATCH(MID($B2827,5,4),Reference!$E:$E,0),0))),$D2827,)</f>
        <v>0</v>
      </c>
      <c r="G2827" s="76">
        <f t="shared" si="245"/>
        <v>0</v>
      </c>
      <c r="H2827" s="76">
        <f t="shared" si="246"/>
        <v>0</v>
      </c>
      <c r="I2827" s="194">
        <f>IF(AND(F2827=0,G2827=0,H2827=0,_xlfn.IFNA(MATCH(LEFT($B2827,8),Reference!$G:$G,0),0)),0,
IF(AND(F2827=0,G2827=0,H2827=0,_xlfn.IFNA(MATCH(LEFT($B2827,8),Reference!$H:$H,0),0)),$D2827,
IF(AND(F2827=0,G2827=0,H2827=0,_xlfn.IFNA(MATCH(LEFT($C2827,4),Reference!$H:$H,0),0)),$D2827,
IF((AND(F2827=0,G2827=0,H2827=0,(_xlfn.IFNA(MATCH(LEFT($B2827,4),Reference!$H:$H,0),0)))),$D2827,
IF(AND(F2827=0,G2827=0,H2827=0,_xlfn.IFNA(MATCH(MID($B2827,5,4),Reference!$H:$H,0),0),LEFT($C2827,4)&lt;&gt;"8865"),$D2827,0)))))</f>
        <v>0</v>
      </c>
      <c r="J2827" s="76">
        <f t="shared" si="247"/>
        <v>225.76</v>
      </c>
      <c r="K2827" s="76">
        <f t="shared" si="248"/>
        <v>225.76</v>
      </c>
      <c r="L2827" s="76">
        <f t="shared" si="249"/>
        <v>0</v>
      </c>
      <c r="M2827" s="14" t="str">
        <f>IFERROR(IFERROR(INDEX(Reference!$C:$C,MATCH(VALUE(LEFT(B2827,(FIND("-",B2827,1)-1))),Reference!$B:$B,0)),INDEX(Reference!$C:$C,MATCH((LEFT(B2827,(FIND("-",B2827,1)-1))),Reference!$B:$B,0))),IFERROR(IF(FIND("-",B2827),"Asset Management",""),""))</f>
        <v>Asset Management</v>
      </c>
      <c r="N2827" s="14" t="str">
        <f>_xlfn.IFNA(INDEX(Reference!$M:$N,MATCH($C2827,Reference!$M:$M,0),2),"Exclude")</f>
        <v>Union Labor</v>
      </c>
      <c r="O2827" s="14" t="e">
        <f>VLOOKUP(X2827,'Department Detail'!$A$2:$F$5229,5,FALSE)</f>
        <v>#N/A</v>
      </c>
    </row>
    <row r="2828" spans="2:15" x14ac:dyDescent="0.3">
      <c r="B2828" t="s">
        <v>1327</v>
      </c>
      <c r="C2828" t="s">
        <v>191</v>
      </c>
      <c r="D2828" s="193">
        <v>148.79</v>
      </c>
      <c r="F2828" s="76">
        <f>IF(AND(LEFT($C2828,4)&lt;&gt;"8310")*OR(_xlfn.IFNA(MATCH(LEFT($B2828,8),Reference!$E:$E,0),0),(_xlfn.IFNA(MATCH(MID($B2828,5,4),Reference!$E:$E,0),0))),$D2828,)</f>
        <v>0</v>
      </c>
      <c r="G2828" s="76">
        <f t="shared" si="245"/>
        <v>0</v>
      </c>
      <c r="H2828" s="76">
        <f t="shared" si="246"/>
        <v>0</v>
      </c>
      <c r="I2828" s="194">
        <f>IF(AND(F2828=0,G2828=0,H2828=0,_xlfn.IFNA(MATCH(LEFT($B2828,8),Reference!$G:$G,0),0)),0,
IF(AND(F2828=0,G2828=0,H2828=0,_xlfn.IFNA(MATCH(LEFT($B2828,8),Reference!$H:$H,0),0)),$D2828,
IF(AND(F2828=0,G2828=0,H2828=0,_xlfn.IFNA(MATCH(LEFT($C2828,4),Reference!$H:$H,0),0)),$D2828,
IF((AND(F2828=0,G2828=0,H2828=0,(_xlfn.IFNA(MATCH(LEFT($B2828,4),Reference!$H:$H,0),0)))),$D2828,
IF(AND(F2828=0,G2828=0,H2828=0,_xlfn.IFNA(MATCH(MID($B2828,5,4),Reference!$H:$H,0),0),LEFT($C2828,4)&lt;&gt;"8865"),$D2828,0)))))</f>
        <v>0</v>
      </c>
      <c r="J2828" s="76">
        <f t="shared" si="247"/>
        <v>148.79</v>
      </c>
      <c r="K2828" s="76">
        <f t="shared" si="248"/>
        <v>148.79</v>
      </c>
      <c r="L2828" s="76">
        <f t="shared" si="249"/>
        <v>0</v>
      </c>
      <c r="M2828" s="14" t="str">
        <f>IFERROR(IFERROR(INDEX(Reference!$C:$C,MATCH(VALUE(LEFT(B2828,(FIND("-",B2828,1)-1))),Reference!$B:$B,0)),INDEX(Reference!$C:$C,MATCH((LEFT(B2828,(FIND("-",B2828,1)-1))),Reference!$B:$B,0))),IFERROR(IF(FIND("-",B2828),"Asset Management",""),""))</f>
        <v>Asset Management</v>
      </c>
      <c r="N2828" s="14" t="str">
        <f>_xlfn.IFNA(INDEX(Reference!$M:$N,MATCH($C2828,Reference!$M:$M,0),2),"Exclude")</f>
        <v>Union Labor</v>
      </c>
      <c r="O2828" s="14" t="e">
        <f>VLOOKUP(X2828,'Department Detail'!$A$2:$F$5229,5,FALSE)</f>
        <v>#N/A</v>
      </c>
    </row>
    <row r="2829" spans="2:15" x14ac:dyDescent="0.3">
      <c r="B2829" t="s">
        <v>1328</v>
      </c>
      <c r="C2829" t="s">
        <v>186</v>
      </c>
      <c r="D2829" s="193">
        <v>276.27</v>
      </c>
      <c r="F2829" s="76">
        <f>IF(AND(LEFT($C2829,4)&lt;&gt;"8310")*OR(_xlfn.IFNA(MATCH(LEFT($B2829,8),Reference!$E:$E,0),0),(_xlfn.IFNA(MATCH(MID($B2829,5,4),Reference!$E:$E,0),0))),$D2829,)</f>
        <v>0</v>
      </c>
      <c r="G2829" s="76">
        <f t="shared" si="245"/>
        <v>0</v>
      </c>
      <c r="H2829" s="76">
        <f t="shared" si="246"/>
        <v>0</v>
      </c>
      <c r="I2829" s="194">
        <f>IF(AND(F2829=0,G2829=0,H2829=0,_xlfn.IFNA(MATCH(LEFT($B2829,8),Reference!$G:$G,0),0)),0,
IF(AND(F2829=0,G2829=0,H2829=0,_xlfn.IFNA(MATCH(LEFT($B2829,8),Reference!$H:$H,0),0)),$D2829,
IF(AND(F2829=0,G2829=0,H2829=0,_xlfn.IFNA(MATCH(LEFT($C2829,4),Reference!$H:$H,0),0)),$D2829,
IF((AND(F2829=0,G2829=0,H2829=0,(_xlfn.IFNA(MATCH(LEFT($B2829,4),Reference!$H:$H,0),0)))),$D2829,
IF(AND(F2829=0,G2829=0,H2829=0,_xlfn.IFNA(MATCH(MID($B2829,5,4),Reference!$H:$H,0),0),LEFT($C2829,4)&lt;&gt;"8865"),$D2829,0)))))</f>
        <v>0</v>
      </c>
      <c r="J2829" s="76">
        <f t="shared" si="247"/>
        <v>276.27</v>
      </c>
      <c r="K2829" s="76">
        <f t="shared" si="248"/>
        <v>276.27</v>
      </c>
      <c r="L2829" s="76">
        <f t="shared" si="249"/>
        <v>0</v>
      </c>
      <c r="M2829" s="14" t="str">
        <f>IFERROR(IFERROR(INDEX(Reference!$C:$C,MATCH(VALUE(LEFT(B2829,(FIND("-",B2829,1)-1))),Reference!$B:$B,0)),INDEX(Reference!$C:$C,MATCH((LEFT(B2829,(FIND("-",B2829,1)-1))),Reference!$B:$B,0))),IFERROR(IF(FIND("-",B2829),"Asset Management",""),""))</f>
        <v>Asset Management</v>
      </c>
      <c r="N2829" s="14" t="str">
        <f>_xlfn.IFNA(INDEX(Reference!$M:$N,MATCH($C2829,Reference!$M:$M,0),2),"Exclude")</f>
        <v>Union Labor</v>
      </c>
      <c r="O2829" s="14" t="e">
        <f>VLOOKUP(X2829,'Department Detail'!$A$2:$F$5229,5,FALSE)</f>
        <v>#N/A</v>
      </c>
    </row>
    <row r="2830" spans="2:15" x14ac:dyDescent="0.3">
      <c r="B2830" t="s">
        <v>1328</v>
      </c>
      <c r="C2830" t="s">
        <v>191</v>
      </c>
      <c r="D2830" s="193">
        <v>28.61</v>
      </c>
      <c r="F2830" s="76">
        <f>IF(AND(LEFT($C2830,4)&lt;&gt;"8310")*OR(_xlfn.IFNA(MATCH(LEFT($B2830,8),Reference!$E:$E,0),0),(_xlfn.IFNA(MATCH(MID($B2830,5,4),Reference!$E:$E,0),0))),$D2830,)</f>
        <v>0</v>
      </c>
      <c r="G2830" s="76">
        <f t="shared" si="245"/>
        <v>0</v>
      </c>
      <c r="H2830" s="76">
        <f t="shared" si="246"/>
        <v>0</v>
      </c>
      <c r="I2830" s="194">
        <f>IF(AND(F2830=0,G2830=0,H2830=0,_xlfn.IFNA(MATCH(LEFT($B2830,8),Reference!$G:$G,0),0)),0,
IF(AND(F2830=0,G2830=0,H2830=0,_xlfn.IFNA(MATCH(LEFT($B2830,8),Reference!$H:$H,0),0)),$D2830,
IF(AND(F2830=0,G2830=0,H2830=0,_xlfn.IFNA(MATCH(LEFT($C2830,4),Reference!$H:$H,0),0)),$D2830,
IF((AND(F2830=0,G2830=0,H2830=0,(_xlfn.IFNA(MATCH(LEFT($B2830,4),Reference!$H:$H,0),0)))),$D2830,
IF(AND(F2830=0,G2830=0,H2830=0,_xlfn.IFNA(MATCH(MID($B2830,5,4),Reference!$H:$H,0),0),LEFT($C2830,4)&lt;&gt;"8865"),$D2830,0)))))</f>
        <v>0</v>
      </c>
      <c r="J2830" s="76">
        <f t="shared" si="247"/>
        <v>28.61</v>
      </c>
      <c r="K2830" s="76">
        <f t="shared" si="248"/>
        <v>28.61</v>
      </c>
      <c r="L2830" s="76">
        <f t="shared" si="249"/>
        <v>0</v>
      </c>
      <c r="M2830" s="14" t="str">
        <f>IFERROR(IFERROR(INDEX(Reference!$C:$C,MATCH(VALUE(LEFT(B2830,(FIND("-",B2830,1)-1))),Reference!$B:$B,0)),INDEX(Reference!$C:$C,MATCH((LEFT(B2830,(FIND("-",B2830,1)-1))),Reference!$B:$B,0))),IFERROR(IF(FIND("-",B2830),"Asset Management",""),""))</f>
        <v>Asset Management</v>
      </c>
      <c r="N2830" s="14" t="str">
        <f>_xlfn.IFNA(INDEX(Reference!$M:$N,MATCH($C2830,Reference!$M:$M,0),2),"Exclude")</f>
        <v>Union Labor</v>
      </c>
      <c r="O2830" s="14" t="e">
        <f>VLOOKUP(X2830,'Department Detail'!$A$2:$F$5229,5,FALSE)</f>
        <v>#N/A</v>
      </c>
    </row>
    <row r="2831" spans="2:15" x14ac:dyDescent="0.3">
      <c r="B2831" t="s">
        <v>1329</v>
      </c>
      <c r="C2831" t="s">
        <v>179</v>
      </c>
      <c r="D2831" s="193">
        <v>3543.08</v>
      </c>
      <c r="F2831" s="76">
        <f>IF(AND(LEFT($C2831,4)&lt;&gt;"8310")*OR(_xlfn.IFNA(MATCH(LEFT($B2831,8),Reference!$E:$E,0),0),(_xlfn.IFNA(MATCH(MID($B2831,5,4),Reference!$E:$E,0),0))),$D2831,)</f>
        <v>0</v>
      </c>
      <c r="G2831" s="76">
        <f t="shared" si="245"/>
        <v>0</v>
      </c>
      <c r="H2831" s="76">
        <f t="shared" si="246"/>
        <v>0</v>
      </c>
      <c r="I2831" s="194">
        <f>IF(AND(F2831=0,G2831=0,H2831=0,_xlfn.IFNA(MATCH(LEFT($B2831,8),Reference!$G:$G,0),0)),0,
IF(AND(F2831=0,G2831=0,H2831=0,_xlfn.IFNA(MATCH(LEFT($B2831,8),Reference!$H:$H,0),0)),$D2831,
IF(AND(F2831=0,G2831=0,H2831=0,_xlfn.IFNA(MATCH(LEFT($C2831,4),Reference!$H:$H,0),0)),$D2831,
IF((AND(F2831=0,G2831=0,H2831=0,(_xlfn.IFNA(MATCH(LEFT($B2831,4),Reference!$H:$H,0),0)))),$D2831,
IF(AND(F2831=0,G2831=0,H2831=0,_xlfn.IFNA(MATCH(MID($B2831,5,4),Reference!$H:$H,0),0),LEFT($C2831,4)&lt;&gt;"8865"),$D2831,0)))))</f>
        <v>0</v>
      </c>
      <c r="J2831" s="76">
        <f t="shared" si="247"/>
        <v>3543.08</v>
      </c>
      <c r="K2831" s="76">
        <f t="shared" si="248"/>
        <v>3543.08</v>
      </c>
      <c r="L2831" s="76">
        <f t="shared" si="249"/>
        <v>0</v>
      </c>
      <c r="M2831" s="14" t="str">
        <f>IFERROR(IFERROR(INDEX(Reference!$C:$C,MATCH(VALUE(LEFT(B2831,(FIND("-",B2831,1)-1))),Reference!$B:$B,0)),INDEX(Reference!$C:$C,MATCH((LEFT(B2831,(FIND("-",B2831,1)-1))),Reference!$B:$B,0))),IFERROR(IF(FIND("-",B2831),"Asset Management",""),""))</f>
        <v>Asset Management</v>
      </c>
      <c r="N2831" s="14" t="str">
        <f>_xlfn.IFNA(INDEX(Reference!$M:$N,MATCH($C2831,Reference!$M:$M,0),2),"Exclude")</f>
        <v>Exclude</v>
      </c>
      <c r="O2831" s="14" t="e">
        <f>VLOOKUP(X2831,'Department Detail'!$A$2:$F$5229,5,FALSE)</f>
        <v>#N/A</v>
      </c>
    </row>
    <row r="2832" spans="2:15" x14ac:dyDescent="0.3">
      <c r="B2832" t="s">
        <v>1330</v>
      </c>
      <c r="C2832" t="s">
        <v>186</v>
      </c>
      <c r="D2832" s="193">
        <v>994.19</v>
      </c>
      <c r="F2832" s="76">
        <f>IF(AND(LEFT($C2832,4)&lt;&gt;"8310")*OR(_xlfn.IFNA(MATCH(LEFT($B2832,8),Reference!$E:$E,0),0),(_xlfn.IFNA(MATCH(MID($B2832,5,4),Reference!$E:$E,0),0))),$D2832,)</f>
        <v>0</v>
      </c>
      <c r="G2832" s="76">
        <f t="shared" si="245"/>
        <v>0</v>
      </c>
      <c r="H2832" s="76">
        <f t="shared" si="246"/>
        <v>0</v>
      </c>
      <c r="I2832" s="194">
        <f>IF(AND(F2832=0,G2832=0,H2832=0,_xlfn.IFNA(MATCH(LEFT($B2832,8),Reference!$G:$G,0),0)),0,
IF(AND(F2832=0,G2832=0,H2832=0,_xlfn.IFNA(MATCH(LEFT($B2832,8),Reference!$H:$H,0),0)),$D2832,
IF(AND(F2832=0,G2832=0,H2832=0,_xlfn.IFNA(MATCH(LEFT($C2832,4),Reference!$H:$H,0),0)),$D2832,
IF((AND(F2832=0,G2832=0,H2832=0,(_xlfn.IFNA(MATCH(LEFT($B2832,4),Reference!$H:$H,0),0)))),$D2832,
IF(AND(F2832=0,G2832=0,H2832=0,_xlfn.IFNA(MATCH(MID($B2832,5,4),Reference!$H:$H,0),0),LEFT($C2832,4)&lt;&gt;"8865"),$D2832,0)))))</f>
        <v>0</v>
      </c>
      <c r="J2832" s="76">
        <f t="shared" si="247"/>
        <v>994.19</v>
      </c>
      <c r="K2832" s="76">
        <f t="shared" si="248"/>
        <v>994.19</v>
      </c>
      <c r="L2832" s="76">
        <f t="shared" si="249"/>
        <v>0</v>
      </c>
      <c r="M2832" s="14" t="str">
        <f>IFERROR(IFERROR(INDEX(Reference!$C:$C,MATCH(VALUE(LEFT(B2832,(FIND("-",B2832,1)-1))),Reference!$B:$B,0)),INDEX(Reference!$C:$C,MATCH((LEFT(B2832,(FIND("-",B2832,1)-1))),Reference!$B:$B,0))),IFERROR(IF(FIND("-",B2832),"Asset Management",""),""))</f>
        <v>Asset Management</v>
      </c>
      <c r="N2832" s="14" t="str">
        <f>_xlfn.IFNA(INDEX(Reference!$M:$N,MATCH($C2832,Reference!$M:$M,0),2),"Exclude")</f>
        <v>Union Labor</v>
      </c>
      <c r="O2832" s="14" t="e">
        <f>VLOOKUP(X2832,'Department Detail'!$A$2:$F$5229,5,FALSE)</f>
        <v>#N/A</v>
      </c>
    </row>
    <row r="2833" spans="2:15" x14ac:dyDescent="0.3">
      <c r="B2833" t="s">
        <v>1330</v>
      </c>
      <c r="C2833" t="s">
        <v>191</v>
      </c>
      <c r="D2833" s="193">
        <v>45.63</v>
      </c>
      <c r="F2833" s="76">
        <f>IF(AND(LEFT($C2833,4)&lt;&gt;"8310")*OR(_xlfn.IFNA(MATCH(LEFT($B2833,8),Reference!$E:$E,0),0),(_xlfn.IFNA(MATCH(MID($B2833,5,4),Reference!$E:$E,0),0))),$D2833,)</f>
        <v>0</v>
      </c>
      <c r="G2833" s="76">
        <f t="shared" si="245"/>
        <v>0</v>
      </c>
      <c r="H2833" s="76">
        <f t="shared" si="246"/>
        <v>0</v>
      </c>
      <c r="I2833" s="194">
        <f>IF(AND(F2833=0,G2833=0,H2833=0,_xlfn.IFNA(MATCH(LEFT($B2833,8),Reference!$G:$G,0),0)),0,
IF(AND(F2833=0,G2833=0,H2833=0,_xlfn.IFNA(MATCH(LEFT($B2833,8),Reference!$H:$H,0),0)),$D2833,
IF(AND(F2833=0,G2833=0,H2833=0,_xlfn.IFNA(MATCH(LEFT($C2833,4),Reference!$H:$H,0),0)),$D2833,
IF((AND(F2833=0,G2833=0,H2833=0,(_xlfn.IFNA(MATCH(LEFT($B2833,4),Reference!$H:$H,0),0)))),$D2833,
IF(AND(F2833=0,G2833=0,H2833=0,_xlfn.IFNA(MATCH(MID($B2833,5,4),Reference!$H:$H,0),0),LEFT($C2833,4)&lt;&gt;"8865"),$D2833,0)))))</f>
        <v>0</v>
      </c>
      <c r="J2833" s="76">
        <f t="shared" si="247"/>
        <v>45.63</v>
      </c>
      <c r="K2833" s="76">
        <f t="shared" si="248"/>
        <v>45.63</v>
      </c>
      <c r="L2833" s="76">
        <f t="shared" si="249"/>
        <v>0</v>
      </c>
      <c r="M2833" s="14" t="str">
        <f>IFERROR(IFERROR(INDEX(Reference!$C:$C,MATCH(VALUE(LEFT(B2833,(FIND("-",B2833,1)-1))),Reference!$B:$B,0)),INDEX(Reference!$C:$C,MATCH((LEFT(B2833,(FIND("-",B2833,1)-1))),Reference!$B:$B,0))),IFERROR(IF(FIND("-",B2833),"Asset Management",""),""))</f>
        <v>Asset Management</v>
      </c>
      <c r="N2833" s="14" t="str">
        <f>_xlfn.IFNA(INDEX(Reference!$M:$N,MATCH($C2833,Reference!$M:$M,0),2),"Exclude")</f>
        <v>Union Labor</v>
      </c>
      <c r="O2833" s="14" t="e">
        <f>VLOOKUP(X2833,'Department Detail'!$A$2:$F$5229,5,FALSE)</f>
        <v>#N/A</v>
      </c>
    </row>
    <row r="2834" spans="2:15" x14ac:dyDescent="0.3">
      <c r="B2834" t="s">
        <v>1331</v>
      </c>
      <c r="C2834" t="s">
        <v>191</v>
      </c>
      <c r="D2834" s="193">
        <v>99.4</v>
      </c>
      <c r="F2834" s="76">
        <f>IF(AND(LEFT($C2834,4)&lt;&gt;"8310")*OR(_xlfn.IFNA(MATCH(LEFT($B2834,8),Reference!$E:$E,0),0),(_xlfn.IFNA(MATCH(MID($B2834,5,4),Reference!$E:$E,0),0))),$D2834,)</f>
        <v>0</v>
      </c>
      <c r="G2834" s="76">
        <f t="shared" si="245"/>
        <v>0</v>
      </c>
      <c r="H2834" s="76">
        <f t="shared" si="246"/>
        <v>0</v>
      </c>
      <c r="I2834" s="194">
        <f>IF(AND(F2834=0,G2834=0,H2834=0,_xlfn.IFNA(MATCH(LEFT($B2834,8),Reference!$G:$G,0),0)),0,
IF(AND(F2834=0,G2834=0,H2834=0,_xlfn.IFNA(MATCH(LEFT($B2834,8),Reference!$H:$H,0),0)),$D2834,
IF(AND(F2834=0,G2834=0,H2834=0,_xlfn.IFNA(MATCH(LEFT($C2834,4),Reference!$H:$H,0),0)),$D2834,
IF((AND(F2834=0,G2834=0,H2834=0,(_xlfn.IFNA(MATCH(LEFT($B2834,4),Reference!$H:$H,0),0)))),$D2834,
IF(AND(F2834=0,G2834=0,H2834=0,_xlfn.IFNA(MATCH(MID($B2834,5,4),Reference!$H:$H,0),0),LEFT($C2834,4)&lt;&gt;"8865"),$D2834,0)))))</f>
        <v>0</v>
      </c>
      <c r="J2834" s="76">
        <f t="shared" si="247"/>
        <v>99.4</v>
      </c>
      <c r="K2834" s="76">
        <f t="shared" si="248"/>
        <v>99.4</v>
      </c>
      <c r="L2834" s="76">
        <f t="shared" si="249"/>
        <v>0</v>
      </c>
      <c r="M2834" s="14" t="str">
        <f>IFERROR(IFERROR(INDEX(Reference!$C:$C,MATCH(VALUE(LEFT(B2834,(FIND("-",B2834,1)-1))),Reference!$B:$B,0)),INDEX(Reference!$C:$C,MATCH((LEFT(B2834,(FIND("-",B2834,1)-1))),Reference!$B:$B,0))),IFERROR(IF(FIND("-",B2834),"Asset Management",""),""))</f>
        <v>Asset Management</v>
      </c>
      <c r="N2834" s="14" t="str">
        <f>_xlfn.IFNA(INDEX(Reference!$M:$N,MATCH($C2834,Reference!$M:$M,0),2),"Exclude")</f>
        <v>Union Labor</v>
      </c>
      <c r="O2834" s="14" t="e">
        <f>VLOOKUP(X2834,'Department Detail'!$A$2:$F$5229,5,FALSE)</f>
        <v>#N/A</v>
      </c>
    </row>
    <row r="2835" spans="2:15" x14ac:dyDescent="0.3">
      <c r="B2835" t="s">
        <v>1332</v>
      </c>
      <c r="C2835" t="s">
        <v>191</v>
      </c>
      <c r="D2835" s="193">
        <v>8.14</v>
      </c>
      <c r="F2835" s="76">
        <f>IF(AND(LEFT($C2835,4)&lt;&gt;"8310")*OR(_xlfn.IFNA(MATCH(LEFT($B2835,8),Reference!$E:$E,0),0),(_xlfn.IFNA(MATCH(MID($B2835,5,4),Reference!$E:$E,0),0))),$D2835,)</f>
        <v>0</v>
      </c>
      <c r="G2835" s="76">
        <f t="shared" si="245"/>
        <v>0</v>
      </c>
      <c r="H2835" s="76">
        <f t="shared" si="246"/>
        <v>0</v>
      </c>
      <c r="I2835" s="194">
        <f>IF(AND(F2835=0,G2835=0,H2835=0,_xlfn.IFNA(MATCH(LEFT($B2835,8),Reference!$G:$G,0),0)),0,
IF(AND(F2835=0,G2835=0,H2835=0,_xlfn.IFNA(MATCH(LEFT($B2835,8),Reference!$H:$H,0),0)),$D2835,
IF(AND(F2835=0,G2835=0,H2835=0,_xlfn.IFNA(MATCH(LEFT($C2835,4),Reference!$H:$H,0),0)),$D2835,
IF((AND(F2835=0,G2835=0,H2835=0,(_xlfn.IFNA(MATCH(LEFT($B2835,4),Reference!$H:$H,0),0)))),$D2835,
IF(AND(F2835=0,G2835=0,H2835=0,_xlfn.IFNA(MATCH(MID($B2835,5,4),Reference!$H:$H,0),0),LEFT($C2835,4)&lt;&gt;"8865"),$D2835,0)))))</f>
        <v>0</v>
      </c>
      <c r="J2835" s="76">
        <f t="shared" si="247"/>
        <v>8.14</v>
      </c>
      <c r="K2835" s="76">
        <f t="shared" si="248"/>
        <v>8.14</v>
      </c>
      <c r="L2835" s="76">
        <f t="shared" si="249"/>
        <v>0</v>
      </c>
      <c r="M2835" s="14" t="str">
        <f>IFERROR(IFERROR(INDEX(Reference!$C:$C,MATCH(VALUE(LEFT(B2835,(FIND("-",B2835,1)-1))),Reference!$B:$B,0)),INDEX(Reference!$C:$C,MATCH((LEFT(B2835,(FIND("-",B2835,1)-1))),Reference!$B:$B,0))),IFERROR(IF(FIND("-",B2835),"Asset Management",""),""))</f>
        <v>Asset Management</v>
      </c>
      <c r="N2835" s="14" t="str">
        <f>_xlfn.IFNA(INDEX(Reference!$M:$N,MATCH($C2835,Reference!$M:$M,0),2),"Exclude")</f>
        <v>Union Labor</v>
      </c>
      <c r="O2835" s="14" t="e">
        <f>VLOOKUP(X2835,'Department Detail'!$A$2:$F$5229,5,FALSE)</f>
        <v>#N/A</v>
      </c>
    </row>
    <row r="2836" spans="2:15" x14ac:dyDescent="0.3">
      <c r="B2836" t="s">
        <v>1333</v>
      </c>
      <c r="C2836" t="s">
        <v>197</v>
      </c>
      <c r="D2836" s="193">
        <v>10</v>
      </c>
      <c r="F2836" s="76">
        <f>IF(AND(LEFT($C2836,4)&lt;&gt;"8310")*OR(_xlfn.IFNA(MATCH(LEFT($B2836,8),Reference!$E:$E,0),0),(_xlfn.IFNA(MATCH(MID($B2836,5,4),Reference!$E:$E,0),0))),$D2836,)</f>
        <v>0</v>
      </c>
      <c r="G2836" s="76">
        <f t="shared" si="245"/>
        <v>0</v>
      </c>
      <c r="H2836" s="76">
        <f t="shared" si="246"/>
        <v>0</v>
      </c>
      <c r="I2836" s="194">
        <f>IF(AND(F2836=0,G2836=0,H2836=0,_xlfn.IFNA(MATCH(LEFT($B2836,8),Reference!$G:$G,0),0)),0,
IF(AND(F2836=0,G2836=0,H2836=0,_xlfn.IFNA(MATCH(LEFT($B2836,8),Reference!$H:$H,0),0)),$D2836,
IF(AND(F2836=0,G2836=0,H2836=0,_xlfn.IFNA(MATCH(LEFT($C2836,4),Reference!$H:$H,0),0)),$D2836,
IF((AND(F2836=0,G2836=0,H2836=0,(_xlfn.IFNA(MATCH(LEFT($B2836,4),Reference!$H:$H,0),0)))),$D2836,
IF(AND(F2836=0,G2836=0,H2836=0,_xlfn.IFNA(MATCH(MID($B2836,5,4),Reference!$H:$H,0),0),LEFT($C2836,4)&lt;&gt;"8865"),$D2836,0)))))</f>
        <v>0</v>
      </c>
      <c r="J2836" s="76">
        <f t="shared" si="247"/>
        <v>10</v>
      </c>
      <c r="K2836" s="76">
        <f t="shared" si="248"/>
        <v>10</v>
      </c>
      <c r="L2836" s="76">
        <f t="shared" si="249"/>
        <v>0</v>
      </c>
      <c r="M2836" s="14" t="str">
        <f>IFERROR(IFERROR(INDEX(Reference!$C:$C,MATCH(VALUE(LEFT(B2836,(FIND("-",B2836,1)-1))),Reference!$B:$B,0)),INDEX(Reference!$C:$C,MATCH((LEFT(B2836,(FIND("-",B2836,1)-1))),Reference!$B:$B,0))),IFERROR(IF(FIND("-",B2836),"Asset Management",""),""))</f>
        <v>Asset Management</v>
      </c>
      <c r="N2836" s="14" t="str">
        <f>_xlfn.IFNA(INDEX(Reference!$M:$N,MATCH($C2836,Reference!$M:$M,0),2),"Exclude")</f>
        <v>Union Labor</v>
      </c>
      <c r="O2836" s="14" t="e">
        <f>VLOOKUP(X2836,'Department Detail'!$A$2:$F$5229,5,FALSE)</f>
        <v>#N/A</v>
      </c>
    </row>
    <row r="2837" spans="2:15" x14ac:dyDescent="0.3">
      <c r="B2837" t="s">
        <v>1333</v>
      </c>
      <c r="C2837" t="s">
        <v>191</v>
      </c>
      <c r="D2837" s="193">
        <v>2207.15</v>
      </c>
      <c r="F2837" s="76">
        <f>IF(AND(LEFT($C2837,4)&lt;&gt;"8310")*OR(_xlfn.IFNA(MATCH(LEFT($B2837,8),Reference!$E:$E,0),0),(_xlfn.IFNA(MATCH(MID($B2837,5,4),Reference!$E:$E,0),0))),$D2837,)</f>
        <v>0</v>
      </c>
      <c r="G2837" s="76">
        <f t="shared" si="245"/>
        <v>0</v>
      </c>
      <c r="H2837" s="76">
        <f t="shared" si="246"/>
        <v>0</v>
      </c>
      <c r="I2837" s="194">
        <f>IF(AND(F2837=0,G2837=0,H2837=0,_xlfn.IFNA(MATCH(LEFT($B2837,8),Reference!$G:$G,0),0)),0,
IF(AND(F2837=0,G2837=0,H2837=0,_xlfn.IFNA(MATCH(LEFT($B2837,8),Reference!$H:$H,0),0)),$D2837,
IF(AND(F2837=0,G2837=0,H2837=0,_xlfn.IFNA(MATCH(LEFT($C2837,4),Reference!$H:$H,0),0)),$D2837,
IF((AND(F2837=0,G2837=0,H2837=0,(_xlfn.IFNA(MATCH(LEFT($B2837,4),Reference!$H:$H,0),0)))),$D2837,
IF(AND(F2837=0,G2837=0,H2837=0,_xlfn.IFNA(MATCH(MID($B2837,5,4),Reference!$H:$H,0),0),LEFT($C2837,4)&lt;&gt;"8865"),$D2837,0)))))</f>
        <v>0</v>
      </c>
      <c r="J2837" s="76">
        <f t="shared" si="247"/>
        <v>2207.15</v>
      </c>
      <c r="K2837" s="76">
        <f t="shared" si="248"/>
        <v>2207.15</v>
      </c>
      <c r="L2837" s="76">
        <f t="shared" si="249"/>
        <v>0</v>
      </c>
      <c r="M2837" s="14" t="str">
        <f>IFERROR(IFERROR(INDEX(Reference!$C:$C,MATCH(VALUE(LEFT(B2837,(FIND("-",B2837,1)-1))),Reference!$B:$B,0)),INDEX(Reference!$C:$C,MATCH((LEFT(B2837,(FIND("-",B2837,1)-1))),Reference!$B:$B,0))),IFERROR(IF(FIND("-",B2837),"Asset Management",""),""))</f>
        <v>Asset Management</v>
      </c>
      <c r="N2837" s="14" t="str">
        <f>_xlfn.IFNA(INDEX(Reference!$M:$N,MATCH($C2837,Reference!$M:$M,0),2),"Exclude")</f>
        <v>Union Labor</v>
      </c>
      <c r="O2837" s="14" t="e">
        <f>VLOOKUP(X2837,'Department Detail'!$A$2:$F$5229,5,FALSE)</f>
        <v>#N/A</v>
      </c>
    </row>
    <row r="2838" spans="2:15" x14ac:dyDescent="0.3">
      <c r="B2838" t="s">
        <v>1334</v>
      </c>
      <c r="C2838" t="s">
        <v>186</v>
      </c>
      <c r="D2838" s="193">
        <v>1518.94</v>
      </c>
      <c r="F2838" s="76">
        <f>IF(AND(LEFT($C2838,4)&lt;&gt;"8310")*OR(_xlfn.IFNA(MATCH(LEFT($B2838,8),Reference!$E:$E,0),0),(_xlfn.IFNA(MATCH(MID($B2838,5,4),Reference!$E:$E,0),0))),$D2838,)</f>
        <v>0</v>
      </c>
      <c r="G2838" s="76">
        <f t="shared" si="245"/>
        <v>0</v>
      </c>
      <c r="H2838" s="76">
        <f t="shared" si="246"/>
        <v>0</v>
      </c>
      <c r="I2838" s="194">
        <f>IF(AND(F2838=0,G2838=0,H2838=0,_xlfn.IFNA(MATCH(LEFT($B2838,8),Reference!$G:$G,0),0)),0,
IF(AND(F2838=0,G2838=0,H2838=0,_xlfn.IFNA(MATCH(LEFT($B2838,8),Reference!$H:$H,0),0)),$D2838,
IF(AND(F2838=0,G2838=0,H2838=0,_xlfn.IFNA(MATCH(LEFT($C2838,4),Reference!$H:$H,0),0)),$D2838,
IF((AND(F2838=0,G2838=0,H2838=0,(_xlfn.IFNA(MATCH(LEFT($B2838,4),Reference!$H:$H,0),0)))),$D2838,
IF(AND(F2838=0,G2838=0,H2838=0,_xlfn.IFNA(MATCH(MID($B2838,5,4),Reference!$H:$H,0),0),LEFT($C2838,4)&lt;&gt;"8865"),$D2838,0)))))</f>
        <v>0</v>
      </c>
      <c r="J2838" s="76">
        <f t="shared" si="247"/>
        <v>1518.94</v>
      </c>
      <c r="K2838" s="76">
        <f t="shared" si="248"/>
        <v>1518.94</v>
      </c>
      <c r="L2838" s="76">
        <f t="shared" si="249"/>
        <v>0</v>
      </c>
      <c r="M2838" s="14" t="str">
        <f>IFERROR(IFERROR(INDEX(Reference!$C:$C,MATCH(VALUE(LEFT(B2838,(FIND("-",B2838,1)-1))),Reference!$B:$B,0)),INDEX(Reference!$C:$C,MATCH((LEFT(B2838,(FIND("-",B2838,1)-1))),Reference!$B:$B,0))),IFERROR(IF(FIND("-",B2838),"Asset Management",""),""))</f>
        <v>Asset Management</v>
      </c>
      <c r="N2838" s="14" t="str">
        <f>_xlfn.IFNA(INDEX(Reference!$M:$N,MATCH($C2838,Reference!$M:$M,0),2),"Exclude")</f>
        <v>Union Labor</v>
      </c>
      <c r="O2838" s="14" t="e">
        <f>VLOOKUP(X2838,'Department Detail'!$A$2:$F$5229,5,FALSE)</f>
        <v>#N/A</v>
      </c>
    </row>
    <row r="2839" spans="2:15" x14ac:dyDescent="0.3">
      <c r="B2839" t="s">
        <v>1334</v>
      </c>
      <c r="C2839" t="s">
        <v>191</v>
      </c>
      <c r="D2839" s="193">
        <v>98.68</v>
      </c>
      <c r="F2839" s="76">
        <f>IF(AND(LEFT($C2839,4)&lt;&gt;"8310")*OR(_xlfn.IFNA(MATCH(LEFT($B2839,8),Reference!$E:$E,0),0),(_xlfn.IFNA(MATCH(MID($B2839,5,4),Reference!$E:$E,0),0))),$D2839,)</f>
        <v>0</v>
      </c>
      <c r="G2839" s="76">
        <f t="shared" si="245"/>
        <v>0</v>
      </c>
      <c r="H2839" s="76">
        <f t="shared" si="246"/>
        <v>0</v>
      </c>
      <c r="I2839" s="194">
        <f>IF(AND(F2839=0,G2839=0,H2839=0,_xlfn.IFNA(MATCH(LEFT($B2839,8),Reference!$G:$G,0),0)),0,
IF(AND(F2839=0,G2839=0,H2839=0,_xlfn.IFNA(MATCH(LEFT($B2839,8),Reference!$H:$H,0),0)),$D2839,
IF(AND(F2839=0,G2839=0,H2839=0,_xlfn.IFNA(MATCH(LEFT($C2839,4),Reference!$H:$H,0),0)),$D2839,
IF((AND(F2839=0,G2839=0,H2839=0,(_xlfn.IFNA(MATCH(LEFT($B2839,4),Reference!$H:$H,0),0)))),$D2839,
IF(AND(F2839=0,G2839=0,H2839=0,_xlfn.IFNA(MATCH(MID($B2839,5,4),Reference!$H:$H,0),0),LEFT($C2839,4)&lt;&gt;"8865"),$D2839,0)))))</f>
        <v>0</v>
      </c>
      <c r="J2839" s="76">
        <f t="shared" si="247"/>
        <v>98.68</v>
      </c>
      <c r="K2839" s="76">
        <f t="shared" si="248"/>
        <v>98.68</v>
      </c>
      <c r="L2839" s="76">
        <f t="shared" si="249"/>
        <v>0</v>
      </c>
      <c r="M2839" s="14" t="str">
        <f>IFERROR(IFERROR(INDEX(Reference!$C:$C,MATCH(VALUE(LEFT(B2839,(FIND("-",B2839,1)-1))),Reference!$B:$B,0)),INDEX(Reference!$C:$C,MATCH((LEFT(B2839,(FIND("-",B2839,1)-1))),Reference!$B:$B,0))),IFERROR(IF(FIND("-",B2839),"Asset Management",""),""))</f>
        <v>Asset Management</v>
      </c>
      <c r="N2839" s="14" t="str">
        <f>_xlfn.IFNA(INDEX(Reference!$M:$N,MATCH($C2839,Reference!$M:$M,0),2),"Exclude")</f>
        <v>Union Labor</v>
      </c>
      <c r="O2839" s="14" t="e">
        <f>VLOOKUP(X2839,'Department Detail'!$A$2:$F$5229,5,FALSE)</f>
        <v>#N/A</v>
      </c>
    </row>
    <row r="2840" spans="2:15" x14ac:dyDescent="0.3">
      <c r="B2840" t="s">
        <v>1335</v>
      </c>
      <c r="C2840" t="s">
        <v>191</v>
      </c>
      <c r="D2840" s="193">
        <v>10.94</v>
      </c>
      <c r="F2840" s="76">
        <f>IF(AND(LEFT($C2840,4)&lt;&gt;"8310")*OR(_xlfn.IFNA(MATCH(LEFT($B2840,8),Reference!$E:$E,0),0),(_xlfn.IFNA(MATCH(MID($B2840,5,4),Reference!$E:$E,0),0))),$D2840,)</f>
        <v>0</v>
      </c>
      <c r="G2840" s="76">
        <f t="shared" si="245"/>
        <v>0</v>
      </c>
      <c r="H2840" s="76">
        <f t="shared" si="246"/>
        <v>0</v>
      </c>
      <c r="I2840" s="194">
        <f>IF(AND(F2840=0,G2840=0,H2840=0,_xlfn.IFNA(MATCH(LEFT($B2840,8),Reference!$G:$G,0),0)),0,
IF(AND(F2840=0,G2840=0,H2840=0,_xlfn.IFNA(MATCH(LEFT($B2840,8),Reference!$H:$H,0),0)),$D2840,
IF(AND(F2840=0,G2840=0,H2840=0,_xlfn.IFNA(MATCH(LEFT($C2840,4),Reference!$H:$H,0),0)),$D2840,
IF((AND(F2840=0,G2840=0,H2840=0,(_xlfn.IFNA(MATCH(LEFT($B2840,4),Reference!$H:$H,0),0)))),$D2840,
IF(AND(F2840=0,G2840=0,H2840=0,_xlfn.IFNA(MATCH(MID($B2840,5,4),Reference!$H:$H,0),0),LEFT($C2840,4)&lt;&gt;"8865"),$D2840,0)))))</f>
        <v>0</v>
      </c>
      <c r="J2840" s="76">
        <f t="shared" si="247"/>
        <v>10.94</v>
      </c>
      <c r="K2840" s="76">
        <f t="shared" si="248"/>
        <v>10.94</v>
      </c>
      <c r="L2840" s="76">
        <f t="shared" si="249"/>
        <v>0</v>
      </c>
      <c r="M2840" s="14" t="str">
        <f>IFERROR(IFERROR(INDEX(Reference!$C:$C,MATCH(VALUE(LEFT(B2840,(FIND("-",B2840,1)-1))),Reference!$B:$B,0)),INDEX(Reference!$C:$C,MATCH((LEFT(B2840,(FIND("-",B2840,1)-1))),Reference!$B:$B,0))),IFERROR(IF(FIND("-",B2840),"Asset Management",""),""))</f>
        <v>Asset Management</v>
      </c>
      <c r="N2840" s="14" t="str">
        <f>_xlfn.IFNA(INDEX(Reference!$M:$N,MATCH($C2840,Reference!$M:$M,0),2),"Exclude")</f>
        <v>Union Labor</v>
      </c>
      <c r="O2840" s="14" t="e">
        <f>VLOOKUP(X2840,'Department Detail'!$A$2:$F$5229,5,FALSE)</f>
        <v>#N/A</v>
      </c>
    </row>
    <row r="2841" spans="2:15" x14ac:dyDescent="0.3">
      <c r="B2841" t="s">
        <v>1336</v>
      </c>
      <c r="C2841" t="s">
        <v>191</v>
      </c>
      <c r="D2841" s="193">
        <v>206.64</v>
      </c>
      <c r="F2841" s="76">
        <f>IF(AND(LEFT($C2841,4)&lt;&gt;"8310")*OR(_xlfn.IFNA(MATCH(LEFT($B2841,8),Reference!$E:$E,0),0),(_xlfn.IFNA(MATCH(MID($B2841,5,4),Reference!$E:$E,0),0))),$D2841,)</f>
        <v>0</v>
      </c>
      <c r="G2841" s="76">
        <f t="shared" si="245"/>
        <v>0</v>
      </c>
      <c r="H2841" s="76">
        <f t="shared" si="246"/>
        <v>0</v>
      </c>
      <c r="I2841" s="194">
        <f>IF(AND(F2841=0,G2841=0,H2841=0,_xlfn.IFNA(MATCH(LEFT($B2841,8),Reference!$G:$G,0),0)),0,
IF(AND(F2841=0,G2841=0,H2841=0,_xlfn.IFNA(MATCH(LEFT($B2841,8),Reference!$H:$H,0),0)),$D2841,
IF(AND(F2841=0,G2841=0,H2841=0,_xlfn.IFNA(MATCH(LEFT($C2841,4),Reference!$H:$H,0),0)),$D2841,
IF((AND(F2841=0,G2841=0,H2841=0,(_xlfn.IFNA(MATCH(LEFT($B2841,4),Reference!$H:$H,0),0)))),$D2841,
IF(AND(F2841=0,G2841=0,H2841=0,_xlfn.IFNA(MATCH(MID($B2841,5,4),Reference!$H:$H,0),0),LEFT($C2841,4)&lt;&gt;"8865"),$D2841,0)))))</f>
        <v>0</v>
      </c>
      <c r="J2841" s="76">
        <f t="shared" si="247"/>
        <v>206.64</v>
      </c>
      <c r="K2841" s="76">
        <f t="shared" si="248"/>
        <v>206.64</v>
      </c>
      <c r="L2841" s="76">
        <f t="shared" si="249"/>
        <v>0</v>
      </c>
      <c r="M2841" s="14" t="str">
        <f>IFERROR(IFERROR(INDEX(Reference!$C:$C,MATCH(VALUE(LEFT(B2841,(FIND("-",B2841,1)-1))),Reference!$B:$B,0)),INDEX(Reference!$C:$C,MATCH((LEFT(B2841,(FIND("-",B2841,1)-1))),Reference!$B:$B,0))),IFERROR(IF(FIND("-",B2841),"Asset Management",""),""))</f>
        <v>Asset Management</v>
      </c>
      <c r="N2841" s="14" t="str">
        <f>_xlfn.IFNA(INDEX(Reference!$M:$N,MATCH($C2841,Reference!$M:$M,0),2),"Exclude")</f>
        <v>Union Labor</v>
      </c>
      <c r="O2841" s="14" t="e">
        <f>VLOOKUP(X2841,'Department Detail'!$A$2:$F$5229,5,FALSE)</f>
        <v>#N/A</v>
      </c>
    </row>
    <row r="2842" spans="2:15" x14ac:dyDescent="0.3">
      <c r="B2842" t="s">
        <v>1337</v>
      </c>
      <c r="C2842" t="s">
        <v>191</v>
      </c>
      <c r="D2842" s="193">
        <v>157.5</v>
      </c>
      <c r="F2842" s="76">
        <f>IF(AND(LEFT($C2842,4)&lt;&gt;"8310")*OR(_xlfn.IFNA(MATCH(LEFT($B2842,8),Reference!$E:$E,0),0),(_xlfn.IFNA(MATCH(MID($B2842,5,4),Reference!$E:$E,0),0))),$D2842,)</f>
        <v>0</v>
      </c>
      <c r="G2842" s="76">
        <f t="shared" si="245"/>
        <v>0</v>
      </c>
      <c r="H2842" s="76">
        <f t="shared" si="246"/>
        <v>0</v>
      </c>
      <c r="I2842" s="194">
        <f>IF(AND(F2842=0,G2842=0,H2842=0,_xlfn.IFNA(MATCH(LEFT($B2842,8),Reference!$G:$G,0),0)),0,
IF(AND(F2842=0,G2842=0,H2842=0,_xlfn.IFNA(MATCH(LEFT($B2842,8),Reference!$H:$H,0),0)),$D2842,
IF(AND(F2842=0,G2842=0,H2842=0,_xlfn.IFNA(MATCH(LEFT($C2842,4),Reference!$H:$H,0),0)),$D2842,
IF((AND(F2842=0,G2842=0,H2842=0,(_xlfn.IFNA(MATCH(LEFT($B2842,4),Reference!$H:$H,0),0)))),$D2842,
IF(AND(F2842=0,G2842=0,H2842=0,_xlfn.IFNA(MATCH(MID($B2842,5,4),Reference!$H:$H,0),0),LEFT($C2842,4)&lt;&gt;"8865"),$D2842,0)))))</f>
        <v>0</v>
      </c>
      <c r="J2842" s="76">
        <f t="shared" si="247"/>
        <v>157.5</v>
      </c>
      <c r="K2842" s="76">
        <f t="shared" si="248"/>
        <v>157.5</v>
      </c>
      <c r="L2842" s="76">
        <f t="shared" si="249"/>
        <v>0</v>
      </c>
      <c r="M2842" s="14" t="str">
        <f>IFERROR(IFERROR(INDEX(Reference!$C:$C,MATCH(VALUE(LEFT(B2842,(FIND("-",B2842,1)-1))),Reference!$B:$B,0)),INDEX(Reference!$C:$C,MATCH((LEFT(B2842,(FIND("-",B2842,1)-1))),Reference!$B:$B,0))),IFERROR(IF(FIND("-",B2842),"Asset Management",""),""))</f>
        <v>Asset Management</v>
      </c>
      <c r="N2842" s="14" t="str">
        <f>_xlfn.IFNA(INDEX(Reference!$M:$N,MATCH($C2842,Reference!$M:$M,0),2),"Exclude")</f>
        <v>Union Labor</v>
      </c>
      <c r="O2842" s="14" t="e">
        <f>VLOOKUP(X2842,'Department Detail'!$A$2:$F$5229,5,FALSE)</f>
        <v>#N/A</v>
      </c>
    </row>
    <row r="2843" spans="2:15" x14ac:dyDescent="0.3">
      <c r="B2843" t="s">
        <v>1338</v>
      </c>
      <c r="C2843" t="s">
        <v>197</v>
      </c>
      <c r="D2843" s="193">
        <v>10</v>
      </c>
      <c r="F2843" s="76">
        <f>IF(AND(LEFT($C2843,4)&lt;&gt;"8310")*OR(_xlfn.IFNA(MATCH(LEFT($B2843,8),Reference!$E:$E,0),0),(_xlfn.IFNA(MATCH(MID($B2843,5,4),Reference!$E:$E,0),0))),$D2843,)</f>
        <v>0</v>
      </c>
      <c r="G2843" s="76">
        <f t="shared" si="245"/>
        <v>0</v>
      </c>
      <c r="H2843" s="76">
        <f t="shared" si="246"/>
        <v>0</v>
      </c>
      <c r="I2843" s="194">
        <f>IF(AND(F2843=0,G2843=0,H2843=0,_xlfn.IFNA(MATCH(LEFT($B2843,8),Reference!$G:$G,0),0)),0,
IF(AND(F2843=0,G2843=0,H2843=0,_xlfn.IFNA(MATCH(LEFT($B2843,8),Reference!$H:$H,0),0)),$D2843,
IF(AND(F2843=0,G2843=0,H2843=0,_xlfn.IFNA(MATCH(LEFT($C2843,4),Reference!$H:$H,0),0)),$D2843,
IF((AND(F2843=0,G2843=0,H2843=0,(_xlfn.IFNA(MATCH(LEFT($B2843,4),Reference!$H:$H,0),0)))),$D2843,
IF(AND(F2843=0,G2843=0,H2843=0,_xlfn.IFNA(MATCH(MID($B2843,5,4),Reference!$H:$H,0),0),LEFT($C2843,4)&lt;&gt;"8865"),$D2843,0)))))</f>
        <v>0</v>
      </c>
      <c r="J2843" s="76">
        <f t="shared" si="247"/>
        <v>10</v>
      </c>
      <c r="K2843" s="76">
        <f t="shared" si="248"/>
        <v>10</v>
      </c>
      <c r="L2843" s="76">
        <f t="shared" si="249"/>
        <v>0</v>
      </c>
      <c r="M2843" s="14" t="str">
        <f>IFERROR(IFERROR(INDEX(Reference!$C:$C,MATCH(VALUE(LEFT(B2843,(FIND("-",B2843,1)-1))),Reference!$B:$B,0)),INDEX(Reference!$C:$C,MATCH((LEFT(B2843,(FIND("-",B2843,1)-1))),Reference!$B:$B,0))),IFERROR(IF(FIND("-",B2843),"Asset Management",""),""))</f>
        <v>Asset Management</v>
      </c>
      <c r="N2843" s="14" t="str">
        <f>_xlfn.IFNA(INDEX(Reference!$M:$N,MATCH($C2843,Reference!$M:$M,0),2),"Exclude")</f>
        <v>Union Labor</v>
      </c>
      <c r="O2843" s="14" t="e">
        <f>VLOOKUP(X2843,'Department Detail'!$A$2:$F$5229,5,FALSE)</f>
        <v>#N/A</v>
      </c>
    </row>
    <row r="2844" spans="2:15" x14ac:dyDescent="0.3">
      <c r="B2844" t="s">
        <v>1338</v>
      </c>
      <c r="C2844" t="s">
        <v>191</v>
      </c>
      <c r="D2844" s="193">
        <v>300.63</v>
      </c>
      <c r="F2844" s="76">
        <f>IF(AND(LEFT($C2844,4)&lt;&gt;"8310")*OR(_xlfn.IFNA(MATCH(LEFT($B2844,8),Reference!$E:$E,0),0),(_xlfn.IFNA(MATCH(MID($B2844,5,4),Reference!$E:$E,0),0))),$D2844,)</f>
        <v>0</v>
      </c>
      <c r="G2844" s="76">
        <f t="shared" si="245"/>
        <v>0</v>
      </c>
      <c r="H2844" s="76">
        <f t="shared" si="246"/>
        <v>0</v>
      </c>
      <c r="I2844" s="194">
        <f>IF(AND(F2844=0,G2844=0,H2844=0,_xlfn.IFNA(MATCH(LEFT($B2844,8),Reference!$G:$G,0),0)),0,
IF(AND(F2844=0,G2844=0,H2844=0,_xlfn.IFNA(MATCH(LEFT($B2844,8),Reference!$H:$H,0),0)),$D2844,
IF(AND(F2844=0,G2844=0,H2844=0,_xlfn.IFNA(MATCH(LEFT($C2844,4),Reference!$H:$H,0),0)),$D2844,
IF((AND(F2844=0,G2844=0,H2844=0,(_xlfn.IFNA(MATCH(LEFT($B2844,4),Reference!$H:$H,0),0)))),$D2844,
IF(AND(F2844=0,G2844=0,H2844=0,_xlfn.IFNA(MATCH(MID($B2844,5,4),Reference!$H:$H,0),0),LEFT($C2844,4)&lt;&gt;"8865"),$D2844,0)))))</f>
        <v>0</v>
      </c>
      <c r="J2844" s="76">
        <f t="shared" si="247"/>
        <v>300.63</v>
      </c>
      <c r="K2844" s="76">
        <f t="shared" si="248"/>
        <v>300.63</v>
      </c>
      <c r="L2844" s="76">
        <f t="shared" si="249"/>
        <v>0</v>
      </c>
      <c r="M2844" s="14" t="str">
        <f>IFERROR(IFERROR(INDEX(Reference!$C:$C,MATCH(VALUE(LEFT(B2844,(FIND("-",B2844,1)-1))),Reference!$B:$B,0)),INDEX(Reference!$C:$C,MATCH((LEFT(B2844,(FIND("-",B2844,1)-1))),Reference!$B:$B,0))),IFERROR(IF(FIND("-",B2844),"Asset Management",""),""))</f>
        <v>Asset Management</v>
      </c>
      <c r="N2844" s="14" t="str">
        <f>_xlfn.IFNA(INDEX(Reference!$M:$N,MATCH($C2844,Reference!$M:$M,0),2),"Exclude")</f>
        <v>Union Labor</v>
      </c>
      <c r="O2844" s="14" t="e">
        <f>VLOOKUP(X2844,'Department Detail'!$A$2:$F$5229,5,FALSE)</f>
        <v>#N/A</v>
      </c>
    </row>
    <row r="2845" spans="2:15" x14ac:dyDescent="0.3">
      <c r="B2845" t="s">
        <v>1339</v>
      </c>
      <c r="C2845" t="s">
        <v>190</v>
      </c>
      <c r="D2845" s="193">
        <v>90</v>
      </c>
      <c r="F2845" s="76">
        <f>IF(AND(LEFT($C2845,4)&lt;&gt;"8310")*OR(_xlfn.IFNA(MATCH(LEFT($B2845,8),Reference!$E:$E,0),0),(_xlfn.IFNA(MATCH(MID($B2845,5,4),Reference!$E:$E,0),0))),$D2845,)</f>
        <v>0</v>
      </c>
      <c r="G2845" s="76">
        <f t="shared" si="245"/>
        <v>0</v>
      </c>
      <c r="H2845" s="76">
        <f t="shared" si="246"/>
        <v>0</v>
      </c>
      <c r="I2845" s="194">
        <f>IF(AND(F2845=0,G2845=0,H2845=0,_xlfn.IFNA(MATCH(LEFT($B2845,8),Reference!$G:$G,0),0)),0,
IF(AND(F2845=0,G2845=0,H2845=0,_xlfn.IFNA(MATCH(LEFT($B2845,8),Reference!$H:$H,0),0)),$D2845,
IF(AND(F2845=0,G2845=0,H2845=0,_xlfn.IFNA(MATCH(LEFT($C2845,4),Reference!$H:$H,0),0)),$D2845,
IF((AND(F2845=0,G2845=0,H2845=0,(_xlfn.IFNA(MATCH(LEFT($B2845,4),Reference!$H:$H,0),0)))),$D2845,
IF(AND(F2845=0,G2845=0,H2845=0,_xlfn.IFNA(MATCH(MID($B2845,5,4),Reference!$H:$H,0),0),LEFT($C2845,4)&lt;&gt;"8865"),$D2845,0)))))</f>
        <v>0</v>
      </c>
      <c r="J2845" s="76">
        <f t="shared" si="247"/>
        <v>90</v>
      </c>
      <c r="K2845" s="76">
        <f t="shared" si="248"/>
        <v>90</v>
      </c>
      <c r="L2845" s="76">
        <f t="shared" si="249"/>
        <v>0</v>
      </c>
      <c r="M2845" s="14" t="str">
        <f>IFERROR(IFERROR(INDEX(Reference!$C:$C,MATCH(VALUE(LEFT(B2845,(FIND("-",B2845,1)-1))),Reference!$B:$B,0)),INDEX(Reference!$C:$C,MATCH((LEFT(B2845,(FIND("-",B2845,1)-1))),Reference!$B:$B,0))),IFERROR(IF(FIND("-",B2845),"Asset Management",""),""))</f>
        <v>Asset Management</v>
      </c>
      <c r="N2845" s="14" t="str">
        <f>_xlfn.IFNA(INDEX(Reference!$M:$N,MATCH($C2845,Reference!$M:$M,0),2),"Exclude")</f>
        <v>Nonlabor</v>
      </c>
      <c r="O2845" s="14" t="e">
        <f>VLOOKUP(X2845,'Department Detail'!$A$2:$F$5229,5,FALSE)</f>
        <v>#N/A</v>
      </c>
    </row>
    <row r="2846" spans="2:15" x14ac:dyDescent="0.3">
      <c r="B2846" t="s">
        <v>1339</v>
      </c>
      <c r="C2846" t="s">
        <v>186</v>
      </c>
      <c r="D2846" s="193">
        <v>22.08</v>
      </c>
      <c r="F2846" s="76">
        <f>IF(AND(LEFT($C2846,4)&lt;&gt;"8310")*OR(_xlfn.IFNA(MATCH(LEFT($B2846,8),Reference!$E:$E,0),0),(_xlfn.IFNA(MATCH(MID($B2846,5,4),Reference!$E:$E,0),0))),$D2846,)</f>
        <v>0</v>
      </c>
      <c r="G2846" s="76">
        <f t="shared" si="245"/>
        <v>0</v>
      </c>
      <c r="H2846" s="76">
        <f t="shared" si="246"/>
        <v>0</v>
      </c>
      <c r="I2846" s="194">
        <f>IF(AND(F2846=0,G2846=0,H2846=0,_xlfn.IFNA(MATCH(LEFT($B2846,8),Reference!$G:$G,0),0)),0,
IF(AND(F2846=0,G2846=0,H2846=0,_xlfn.IFNA(MATCH(LEFT($B2846,8),Reference!$H:$H,0),0)),$D2846,
IF(AND(F2846=0,G2846=0,H2846=0,_xlfn.IFNA(MATCH(LEFT($C2846,4),Reference!$H:$H,0),0)),$D2846,
IF((AND(F2846=0,G2846=0,H2846=0,(_xlfn.IFNA(MATCH(LEFT($B2846,4),Reference!$H:$H,0),0)))),$D2846,
IF(AND(F2846=0,G2846=0,H2846=0,_xlfn.IFNA(MATCH(MID($B2846,5,4),Reference!$H:$H,0),0),LEFT($C2846,4)&lt;&gt;"8865"),$D2846,0)))))</f>
        <v>0</v>
      </c>
      <c r="J2846" s="76">
        <f t="shared" si="247"/>
        <v>22.08</v>
      </c>
      <c r="K2846" s="76">
        <f t="shared" si="248"/>
        <v>22.08</v>
      </c>
      <c r="L2846" s="76">
        <f t="shared" si="249"/>
        <v>0</v>
      </c>
      <c r="M2846" s="14" t="str">
        <f>IFERROR(IFERROR(INDEX(Reference!$C:$C,MATCH(VALUE(LEFT(B2846,(FIND("-",B2846,1)-1))),Reference!$B:$B,0)),INDEX(Reference!$C:$C,MATCH((LEFT(B2846,(FIND("-",B2846,1)-1))),Reference!$B:$B,0))),IFERROR(IF(FIND("-",B2846),"Asset Management",""),""))</f>
        <v>Asset Management</v>
      </c>
      <c r="N2846" s="14" t="str">
        <f>_xlfn.IFNA(INDEX(Reference!$M:$N,MATCH($C2846,Reference!$M:$M,0),2),"Exclude")</f>
        <v>Union Labor</v>
      </c>
      <c r="O2846" s="14" t="e">
        <f>VLOOKUP(X2846,'Department Detail'!$A$2:$F$5229,5,FALSE)</f>
        <v>#N/A</v>
      </c>
    </row>
    <row r="2847" spans="2:15" x14ac:dyDescent="0.3">
      <c r="B2847" t="s">
        <v>1339</v>
      </c>
      <c r="C2847" t="s">
        <v>191</v>
      </c>
      <c r="D2847" s="193">
        <v>546.4</v>
      </c>
      <c r="F2847" s="76">
        <f>IF(AND(LEFT($C2847,4)&lt;&gt;"8310")*OR(_xlfn.IFNA(MATCH(LEFT($B2847,8),Reference!$E:$E,0),0),(_xlfn.IFNA(MATCH(MID($B2847,5,4),Reference!$E:$E,0),0))),$D2847,)</f>
        <v>0</v>
      </c>
      <c r="G2847" s="76">
        <f t="shared" si="245"/>
        <v>0</v>
      </c>
      <c r="H2847" s="76">
        <f t="shared" si="246"/>
        <v>0</v>
      </c>
      <c r="I2847" s="194">
        <f>IF(AND(F2847=0,G2847=0,H2847=0,_xlfn.IFNA(MATCH(LEFT($B2847,8),Reference!$G:$G,0),0)),0,
IF(AND(F2847=0,G2847=0,H2847=0,_xlfn.IFNA(MATCH(LEFT($B2847,8),Reference!$H:$H,0),0)),$D2847,
IF(AND(F2847=0,G2847=0,H2847=0,_xlfn.IFNA(MATCH(LEFT($C2847,4),Reference!$H:$H,0),0)),$D2847,
IF((AND(F2847=0,G2847=0,H2847=0,(_xlfn.IFNA(MATCH(LEFT($B2847,4),Reference!$H:$H,0),0)))),$D2847,
IF(AND(F2847=0,G2847=0,H2847=0,_xlfn.IFNA(MATCH(MID($B2847,5,4),Reference!$H:$H,0),0),LEFT($C2847,4)&lt;&gt;"8865"),$D2847,0)))))</f>
        <v>0</v>
      </c>
      <c r="J2847" s="76">
        <f t="shared" si="247"/>
        <v>546.4</v>
      </c>
      <c r="K2847" s="76">
        <f t="shared" si="248"/>
        <v>546.4</v>
      </c>
      <c r="L2847" s="76">
        <f t="shared" si="249"/>
        <v>0</v>
      </c>
      <c r="M2847" s="14" t="str">
        <f>IFERROR(IFERROR(INDEX(Reference!$C:$C,MATCH(VALUE(LEFT(B2847,(FIND("-",B2847,1)-1))),Reference!$B:$B,0)),INDEX(Reference!$C:$C,MATCH((LEFT(B2847,(FIND("-",B2847,1)-1))),Reference!$B:$B,0))),IFERROR(IF(FIND("-",B2847),"Asset Management",""),""))</f>
        <v>Asset Management</v>
      </c>
      <c r="N2847" s="14" t="str">
        <f>_xlfn.IFNA(INDEX(Reference!$M:$N,MATCH($C2847,Reference!$M:$M,0),2),"Exclude")</f>
        <v>Union Labor</v>
      </c>
      <c r="O2847" s="14" t="e">
        <f>VLOOKUP(X2847,'Department Detail'!$A$2:$F$5229,5,FALSE)</f>
        <v>#N/A</v>
      </c>
    </row>
    <row r="2848" spans="2:15" x14ac:dyDescent="0.3">
      <c r="B2848" t="s">
        <v>1340</v>
      </c>
      <c r="C2848" t="s">
        <v>191</v>
      </c>
      <c r="D2848" s="193">
        <v>105</v>
      </c>
      <c r="F2848" s="76">
        <f>IF(AND(LEFT($C2848,4)&lt;&gt;"8310")*OR(_xlfn.IFNA(MATCH(LEFT($B2848,8),Reference!$E:$E,0),0),(_xlfn.IFNA(MATCH(MID($B2848,5,4),Reference!$E:$E,0),0))),$D2848,)</f>
        <v>0</v>
      </c>
      <c r="G2848" s="76">
        <f t="shared" si="245"/>
        <v>0</v>
      </c>
      <c r="H2848" s="76">
        <f t="shared" si="246"/>
        <v>0</v>
      </c>
      <c r="I2848" s="194">
        <f>IF(AND(F2848=0,G2848=0,H2848=0,_xlfn.IFNA(MATCH(LEFT($B2848,8),Reference!$G:$G,0),0)),0,
IF(AND(F2848=0,G2848=0,H2848=0,_xlfn.IFNA(MATCH(LEFT($B2848,8),Reference!$H:$H,0),0)),$D2848,
IF(AND(F2848=0,G2848=0,H2848=0,_xlfn.IFNA(MATCH(LEFT($C2848,4),Reference!$H:$H,0),0)),$D2848,
IF((AND(F2848=0,G2848=0,H2848=0,(_xlfn.IFNA(MATCH(LEFT($B2848,4),Reference!$H:$H,0),0)))),$D2848,
IF(AND(F2848=0,G2848=0,H2848=0,_xlfn.IFNA(MATCH(MID($B2848,5,4),Reference!$H:$H,0),0),LEFT($C2848,4)&lt;&gt;"8865"),$D2848,0)))))</f>
        <v>0</v>
      </c>
      <c r="J2848" s="76">
        <f t="shared" si="247"/>
        <v>105</v>
      </c>
      <c r="K2848" s="76">
        <f t="shared" si="248"/>
        <v>105</v>
      </c>
      <c r="L2848" s="76">
        <f t="shared" si="249"/>
        <v>0</v>
      </c>
      <c r="M2848" s="14" t="str">
        <f>IFERROR(IFERROR(INDEX(Reference!$C:$C,MATCH(VALUE(LEFT(B2848,(FIND("-",B2848,1)-1))),Reference!$B:$B,0)),INDEX(Reference!$C:$C,MATCH((LEFT(B2848,(FIND("-",B2848,1)-1))),Reference!$B:$B,0))),IFERROR(IF(FIND("-",B2848),"Asset Management",""),""))</f>
        <v>Asset Management</v>
      </c>
      <c r="N2848" s="14" t="str">
        <f>_xlfn.IFNA(INDEX(Reference!$M:$N,MATCH($C2848,Reference!$M:$M,0),2),"Exclude")</f>
        <v>Union Labor</v>
      </c>
      <c r="O2848" s="14" t="e">
        <f>VLOOKUP(X2848,'Department Detail'!$A$2:$F$5229,5,FALSE)</f>
        <v>#N/A</v>
      </c>
    </row>
    <row r="2849" spans="2:15" x14ac:dyDescent="0.3">
      <c r="B2849" t="s">
        <v>1341</v>
      </c>
      <c r="C2849" t="s">
        <v>186</v>
      </c>
      <c r="D2849" s="193">
        <v>99.15</v>
      </c>
      <c r="F2849" s="76">
        <f>IF(AND(LEFT($C2849,4)&lt;&gt;"8310")*OR(_xlfn.IFNA(MATCH(LEFT($B2849,8),Reference!$E:$E,0),0),(_xlfn.IFNA(MATCH(MID($B2849,5,4),Reference!$E:$E,0),0))),$D2849,)</f>
        <v>0</v>
      </c>
      <c r="G2849" s="76">
        <f t="shared" si="245"/>
        <v>0</v>
      </c>
      <c r="H2849" s="76">
        <f t="shared" si="246"/>
        <v>0</v>
      </c>
      <c r="I2849" s="194">
        <f>IF(AND(F2849=0,G2849=0,H2849=0,_xlfn.IFNA(MATCH(LEFT($B2849,8),Reference!$G:$G,0),0)),0,
IF(AND(F2849=0,G2849=0,H2849=0,_xlfn.IFNA(MATCH(LEFT($B2849,8),Reference!$H:$H,0),0)),$D2849,
IF(AND(F2849=0,G2849=0,H2849=0,_xlfn.IFNA(MATCH(LEFT($C2849,4),Reference!$H:$H,0),0)),$D2849,
IF((AND(F2849=0,G2849=0,H2849=0,(_xlfn.IFNA(MATCH(LEFT($B2849,4),Reference!$H:$H,0),0)))),$D2849,
IF(AND(F2849=0,G2849=0,H2849=0,_xlfn.IFNA(MATCH(MID($B2849,5,4),Reference!$H:$H,0),0),LEFT($C2849,4)&lt;&gt;"8865"),$D2849,0)))))</f>
        <v>0</v>
      </c>
      <c r="J2849" s="76">
        <f t="shared" si="247"/>
        <v>99.15</v>
      </c>
      <c r="K2849" s="76">
        <f t="shared" si="248"/>
        <v>99.15</v>
      </c>
      <c r="L2849" s="76">
        <f t="shared" si="249"/>
        <v>0</v>
      </c>
      <c r="M2849" s="14" t="str">
        <f>IFERROR(IFERROR(INDEX(Reference!$C:$C,MATCH(VALUE(LEFT(B2849,(FIND("-",B2849,1)-1))),Reference!$B:$B,0)),INDEX(Reference!$C:$C,MATCH((LEFT(B2849,(FIND("-",B2849,1)-1))),Reference!$B:$B,0))),IFERROR(IF(FIND("-",B2849),"Asset Management",""),""))</f>
        <v>Asset Management</v>
      </c>
      <c r="N2849" s="14" t="str">
        <f>_xlfn.IFNA(INDEX(Reference!$M:$N,MATCH($C2849,Reference!$M:$M,0),2),"Exclude")</f>
        <v>Union Labor</v>
      </c>
      <c r="O2849" s="14" t="e">
        <f>VLOOKUP(X2849,'Department Detail'!$A$2:$F$5229,5,FALSE)</f>
        <v>#N/A</v>
      </c>
    </row>
    <row r="2850" spans="2:15" x14ac:dyDescent="0.3">
      <c r="B2850" t="s">
        <v>1341</v>
      </c>
      <c r="C2850" t="s">
        <v>191</v>
      </c>
      <c r="D2850" s="193">
        <v>198.32</v>
      </c>
      <c r="F2850" s="76">
        <f>IF(AND(LEFT($C2850,4)&lt;&gt;"8310")*OR(_xlfn.IFNA(MATCH(LEFT($B2850,8),Reference!$E:$E,0),0),(_xlfn.IFNA(MATCH(MID($B2850,5,4),Reference!$E:$E,0),0))),$D2850,)</f>
        <v>0</v>
      </c>
      <c r="G2850" s="76">
        <f t="shared" si="245"/>
        <v>0</v>
      </c>
      <c r="H2850" s="76">
        <f t="shared" si="246"/>
        <v>0</v>
      </c>
      <c r="I2850" s="194">
        <f>IF(AND(F2850=0,G2850=0,H2850=0,_xlfn.IFNA(MATCH(LEFT($B2850,8),Reference!$G:$G,0),0)),0,
IF(AND(F2850=0,G2850=0,H2850=0,_xlfn.IFNA(MATCH(LEFT($B2850,8),Reference!$H:$H,0),0)),$D2850,
IF(AND(F2850=0,G2850=0,H2850=0,_xlfn.IFNA(MATCH(LEFT($C2850,4),Reference!$H:$H,0),0)),$D2850,
IF((AND(F2850=0,G2850=0,H2850=0,(_xlfn.IFNA(MATCH(LEFT($B2850,4),Reference!$H:$H,0),0)))),$D2850,
IF(AND(F2850=0,G2850=0,H2850=0,_xlfn.IFNA(MATCH(MID($B2850,5,4),Reference!$H:$H,0),0),LEFT($C2850,4)&lt;&gt;"8865"),$D2850,0)))))</f>
        <v>0</v>
      </c>
      <c r="J2850" s="76">
        <f t="shared" si="247"/>
        <v>198.32</v>
      </c>
      <c r="K2850" s="76">
        <f t="shared" si="248"/>
        <v>198.32</v>
      </c>
      <c r="L2850" s="76">
        <f t="shared" si="249"/>
        <v>0</v>
      </c>
      <c r="M2850" s="14" t="str">
        <f>IFERROR(IFERROR(INDEX(Reference!$C:$C,MATCH(VALUE(LEFT(B2850,(FIND("-",B2850,1)-1))),Reference!$B:$B,0)),INDEX(Reference!$C:$C,MATCH((LEFT(B2850,(FIND("-",B2850,1)-1))),Reference!$B:$B,0))),IFERROR(IF(FIND("-",B2850),"Asset Management",""),""))</f>
        <v>Asset Management</v>
      </c>
      <c r="N2850" s="14" t="str">
        <f>_xlfn.IFNA(INDEX(Reference!$M:$N,MATCH($C2850,Reference!$M:$M,0),2),"Exclude")</f>
        <v>Union Labor</v>
      </c>
      <c r="O2850" s="14" t="e">
        <f>VLOOKUP(X2850,'Department Detail'!$A$2:$F$5229,5,FALSE)</f>
        <v>#N/A</v>
      </c>
    </row>
    <row r="2851" spans="2:15" x14ac:dyDescent="0.3">
      <c r="B2851" t="s">
        <v>1342</v>
      </c>
      <c r="C2851" t="s">
        <v>186</v>
      </c>
      <c r="D2851" s="193">
        <v>18.12</v>
      </c>
      <c r="F2851" s="76">
        <f>IF(AND(LEFT($C2851,4)&lt;&gt;"8310")*OR(_xlfn.IFNA(MATCH(LEFT($B2851,8),Reference!$E:$E,0),0),(_xlfn.IFNA(MATCH(MID($B2851,5,4),Reference!$E:$E,0),0))),$D2851,)</f>
        <v>0</v>
      </c>
      <c r="G2851" s="76">
        <f t="shared" si="245"/>
        <v>0</v>
      </c>
      <c r="H2851" s="76">
        <f t="shared" si="246"/>
        <v>0</v>
      </c>
      <c r="I2851" s="194">
        <f>IF(AND(F2851=0,G2851=0,H2851=0,_xlfn.IFNA(MATCH(LEFT($B2851,8),Reference!$G:$G,0),0)),0,
IF(AND(F2851=0,G2851=0,H2851=0,_xlfn.IFNA(MATCH(LEFT($B2851,8),Reference!$H:$H,0),0)),$D2851,
IF(AND(F2851=0,G2851=0,H2851=0,_xlfn.IFNA(MATCH(LEFT($C2851,4),Reference!$H:$H,0),0)),$D2851,
IF((AND(F2851=0,G2851=0,H2851=0,(_xlfn.IFNA(MATCH(LEFT($B2851,4),Reference!$H:$H,0),0)))),$D2851,
IF(AND(F2851=0,G2851=0,H2851=0,_xlfn.IFNA(MATCH(MID($B2851,5,4),Reference!$H:$H,0),0),LEFT($C2851,4)&lt;&gt;"8865"),$D2851,0)))))</f>
        <v>0</v>
      </c>
      <c r="J2851" s="76">
        <f t="shared" si="247"/>
        <v>18.12</v>
      </c>
      <c r="K2851" s="76">
        <f t="shared" si="248"/>
        <v>18.12</v>
      </c>
      <c r="L2851" s="76">
        <f t="shared" si="249"/>
        <v>0</v>
      </c>
      <c r="M2851" s="14" t="str">
        <f>IFERROR(IFERROR(INDEX(Reference!$C:$C,MATCH(VALUE(LEFT(B2851,(FIND("-",B2851,1)-1))),Reference!$B:$B,0)),INDEX(Reference!$C:$C,MATCH((LEFT(B2851,(FIND("-",B2851,1)-1))),Reference!$B:$B,0))),IFERROR(IF(FIND("-",B2851),"Asset Management",""),""))</f>
        <v>Asset Management</v>
      </c>
      <c r="N2851" s="14" t="str">
        <f>_xlfn.IFNA(INDEX(Reference!$M:$N,MATCH($C2851,Reference!$M:$M,0),2),"Exclude")</f>
        <v>Union Labor</v>
      </c>
      <c r="O2851" s="14" t="e">
        <f>VLOOKUP(X2851,'Department Detail'!$A$2:$F$5229,5,FALSE)</f>
        <v>#N/A</v>
      </c>
    </row>
    <row r="2852" spans="2:15" x14ac:dyDescent="0.3">
      <c r="B2852" t="s">
        <v>1342</v>
      </c>
      <c r="C2852" t="s">
        <v>191</v>
      </c>
      <c r="D2852" s="193">
        <v>20.76</v>
      </c>
      <c r="F2852" s="76">
        <f>IF(AND(LEFT($C2852,4)&lt;&gt;"8310")*OR(_xlfn.IFNA(MATCH(LEFT($B2852,8),Reference!$E:$E,0),0),(_xlfn.IFNA(MATCH(MID($B2852,5,4),Reference!$E:$E,0),0))),$D2852,)</f>
        <v>0</v>
      </c>
      <c r="G2852" s="76">
        <f t="shared" si="245"/>
        <v>0</v>
      </c>
      <c r="H2852" s="76">
        <f t="shared" si="246"/>
        <v>0</v>
      </c>
      <c r="I2852" s="194">
        <f>IF(AND(F2852=0,G2852=0,H2852=0,_xlfn.IFNA(MATCH(LEFT($B2852,8),Reference!$G:$G,0),0)),0,
IF(AND(F2852=0,G2852=0,H2852=0,_xlfn.IFNA(MATCH(LEFT($B2852,8),Reference!$H:$H,0),0)),$D2852,
IF(AND(F2852=0,G2852=0,H2852=0,_xlfn.IFNA(MATCH(LEFT($C2852,4),Reference!$H:$H,0),0)),$D2852,
IF((AND(F2852=0,G2852=0,H2852=0,(_xlfn.IFNA(MATCH(LEFT($B2852,4),Reference!$H:$H,0),0)))),$D2852,
IF(AND(F2852=0,G2852=0,H2852=0,_xlfn.IFNA(MATCH(MID($B2852,5,4),Reference!$H:$H,0),0),LEFT($C2852,4)&lt;&gt;"8865"),$D2852,0)))))</f>
        <v>0</v>
      </c>
      <c r="J2852" s="76">
        <f t="shared" si="247"/>
        <v>20.76</v>
      </c>
      <c r="K2852" s="76">
        <f t="shared" si="248"/>
        <v>20.76</v>
      </c>
      <c r="L2852" s="76">
        <f t="shared" si="249"/>
        <v>0</v>
      </c>
      <c r="M2852" s="14" t="str">
        <f>IFERROR(IFERROR(INDEX(Reference!$C:$C,MATCH(VALUE(LEFT(B2852,(FIND("-",B2852,1)-1))),Reference!$B:$B,0)),INDEX(Reference!$C:$C,MATCH((LEFT(B2852,(FIND("-",B2852,1)-1))),Reference!$B:$B,0))),IFERROR(IF(FIND("-",B2852),"Asset Management",""),""))</f>
        <v>Asset Management</v>
      </c>
      <c r="N2852" s="14" t="str">
        <f>_xlfn.IFNA(INDEX(Reference!$M:$N,MATCH($C2852,Reference!$M:$M,0),2),"Exclude")</f>
        <v>Union Labor</v>
      </c>
      <c r="O2852" s="14" t="e">
        <f>VLOOKUP(X2852,'Department Detail'!$A$2:$F$5229,5,FALSE)</f>
        <v>#N/A</v>
      </c>
    </row>
    <row r="2853" spans="2:15" x14ac:dyDescent="0.3">
      <c r="B2853" t="s">
        <v>1343</v>
      </c>
      <c r="C2853" t="s">
        <v>208</v>
      </c>
      <c r="D2853" s="193">
        <v>446.94</v>
      </c>
      <c r="F2853" s="76">
        <f>IF(AND(LEFT($C2853,4)&lt;&gt;"8310")*OR(_xlfn.IFNA(MATCH(LEFT($B2853,8),Reference!$E:$E,0),0),(_xlfn.IFNA(MATCH(MID($B2853,5,4),Reference!$E:$E,0),0))),$D2853,)</f>
        <v>0</v>
      </c>
      <c r="G2853" s="76">
        <f t="shared" si="245"/>
        <v>0</v>
      </c>
      <c r="H2853" s="76">
        <f t="shared" si="246"/>
        <v>0</v>
      </c>
      <c r="I2853" s="194">
        <f>IF(AND(F2853=0,G2853=0,H2853=0,_xlfn.IFNA(MATCH(LEFT($B2853,8),Reference!$G:$G,0),0)),0,
IF(AND(F2853=0,G2853=0,H2853=0,_xlfn.IFNA(MATCH(LEFT($B2853,8),Reference!$H:$H,0),0)),$D2853,
IF(AND(F2853=0,G2853=0,H2853=0,_xlfn.IFNA(MATCH(LEFT($C2853,4),Reference!$H:$H,0),0)),$D2853,
IF((AND(F2853=0,G2853=0,H2853=0,(_xlfn.IFNA(MATCH(LEFT($B2853,4),Reference!$H:$H,0),0)))),$D2853,
IF(AND(F2853=0,G2853=0,H2853=0,_xlfn.IFNA(MATCH(MID($B2853,5,4),Reference!$H:$H,0),0),LEFT($C2853,4)&lt;&gt;"8865"),$D2853,0)))))</f>
        <v>0</v>
      </c>
      <c r="J2853" s="76">
        <f t="shared" si="247"/>
        <v>446.94</v>
      </c>
      <c r="K2853" s="76">
        <f t="shared" si="248"/>
        <v>446.94</v>
      </c>
      <c r="L2853" s="76">
        <f t="shared" si="249"/>
        <v>0</v>
      </c>
      <c r="M2853" s="14" t="str">
        <f>IFERROR(IFERROR(INDEX(Reference!$C:$C,MATCH(VALUE(LEFT(B2853,(FIND("-",B2853,1)-1))),Reference!$B:$B,0)),INDEX(Reference!$C:$C,MATCH((LEFT(B2853,(FIND("-",B2853,1)-1))),Reference!$B:$B,0))),IFERROR(IF(FIND("-",B2853),"Asset Management",""),""))</f>
        <v>Asset Management</v>
      </c>
      <c r="N2853" s="14" t="str">
        <f>_xlfn.IFNA(INDEX(Reference!$M:$N,MATCH($C2853,Reference!$M:$M,0),2),"Exclude")</f>
        <v>Inventory</v>
      </c>
      <c r="O2853" s="14" t="e">
        <f>VLOOKUP(X2853,'Department Detail'!$A$2:$F$5229,5,FALSE)</f>
        <v>#N/A</v>
      </c>
    </row>
    <row r="2854" spans="2:15" x14ac:dyDescent="0.3">
      <c r="B2854" t="s">
        <v>1344</v>
      </c>
      <c r="C2854" t="s">
        <v>179</v>
      </c>
      <c r="D2854" s="193">
        <v>-846.14</v>
      </c>
      <c r="F2854" s="76">
        <f>IF(AND(LEFT($C2854,4)&lt;&gt;"8310")*OR(_xlfn.IFNA(MATCH(LEFT($B2854,8),Reference!$E:$E,0),0),(_xlfn.IFNA(MATCH(MID($B2854,5,4),Reference!$E:$E,0),0))),$D2854,)</f>
        <v>0</v>
      </c>
      <c r="G2854" s="76">
        <f t="shared" si="245"/>
        <v>0</v>
      </c>
      <c r="H2854" s="76">
        <f t="shared" si="246"/>
        <v>0</v>
      </c>
      <c r="I2854" s="194">
        <f>IF(AND(F2854=0,G2854=0,H2854=0,_xlfn.IFNA(MATCH(LEFT($B2854,8),Reference!$G:$G,0),0)),0,
IF(AND(F2854=0,G2854=0,H2854=0,_xlfn.IFNA(MATCH(LEFT($B2854,8),Reference!$H:$H,0),0)),$D2854,
IF(AND(F2854=0,G2854=0,H2854=0,_xlfn.IFNA(MATCH(LEFT($C2854,4),Reference!$H:$H,0),0)),$D2854,
IF((AND(F2854=0,G2854=0,H2854=0,(_xlfn.IFNA(MATCH(LEFT($B2854,4),Reference!$H:$H,0),0)))),$D2854,
IF(AND(F2854=0,G2854=0,H2854=0,_xlfn.IFNA(MATCH(MID($B2854,5,4),Reference!$H:$H,0),0),LEFT($C2854,4)&lt;&gt;"8865"),$D2854,0)))))</f>
        <v>0</v>
      </c>
      <c r="J2854" s="76">
        <f t="shared" si="247"/>
        <v>-846.14</v>
      </c>
      <c r="K2854" s="76">
        <f t="shared" si="248"/>
        <v>-846.14</v>
      </c>
      <c r="L2854" s="76">
        <f t="shared" si="249"/>
        <v>0</v>
      </c>
      <c r="M2854" s="14" t="str">
        <f>IFERROR(IFERROR(INDEX(Reference!$C:$C,MATCH(VALUE(LEFT(B2854,(FIND("-",B2854,1)-1))),Reference!$B:$B,0)),INDEX(Reference!$C:$C,MATCH((LEFT(B2854,(FIND("-",B2854,1)-1))),Reference!$B:$B,0))),IFERROR(IF(FIND("-",B2854),"Asset Management",""),""))</f>
        <v>Asset Management</v>
      </c>
      <c r="N2854" s="14" t="str">
        <f>_xlfn.IFNA(INDEX(Reference!$M:$N,MATCH($C2854,Reference!$M:$M,0),2),"Exclude")</f>
        <v>Exclude</v>
      </c>
      <c r="O2854" s="14" t="e">
        <f>VLOOKUP(X2854,'Department Detail'!$A$2:$F$5229,5,FALSE)</f>
        <v>#N/A</v>
      </c>
    </row>
    <row r="2855" spans="2:15" x14ac:dyDescent="0.3">
      <c r="B2855" t="s">
        <v>1345</v>
      </c>
      <c r="C2855" t="s">
        <v>186</v>
      </c>
      <c r="D2855" s="193">
        <v>10160.219999999999</v>
      </c>
      <c r="F2855" s="76">
        <f>IF(AND(LEFT($C2855,4)&lt;&gt;"8310")*OR(_xlfn.IFNA(MATCH(LEFT($B2855,8),Reference!$E:$E,0),0),(_xlfn.IFNA(MATCH(MID($B2855,5,4),Reference!$E:$E,0),0))),$D2855,)</f>
        <v>0</v>
      </c>
      <c r="G2855" s="76">
        <f t="shared" ref="G2855:G2913" si="250">IF(AND(ISNUMBER(SEARCH("5024*",B2855)),(F2855=0)),D2855,)</f>
        <v>0</v>
      </c>
      <c r="H2855" s="76">
        <f t="shared" ref="H2855:H2913" si="251">IF(AND(ISNUMBER(SEARCH("5025*",B2855)),(F2855=0)),D2855,)</f>
        <v>0</v>
      </c>
      <c r="I2855" s="194">
        <f>IF(AND(F2855=0,G2855=0,H2855=0,_xlfn.IFNA(MATCH(LEFT($B2855,8),Reference!$G:$G,0),0)),0,
IF(AND(F2855=0,G2855=0,H2855=0,_xlfn.IFNA(MATCH(LEFT($B2855,8),Reference!$H:$H,0),0)),$D2855,
IF(AND(F2855=0,G2855=0,H2855=0,_xlfn.IFNA(MATCH(LEFT($C2855,4),Reference!$H:$H,0),0)),$D2855,
IF((AND(F2855=0,G2855=0,H2855=0,(_xlfn.IFNA(MATCH(LEFT($B2855,4),Reference!$H:$H,0),0)))),$D2855,
IF(AND(F2855=0,G2855=0,H2855=0,_xlfn.IFNA(MATCH(MID($B2855,5,4),Reference!$H:$H,0),0),LEFT($C2855,4)&lt;&gt;"8865"),$D2855,0)))))</f>
        <v>0</v>
      </c>
      <c r="J2855" s="76">
        <f t="shared" ref="J2855:J2913" si="252">IF(AND(F2855=0,G2855=0,H2855=0,I2855=0),D2855,)</f>
        <v>10160.219999999999</v>
      </c>
      <c r="K2855" s="76">
        <f t="shared" ref="K2855:K2913" si="253">SUM(F2855:J2855)</f>
        <v>10160.219999999999</v>
      </c>
      <c r="L2855" s="76">
        <f t="shared" ref="L2855:L2913" si="254">K2855-D2855</f>
        <v>0</v>
      </c>
      <c r="M2855" s="14" t="str">
        <f>IFERROR(IFERROR(INDEX(Reference!$C:$C,MATCH(VALUE(LEFT(B2855,(FIND("-",B2855,1)-1))),Reference!$B:$B,0)),INDEX(Reference!$C:$C,MATCH((LEFT(B2855,(FIND("-",B2855,1)-1))),Reference!$B:$B,0))),IFERROR(IF(FIND("-",B2855),"Asset Management",""),""))</f>
        <v>Asset Management</v>
      </c>
      <c r="N2855" s="14" t="str">
        <f>_xlfn.IFNA(INDEX(Reference!$M:$N,MATCH($C2855,Reference!$M:$M,0),2),"Exclude")</f>
        <v>Union Labor</v>
      </c>
      <c r="O2855" s="14" t="e">
        <f>VLOOKUP(X2855,'Department Detail'!$A$2:$F$5229,5,FALSE)</f>
        <v>#N/A</v>
      </c>
    </row>
    <row r="2856" spans="2:15" x14ac:dyDescent="0.3">
      <c r="B2856" t="s">
        <v>1345</v>
      </c>
      <c r="C2856" t="s">
        <v>197</v>
      </c>
      <c r="D2856" s="193">
        <v>660</v>
      </c>
      <c r="F2856" s="76">
        <f>IF(AND(LEFT($C2856,4)&lt;&gt;"8310")*OR(_xlfn.IFNA(MATCH(LEFT($B2856,8),Reference!$E:$E,0),0),(_xlfn.IFNA(MATCH(MID($B2856,5,4),Reference!$E:$E,0),0))),$D2856,)</f>
        <v>0</v>
      </c>
      <c r="G2856" s="76">
        <f t="shared" si="250"/>
        <v>0</v>
      </c>
      <c r="H2856" s="76">
        <f t="shared" si="251"/>
        <v>0</v>
      </c>
      <c r="I2856" s="194">
        <f>IF(AND(F2856=0,G2856=0,H2856=0,_xlfn.IFNA(MATCH(LEFT($B2856,8),Reference!$G:$G,0),0)),0,
IF(AND(F2856=0,G2856=0,H2856=0,_xlfn.IFNA(MATCH(LEFT($B2856,8),Reference!$H:$H,0),0)),$D2856,
IF(AND(F2856=0,G2856=0,H2856=0,_xlfn.IFNA(MATCH(LEFT($C2856,4),Reference!$H:$H,0),0)),$D2856,
IF((AND(F2856=0,G2856=0,H2856=0,(_xlfn.IFNA(MATCH(LEFT($B2856,4),Reference!$H:$H,0),0)))),$D2856,
IF(AND(F2856=0,G2856=0,H2856=0,_xlfn.IFNA(MATCH(MID($B2856,5,4),Reference!$H:$H,0),0),LEFT($C2856,4)&lt;&gt;"8865"),$D2856,0)))))</f>
        <v>0</v>
      </c>
      <c r="J2856" s="76">
        <f t="shared" si="252"/>
        <v>660</v>
      </c>
      <c r="K2856" s="76">
        <f t="shared" si="253"/>
        <v>660</v>
      </c>
      <c r="L2856" s="76">
        <f t="shared" si="254"/>
        <v>0</v>
      </c>
      <c r="M2856" s="14" t="str">
        <f>IFERROR(IFERROR(INDEX(Reference!$C:$C,MATCH(VALUE(LEFT(B2856,(FIND("-",B2856,1)-1))),Reference!$B:$B,0)),INDEX(Reference!$C:$C,MATCH((LEFT(B2856,(FIND("-",B2856,1)-1))),Reference!$B:$B,0))),IFERROR(IF(FIND("-",B2856),"Asset Management",""),""))</f>
        <v>Asset Management</v>
      </c>
      <c r="N2856" s="14" t="str">
        <f>_xlfn.IFNA(INDEX(Reference!$M:$N,MATCH($C2856,Reference!$M:$M,0),2),"Exclude")</f>
        <v>Union Labor</v>
      </c>
      <c r="O2856" s="14" t="e">
        <f>VLOOKUP(X2856,'Department Detail'!$A$2:$F$5229,5,FALSE)</f>
        <v>#N/A</v>
      </c>
    </row>
    <row r="2857" spans="2:15" x14ac:dyDescent="0.3">
      <c r="B2857" t="s">
        <v>1345</v>
      </c>
      <c r="C2857" t="s">
        <v>231</v>
      </c>
      <c r="D2857" s="193">
        <v>2700</v>
      </c>
      <c r="F2857" s="76">
        <f>IF(AND(LEFT($C2857,4)&lt;&gt;"8310")*OR(_xlfn.IFNA(MATCH(LEFT($B2857,8),Reference!$E:$E,0),0),(_xlfn.IFNA(MATCH(MID($B2857,5,4),Reference!$E:$E,0),0))),$D2857,)</f>
        <v>0</v>
      </c>
      <c r="G2857" s="76">
        <f t="shared" si="250"/>
        <v>0</v>
      </c>
      <c r="H2857" s="76">
        <f t="shared" si="251"/>
        <v>0</v>
      </c>
      <c r="I2857" s="194">
        <f>IF(AND(F2857=0,G2857=0,H2857=0,_xlfn.IFNA(MATCH(LEFT($B2857,8),Reference!$G:$G,0),0)),0,
IF(AND(F2857=0,G2857=0,H2857=0,_xlfn.IFNA(MATCH(LEFT($B2857,8),Reference!$H:$H,0),0)),$D2857,
IF(AND(F2857=0,G2857=0,H2857=0,_xlfn.IFNA(MATCH(LEFT($C2857,4),Reference!$H:$H,0),0)),$D2857,
IF((AND(F2857=0,G2857=0,H2857=0,(_xlfn.IFNA(MATCH(LEFT($B2857,4),Reference!$H:$H,0),0)))),$D2857,
IF(AND(F2857=0,G2857=0,H2857=0,_xlfn.IFNA(MATCH(MID($B2857,5,4),Reference!$H:$H,0),0),LEFT($C2857,4)&lt;&gt;"8865"),$D2857,0)))))</f>
        <v>0</v>
      </c>
      <c r="J2857" s="76">
        <f t="shared" si="252"/>
        <v>2700</v>
      </c>
      <c r="K2857" s="76">
        <f t="shared" si="253"/>
        <v>2700</v>
      </c>
      <c r="L2857" s="76">
        <f t="shared" si="254"/>
        <v>0</v>
      </c>
      <c r="M2857" s="14" t="str">
        <f>IFERROR(IFERROR(INDEX(Reference!$C:$C,MATCH(VALUE(LEFT(B2857,(FIND("-",B2857,1)-1))),Reference!$B:$B,0)),INDEX(Reference!$C:$C,MATCH((LEFT(B2857,(FIND("-",B2857,1)-1))),Reference!$B:$B,0))),IFERROR(IF(FIND("-",B2857),"Asset Management",""),""))</f>
        <v>Asset Management</v>
      </c>
      <c r="N2857" s="14" t="str">
        <f>_xlfn.IFNA(INDEX(Reference!$M:$N,MATCH($C2857,Reference!$M:$M,0),2),"Exclude")</f>
        <v>Nonlabor</v>
      </c>
      <c r="O2857" s="14" t="e">
        <f>VLOOKUP(X2857,'Department Detail'!$A$2:$F$5229,5,FALSE)</f>
        <v>#N/A</v>
      </c>
    </row>
    <row r="2858" spans="2:15" x14ac:dyDescent="0.3">
      <c r="B2858" t="s">
        <v>1345</v>
      </c>
      <c r="C2858" t="s">
        <v>191</v>
      </c>
      <c r="D2858" s="193">
        <v>19977.03</v>
      </c>
      <c r="F2858" s="76">
        <f>IF(AND(LEFT($C2858,4)&lt;&gt;"8310")*OR(_xlfn.IFNA(MATCH(LEFT($B2858,8),Reference!$E:$E,0),0),(_xlfn.IFNA(MATCH(MID($B2858,5,4),Reference!$E:$E,0),0))),$D2858,)</f>
        <v>0</v>
      </c>
      <c r="G2858" s="76">
        <f t="shared" si="250"/>
        <v>0</v>
      </c>
      <c r="H2858" s="76">
        <f t="shared" si="251"/>
        <v>0</v>
      </c>
      <c r="I2858" s="194">
        <f>IF(AND(F2858=0,G2858=0,H2858=0,_xlfn.IFNA(MATCH(LEFT($B2858,8),Reference!$G:$G,0),0)),0,
IF(AND(F2858=0,G2858=0,H2858=0,_xlfn.IFNA(MATCH(LEFT($B2858,8),Reference!$H:$H,0),0)),$D2858,
IF(AND(F2858=0,G2858=0,H2858=0,_xlfn.IFNA(MATCH(LEFT($C2858,4),Reference!$H:$H,0),0)),$D2858,
IF((AND(F2858=0,G2858=0,H2858=0,(_xlfn.IFNA(MATCH(LEFT($B2858,4),Reference!$H:$H,0),0)))),$D2858,
IF(AND(F2858=0,G2858=0,H2858=0,_xlfn.IFNA(MATCH(MID($B2858,5,4),Reference!$H:$H,0),0),LEFT($C2858,4)&lt;&gt;"8865"),$D2858,0)))))</f>
        <v>0</v>
      </c>
      <c r="J2858" s="76">
        <f t="shared" si="252"/>
        <v>19977.03</v>
      </c>
      <c r="K2858" s="76">
        <f t="shared" si="253"/>
        <v>19977.03</v>
      </c>
      <c r="L2858" s="76">
        <f t="shared" si="254"/>
        <v>0</v>
      </c>
      <c r="M2858" s="14" t="str">
        <f>IFERROR(IFERROR(INDEX(Reference!$C:$C,MATCH(VALUE(LEFT(B2858,(FIND("-",B2858,1)-1))),Reference!$B:$B,0)),INDEX(Reference!$C:$C,MATCH((LEFT(B2858,(FIND("-",B2858,1)-1))),Reference!$B:$B,0))),IFERROR(IF(FIND("-",B2858),"Asset Management",""),""))</f>
        <v>Asset Management</v>
      </c>
      <c r="N2858" s="14" t="str">
        <f>_xlfn.IFNA(INDEX(Reference!$M:$N,MATCH($C2858,Reference!$M:$M,0),2),"Exclude")</f>
        <v>Union Labor</v>
      </c>
      <c r="O2858" s="14" t="e">
        <f>VLOOKUP(X2858,'Department Detail'!$A$2:$F$5229,5,FALSE)</f>
        <v>#N/A</v>
      </c>
    </row>
    <row r="2859" spans="2:15" x14ac:dyDescent="0.3">
      <c r="B2859" t="s">
        <v>1346</v>
      </c>
      <c r="C2859" t="s">
        <v>179</v>
      </c>
      <c r="D2859" s="193">
        <v>-26.91</v>
      </c>
      <c r="F2859" s="76">
        <f>IF(AND(LEFT($C2859,4)&lt;&gt;"8310")*OR(_xlfn.IFNA(MATCH(LEFT($B2859,8),Reference!$E:$E,0),0),(_xlfn.IFNA(MATCH(MID($B2859,5,4),Reference!$E:$E,0),0))),$D2859,)</f>
        <v>0</v>
      </c>
      <c r="G2859" s="76">
        <f t="shared" si="250"/>
        <v>0</v>
      </c>
      <c r="H2859" s="76">
        <f t="shared" si="251"/>
        <v>0</v>
      </c>
      <c r="I2859" s="194">
        <f>IF(AND(F2859=0,G2859=0,H2859=0,_xlfn.IFNA(MATCH(LEFT($B2859,8),Reference!$G:$G,0),0)),0,
IF(AND(F2859=0,G2859=0,H2859=0,_xlfn.IFNA(MATCH(LEFT($B2859,8),Reference!$H:$H,0),0)),$D2859,
IF(AND(F2859=0,G2859=0,H2859=0,_xlfn.IFNA(MATCH(LEFT($C2859,4),Reference!$H:$H,0),0)),$D2859,
IF((AND(F2859=0,G2859=0,H2859=0,(_xlfn.IFNA(MATCH(LEFT($B2859,4),Reference!$H:$H,0),0)))),$D2859,
IF(AND(F2859=0,G2859=0,H2859=0,_xlfn.IFNA(MATCH(MID($B2859,5,4),Reference!$H:$H,0),0),LEFT($C2859,4)&lt;&gt;"8865"),$D2859,0)))))</f>
        <v>0</v>
      </c>
      <c r="J2859" s="76">
        <f t="shared" si="252"/>
        <v>-26.91</v>
      </c>
      <c r="K2859" s="76">
        <f t="shared" si="253"/>
        <v>-26.91</v>
      </c>
      <c r="L2859" s="76">
        <f t="shared" si="254"/>
        <v>0</v>
      </c>
      <c r="M2859" s="14" t="str">
        <f>IFERROR(IFERROR(INDEX(Reference!$C:$C,MATCH(VALUE(LEFT(B2859,(FIND("-",B2859,1)-1))),Reference!$B:$B,0)),INDEX(Reference!$C:$C,MATCH((LEFT(B2859,(FIND("-",B2859,1)-1))),Reference!$B:$B,0))),IFERROR(IF(FIND("-",B2859),"Asset Management",""),""))</f>
        <v>Asset Management</v>
      </c>
      <c r="N2859" s="14" t="str">
        <f>_xlfn.IFNA(INDEX(Reference!$M:$N,MATCH($C2859,Reference!$M:$M,0),2),"Exclude")</f>
        <v>Exclude</v>
      </c>
      <c r="O2859" s="14" t="e">
        <f>VLOOKUP(X2859,'Department Detail'!$A$2:$F$5229,5,FALSE)</f>
        <v>#N/A</v>
      </c>
    </row>
    <row r="2860" spans="2:15" x14ac:dyDescent="0.3">
      <c r="B2860" t="s">
        <v>1347</v>
      </c>
      <c r="C2860" t="s">
        <v>186</v>
      </c>
      <c r="D2860" s="193">
        <v>45.61</v>
      </c>
      <c r="F2860" s="76">
        <f>IF(AND(LEFT($C2860,4)&lt;&gt;"8310")*OR(_xlfn.IFNA(MATCH(LEFT($B2860,8),Reference!$E:$E,0),0),(_xlfn.IFNA(MATCH(MID($B2860,5,4),Reference!$E:$E,0),0))),$D2860,)</f>
        <v>0</v>
      </c>
      <c r="G2860" s="76">
        <f t="shared" si="250"/>
        <v>0</v>
      </c>
      <c r="H2860" s="76">
        <f t="shared" si="251"/>
        <v>0</v>
      </c>
      <c r="I2860" s="194">
        <f>IF(AND(F2860=0,G2860=0,H2860=0,_xlfn.IFNA(MATCH(LEFT($B2860,8),Reference!$G:$G,0),0)),0,
IF(AND(F2860=0,G2860=0,H2860=0,_xlfn.IFNA(MATCH(LEFT($B2860,8),Reference!$H:$H,0),0)),$D2860,
IF(AND(F2860=0,G2860=0,H2860=0,_xlfn.IFNA(MATCH(LEFT($C2860,4),Reference!$H:$H,0),0)),$D2860,
IF((AND(F2860=0,G2860=0,H2860=0,(_xlfn.IFNA(MATCH(LEFT($B2860,4),Reference!$H:$H,0),0)))),$D2860,
IF(AND(F2860=0,G2860=0,H2860=0,_xlfn.IFNA(MATCH(MID($B2860,5,4),Reference!$H:$H,0),0),LEFT($C2860,4)&lt;&gt;"8865"),$D2860,0)))))</f>
        <v>0</v>
      </c>
      <c r="J2860" s="76">
        <f t="shared" si="252"/>
        <v>45.61</v>
      </c>
      <c r="K2860" s="76">
        <f t="shared" si="253"/>
        <v>45.61</v>
      </c>
      <c r="L2860" s="76">
        <f t="shared" si="254"/>
        <v>0</v>
      </c>
      <c r="M2860" s="14" t="str">
        <f>IFERROR(IFERROR(INDEX(Reference!$C:$C,MATCH(VALUE(LEFT(B2860,(FIND("-",B2860,1)-1))),Reference!$B:$B,0)),INDEX(Reference!$C:$C,MATCH((LEFT(B2860,(FIND("-",B2860,1)-1))),Reference!$B:$B,0))),IFERROR(IF(FIND("-",B2860),"Asset Management",""),""))</f>
        <v>Asset Management</v>
      </c>
      <c r="N2860" s="14" t="str">
        <f>_xlfn.IFNA(INDEX(Reference!$M:$N,MATCH($C2860,Reference!$M:$M,0),2),"Exclude")</f>
        <v>Union Labor</v>
      </c>
      <c r="O2860" s="14" t="e">
        <f>VLOOKUP(X2860,'Department Detail'!$A$2:$F$5229,5,FALSE)</f>
        <v>#N/A</v>
      </c>
    </row>
    <row r="2861" spans="2:15" x14ac:dyDescent="0.3">
      <c r="B2861" t="s">
        <v>1348</v>
      </c>
      <c r="C2861" t="s">
        <v>186</v>
      </c>
      <c r="D2861" s="193">
        <v>118.47</v>
      </c>
      <c r="F2861" s="76">
        <f>IF(AND(LEFT($C2861,4)&lt;&gt;"8310")*OR(_xlfn.IFNA(MATCH(LEFT($B2861,8),Reference!$E:$E,0),0),(_xlfn.IFNA(MATCH(MID($B2861,5,4),Reference!$E:$E,0),0))),$D2861,)</f>
        <v>0</v>
      </c>
      <c r="G2861" s="76">
        <f t="shared" si="250"/>
        <v>0</v>
      </c>
      <c r="H2861" s="76">
        <f t="shared" si="251"/>
        <v>0</v>
      </c>
      <c r="I2861" s="194">
        <f>IF(AND(F2861=0,G2861=0,H2861=0,_xlfn.IFNA(MATCH(LEFT($B2861,8),Reference!$G:$G,0),0)),0,
IF(AND(F2861=0,G2861=0,H2861=0,_xlfn.IFNA(MATCH(LEFT($B2861,8),Reference!$H:$H,0),0)),$D2861,
IF(AND(F2861=0,G2861=0,H2861=0,_xlfn.IFNA(MATCH(LEFT($C2861,4),Reference!$H:$H,0),0)),$D2861,
IF((AND(F2861=0,G2861=0,H2861=0,(_xlfn.IFNA(MATCH(LEFT($B2861,4),Reference!$H:$H,0),0)))),$D2861,
IF(AND(F2861=0,G2861=0,H2861=0,_xlfn.IFNA(MATCH(MID($B2861,5,4),Reference!$H:$H,0),0),LEFT($C2861,4)&lt;&gt;"8865"),$D2861,0)))))</f>
        <v>0</v>
      </c>
      <c r="J2861" s="76">
        <f t="shared" si="252"/>
        <v>118.47</v>
      </c>
      <c r="K2861" s="76">
        <f t="shared" si="253"/>
        <v>118.47</v>
      </c>
      <c r="L2861" s="76">
        <f t="shared" si="254"/>
        <v>0</v>
      </c>
      <c r="M2861" s="14" t="str">
        <f>IFERROR(IFERROR(INDEX(Reference!$C:$C,MATCH(VALUE(LEFT(B2861,(FIND("-",B2861,1)-1))),Reference!$B:$B,0)),INDEX(Reference!$C:$C,MATCH((LEFT(B2861,(FIND("-",B2861,1)-1))),Reference!$B:$B,0))),IFERROR(IF(FIND("-",B2861),"Asset Management",""),""))</f>
        <v>Asset Management</v>
      </c>
      <c r="N2861" s="14" t="str">
        <f>_xlfn.IFNA(INDEX(Reference!$M:$N,MATCH($C2861,Reference!$M:$M,0),2),"Exclude")</f>
        <v>Union Labor</v>
      </c>
      <c r="O2861" s="14" t="e">
        <f>VLOOKUP(X2861,'Department Detail'!$A$2:$F$5229,5,FALSE)</f>
        <v>#N/A</v>
      </c>
    </row>
    <row r="2862" spans="2:15" x14ac:dyDescent="0.3">
      <c r="B2862" t="s">
        <v>1348</v>
      </c>
      <c r="C2862" t="s">
        <v>191</v>
      </c>
      <c r="D2862" s="193">
        <v>167.79000000000002</v>
      </c>
      <c r="F2862" s="76">
        <f>IF(AND(LEFT($C2862,4)&lt;&gt;"8310")*OR(_xlfn.IFNA(MATCH(LEFT($B2862,8),Reference!$E:$E,0),0),(_xlfn.IFNA(MATCH(MID($B2862,5,4),Reference!$E:$E,0),0))),$D2862,)</f>
        <v>0</v>
      </c>
      <c r="G2862" s="76">
        <f t="shared" si="250"/>
        <v>0</v>
      </c>
      <c r="H2862" s="76">
        <f t="shared" si="251"/>
        <v>0</v>
      </c>
      <c r="I2862" s="194">
        <f>IF(AND(F2862=0,G2862=0,H2862=0,_xlfn.IFNA(MATCH(LEFT($B2862,8),Reference!$G:$G,0),0)),0,
IF(AND(F2862=0,G2862=0,H2862=0,_xlfn.IFNA(MATCH(LEFT($B2862,8),Reference!$H:$H,0),0)),$D2862,
IF(AND(F2862=0,G2862=0,H2862=0,_xlfn.IFNA(MATCH(LEFT($C2862,4),Reference!$H:$H,0),0)),$D2862,
IF((AND(F2862=0,G2862=0,H2862=0,(_xlfn.IFNA(MATCH(LEFT($B2862,4),Reference!$H:$H,0),0)))),$D2862,
IF(AND(F2862=0,G2862=0,H2862=0,_xlfn.IFNA(MATCH(MID($B2862,5,4),Reference!$H:$H,0),0),LEFT($C2862,4)&lt;&gt;"8865"),$D2862,0)))))</f>
        <v>0</v>
      </c>
      <c r="J2862" s="76">
        <f t="shared" si="252"/>
        <v>167.79000000000002</v>
      </c>
      <c r="K2862" s="76">
        <f t="shared" si="253"/>
        <v>167.79000000000002</v>
      </c>
      <c r="L2862" s="76">
        <f t="shared" si="254"/>
        <v>0</v>
      </c>
      <c r="M2862" s="14" t="str">
        <f>IFERROR(IFERROR(INDEX(Reference!$C:$C,MATCH(VALUE(LEFT(B2862,(FIND("-",B2862,1)-1))),Reference!$B:$B,0)),INDEX(Reference!$C:$C,MATCH((LEFT(B2862,(FIND("-",B2862,1)-1))),Reference!$B:$B,0))),IFERROR(IF(FIND("-",B2862),"Asset Management",""),""))</f>
        <v>Asset Management</v>
      </c>
      <c r="N2862" s="14" t="str">
        <f>_xlfn.IFNA(INDEX(Reference!$M:$N,MATCH($C2862,Reference!$M:$M,0),2),"Exclude")</f>
        <v>Union Labor</v>
      </c>
      <c r="O2862" s="14" t="e">
        <f>VLOOKUP(X2862,'Department Detail'!$A$2:$F$5229,5,FALSE)</f>
        <v>#N/A</v>
      </c>
    </row>
    <row r="2863" spans="2:15" x14ac:dyDescent="0.3">
      <c r="B2863" t="s">
        <v>1349</v>
      </c>
      <c r="C2863" t="s">
        <v>191</v>
      </c>
      <c r="D2863" s="193">
        <v>881.57</v>
      </c>
      <c r="F2863" s="76">
        <f>IF(AND(LEFT($C2863,4)&lt;&gt;"8310")*OR(_xlfn.IFNA(MATCH(LEFT($B2863,8),Reference!$E:$E,0),0),(_xlfn.IFNA(MATCH(MID($B2863,5,4),Reference!$E:$E,0),0))),$D2863,)</f>
        <v>0</v>
      </c>
      <c r="G2863" s="76">
        <f t="shared" si="250"/>
        <v>0</v>
      </c>
      <c r="H2863" s="76">
        <f t="shared" si="251"/>
        <v>0</v>
      </c>
      <c r="I2863" s="194">
        <f>IF(AND(F2863=0,G2863=0,H2863=0,_xlfn.IFNA(MATCH(LEFT($B2863,8),Reference!$G:$G,0),0)),0,
IF(AND(F2863=0,G2863=0,H2863=0,_xlfn.IFNA(MATCH(LEFT($B2863,8),Reference!$H:$H,0),0)),$D2863,
IF(AND(F2863=0,G2863=0,H2863=0,_xlfn.IFNA(MATCH(LEFT($C2863,4),Reference!$H:$H,0),0)),$D2863,
IF((AND(F2863=0,G2863=0,H2863=0,(_xlfn.IFNA(MATCH(LEFT($B2863,4),Reference!$H:$H,0),0)))),$D2863,
IF(AND(F2863=0,G2863=0,H2863=0,_xlfn.IFNA(MATCH(MID($B2863,5,4),Reference!$H:$H,0),0),LEFT($C2863,4)&lt;&gt;"8865"),$D2863,0)))))</f>
        <v>0</v>
      </c>
      <c r="J2863" s="76">
        <f t="shared" si="252"/>
        <v>881.57</v>
      </c>
      <c r="K2863" s="76">
        <f t="shared" si="253"/>
        <v>881.57</v>
      </c>
      <c r="L2863" s="76">
        <f t="shared" si="254"/>
        <v>0</v>
      </c>
      <c r="M2863" s="14" t="str">
        <f>IFERROR(IFERROR(INDEX(Reference!$C:$C,MATCH(VALUE(LEFT(B2863,(FIND("-",B2863,1)-1))),Reference!$B:$B,0)),INDEX(Reference!$C:$C,MATCH((LEFT(B2863,(FIND("-",B2863,1)-1))),Reference!$B:$B,0))),IFERROR(IF(FIND("-",B2863),"Asset Management",""),""))</f>
        <v>Asset Management</v>
      </c>
      <c r="N2863" s="14" t="str">
        <f>_xlfn.IFNA(INDEX(Reference!$M:$N,MATCH($C2863,Reference!$M:$M,0),2),"Exclude")</f>
        <v>Union Labor</v>
      </c>
      <c r="O2863" s="14" t="e">
        <f>VLOOKUP(X2863,'Department Detail'!$A$2:$F$5229,5,FALSE)</f>
        <v>#N/A</v>
      </c>
    </row>
    <row r="2864" spans="2:15" x14ac:dyDescent="0.3">
      <c r="B2864" t="s">
        <v>1350</v>
      </c>
      <c r="C2864" t="s">
        <v>190</v>
      </c>
      <c r="D2864" s="193">
        <v>1054.79</v>
      </c>
      <c r="F2864" s="76">
        <f>IF(AND(LEFT($C2864,4)&lt;&gt;"8310")*OR(_xlfn.IFNA(MATCH(LEFT($B2864,8),Reference!$E:$E,0),0),(_xlfn.IFNA(MATCH(MID($B2864,5,4),Reference!$E:$E,0),0))),$D2864,)</f>
        <v>0</v>
      </c>
      <c r="G2864" s="76">
        <f t="shared" si="250"/>
        <v>0</v>
      </c>
      <c r="H2864" s="76">
        <f t="shared" si="251"/>
        <v>0</v>
      </c>
      <c r="I2864" s="194">
        <f>IF(AND(F2864=0,G2864=0,H2864=0,_xlfn.IFNA(MATCH(LEFT($B2864,8),Reference!$G:$G,0),0)),0,
IF(AND(F2864=0,G2864=0,H2864=0,_xlfn.IFNA(MATCH(LEFT($B2864,8),Reference!$H:$H,0),0)),$D2864,
IF(AND(F2864=0,G2864=0,H2864=0,_xlfn.IFNA(MATCH(LEFT($C2864,4),Reference!$H:$H,0),0)),$D2864,
IF((AND(F2864=0,G2864=0,H2864=0,(_xlfn.IFNA(MATCH(LEFT($B2864,4),Reference!$H:$H,0),0)))),$D2864,
IF(AND(F2864=0,G2864=0,H2864=0,_xlfn.IFNA(MATCH(MID($B2864,5,4),Reference!$H:$H,0),0),LEFT($C2864,4)&lt;&gt;"8865"),$D2864,0)))))</f>
        <v>0</v>
      </c>
      <c r="J2864" s="76">
        <f t="shared" si="252"/>
        <v>1054.79</v>
      </c>
      <c r="K2864" s="76">
        <f t="shared" si="253"/>
        <v>1054.79</v>
      </c>
      <c r="L2864" s="76">
        <f t="shared" si="254"/>
        <v>0</v>
      </c>
      <c r="M2864" s="14" t="str">
        <f>IFERROR(IFERROR(INDEX(Reference!$C:$C,MATCH(VALUE(LEFT(B2864,(FIND("-",B2864,1)-1))),Reference!$B:$B,0)),INDEX(Reference!$C:$C,MATCH((LEFT(B2864,(FIND("-",B2864,1)-1))),Reference!$B:$B,0))),IFERROR(IF(FIND("-",B2864),"Asset Management",""),""))</f>
        <v>Asset Management</v>
      </c>
      <c r="N2864" s="14" t="str">
        <f>_xlfn.IFNA(INDEX(Reference!$M:$N,MATCH($C2864,Reference!$M:$M,0),2),"Exclude")</f>
        <v>Nonlabor</v>
      </c>
      <c r="O2864" s="14" t="e">
        <f>VLOOKUP(X2864,'Department Detail'!$A$2:$F$5229,5,FALSE)</f>
        <v>#N/A</v>
      </c>
    </row>
    <row r="2865" spans="2:15" x14ac:dyDescent="0.3">
      <c r="B2865" t="s">
        <v>1351</v>
      </c>
      <c r="C2865" t="s">
        <v>185</v>
      </c>
      <c r="D2865" s="193">
        <v>92.91</v>
      </c>
      <c r="F2865" s="76">
        <f>IF(AND(LEFT($C2865,4)&lt;&gt;"8310")*OR(_xlfn.IFNA(MATCH(LEFT($B2865,8),Reference!$E:$E,0),0),(_xlfn.IFNA(MATCH(MID($B2865,5,4),Reference!$E:$E,0),0))),$D2865,)</f>
        <v>0</v>
      </c>
      <c r="G2865" s="76">
        <f t="shared" si="250"/>
        <v>0</v>
      </c>
      <c r="H2865" s="76">
        <f t="shared" si="251"/>
        <v>0</v>
      </c>
      <c r="I2865" s="194">
        <f>IF(AND(F2865=0,G2865=0,H2865=0,_xlfn.IFNA(MATCH(LEFT($B2865,8),Reference!$G:$G,0),0)),0,
IF(AND(F2865=0,G2865=0,H2865=0,_xlfn.IFNA(MATCH(LEFT($B2865,8),Reference!$H:$H,0),0)),$D2865,
IF(AND(F2865=0,G2865=0,H2865=0,_xlfn.IFNA(MATCH(LEFT($C2865,4),Reference!$H:$H,0),0)),$D2865,
IF((AND(F2865=0,G2865=0,H2865=0,(_xlfn.IFNA(MATCH(LEFT($B2865,4),Reference!$H:$H,0),0)))),$D2865,
IF(AND(F2865=0,G2865=0,H2865=0,_xlfn.IFNA(MATCH(MID($B2865,5,4),Reference!$H:$H,0),0),LEFT($C2865,4)&lt;&gt;"8865"),$D2865,0)))))</f>
        <v>0</v>
      </c>
      <c r="J2865" s="76">
        <f t="shared" si="252"/>
        <v>92.91</v>
      </c>
      <c r="K2865" s="76">
        <f t="shared" si="253"/>
        <v>92.91</v>
      </c>
      <c r="L2865" s="76">
        <f t="shared" si="254"/>
        <v>0</v>
      </c>
      <c r="M2865" s="14" t="str">
        <f>IFERROR(IFERROR(INDEX(Reference!$C:$C,MATCH(VALUE(LEFT(B2865,(FIND("-",B2865,1)-1))),Reference!$B:$B,0)),INDEX(Reference!$C:$C,MATCH((LEFT(B2865,(FIND("-",B2865,1)-1))),Reference!$B:$B,0))),IFERROR(IF(FIND("-",B2865),"Asset Management",""),""))</f>
        <v>Asset Management</v>
      </c>
      <c r="N2865" s="14" t="str">
        <f>_xlfn.IFNA(INDEX(Reference!$M:$N,MATCH($C2865,Reference!$M:$M,0),2),"Exclude")</f>
        <v>NonUnion Labor</v>
      </c>
      <c r="O2865" s="14" t="e">
        <f>VLOOKUP(X2865,'Department Detail'!$A$2:$F$5229,5,FALSE)</f>
        <v>#N/A</v>
      </c>
    </row>
    <row r="2866" spans="2:15" x14ac:dyDescent="0.3">
      <c r="B2866" t="s">
        <v>1351</v>
      </c>
      <c r="C2866" t="s">
        <v>186</v>
      </c>
      <c r="D2866" s="193">
        <v>43.02</v>
      </c>
      <c r="F2866" s="76">
        <f>IF(AND(LEFT($C2866,4)&lt;&gt;"8310")*OR(_xlfn.IFNA(MATCH(LEFT($B2866,8),Reference!$E:$E,0),0),(_xlfn.IFNA(MATCH(MID($B2866,5,4),Reference!$E:$E,0),0))),$D2866,)</f>
        <v>0</v>
      </c>
      <c r="G2866" s="76">
        <f t="shared" si="250"/>
        <v>0</v>
      </c>
      <c r="H2866" s="76">
        <f t="shared" si="251"/>
        <v>0</v>
      </c>
      <c r="I2866" s="194">
        <f>IF(AND(F2866=0,G2866=0,H2866=0,_xlfn.IFNA(MATCH(LEFT($B2866,8),Reference!$G:$G,0),0)),0,
IF(AND(F2866=0,G2866=0,H2866=0,_xlfn.IFNA(MATCH(LEFT($B2866,8),Reference!$H:$H,0),0)),$D2866,
IF(AND(F2866=0,G2866=0,H2866=0,_xlfn.IFNA(MATCH(LEFT($C2866,4),Reference!$H:$H,0),0)),$D2866,
IF((AND(F2866=0,G2866=0,H2866=0,(_xlfn.IFNA(MATCH(LEFT($B2866,4),Reference!$H:$H,0),0)))),$D2866,
IF(AND(F2866=0,G2866=0,H2866=0,_xlfn.IFNA(MATCH(MID($B2866,5,4),Reference!$H:$H,0),0),LEFT($C2866,4)&lt;&gt;"8865"),$D2866,0)))))</f>
        <v>0</v>
      </c>
      <c r="J2866" s="76">
        <f t="shared" si="252"/>
        <v>43.02</v>
      </c>
      <c r="K2866" s="76">
        <f t="shared" si="253"/>
        <v>43.02</v>
      </c>
      <c r="L2866" s="76">
        <f t="shared" si="254"/>
        <v>0</v>
      </c>
      <c r="M2866" s="14" t="str">
        <f>IFERROR(IFERROR(INDEX(Reference!$C:$C,MATCH(VALUE(LEFT(B2866,(FIND("-",B2866,1)-1))),Reference!$B:$B,0)),INDEX(Reference!$C:$C,MATCH((LEFT(B2866,(FIND("-",B2866,1)-1))),Reference!$B:$B,0))),IFERROR(IF(FIND("-",B2866),"Asset Management",""),""))</f>
        <v>Asset Management</v>
      </c>
      <c r="N2866" s="14" t="str">
        <f>_xlfn.IFNA(INDEX(Reference!$M:$N,MATCH($C2866,Reference!$M:$M,0),2),"Exclude")</f>
        <v>Union Labor</v>
      </c>
      <c r="O2866" s="14" t="e">
        <f>VLOOKUP(X2866,'Department Detail'!$A$2:$F$5229,5,FALSE)</f>
        <v>#N/A</v>
      </c>
    </row>
    <row r="2867" spans="2:15" x14ac:dyDescent="0.3">
      <c r="B2867" t="s">
        <v>1351</v>
      </c>
      <c r="C2867" t="s">
        <v>191</v>
      </c>
      <c r="D2867" s="193">
        <v>56.17</v>
      </c>
      <c r="F2867" s="76">
        <f>IF(AND(LEFT($C2867,4)&lt;&gt;"8310")*OR(_xlfn.IFNA(MATCH(LEFT($B2867,8),Reference!$E:$E,0),0),(_xlfn.IFNA(MATCH(MID($B2867,5,4),Reference!$E:$E,0),0))),$D2867,)</f>
        <v>0</v>
      </c>
      <c r="G2867" s="76">
        <f t="shared" si="250"/>
        <v>0</v>
      </c>
      <c r="H2867" s="76">
        <f t="shared" si="251"/>
        <v>0</v>
      </c>
      <c r="I2867" s="194">
        <f>IF(AND(F2867=0,G2867=0,H2867=0,_xlfn.IFNA(MATCH(LEFT($B2867,8),Reference!$G:$G,0),0)),0,
IF(AND(F2867=0,G2867=0,H2867=0,_xlfn.IFNA(MATCH(LEFT($B2867,8),Reference!$H:$H,0),0)),$D2867,
IF(AND(F2867=0,G2867=0,H2867=0,_xlfn.IFNA(MATCH(LEFT($C2867,4),Reference!$H:$H,0),0)),$D2867,
IF((AND(F2867=0,G2867=0,H2867=0,(_xlfn.IFNA(MATCH(LEFT($B2867,4),Reference!$H:$H,0),0)))),$D2867,
IF(AND(F2867=0,G2867=0,H2867=0,_xlfn.IFNA(MATCH(MID($B2867,5,4),Reference!$H:$H,0),0),LEFT($C2867,4)&lt;&gt;"8865"),$D2867,0)))))</f>
        <v>0</v>
      </c>
      <c r="J2867" s="76">
        <f t="shared" si="252"/>
        <v>56.17</v>
      </c>
      <c r="K2867" s="76">
        <f t="shared" si="253"/>
        <v>56.17</v>
      </c>
      <c r="L2867" s="76">
        <f t="shared" si="254"/>
        <v>0</v>
      </c>
      <c r="M2867" s="14" t="str">
        <f>IFERROR(IFERROR(INDEX(Reference!$C:$C,MATCH(VALUE(LEFT(B2867,(FIND("-",B2867,1)-1))),Reference!$B:$B,0)),INDEX(Reference!$C:$C,MATCH((LEFT(B2867,(FIND("-",B2867,1)-1))),Reference!$B:$B,0))),IFERROR(IF(FIND("-",B2867),"Asset Management",""),""))</f>
        <v>Asset Management</v>
      </c>
      <c r="N2867" s="14" t="str">
        <f>_xlfn.IFNA(INDEX(Reference!$M:$N,MATCH($C2867,Reference!$M:$M,0),2),"Exclude")</f>
        <v>Union Labor</v>
      </c>
      <c r="O2867" s="14" t="e">
        <f>VLOOKUP(X2867,'Department Detail'!$A$2:$F$5229,5,FALSE)</f>
        <v>#N/A</v>
      </c>
    </row>
    <row r="2868" spans="2:15" x14ac:dyDescent="0.3">
      <c r="B2868" t="s">
        <v>1352</v>
      </c>
      <c r="C2868" t="s">
        <v>185</v>
      </c>
      <c r="D2868" s="193">
        <v>69.680000000000007</v>
      </c>
      <c r="F2868" s="76">
        <f>IF(AND(LEFT($C2868,4)&lt;&gt;"8310")*OR(_xlfn.IFNA(MATCH(LEFT($B2868,8),Reference!$E:$E,0),0),(_xlfn.IFNA(MATCH(MID($B2868,5,4),Reference!$E:$E,0),0))),$D2868,)</f>
        <v>0</v>
      </c>
      <c r="G2868" s="76">
        <f t="shared" si="250"/>
        <v>0</v>
      </c>
      <c r="H2868" s="76">
        <f t="shared" si="251"/>
        <v>0</v>
      </c>
      <c r="I2868" s="194">
        <f>IF(AND(F2868=0,G2868=0,H2868=0,_xlfn.IFNA(MATCH(LEFT($B2868,8),Reference!$G:$G,0),0)),0,
IF(AND(F2868=0,G2868=0,H2868=0,_xlfn.IFNA(MATCH(LEFT($B2868,8),Reference!$H:$H,0),0)),$D2868,
IF(AND(F2868=0,G2868=0,H2868=0,_xlfn.IFNA(MATCH(LEFT($C2868,4),Reference!$H:$H,0),0)),$D2868,
IF((AND(F2868=0,G2868=0,H2868=0,(_xlfn.IFNA(MATCH(LEFT($B2868,4),Reference!$H:$H,0),0)))),$D2868,
IF(AND(F2868=0,G2868=0,H2868=0,_xlfn.IFNA(MATCH(MID($B2868,5,4),Reference!$H:$H,0),0),LEFT($C2868,4)&lt;&gt;"8865"),$D2868,0)))))</f>
        <v>0</v>
      </c>
      <c r="J2868" s="76">
        <f t="shared" si="252"/>
        <v>69.680000000000007</v>
      </c>
      <c r="K2868" s="76">
        <f t="shared" si="253"/>
        <v>69.680000000000007</v>
      </c>
      <c r="L2868" s="76">
        <f t="shared" si="254"/>
        <v>0</v>
      </c>
      <c r="M2868" s="14" t="str">
        <f>IFERROR(IFERROR(INDEX(Reference!$C:$C,MATCH(VALUE(LEFT(B2868,(FIND("-",B2868,1)-1))),Reference!$B:$B,0)),INDEX(Reference!$C:$C,MATCH((LEFT(B2868,(FIND("-",B2868,1)-1))),Reference!$B:$B,0))),IFERROR(IF(FIND("-",B2868),"Asset Management",""),""))</f>
        <v>Asset Management</v>
      </c>
      <c r="N2868" s="14" t="str">
        <f>_xlfn.IFNA(INDEX(Reference!$M:$N,MATCH($C2868,Reference!$M:$M,0),2),"Exclude")</f>
        <v>NonUnion Labor</v>
      </c>
      <c r="O2868" s="14" t="e">
        <f>VLOOKUP(X2868,'Department Detail'!$A$2:$F$5229,5,FALSE)</f>
        <v>#N/A</v>
      </c>
    </row>
    <row r="2869" spans="2:15" x14ac:dyDescent="0.3">
      <c r="B2869" t="s">
        <v>1352</v>
      </c>
      <c r="C2869" t="s">
        <v>186</v>
      </c>
      <c r="D2869" s="193">
        <v>57.98</v>
      </c>
      <c r="F2869" s="76">
        <f>IF(AND(LEFT($C2869,4)&lt;&gt;"8310")*OR(_xlfn.IFNA(MATCH(LEFT($B2869,8),Reference!$E:$E,0),0),(_xlfn.IFNA(MATCH(MID($B2869,5,4),Reference!$E:$E,0),0))),$D2869,)</f>
        <v>0</v>
      </c>
      <c r="G2869" s="76">
        <f t="shared" si="250"/>
        <v>0</v>
      </c>
      <c r="H2869" s="76">
        <f t="shared" si="251"/>
        <v>0</v>
      </c>
      <c r="I2869" s="194">
        <f>IF(AND(F2869=0,G2869=0,H2869=0,_xlfn.IFNA(MATCH(LEFT($B2869,8),Reference!$G:$G,0),0)),0,
IF(AND(F2869=0,G2869=0,H2869=0,_xlfn.IFNA(MATCH(LEFT($B2869,8),Reference!$H:$H,0),0)),$D2869,
IF(AND(F2869=0,G2869=0,H2869=0,_xlfn.IFNA(MATCH(LEFT($C2869,4),Reference!$H:$H,0),0)),$D2869,
IF((AND(F2869=0,G2869=0,H2869=0,(_xlfn.IFNA(MATCH(LEFT($B2869,4),Reference!$H:$H,0),0)))),$D2869,
IF(AND(F2869=0,G2869=0,H2869=0,_xlfn.IFNA(MATCH(MID($B2869,5,4),Reference!$H:$H,0),0),LEFT($C2869,4)&lt;&gt;"8865"),$D2869,0)))))</f>
        <v>0</v>
      </c>
      <c r="J2869" s="76">
        <f t="shared" si="252"/>
        <v>57.98</v>
      </c>
      <c r="K2869" s="76">
        <f t="shared" si="253"/>
        <v>57.98</v>
      </c>
      <c r="L2869" s="76">
        <f t="shared" si="254"/>
        <v>0</v>
      </c>
      <c r="M2869" s="14" t="str">
        <f>IFERROR(IFERROR(INDEX(Reference!$C:$C,MATCH(VALUE(LEFT(B2869,(FIND("-",B2869,1)-1))),Reference!$B:$B,0)),INDEX(Reference!$C:$C,MATCH((LEFT(B2869,(FIND("-",B2869,1)-1))),Reference!$B:$B,0))),IFERROR(IF(FIND("-",B2869),"Asset Management",""),""))</f>
        <v>Asset Management</v>
      </c>
      <c r="N2869" s="14" t="str">
        <f>_xlfn.IFNA(INDEX(Reference!$M:$N,MATCH($C2869,Reference!$M:$M,0),2),"Exclude")</f>
        <v>Union Labor</v>
      </c>
      <c r="O2869" s="14" t="e">
        <f>VLOOKUP(X2869,'Department Detail'!$A$2:$F$5229,5,FALSE)</f>
        <v>#N/A</v>
      </c>
    </row>
    <row r="2870" spans="2:15" x14ac:dyDescent="0.3">
      <c r="B2870" t="s">
        <v>1352</v>
      </c>
      <c r="C2870" t="s">
        <v>191</v>
      </c>
      <c r="D2870" s="193">
        <v>31.7</v>
      </c>
      <c r="F2870" s="76">
        <f>IF(AND(LEFT($C2870,4)&lt;&gt;"8310")*OR(_xlfn.IFNA(MATCH(LEFT($B2870,8),Reference!$E:$E,0),0),(_xlfn.IFNA(MATCH(MID($B2870,5,4),Reference!$E:$E,0),0))),$D2870,)</f>
        <v>0</v>
      </c>
      <c r="G2870" s="76">
        <f t="shared" si="250"/>
        <v>0</v>
      </c>
      <c r="H2870" s="76">
        <f t="shared" si="251"/>
        <v>0</v>
      </c>
      <c r="I2870" s="194">
        <f>IF(AND(F2870=0,G2870=0,H2870=0,_xlfn.IFNA(MATCH(LEFT($B2870,8),Reference!$G:$G,0),0)),0,
IF(AND(F2870=0,G2870=0,H2870=0,_xlfn.IFNA(MATCH(LEFT($B2870,8),Reference!$H:$H,0),0)),$D2870,
IF(AND(F2870=0,G2870=0,H2870=0,_xlfn.IFNA(MATCH(LEFT($C2870,4),Reference!$H:$H,0),0)),$D2870,
IF((AND(F2870=0,G2870=0,H2870=0,(_xlfn.IFNA(MATCH(LEFT($B2870,4),Reference!$H:$H,0),0)))),$D2870,
IF(AND(F2870=0,G2870=0,H2870=0,_xlfn.IFNA(MATCH(MID($B2870,5,4),Reference!$H:$H,0),0),LEFT($C2870,4)&lt;&gt;"8865"),$D2870,0)))))</f>
        <v>0</v>
      </c>
      <c r="J2870" s="76">
        <f t="shared" si="252"/>
        <v>31.7</v>
      </c>
      <c r="K2870" s="76">
        <f t="shared" si="253"/>
        <v>31.7</v>
      </c>
      <c r="L2870" s="76">
        <f t="shared" si="254"/>
        <v>0</v>
      </c>
      <c r="M2870" s="14" t="str">
        <f>IFERROR(IFERROR(INDEX(Reference!$C:$C,MATCH(VALUE(LEFT(B2870,(FIND("-",B2870,1)-1))),Reference!$B:$B,0)),INDEX(Reference!$C:$C,MATCH((LEFT(B2870,(FIND("-",B2870,1)-1))),Reference!$B:$B,0))),IFERROR(IF(FIND("-",B2870),"Asset Management",""),""))</f>
        <v>Asset Management</v>
      </c>
      <c r="N2870" s="14" t="str">
        <f>_xlfn.IFNA(INDEX(Reference!$M:$N,MATCH($C2870,Reference!$M:$M,0),2),"Exclude")</f>
        <v>Union Labor</v>
      </c>
      <c r="O2870" s="14" t="e">
        <f>VLOOKUP(X2870,'Department Detail'!$A$2:$F$5229,5,FALSE)</f>
        <v>#N/A</v>
      </c>
    </row>
    <row r="2871" spans="2:15" x14ac:dyDescent="0.3">
      <c r="B2871" t="s">
        <v>1353</v>
      </c>
      <c r="C2871" t="s">
        <v>185</v>
      </c>
      <c r="D2871" s="193">
        <v>395.97</v>
      </c>
      <c r="F2871" s="76">
        <f>IF(AND(LEFT($C2871,4)&lt;&gt;"8310")*OR(_xlfn.IFNA(MATCH(LEFT($B2871,8),Reference!$E:$E,0),0),(_xlfn.IFNA(MATCH(MID($B2871,5,4),Reference!$E:$E,0),0))),$D2871,)</f>
        <v>0</v>
      </c>
      <c r="G2871" s="76">
        <f t="shared" si="250"/>
        <v>0</v>
      </c>
      <c r="H2871" s="76">
        <f t="shared" si="251"/>
        <v>0</v>
      </c>
      <c r="I2871" s="194">
        <f>IF(AND(F2871=0,G2871=0,H2871=0,_xlfn.IFNA(MATCH(LEFT($B2871,8),Reference!$G:$G,0),0)),0,
IF(AND(F2871=0,G2871=0,H2871=0,_xlfn.IFNA(MATCH(LEFT($B2871,8),Reference!$H:$H,0),0)),$D2871,
IF(AND(F2871=0,G2871=0,H2871=0,_xlfn.IFNA(MATCH(LEFT($C2871,4),Reference!$H:$H,0),0)),$D2871,
IF((AND(F2871=0,G2871=0,H2871=0,(_xlfn.IFNA(MATCH(LEFT($B2871,4),Reference!$H:$H,0),0)))),$D2871,
IF(AND(F2871=0,G2871=0,H2871=0,_xlfn.IFNA(MATCH(MID($B2871,5,4),Reference!$H:$H,0),0),LEFT($C2871,4)&lt;&gt;"8865"),$D2871,0)))))</f>
        <v>0</v>
      </c>
      <c r="J2871" s="76">
        <f t="shared" si="252"/>
        <v>395.97</v>
      </c>
      <c r="K2871" s="76">
        <f t="shared" si="253"/>
        <v>395.97</v>
      </c>
      <c r="L2871" s="76">
        <f t="shared" si="254"/>
        <v>0</v>
      </c>
      <c r="M2871" s="14" t="str">
        <f>IFERROR(IFERROR(INDEX(Reference!$C:$C,MATCH(VALUE(LEFT(B2871,(FIND("-",B2871,1)-1))),Reference!$B:$B,0)),INDEX(Reference!$C:$C,MATCH((LEFT(B2871,(FIND("-",B2871,1)-1))),Reference!$B:$B,0))),IFERROR(IF(FIND("-",B2871),"Asset Management",""),""))</f>
        <v>Asset Management</v>
      </c>
      <c r="N2871" s="14" t="str">
        <f>_xlfn.IFNA(INDEX(Reference!$M:$N,MATCH($C2871,Reference!$M:$M,0),2),"Exclude")</f>
        <v>NonUnion Labor</v>
      </c>
      <c r="O2871" s="14" t="e">
        <f>VLOOKUP(X2871,'Department Detail'!$A$2:$F$5229,5,FALSE)</f>
        <v>#N/A</v>
      </c>
    </row>
    <row r="2872" spans="2:15" x14ac:dyDescent="0.3">
      <c r="B2872" t="s">
        <v>1354</v>
      </c>
      <c r="C2872" t="s">
        <v>185</v>
      </c>
      <c r="D2872" s="193">
        <v>263.99</v>
      </c>
      <c r="F2872" s="76">
        <f>IF(AND(LEFT($C2872,4)&lt;&gt;"8310")*OR(_xlfn.IFNA(MATCH(LEFT($B2872,8),Reference!$E:$E,0),0),(_xlfn.IFNA(MATCH(MID($B2872,5,4),Reference!$E:$E,0),0))),$D2872,)</f>
        <v>0</v>
      </c>
      <c r="G2872" s="76">
        <f t="shared" si="250"/>
        <v>0</v>
      </c>
      <c r="H2872" s="76">
        <f t="shared" si="251"/>
        <v>0</v>
      </c>
      <c r="I2872" s="194">
        <f>IF(AND(F2872=0,G2872=0,H2872=0,_xlfn.IFNA(MATCH(LEFT($B2872,8),Reference!$G:$G,0),0)),0,
IF(AND(F2872=0,G2872=0,H2872=0,_xlfn.IFNA(MATCH(LEFT($B2872,8),Reference!$H:$H,0),0)),$D2872,
IF(AND(F2872=0,G2872=0,H2872=0,_xlfn.IFNA(MATCH(LEFT($C2872,4),Reference!$H:$H,0),0)),$D2872,
IF((AND(F2872=0,G2872=0,H2872=0,(_xlfn.IFNA(MATCH(LEFT($B2872,4),Reference!$H:$H,0),0)))),$D2872,
IF(AND(F2872=0,G2872=0,H2872=0,_xlfn.IFNA(MATCH(MID($B2872,5,4),Reference!$H:$H,0),0),LEFT($C2872,4)&lt;&gt;"8865"),$D2872,0)))))</f>
        <v>0</v>
      </c>
      <c r="J2872" s="76">
        <f t="shared" si="252"/>
        <v>263.99</v>
      </c>
      <c r="K2872" s="76">
        <f t="shared" si="253"/>
        <v>263.99</v>
      </c>
      <c r="L2872" s="76">
        <f t="shared" si="254"/>
        <v>0</v>
      </c>
      <c r="M2872" s="14" t="str">
        <f>IFERROR(IFERROR(INDEX(Reference!$C:$C,MATCH(VALUE(LEFT(B2872,(FIND("-",B2872,1)-1))),Reference!$B:$B,0)),INDEX(Reference!$C:$C,MATCH((LEFT(B2872,(FIND("-",B2872,1)-1))),Reference!$B:$B,0))),IFERROR(IF(FIND("-",B2872),"Asset Management",""),""))</f>
        <v>Asset Management</v>
      </c>
      <c r="N2872" s="14" t="str">
        <f>_xlfn.IFNA(INDEX(Reference!$M:$N,MATCH($C2872,Reference!$M:$M,0),2),"Exclude")</f>
        <v>NonUnion Labor</v>
      </c>
      <c r="O2872" s="14" t="e">
        <f>VLOOKUP(X2872,'Department Detail'!$A$2:$F$5229,5,FALSE)</f>
        <v>#N/A</v>
      </c>
    </row>
    <row r="2873" spans="2:15" x14ac:dyDescent="0.3">
      <c r="B2873" t="s">
        <v>1355</v>
      </c>
      <c r="C2873" t="s">
        <v>186</v>
      </c>
      <c r="D2873" s="193">
        <v>186.14</v>
      </c>
      <c r="F2873" s="76">
        <f>IF(AND(LEFT($C2873,4)&lt;&gt;"8310")*OR(_xlfn.IFNA(MATCH(LEFT($B2873,8),Reference!$E:$E,0),0),(_xlfn.IFNA(MATCH(MID($B2873,5,4),Reference!$E:$E,0),0))),$D2873,)</f>
        <v>0</v>
      </c>
      <c r="G2873" s="76">
        <f t="shared" si="250"/>
        <v>0</v>
      </c>
      <c r="H2873" s="76">
        <f t="shared" si="251"/>
        <v>0</v>
      </c>
      <c r="I2873" s="194">
        <f>IF(AND(F2873=0,G2873=0,H2873=0,_xlfn.IFNA(MATCH(LEFT($B2873,8),Reference!$G:$G,0),0)),0,
IF(AND(F2873=0,G2873=0,H2873=0,_xlfn.IFNA(MATCH(LEFT($B2873,8),Reference!$H:$H,0),0)),$D2873,
IF(AND(F2873=0,G2873=0,H2873=0,_xlfn.IFNA(MATCH(LEFT($C2873,4),Reference!$H:$H,0),0)),$D2873,
IF((AND(F2873=0,G2873=0,H2873=0,(_xlfn.IFNA(MATCH(LEFT($B2873,4),Reference!$H:$H,0),0)))),$D2873,
IF(AND(F2873=0,G2873=0,H2873=0,_xlfn.IFNA(MATCH(MID($B2873,5,4),Reference!$H:$H,0),0),LEFT($C2873,4)&lt;&gt;"8865"),$D2873,0)))))</f>
        <v>0</v>
      </c>
      <c r="J2873" s="76">
        <f t="shared" si="252"/>
        <v>186.14</v>
      </c>
      <c r="K2873" s="76">
        <f t="shared" si="253"/>
        <v>186.14</v>
      </c>
      <c r="L2873" s="76">
        <f t="shared" si="254"/>
        <v>0</v>
      </c>
      <c r="M2873" s="14" t="str">
        <f>IFERROR(IFERROR(INDEX(Reference!$C:$C,MATCH(VALUE(LEFT(B2873,(FIND("-",B2873,1)-1))),Reference!$B:$B,0)),INDEX(Reference!$C:$C,MATCH((LEFT(B2873,(FIND("-",B2873,1)-1))),Reference!$B:$B,0))),IFERROR(IF(FIND("-",B2873),"Asset Management",""),""))</f>
        <v>Asset Management</v>
      </c>
      <c r="N2873" s="14" t="str">
        <f>_xlfn.IFNA(INDEX(Reference!$M:$N,MATCH($C2873,Reference!$M:$M,0),2),"Exclude")</f>
        <v>Union Labor</v>
      </c>
      <c r="O2873" s="14" t="e">
        <f>VLOOKUP(X2873,'Department Detail'!$A$2:$F$5229,5,FALSE)</f>
        <v>#N/A</v>
      </c>
    </row>
    <row r="2874" spans="2:15" x14ac:dyDescent="0.3">
      <c r="B2874" t="s">
        <v>1355</v>
      </c>
      <c r="C2874" t="s">
        <v>191</v>
      </c>
      <c r="D2874" s="193">
        <v>6.07</v>
      </c>
      <c r="F2874" s="76">
        <f>IF(AND(LEFT($C2874,4)&lt;&gt;"8310")*OR(_xlfn.IFNA(MATCH(LEFT($B2874,8),Reference!$E:$E,0),0),(_xlfn.IFNA(MATCH(MID($B2874,5,4),Reference!$E:$E,0),0))),$D2874,)</f>
        <v>0</v>
      </c>
      <c r="G2874" s="76">
        <f t="shared" si="250"/>
        <v>0</v>
      </c>
      <c r="H2874" s="76">
        <f t="shared" si="251"/>
        <v>0</v>
      </c>
      <c r="I2874" s="194">
        <f>IF(AND(F2874=0,G2874=0,H2874=0,_xlfn.IFNA(MATCH(LEFT($B2874,8),Reference!$G:$G,0),0)),0,
IF(AND(F2874=0,G2874=0,H2874=0,_xlfn.IFNA(MATCH(LEFT($B2874,8),Reference!$H:$H,0),0)),$D2874,
IF(AND(F2874=0,G2874=0,H2874=0,_xlfn.IFNA(MATCH(LEFT($C2874,4),Reference!$H:$H,0),0)),$D2874,
IF((AND(F2874=0,G2874=0,H2874=0,(_xlfn.IFNA(MATCH(LEFT($B2874,4),Reference!$H:$H,0),0)))),$D2874,
IF(AND(F2874=0,G2874=0,H2874=0,_xlfn.IFNA(MATCH(MID($B2874,5,4),Reference!$H:$H,0),0),LEFT($C2874,4)&lt;&gt;"8865"),$D2874,0)))))</f>
        <v>0</v>
      </c>
      <c r="J2874" s="76">
        <f t="shared" si="252"/>
        <v>6.07</v>
      </c>
      <c r="K2874" s="76">
        <f t="shared" si="253"/>
        <v>6.07</v>
      </c>
      <c r="L2874" s="76">
        <f t="shared" si="254"/>
        <v>0</v>
      </c>
      <c r="M2874" s="14" t="str">
        <f>IFERROR(IFERROR(INDEX(Reference!$C:$C,MATCH(VALUE(LEFT(B2874,(FIND("-",B2874,1)-1))),Reference!$B:$B,0)),INDEX(Reference!$C:$C,MATCH((LEFT(B2874,(FIND("-",B2874,1)-1))),Reference!$B:$B,0))),IFERROR(IF(FIND("-",B2874),"Asset Management",""),""))</f>
        <v>Asset Management</v>
      </c>
      <c r="N2874" s="14" t="str">
        <f>_xlfn.IFNA(INDEX(Reference!$M:$N,MATCH($C2874,Reference!$M:$M,0),2),"Exclude")</f>
        <v>Union Labor</v>
      </c>
      <c r="O2874" s="14" t="e">
        <f>VLOOKUP(X2874,'Department Detail'!$A$2:$F$5229,5,FALSE)</f>
        <v>#N/A</v>
      </c>
    </row>
    <row r="2875" spans="2:15" x14ac:dyDescent="0.3">
      <c r="B2875" t="s">
        <v>1356</v>
      </c>
      <c r="C2875" t="s">
        <v>186</v>
      </c>
      <c r="D2875" s="193">
        <v>145.15</v>
      </c>
      <c r="F2875" s="76">
        <f>IF(AND(LEFT($C2875,4)&lt;&gt;"8310")*OR(_xlfn.IFNA(MATCH(LEFT($B2875,8),Reference!$E:$E,0),0),(_xlfn.IFNA(MATCH(MID($B2875,5,4),Reference!$E:$E,0),0))),$D2875,)</f>
        <v>0</v>
      </c>
      <c r="G2875" s="76">
        <f t="shared" si="250"/>
        <v>0</v>
      </c>
      <c r="H2875" s="76">
        <f t="shared" si="251"/>
        <v>0</v>
      </c>
      <c r="I2875" s="194">
        <f>IF(AND(F2875=0,G2875=0,H2875=0,_xlfn.IFNA(MATCH(LEFT($B2875,8),Reference!$G:$G,0),0)),0,
IF(AND(F2875=0,G2875=0,H2875=0,_xlfn.IFNA(MATCH(LEFT($B2875,8),Reference!$H:$H,0),0)),$D2875,
IF(AND(F2875=0,G2875=0,H2875=0,_xlfn.IFNA(MATCH(LEFT($C2875,4),Reference!$H:$H,0),0)),$D2875,
IF((AND(F2875=0,G2875=0,H2875=0,(_xlfn.IFNA(MATCH(LEFT($B2875,4),Reference!$H:$H,0),0)))),$D2875,
IF(AND(F2875=0,G2875=0,H2875=0,_xlfn.IFNA(MATCH(MID($B2875,5,4),Reference!$H:$H,0),0),LEFT($C2875,4)&lt;&gt;"8865"),$D2875,0)))))</f>
        <v>0</v>
      </c>
      <c r="J2875" s="76">
        <f t="shared" si="252"/>
        <v>145.15</v>
      </c>
      <c r="K2875" s="76">
        <f t="shared" si="253"/>
        <v>145.15</v>
      </c>
      <c r="L2875" s="76">
        <f t="shared" si="254"/>
        <v>0</v>
      </c>
      <c r="M2875" s="14" t="str">
        <f>IFERROR(IFERROR(INDEX(Reference!$C:$C,MATCH(VALUE(LEFT(B2875,(FIND("-",B2875,1)-1))),Reference!$B:$B,0)),INDEX(Reference!$C:$C,MATCH((LEFT(B2875,(FIND("-",B2875,1)-1))),Reference!$B:$B,0))),IFERROR(IF(FIND("-",B2875),"Asset Management",""),""))</f>
        <v>Asset Management</v>
      </c>
      <c r="N2875" s="14" t="str">
        <f>_xlfn.IFNA(INDEX(Reference!$M:$N,MATCH($C2875,Reference!$M:$M,0),2),"Exclude")</f>
        <v>Union Labor</v>
      </c>
      <c r="O2875" s="14" t="e">
        <f>VLOOKUP(X2875,'Department Detail'!$A$2:$F$5229,5,FALSE)</f>
        <v>#N/A</v>
      </c>
    </row>
    <row r="2876" spans="2:15" x14ac:dyDescent="0.3">
      <c r="B2876" t="s">
        <v>1356</v>
      </c>
      <c r="C2876" t="s">
        <v>191</v>
      </c>
      <c r="D2876" s="193">
        <v>6.85</v>
      </c>
      <c r="F2876" s="76">
        <f>IF(AND(LEFT($C2876,4)&lt;&gt;"8310")*OR(_xlfn.IFNA(MATCH(LEFT($B2876,8),Reference!$E:$E,0),0),(_xlfn.IFNA(MATCH(MID($B2876,5,4),Reference!$E:$E,0),0))),$D2876,)</f>
        <v>0</v>
      </c>
      <c r="G2876" s="76">
        <f t="shared" si="250"/>
        <v>0</v>
      </c>
      <c r="H2876" s="76">
        <f t="shared" si="251"/>
        <v>0</v>
      </c>
      <c r="I2876" s="194">
        <f>IF(AND(F2876=0,G2876=0,H2876=0,_xlfn.IFNA(MATCH(LEFT($B2876,8),Reference!$G:$G,0),0)),0,
IF(AND(F2876=0,G2876=0,H2876=0,_xlfn.IFNA(MATCH(LEFT($B2876,8),Reference!$H:$H,0),0)),$D2876,
IF(AND(F2876=0,G2876=0,H2876=0,_xlfn.IFNA(MATCH(LEFT($C2876,4),Reference!$H:$H,0),0)),$D2876,
IF((AND(F2876=0,G2876=0,H2876=0,(_xlfn.IFNA(MATCH(LEFT($B2876,4),Reference!$H:$H,0),0)))),$D2876,
IF(AND(F2876=0,G2876=0,H2876=0,_xlfn.IFNA(MATCH(MID($B2876,5,4),Reference!$H:$H,0),0),LEFT($C2876,4)&lt;&gt;"8865"),$D2876,0)))))</f>
        <v>0</v>
      </c>
      <c r="J2876" s="76">
        <f t="shared" si="252"/>
        <v>6.85</v>
      </c>
      <c r="K2876" s="76">
        <f t="shared" si="253"/>
        <v>6.85</v>
      </c>
      <c r="L2876" s="76">
        <f t="shared" si="254"/>
        <v>0</v>
      </c>
      <c r="M2876" s="14" t="str">
        <f>IFERROR(IFERROR(INDEX(Reference!$C:$C,MATCH(VALUE(LEFT(B2876,(FIND("-",B2876,1)-1))),Reference!$B:$B,0)),INDEX(Reference!$C:$C,MATCH((LEFT(B2876,(FIND("-",B2876,1)-1))),Reference!$B:$B,0))),IFERROR(IF(FIND("-",B2876),"Asset Management",""),""))</f>
        <v>Asset Management</v>
      </c>
      <c r="N2876" s="14" t="str">
        <f>_xlfn.IFNA(INDEX(Reference!$M:$N,MATCH($C2876,Reference!$M:$M,0),2),"Exclude")</f>
        <v>Union Labor</v>
      </c>
      <c r="O2876" s="14" t="e">
        <f>VLOOKUP(X2876,'Department Detail'!$A$2:$F$5229,5,FALSE)</f>
        <v>#N/A</v>
      </c>
    </row>
    <row r="2877" spans="2:15" x14ac:dyDescent="0.3">
      <c r="B2877" t="s">
        <v>1357</v>
      </c>
      <c r="C2877" t="s">
        <v>186</v>
      </c>
      <c r="D2877" s="193">
        <v>364.4</v>
      </c>
      <c r="F2877" s="76">
        <f>IF(AND(LEFT($C2877,4)&lt;&gt;"8310")*OR(_xlfn.IFNA(MATCH(LEFT($B2877,8),Reference!$E:$E,0),0),(_xlfn.IFNA(MATCH(MID($B2877,5,4),Reference!$E:$E,0),0))),$D2877,)</f>
        <v>0</v>
      </c>
      <c r="G2877" s="76">
        <f t="shared" si="250"/>
        <v>0</v>
      </c>
      <c r="H2877" s="76">
        <f t="shared" si="251"/>
        <v>0</v>
      </c>
      <c r="I2877" s="194">
        <f>IF(AND(F2877=0,G2877=0,H2877=0,_xlfn.IFNA(MATCH(LEFT($B2877,8),Reference!$G:$G,0),0)),0,
IF(AND(F2877=0,G2877=0,H2877=0,_xlfn.IFNA(MATCH(LEFT($B2877,8),Reference!$H:$H,0),0)),$D2877,
IF(AND(F2877=0,G2877=0,H2877=0,_xlfn.IFNA(MATCH(LEFT($C2877,4),Reference!$H:$H,0),0)),$D2877,
IF((AND(F2877=0,G2877=0,H2877=0,(_xlfn.IFNA(MATCH(LEFT($B2877,4),Reference!$H:$H,0),0)))),$D2877,
IF(AND(F2877=0,G2877=0,H2877=0,_xlfn.IFNA(MATCH(MID($B2877,5,4),Reference!$H:$H,0),0),LEFT($C2877,4)&lt;&gt;"8865"),$D2877,0)))))</f>
        <v>0</v>
      </c>
      <c r="J2877" s="76">
        <f t="shared" si="252"/>
        <v>364.4</v>
      </c>
      <c r="K2877" s="76">
        <f t="shared" si="253"/>
        <v>364.4</v>
      </c>
      <c r="L2877" s="76">
        <f t="shared" si="254"/>
        <v>0</v>
      </c>
      <c r="M2877" s="14" t="str">
        <f>IFERROR(IFERROR(INDEX(Reference!$C:$C,MATCH(VALUE(LEFT(B2877,(FIND("-",B2877,1)-1))),Reference!$B:$B,0)),INDEX(Reference!$C:$C,MATCH((LEFT(B2877,(FIND("-",B2877,1)-1))),Reference!$B:$B,0))),IFERROR(IF(FIND("-",B2877),"Asset Management",""),""))</f>
        <v>Asset Management</v>
      </c>
      <c r="N2877" s="14" t="str">
        <f>_xlfn.IFNA(INDEX(Reference!$M:$N,MATCH($C2877,Reference!$M:$M,0),2),"Exclude")</f>
        <v>Union Labor</v>
      </c>
      <c r="O2877" s="14" t="e">
        <f>VLOOKUP(X2877,'Department Detail'!$A$2:$F$5229,5,FALSE)</f>
        <v>#N/A</v>
      </c>
    </row>
    <row r="2878" spans="2:15" x14ac:dyDescent="0.3">
      <c r="B2878" t="s">
        <v>1357</v>
      </c>
      <c r="C2878" t="s">
        <v>191</v>
      </c>
      <c r="D2878" s="193">
        <v>68.33</v>
      </c>
      <c r="F2878" s="76">
        <f>IF(AND(LEFT($C2878,4)&lt;&gt;"8310")*OR(_xlfn.IFNA(MATCH(LEFT($B2878,8),Reference!$E:$E,0),0),(_xlfn.IFNA(MATCH(MID($B2878,5,4),Reference!$E:$E,0),0))),$D2878,)</f>
        <v>0</v>
      </c>
      <c r="G2878" s="76">
        <f t="shared" si="250"/>
        <v>0</v>
      </c>
      <c r="H2878" s="76">
        <f t="shared" si="251"/>
        <v>0</v>
      </c>
      <c r="I2878" s="194">
        <f>IF(AND(F2878=0,G2878=0,H2878=0,_xlfn.IFNA(MATCH(LEFT($B2878,8),Reference!$G:$G,0),0)),0,
IF(AND(F2878=0,G2878=0,H2878=0,_xlfn.IFNA(MATCH(LEFT($B2878,8),Reference!$H:$H,0),0)),$D2878,
IF(AND(F2878=0,G2878=0,H2878=0,_xlfn.IFNA(MATCH(LEFT($C2878,4),Reference!$H:$H,0),0)),$D2878,
IF((AND(F2878=0,G2878=0,H2878=0,(_xlfn.IFNA(MATCH(LEFT($B2878,4),Reference!$H:$H,0),0)))),$D2878,
IF(AND(F2878=0,G2878=0,H2878=0,_xlfn.IFNA(MATCH(MID($B2878,5,4),Reference!$H:$H,0),0),LEFT($C2878,4)&lt;&gt;"8865"),$D2878,0)))))</f>
        <v>0</v>
      </c>
      <c r="J2878" s="76">
        <f t="shared" si="252"/>
        <v>68.33</v>
      </c>
      <c r="K2878" s="76">
        <f t="shared" si="253"/>
        <v>68.33</v>
      </c>
      <c r="L2878" s="76">
        <f t="shared" si="254"/>
        <v>0</v>
      </c>
      <c r="M2878" s="14" t="str">
        <f>IFERROR(IFERROR(INDEX(Reference!$C:$C,MATCH(VALUE(LEFT(B2878,(FIND("-",B2878,1)-1))),Reference!$B:$B,0)),INDEX(Reference!$C:$C,MATCH((LEFT(B2878,(FIND("-",B2878,1)-1))),Reference!$B:$B,0))),IFERROR(IF(FIND("-",B2878),"Asset Management",""),""))</f>
        <v>Asset Management</v>
      </c>
      <c r="N2878" s="14" t="str">
        <f>_xlfn.IFNA(INDEX(Reference!$M:$N,MATCH($C2878,Reference!$M:$M,0),2),"Exclude")</f>
        <v>Union Labor</v>
      </c>
      <c r="O2878" s="14" t="e">
        <f>VLOOKUP(X2878,'Department Detail'!$A$2:$F$5229,5,FALSE)</f>
        <v>#N/A</v>
      </c>
    </row>
    <row r="2879" spans="2:15" x14ac:dyDescent="0.3">
      <c r="B2879" t="s">
        <v>1358</v>
      </c>
      <c r="C2879" t="s">
        <v>185</v>
      </c>
      <c r="D2879" s="193">
        <v>92.91</v>
      </c>
      <c r="F2879" s="76">
        <f>IF(AND(LEFT($C2879,4)&lt;&gt;"8310")*OR(_xlfn.IFNA(MATCH(LEFT($B2879,8),Reference!$E:$E,0),0),(_xlfn.IFNA(MATCH(MID($B2879,5,4),Reference!$E:$E,0),0))),$D2879,)</f>
        <v>0</v>
      </c>
      <c r="G2879" s="76">
        <f t="shared" si="250"/>
        <v>0</v>
      </c>
      <c r="H2879" s="76">
        <f t="shared" si="251"/>
        <v>0</v>
      </c>
      <c r="I2879" s="194">
        <f>IF(AND(F2879=0,G2879=0,H2879=0,_xlfn.IFNA(MATCH(LEFT($B2879,8),Reference!$G:$G,0),0)),0,
IF(AND(F2879=0,G2879=0,H2879=0,_xlfn.IFNA(MATCH(LEFT($B2879,8),Reference!$H:$H,0),0)),$D2879,
IF(AND(F2879=0,G2879=0,H2879=0,_xlfn.IFNA(MATCH(LEFT($C2879,4),Reference!$H:$H,0),0)),$D2879,
IF((AND(F2879=0,G2879=0,H2879=0,(_xlfn.IFNA(MATCH(LEFT($B2879,4),Reference!$H:$H,0),0)))),$D2879,
IF(AND(F2879=0,G2879=0,H2879=0,_xlfn.IFNA(MATCH(MID($B2879,5,4),Reference!$H:$H,0),0),LEFT($C2879,4)&lt;&gt;"8865"),$D2879,0)))))</f>
        <v>0</v>
      </c>
      <c r="J2879" s="76">
        <f t="shared" si="252"/>
        <v>92.91</v>
      </c>
      <c r="K2879" s="76">
        <f t="shared" si="253"/>
        <v>92.91</v>
      </c>
      <c r="L2879" s="76">
        <f t="shared" si="254"/>
        <v>0</v>
      </c>
      <c r="M2879" s="14" t="str">
        <f>IFERROR(IFERROR(INDEX(Reference!$C:$C,MATCH(VALUE(LEFT(B2879,(FIND("-",B2879,1)-1))),Reference!$B:$B,0)),INDEX(Reference!$C:$C,MATCH((LEFT(B2879,(FIND("-",B2879,1)-1))),Reference!$B:$B,0))),IFERROR(IF(FIND("-",B2879),"Asset Management",""),""))</f>
        <v>Asset Management</v>
      </c>
      <c r="N2879" s="14" t="str">
        <f>_xlfn.IFNA(INDEX(Reference!$M:$N,MATCH($C2879,Reference!$M:$M,0),2),"Exclude")</f>
        <v>NonUnion Labor</v>
      </c>
      <c r="O2879" s="14" t="e">
        <f>VLOOKUP(X2879,'Department Detail'!$A$2:$F$5229,5,FALSE)</f>
        <v>#N/A</v>
      </c>
    </row>
    <row r="2880" spans="2:15" x14ac:dyDescent="0.3">
      <c r="B2880" t="s">
        <v>1359</v>
      </c>
      <c r="C2880" t="s">
        <v>186</v>
      </c>
      <c r="D2880" s="193">
        <v>53.11</v>
      </c>
      <c r="F2880" s="76">
        <f>IF(AND(LEFT($C2880,4)&lt;&gt;"8310")*OR(_xlfn.IFNA(MATCH(LEFT($B2880,8),Reference!$E:$E,0),0),(_xlfn.IFNA(MATCH(MID($B2880,5,4),Reference!$E:$E,0),0))),$D2880,)</f>
        <v>0</v>
      </c>
      <c r="G2880" s="76">
        <f t="shared" si="250"/>
        <v>0</v>
      </c>
      <c r="H2880" s="76">
        <f t="shared" si="251"/>
        <v>0</v>
      </c>
      <c r="I2880" s="194">
        <f>IF(AND(F2880=0,G2880=0,H2880=0,_xlfn.IFNA(MATCH(LEFT($B2880,8),Reference!$G:$G,0),0)),0,
IF(AND(F2880=0,G2880=0,H2880=0,_xlfn.IFNA(MATCH(LEFT($B2880,8),Reference!$H:$H,0),0)),$D2880,
IF(AND(F2880=0,G2880=0,H2880=0,_xlfn.IFNA(MATCH(LEFT($C2880,4),Reference!$H:$H,0),0)),$D2880,
IF((AND(F2880=0,G2880=0,H2880=0,(_xlfn.IFNA(MATCH(LEFT($B2880,4),Reference!$H:$H,0),0)))),$D2880,
IF(AND(F2880=0,G2880=0,H2880=0,_xlfn.IFNA(MATCH(MID($B2880,5,4),Reference!$H:$H,0),0),LEFT($C2880,4)&lt;&gt;"8865"),$D2880,0)))))</f>
        <v>0</v>
      </c>
      <c r="J2880" s="76">
        <f t="shared" si="252"/>
        <v>53.11</v>
      </c>
      <c r="K2880" s="76">
        <f t="shared" si="253"/>
        <v>53.11</v>
      </c>
      <c r="L2880" s="76">
        <f t="shared" si="254"/>
        <v>0</v>
      </c>
      <c r="M2880" s="14" t="str">
        <f>IFERROR(IFERROR(INDEX(Reference!$C:$C,MATCH(VALUE(LEFT(B2880,(FIND("-",B2880,1)-1))),Reference!$B:$B,0)),INDEX(Reference!$C:$C,MATCH((LEFT(B2880,(FIND("-",B2880,1)-1))),Reference!$B:$B,0))),IFERROR(IF(FIND("-",B2880),"Asset Management",""),""))</f>
        <v>Asset Management</v>
      </c>
      <c r="N2880" s="14" t="str">
        <f>_xlfn.IFNA(INDEX(Reference!$M:$N,MATCH($C2880,Reference!$M:$M,0),2),"Exclude")</f>
        <v>Union Labor</v>
      </c>
      <c r="O2880" s="14" t="e">
        <f>VLOOKUP(X2880,'Department Detail'!$A$2:$F$5229,5,FALSE)</f>
        <v>#N/A</v>
      </c>
    </row>
    <row r="2881" spans="2:15" x14ac:dyDescent="0.3">
      <c r="B2881" t="s">
        <v>1359</v>
      </c>
      <c r="C2881" t="s">
        <v>191</v>
      </c>
      <c r="D2881" s="193">
        <v>12.62</v>
      </c>
      <c r="F2881" s="76">
        <f>IF(AND(LEFT($C2881,4)&lt;&gt;"8310")*OR(_xlfn.IFNA(MATCH(LEFT($B2881,8),Reference!$E:$E,0),0),(_xlfn.IFNA(MATCH(MID($B2881,5,4),Reference!$E:$E,0),0))),$D2881,)</f>
        <v>0</v>
      </c>
      <c r="G2881" s="76">
        <f t="shared" si="250"/>
        <v>0</v>
      </c>
      <c r="H2881" s="76">
        <f t="shared" si="251"/>
        <v>0</v>
      </c>
      <c r="I2881" s="194">
        <f>IF(AND(F2881=0,G2881=0,H2881=0,_xlfn.IFNA(MATCH(LEFT($B2881,8),Reference!$G:$G,0),0)),0,
IF(AND(F2881=0,G2881=0,H2881=0,_xlfn.IFNA(MATCH(LEFT($B2881,8),Reference!$H:$H,0),0)),$D2881,
IF(AND(F2881=0,G2881=0,H2881=0,_xlfn.IFNA(MATCH(LEFT($C2881,4),Reference!$H:$H,0),0)),$D2881,
IF((AND(F2881=0,G2881=0,H2881=0,(_xlfn.IFNA(MATCH(LEFT($B2881,4),Reference!$H:$H,0),0)))),$D2881,
IF(AND(F2881=0,G2881=0,H2881=0,_xlfn.IFNA(MATCH(MID($B2881,5,4),Reference!$H:$H,0),0),LEFT($C2881,4)&lt;&gt;"8865"),$D2881,0)))))</f>
        <v>0</v>
      </c>
      <c r="J2881" s="76">
        <f t="shared" si="252"/>
        <v>12.62</v>
      </c>
      <c r="K2881" s="76">
        <f t="shared" si="253"/>
        <v>12.62</v>
      </c>
      <c r="L2881" s="76">
        <f t="shared" si="254"/>
        <v>0</v>
      </c>
      <c r="M2881" s="14" t="str">
        <f>IFERROR(IFERROR(INDEX(Reference!$C:$C,MATCH(VALUE(LEFT(B2881,(FIND("-",B2881,1)-1))),Reference!$B:$B,0)),INDEX(Reference!$C:$C,MATCH((LEFT(B2881,(FIND("-",B2881,1)-1))),Reference!$B:$B,0))),IFERROR(IF(FIND("-",B2881),"Asset Management",""),""))</f>
        <v>Asset Management</v>
      </c>
      <c r="N2881" s="14" t="str">
        <f>_xlfn.IFNA(INDEX(Reference!$M:$N,MATCH($C2881,Reference!$M:$M,0),2),"Exclude")</f>
        <v>Union Labor</v>
      </c>
      <c r="O2881" s="14" t="e">
        <f>VLOOKUP(X2881,'Department Detail'!$A$2:$F$5229,5,FALSE)</f>
        <v>#N/A</v>
      </c>
    </row>
    <row r="2882" spans="2:15" x14ac:dyDescent="0.3">
      <c r="B2882" t="s">
        <v>1360</v>
      </c>
      <c r="C2882" t="s">
        <v>186</v>
      </c>
      <c r="D2882" s="193">
        <v>145.83999999999997</v>
      </c>
      <c r="F2882" s="76">
        <f>IF(AND(LEFT($C2882,4)&lt;&gt;"8310")*OR(_xlfn.IFNA(MATCH(LEFT($B2882,8),Reference!$E:$E,0),0),(_xlfn.IFNA(MATCH(MID($B2882,5,4),Reference!$E:$E,0),0))),$D2882,)</f>
        <v>0</v>
      </c>
      <c r="G2882" s="76">
        <f t="shared" si="250"/>
        <v>0</v>
      </c>
      <c r="H2882" s="76">
        <f t="shared" si="251"/>
        <v>0</v>
      </c>
      <c r="I2882" s="194">
        <f>IF(AND(F2882=0,G2882=0,H2882=0,_xlfn.IFNA(MATCH(LEFT($B2882,8),Reference!$G:$G,0),0)),0,
IF(AND(F2882=0,G2882=0,H2882=0,_xlfn.IFNA(MATCH(LEFT($B2882,8),Reference!$H:$H,0),0)),$D2882,
IF(AND(F2882=0,G2882=0,H2882=0,_xlfn.IFNA(MATCH(LEFT($C2882,4),Reference!$H:$H,0),0)),$D2882,
IF((AND(F2882=0,G2882=0,H2882=0,(_xlfn.IFNA(MATCH(LEFT($B2882,4),Reference!$H:$H,0),0)))),$D2882,
IF(AND(F2882=0,G2882=0,H2882=0,_xlfn.IFNA(MATCH(MID($B2882,5,4),Reference!$H:$H,0),0),LEFT($C2882,4)&lt;&gt;"8865"),$D2882,0)))))</f>
        <v>0</v>
      </c>
      <c r="J2882" s="76">
        <f t="shared" si="252"/>
        <v>145.83999999999997</v>
      </c>
      <c r="K2882" s="76">
        <f t="shared" si="253"/>
        <v>145.83999999999997</v>
      </c>
      <c r="L2882" s="76">
        <f t="shared" si="254"/>
        <v>0</v>
      </c>
      <c r="M2882" s="14" t="str">
        <f>IFERROR(IFERROR(INDEX(Reference!$C:$C,MATCH(VALUE(LEFT(B2882,(FIND("-",B2882,1)-1))),Reference!$B:$B,0)),INDEX(Reference!$C:$C,MATCH((LEFT(B2882,(FIND("-",B2882,1)-1))),Reference!$B:$B,0))),IFERROR(IF(FIND("-",B2882),"Asset Management",""),""))</f>
        <v>Asset Management</v>
      </c>
      <c r="N2882" s="14" t="str">
        <f>_xlfn.IFNA(INDEX(Reference!$M:$N,MATCH($C2882,Reference!$M:$M,0),2),"Exclude")</f>
        <v>Union Labor</v>
      </c>
      <c r="O2882" s="14" t="e">
        <f>VLOOKUP(X2882,'Department Detail'!$A$2:$F$5229,5,FALSE)</f>
        <v>#N/A</v>
      </c>
    </row>
    <row r="2883" spans="2:15" x14ac:dyDescent="0.3">
      <c r="B2883" t="s">
        <v>1360</v>
      </c>
      <c r="C2883" t="s">
        <v>191</v>
      </c>
      <c r="D2883" s="193">
        <v>14.41</v>
      </c>
      <c r="F2883" s="76">
        <f>IF(AND(LEFT($C2883,4)&lt;&gt;"8310")*OR(_xlfn.IFNA(MATCH(LEFT($B2883,8),Reference!$E:$E,0),0),(_xlfn.IFNA(MATCH(MID($B2883,5,4),Reference!$E:$E,0),0))),$D2883,)</f>
        <v>0</v>
      </c>
      <c r="G2883" s="76">
        <f t="shared" si="250"/>
        <v>0</v>
      </c>
      <c r="H2883" s="76">
        <f t="shared" si="251"/>
        <v>0</v>
      </c>
      <c r="I2883" s="194">
        <f>IF(AND(F2883=0,G2883=0,H2883=0,_xlfn.IFNA(MATCH(LEFT($B2883,8),Reference!$G:$G,0),0)),0,
IF(AND(F2883=0,G2883=0,H2883=0,_xlfn.IFNA(MATCH(LEFT($B2883,8),Reference!$H:$H,0),0)),$D2883,
IF(AND(F2883=0,G2883=0,H2883=0,_xlfn.IFNA(MATCH(LEFT($C2883,4),Reference!$H:$H,0),0)),$D2883,
IF((AND(F2883=0,G2883=0,H2883=0,(_xlfn.IFNA(MATCH(LEFT($B2883,4),Reference!$H:$H,0),0)))),$D2883,
IF(AND(F2883=0,G2883=0,H2883=0,_xlfn.IFNA(MATCH(MID($B2883,5,4),Reference!$H:$H,0),0),LEFT($C2883,4)&lt;&gt;"8865"),$D2883,0)))))</f>
        <v>0</v>
      </c>
      <c r="J2883" s="76">
        <f t="shared" si="252"/>
        <v>14.41</v>
      </c>
      <c r="K2883" s="76">
        <f t="shared" si="253"/>
        <v>14.41</v>
      </c>
      <c r="L2883" s="76">
        <f t="shared" si="254"/>
        <v>0</v>
      </c>
      <c r="M2883" s="14" t="str">
        <f>IFERROR(IFERROR(INDEX(Reference!$C:$C,MATCH(VALUE(LEFT(B2883,(FIND("-",B2883,1)-1))),Reference!$B:$B,0)),INDEX(Reference!$C:$C,MATCH((LEFT(B2883,(FIND("-",B2883,1)-1))),Reference!$B:$B,0))),IFERROR(IF(FIND("-",B2883),"Asset Management",""),""))</f>
        <v>Asset Management</v>
      </c>
      <c r="N2883" s="14" t="str">
        <f>_xlfn.IFNA(INDEX(Reference!$M:$N,MATCH($C2883,Reference!$M:$M,0),2),"Exclude")</f>
        <v>Union Labor</v>
      </c>
      <c r="O2883" s="14" t="e">
        <f>VLOOKUP(X2883,'Department Detail'!$A$2:$F$5229,5,FALSE)</f>
        <v>#N/A</v>
      </c>
    </row>
    <row r="2884" spans="2:15" x14ac:dyDescent="0.3">
      <c r="B2884" t="s">
        <v>1361</v>
      </c>
      <c r="C2884" t="s">
        <v>186</v>
      </c>
      <c r="D2884" s="193">
        <v>54.25</v>
      </c>
      <c r="F2884" s="76">
        <f>IF(AND(LEFT($C2884,4)&lt;&gt;"8310")*OR(_xlfn.IFNA(MATCH(LEFT($B2884,8),Reference!$E:$E,0),0),(_xlfn.IFNA(MATCH(MID($B2884,5,4),Reference!$E:$E,0),0))),$D2884,)</f>
        <v>0</v>
      </c>
      <c r="G2884" s="76">
        <f t="shared" si="250"/>
        <v>0</v>
      </c>
      <c r="H2884" s="76">
        <f t="shared" si="251"/>
        <v>0</v>
      </c>
      <c r="I2884" s="194">
        <f>IF(AND(F2884=0,G2884=0,H2884=0,_xlfn.IFNA(MATCH(LEFT($B2884,8),Reference!$G:$G,0),0)),0,
IF(AND(F2884=0,G2884=0,H2884=0,_xlfn.IFNA(MATCH(LEFT($B2884,8),Reference!$H:$H,0),0)),$D2884,
IF(AND(F2884=0,G2884=0,H2884=0,_xlfn.IFNA(MATCH(LEFT($C2884,4),Reference!$H:$H,0),0)),$D2884,
IF((AND(F2884=0,G2884=0,H2884=0,(_xlfn.IFNA(MATCH(LEFT($B2884,4),Reference!$H:$H,0),0)))),$D2884,
IF(AND(F2884=0,G2884=0,H2884=0,_xlfn.IFNA(MATCH(MID($B2884,5,4),Reference!$H:$H,0),0),LEFT($C2884,4)&lt;&gt;"8865"),$D2884,0)))))</f>
        <v>0</v>
      </c>
      <c r="J2884" s="76">
        <f t="shared" si="252"/>
        <v>54.25</v>
      </c>
      <c r="K2884" s="76">
        <f t="shared" si="253"/>
        <v>54.25</v>
      </c>
      <c r="L2884" s="76">
        <f t="shared" si="254"/>
        <v>0</v>
      </c>
      <c r="M2884" s="14" t="str">
        <f>IFERROR(IFERROR(INDEX(Reference!$C:$C,MATCH(VALUE(LEFT(B2884,(FIND("-",B2884,1)-1))),Reference!$B:$B,0)),INDEX(Reference!$C:$C,MATCH((LEFT(B2884,(FIND("-",B2884,1)-1))),Reference!$B:$B,0))),IFERROR(IF(FIND("-",B2884),"Asset Management",""),""))</f>
        <v>Asset Management</v>
      </c>
      <c r="N2884" s="14" t="str">
        <f>_xlfn.IFNA(INDEX(Reference!$M:$N,MATCH($C2884,Reference!$M:$M,0),2),"Exclude")</f>
        <v>Union Labor</v>
      </c>
      <c r="O2884" s="14" t="e">
        <f>VLOOKUP(X2884,'Department Detail'!$A$2:$F$5229,5,FALSE)</f>
        <v>#N/A</v>
      </c>
    </row>
    <row r="2885" spans="2:15" x14ac:dyDescent="0.3">
      <c r="B2885" t="s">
        <v>1362</v>
      </c>
      <c r="C2885" t="s">
        <v>191</v>
      </c>
      <c r="D2885" s="193">
        <v>122.49</v>
      </c>
      <c r="F2885" s="76">
        <f>IF(AND(LEFT($C2885,4)&lt;&gt;"8310")*OR(_xlfn.IFNA(MATCH(LEFT($B2885,8),Reference!$E:$E,0),0),(_xlfn.IFNA(MATCH(MID($B2885,5,4),Reference!$E:$E,0),0))),$D2885,)</f>
        <v>0</v>
      </c>
      <c r="G2885" s="76">
        <f t="shared" si="250"/>
        <v>0</v>
      </c>
      <c r="H2885" s="76">
        <f t="shared" si="251"/>
        <v>0</v>
      </c>
      <c r="I2885" s="194">
        <f>IF(AND(F2885=0,G2885=0,H2885=0,_xlfn.IFNA(MATCH(LEFT($B2885,8),Reference!$G:$G,0),0)),0,
IF(AND(F2885=0,G2885=0,H2885=0,_xlfn.IFNA(MATCH(LEFT($B2885,8),Reference!$H:$H,0),0)),$D2885,
IF(AND(F2885=0,G2885=0,H2885=0,_xlfn.IFNA(MATCH(LEFT($C2885,4),Reference!$H:$H,0),0)),$D2885,
IF((AND(F2885=0,G2885=0,H2885=0,(_xlfn.IFNA(MATCH(LEFT($B2885,4),Reference!$H:$H,0),0)))),$D2885,
IF(AND(F2885=0,G2885=0,H2885=0,_xlfn.IFNA(MATCH(MID($B2885,5,4),Reference!$H:$H,0),0),LEFT($C2885,4)&lt;&gt;"8865"),$D2885,0)))))</f>
        <v>0</v>
      </c>
      <c r="J2885" s="76">
        <f t="shared" si="252"/>
        <v>122.49</v>
      </c>
      <c r="K2885" s="76">
        <f t="shared" si="253"/>
        <v>122.49</v>
      </c>
      <c r="L2885" s="76">
        <f t="shared" si="254"/>
        <v>0</v>
      </c>
      <c r="M2885" s="14" t="str">
        <f>IFERROR(IFERROR(INDEX(Reference!$C:$C,MATCH(VALUE(LEFT(B2885,(FIND("-",B2885,1)-1))),Reference!$B:$B,0)),INDEX(Reference!$C:$C,MATCH((LEFT(B2885,(FIND("-",B2885,1)-1))),Reference!$B:$B,0))),IFERROR(IF(FIND("-",B2885),"Asset Management",""),""))</f>
        <v>Asset Management</v>
      </c>
      <c r="N2885" s="14" t="str">
        <f>_xlfn.IFNA(INDEX(Reference!$M:$N,MATCH($C2885,Reference!$M:$M,0),2),"Exclude")</f>
        <v>Union Labor</v>
      </c>
      <c r="O2885" s="14" t="e">
        <f>VLOOKUP(X2885,'Department Detail'!$A$2:$F$5229,5,FALSE)</f>
        <v>#N/A</v>
      </c>
    </row>
    <row r="2886" spans="2:15" x14ac:dyDescent="0.3">
      <c r="B2886" t="s">
        <v>1363</v>
      </c>
      <c r="C2886" t="s">
        <v>191</v>
      </c>
      <c r="D2886" s="193">
        <v>555.75</v>
      </c>
      <c r="F2886" s="76">
        <f>IF(AND(LEFT($C2886,4)&lt;&gt;"8310")*OR(_xlfn.IFNA(MATCH(LEFT($B2886,8),Reference!$E:$E,0),0),(_xlfn.IFNA(MATCH(MID($B2886,5,4),Reference!$E:$E,0),0))),$D2886,)</f>
        <v>0</v>
      </c>
      <c r="G2886" s="76">
        <f t="shared" si="250"/>
        <v>0</v>
      </c>
      <c r="H2886" s="76">
        <f t="shared" si="251"/>
        <v>0</v>
      </c>
      <c r="I2886" s="194">
        <f>IF(AND(F2886=0,G2886=0,H2886=0,_xlfn.IFNA(MATCH(LEFT($B2886,8),Reference!$G:$G,0),0)),0,
IF(AND(F2886=0,G2886=0,H2886=0,_xlfn.IFNA(MATCH(LEFT($B2886,8),Reference!$H:$H,0),0)),$D2886,
IF(AND(F2886=0,G2886=0,H2886=0,_xlfn.IFNA(MATCH(LEFT($C2886,4),Reference!$H:$H,0),0)),$D2886,
IF((AND(F2886=0,G2886=0,H2886=0,(_xlfn.IFNA(MATCH(LEFT($B2886,4),Reference!$H:$H,0),0)))),$D2886,
IF(AND(F2886=0,G2886=0,H2886=0,_xlfn.IFNA(MATCH(MID($B2886,5,4),Reference!$H:$H,0),0),LEFT($C2886,4)&lt;&gt;"8865"),$D2886,0)))))</f>
        <v>0</v>
      </c>
      <c r="J2886" s="76">
        <f t="shared" si="252"/>
        <v>555.75</v>
      </c>
      <c r="K2886" s="76">
        <f t="shared" si="253"/>
        <v>555.75</v>
      </c>
      <c r="L2886" s="76">
        <f t="shared" si="254"/>
        <v>0</v>
      </c>
      <c r="M2886" s="14" t="str">
        <f>IFERROR(IFERROR(INDEX(Reference!$C:$C,MATCH(VALUE(LEFT(B2886,(FIND("-",B2886,1)-1))),Reference!$B:$B,0)),INDEX(Reference!$C:$C,MATCH((LEFT(B2886,(FIND("-",B2886,1)-1))),Reference!$B:$B,0))),IFERROR(IF(FIND("-",B2886),"Asset Management",""),""))</f>
        <v>Asset Management</v>
      </c>
      <c r="N2886" s="14" t="str">
        <f>_xlfn.IFNA(INDEX(Reference!$M:$N,MATCH($C2886,Reference!$M:$M,0),2),"Exclude")</f>
        <v>Union Labor</v>
      </c>
      <c r="O2886" s="14" t="e">
        <f>VLOOKUP(X2886,'Department Detail'!$A$2:$F$5229,5,FALSE)</f>
        <v>#N/A</v>
      </c>
    </row>
    <row r="2887" spans="2:15" x14ac:dyDescent="0.3">
      <c r="B2887" t="s">
        <v>1364</v>
      </c>
      <c r="C2887" t="s">
        <v>191</v>
      </c>
      <c r="D2887" s="193">
        <v>17.5</v>
      </c>
      <c r="F2887" s="76">
        <f>IF(AND(LEFT($C2887,4)&lt;&gt;"8310")*OR(_xlfn.IFNA(MATCH(LEFT($B2887,8),Reference!$E:$E,0),0),(_xlfn.IFNA(MATCH(MID($B2887,5,4),Reference!$E:$E,0),0))),$D2887,)</f>
        <v>0</v>
      </c>
      <c r="G2887" s="76">
        <f t="shared" si="250"/>
        <v>0</v>
      </c>
      <c r="H2887" s="76">
        <f t="shared" si="251"/>
        <v>0</v>
      </c>
      <c r="I2887" s="194">
        <f>IF(AND(F2887=0,G2887=0,H2887=0,_xlfn.IFNA(MATCH(LEFT($B2887,8),Reference!$G:$G,0),0)),0,
IF(AND(F2887=0,G2887=0,H2887=0,_xlfn.IFNA(MATCH(LEFT($B2887,8),Reference!$H:$H,0),0)),$D2887,
IF(AND(F2887=0,G2887=0,H2887=0,_xlfn.IFNA(MATCH(LEFT($C2887,4),Reference!$H:$H,0),0)),$D2887,
IF((AND(F2887=0,G2887=0,H2887=0,(_xlfn.IFNA(MATCH(LEFT($B2887,4),Reference!$H:$H,0),0)))),$D2887,
IF(AND(F2887=0,G2887=0,H2887=0,_xlfn.IFNA(MATCH(MID($B2887,5,4),Reference!$H:$H,0),0),LEFT($C2887,4)&lt;&gt;"8865"),$D2887,0)))))</f>
        <v>0</v>
      </c>
      <c r="J2887" s="76">
        <f t="shared" si="252"/>
        <v>17.5</v>
      </c>
      <c r="K2887" s="76">
        <f t="shared" si="253"/>
        <v>17.5</v>
      </c>
      <c r="L2887" s="76">
        <f t="shared" si="254"/>
        <v>0</v>
      </c>
      <c r="M2887" s="14" t="str">
        <f>IFERROR(IFERROR(INDEX(Reference!$C:$C,MATCH(VALUE(LEFT(B2887,(FIND("-",B2887,1)-1))),Reference!$B:$B,0)),INDEX(Reference!$C:$C,MATCH((LEFT(B2887,(FIND("-",B2887,1)-1))),Reference!$B:$B,0))),IFERROR(IF(FIND("-",B2887),"Asset Management",""),""))</f>
        <v>Asset Management</v>
      </c>
      <c r="N2887" s="14" t="str">
        <f>_xlfn.IFNA(INDEX(Reference!$M:$N,MATCH($C2887,Reference!$M:$M,0),2),"Exclude")</f>
        <v>Union Labor</v>
      </c>
      <c r="O2887" s="14" t="e">
        <f>VLOOKUP(X2887,'Department Detail'!$A$2:$F$5229,5,FALSE)</f>
        <v>#N/A</v>
      </c>
    </row>
    <row r="2888" spans="2:15" x14ac:dyDescent="0.3">
      <c r="B2888" t="s">
        <v>1365</v>
      </c>
      <c r="C2888" t="s">
        <v>186</v>
      </c>
      <c r="D2888" s="193">
        <v>35.04</v>
      </c>
      <c r="F2888" s="76">
        <f>IF(AND(LEFT($C2888,4)&lt;&gt;"8310")*OR(_xlfn.IFNA(MATCH(LEFT($B2888,8),Reference!$E:$E,0),0),(_xlfn.IFNA(MATCH(MID($B2888,5,4),Reference!$E:$E,0),0))),$D2888,)</f>
        <v>0</v>
      </c>
      <c r="G2888" s="76">
        <f t="shared" si="250"/>
        <v>0</v>
      </c>
      <c r="H2888" s="76">
        <f t="shared" si="251"/>
        <v>0</v>
      </c>
      <c r="I2888" s="194">
        <f>IF(AND(F2888=0,G2888=0,H2888=0,_xlfn.IFNA(MATCH(LEFT($B2888,8),Reference!$G:$G,0),0)),0,
IF(AND(F2888=0,G2888=0,H2888=0,_xlfn.IFNA(MATCH(LEFT($B2888,8),Reference!$H:$H,0),0)),$D2888,
IF(AND(F2888=0,G2888=0,H2888=0,_xlfn.IFNA(MATCH(LEFT($C2888,4),Reference!$H:$H,0),0)),$D2888,
IF((AND(F2888=0,G2888=0,H2888=0,(_xlfn.IFNA(MATCH(LEFT($B2888,4),Reference!$H:$H,0),0)))),$D2888,
IF(AND(F2888=0,G2888=0,H2888=0,_xlfn.IFNA(MATCH(MID($B2888,5,4),Reference!$H:$H,0),0),LEFT($C2888,4)&lt;&gt;"8865"),$D2888,0)))))</f>
        <v>0</v>
      </c>
      <c r="J2888" s="76">
        <f t="shared" si="252"/>
        <v>35.04</v>
      </c>
      <c r="K2888" s="76">
        <f t="shared" si="253"/>
        <v>35.04</v>
      </c>
      <c r="L2888" s="76">
        <f t="shared" si="254"/>
        <v>0</v>
      </c>
      <c r="M2888" s="14" t="str">
        <f>IFERROR(IFERROR(INDEX(Reference!$C:$C,MATCH(VALUE(LEFT(B2888,(FIND("-",B2888,1)-1))),Reference!$B:$B,0)),INDEX(Reference!$C:$C,MATCH((LEFT(B2888,(FIND("-",B2888,1)-1))),Reference!$B:$B,0))),IFERROR(IF(FIND("-",B2888),"Asset Management",""),""))</f>
        <v>Asset Management</v>
      </c>
      <c r="N2888" s="14" t="str">
        <f>_xlfn.IFNA(INDEX(Reference!$M:$N,MATCH($C2888,Reference!$M:$M,0),2),"Exclude")</f>
        <v>Union Labor</v>
      </c>
      <c r="O2888" s="14" t="e">
        <f>VLOOKUP(X2888,'Department Detail'!$A$2:$F$5229,5,FALSE)</f>
        <v>#N/A</v>
      </c>
    </row>
    <row r="2889" spans="2:15" x14ac:dyDescent="0.3">
      <c r="B2889" t="s">
        <v>1365</v>
      </c>
      <c r="C2889" t="s">
        <v>191</v>
      </c>
      <c r="D2889" s="193">
        <v>2.4300000000000002</v>
      </c>
      <c r="F2889" s="76">
        <f>IF(AND(LEFT($C2889,4)&lt;&gt;"8310")*OR(_xlfn.IFNA(MATCH(LEFT($B2889,8),Reference!$E:$E,0),0),(_xlfn.IFNA(MATCH(MID($B2889,5,4),Reference!$E:$E,0),0))),$D2889,)</f>
        <v>0</v>
      </c>
      <c r="G2889" s="76">
        <f t="shared" si="250"/>
        <v>0</v>
      </c>
      <c r="H2889" s="76">
        <f t="shared" si="251"/>
        <v>0</v>
      </c>
      <c r="I2889" s="194">
        <f>IF(AND(F2889=0,G2889=0,H2889=0,_xlfn.IFNA(MATCH(LEFT($B2889,8),Reference!$G:$G,0),0)),0,
IF(AND(F2889=0,G2889=0,H2889=0,_xlfn.IFNA(MATCH(LEFT($B2889,8),Reference!$H:$H,0),0)),$D2889,
IF(AND(F2889=0,G2889=0,H2889=0,_xlfn.IFNA(MATCH(LEFT($C2889,4),Reference!$H:$H,0),0)),$D2889,
IF((AND(F2889=0,G2889=0,H2889=0,(_xlfn.IFNA(MATCH(LEFT($B2889,4),Reference!$H:$H,0),0)))),$D2889,
IF(AND(F2889=0,G2889=0,H2889=0,_xlfn.IFNA(MATCH(MID($B2889,5,4),Reference!$H:$H,0),0),LEFT($C2889,4)&lt;&gt;"8865"),$D2889,0)))))</f>
        <v>0</v>
      </c>
      <c r="J2889" s="76">
        <f t="shared" si="252"/>
        <v>2.4300000000000002</v>
      </c>
      <c r="K2889" s="76">
        <f t="shared" si="253"/>
        <v>2.4300000000000002</v>
      </c>
      <c r="L2889" s="76">
        <f t="shared" si="254"/>
        <v>0</v>
      </c>
      <c r="M2889" s="14" t="str">
        <f>IFERROR(IFERROR(INDEX(Reference!$C:$C,MATCH(VALUE(LEFT(B2889,(FIND("-",B2889,1)-1))),Reference!$B:$B,0)),INDEX(Reference!$C:$C,MATCH((LEFT(B2889,(FIND("-",B2889,1)-1))),Reference!$B:$B,0))),IFERROR(IF(FIND("-",B2889),"Asset Management",""),""))</f>
        <v>Asset Management</v>
      </c>
      <c r="N2889" s="14" t="str">
        <f>_xlfn.IFNA(INDEX(Reference!$M:$N,MATCH($C2889,Reference!$M:$M,0),2),"Exclude")</f>
        <v>Union Labor</v>
      </c>
      <c r="O2889" s="14" t="e">
        <f>VLOOKUP(X2889,'Department Detail'!$A$2:$F$5229,5,FALSE)</f>
        <v>#N/A</v>
      </c>
    </row>
    <row r="2890" spans="2:15" x14ac:dyDescent="0.3">
      <c r="B2890" t="s">
        <v>1366</v>
      </c>
      <c r="C2890" t="s">
        <v>185</v>
      </c>
      <c r="D2890" s="193">
        <v>1052.31</v>
      </c>
      <c r="F2890" s="76">
        <f>IF(AND(LEFT($C2890,4)&lt;&gt;"8310")*OR(_xlfn.IFNA(MATCH(LEFT($B2890,8),Reference!$E:$E,0),0),(_xlfn.IFNA(MATCH(MID($B2890,5,4),Reference!$E:$E,0),0))),$D2890,)</f>
        <v>0</v>
      </c>
      <c r="G2890" s="76">
        <f t="shared" si="250"/>
        <v>0</v>
      </c>
      <c r="H2890" s="76">
        <f t="shared" si="251"/>
        <v>0</v>
      </c>
      <c r="I2890" s="194">
        <f>IF(AND(F2890=0,G2890=0,H2890=0,_xlfn.IFNA(MATCH(LEFT($B2890,8),Reference!$G:$G,0),0)),0,
IF(AND(F2890=0,G2890=0,H2890=0,_xlfn.IFNA(MATCH(LEFT($B2890,8),Reference!$H:$H,0),0)),$D2890,
IF(AND(F2890=0,G2890=0,H2890=0,_xlfn.IFNA(MATCH(LEFT($C2890,4),Reference!$H:$H,0),0)),$D2890,
IF((AND(F2890=0,G2890=0,H2890=0,(_xlfn.IFNA(MATCH(LEFT($B2890,4),Reference!$H:$H,0),0)))),$D2890,
IF(AND(F2890=0,G2890=0,H2890=0,_xlfn.IFNA(MATCH(MID($B2890,5,4),Reference!$H:$H,0),0),LEFT($C2890,4)&lt;&gt;"8865"),$D2890,0)))))</f>
        <v>0</v>
      </c>
      <c r="J2890" s="76">
        <f t="shared" si="252"/>
        <v>1052.31</v>
      </c>
      <c r="K2890" s="76">
        <f t="shared" si="253"/>
        <v>1052.31</v>
      </c>
      <c r="L2890" s="76">
        <f t="shared" si="254"/>
        <v>0</v>
      </c>
      <c r="M2890" s="14" t="str">
        <f>IFERROR(IFERROR(INDEX(Reference!$C:$C,MATCH(VALUE(LEFT(B2890,(FIND("-",B2890,1)-1))),Reference!$B:$B,0)),INDEX(Reference!$C:$C,MATCH((LEFT(B2890,(FIND("-",B2890,1)-1))),Reference!$B:$B,0))),IFERROR(IF(FIND("-",B2890),"Asset Management",""),""))</f>
        <v>Asset Management</v>
      </c>
      <c r="N2890" s="14" t="str">
        <f>_xlfn.IFNA(INDEX(Reference!$M:$N,MATCH($C2890,Reference!$M:$M,0),2),"Exclude")</f>
        <v>NonUnion Labor</v>
      </c>
      <c r="O2890" s="14" t="e">
        <f>VLOOKUP(X2890,'Department Detail'!$A$2:$F$5229,5,FALSE)</f>
        <v>#N/A</v>
      </c>
    </row>
    <row r="2891" spans="2:15" x14ac:dyDescent="0.3">
      <c r="B2891" t="s">
        <v>1366</v>
      </c>
      <c r="C2891" t="s">
        <v>202</v>
      </c>
      <c r="D2891" s="193">
        <v>199.38</v>
      </c>
      <c r="F2891" s="76">
        <f>IF(AND(LEFT($C2891,4)&lt;&gt;"8310")*OR(_xlfn.IFNA(MATCH(LEFT($B2891,8),Reference!$E:$E,0),0),(_xlfn.IFNA(MATCH(MID($B2891,5,4),Reference!$E:$E,0),0))),$D2891,)</f>
        <v>0</v>
      </c>
      <c r="G2891" s="76">
        <f t="shared" si="250"/>
        <v>0</v>
      </c>
      <c r="H2891" s="76">
        <f t="shared" si="251"/>
        <v>0</v>
      </c>
      <c r="I2891" s="194">
        <f>IF(AND(F2891=0,G2891=0,H2891=0,_xlfn.IFNA(MATCH(LEFT($B2891,8),Reference!$G:$G,0),0)),0,
IF(AND(F2891=0,G2891=0,H2891=0,_xlfn.IFNA(MATCH(LEFT($B2891,8),Reference!$H:$H,0),0)),$D2891,
IF(AND(F2891=0,G2891=0,H2891=0,_xlfn.IFNA(MATCH(LEFT($C2891,4),Reference!$H:$H,0),0)),$D2891,
IF((AND(F2891=0,G2891=0,H2891=0,(_xlfn.IFNA(MATCH(LEFT($B2891,4),Reference!$H:$H,0),0)))),$D2891,
IF(AND(F2891=0,G2891=0,H2891=0,_xlfn.IFNA(MATCH(MID($B2891,5,4),Reference!$H:$H,0),0),LEFT($C2891,4)&lt;&gt;"8865"),$D2891,0)))))</f>
        <v>0</v>
      </c>
      <c r="J2891" s="76">
        <f t="shared" si="252"/>
        <v>199.38</v>
      </c>
      <c r="K2891" s="76">
        <f t="shared" si="253"/>
        <v>199.38</v>
      </c>
      <c r="L2891" s="76">
        <f t="shared" si="254"/>
        <v>0</v>
      </c>
      <c r="M2891" s="14" t="str">
        <f>IFERROR(IFERROR(INDEX(Reference!$C:$C,MATCH(VALUE(LEFT(B2891,(FIND("-",B2891,1)-1))),Reference!$B:$B,0)),INDEX(Reference!$C:$C,MATCH((LEFT(B2891,(FIND("-",B2891,1)-1))),Reference!$B:$B,0))),IFERROR(IF(FIND("-",B2891),"Asset Management",""),""))</f>
        <v>Asset Management</v>
      </c>
      <c r="N2891" s="14" t="str">
        <f>_xlfn.IFNA(INDEX(Reference!$M:$N,MATCH($C2891,Reference!$M:$M,0),2),"Exclude")</f>
        <v>Nonlabor</v>
      </c>
      <c r="O2891" s="14" t="e">
        <f>VLOOKUP(X2891,'Department Detail'!$A$2:$F$5229,5,FALSE)</f>
        <v>#N/A</v>
      </c>
    </row>
    <row r="2892" spans="2:15" x14ac:dyDescent="0.3">
      <c r="B2892" t="s">
        <v>1366</v>
      </c>
      <c r="C2892" t="s">
        <v>188</v>
      </c>
      <c r="D2892" s="193">
        <v>295.96999999999997</v>
      </c>
      <c r="F2892" s="76">
        <f>IF(AND(LEFT($C2892,4)&lt;&gt;"8310")*OR(_xlfn.IFNA(MATCH(LEFT($B2892,8),Reference!$E:$E,0),0),(_xlfn.IFNA(MATCH(MID($B2892,5,4),Reference!$E:$E,0),0))),$D2892,)</f>
        <v>0</v>
      </c>
      <c r="G2892" s="76">
        <f t="shared" si="250"/>
        <v>0</v>
      </c>
      <c r="H2892" s="76">
        <f t="shared" si="251"/>
        <v>0</v>
      </c>
      <c r="I2892" s="194">
        <f>IF(AND(F2892=0,G2892=0,H2892=0,_xlfn.IFNA(MATCH(LEFT($B2892,8),Reference!$G:$G,0),0)),0,
IF(AND(F2892=0,G2892=0,H2892=0,_xlfn.IFNA(MATCH(LEFT($B2892,8),Reference!$H:$H,0),0)),$D2892,
IF(AND(F2892=0,G2892=0,H2892=0,_xlfn.IFNA(MATCH(LEFT($C2892,4),Reference!$H:$H,0),0)),$D2892,
IF((AND(F2892=0,G2892=0,H2892=0,(_xlfn.IFNA(MATCH(LEFT($B2892,4),Reference!$H:$H,0),0)))),$D2892,
IF(AND(F2892=0,G2892=0,H2892=0,_xlfn.IFNA(MATCH(MID($B2892,5,4),Reference!$H:$H,0),0),LEFT($C2892,4)&lt;&gt;"8865"),$D2892,0)))))</f>
        <v>0</v>
      </c>
      <c r="J2892" s="76">
        <f t="shared" si="252"/>
        <v>295.96999999999997</v>
      </c>
      <c r="K2892" s="76">
        <f t="shared" si="253"/>
        <v>295.96999999999997</v>
      </c>
      <c r="L2892" s="76">
        <f t="shared" si="254"/>
        <v>0</v>
      </c>
      <c r="M2892" s="14" t="str">
        <f>IFERROR(IFERROR(INDEX(Reference!$C:$C,MATCH(VALUE(LEFT(B2892,(FIND("-",B2892,1)-1))),Reference!$B:$B,0)),INDEX(Reference!$C:$C,MATCH((LEFT(B2892,(FIND("-",B2892,1)-1))),Reference!$B:$B,0))),IFERROR(IF(FIND("-",B2892),"Asset Management",""),""))</f>
        <v>Asset Management</v>
      </c>
      <c r="N2892" s="14" t="str">
        <f>_xlfn.IFNA(INDEX(Reference!$M:$N,MATCH($C2892,Reference!$M:$M,0),2),"Exclude")</f>
        <v>NonUnion Labor</v>
      </c>
      <c r="O2892" s="14" t="e">
        <f>VLOOKUP(X2892,'Department Detail'!$A$2:$F$5229,5,FALSE)</f>
        <v>#N/A</v>
      </c>
    </row>
    <row r="2893" spans="2:15" x14ac:dyDescent="0.3">
      <c r="B2893" t="s">
        <v>1367</v>
      </c>
      <c r="C2893" t="s">
        <v>185</v>
      </c>
      <c r="D2893" s="193">
        <v>855.01</v>
      </c>
      <c r="F2893" s="76">
        <f>IF(AND(LEFT($C2893,4)&lt;&gt;"8310")*OR(_xlfn.IFNA(MATCH(LEFT($B2893,8),Reference!$E:$E,0),0),(_xlfn.IFNA(MATCH(MID($B2893,5,4),Reference!$E:$E,0),0))),$D2893,)</f>
        <v>0</v>
      </c>
      <c r="G2893" s="76">
        <f t="shared" si="250"/>
        <v>0</v>
      </c>
      <c r="H2893" s="76">
        <f t="shared" si="251"/>
        <v>0</v>
      </c>
      <c r="I2893" s="194">
        <f>IF(AND(F2893=0,G2893=0,H2893=0,_xlfn.IFNA(MATCH(LEFT($B2893,8),Reference!$G:$G,0),0)),0,
IF(AND(F2893=0,G2893=0,H2893=0,_xlfn.IFNA(MATCH(LEFT($B2893,8),Reference!$H:$H,0),0)),$D2893,
IF(AND(F2893=0,G2893=0,H2893=0,_xlfn.IFNA(MATCH(LEFT($C2893,4),Reference!$H:$H,0),0)),$D2893,
IF((AND(F2893=0,G2893=0,H2893=0,(_xlfn.IFNA(MATCH(LEFT($B2893,4),Reference!$H:$H,0),0)))),$D2893,
IF(AND(F2893=0,G2893=0,H2893=0,_xlfn.IFNA(MATCH(MID($B2893,5,4),Reference!$H:$H,0),0),LEFT($C2893,4)&lt;&gt;"8865"),$D2893,0)))))</f>
        <v>0</v>
      </c>
      <c r="J2893" s="76">
        <f t="shared" si="252"/>
        <v>855.01</v>
      </c>
      <c r="K2893" s="76">
        <f t="shared" si="253"/>
        <v>855.01</v>
      </c>
      <c r="L2893" s="76">
        <f t="shared" si="254"/>
        <v>0</v>
      </c>
      <c r="M2893" s="14" t="str">
        <f>IFERROR(IFERROR(INDEX(Reference!$C:$C,MATCH(VALUE(LEFT(B2893,(FIND("-",B2893,1)-1))),Reference!$B:$B,0)),INDEX(Reference!$C:$C,MATCH((LEFT(B2893,(FIND("-",B2893,1)-1))),Reference!$B:$B,0))),IFERROR(IF(FIND("-",B2893),"Asset Management",""),""))</f>
        <v>Asset Management</v>
      </c>
      <c r="N2893" s="14" t="str">
        <f>_xlfn.IFNA(INDEX(Reference!$M:$N,MATCH($C2893,Reference!$M:$M,0),2),"Exclude")</f>
        <v>NonUnion Labor</v>
      </c>
      <c r="O2893" s="14" t="e">
        <f>VLOOKUP(X2893,'Department Detail'!$A$2:$F$5229,5,FALSE)</f>
        <v>#N/A</v>
      </c>
    </row>
    <row r="2894" spans="2:15" x14ac:dyDescent="0.3">
      <c r="B2894" t="s">
        <v>1368</v>
      </c>
      <c r="C2894" t="s">
        <v>186</v>
      </c>
      <c r="D2894" s="193">
        <v>15.46</v>
      </c>
      <c r="F2894" s="76">
        <f>IF(AND(LEFT($C2894,4)&lt;&gt;"8310")*OR(_xlfn.IFNA(MATCH(LEFT($B2894,8),Reference!$E:$E,0),0),(_xlfn.IFNA(MATCH(MID($B2894,5,4),Reference!$E:$E,0),0))),$D2894,)</f>
        <v>0</v>
      </c>
      <c r="G2894" s="76">
        <f t="shared" si="250"/>
        <v>0</v>
      </c>
      <c r="H2894" s="76">
        <f t="shared" si="251"/>
        <v>0</v>
      </c>
      <c r="I2894" s="194">
        <f>IF(AND(F2894=0,G2894=0,H2894=0,_xlfn.IFNA(MATCH(LEFT($B2894,8),Reference!$G:$G,0),0)),0,
IF(AND(F2894=0,G2894=0,H2894=0,_xlfn.IFNA(MATCH(LEFT($B2894,8),Reference!$H:$H,0),0)),$D2894,
IF(AND(F2894=0,G2894=0,H2894=0,_xlfn.IFNA(MATCH(LEFT($C2894,4),Reference!$H:$H,0),0)),$D2894,
IF((AND(F2894=0,G2894=0,H2894=0,(_xlfn.IFNA(MATCH(LEFT($B2894,4),Reference!$H:$H,0),0)))),$D2894,
IF(AND(F2894=0,G2894=0,H2894=0,_xlfn.IFNA(MATCH(MID($B2894,5,4),Reference!$H:$H,0),0),LEFT($C2894,4)&lt;&gt;"8865"),$D2894,0)))))</f>
        <v>0</v>
      </c>
      <c r="J2894" s="76">
        <f t="shared" si="252"/>
        <v>15.46</v>
      </c>
      <c r="K2894" s="76">
        <f t="shared" si="253"/>
        <v>15.46</v>
      </c>
      <c r="L2894" s="76">
        <f t="shared" si="254"/>
        <v>0</v>
      </c>
      <c r="M2894" s="14" t="str">
        <f>IFERROR(IFERROR(INDEX(Reference!$C:$C,MATCH(VALUE(LEFT(B2894,(FIND("-",B2894,1)-1))),Reference!$B:$B,0)),INDEX(Reference!$C:$C,MATCH((LEFT(B2894,(FIND("-",B2894,1)-1))),Reference!$B:$B,0))),IFERROR(IF(FIND("-",B2894),"Asset Management",""),""))</f>
        <v>Asset Management</v>
      </c>
      <c r="N2894" s="14" t="str">
        <f>_xlfn.IFNA(INDEX(Reference!$M:$N,MATCH($C2894,Reference!$M:$M,0),2),"Exclude")</f>
        <v>Union Labor</v>
      </c>
      <c r="O2894" s="14" t="e">
        <f>VLOOKUP(X2894,'Department Detail'!$A$2:$F$5229,5,FALSE)</f>
        <v>#N/A</v>
      </c>
    </row>
    <row r="2895" spans="2:15" x14ac:dyDescent="0.3">
      <c r="B2895" t="s">
        <v>1368</v>
      </c>
      <c r="C2895" t="s">
        <v>191</v>
      </c>
      <c r="D2895" s="193">
        <v>47.47</v>
      </c>
      <c r="F2895" s="76">
        <f>IF(AND(LEFT($C2895,4)&lt;&gt;"8310")*OR(_xlfn.IFNA(MATCH(LEFT($B2895,8),Reference!$E:$E,0),0),(_xlfn.IFNA(MATCH(MID($B2895,5,4),Reference!$E:$E,0),0))),$D2895,)</f>
        <v>0</v>
      </c>
      <c r="G2895" s="76">
        <f t="shared" si="250"/>
        <v>0</v>
      </c>
      <c r="H2895" s="76">
        <f t="shared" si="251"/>
        <v>0</v>
      </c>
      <c r="I2895" s="194">
        <f>IF(AND(F2895=0,G2895=0,H2895=0,_xlfn.IFNA(MATCH(LEFT($B2895,8),Reference!$G:$G,0),0)),0,
IF(AND(F2895=0,G2895=0,H2895=0,_xlfn.IFNA(MATCH(LEFT($B2895,8),Reference!$H:$H,0),0)),$D2895,
IF(AND(F2895=0,G2895=0,H2895=0,_xlfn.IFNA(MATCH(LEFT($C2895,4),Reference!$H:$H,0),0)),$D2895,
IF((AND(F2895=0,G2895=0,H2895=0,(_xlfn.IFNA(MATCH(LEFT($B2895,4),Reference!$H:$H,0),0)))),$D2895,
IF(AND(F2895=0,G2895=0,H2895=0,_xlfn.IFNA(MATCH(MID($B2895,5,4),Reference!$H:$H,0),0),LEFT($C2895,4)&lt;&gt;"8865"),$D2895,0)))))</f>
        <v>0</v>
      </c>
      <c r="J2895" s="76">
        <f t="shared" si="252"/>
        <v>47.47</v>
      </c>
      <c r="K2895" s="76">
        <f t="shared" si="253"/>
        <v>47.47</v>
      </c>
      <c r="L2895" s="76">
        <f t="shared" si="254"/>
        <v>0</v>
      </c>
      <c r="M2895" s="14" t="str">
        <f>IFERROR(IFERROR(INDEX(Reference!$C:$C,MATCH(VALUE(LEFT(B2895,(FIND("-",B2895,1)-1))),Reference!$B:$B,0)),INDEX(Reference!$C:$C,MATCH((LEFT(B2895,(FIND("-",B2895,1)-1))),Reference!$B:$B,0))),IFERROR(IF(FIND("-",B2895),"Asset Management",""),""))</f>
        <v>Asset Management</v>
      </c>
      <c r="N2895" s="14" t="str">
        <f>_xlfn.IFNA(INDEX(Reference!$M:$N,MATCH($C2895,Reference!$M:$M,0),2),"Exclude")</f>
        <v>Union Labor</v>
      </c>
      <c r="O2895" s="14" t="e">
        <f>VLOOKUP(X2895,'Department Detail'!$A$2:$F$5229,5,FALSE)</f>
        <v>#N/A</v>
      </c>
    </row>
    <row r="2896" spans="2:15" x14ac:dyDescent="0.3">
      <c r="B2896" t="s">
        <v>1369</v>
      </c>
      <c r="C2896" t="s">
        <v>186</v>
      </c>
      <c r="D2896" s="193">
        <v>38.75</v>
      </c>
      <c r="F2896" s="76">
        <f>IF(AND(LEFT($C2896,4)&lt;&gt;"8310")*OR(_xlfn.IFNA(MATCH(LEFT($B2896,8),Reference!$E:$E,0),0),(_xlfn.IFNA(MATCH(MID($B2896,5,4),Reference!$E:$E,0),0))),$D2896,)</f>
        <v>0</v>
      </c>
      <c r="G2896" s="76">
        <f t="shared" si="250"/>
        <v>0</v>
      </c>
      <c r="H2896" s="76">
        <f t="shared" si="251"/>
        <v>0</v>
      </c>
      <c r="I2896" s="194">
        <f>IF(AND(F2896=0,G2896=0,H2896=0,_xlfn.IFNA(MATCH(LEFT($B2896,8),Reference!$G:$G,0),0)),0,
IF(AND(F2896=0,G2896=0,H2896=0,_xlfn.IFNA(MATCH(LEFT($B2896,8),Reference!$H:$H,0),0)),$D2896,
IF(AND(F2896=0,G2896=0,H2896=0,_xlfn.IFNA(MATCH(LEFT($C2896,4),Reference!$H:$H,0),0)),$D2896,
IF((AND(F2896=0,G2896=0,H2896=0,(_xlfn.IFNA(MATCH(LEFT($B2896,4),Reference!$H:$H,0),0)))),$D2896,
IF(AND(F2896=0,G2896=0,H2896=0,_xlfn.IFNA(MATCH(MID($B2896,5,4),Reference!$H:$H,0),0),LEFT($C2896,4)&lt;&gt;"8865"),$D2896,0)))))</f>
        <v>0</v>
      </c>
      <c r="J2896" s="76">
        <f t="shared" si="252"/>
        <v>38.75</v>
      </c>
      <c r="K2896" s="76">
        <f t="shared" si="253"/>
        <v>38.75</v>
      </c>
      <c r="L2896" s="76">
        <f t="shared" si="254"/>
        <v>0</v>
      </c>
      <c r="M2896" s="14" t="str">
        <f>IFERROR(IFERROR(INDEX(Reference!$C:$C,MATCH(VALUE(LEFT(B2896,(FIND("-",B2896,1)-1))),Reference!$B:$B,0)),INDEX(Reference!$C:$C,MATCH((LEFT(B2896,(FIND("-",B2896,1)-1))),Reference!$B:$B,0))),IFERROR(IF(FIND("-",B2896),"Asset Management",""),""))</f>
        <v>Asset Management</v>
      </c>
      <c r="N2896" s="14" t="str">
        <f>_xlfn.IFNA(INDEX(Reference!$M:$N,MATCH($C2896,Reference!$M:$M,0),2),"Exclude")</f>
        <v>Union Labor</v>
      </c>
      <c r="O2896" s="14" t="e">
        <f>VLOOKUP(X2896,'Department Detail'!$A$2:$F$5229,5,FALSE)</f>
        <v>#N/A</v>
      </c>
    </row>
    <row r="2897" spans="2:15" x14ac:dyDescent="0.3">
      <c r="B2897" t="s">
        <v>1369</v>
      </c>
      <c r="C2897" t="s">
        <v>191</v>
      </c>
      <c r="D2897" s="193">
        <v>12.28</v>
      </c>
      <c r="F2897" s="76">
        <f>IF(AND(LEFT($C2897,4)&lt;&gt;"8310")*OR(_xlfn.IFNA(MATCH(LEFT($B2897,8),Reference!$E:$E,0),0),(_xlfn.IFNA(MATCH(MID($B2897,5,4),Reference!$E:$E,0),0))),$D2897,)</f>
        <v>0</v>
      </c>
      <c r="G2897" s="76">
        <f t="shared" si="250"/>
        <v>0</v>
      </c>
      <c r="H2897" s="76">
        <f t="shared" si="251"/>
        <v>0</v>
      </c>
      <c r="I2897" s="194">
        <f>IF(AND(F2897=0,G2897=0,H2897=0,_xlfn.IFNA(MATCH(LEFT($B2897,8),Reference!$G:$G,0),0)),0,
IF(AND(F2897=0,G2897=0,H2897=0,_xlfn.IFNA(MATCH(LEFT($B2897,8),Reference!$H:$H,0),0)),$D2897,
IF(AND(F2897=0,G2897=0,H2897=0,_xlfn.IFNA(MATCH(LEFT($C2897,4),Reference!$H:$H,0),0)),$D2897,
IF((AND(F2897=0,G2897=0,H2897=0,(_xlfn.IFNA(MATCH(LEFT($B2897,4),Reference!$H:$H,0),0)))),$D2897,
IF(AND(F2897=0,G2897=0,H2897=0,_xlfn.IFNA(MATCH(MID($B2897,5,4),Reference!$H:$H,0),0),LEFT($C2897,4)&lt;&gt;"8865"),$D2897,0)))))</f>
        <v>0</v>
      </c>
      <c r="J2897" s="76">
        <f t="shared" si="252"/>
        <v>12.28</v>
      </c>
      <c r="K2897" s="76">
        <f t="shared" si="253"/>
        <v>12.28</v>
      </c>
      <c r="L2897" s="76">
        <f t="shared" si="254"/>
        <v>0</v>
      </c>
      <c r="M2897" s="14" t="str">
        <f>IFERROR(IFERROR(INDEX(Reference!$C:$C,MATCH(VALUE(LEFT(B2897,(FIND("-",B2897,1)-1))),Reference!$B:$B,0)),INDEX(Reference!$C:$C,MATCH((LEFT(B2897,(FIND("-",B2897,1)-1))),Reference!$B:$B,0))),IFERROR(IF(FIND("-",B2897),"Asset Management",""),""))</f>
        <v>Asset Management</v>
      </c>
      <c r="N2897" s="14" t="str">
        <f>_xlfn.IFNA(INDEX(Reference!$M:$N,MATCH($C2897,Reference!$M:$M,0),2),"Exclude")</f>
        <v>Union Labor</v>
      </c>
      <c r="O2897" s="14" t="e">
        <f>VLOOKUP(X2897,'Department Detail'!$A$2:$F$5229,5,FALSE)</f>
        <v>#N/A</v>
      </c>
    </row>
    <row r="2898" spans="2:15" x14ac:dyDescent="0.3">
      <c r="B2898" t="s">
        <v>1370</v>
      </c>
      <c r="C2898" t="s">
        <v>186</v>
      </c>
      <c r="D2898" s="193">
        <v>326.77</v>
      </c>
      <c r="F2898" s="76">
        <f>IF(AND(LEFT($C2898,4)&lt;&gt;"8310")*OR(_xlfn.IFNA(MATCH(LEFT($B2898,8),Reference!$E:$E,0),0),(_xlfn.IFNA(MATCH(MID($B2898,5,4),Reference!$E:$E,0),0))),$D2898,)</f>
        <v>0</v>
      </c>
      <c r="G2898" s="76">
        <f t="shared" si="250"/>
        <v>0</v>
      </c>
      <c r="H2898" s="76">
        <f t="shared" si="251"/>
        <v>0</v>
      </c>
      <c r="I2898" s="194">
        <f>IF(AND(F2898=0,G2898=0,H2898=0,_xlfn.IFNA(MATCH(LEFT($B2898,8),Reference!$G:$G,0),0)),0,
IF(AND(F2898=0,G2898=0,H2898=0,_xlfn.IFNA(MATCH(LEFT($B2898,8),Reference!$H:$H,0),0)),$D2898,
IF(AND(F2898=0,G2898=0,H2898=0,_xlfn.IFNA(MATCH(LEFT($C2898,4),Reference!$H:$H,0),0)),$D2898,
IF((AND(F2898=0,G2898=0,H2898=0,(_xlfn.IFNA(MATCH(LEFT($B2898,4),Reference!$H:$H,0),0)))),$D2898,
IF(AND(F2898=0,G2898=0,H2898=0,_xlfn.IFNA(MATCH(MID($B2898,5,4),Reference!$H:$H,0),0),LEFT($C2898,4)&lt;&gt;"8865"),$D2898,0)))))</f>
        <v>0</v>
      </c>
      <c r="J2898" s="76">
        <f t="shared" si="252"/>
        <v>326.77</v>
      </c>
      <c r="K2898" s="76">
        <f t="shared" si="253"/>
        <v>326.77</v>
      </c>
      <c r="L2898" s="76">
        <f t="shared" si="254"/>
        <v>0</v>
      </c>
      <c r="M2898" s="14" t="str">
        <f>IFERROR(IFERROR(INDEX(Reference!$C:$C,MATCH(VALUE(LEFT(B2898,(FIND("-",B2898,1)-1))),Reference!$B:$B,0)),INDEX(Reference!$C:$C,MATCH((LEFT(B2898,(FIND("-",B2898,1)-1))),Reference!$B:$B,0))),IFERROR(IF(FIND("-",B2898),"Asset Management",""),""))</f>
        <v>Asset Management</v>
      </c>
      <c r="N2898" s="14" t="str">
        <f>_xlfn.IFNA(INDEX(Reference!$M:$N,MATCH($C2898,Reference!$M:$M,0),2),"Exclude")</f>
        <v>Union Labor</v>
      </c>
      <c r="O2898" s="14" t="e">
        <f>VLOOKUP(X2898,'Department Detail'!$A$2:$F$5229,5,FALSE)</f>
        <v>#N/A</v>
      </c>
    </row>
    <row r="2899" spans="2:15" x14ac:dyDescent="0.3">
      <c r="B2899" t="s">
        <v>1370</v>
      </c>
      <c r="C2899" t="s">
        <v>191</v>
      </c>
      <c r="D2899" s="193">
        <v>75.589999999999989</v>
      </c>
      <c r="F2899" s="76">
        <f>IF(AND(LEFT($C2899,4)&lt;&gt;"8310")*OR(_xlfn.IFNA(MATCH(LEFT($B2899,8),Reference!$E:$E,0),0),(_xlfn.IFNA(MATCH(MID($B2899,5,4),Reference!$E:$E,0),0))),$D2899,)</f>
        <v>0</v>
      </c>
      <c r="G2899" s="76">
        <f t="shared" si="250"/>
        <v>0</v>
      </c>
      <c r="H2899" s="76">
        <f t="shared" si="251"/>
        <v>0</v>
      </c>
      <c r="I2899" s="194">
        <f>IF(AND(F2899=0,G2899=0,H2899=0,_xlfn.IFNA(MATCH(LEFT($B2899,8),Reference!$G:$G,0),0)),0,
IF(AND(F2899=0,G2899=0,H2899=0,_xlfn.IFNA(MATCH(LEFT($B2899,8),Reference!$H:$H,0),0)),$D2899,
IF(AND(F2899=0,G2899=0,H2899=0,_xlfn.IFNA(MATCH(LEFT($C2899,4),Reference!$H:$H,0),0)),$D2899,
IF((AND(F2899=0,G2899=0,H2899=0,(_xlfn.IFNA(MATCH(LEFT($B2899,4),Reference!$H:$H,0),0)))),$D2899,
IF(AND(F2899=0,G2899=0,H2899=0,_xlfn.IFNA(MATCH(MID($B2899,5,4),Reference!$H:$H,0),0),LEFT($C2899,4)&lt;&gt;"8865"),$D2899,0)))))</f>
        <v>0</v>
      </c>
      <c r="J2899" s="76">
        <f t="shared" si="252"/>
        <v>75.589999999999989</v>
      </c>
      <c r="K2899" s="76">
        <f t="shared" si="253"/>
        <v>75.589999999999989</v>
      </c>
      <c r="L2899" s="76">
        <f t="shared" si="254"/>
        <v>0</v>
      </c>
      <c r="M2899" s="14" t="str">
        <f>IFERROR(IFERROR(INDEX(Reference!$C:$C,MATCH(VALUE(LEFT(B2899,(FIND("-",B2899,1)-1))),Reference!$B:$B,0)),INDEX(Reference!$C:$C,MATCH((LEFT(B2899,(FIND("-",B2899,1)-1))),Reference!$B:$B,0))),IFERROR(IF(FIND("-",B2899),"Asset Management",""),""))</f>
        <v>Asset Management</v>
      </c>
      <c r="N2899" s="14" t="str">
        <f>_xlfn.IFNA(INDEX(Reference!$M:$N,MATCH($C2899,Reference!$M:$M,0),2),"Exclude")</f>
        <v>Union Labor</v>
      </c>
      <c r="O2899" s="14" t="e">
        <f>VLOOKUP(X2899,'Department Detail'!$A$2:$F$5229,5,FALSE)</f>
        <v>#N/A</v>
      </c>
    </row>
    <row r="2900" spans="2:15" x14ac:dyDescent="0.3">
      <c r="B2900" t="s">
        <v>1371</v>
      </c>
      <c r="C2900" t="s">
        <v>186</v>
      </c>
      <c r="D2900" s="193">
        <v>22.08</v>
      </c>
      <c r="F2900" s="76">
        <f>IF(AND(LEFT($C2900,4)&lt;&gt;"8310")*OR(_xlfn.IFNA(MATCH(LEFT($B2900,8),Reference!$E:$E,0),0),(_xlfn.IFNA(MATCH(MID($B2900,5,4),Reference!$E:$E,0),0))),$D2900,)</f>
        <v>0</v>
      </c>
      <c r="G2900" s="76">
        <f t="shared" si="250"/>
        <v>0</v>
      </c>
      <c r="H2900" s="76">
        <f t="shared" si="251"/>
        <v>0</v>
      </c>
      <c r="I2900" s="194">
        <f>IF(AND(F2900=0,G2900=0,H2900=0,_xlfn.IFNA(MATCH(LEFT($B2900,8),Reference!$G:$G,0),0)),0,
IF(AND(F2900=0,G2900=0,H2900=0,_xlfn.IFNA(MATCH(LEFT($B2900,8),Reference!$H:$H,0),0)),$D2900,
IF(AND(F2900=0,G2900=0,H2900=0,_xlfn.IFNA(MATCH(LEFT($C2900,4),Reference!$H:$H,0),0)),$D2900,
IF((AND(F2900=0,G2900=0,H2900=0,(_xlfn.IFNA(MATCH(LEFT($B2900,4),Reference!$H:$H,0),0)))),$D2900,
IF(AND(F2900=0,G2900=0,H2900=0,_xlfn.IFNA(MATCH(MID($B2900,5,4),Reference!$H:$H,0),0),LEFT($C2900,4)&lt;&gt;"8865"),$D2900,0)))))</f>
        <v>0</v>
      </c>
      <c r="J2900" s="76">
        <f t="shared" si="252"/>
        <v>22.08</v>
      </c>
      <c r="K2900" s="76">
        <f t="shared" si="253"/>
        <v>22.08</v>
      </c>
      <c r="L2900" s="76">
        <f t="shared" si="254"/>
        <v>0</v>
      </c>
      <c r="M2900" s="14" t="str">
        <f>IFERROR(IFERROR(INDEX(Reference!$C:$C,MATCH(VALUE(LEFT(B2900,(FIND("-",B2900,1)-1))),Reference!$B:$B,0)),INDEX(Reference!$C:$C,MATCH((LEFT(B2900,(FIND("-",B2900,1)-1))),Reference!$B:$B,0))),IFERROR(IF(FIND("-",B2900),"Asset Management",""),""))</f>
        <v>Asset Management</v>
      </c>
      <c r="N2900" s="14" t="str">
        <f>_xlfn.IFNA(INDEX(Reference!$M:$N,MATCH($C2900,Reference!$M:$M,0),2),"Exclude")</f>
        <v>Union Labor</v>
      </c>
      <c r="O2900" s="14" t="e">
        <f>VLOOKUP(X2900,'Department Detail'!$A$2:$F$5229,5,FALSE)</f>
        <v>#N/A</v>
      </c>
    </row>
    <row r="2901" spans="2:15" x14ac:dyDescent="0.3">
      <c r="B2901" t="s">
        <v>1371</v>
      </c>
      <c r="C2901" t="s">
        <v>191</v>
      </c>
      <c r="D2901" s="193">
        <v>6.62</v>
      </c>
      <c r="F2901" s="76">
        <f>IF(AND(LEFT($C2901,4)&lt;&gt;"8310")*OR(_xlfn.IFNA(MATCH(LEFT($B2901,8),Reference!$E:$E,0),0),(_xlfn.IFNA(MATCH(MID($B2901,5,4),Reference!$E:$E,0),0))),$D2901,)</f>
        <v>0</v>
      </c>
      <c r="G2901" s="76">
        <f t="shared" si="250"/>
        <v>0</v>
      </c>
      <c r="H2901" s="76">
        <f t="shared" si="251"/>
        <v>0</v>
      </c>
      <c r="I2901" s="194">
        <f>IF(AND(F2901=0,G2901=0,H2901=0,_xlfn.IFNA(MATCH(LEFT($B2901,8),Reference!$G:$G,0),0)),0,
IF(AND(F2901=0,G2901=0,H2901=0,_xlfn.IFNA(MATCH(LEFT($B2901,8),Reference!$H:$H,0),0)),$D2901,
IF(AND(F2901=0,G2901=0,H2901=0,_xlfn.IFNA(MATCH(LEFT($C2901,4),Reference!$H:$H,0),0)),$D2901,
IF((AND(F2901=0,G2901=0,H2901=0,(_xlfn.IFNA(MATCH(LEFT($B2901,4),Reference!$H:$H,0),0)))),$D2901,
IF(AND(F2901=0,G2901=0,H2901=0,_xlfn.IFNA(MATCH(MID($B2901,5,4),Reference!$H:$H,0),0),LEFT($C2901,4)&lt;&gt;"8865"),$D2901,0)))))</f>
        <v>0</v>
      </c>
      <c r="J2901" s="76">
        <f t="shared" si="252"/>
        <v>6.62</v>
      </c>
      <c r="K2901" s="76">
        <f t="shared" si="253"/>
        <v>6.62</v>
      </c>
      <c r="L2901" s="76">
        <f t="shared" si="254"/>
        <v>0</v>
      </c>
      <c r="M2901" s="14" t="str">
        <f>IFERROR(IFERROR(INDEX(Reference!$C:$C,MATCH(VALUE(LEFT(B2901,(FIND("-",B2901,1)-1))),Reference!$B:$B,0)),INDEX(Reference!$C:$C,MATCH((LEFT(B2901,(FIND("-",B2901,1)-1))),Reference!$B:$B,0))),IFERROR(IF(FIND("-",B2901),"Asset Management",""),""))</f>
        <v>Asset Management</v>
      </c>
      <c r="N2901" s="14" t="str">
        <f>_xlfn.IFNA(INDEX(Reference!$M:$N,MATCH($C2901,Reference!$M:$M,0),2),"Exclude")</f>
        <v>Union Labor</v>
      </c>
      <c r="O2901" s="14" t="e">
        <f>VLOOKUP(X2901,'Department Detail'!$A$2:$F$5229,5,FALSE)</f>
        <v>#N/A</v>
      </c>
    </row>
    <row r="2902" spans="2:15" x14ac:dyDescent="0.3">
      <c r="B2902" t="s">
        <v>1372</v>
      </c>
      <c r="C2902" t="s">
        <v>186</v>
      </c>
      <c r="D2902" s="193">
        <v>233.35</v>
      </c>
      <c r="F2902" s="76">
        <f>IF(AND(LEFT($C2902,4)&lt;&gt;"8310")*OR(_xlfn.IFNA(MATCH(LEFT($B2902,8),Reference!$E:$E,0),0),(_xlfn.IFNA(MATCH(MID($B2902,5,4),Reference!$E:$E,0),0))),$D2902,)</f>
        <v>0</v>
      </c>
      <c r="G2902" s="76">
        <f t="shared" si="250"/>
        <v>0</v>
      </c>
      <c r="H2902" s="76">
        <f t="shared" si="251"/>
        <v>0</v>
      </c>
      <c r="I2902" s="194">
        <f>IF(AND(F2902=0,G2902=0,H2902=0,_xlfn.IFNA(MATCH(LEFT($B2902,8),Reference!$G:$G,0),0)),0,
IF(AND(F2902=0,G2902=0,H2902=0,_xlfn.IFNA(MATCH(LEFT($B2902,8),Reference!$H:$H,0),0)),$D2902,
IF(AND(F2902=0,G2902=0,H2902=0,_xlfn.IFNA(MATCH(LEFT($C2902,4),Reference!$H:$H,0),0)),$D2902,
IF((AND(F2902=0,G2902=0,H2902=0,(_xlfn.IFNA(MATCH(LEFT($B2902,4),Reference!$H:$H,0),0)))),$D2902,
IF(AND(F2902=0,G2902=0,H2902=0,_xlfn.IFNA(MATCH(MID($B2902,5,4),Reference!$H:$H,0),0),LEFT($C2902,4)&lt;&gt;"8865"),$D2902,0)))))</f>
        <v>0</v>
      </c>
      <c r="J2902" s="76">
        <f t="shared" si="252"/>
        <v>233.35</v>
      </c>
      <c r="K2902" s="76">
        <f t="shared" si="253"/>
        <v>233.35</v>
      </c>
      <c r="L2902" s="76">
        <f t="shared" si="254"/>
        <v>0</v>
      </c>
      <c r="M2902" s="14" t="str">
        <f>IFERROR(IFERROR(INDEX(Reference!$C:$C,MATCH(VALUE(LEFT(B2902,(FIND("-",B2902,1)-1))),Reference!$B:$B,0)),INDEX(Reference!$C:$C,MATCH((LEFT(B2902,(FIND("-",B2902,1)-1))),Reference!$B:$B,0))),IFERROR(IF(FIND("-",B2902),"Asset Management",""),""))</f>
        <v>Asset Management</v>
      </c>
      <c r="N2902" s="14" t="str">
        <f>_xlfn.IFNA(INDEX(Reference!$M:$N,MATCH($C2902,Reference!$M:$M,0),2),"Exclude")</f>
        <v>Union Labor</v>
      </c>
      <c r="O2902" s="14" t="e">
        <f>VLOOKUP(X2902,'Department Detail'!$A$2:$F$5229,5,FALSE)</f>
        <v>#N/A</v>
      </c>
    </row>
    <row r="2903" spans="2:15" x14ac:dyDescent="0.3">
      <c r="B2903" t="s">
        <v>1372</v>
      </c>
      <c r="C2903" t="s">
        <v>191</v>
      </c>
      <c r="D2903" s="193">
        <v>4.8600000000000003</v>
      </c>
      <c r="F2903" s="76">
        <f>IF(AND(LEFT($C2903,4)&lt;&gt;"8310")*OR(_xlfn.IFNA(MATCH(LEFT($B2903,8),Reference!$E:$E,0),0),(_xlfn.IFNA(MATCH(MID($B2903,5,4),Reference!$E:$E,0),0))),$D2903,)</f>
        <v>0</v>
      </c>
      <c r="G2903" s="76">
        <f t="shared" si="250"/>
        <v>0</v>
      </c>
      <c r="H2903" s="76">
        <f t="shared" si="251"/>
        <v>0</v>
      </c>
      <c r="I2903" s="194">
        <f>IF(AND(F2903=0,G2903=0,H2903=0,_xlfn.IFNA(MATCH(LEFT($B2903,8),Reference!$G:$G,0),0)),0,
IF(AND(F2903=0,G2903=0,H2903=0,_xlfn.IFNA(MATCH(LEFT($B2903,8),Reference!$H:$H,0),0)),$D2903,
IF(AND(F2903=0,G2903=0,H2903=0,_xlfn.IFNA(MATCH(LEFT($C2903,4),Reference!$H:$H,0),0)),$D2903,
IF((AND(F2903=0,G2903=0,H2903=0,(_xlfn.IFNA(MATCH(LEFT($B2903,4),Reference!$H:$H,0),0)))),$D2903,
IF(AND(F2903=0,G2903=0,H2903=0,_xlfn.IFNA(MATCH(MID($B2903,5,4),Reference!$H:$H,0),0),LEFT($C2903,4)&lt;&gt;"8865"),$D2903,0)))))</f>
        <v>0</v>
      </c>
      <c r="J2903" s="76">
        <f t="shared" si="252"/>
        <v>4.8600000000000003</v>
      </c>
      <c r="K2903" s="76">
        <f t="shared" si="253"/>
        <v>4.8600000000000003</v>
      </c>
      <c r="L2903" s="76">
        <f t="shared" si="254"/>
        <v>0</v>
      </c>
      <c r="M2903" s="14" t="str">
        <f>IFERROR(IFERROR(INDEX(Reference!$C:$C,MATCH(VALUE(LEFT(B2903,(FIND("-",B2903,1)-1))),Reference!$B:$B,0)),INDEX(Reference!$C:$C,MATCH((LEFT(B2903,(FIND("-",B2903,1)-1))),Reference!$B:$B,0))),IFERROR(IF(FIND("-",B2903),"Asset Management",""),""))</f>
        <v>Asset Management</v>
      </c>
      <c r="N2903" s="14" t="str">
        <f>_xlfn.IFNA(INDEX(Reference!$M:$N,MATCH($C2903,Reference!$M:$M,0),2),"Exclude")</f>
        <v>Union Labor</v>
      </c>
      <c r="O2903" s="14" t="e">
        <f>VLOOKUP(X2903,'Department Detail'!$A$2:$F$5229,5,FALSE)</f>
        <v>#N/A</v>
      </c>
    </row>
    <row r="2904" spans="2:15" x14ac:dyDescent="0.3">
      <c r="B2904" t="s">
        <v>1373</v>
      </c>
      <c r="C2904" t="s">
        <v>186</v>
      </c>
      <c r="D2904" s="193">
        <v>60.18</v>
      </c>
      <c r="F2904" s="76">
        <f>IF(AND(LEFT($C2904,4)&lt;&gt;"8310")*OR(_xlfn.IFNA(MATCH(LEFT($B2904,8),Reference!$E:$E,0),0),(_xlfn.IFNA(MATCH(MID($B2904,5,4),Reference!$E:$E,0),0))),$D2904,)</f>
        <v>0</v>
      </c>
      <c r="G2904" s="76">
        <f t="shared" si="250"/>
        <v>0</v>
      </c>
      <c r="H2904" s="76">
        <f t="shared" si="251"/>
        <v>0</v>
      </c>
      <c r="I2904" s="194">
        <f>IF(AND(F2904=0,G2904=0,H2904=0,_xlfn.IFNA(MATCH(LEFT($B2904,8),Reference!$G:$G,0),0)),0,
IF(AND(F2904=0,G2904=0,H2904=0,_xlfn.IFNA(MATCH(LEFT($B2904,8),Reference!$H:$H,0),0)),$D2904,
IF(AND(F2904=0,G2904=0,H2904=0,_xlfn.IFNA(MATCH(LEFT($C2904,4),Reference!$H:$H,0),0)),$D2904,
IF((AND(F2904=0,G2904=0,H2904=0,(_xlfn.IFNA(MATCH(LEFT($B2904,4),Reference!$H:$H,0),0)))),$D2904,
IF(AND(F2904=0,G2904=0,H2904=0,_xlfn.IFNA(MATCH(MID($B2904,5,4),Reference!$H:$H,0),0),LEFT($C2904,4)&lt;&gt;"8865"),$D2904,0)))))</f>
        <v>0</v>
      </c>
      <c r="J2904" s="76">
        <f t="shared" si="252"/>
        <v>60.18</v>
      </c>
      <c r="K2904" s="76">
        <f t="shared" si="253"/>
        <v>60.18</v>
      </c>
      <c r="L2904" s="76">
        <f t="shared" si="254"/>
        <v>0</v>
      </c>
      <c r="M2904" s="14" t="str">
        <f>IFERROR(IFERROR(INDEX(Reference!$C:$C,MATCH(VALUE(LEFT(B2904,(FIND("-",B2904,1)-1))),Reference!$B:$B,0)),INDEX(Reference!$C:$C,MATCH((LEFT(B2904,(FIND("-",B2904,1)-1))),Reference!$B:$B,0))),IFERROR(IF(FIND("-",B2904),"Asset Management",""),""))</f>
        <v>Asset Management</v>
      </c>
      <c r="N2904" s="14" t="str">
        <f>_xlfn.IFNA(INDEX(Reference!$M:$N,MATCH($C2904,Reference!$M:$M,0),2),"Exclude")</f>
        <v>Union Labor</v>
      </c>
      <c r="O2904" s="14" t="e">
        <f>VLOOKUP(X2904,'Department Detail'!$A$2:$F$5229,5,FALSE)</f>
        <v>#N/A</v>
      </c>
    </row>
    <row r="2905" spans="2:15" x14ac:dyDescent="0.3">
      <c r="B2905" t="s">
        <v>1373</v>
      </c>
      <c r="C2905" t="s">
        <v>191</v>
      </c>
      <c r="D2905" s="193">
        <v>5.87</v>
      </c>
      <c r="F2905" s="76">
        <f>IF(AND(LEFT($C2905,4)&lt;&gt;"8310")*OR(_xlfn.IFNA(MATCH(LEFT($B2905,8),Reference!$E:$E,0),0),(_xlfn.IFNA(MATCH(MID($B2905,5,4),Reference!$E:$E,0),0))),$D2905,)</f>
        <v>0</v>
      </c>
      <c r="G2905" s="76">
        <f t="shared" si="250"/>
        <v>0</v>
      </c>
      <c r="H2905" s="76">
        <f t="shared" si="251"/>
        <v>0</v>
      </c>
      <c r="I2905" s="194">
        <f>IF(AND(F2905=0,G2905=0,H2905=0,_xlfn.IFNA(MATCH(LEFT($B2905,8),Reference!$G:$G,0),0)),0,
IF(AND(F2905=0,G2905=0,H2905=0,_xlfn.IFNA(MATCH(LEFT($B2905,8),Reference!$H:$H,0),0)),$D2905,
IF(AND(F2905=0,G2905=0,H2905=0,_xlfn.IFNA(MATCH(LEFT($C2905,4),Reference!$H:$H,0),0)),$D2905,
IF((AND(F2905=0,G2905=0,H2905=0,(_xlfn.IFNA(MATCH(LEFT($B2905,4),Reference!$H:$H,0),0)))),$D2905,
IF(AND(F2905=0,G2905=0,H2905=0,_xlfn.IFNA(MATCH(MID($B2905,5,4),Reference!$H:$H,0),0),LEFT($C2905,4)&lt;&gt;"8865"),$D2905,0)))))</f>
        <v>0</v>
      </c>
      <c r="J2905" s="76">
        <f t="shared" si="252"/>
        <v>5.87</v>
      </c>
      <c r="K2905" s="76">
        <f t="shared" si="253"/>
        <v>5.87</v>
      </c>
      <c r="L2905" s="76">
        <f t="shared" si="254"/>
        <v>0</v>
      </c>
      <c r="M2905" s="14" t="str">
        <f>IFERROR(IFERROR(INDEX(Reference!$C:$C,MATCH(VALUE(LEFT(B2905,(FIND("-",B2905,1)-1))),Reference!$B:$B,0)),INDEX(Reference!$C:$C,MATCH((LEFT(B2905,(FIND("-",B2905,1)-1))),Reference!$B:$B,0))),IFERROR(IF(FIND("-",B2905),"Asset Management",""),""))</f>
        <v>Asset Management</v>
      </c>
      <c r="N2905" s="14" t="str">
        <f>_xlfn.IFNA(INDEX(Reference!$M:$N,MATCH($C2905,Reference!$M:$M,0),2),"Exclude")</f>
        <v>Union Labor</v>
      </c>
      <c r="O2905" s="14" t="e">
        <f>VLOOKUP(X2905,'Department Detail'!$A$2:$F$5229,5,FALSE)</f>
        <v>#N/A</v>
      </c>
    </row>
    <row r="2906" spans="2:15" x14ac:dyDescent="0.3">
      <c r="B2906" t="s">
        <v>1374</v>
      </c>
      <c r="C2906" t="s">
        <v>186</v>
      </c>
      <c r="D2906" s="193">
        <v>31.57</v>
      </c>
      <c r="F2906" s="76">
        <f>IF(AND(LEFT($C2906,4)&lt;&gt;"8310")*OR(_xlfn.IFNA(MATCH(LEFT($B2906,8),Reference!$E:$E,0),0),(_xlfn.IFNA(MATCH(MID($B2906,5,4),Reference!$E:$E,0),0))),$D2906,)</f>
        <v>0</v>
      </c>
      <c r="G2906" s="76">
        <f t="shared" si="250"/>
        <v>0</v>
      </c>
      <c r="H2906" s="76">
        <f t="shared" si="251"/>
        <v>0</v>
      </c>
      <c r="I2906" s="194">
        <f>IF(AND(F2906=0,G2906=0,H2906=0,_xlfn.IFNA(MATCH(LEFT($B2906,8),Reference!$G:$G,0),0)),0,
IF(AND(F2906=0,G2906=0,H2906=0,_xlfn.IFNA(MATCH(LEFT($B2906,8),Reference!$H:$H,0),0)),$D2906,
IF(AND(F2906=0,G2906=0,H2906=0,_xlfn.IFNA(MATCH(LEFT($C2906,4),Reference!$H:$H,0),0)),$D2906,
IF((AND(F2906=0,G2906=0,H2906=0,(_xlfn.IFNA(MATCH(LEFT($B2906,4),Reference!$H:$H,0),0)))),$D2906,
IF(AND(F2906=0,G2906=0,H2906=0,_xlfn.IFNA(MATCH(MID($B2906,5,4),Reference!$H:$H,0),0),LEFT($C2906,4)&lt;&gt;"8865"),$D2906,0)))))</f>
        <v>0</v>
      </c>
      <c r="J2906" s="76">
        <f t="shared" si="252"/>
        <v>31.57</v>
      </c>
      <c r="K2906" s="76">
        <f t="shared" si="253"/>
        <v>31.57</v>
      </c>
      <c r="L2906" s="76">
        <f t="shared" si="254"/>
        <v>0</v>
      </c>
      <c r="M2906" s="14" t="str">
        <f>IFERROR(IFERROR(INDEX(Reference!$C:$C,MATCH(VALUE(LEFT(B2906,(FIND("-",B2906,1)-1))),Reference!$B:$B,0)),INDEX(Reference!$C:$C,MATCH((LEFT(B2906,(FIND("-",B2906,1)-1))),Reference!$B:$B,0))),IFERROR(IF(FIND("-",B2906),"Asset Management",""),""))</f>
        <v>Asset Management</v>
      </c>
      <c r="N2906" s="14" t="str">
        <f>_xlfn.IFNA(INDEX(Reference!$M:$N,MATCH($C2906,Reference!$M:$M,0),2),"Exclude")</f>
        <v>Union Labor</v>
      </c>
      <c r="O2906" s="14" t="e">
        <f>VLOOKUP(X2906,'Department Detail'!$A$2:$F$5229,5,FALSE)</f>
        <v>#N/A</v>
      </c>
    </row>
    <row r="2907" spans="2:15" x14ac:dyDescent="0.3">
      <c r="B2907" t="s">
        <v>1374</v>
      </c>
      <c r="C2907" t="s">
        <v>191</v>
      </c>
      <c r="D2907" s="193">
        <v>5.66</v>
      </c>
      <c r="F2907" s="76">
        <f>IF(AND(LEFT($C2907,4)&lt;&gt;"8310")*OR(_xlfn.IFNA(MATCH(LEFT($B2907,8),Reference!$E:$E,0),0),(_xlfn.IFNA(MATCH(MID($B2907,5,4),Reference!$E:$E,0),0))),$D2907,)</f>
        <v>0</v>
      </c>
      <c r="G2907" s="76">
        <f t="shared" si="250"/>
        <v>0</v>
      </c>
      <c r="H2907" s="76">
        <f t="shared" si="251"/>
        <v>0</v>
      </c>
      <c r="I2907" s="194">
        <f>IF(AND(F2907=0,G2907=0,H2907=0,_xlfn.IFNA(MATCH(LEFT($B2907,8),Reference!$G:$G,0),0)),0,
IF(AND(F2907=0,G2907=0,H2907=0,_xlfn.IFNA(MATCH(LEFT($B2907,8),Reference!$H:$H,0),0)),$D2907,
IF(AND(F2907=0,G2907=0,H2907=0,_xlfn.IFNA(MATCH(LEFT($C2907,4),Reference!$H:$H,0),0)),$D2907,
IF((AND(F2907=0,G2907=0,H2907=0,(_xlfn.IFNA(MATCH(LEFT($B2907,4),Reference!$H:$H,0),0)))),$D2907,
IF(AND(F2907=0,G2907=0,H2907=0,_xlfn.IFNA(MATCH(MID($B2907,5,4),Reference!$H:$H,0),0),LEFT($C2907,4)&lt;&gt;"8865"),$D2907,0)))))</f>
        <v>0</v>
      </c>
      <c r="J2907" s="76">
        <f t="shared" si="252"/>
        <v>5.66</v>
      </c>
      <c r="K2907" s="76">
        <f t="shared" si="253"/>
        <v>5.66</v>
      </c>
      <c r="L2907" s="76">
        <f t="shared" si="254"/>
        <v>0</v>
      </c>
      <c r="M2907" s="14" t="str">
        <f>IFERROR(IFERROR(INDEX(Reference!$C:$C,MATCH(VALUE(LEFT(B2907,(FIND("-",B2907,1)-1))),Reference!$B:$B,0)),INDEX(Reference!$C:$C,MATCH((LEFT(B2907,(FIND("-",B2907,1)-1))),Reference!$B:$B,0))),IFERROR(IF(FIND("-",B2907),"Asset Management",""),""))</f>
        <v>Asset Management</v>
      </c>
      <c r="N2907" s="14" t="str">
        <f>_xlfn.IFNA(INDEX(Reference!$M:$N,MATCH($C2907,Reference!$M:$M,0),2),"Exclude")</f>
        <v>Union Labor</v>
      </c>
      <c r="O2907" s="14" t="e">
        <f>VLOOKUP(X2907,'Department Detail'!$A$2:$F$5229,5,FALSE)</f>
        <v>#N/A</v>
      </c>
    </row>
    <row r="2908" spans="2:15" x14ac:dyDescent="0.3">
      <c r="B2908" t="s">
        <v>1375</v>
      </c>
      <c r="C2908" t="s">
        <v>186</v>
      </c>
      <c r="D2908" s="193">
        <v>8.83</v>
      </c>
      <c r="F2908" s="76">
        <f>IF(AND(LEFT($C2908,4)&lt;&gt;"8310")*OR(_xlfn.IFNA(MATCH(LEFT($B2908,8),Reference!$E:$E,0),0),(_xlfn.IFNA(MATCH(MID($B2908,5,4),Reference!$E:$E,0),0))),$D2908,)</f>
        <v>0</v>
      </c>
      <c r="G2908" s="76">
        <f t="shared" si="250"/>
        <v>0</v>
      </c>
      <c r="H2908" s="76">
        <f t="shared" si="251"/>
        <v>0</v>
      </c>
      <c r="I2908" s="194">
        <f>IF(AND(F2908=0,G2908=0,H2908=0,_xlfn.IFNA(MATCH(LEFT($B2908,8),Reference!$G:$G,0),0)),0,
IF(AND(F2908=0,G2908=0,H2908=0,_xlfn.IFNA(MATCH(LEFT($B2908,8),Reference!$H:$H,0),0)),$D2908,
IF(AND(F2908=0,G2908=0,H2908=0,_xlfn.IFNA(MATCH(LEFT($C2908,4),Reference!$H:$H,0),0)),$D2908,
IF((AND(F2908=0,G2908=0,H2908=0,(_xlfn.IFNA(MATCH(LEFT($B2908,4),Reference!$H:$H,0),0)))),$D2908,
IF(AND(F2908=0,G2908=0,H2908=0,_xlfn.IFNA(MATCH(MID($B2908,5,4),Reference!$H:$H,0),0),LEFT($C2908,4)&lt;&gt;"8865"),$D2908,0)))))</f>
        <v>0</v>
      </c>
      <c r="J2908" s="76">
        <f t="shared" si="252"/>
        <v>8.83</v>
      </c>
      <c r="K2908" s="76">
        <f t="shared" si="253"/>
        <v>8.83</v>
      </c>
      <c r="L2908" s="76">
        <f t="shared" si="254"/>
        <v>0</v>
      </c>
      <c r="M2908" s="14" t="str">
        <f>IFERROR(IFERROR(INDEX(Reference!$C:$C,MATCH(VALUE(LEFT(B2908,(FIND("-",B2908,1)-1))),Reference!$B:$B,0)),INDEX(Reference!$C:$C,MATCH((LEFT(B2908,(FIND("-",B2908,1)-1))),Reference!$B:$B,0))),IFERROR(IF(FIND("-",B2908),"Asset Management",""),""))</f>
        <v>Asset Management</v>
      </c>
      <c r="N2908" s="14" t="str">
        <f>_xlfn.IFNA(INDEX(Reference!$M:$N,MATCH($C2908,Reference!$M:$M,0),2),"Exclude")</f>
        <v>Union Labor</v>
      </c>
      <c r="O2908" s="14" t="e">
        <f>VLOOKUP(X2908,'Department Detail'!$A$2:$F$5229,5,FALSE)</f>
        <v>#N/A</v>
      </c>
    </row>
    <row r="2909" spans="2:15" x14ac:dyDescent="0.3">
      <c r="B2909" t="s">
        <v>1376</v>
      </c>
      <c r="C2909" t="s">
        <v>186</v>
      </c>
      <c r="D2909" s="193">
        <v>109.52</v>
      </c>
      <c r="F2909" s="76">
        <f>IF(AND(LEFT($C2909,4)&lt;&gt;"8310")*OR(_xlfn.IFNA(MATCH(LEFT($B2909,8),Reference!$E:$E,0),0),(_xlfn.IFNA(MATCH(MID($B2909,5,4),Reference!$E:$E,0),0))),$D2909,)</f>
        <v>0</v>
      </c>
      <c r="G2909" s="76">
        <f t="shared" si="250"/>
        <v>0</v>
      </c>
      <c r="H2909" s="76">
        <f t="shared" si="251"/>
        <v>0</v>
      </c>
      <c r="I2909" s="194">
        <f>IF(AND(F2909=0,G2909=0,H2909=0,_xlfn.IFNA(MATCH(LEFT($B2909,8),Reference!$G:$G,0),0)),0,
IF(AND(F2909=0,G2909=0,H2909=0,_xlfn.IFNA(MATCH(LEFT($B2909,8),Reference!$H:$H,0),0)),$D2909,
IF(AND(F2909=0,G2909=0,H2909=0,_xlfn.IFNA(MATCH(LEFT($C2909,4),Reference!$H:$H,0),0)),$D2909,
IF((AND(F2909=0,G2909=0,H2909=0,(_xlfn.IFNA(MATCH(LEFT($B2909,4),Reference!$H:$H,0),0)))),$D2909,
IF(AND(F2909=0,G2909=0,H2909=0,_xlfn.IFNA(MATCH(MID($B2909,5,4),Reference!$H:$H,0),0),LEFT($C2909,4)&lt;&gt;"8865"),$D2909,0)))))</f>
        <v>0</v>
      </c>
      <c r="J2909" s="76">
        <f t="shared" si="252"/>
        <v>109.52</v>
      </c>
      <c r="K2909" s="76">
        <f t="shared" si="253"/>
        <v>109.52</v>
      </c>
      <c r="L2909" s="76">
        <f t="shared" si="254"/>
        <v>0</v>
      </c>
      <c r="M2909" s="14" t="str">
        <f>IFERROR(IFERROR(INDEX(Reference!$C:$C,MATCH(VALUE(LEFT(B2909,(FIND("-",B2909,1)-1))),Reference!$B:$B,0)),INDEX(Reference!$C:$C,MATCH((LEFT(B2909,(FIND("-",B2909,1)-1))),Reference!$B:$B,0))),IFERROR(IF(FIND("-",B2909),"Asset Management",""),""))</f>
        <v>Asset Management</v>
      </c>
      <c r="N2909" s="14" t="str">
        <f>_xlfn.IFNA(INDEX(Reference!$M:$N,MATCH($C2909,Reference!$M:$M,0),2),"Exclude")</f>
        <v>Union Labor</v>
      </c>
      <c r="O2909" s="14" t="e">
        <f>VLOOKUP(X2909,'Department Detail'!$A$2:$F$5229,5,FALSE)</f>
        <v>#N/A</v>
      </c>
    </row>
    <row r="2910" spans="2:15" x14ac:dyDescent="0.3">
      <c r="B2910" t="s">
        <v>1377</v>
      </c>
      <c r="C2910" t="s">
        <v>186</v>
      </c>
      <c r="D2910" s="193">
        <v>34.380000000000003</v>
      </c>
      <c r="F2910" s="76">
        <f>IF(AND(LEFT($C2910,4)&lt;&gt;"8310")*OR(_xlfn.IFNA(MATCH(LEFT($B2910,8),Reference!$E:$E,0),0),(_xlfn.IFNA(MATCH(MID($B2910,5,4),Reference!$E:$E,0),0))),$D2910,)</f>
        <v>0</v>
      </c>
      <c r="G2910" s="76">
        <f t="shared" si="250"/>
        <v>0</v>
      </c>
      <c r="H2910" s="76">
        <f t="shared" si="251"/>
        <v>0</v>
      </c>
      <c r="I2910" s="194">
        <f>IF(AND(F2910=0,G2910=0,H2910=0,_xlfn.IFNA(MATCH(LEFT($B2910,8),Reference!$G:$G,0),0)),0,
IF(AND(F2910=0,G2910=0,H2910=0,_xlfn.IFNA(MATCH(LEFT($B2910,8),Reference!$H:$H,0),0)),$D2910,
IF(AND(F2910=0,G2910=0,H2910=0,_xlfn.IFNA(MATCH(LEFT($C2910,4),Reference!$H:$H,0),0)),$D2910,
IF((AND(F2910=0,G2910=0,H2910=0,(_xlfn.IFNA(MATCH(LEFT($B2910,4),Reference!$H:$H,0),0)))),$D2910,
IF(AND(F2910=0,G2910=0,H2910=0,_xlfn.IFNA(MATCH(MID($B2910,5,4),Reference!$H:$H,0),0),LEFT($C2910,4)&lt;&gt;"8865"),$D2910,0)))))</f>
        <v>0</v>
      </c>
      <c r="J2910" s="76">
        <f t="shared" si="252"/>
        <v>34.380000000000003</v>
      </c>
      <c r="K2910" s="76">
        <f t="shared" si="253"/>
        <v>34.380000000000003</v>
      </c>
      <c r="L2910" s="76">
        <f t="shared" si="254"/>
        <v>0</v>
      </c>
      <c r="M2910" s="14" t="str">
        <f>IFERROR(IFERROR(INDEX(Reference!$C:$C,MATCH(VALUE(LEFT(B2910,(FIND("-",B2910,1)-1))),Reference!$B:$B,0)),INDEX(Reference!$C:$C,MATCH((LEFT(B2910,(FIND("-",B2910,1)-1))),Reference!$B:$B,0))),IFERROR(IF(FIND("-",B2910),"Asset Management",""),""))</f>
        <v>Asset Management</v>
      </c>
      <c r="N2910" s="14" t="str">
        <f>_xlfn.IFNA(INDEX(Reference!$M:$N,MATCH($C2910,Reference!$M:$M,0),2),"Exclude")</f>
        <v>Union Labor</v>
      </c>
      <c r="O2910" s="14" t="e">
        <f>VLOOKUP(X2910,'Department Detail'!$A$2:$F$5229,5,FALSE)</f>
        <v>#N/A</v>
      </c>
    </row>
    <row r="2911" spans="2:15" x14ac:dyDescent="0.3">
      <c r="B2911" t="s">
        <v>1377</v>
      </c>
      <c r="C2911" t="s">
        <v>191</v>
      </c>
      <c r="D2911" s="193">
        <v>5.12</v>
      </c>
      <c r="F2911" s="76">
        <f>IF(AND(LEFT($C2911,4)&lt;&gt;"8310")*OR(_xlfn.IFNA(MATCH(LEFT($B2911,8),Reference!$E:$E,0),0),(_xlfn.IFNA(MATCH(MID($B2911,5,4),Reference!$E:$E,0),0))),$D2911,)</f>
        <v>0</v>
      </c>
      <c r="G2911" s="76">
        <f t="shared" si="250"/>
        <v>0</v>
      </c>
      <c r="H2911" s="76">
        <f t="shared" si="251"/>
        <v>0</v>
      </c>
      <c r="I2911" s="194">
        <f>IF(AND(F2911=0,G2911=0,H2911=0,_xlfn.IFNA(MATCH(LEFT($B2911,8),Reference!$G:$G,0),0)),0,
IF(AND(F2911=0,G2911=0,H2911=0,_xlfn.IFNA(MATCH(LEFT($B2911,8),Reference!$H:$H,0),0)),$D2911,
IF(AND(F2911=0,G2911=0,H2911=0,_xlfn.IFNA(MATCH(LEFT($C2911,4),Reference!$H:$H,0),0)),$D2911,
IF((AND(F2911=0,G2911=0,H2911=0,(_xlfn.IFNA(MATCH(LEFT($B2911,4),Reference!$H:$H,0),0)))),$D2911,
IF(AND(F2911=0,G2911=0,H2911=0,_xlfn.IFNA(MATCH(MID($B2911,5,4),Reference!$H:$H,0),0),LEFT($C2911,4)&lt;&gt;"8865"),$D2911,0)))))</f>
        <v>0</v>
      </c>
      <c r="J2911" s="76">
        <f t="shared" si="252"/>
        <v>5.12</v>
      </c>
      <c r="K2911" s="76">
        <f t="shared" si="253"/>
        <v>5.12</v>
      </c>
      <c r="L2911" s="76">
        <f t="shared" si="254"/>
        <v>0</v>
      </c>
      <c r="M2911" s="14" t="str">
        <f>IFERROR(IFERROR(INDEX(Reference!$C:$C,MATCH(VALUE(LEFT(B2911,(FIND("-",B2911,1)-1))),Reference!$B:$B,0)),INDEX(Reference!$C:$C,MATCH((LEFT(B2911,(FIND("-",B2911,1)-1))),Reference!$B:$B,0))),IFERROR(IF(FIND("-",B2911),"Asset Management",""),""))</f>
        <v>Asset Management</v>
      </c>
      <c r="N2911" s="14" t="str">
        <f>_xlfn.IFNA(INDEX(Reference!$M:$N,MATCH($C2911,Reference!$M:$M,0),2),"Exclude")</f>
        <v>Union Labor</v>
      </c>
      <c r="O2911" s="14" t="e">
        <f>VLOOKUP(X2911,'Department Detail'!$A$2:$F$5229,5,FALSE)</f>
        <v>#N/A</v>
      </c>
    </row>
    <row r="2912" spans="2:15" x14ac:dyDescent="0.3">
      <c r="B2912" t="s">
        <v>1378</v>
      </c>
      <c r="C2912" t="s">
        <v>179</v>
      </c>
      <c r="D2912" s="193">
        <v>-2952.85</v>
      </c>
      <c r="F2912" s="76">
        <f>IF(AND(LEFT($C2912,4)&lt;&gt;"8310")*OR(_xlfn.IFNA(MATCH(LEFT($B2912,8),Reference!$E:$E,0),0),(_xlfn.IFNA(MATCH(MID($B2912,5,4),Reference!$E:$E,0),0))),$D2912,)</f>
        <v>0</v>
      </c>
      <c r="G2912" s="76">
        <f t="shared" si="250"/>
        <v>0</v>
      </c>
      <c r="H2912" s="76">
        <f t="shared" si="251"/>
        <v>0</v>
      </c>
      <c r="I2912" s="194">
        <f>IF(AND(F2912=0,G2912=0,H2912=0,_xlfn.IFNA(MATCH(LEFT($B2912,8),Reference!$G:$G,0),0)),0,
IF(AND(F2912=0,G2912=0,H2912=0,_xlfn.IFNA(MATCH(LEFT($B2912,8),Reference!$H:$H,0),0)),$D2912,
IF(AND(F2912=0,G2912=0,H2912=0,_xlfn.IFNA(MATCH(LEFT($C2912,4),Reference!$H:$H,0),0)),$D2912,
IF((AND(F2912=0,G2912=0,H2912=0,(_xlfn.IFNA(MATCH(LEFT($B2912,4),Reference!$H:$H,0),0)))),$D2912,
IF(AND(F2912=0,G2912=0,H2912=0,_xlfn.IFNA(MATCH(MID($B2912,5,4),Reference!$H:$H,0),0),LEFT($C2912,4)&lt;&gt;"8865"),$D2912,0)))))</f>
        <v>0</v>
      </c>
      <c r="J2912" s="76">
        <f t="shared" si="252"/>
        <v>-2952.85</v>
      </c>
      <c r="K2912" s="76">
        <f t="shared" si="253"/>
        <v>-2952.85</v>
      </c>
      <c r="L2912" s="76">
        <f t="shared" si="254"/>
        <v>0</v>
      </c>
      <c r="M2912" s="14" t="str">
        <f>IFERROR(IFERROR(INDEX(Reference!$C:$C,MATCH(VALUE(LEFT(B2912,(FIND("-",B2912,1)-1))),Reference!$B:$B,0)),INDEX(Reference!$C:$C,MATCH((LEFT(B2912,(FIND("-",B2912,1)-1))),Reference!$B:$B,0))),IFERROR(IF(FIND("-",B2912),"Asset Management",""),""))</f>
        <v>Asset Management</v>
      </c>
      <c r="N2912" s="14" t="str">
        <f>_xlfn.IFNA(INDEX(Reference!$M:$N,MATCH($C2912,Reference!$M:$M,0),2),"Exclude")</f>
        <v>Exclude</v>
      </c>
      <c r="O2912" s="14" t="e">
        <f>VLOOKUP(X2912,'Department Detail'!$A$2:$F$5229,5,FALSE)</f>
        <v>#N/A</v>
      </c>
    </row>
    <row r="2913" spans="2:15" x14ac:dyDescent="0.3">
      <c r="B2913" t="s">
        <v>1379</v>
      </c>
      <c r="C2913" t="s">
        <v>186</v>
      </c>
      <c r="D2913" s="193">
        <v>1134</v>
      </c>
      <c r="F2913" s="76">
        <f>IF(AND(LEFT($C2913,4)&lt;&gt;"8310")*OR(_xlfn.IFNA(MATCH(LEFT($B2913,8),Reference!$E:$E,0),0),(_xlfn.IFNA(MATCH(MID($B2913,5,4),Reference!$E:$E,0),0))),$D2913,)</f>
        <v>0</v>
      </c>
      <c r="G2913" s="76">
        <f t="shared" si="250"/>
        <v>0</v>
      </c>
      <c r="H2913" s="76">
        <f t="shared" si="251"/>
        <v>0</v>
      </c>
      <c r="I2913" s="194">
        <f>IF(AND(F2913=0,G2913=0,H2913=0,_xlfn.IFNA(MATCH(LEFT($B2913,8),Reference!$G:$G,0),0)),0,
IF(AND(F2913=0,G2913=0,H2913=0,_xlfn.IFNA(MATCH(LEFT($B2913,8),Reference!$H:$H,0),0)),$D2913,
IF(AND(F2913=0,G2913=0,H2913=0,_xlfn.IFNA(MATCH(LEFT($C2913,4),Reference!$H:$H,0),0)),$D2913,
IF((AND(F2913=0,G2913=0,H2913=0,(_xlfn.IFNA(MATCH(LEFT($B2913,4),Reference!$H:$H,0),0)))),$D2913,
IF(AND(F2913=0,G2913=0,H2913=0,_xlfn.IFNA(MATCH(MID($B2913,5,4),Reference!$H:$H,0),0),LEFT($C2913,4)&lt;&gt;"8865"),$D2913,0)))))</f>
        <v>0</v>
      </c>
      <c r="J2913" s="76">
        <f t="shared" si="252"/>
        <v>1134</v>
      </c>
      <c r="K2913" s="76">
        <f t="shared" si="253"/>
        <v>1134</v>
      </c>
      <c r="L2913" s="76">
        <f t="shared" si="254"/>
        <v>0</v>
      </c>
      <c r="M2913" s="14" t="str">
        <f>IFERROR(IFERROR(INDEX(Reference!$C:$C,MATCH(VALUE(LEFT(B2913,(FIND("-",B2913,1)-1))),Reference!$B:$B,0)),INDEX(Reference!$C:$C,MATCH((LEFT(B2913,(FIND("-",B2913,1)-1))),Reference!$B:$B,0))),IFERROR(IF(FIND("-",B2913),"Asset Management",""),""))</f>
        <v>Asset Management</v>
      </c>
      <c r="N2913" s="14" t="str">
        <f>_xlfn.IFNA(INDEX(Reference!$M:$N,MATCH($C2913,Reference!$M:$M,0),2),"Exclude")</f>
        <v>Union Labor</v>
      </c>
      <c r="O2913" s="14" t="e">
        <f>VLOOKUP(X2913,'Department Detail'!$A$2:$F$5229,5,FALSE)</f>
        <v>#N/A</v>
      </c>
    </row>
  </sheetData>
  <autoFilter ref="A28:O2598" xr:uid="{83542A63-81CA-47A2-BDB3-B2E31BF8C4B0}"/>
  <mergeCells count="1">
    <mergeCell ref="T15:Z1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6F4F4-9B8F-4E8E-920A-4235E2B50B3B}">
  <sheetPr codeName="Sheet14">
    <tabColor theme="8" tint="0.79998168889431442"/>
  </sheetPr>
  <dimension ref="A1:P617"/>
  <sheetViews>
    <sheetView topLeftCell="B13" zoomScale="80" zoomScaleNormal="80" workbookViewId="0">
      <pane xSplit="3" ySplit="15" topLeftCell="E28" activePane="bottomRight" state="frozen"/>
      <selection pane="topRight" activeCell="E13" sqref="E13"/>
      <selection pane="bottomLeft" activeCell="B28" sqref="B28"/>
      <selection pane="bottomRight" activeCell="O18" sqref="O18:O21"/>
    </sheetView>
  </sheetViews>
  <sheetFormatPr defaultRowHeight="14.4" x14ac:dyDescent="0.3"/>
  <cols>
    <col min="1" max="1" width="0" hidden="1" customWidth="1"/>
    <col min="2" max="2" width="20.6640625" customWidth="1"/>
    <col min="3" max="3" width="36.44140625" customWidth="1"/>
    <col min="4" max="4" width="24.44140625" customWidth="1"/>
    <col min="5" max="5" width="13.6640625" bestFit="1" customWidth="1"/>
    <col min="6" max="6" width="15.33203125" bestFit="1" customWidth="1"/>
    <col min="7" max="7" width="26.5546875" bestFit="1" customWidth="1"/>
    <col min="9" max="9" width="15.5546875" bestFit="1" customWidth="1"/>
    <col min="10" max="10" width="14.44140625" bestFit="1" customWidth="1"/>
    <col min="12" max="12" width="15.6640625" bestFit="1" customWidth="1"/>
    <col min="13" max="13" width="14.44140625" bestFit="1" customWidth="1"/>
    <col min="14" max="14" width="13.88671875" bestFit="1" customWidth="1"/>
    <col min="15" max="15" width="15" bestFit="1" customWidth="1"/>
    <col min="16" max="16" width="29.88671875" bestFit="1" customWidth="1"/>
  </cols>
  <sheetData>
    <row r="1" spans="1:14" hidden="1" x14ac:dyDescent="0.3">
      <c r="A1" s="10" t="s">
        <v>115</v>
      </c>
    </row>
    <row r="2" spans="1:14" s="12" customFormat="1" ht="15" hidden="1" thickBot="1" x14ac:dyDescent="0.35">
      <c r="A2" s="12">
        <v>0</v>
      </c>
      <c r="B2" s="34" t="s">
        <v>116</v>
      </c>
      <c r="C2" s="34" t="s">
        <v>116</v>
      </c>
      <c r="D2" s="34" t="s">
        <v>116</v>
      </c>
      <c r="E2" s="35">
        <v>123.456789</v>
      </c>
    </row>
    <row r="3" spans="1:14" s="36" customFormat="1" ht="15" hidden="1" thickBot="1" x14ac:dyDescent="0.35">
      <c r="A3" s="36">
        <v>1</v>
      </c>
      <c r="B3" s="37" t="s">
        <v>116</v>
      </c>
      <c r="C3" s="37" t="s">
        <v>116</v>
      </c>
      <c r="D3" s="37" t="s">
        <v>116</v>
      </c>
      <c r="E3" s="38">
        <v>123.456789</v>
      </c>
    </row>
    <row r="4" spans="1:14" s="39" customFormat="1" ht="15" hidden="1" thickBot="1" x14ac:dyDescent="0.35">
      <c r="A4" s="39">
        <v>2</v>
      </c>
      <c r="B4" s="40" t="s">
        <v>116</v>
      </c>
      <c r="C4" s="40" t="s">
        <v>116</v>
      </c>
      <c r="D4" s="40" t="s">
        <v>116</v>
      </c>
      <c r="E4" s="41">
        <v>123.456789</v>
      </c>
    </row>
    <row r="5" spans="1:14" s="42" customFormat="1" ht="15" hidden="1" thickBot="1" x14ac:dyDescent="0.35">
      <c r="A5" s="42">
        <v>3</v>
      </c>
      <c r="B5" s="43" t="s">
        <v>116</v>
      </c>
      <c r="C5" s="43" t="s">
        <v>116</v>
      </c>
      <c r="D5" s="43" t="s">
        <v>116</v>
      </c>
      <c r="E5" s="44">
        <v>123.456789</v>
      </c>
    </row>
    <row r="6" spans="1:14" s="45" customFormat="1" ht="15" hidden="1" thickBot="1" x14ac:dyDescent="0.35">
      <c r="A6" s="45">
        <v>4</v>
      </c>
      <c r="B6" s="46" t="s">
        <v>116</v>
      </c>
      <c r="C6" s="46" t="s">
        <v>116</v>
      </c>
      <c r="D6" s="46" t="s">
        <v>116</v>
      </c>
      <c r="E6" s="47">
        <v>123.456789</v>
      </c>
    </row>
    <row r="7" spans="1:14" s="48" customFormat="1" ht="15" hidden="1" thickBot="1" x14ac:dyDescent="0.35">
      <c r="A7" s="48">
        <v>5</v>
      </c>
      <c r="B7" s="49" t="s">
        <v>116</v>
      </c>
      <c r="C7" s="49" t="s">
        <v>116</v>
      </c>
      <c r="D7" s="49" t="s">
        <v>116</v>
      </c>
      <c r="E7" s="50">
        <v>123.456789</v>
      </c>
    </row>
    <row r="8" spans="1:14" s="52" customFormat="1" ht="15" hidden="1" thickBot="1" x14ac:dyDescent="0.35">
      <c r="A8" s="51" t="s">
        <v>117</v>
      </c>
      <c r="B8" s="53" t="s">
        <v>116</v>
      </c>
      <c r="C8" s="53" t="s">
        <v>116</v>
      </c>
      <c r="D8" s="53" t="s">
        <v>116</v>
      </c>
      <c r="E8" s="54">
        <v>123.456789</v>
      </c>
    </row>
    <row r="9" spans="1:14" s="14" customFormat="1" ht="15" hidden="1" thickBot="1" x14ac:dyDescent="0.35">
      <c r="A9" s="13" t="s">
        <v>118</v>
      </c>
      <c r="B9" s="55" t="s">
        <v>116</v>
      </c>
      <c r="C9" s="55" t="s">
        <v>116</v>
      </c>
      <c r="D9" s="55" t="s">
        <v>116</v>
      </c>
      <c r="E9" s="56">
        <v>123.456789</v>
      </c>
    </row>
    <row r="10" spans="1:14" hidden="1" x14ac:dyDescent="0.3">
      <c r="A10" s="10" t="s">
        <v>119</v>
      </c>
    </row>
    <row r="11" spans="1:14" hidden="1" x14ac:dyDescent="0.3">
      <c r="B11" s="10" t="s">
        <v>1380</v>
      </c>
      <c r="C11" s="10" t="s">
        <v>120</v>
      </c>
      <c r="D11" s="10" t="s">
        <v>1381</v>
      </c>
    </row>
    <row r="12" spans="1:14" hidden="1" x14ac:dyDescent="0.3">
      <c r="B12" t="s">
        <v>1382</v>
      </c>
    </row>
    <row r="13" spans="1:14" x14ac:dyDescent="0.3">
      <c r="M13" s="235" t="s">
        <v>3365</v>
      </c>
    </row>
    <row r="14" spans="1:14" x14ac:dyDescent="0.3">
      <c r="B14" s="28" t="s">
        <v>123</v>
      </c>
      <c r="C14" s="189" t="s">
        <v>124</v>
      </c>
    </row>
    <row r="15" spans="1:14" x14ac:dyDescent="0.3">
      <c r="B15" s="28" t="s">
        <v>126</v>
      </c>
      <c r="C15" s="189" t="s">
        <v>127</v>
      </c>
      <c r="H15" s="220" t="s">
        <v>130</v>
      </c>
      <c r="I15" s="220"/>
      <c r="J15" s="220"/>
      <c r="K15" s="220"/>
      <c r="L15" s="220"/>
      <c r="M15" s="220"/>
      <c r="N15" s="220"/>
    </row>
    <row r="16" spans="1:14" x14ac:dyDescent="0.3">
      <c r="B16" s="28" t="s">
        <v>136</v>
      </c>
      <c r="C16" s="29" t="s">
        <v>137</v>
      </c>
      <c r="I16" s="26" t="s">
        <v>133</v>
      </c>
      <c r="J16" s="9">
        <f>SUMIF($I$29:$I$36,I16,$J$29:$J$36)</f>
        <v>6524692.0700000003</v>
      </c>
      <c r="L16" s="26" t="s">
        <v>133</v>
      </c>
      <c r="M16" s="9">
        <f t="shared" ref="M16:M21" si="0">SUMIF($L$29:$L$36,L16,$M$29:$M$36)</f>
        <v>2903039.2100000004</v>
      </c>
    </row>
    <row r="17" spans="1:16" x14ac:dyDescent="0.3">
      <c r="B17" s="28" t="s">
        <v>131</v>
      </c>
      <c r="C17" s="29" t="s">
        <v>1383</v>
      </c>
      <c r="I17" s="26" t="s">
        <v>138</v>
      </c>
      <c r="J17" s="9">
        <f t="shared" ref="J17" si="1">SUMIF($I$29:$I$36,I17,$J$29:$J$36)</f>
        <v>2371829.6999999993</v>
      </c>
      <c r="L17" s="26" t="s">
        <v>138</v>
      </c>
      <c r="M17" s="9">
        <f t="shared" si="0"/>
        <v>2370866.6099999994</v>
      </c>
    </row>
    <row r="18" spans="1:16" x14ac:dyDescent="0.3">
      <c r="B18" s="28" t="s">
        <v>140</v>
      </c>
      <c r="C18" s="29" t="s">
        <v>141</v>
      </c>
      <c r="I18" s="26" t="s">
        <v>142</v>
      </c>
      <c r="J18" s="9">
        <f>SUMIF($I$29:$I$36,I18,$J$29:$J$36)</f>
        <v>34514993.710000008</v>
      </c>
      <c r="L18" s="26" t="s">
        <v>142</v>
      </c>
      <c r="M18" s="9">
        <f t="shared" si="0"/>
        <v>29972908.890000001</v>
      </c>
      <c r="O18" s="8">
        <f>+[2]Prospective!M18</f>
        <v>27971826.859999999</v>
      </c>
      <c r="P18" s="8">
        <f>+M18-O18</f>
        <v>2001082.0300000012</v>
      </c>
    </row>
    <row r="19" spans="1:16" x14ac:dyDescent="0.3">
      <c r="B19" s="28" t="s">
        <v>144</v>
      </c>
      <c r="C19" s="29" t="s">
        <v>145</v>
      </c>
      <c r="I19" s="26" t="s">
        <v>146</v>
      </c>
      <c r="J19" s="9">
        <f>SUMIF($I$29:$I$36,I19,$J$29:$J$36)</f>
        <v>899730.87999999966</v>
      </c>
      <c r="L19" s="26" t="s">
        <v>146</v>
      </c>
      <c r="M19" s="9">
        <f t="shared" si="0"/>
        <v>895081.55999999971</v>
      </c>
      <c r="O19" s="8">
        <f>+[2]Prospective!M19</f>
        <v>490699.71999999974</v>
      </c>
      <c r="P19" s="8">
        <f t="shared" ref="P19:P20" si="2">+M19-O19</f>
        <v>404381.83999999997</v>
      </c>
    </row>
    <row r="20" spans="1:16" x14ac:dyDescent="0.3">
      <c r="B20" s="28" t="s">
        <v>148</v>
      </c>
      <c r="C20" s="29" t="s">
        <v>1384</v>
      </c>
      <c r="I20" s="26" t="s">
        <v>154</v>
      </c>
      <c r="J20" s="9">
        <f>SUMIF($I$29:$I$36,I20,$J$29:$J$36)</f>
        <v>860995.21999999974</v>
      </c>
      <c r="L20" s="26" t="s">
        <v>154</v>
      </c>
      <c r="M20" s="9">
        <f t="shared" si="0"/>
        <v>857181.91999999981</v>
      </c>
      <c r="O20" s="8">
        <f>+[2]Prospective!M20</f>
        <v>806184.11999999988</v>
      </c>
      <c r="P20" s="8">
        <f t="shared" si="2"/>
        <v>50997.79999999993</v>
      </c>
    </row>
    <row r="21" spans="1:16" x14ac:dyDescent="0.3">
      <c r="B21" s="28" t="s">
        <v>156</v>
      </c>
      <c r="C21" s="29" t="s">
        <v>157</v>
      </c>
      <c r="I21" s="26" t="s">
        <v>1385</v>
      </c>
      <c r="J21" s="9">
        <f>SUMIF($I$29:$I$36,I21,$J$29:$J$36)</f>
        <v>932959.33000000019</v>
      </c>
      <c r="L21" s="26" t="s">
        <v>1385</v>
      </c>
      <c r="M21" s="9">
        <f t="shared" si="0"/>
        <v>141262.66999999998</v>
      </c>
    </row>
    <row r="22" spans="1:16" ht="15" thickBot="1" x14ac:dyDescent="0.35">
      <c r="J22" s="62">
        <f>SUM(J16:J21)</f>
        <v>46105200.910000004</v>
      </c>
      <c r="M22" s="62">
        <f>SUM(M16:M21)</f>
        <v>37140340.860000007</v>
      </c>
    </row>
    <row r="23" spans="1:16" ht="15.6" thickTop="1" thickBot="1" x14ac:dyDescent="0.35">
      <c r="B23" s="71" t="s">
        <v>153</v>
      </c>
      <c r="C23" s="71" t="s">
        <v>160</v>
      </c>
      <c r="D23" s="71" t="s">
        <v>1386</v>
      </c>
      <c r="E23" s="56">
        <v>43907571.080000013</v>
      </c>
      <c r="F23" s="58" t="s">
        <v>162</v>
      </c>
      <c r="J23" s="65">
        <f>J22-E23</f>
        <v>2197629.8299999908</v>
      </c>
    </row>
    <row r="24" spans="1:16" ht="15.6" thickTop="1" thickBot="1" x14ac:dyDescent="0.35">
      <c r="E24" s="69">
        <f>SUM(E28:E1188)</f>
        <v>43907571.079999991</v>
      </c>
      <c r="F24" s="58" t="s">
        <v>163</v>
      </c>
    </row>
    <row r="25" spans="1:16" ht="15.6" thickTop="1" thickBot="1" x14ac:dyDescent="0.35">
      <c r="E25" s="65">
        <f>E23-E24</f>
        <v>0</v>
      </c>
      <c r="F25" s="58" t="s">
        <v>165</v>
      </c>
    </row>
    <row r="26" spans="1:16" ht="15.6" thickTop="1" thickBot="1" x14ac:dyDescent="0.35">
      <c r="I26" s="32" t="s">
        <v>1387</v>
      </c>
      <c r="J26" t="s">
        <v>1388</v>
      </c>
      <c r="L26" s="32" t="s">
        <v>1387</v>
      </c>
      <c r="M26" t="s">
        <v>1389</v>
      </c>
    </row>
    <row r="27" spans="1:16" ht="15" thickBot="1" x14ac:dyDescent="0.35">
      <c r="B27" s="24" t="s">
        <v>152</v>
      </c>
      <c r="C27" s="59" t="s">
        <v>166</v>
      </c>
      <c r="D27" s="25" t="s">
        <v>167</v>
      </c>
      <c r="E27" s="15" t="s">
        <v>168</v>
      </c>
      <c r="F27" s="82" t="s">
        <v>175</v>
      </c>
      <c r="G27" s="30" t="s">
        <v>1387</v>
      </c>
    </row>
    <row r="28" spans="1:16" s="14" customFormat="1" ht="15" thickBot="1" x14ac:dyDescent="0.35">
      <c r="A28" s="13"/>
      <c r="B28" s="57" t="s">
        <v>1390</v>
      </c>
      <c r="C28" s="57" t="s">
        <v>1391</v>
      </c>
      <c r="D28" s="57" t="s">
        <v>190</v>
      </c>
      <c r="E28" s="56">
        <v>5826</v>
      </c>
      <c r="F28" s="14" t="str">
        <f>IFERROR(IF(MID($C28,5,4)="-320","Exclude",IF(AND($B28="Intangible",SEARCH("Lbr",$D28)&gt;0),"Intangible Labor",INDEX(Reference!$M:$N,MATCH($D28,Reference!$M:$M,0),2))),INDEX(Reference!$M:$N,MATCH($D28,Reference!$M:$M,0),2))</f>
        <v>Nonlabor</v>
      </c>
      <c r="G28" s="14" t="str">
        <f>IFERROR(INDEX(Reference!$B:$C,MATCH(LEFT($C28,4),Reference!$B:$B,0),2),"")</f>
        <v/>
      </c>
      <c r="I28" s="32" t="s">
        <v>93</v>
      </c>
      <c r="J28" t="s">
        <v>176</v>
      </c>
      <c r="L28" s="32" t="s">
        <v>93</v>
      </c>
      <c r="M28" t="s">
        <v>176</v>
      </c>
    </row>
    <row r="29" spans="1:16" s="14" customFormat="1" ht="15" thickBot="1" x14ac:dyDescent="0.35">
      <c r="A29" s="13"/>
      <c r="B29" s="57" t="s">
        <v>1392</v>
      </c>
      <c r="C29" s="57" t="s">
        <v>1393</v>
      </c>
      <c r="D29" s="57" t="s">
        <v>199</v>
      </c>
      <c r="E29" s="56">
        <v>-875</v>
      </c>
      <c r="F29" s="14" t="str">
        <f>IFERROR(IF(MID($C29,5,4)="-320","Exclude",IF(AND($B29="Intangible",SEARCH("Lbr",$D29)&gt;0),"Intangible Labor",INDEX(Reference!$M:$N,MATCH($D29,Reference!$M:$M,0),2))),INDEX(Reference!$M:$N,MATCH($D29,Reference!$M:$M,0),2))</f>
        <v>Nonlabor</v>
      </c>
      <c r="G29" s="14" t="str">
        <f>IFERROR(INDEX(Reference!$B:$C,MATCH(LEFT($C29,4),Reference!$B:$B,0),2),"")</f>
        <v>DBU/Generation Interconnect</v>
      </c>
      <c r="I29" s="26" t="s">
        <v>133</v>
      </c>
      <c r="J29" s="60">
        <v>6524692.0700000003</v>
      </c>
      <c r="L29" s="26" t="s">
        <v>133</v>
      </c>
      <c r="M29" s="60">
        <v>2903039.2100000004</v>
      </c>
    </row>
    <row r="30" spans="1:16" s="14" customFormat="1" ht="15" thickBot="1" x14ac:dyDescent="0.35">
      <c r="A30" s="13"/>
      <c r="B30" s="57" t="s">
        <v>1392</v>
      </c>
      <c r="C30" s="57" t="s">
        <v>1393</v>
      </c>
      <c r="D30" s="57" t="s">
        <v>186</v>
      </c>
      <c r="E30" s="56">
        <v>388.88</v>
      </c>
      <c r="F30" s="14" t="str">
        <f>IFERROR(IF(MID($C30,5,4)="-320","Exclude",IF(AND($B30="Intangible",SEARCH("Lbr",$D30)&gt;0),"Intangible Labor",INDEX(Reference!$M:$N,MATCH($D30,Reference!$M:$M,0),2))),INDEX(Reference!$M:$N,MATCH($D30,Reference!$M:$M,0),2))</f>
        <v>Union Labor</v>
      </c>
      <c r="G30" s="14" t="str">
        <f>IFERROR(INDEX(Reference!$B:$C,MATCH(LEFT($C30,4),Reference!$B:$B,0),2),"")</f>
        <v>DBU/Generation Interconnect</v>
      </c>
      <c r="I30" s="26" t="s">
        <v>138</v>
      </c>
      <c r="J30" s="60">
        <v>2371829.6999999993</v>
      </c>
      <c r="L30" s="26" t="s">
        <v>138</v>
      </c>
      <c r="M30" s="60">
        <v>2370866.6099999994</v>
      </c>
    </row>
    <row r="31" spans="1:16" s="14" customFormat="1" ht="15" thickBot="1" x14ac:dyDescent="0.35">
      <c r="A31" s="13"/>
      <c r="B31" s="57" t="s">
        <v>1392</v>
      </c>
      <c r="C31" s="57" t="s">
        <v>1393</v>
      </c>
      <c r="D31" s="57" t="s">
        <v>231</v>
      </c>
      <c r="E31" s="56">
        <v>10</v>
      </c>
      <c r="F31" s="14" t="str">
        <f>IFERROR(IF(MID($C31,5,4)="-320","Exclude",IF(AND($B31="Intangible",SEARCH("Lbr",$D31)&gt;0),"Intangible Labor",INDEX(Reference!$M:$N,MATCH($D31,Reference!$M:$M,0),2))),INDEX(Reference!$M:$N,MATCH($D31,Reference!$M:$M,0),2))</f>
        <v>Nonlabor</v>
      </c>
      <c r="G31" s="14" t="str">
        <f>IFERROR(INDEX(Reference!$B:$C,MATCH(LEFT($C31,4),Reference!$B:$B,0),2),"")</f>
        <v>DBU/Generation Interconnect</v>
      </c>
      <c r="I31" s="26" t="s">
        <v>142</v>
      </c>
      <c r="J31" s="60">
        <v>34514993.710000008</v>
      </c>
      <c r="L31" s="26" t="s">
        <v>142</v>
      </c>
      <c r="M31" s="60">
        <v>29972908.890000001</v>
      </c>
    </row>
    <row r="32" spans="1:16" s="14" customFormat="1" ht="15" thickBot="1" x14ac:dyDescent="0.35">
      <c r="A32" s="13"/>
      <c r="B32" s="57" t="s">
        <v>1392</v>
      </c>
      <c r="C32" s="57" t="s">
        <v>1393</v>
      </c>
      <c r="D32" s="57" t="s">
        <v>191</v>
      </c>
      <c r="E32" s="56">
        <v>401.04</v>
      </c>
      <c r="F32" s="14" t="str">
        <f>IFERROR(IF(MID($C32,5,4)="-320","Exclude",IF(AND($B32="Intangible",SEARCH("Lbr",$D32)&gt;0),"Intangible Labor",INDEX(Reference!$M:$N,MATCH($D32,Reference!$M:$M,0),2))),INDEX(Reference!$M:$N,MATCH($D32,Reference!$M:$M,0),2))</f>
        <v>Union Labor</v>
      </c>
      <c r="G32" s="14" t="str">
        <f>IFERROR(INDEX(Reference!$B:$C,MATCH(LEFT($C32,4),Reference!$B:$B,0),2),"")</f>
        <v>DBU/Generation Interconnect</v>
      </c>
      <c r="I32" s="26" t="s">
        <v>146</v>
      </c>
      <c r="J32" s="211">
        <v>899730.87999999966</v>
      </c>
      <c r="L32" s="26" t="s">
        <v>146</v>
      </c>
      <c r="M32" s="211">
        <v>895081.55999999971</v>
      </c>
    </row>
    <row r="33" spans="1:13" s="14" customFormat="1" ht="15" thickBot="1" x14ac:dyDescent="0.35">
      <c r="A33" s="13"/>
      <c r="B33" s="57" t="s">
        <v>1392</v>
      </c>
      <c r="C33" s="57" t="s">
        <v>1394</v>
      </c>
      <c r="D33" s="57" t="s">
        <v>239</v>
      </c>
      <c r="E33" s="56">
        <v>4431.75</v>
      </c>
      <c r="F33" s="14" t="str">
        <f>IFERROR(IF(MID($C33,5,4)="-320","Exclude",IF(AND($B33="Intangible",SEARCH("Lbr",$D33)&gt;0),"Intangible Labor",INDEX(Reference!$M:$N,MATCH($D33,Reference!$M:$M,0),2))),INDEX(Reference!$M:$N,MATCH($D33,Reference!$M:$M,0),2))</f>
        <v>Inventory</v>
      </c>
      <c r="G33" s="14" t="str">
        <f>IFERROR(INDEX(Reference!$B:$C,MATCH(LEFT($C33,4),Reference!$B:$B,0),2),"")</f>
        <v/>
      </c>
      <c r="I33" s="26" t="s">
        <v>154</v>
      </c>
      <c r="J33" s="211">
        <v>860995.21999999974</v>
      </c>
      <c r="L33" s="26" t="s">
        <v>154</v>
      </c>
      <c r="M33" s="211">
        <v>857181.91999999981</v>
      </c>
    </row>
    <row r="34" spans="1:13" s="14" customFormat="1" ht="15" thickBot="1" x14ac:dyDescent="0.35">
      <c r="A34" s="13"/>
      <c r="B34" s="57" t="s">
        <v>1392</v>
      </c>
      <c r="C34" s="57" t="s">
        <v>1395</v>
      </c>
      <c r="D34" s="57" t="s">
        <v>190</v>
      </c>
      <c r="E34" s="56">
        <v>816.5</v>
      </c>
      <c r="F34" s="14" t="str">
        <f>IFERROR(IF(MID($C34,5,4)="-320","Exclude",IF(AND($B34="Intangible",SEARCH("Lbr",$D34)&gt;0),"Intangible Labor",INDEX(Reference!$M:$N,MATCH($D34,Reference!$M:$M,0),2))),INDEX(Reference!$M:$N,MATCH($D34,Reference!$M:$M,0),2))</f>
        <v>Nonlabor</v>
      </c>
      <c r="G34" s="14" t="str">
        <f>IFERROR(INDEX(Reference!$B:$C,MATCH(LEFT($C34,4),Reference!$B:$B,0),2),"")</f>
        <v/>
      </c>
      <c r="I34" s="26" t="s">
        <v>150</v>
      </c>
      <c r="J34" s="60">
        <v>-529597.49</v>
      </c>
      <c r="L34" s="26" t="s">
        <v>150</v>
      </c>
      <c r="M34" s="60">
        <v>-529597.49</v>
      </c>
    </row>
    <row r="35" spans="1:13" s="14" customFormat="1" ht="15" thickBot="1" x14ac:dyDescent="0.35">
      <c r="A35" s="13"/>
      <c r="B35" s="57" t="s">
        <v>1392</v>
      </c>
      <c r="C35" s="57" t="s">
        <v>1396</v>
      </c>
      <c r="D35" s="57" t="s">
        <v>185</v>
      </c>
      <c r="E35" s="56">
        <v>883.43</v>
      </c>
      <c r="F35" s="14" t="str">
        <f>IFERROR(IF(MID($C35,5,4)="-320","Exclude",IF(AND($B35="Intangible",SEARCH("Lbr",$D35)&gt;0),"Intangible Labor",INDEX(Reference!$M:$N,MATCH($D35,Reference!$M:$M,0),2))),INDEX(Reference!$M:$N,MATCH($D35,Reference!$M:$M,0),2))</f>
        <v>NonUnion Labor</v>
      </c>
      <c r="G35" s="14" t="str">
        <f>IFERROR(INDEX(Reference!$B:$C,MATCH(LEFT($C35,4),Reference!$B:$B,0),2),"")</f>
        <v/>
      </c>
      <c r="I35" s="26" t="s">
        <v>1385</v>
      </c>
      <c r="J35" s="60">
        <v>932959.33000000019</v>
      </c>
      <c r="L35" s="26" t="s">
        <v>1385</v>
      </c>
      <c r="M35" s="60">
        <v>141262.66999999998</v>
      </c>
    </row>
    <row r="36" spans="1:13" s="14" customFormat="1" ht="15" thickBot="1" x14ac:dyDescent="0.35">
      <c r="A36" s="13"/>
      <c r="B36" s="57" t="s">
        <v>1392</v>
      </c>
      <c r="C36" s="57" t="s">
        <v>1397</v>
      </c>
      <c r="D36" s="57" t="s">
        <v>190</v>
      </c>
      <c r="E36" s="56">
        <v>2352.5</v>
      </c>
      <c r="F36" s="14" t="str">
        <f>IFERROR(IF(MID($C36,5,4)="-320","Exclude",IF(AND($B36="Intangible",SEARCH("Lbr",$D36)&gt;0),"Intangible Labor",INDEX(Reference!$M:$N,MATCH($D36,Reference!$M:$M,0),2))),INDEX(Reference!$M:$N,MATCH($D36,Reference!$M:$M,0),2))</f>
        <v>Nonlabor</v>
      </c>
      <c r="G36" s="14" t="str">
        <f>IFERROR(INDEX(Reference!$B:$C,MATCH(LEFT($C36,4),Reference!$B:$B,0),2),"")</f>
        <v/>
      </c>
      <c r="I36" s="26" t="s">
        <v>114</v>
      </c>
      <c r="J36" s="60">
        <v>45575603.420000002</v>
      </c>
      <c r="L36" s="26" t="s">
        <v>114</v>
      </c>
      <c r="M36" s="60">
        <v>36610743.370000005</v>
      </c>
    </row>
    <row r="37" spans="1:13" s="14" customFormat="1" ht="15" thickBot="1" x14ac:dyDescent="0.35">
      <c r="A37" s="13"/>
      <c r="B37" s="57" t="s">
        <v>1392</v>
      </c>
      <c r="C37" s="57" t="s">
        <v>1398</v>
      </c>
      <c r="D37" s="57" t="s">
        <v>185</v>
      </c>
      <c r="E37" s="56">
        <v>96.32</v>
      </c>
      <c r="F37" s="14" t="str">
        <f>IFERROR(IF(MID($C37,5,4)="-320","Exclude",IF(AND($B37="Intangible",SEARCH("Lbr",$D37)&gt;0),"Intangible Labor",INDEX(Reference!$M:$N,MATCH($D37,Reference!$M:$M,0),2))),INDEX(Reference!$M:$N,MATCH($D37,Reference!$M:$M,0),2))</f>
        <v>NonUnion Labor</v>
      </c>
      <c r="G37" s="14" t="str">
        <f>IFERROR(INDEX(Reference!$B:$C,MATCH(LEFT($C37,4),Reference!$B:$B,0),2),"")</f>
        <v/>
      </c>
    </row>
    <row r="38" spans="1:13" s="14" customFormat="1" ht="15" thickBot="1" x14ac:dyDescent="0.35">
      <c r="A38" s="13"/>
      <c r="B38" s="57" t="s">
        <v>1392</v>
      </c>
      <c r="C38" s="57" t="s">
        <v>1399</v>
      </c>
      <c r="D38" s="57" t="s">
        <v>190</v>
      </c>
      <c r="E38" s="56">
        <v>15000</v>
      </c>
      <c r="F38" s="14" t="str">
        <f>IFERROR(IF(MID($C38,5,4)="-320","Exclude",IF(AND($B38="Intangible",SEARCH("Lbr",$D38)&gt;0),"Intangible Labor",INDEX(Reference!$M:$N,MATCH($D38,Reference!$M:$M,0),2))),INDEX(Reference!$M:$N,MATCH($D38,Reference!$M:$M,0),2))</f>
        <v>Nonlabor</v>
      </c>
      <c r="G38" s="14" t="str">
        <f>IFERROR(INDEX(Reference!$B:$C,MATCH(LEFT($C38,4),Reference!$B:$B,0),2),"")</f>
        <v/>
      </c>
    </row>
    <row r="39" spans="1:13" s="14" customFormat="1" ht="15" thickBot="1" x14ac:dyDescent="0.35">
      <c r="A39" s="13"/>
      <c r="B39" s="57" t="s">
        <v>1392</v>
      </c>
      <c r="C39" s="57" t="s">
        <v>1400</v>
      </c>
      <c r="D39" s="57" t="s">
        <v>190</v>
      </c>
      <c r="E39" s="56">
        <v>7670.88</v>
      </c>
      <c r="F39" s="14" t="str">
        <f>IFERROR(IF(MID($C39,5,4)="-320","Exclude",IF(AND($B39="Intangible",SEARCH("Lbr",$D39)&gt;0),"Intangible Labor",INDEX(Reference!$M:$N,MATCH($D39,Reference!$M:$M,0),2))),INDEX(Reference!$M:$N,MATCH($D39,Reference!$M:$M,0),2))</f>
        <v>Nonlabor</v>
      </c>
      <c r="G39" s="14" t="str">
        <f>IFERROR(INDEX(Reference!$B:$C,MATCH(LEFT($C39,4),Reference!$B:$B,0),2),"")</f>
        <v/>
      </c>
    </row>
    <row r="40" spans="1:13" s="14" customFormat="1" ht="15" thickBot="1" x14ac:dyDescent="0.35">
      <c r="A40" s="13"/>
      <c r="B40" s="57" t="s">
        <v>1392</v>
      </c>
      <c r="C40" s="57" t="s">
        <v>1401</v>
      </c>
      <c r="D40" s="57" t="s">
        <v>186</v>
      </c>
      <c r="E40" s="56">
        <v>154.68</v>
      </c>
      <c r="F40" s="14" t="str">
        <f>IFERROR(IF(MID($C40,5,4)="-320","Exclude",IF(AND($B40="Intangible",SEARCH("Lbr",$D40)&gt;0),"Intangible Labor",INDEX(Reference!$M:$N,MATCH($D40,Reference!$M:$M,0),2))),INDEX(Reference!$M:$N,MATCH($D40,Reference!$M:$M,0),2))</f>
        <v>Union Labor</v>
      </c>
      <c r="G40" s="14" t="str">
        <f>IFERROR(INDEX(Reference!$B:$C,MATCH(LEFT($C40,4),Reference!$B:$B,0),2),"")</f>
        <v/>
      </c>
      <c r="L40" s="32" t="s">
        <v>93</v>
      </c>
      <c r="M40" t="s">
        <v>176</v>
      </c>
    </row>
    <row r="41" spans="1:13" s="14" customFormat="1" ht="15" thickBot="1" x14ac:dyDescent="0.35">
      <c r="A41" s="13"/>
      <c r="B41" s="57" t="s">
        <v>1392</v>
      </c>
      <c r="C41" s="57" t="s">
        <v>1401</v>
      </c>
      <c r="D41" s="57" t="s">
        <v>303</v>
      </c>
      <c r="E41" s="56">
        <v>-90</v>
      </c>
      <c r="F41" s="14" t="str">
        <f>IFERROR(IF(MID($C41,5,4)="-320","Exclude",IF(AND($B41="Intangible",SEARCH("Lbr",$D41)&gt;0),"Intangible Labor",INDEX(Reference!$M:$N,MATCH($D41,Reference!$M:$M,0),2))),INDEX(Reference!$M:$N,MATCH($D41,Reference!$M:$M,0),2))</f>
        <v>Inventory</v>
      </c>
      <c r="G41" s="14" t="str">
        <f>IFERROR(INDEX(Reference!$B:$C,MATCH(LEFT($C41,4),Reference!$B:$B,0),2),"")</f>
        <v/>
      </c>
      <c r="L41" s="26" t="s">
        <v>1402</v>
      </c>
      <c r="M41" s="60">
        <v>12959717.100000003</v>
      </c>
    </row>
    <row r="42" spans="1:13" s="14" customFormat="1" ht="15" thickBot="1" x14ac:dyDescent="0.35">
      <c r="A42" s="13"/>
      <c r="B42" s="57" t="s">
        <v>1392</v>
      </c>
      <c r="C42" s="57" t="s">
        <v>1401</v>
      </c>
      <c r="D42" s="57" t="s">
        <v>208</v>
      </c>
      <c r="E42" s="56">
        <v>2816.48</v>
      </c>
      <c r="F42" s="14" t="str">
        <f>IFERROR(IF(MID($C42,5,4)="-320","Exclude",IF(AND($B42="Intangible",SEARCH("Lbr",$D42)&gt;0),"Intangible Labor",INDEX(Reference!$M:$N,MATCH($D42,Reference!$M:$M,0),2))),INDEX(Reference!$M:$N,MATCH($D42,Reference!$M:$M,0),2))</f>
        <v>Inventory</v>
      </c>
      <c r="G42" s="14" t="str">
        <f>IFERROR(INDEX(Reference!$B:$C,MATCH(LEFT($C42,4),Reference!$B:$B,0),2),"")</f>
        <v/>
      </c>
      <c r="L42" s="26" t="s">
        <v>1390</v>
      </c>
      <c r="M42" s="60">
        <v>5826</v>
      </c>
    </row>
    <row r="43" spans="1:13" s="14" customFormat="1" ht="15" thickBot="1" x14ac:dyDescent="0.35">
      <c r="A43" s="13"/>
      <c r="B43" s="57" t="s">
        <v>1392</v>
      </c>
      <c r="C43" s="57" t="s">
        <v>1401</v>
      </c>
      <c r="D43" s="57" t="s">
        <v>211</v>
      </c>
      <c r="E43" s="56">
        <v>-4424.63</v>
      </c>
      <c r="F43" s="14" t="str">
        <f>IFERROR(IF(MID($C43,5,4)="-320","Exclude",IF(AND($B43="Intangible",SEARCH("Lbr",$D43)&gt;0),"Intangible Labor",INDEX(Reference!$M:$N,MATCH($D43,Reference!$M:$M,0),2))),INDEX(Reference!$M:$N,MATCH($D43,Reference!$M:$M,0),2))</f>
        <v>Inventory</v>
      </c>
      <c r="G43" s="14" t="str">
        <f>IFERROR(INDEX(Reference!$B:$C,MATCH(LEFT($C43,4),Reference!$B:$B,0),2),"")</f>
        <v/>
      </c>
      <c r="L43" s="26" t="s">
        <v>1403</v>
      </c>
      <c r="M43" s="60">
        <v>12311583.99</v>
      </c>
    </row>
    <row r="44" spans="1:13" s="14" customFormat="1" ht="15" thickBot="1" x14ac:dyDescent="0.35">
      <c r="A44" s="13"/>
      <c r="B44" s="57" t="s">
        <v>1392</v>
      </c>
      <c r="C44" s="57" t="s">
        <v>1401</v>
      </c>
      <c r="D44" s="57" t="s">
        <v>191</v>
      </c>
      <c r="E44" s="56">
        <v>58.02</v>
      </c>
      <c r="F44" s="14" t="str">
        <f>IFERROR(IF(MID($C44,5,4)="-320","Exclude",IF(AND($B44="Intangible",SEARCH("Lbr",$D44)&gt;0),"Intangible Labor",INDEX(Reference!$M:$N,MATCH($D44,Reference!$M:$M,0),2))),INDEX(Reference!$M:$N,MATCH($D44,Reference!$M:$M,0),2))</f>
        <v>Union Labor</v>
      </c>
      <c r="G44" s="14" t="str">
        <f>IFERROR(INDEX(Reference!$B:$C,MATCH(LEFT($C44,4),Reference!$B:$B,0),2),"")</f>
        <v/>
      </c>
      <c r="L44" s="26" t="s">
        <v>1392</v>
      </c>
      <c r="M44" s="60">
        <v>20298476.330000002</v>
      </c>
    </row>
    <row r="45" spans="1:13" s="14" customFormat="1" ht="15" thickBot="1" x14ac:dyDescent="0.35">
      <c r="A45" s="13"/>
      <c r="B45" s="57" t="s">
        <v>1392</v>
      </c>
      <c r="C45" s="57" t="s">
        <v>1404</v>
      </c>
      <c r="D45" s="57" t="s">
        <v>199</v>
      </c>
      <c r="E45" s="56">
        <v>-1068000</v>
      </c>
      <c r="F45" s="14" t="str">
        <f>IFERROR(IF(MID($C45,5,4)="-320","Exclude",IF(AND($B45="Intangible",SEARCH("Lbr",$D45)&gt;0),"Intangible Labor",INDEX(Reference!$M:$N,MATCH($D45,Reference!$M:$M,0),2))),INDEX(Reference!$M:$N,MATCH($D45,Reference!$M:$M,0),2))</f>
        <v>Nonlabor</v>
      </c>
      <c r="G45" s="14" t="str">
        <f>IFERROR(INDEX(Reference!$B:$C,MATCH(LEFT($C45,4),Reference!$B:$B,0),2),"")</f>
        <v/>
      </c>
      <c r="L45" s="26" t="s">
        <v>114</v>
      </c>
      <c r="M45" s="60">
        <v>45575603.420000002</v>
      </c>
    </row>
    <row r="46" spans="1:13" s="14" customFormat="1" ht="15" thickBot="1" x14ac:dyDescent="0.35">
      <c r="A46" s="13"/>
      <c r="B46" s="57" t="s">
        <v>1392</v>
      </c>
      <c r="C46" s="57" t="s">
        <v>1404</v>
      </c>
      <c r="D46" s="57" t="s">
        <v>190</v>
      </c>
      <c r="E46" s="56">
        <v>1276520.3399999999</v>
      </c>
      <c r="F46" s="14" t="str">
        <f>IFERROR(IF(MID($C46,5,4)="-320","Exclude",IF(AND($B46="Intangible",SEARCH("Lbr",$D46)&gt;0),"Intangible Labor",INDEX(Reference!$M:$N,MATCH($D46,Reference!$M:$M,0),2))),INDEX(Reference!$M:$N,MATCH($D46,Reference!$M:$M,0),2))</f>
        <v>Nonlabor</v>
      </c>
      <c r="G46" s="14" t="str">
        <f>IFERROR(INDEX(Reference!$B:$C,MATCH(LEFT($C46,4),Reference!$B:$B,0),2),"")</f>
        <v/>
      </c>
    </row>
    <row r="47" spans="1:13" s="14" customFormat="1" ht="15" thickBot="1" x14ac:dyDescent="0.35">
      <c r="A47" s="13"/>
      <c r="B47" s="57" t="s">
        <v>1392</v>
      </c>
      <c r="C47" s="57" t="s">
        <v>1404</v>
      </c>
      <c r="D47" s="57" t="s">
        <v>186</v>
      </c>
      <c r="E47" s="56">
        <v>1044.53</v>
      </c>
      <c r="F47" s="14" t="str">
        <f>IFERROR(IF(MID($C47,5,4)="-320","Exclude",IF(AND($B47="Intangible",SEARCH("Lbr",$D47)&gt;0),"Intangible Labor",INDEX(Reference!$M:$N,MATCH($D47,Reference!$M:$M,0),2))),INDEX(Reference!$M:$N,MATCH($D47,Reference!$M:$M,0),2))</f>
        <v>Union Labor</v>
      </c>
      <c r="G47" s="14" t="str">
        <f>IFERROR(INDEX(Reference!$B:$C,MATCH(LEFT($C47,4),Reference!$B:$B,0),2),"")</f>
        <v/>
      </c>
    </row>
    <row r="48" spans="1:13" s="14" customFormat="1" ht="15" thickBot="1" x14ac:dyDescent="0.35">
      <c r="A48" s="13"/>
      <c r="B48" s="57" t="s">
        <v>1392</v>
      </c>
      <c r="C48" s="57" t="s">
        <v>1404</v>
      </c>
      <c r="D48" s="57" t="s">
        <v>231</v>
      </c>
      <c r="E48" s="56">
        <v>40</v>
      </c>
      <c r="F48" s="14" t="str">
        <f>IFERROR(IF(MID($C48,5,4)="-320","Exclude",IF(AND($B48="Intangible",SEARCH("Lbr",$D48)&gt;0),"Intangible Labor",INDEX(Reference!$M:$N,MATCH($D48,Reference!$M:$M,0),2))),INDEX(Reference!$M:$N,MATCH($D48,Reference!$M:$M,0),2))</f>
        <v>Nonlabor</v>
      </c>
      <c r="G48" s="14" t="str">
        <f>IFERROR(INDEX(Reference!$B:$C,MATCH(LEFT($C48,4),Reference!$B:$B,0),2),"")</f>
        <v/>
      </c>
    </row>
    <row r="49" spans="1:7" s="14" customFormat="1" ht="15" thickBot="1" x14ac:dyDescent="0.35">
      <c r="A49" s="13"/>
      <c r="B49" s="57" t="s">
        <v>1392</v>
      </c>
      <c r="C49" s="57" t="s">
        <v>1404</v>
      </c>
      <c r="D49" s="57" t="s">
        <v>191</v>
      </c>
      <c r="E49" s="56">
        <v>673.47</v>
      </c>
      <c r="F49" s="14" t="str">
        <f>IFERROR(IF(MID($C49,5,4)="-320","Exclude",IF(AND($B49="Intangible",SEARCH("Lbr",$D49)&gt;0),"Intangible Labor",INDEX(Reference!$M:$N,MATCH($D49,Reference!$M:$M,0),2))),INDEX(Reference!$M:$N,MATCH($D49,Reference!$M:$M,0),2))</f>
        <v>Union Labor</v>
      </c>
      <c r="G49" s="14" t="str">
        <f>IFERROR(INDEX(Reference!$B:$C,MATCH(LEFT($C49,4),Reference!$B:$B,0),2),"")</f>
        <v/>
      </c>
    </row>
    <row r="50" spans="1:7" s="14" customFormat="1" ht="15" thickBot="1" x14ac:dyDescent="0.35">
      <c r="A50" s="13"/>
      <c r="B50" s="57" t="s">
        <v>1392</v>
      </c>
      <c r="C50" s="57" t="s">
        <v>1405</v>
      </c>
      <c r="D50" s="57" t="s">
        <v>185</v>
      </c>
      <c r="E50" s="56">
        <v>4331.6000000000004</v>
      </c>
      <c r="F50" s="14" t="str">
        <f>IFERROR(IF(MID($C50,5,4)="-320","Exclude",IF(AND($B50="Intangible",SEARCH("Lbr",$D50)&gt;0),"Intangible Labor",INDEX(Reference!$M:$N,MATCH($D50,Reference!$M:$M,0),2))),INDEX(Reference!$M:$N,MATCH($D50,Reference!$M:$M,0),2))</f>
        <v>NonUnion Labor</v>
      </c>
      <c r="G50" s="14" t="str">
        <f>IFERROR(INDEX(Reference!$B:$C,MATCH(LEFT($C50,4),Reference!$B:$B,0),2),"")</f>
        <v>MEPCo</v>
      </c>
    </row>
    <row r="51" spans="1:7" s="14" customFormat="1" ht="15" thickBot="1" x14ac:dyDescent="0.35">
      <c r="A51" s="13"/>
      <c r="B51" s="57" t="s">
        <v>1392</v>
      </c>
      <c r="C51" s="57" t="s">
        <v>1405</v>
      </c>
      <c r="D51" s="57" t="s">
        <v>188</v>
      </c>
      <c r="E51" s="56">
        <v>317.72000000000003</v>
      </c>
      <c r="F51" s="14" t="str">
        <f>IFERROR(IF(MID($C51,5,4)="-320","Exclude",IF(AND($B51="Intangible",SEARCH("Lbr",$D51)&gt;0),"Intangible Labor",INDEX(Reference!$M:$N,MATCH($D51,Reference!$M:$M,0),2))),INDEX(Reference!$M:$N,MATCH($D51,Reference!$M:$M,0),2))</f>
        <v>NonUnion Labor</v>
      </c>
      <c r="G51" s="14" t="str">
        <f>IFERROR(INDEX(Reference!$B:$C,MATCH(LEFT($C51,4),Reference!$B:$B,0),2),"")</f>
        <v>MEPCo</v>
      </c>
    </row>
    <row r="52" spans="1:7" s="14" customFormat="1" ht="15" thickBot="1" x14ac:dyDescent="0.35">
      <c r="A52" s="13"/>
      <c r="B52" s="57" t="s">
        <v>1392</v>
      </c>
      <c r="C52" s="57" t="s">
        <v>1406</v>
      </c>
      <c r="D52" s="57" t="s">
        <v>182</v>
      </c>
      <c r="E52" s="56">
        <v>36.61</v>
      </c>
      <c r="F52" s="14" t="str">
        <f>IFERROR(IF(MID($C52,5,4)="-320","Exclude",IF(AND($B52="Intangible",SEARCH("Lbr",$D52)&gt;0),"Intangible Labor",INDEX(Reference!$M:$N,MATCH($D52,Reference!$M:$M,0),2))),INDEX(Reference!$M:$N,MATCH($D52,Reference!$M:$M,0),2))</f>
        <v>Nonlabor</v>
      </c>
      <c r="G52" s="14" t="str">
        <f>IFERROR(INDEX(Reference!$B:$C,MATCH(LEFT($C52,4),Reference!$B:$B,0),2),"")</f>
        <v>MEPCo</v>
      </c>
    </row>
    <row r="53" spans="1:7" s="14" customFormat="1" ht="15" thickBot="1" x14ac:dyDescent="0.35">
      <c r="A53" s="13"/>
      <c r="B53" s="57" t="s">
        <v>1392</v>
      </c>
      <c r="C53" s="57" t="s">
        <v>1407</v>
      </c>
      <c r="D53" s="57" t="s">
        <v>182</v>
      </c>
      <c r="E53" s="56">
        <v>1848.45</v>
      </c>
      <c r="F53" s="14" t="str">
        <f>IFERROR(IF(MID($C53,5,4)="-320","Exclude",IF(AND($B53="Intangible",SEARCH("Lbr",$D53)&gt;0),"Intangible Labor",INDEX(Reference!$M:$N,MATCH($D53,Reference!$M:$M,0),2))),INDEX(Reference!$M:$N,MATCH($D53,Reference!$M:$M,0),2))</f>
        <v>Nonlabor</v>
      </c>
      <c r="G53" s="14" t="str">
        <f>IFERROR(INDEX(Reference!$B:$C,MATCH(LEFT($C53,4),Reference!$B:$B,0),2),"")</f>
        <v>MEPCo</v>
      </c>
    </row>
    <row r="54" spans="1:7" s="14" customFormat="1" ht="15" thickBot="1" x14ac:dyDescent="0.35">
      <c r="A54" s="13"/>
      <c r="B54" s="57" t="s">
        <v>1392</v>
      </c>
      <c r="C54" s="57" t="s">
        <v>1408</v>
      </c>
      <c r="D54" s="57" t="s">
        <v>186</v>
      </c>
      <c r="E54" s="56">
        <v>2934.69</v>
      </c>
      <c r="F54" s="14" t="str">
        <f>IFERROR(IF(MID($C54,5,4)="-320","Exclude",IF(AND($B54="Intangible",SEARCH("Lbr",$D54)&gt;0),"Intangible Labor",INDEX(Reference!$M:$N,MATCH($D54,Reference!$M:$M,0),2))),INDEX(Reference!$M:$N,MATCH($D54,Reference!$M:$M,0),2))</f>
        <v>Union Labor</v>
      </c>
      <c r="G54" s="14" t="str">
        <f>IFERROR(INDEX(Reference!$B:$C,MATCH(LEFT($C54,4),Reference!$B:$B,0),2),"")</f>
        <v>MEPCo</v>
      </c>
    </row>
    <row r="55" spans="1:7" s="14" customFormat="1" ht="15" thickBot="1" x14ac:dyDescent="0.35">
      <c r="A55" s="13"/>
      <c r="B55" s="57" t="s">
        <v>1392</v>
      </c>
      <c r="C55" s="57" t="s">
        <v>1408</v>
      </c>
      <c r="D55" s="57" t="s">
        <v>231</v>
      </c>
      <c r="E55" s="56">
        <v>10</v>
      </c>
      <c r="F55" s="14" t="str">
        <f>IFERROR(IF(MID($C55,5,4)="-320","Exclude",IF(AND($B55="Intangible",SEARCH("Lbr",$D55)&gt;0),"Intangible Labor",INDEX(Reference!$M:$N,MATCH($D55,Reference!$M:$M,0),2))),INDEX(Reference!$M:$N,MATCH($D55,Reference!$M:$M,0),2))</f>
        <v>Nonlabor</v>
      </c>
      <c r="G55" s="14" t="str">
        <f>IFERROR(INDEX(Reference!$B:$C,MATCH(LEFT($C55,4),Reference!$B:$B,0),2),"")</f>
        <v>MEPCo</v>
      </c>
    </row>
    <row r="56" spans="1:7" s="14" customFormat="1" ht="15" thickBot="1" x14ac:dyDescent="0.35">
      <c r="A56" s="13"/>
      <c r="B56" s="57" t="s">
        <v>1392</v>
      </c>
      <c r="C56" s="57" t="s">
        <v>1408</v>
      </c>
      <c r="D56" s="57" t="s">
        <v>191</v>
      </c>
      <c r="E56" s="56">
        <v>878.61</v>
      </c>
      <c r="F56" s="14" t="str">
        <f>IFERROR(IF(MID($C56,5,4)="-320","Exclude",IF(AND($B56="Intangible",SEARCH("Lbr",$D56)&gt;0),"Intangible Labor",INDEX(Reference!$M:$N,MATCH($D56,Reference!$M:$M,0),2))),INDEX(Reference!$M:$N,MATCH($D56,Reference!$M:$M,0),2))</f>
        <v>Union Labor</v>
      </c>
      <c r="G56" s="14" t="str">
        <f>IFERROR(INDEX(Reference!$B:$C,MATCH(LEFT($C56,4),Reference!$B:$B,0),2),"")</f>
        <v>MEPCo</v>
      </c>
    </row>
    <row r="57" spans="1:7" s="14" customFormat="1" ht="15" thickBot="1" x14ac:dyDescent="0.35">
      <c r="A57" s="13"/>
      <c r="B57" s="57" t="s">
        <v>1392</v>
      </c>
      <c r="C57" s="57" t="s">
        <v>1409</v>
      </c>
      <c r="D57" s="57" t="s">
        <v>185</v>
      </c>
      <c r="E57" s="56">
        <v>31.77</v>
      </c>
      <c r="F57" s="14" t="str">
        <f>IFERROR(IF(MID($C57,5,4)="-320","Exclude",IF(AND($B57="Intangible",SEARCH("Lbr",$D57)&gt;0),"Intangible Labor",INDEX(Reference!$M:$N,MATCH($D57,Reference!$M:$M,0),2))),INDEX(Reference!$M:$N,MATCH($D57,Reference!$M:$M,0),2))</f>
        <v>NonUnion Labor</v>
      </c>
      <c r="G57" s="14" t="str">
        <f>IFERROR(INDEX(Reference!$B:$C,MATCH(LEFT($C57,4),Reference!$B:$B,0),2),"")</f>
        <v/>
      </c>
    </row>
    <row r="58" spans="1:7" s="14" customFormat="1" ht="15" thickBot="1" x14ac:dyDescent="0.35">
      <c r="A58" s="13"/>
      <c r="B58" s="57" t="s">
        <v>1392</v>
      </c>
      <c r="C58" s="57" t="s">
        <v>1410</v>
      </c>
      <c r="D58" s="57" t="s">
        <v>190</v>
      </c>
      <c r="E58" s="56">
        <v>11196.15</v>
      </c>
      <c r="F58" s="14" t="str">
        <f>IFERROR(IF(MID($C58,5,4)="-320","Exclude",IF(AND($B58="Intangible",SEARCH("Lbr",$D58)&gt;0),"Intangible Labor",INDEX(Reference!$M:$N,MATCH($D58,Reference!$M:$M,0),2))),INDEX(Reference!$M:$N,MATCH($D58,Reference!$M:$M,0),2))</f>
        <v>Nonlabor</v>
      </c>
      <c r="G58" s="14" t="str">
        <f>IFERROR(INDEX(Reference!$B:$C,MATCH(LEFT($C58,4),Reference!$B:$B,0),2),"")</f>
        <v/>
      </c>
    </row>
    <row r="59" spans="1:7" s="14" customFormat="1" ht="15" thickBot="1" x14ac:dyDescent="0.35">
      <c r="A59" s="13"/>
      <c r="B59" s="57" t="s">
        <v>1392</v>
      </c>
      <c r="C59" s="57" t="s">
        <v>1410</v>
      </c>
      <c r="D59" s="57" t="s">
        <v>185</v>
      </c>
      <c r="E59" s="56">
        <v>831.95</v>
      </c>
      <c r="F59" s="14" t="str">
        <f>IFERROR(IF(MID($C59,5,4)="-320","Exclude",IF(AND($B59="Intangible",SEARCH("Lbr",$D59)&gt;0),"Intangible Labor",INDEX(Reference!$M:$N,MATCH($D59,Reference!$M:$M,0),2))),INDEX(Reference!$M:$N,MATCH($D59,Reference!$M:$M,0),2))</f>
        <v>NonUnion Labor</v>
      </c>
      <c r="G59" s="14" t="str">
        <f>IFERROR(INDEX(Reference!$B:$C,MATCH(LEFT($C59,4),Reference!$B:$B,0),2),"")</f>
        <v/>
      </c>
    </row>
    <row r="60" spans="1:7" s="14" customFormat="1" ht="15" thickBot="1" x14ac:dyDescent="0.35">
      <c r="A60" s="13"/>
      <c r="B60" s="57" t="s">
        <v>1392</v>
      </c>
      <c r="C60" s="57" t="s">
        <v>1411</v>
      </c>
      <c r="D60" s="57" t="s">
        <v>185</v>
      </c>
      <c r="E60" s="56">
        <v>9185.06</v>
      </c>
      <c r="F60" s="14" t="str">
        <f>IFERROR(IF(MID($C60,5,4)="-320","Exclude",IF(AND($B60="Intangible",SEARCH("Lbr",$D60)&gt;0),"Intangible Labor",INDEX(Reference!$M:$N,MATCH($D60,Reference!$M:$M,0),2))),INDEX(Reference!$M:$N,MATCH($D60,Reference!$M:$M,0),2))</f>
        <v>NonUnion Labor</v>
      </c>
      <c r="G60" s="14" t="str">
        <f>IFERROR(INDEX(Reference!$B:$C,MATCH(LEFT($C60,4),Reference!$B:$B,0),2),"")</f>
        <v/>
      </c>
    </row>
    <row r="61" spans="1:7" s="14" customFormat="1" ht="15" thickBot="1" x14ac:dyDescent="0.35">
      <c r="A61" s="13"/>
      <c r="B61" s="57" t="s">
        <v>1392</v>
      </c>
      <c r="C61" s="57" t="s">
        <v>1412</v>
      </c>
      <c r="D61" s="57" t="s">
        <v>252</v>
      </c>
      <c r="E61" s="56">
        <v>5200</v>
      </c>
      <c r="F61" s="14" t="str">
        <f>IFERROR(IF(MID($C61,5,4)="-320","Exclude",IF(AND($B61="Intangible",SEARCH("Lbr",$D61)&gt;0),"Intangible Labor",INDEX(Reference!$M:$N,MATCH($D61,Reference!$M:$M,0),2))),INDEX(Reference!$M:$N,MATCH($D61,Reference!$M:$M,0),2))</f>
        <v>Nonlabor</v>
      </c>
      <c r="G61" s="14" t="str">
        <f>IFERROR(INDEX(Reference!$B:$C,MATCH(LEFT($C61,4),Reference!$B:$B,0),2),"")</f>
        <v/>
      </c>
    </row>
    <row r="62" spans="1:7" s="14" customFormat="1" ht="15" thickBot="1" x14ac:dyDescent="0.35">
      <c r="A62" s="13"/>
      <c r="B62" s="57" t="s">
        <v>1392</v>
      </c>
      <c r="C62" s="57" t="s">
        <v>1413</v>
      </c>
      <c r="D62" s="57" t="s">
        <v>190</v>
      </c>
      <c r="E62" s="56">
        <v>4875</v>
      </c>
      <c r="F62" s="14" t="str">
        <f>IFERROR(IF(MID($C62,5,4)="-320","Exclude",IF(AND($B62="Intangible",SEARCH("Lbr",$D62)&gt;0),"Intangible Labor",INDEX(Reference!$M:$N,MATCH($D62,Reference!$M:$M,0),2))),INDEX(Reference!$M:$N,MATCH($D62,Reference!$M:$M,0),2))</f>
        <v>Nonlabor</v>
      </c>
      <c r="G62" s="14" t="str">
        <f>IFERROR(INDEX(Reference!$B:$C,MATCH(LEFT($C62,4),Reference!$B:$B,0),2),"")</f>
        <v/>
      </c>
    </row>
    <row r="63" spans="1:7" s="14" customFormat="1" ht="15" thickBot="1" x14ac:dyDescent="0.35">
      <c r="A63" s="13"/>
      <c r="B63" s="57" t="s">
        <v>1392</v>
      </c>
      <c r="C63" s="57" t="s">
        <v>1413</v>
      </c>
      <c r="D63" s="57" t="s">
        <v>185</v>
      </c>
      <c r="E63" s="56">
        <v>1956.1599999999996</v>
      </c>
      <c r="F63" s="14" t="str">
        <f>IFERROR(IF(MID($C63,5,4)="-320","Exclude",IF(AND($B63="Intangible",SEARCH("Lbr",$D63)&gt;0),"Intangible Labor",INDEX(Reference!$M:$N,MATCH($D63,Reference!$M:$M,0),2))),INDEX(Reference!$M:$N,MATCH($D63,Reference!$M:$M,0),2))</f>
        <v>NonUnion Labor</v>
      </c>
      <c r="G63" s="14" t="str">
        <f>IFERROR(INDEX(Reference!$B:$C,MATCH(LEFT($C63,4),Reference!$B:$B,0),2),"")</f>
        <v/>
      </c>
    </row>
    <row r="64" spans="1:7" s="14" customFormat="1" ht="15" thickBot="1" x14ac:dyDescent="0.35">
      <c r="A64" s="13"/>
      <c r="B64" s="57" t="s">
        <v>1392</v>
      </c>
      <c r="C64" s="57" t="s">
        <v>1413</v>
      </c>
      <c r="D64" s="57" t="s">
        <v>202</v>
      </c>
      <c r="E64" s="56">
        <v>590.78</v>
      </c>
      <c r="F64" s="14" t="str">
        <f>IFERROR(IF(MID($C64,5,4)="-320","Exclude",IF(AND($B64="Intangible",SEARCH("Lbr",$D64)&gt;0),"Intangible Labor",INDEX(Reference!$M:$N,MATCH($D64,Reference!$M:$M,0),2))),INDEX(Reference!$M:$N,MATCH($D64,Reference!$M:$M,0),2))</f>
        <v>Nonlabor</v>
      </c>
      <c r="G64" s="14" t="str">
        <f>IFERROR(INDEX(Reference!$B:$C,MATCH(LEFT($C64,4),Reference!$B:$B,0),2),"")</f>
        <v/>
      </c>
    </row>
    <row r="65" spans="1:7" s="14" customFormat="1" ht="15" thickBot="1" x14ac:dyDescent="0.35">
      <c r="A65" s="13"/>
      <c r="B65" s="57" t="s">
        <v>1392</v>
      </c>
      <c r="C65" s="57" t="s">
        <v>1413</v>
      </c>
      <c r="D65" s="57" t="s">
        <v>206</v>
      </c>
      <c r="E65" s="56">
        <v>32.47</v>
      </c>
      <c r="F65" s="14" t="str">
        <f>IFERROR(IF(MID($C65,5,4)="-320","Exclude",IF(AND($B65="Intangible",SEARCH("Lbr",$D65)&gt;0),"Intangible Labor",INDEX(Reference!$M:$N,MATCH($D65,Reference!$M:$M,0),2))),INDEX(Reference!$M:$N,MATCH($D65,Reference!$M:$M,0),2))</f>
        <v>Nonlabor</v>
      </c>
      <c r="G65" s="14" t="str">
        <f>IFERROR(INDEX(Reference!$B:$C,MATCH(LEFT($C65,4),Reference!$B:$B,0),2),"")</f>
        <v/>
      </c>
    </row>
    <row r="66" spans="1:7" s="14" customFormat="1" ht="15" thickBot="1" x14ac:dyDescent="0.35">
      <c r="A66" s="13"/>
      <c r="B66" s="57" t="s">
        <v>1392</v>
      </c>
      <c r="C66" s="57" t="s">
        <v>1413</v>
      </c>
      <c r="D66" s="57" t="s">
        <v>233</v>
      </c>
      <c r="E66" s="56">
        <v>2000</v>
      </c>
      <c r="F66" s="14" t="str">
        <f>IFERROR(IF(MID($C66,5,4)="-320","Exclude",IF(AND($B66="Intangible",SEARCH("Lbr",$D66)&gt;0),"Intangible Labor",INDEX(Reference!$M:$N,MATCH($D66,Reference!$M:$M,0),2))),INDEX(Reference!$M:$N,MATCH($D66,Reference!$M:$M,0),2))</f>
        <v>Nonlabor</v>
      </c>
      <c r="G66" s="14" t="str">
        <f>IFERROR(INDEX(Reference!$B:$C,MATCH(LEFT($C66,4),Reference!$B:$B,0),2),"")</f>
        <v/>
      </c>
    </row>
    <row r="67" spans="1:7" s="14" customFormat="1" ht="15" thickBot="1" x14ac:dyDescent="0.35">
      <c r="A67" s="13"/>
      <c r="B67" s="57" t="s">
        <v>1392</v>
      </c>
      <c r="C67" s="57" t="s">
        <v>1414</v>
      </c>
      <c r="D67" s="57" t="s">
        <v>190</v>
      </c>
      <c r="E67" s="56">
        <v>345503.47</v>
      </c>
      <c r="F67" s="14" t="str">
        <f>IFERROR(IF(MID($C67,5,4)="-320","Exclude",IF(AND($B67="Intangible",SEARCH("Lbr",$D67)&gt;0),"Intangible Labor",INDEX(Reference!$M:$N,MATCH($D67,Reference!$M:$M,0),2))),INDEX(Reference!$M:$N,MATCH($D67,Reference!$M:$M,0),2))</f>
        <v>Nonlabor</v>
      </c>
      <c r="G67" s="14" t="str">
        <f>IFERROR(INDEX(Reference!$B:$C,MATCH(LEFT($C67,4),Reference!$B:$B,0),2),"")</f>
        <v/>
      </c>
    </row>
    <row r="68" spans="1:7" s="14" customFormat="1" ht="15" thickBot="1" x14ac:dyDescent="0.35">
      <c r="A68" s="13"/>
      <c r="B68" s="57" t="s">
        <v>1392</v>
      </c>
      <c r="C68" s="57" t="s">
        <v>1414</v>
      </c>
      <c r="D68" s="57" t="s">
        <v>233</v>
      </c>
      <c r="E68" s="56">
        <v>36000</v>
      </c>
      <c r="F68" s="14" t="str">
        <f>IFERROR(IF(MID($C68,5,4)="-320","Exclude",IF(AND($B68="Intangible",SEARCH("Lbr",$D68)&gt;0),"Intangible Labor",INDEX(Reference!$M:$N,MATCH($D68,Reference!$M:$M,0),2))),INDEX(Reference!$M:$N,MATCH($D68,Reference!$M:$M,0),2))</f>
        <v>Nonlabor</v>
      </c>
      <c r="G68" s="14" t="str">
        <f>IFERROR(INDEX(Reference!$B:$C,MATCH(LEFT($C68,4),Reference!$B:$B,0),2),"")</f>
        <v/>
      </c>
    </row>
    <row r="69" spans="1:7" s="14" customFormat="1" ht="15" thickBot="1" x14ac:dyDescent="0.35">
      <c r="A69" s="13"/>
      <c r="B69" s="57" t="s">
        <v>1392</v>
      </c>
      <c r="C69" s="57" t="s">
        <v>1415</v>
      </c>
      <c r="D69" s="57" t="s">
        <v>190</v>
      </c>
      <c r="E69" s="56">
        <v>4546.99</v>
      </c>
      <c r="F69" s="14" t="str">
        <f>IFERROR(IF(MID($C69,5,4)="-320","Exclude",IF(AND($B69="Intangible",SEARCH("Lbr",$D69)&gt;0),"Intangible Labor",INDEX(Reference!$M:$N,MATCH($D69,Reference!$M:$M,0),2))),INDEX(Reference!$M:$N,MATCH($D69,Reference!$M:$M,0),2))</f>
        <v>Nonlabor</v>
      </c>
      <c r="G69" s="14" t="str">
        <f>IFERROR(INDEX(Reference!$B:$C,MATCH(LEFT($C69,4),Reference!$B:$B,0),2),"")</f>
        <v/>
      </c>
    </row>
    <row r="70" spans="1:7" s="14" customFormat="1" ht="15" thickBot="1" x14ac:dyDescent="0.35">
      <c r="A70" s="13"/>
      <c r="B70" s="57" t="s">
        <v>1392</v>
      </c>
      <c r="C70" s="57" t="s">
        <v>1416</v>
      </c>
      <c r="D70" s="57" t="s">
        <v>190</v>
      </c>
      <c r="E70" s="56">
        <v>4077</v>
      </c>
      <c r="F70" s="14" t="str">
        <f>IFERROR(IF(MID($C70,5,4)="-320","Exclude",IF(AND($B70="Intangible",SEARCH("Lbr",$D70)&gt;0),"Intangible Labor",INDEX(Reference!$M:$N,MATCH($D70,Reference!$M:$M,0),2))),INDEX(Reference!$M:$N,MATCH($D70,Reference!$M:$M,0),2))</f>
        <v>Nonlabor</v>
      </c>
      <c r="G70" s="14" t="str">
        <f>IFERROR(INDEX(Reference!$B:$C,MATCH(LEFT($C70,4),Reference!$B:$B,0),2),"")</f>
        <v/>
      </c>
    </row>
    <row r="71" spans="1:7" s="14" customFormat="1" ht="15" thickBot="1" x14ac:dyDescent="0.35">
      <c r="A71" s="13"/>
      <c r="B71" s="57" t="s">
        <v>1392</v>
      </c>
      <c r="C71" s="57" t="s">
        <v>1416</v>
      </c>
      <c r="D71" s="57" t="s">
        <v>185</v>
      </c>
      <c r="E71" s="56">
        <v>60.58</v>
      </c>
      <c r="F71" s="14" t="str">
        <f>IFERROR(IF(MID($C71,5,4)="-320","Exclude",IF(AND($B71="Intangible",SEARCH("Lbr",$D71)&gt;0),"Intangible Labor",INDEX(Reference!$M:$N,MATCH($D71,Reference!$M:$M,0),2))),INDEX(Reference!$M:$N,MATCH($D71,Reference!$M:$M,0),2))</f>
        <v>NonUnion Labor</v>
      </c>
      <c r="G71" s="14" t="str">
        <f>IFERROR(INDEX(Reference!$B:$C,MATCH(LEFT($C71,4),Reference!$B:$B,0),2),"")</f>
        <v/>
      </c>
    </row>
    <row r="72" spans="1:7" s="14" customFormat="1" ht="15" thickBot="1" x14ac:dyDescent="0.35">
      <c r="A72" s="13"/>
      <c r="B72" s="57" t="s">
        <v>1392</v>
      </c>
      <c r="C72" s="57" t="s">
        <v>1416</v>
      </c>
      <c r="D72" s="57" t="s">
        <v>186</v>
      </c>
      <c r="E72" s="56">
        <v>1081.74</v>
      </c>
      <c r="F72" s="14" t="str">
        <f>IFERROR(IF(MID($C72,5,4)="-320","Exclude",IF(AND($B72="Intangible",SEARCH("Lbr",$D72)&gt;0),"Intangible Labor",INDEX(Reference!$M:$N,MATCH($D72,Reference!$M:$M,0),2))),INDEX(Reference!$M:$N,MATCH($D72,Reference!$M:$M,0),2))</f>
        <v>Union Labor</v>
      </c>
      <c r="G72" s="14" t="str">
        <f>IFERROR(INDEX(Reference!$B:$C,MATCH(LEFT($C72,4),Reference!$B:$B,0),2),"")</f>
        <v/>
      </c>
    </row>
    <row r="73" spans="1:7" s="14" customFormat="1" ht="15" thickBot="1" x14ac:dyDescent="0.35">
      <c r="A73" s="13"/>
      <c r="B73" s="57" t="s">
        <v>1392</v>
      </c>
      <c r="C73" s="57" t="s">
        <v>1416</v>
      </c>
      <c r="D73" s="57" t="s">
        <v>303</v>
      </c>
      <c r="E73" s="56">
        <v>17262.490000000002</v>
      </c>
      <c r="F73" s="14" t="str">
        <f>IFERROR(IF(MID($C73,5,4)="-320","Exclude",IF(AND($B73="Intangible",SEARCH("Lbr",$D73)&gt;0),"Intangible Labor",INDEX(Reference!$M:$N,MATCH($D73,Reference!$M:$M,0),2))),INDEX(Reference!$M:$N,MATCH($D73,Reference!$M:$M,0),2))</f>
        <v>Inventory</v>
      </c>
      <c r="G73" s="14" t="str">
        <f>IFERROR(INDEX(Reference!$B:$C,MATCH(LEFT($C73,4),Reference!$B:$B,0),2),"")</f>
        <v/>
      </c>
    </row>
    <row r="74" spans="1:7" s="14" customFormat="1" ht="15" thickBot="1" x14ac:dyDescent="0.35">
      <c r="A74" s="13"/>
      <c r="B74" s="57" t="s">
        <v>1392</v>
      </c>
      <c r="C74" s="57" t="s">
        <v>1416</v>
      </c>
      <c r="D74" s="57" t="s">
        <v>208</v>
      </c>
      <c r="E74" s="56">
        <v>267704.36</v>
      </c>
      <c r="F74" s="14" t="str">
        <f>IFERROR(IF(MID($C74,5,4)="-320","Exclude",IF(AND($B74="Intangible",SEARCH("Lbr",$D74)&gt;0),"Intangible Labor",INDEX(Reference!$M:$N,MATCH($D74,Reference!$M:$M,0),2))),INDEX(Reference!$M:$N,MATCH($D74,Reference!$M:$M,0),2))</f>
        <v>Inventory</v>
      </c>
      <c r="G74" s="14" t="str">
        <f>IFERROR(INDEX(Reference!$B:$C,MATCH(LEFT($C74,4),Reference!$B:$B,0),2),"")</f>
        <v/>
      </c>
    </row>
    <row r="75" spans="1:7" s="14" customFormat="1" ht="15" thickBot="1" x14ac:dyDescent="0.35">
      <c r="A75" s="13"/>
      <c r="B75" s="57" t="s">
        <v>1392</v>
      </c>
      <c r="C75" s="57" t="s">
        <v>1416</v>
      </c>
      <c r="D75" s="57" t="s">
        <v>211</v>
      </c>
      <c r="E75" s="56">
        <v>-51247.600000000006</v>
      </c>
      <c r="F75" s="14" t="str">
        <f>IFERROR(IF(MID($C75,5,4)="-320","Exclude",IF(AND($B75="Intangible",SEARCH("Lbr",$D75)&gt;0),"Intangible Labor",INDEX(Reference!$M:$N,MATCH($D75,Reference!$M:$M,0),2))),INDEX(Reference!$M:$N,MATCH($D75,Reference!$M:$M,0),2))</f>
        <v>Inventory</v>
      </c>
      <c r="G75" s="14" t="str">
        <f>IFERROR(INDEX(Reference!$B:$C,MATCH(LEFT($C75,4),Reference!$B:$B,0),2),"")</f>
        <v/>
      </c>
    </row>
    <row r="76" spans="1:7" s="14" customFormat="1" ht="15" thickBot="1" x14ac:dyDescent="0.35">
      <c r="A76" s="13"/>
      <c r="B76" s="57" t="s">
        <v>1392</v>
      </c>
      <c r="C76" s="57" t="s">
        <v>1417</v>
      </c>
      <c r="D76" s="57" t="s">
        <v>277</v>
      </c>
      <c r="E76" s="56">
        <v>1577.02</v>
      </c>
      <c r="F76" s="14" t="str">
        <f>IFERROR(IF(MID($C76,5,4)="-320","Exclude",IF(AND($B76="Intangible",SEARCH("Lbr",$D76)&gt;0),"Intangible Labor",INDEX(Reference!$M:$N,MATCH($D76,Reference!$M:$M,0),2))),INDEX(Reference!$M:$N,MATCH($D76,Reference!$M:$M,0),2))</f>
        <v>Nonlabor</v>
      </c>
      <c r="G76" s="14" t="str">
        <f>IFERROR(INDEX(Reference!$B:$C,MATCH(LEFT($C76,4),Reference!$B:$B,0),2),"")</f>
        <v/>
      </c>
    </row>
    <row r="77" spans="1:7" s="14" customFormat="1" ht="15" thickBot="1" x14ac:dyDescent="0.35">
      <c r="A77" s="13"/>
      <c r="B77" s="57" t="s">
        <v>1392</v>
      </c>
      <c r="C77" s="57" t="s">
        <v>1417</v>
      </c>
      <c r="D77" s="57" t="s">
        <v>190</v>
      </c>
      <c r="E77" s="56">
        <v>5239.58</v>
      </c>
      <c r="F77" s="14" t="str">
        <f>IFERROR(IF(MID($C77,5,4)="-320","Exclude",IF(AND($B77="Intangible",SEARCH("Lbr",$D77)&gt;0),"Intangible Labor",INDEX(Reference!$M:$N,MATCH($D77,Reference!$M:$M,0),2))),INDEX(Reference!$M:$N,MATCH($D77,Reference!$M:$M,0),2))</f>
        <v>Nonlabor</v>
      </c>
      <c r="G77" s="14" t="str">
        <f>IFERROR(INDEX(Reference!$B:$C,MATCH(LEFT($C77,4),Reference!$B:$B,0),2),"")</f>
        <v/>
      </c>
    </row>
    <row r="78" spans="1:7" s="14" customFormat="1" ht="15" thickBot="1" x14ac:dyDescent="0.35">
      <c r="A78" s="13"/>
      <c r="B78" s="57" t="s">
        <v>1392</v>
      </c>
      <c r="C78" s="57" t="s">
        <v>1417</v>
      </c>
      <c r="D78" s="57" t="s">
        <v>185</v>
      </c>
      <c r="E78" s="56">
        <v>8365.6</v>
      </c>
      <c r="F78" s="14" t="str">
        <f>IFERROR(IF(MID($C78,5,4)="-320","Exclude",IF(AND($B78="Intangible",SEARCH("Lbr",$D78)&gt;0),"Intangible Labor",INDEX(Reference!$M:$N,MATCH($D78,Reference!$M:$M,0),2))),INDEX(Reference!$M:$N,MATCH($D78,Reference!$M:$M,0),2))</f>
        <v>NonUnion Labor</v>
      </c>
      <c r="G78" s="14" t="str">
        <f>IFERROR(INDEX(Reference!$B:$C,MATCH(LEFT($C78,4),Reference!$B:$B,0),2),"")</f>
        <v/>
      </c>
    </row>
    <row r="79" spans="1:7" s="14" customFormat="1" ht="15" thickBot="1" x14ac:dyDescent="0.35">
      <c r="A79" s="13"/>
      <c r="B79" s="57" t="s">
        <v>1392</v>
      </c>
      <c r="C79" s="57" t="s">
        <v>1417</v>
      </c>
      <c r="D79" s="57" t="s">
        <v>186</v>
      </c>
      <c r="E79" s="56">
        <v>70170.87</v>
      </c>
      <c r="F79" s="14" t="str">
        <f>IFERROR(IF(MID($C79,5,4)="-320","Exclude",IF(AND($B79="Intangible",SEARCH("Lbr",$D79)&gt;0),"Intangible Labor",INDEX(Reference!$M:$N,MATCH($D79,Reference!$M:$M,0),2))),INDEX(Reference!$M:$N,MATCH($D79,Reference!$M:$M,0),2))</f>
        <v>Union Labor</v>
      </c>
      <c r="G79" s="14" t="str">
        <f>IFERROR(INDEX(Reference!$B:$C,MATCH(LEFT($C79,4),Reference!$B:$B,0),2),"")</f>
        <v/>
      </c>
    </row>
    <row r="80" spans="1:7" s="14" customFormat="1" ht="15" thickBot="1" x14ac:dyDescent="0.35">
      <c r="A80" s="13"/>
      <c r="B80" s="57" t="s">
        <v>1392</v>
      </c>
      <c r="C80" s="57" t="s">
        <v>1417</v>
      </c>
      <c r="D80" s="57" t="s">
        <v>197</v>
      </c>
      <c r="E80" s="56">
        <v>1667.43</v>
      </c>
      <c r="F80" s="14" t="str">
        <f>IFERROR(IF(MID($C80,5,4)="-320","Exclude",IF(AND($B80="Intangible",SEARCH("Lbr",$D80)&gt;0),"Intangible Labor",INDEX(Reference!$M:$N,MATCH($D80,Reference!$M:$M,0),2))),INDEX(Reference!$M:$N,MATCH($D80,Reference!$M:$M,0),2))</f>
        <v>Union Labor</v>
      </c>
      <c r="G80" s="14" t="str">
        <f>IFERROR(INDEX(Reference!$B:$C,MATCH(LEFT($C80,4),Reference!$B:$B,0),2),"")</f>
        <v/>
      </c>
    </row>
    <row r="81" spans="1:7" s="14" customFormat="1" ht="15" thickBot="1" x14ac:dyDescent="0.35">
      <c r="A81" s="13"/>
      <c r="B81" s="57" t="s">
        <v>1392</v>
      </c>
      <c r="C81" s="57" t="s">
        <v>1417</v>
      </c>
      <c r="D81" s="57" t="s">
        <v>206</v>
      </c>
      <c r="E81" s="56">
        <v>386.53999999999996</v>
      </c>
      <c r="F81" s="14" t="str">
        <f>IFERROR(IF(MID($C81,5,4)="-320","Exclude",IF(AND($B81="Intangible",SEARCH("Lbr",$D81)&gt;0),"Intangible Labor",INDEX(Reference!$M:$N,MATCH($D81,Reference!$M:$M,0),2))),INDEX(Reference!$M:$N,MATCH($D81,Reference!$M:$M,0),2))</f>
        <v>Nonlabor</v>
      </c>
      <c r="G81" s="14" t="str">
        <f>IFERROR(INDEX(Reference!$B:$C,MATCH(LEFT($C81,4),Reference!$B:$B,0),2),"")</f>
        <v/>
      </c>
    </row>
    <row r="82" spans="1:7" s="14" customFormat="1" ht="15" thickBot="1" x14ac:dyDescent="0.35">
      <c r="A82" s="13"/>
      <c r="B82" s="57" t="s">
        <v>1392</v>
      </c>
      <c r="C82" s="57" t="s">
        <v>1417</v>
      </c>
      <c r="D82" s="57" t="s">
        <v>231</v>
      </c>
      <c r="E82" s="56">
        <v>1770</v>
      </c>
      <c r="F82" s="14" t="str">
        <f>IFERROR(IF(MID($C82,5,4)="-320","Exclude",IF(AND($B82="Intangible",SEARCH("Lbr",$D82)&gt;0),"Intangible Labor",INDEX(Reference!$M:$N,MATCH($D82,Reference!$M:$M,0),2))),INDEX(Reference!$M:$N,MATCH($D82,Reference!$M:$M,0),2))</f>
        <v>Nonlabor</v>
      </c>
      <c r="G82" s="14" t="str">
        <f>IFERROR(INDEX(Reference!$B:$C,MATCH(LEFT($C82,4),Reference!$B:$B,0),2),"")</f>
        <v/>
      </c>
    </row>
    <row r="83" spans="1:7" s="14" customFormat="1" ht="15" thickBot="1" x14ac:dyDescent="0.35">
      <c r="A83" s="13"/>
      <c r="B83" s="57" t="s">
        <v>1392</v>
      </c>
      <c r="C83" s="57" t="s">
        <v>1417</v>
      </c>
      <c r="D83" s="57" t="s">
        <v>182</v>
      </c>
      <c r="E83" s="56">
        <v>1582.35</v>
      </c>
      <c r="F83" s="14" t="str">
        <f>IFERROR(IF(MID($C83,5,4)="-320","Exclude",IF(AND($B83="Intangible",SEARCH("Lbr",$D83)&gt;0),"Intangible Labor",INDEX(Reference!$M:$N,MATCH($D83,Reference!$M:$M,0),2))),INDEX(Reference!$M:$N,MATCH($D83,Reference!$M:$M,0),2))</f>
        <v>Nonlabor</v>
      </c>
      <c r="G83" s="14" t="str">
        <f>IFERROR(INDEX(Reference!$B:$C,MATCH(LEFT($C83,4),Reference!$B:$B,0),2),"")</f>
        <v/>
      </c>
    </row>
    <row r="84" spans="1:7" s="14" customFormat="1" ht="15" thickBot="1" x14ac:dyDescent="0.35">
      <c r="A84" s="13"/>
      <c r="B84" s="57" t="s">
        <v>1392</v>
      </c>
      <c r="C84" s="57" t="s">
        <v>1417</v>
      </c>
      <c r="D84" s="57" t="s">
        <v>191</v>
      </c>
      <c r="E84" s="56">
        <v>33711.83</v>
      </c>
      <c r="F84" s="14" t="str">
        <f>IFERROR(IF(MID($C84,5,4)="-320","Exclude",IF(AND($B84="Intangible",SEARCH("Lbr",$D84)&gt;0),"Intangible Labor",INDEX(Reference!$M:$N,MATCH($D84,Reference!$M:$M,0),2))),INDEX(Reference!$M:$N,MATCH($D84,Reference!$M:$M,0),2))</f>
        <v>Union Labor</v>
      </c>
      <c r="G84" s="14" t="str">
        <f>IFERROR(INDEX(Reference!$B:$C,MATCH(LEFT($C84,4),Reference!$B:$B,0),2),"")</f>
        <v/>
      </c>
    </row>
    <row r="85" spans="1:7" s="14" customFormat="1" ht="15" thickBot="1" x14ac:dyDescent="0.35">
      <c r="A85" s="13"/>
      <c r="B85" s="57" t="s">
        <v>1392</v>
      </c>
      <c r="C85" s="57" t="s">
        <v>1418</v>
      </c>
      <c r="D85" s="57" t="s">
        <v>186</v>
      </c>
      <c r="E85" s="56">
        <v>5291</v>
      </c>
      <c r="F85" s="14" t="str">
        <f>IFERROR(IF(MID($C85,5,4)="-320","Exclude",IF(AND($B85="Intangible",SEARCH("Lbr",$D85)&gt;0),"Intangible Labor",INDEX(Reference!$M:$N,MATCH($D85,Reference!$M:$M,0),2))),INDEX(Reference!$M:$N,MATCH($D85,Reference!$M:$M,0),2))</f>
        <v>Union Labor</v>
      </c>
      <c r="G85" s="14" t="str">
        <f>IFERROR(INDEX(Reference!$B:$C,MATCH(LEFT($C85,4),Reference!$B:$B,0),2),"")</f>
        <v/>
      </c>
    </row>
    <row r="86" spans="1:7" s="14" customFormat="1" ht="15" thickBot="1" x14ac:dyDescent="0.35">
      <c r="A86" s="13"/>
      <c r="B86" s="57" t="s">
        <v>1392</v>
      </c>
      <c r="C86" s="57" t="s">
        <v>1418</v>
      </c>
      <c r="D86" s="57" t="s">
        <v>191</v>
      </c>
      <c r="E86" s="56">
        <v>7468.71</v>
      </c>
      <c r="F86" s="14" t="str">
        <f>IFERROR(IF(MID($C86,5,4)="-320","Exclude",IF(AND($B86="Intangible",SEARCH("Lbr",$D86)&gt;0),"Intangible Labor",INDEX(Reference!$M:$N,MATCH($D86,Reference!$M:$M,0),2))),INDEX(Reference!$M:$N,MATCH($D86,Reference!$M:$M,0),2))</f>
        <v>Union Labor</v>
      </c>
      <c r="G86" s="14" t="str">
        <f>IFERROR(INDEX(Reference!$B:$C,MATCH(LEFT($C86,4),Reference!$B:$B,0),2),"")</f>
        <v/>
      </c>
    </row>
    <row r="87" spans="1:7" s="14" customFormat="1" ht="15" thickBot="1" x14ac:dyDescent="0.35">
      <c r="A87" s="13"/>
      <c r="B87" s="57" t="s">
        <v>1392</v>
      </c>
      <c r="C87" s="57" t="s">
        <v>1419</v>
      </c>
      <c r="D87" s="57" t="s">
        <v>186</v>
      </c>
      <c r="E87" s="56">
        <v>-3739.65</v>
      </c>
      <c r="F87" s="14" t="str">
        <f>IFERROR(IF(MID($C87,5,4)="-320","Exclude",IF(AND($B87="Intangible",SEARCH("Lbr",$D87)&gt;0),"Intangible Labor",INDEX(Reference!$M:$N,MATCH($D87,Reference!$M:$M,0),2))),INDEX(Reference!$M:$N,MATCH($D87,Reference!$M:$M,0),2))</f>
        <v>Union Labor</v>
      </c>
      <c r="G87" s="14" t="str">
        <f>IFERROR(INDEX(Reference!$B:$C,MATCH(LEFT($C87,4),Reference!$B:$B,0),2),"")</f>
        <v/>
      </c>
    </row>
    <row r="88" spans="1:7" s="14" customFormat="1" ht="15" thickBot="1" x14ac:dyDescent="0.35">
      <c r="A88" s="13"/>
      <c r="B88" s="57" t="s">
        <v>1392</v>
      </c>
      <c r="C88" s="57" t="s">
        <v>1420</v>
      </c>
      <c r="D88" s="57" t="s">
        <v>186</v>
      </c>
      <c r="E88" s="56">
        <v>3739.65</v>
      </c>
      <c r="F88" s="14" t="str">
        <f>IFERROR(IF(MID($C88,5,4)="-320","Exclude",IF(AND($B88="Intangible",SEARCH("Lbr",$D88)&gt;0),"Intangible Labor",INDEX(Reference!$M:$N,MATCH($D88,Reference!$M:$M,0),2))),INDEX(Reference!$M:$N,MATCH($D88,Reference!$M:$M,0),2))</f>
        <v>Union Labor</v>
      </c>
      <c r="G88" s="14" t="str">
        <f>IFERROR(INDEX(Reference!$B:$C,MATCH(LEFT($C88,4),Reference!$B:$B,0),2),"")</f>
        <v/>
      </c>
    </row>
    <row r="89" spans="1:7" s="14" customFormat="1" ht="15" thickBot="1" x14ac:dyDescent="0.35">
      <c r="A89" s="13"/>
      <c r="B89" s="57" t="s">
        <v>1392</v>
      </c>
      <c r="C89" s="57" t="s">
        <v>1421</v>
      </c>
      <c r="D89" s="57" t="s">
        <v>190</v>
      </c>
      <c r="E89" s="56">
        <v>5177</v>
      </c>
      <c r="F89" s="14" t="str">
        <f>IFERROR(IF(MID($C89,5,4)="-320","Exclude",IF(AND($B89="Intangible",SEARCH("Lbr",$D89)&gt;0),"Intangible Labor",INDEX(Reference!$M:$N,MATCH($D89,Reference!$M:$M,0),2))),INDEX(Reference!$M:$N,MATCH($D89,Reference!$M:$M,0),2))</f>
        <v>Nonlabor</v>
      </c>
      <c r="G89" s="14" t="str">
        <f>IFERROR(INDEX(Reference!$B:$C,MATCH(LEFT($C89,4),Reference!$B:$B,0),2),"")</f>
        <v>MEPCo</v>
      </c>
    </row>
    <row r="90" spans="1:7" s="14" customFormat="1" ht="15" thickBot="1" x14ac:dyDescent="0.35">
      <c r="A90" s="13"/>
      <c r="B90" s="57" t="s">
        <v>1392</v>
      </c>
      <c r="C90" s="57" t="s">
        <v>1422</v>
      </c>
      <c r="D90" s="57" t="s">
        <v>203</v>
      </c>
      <c r="E90" s="56">
        <v>25000</v>
      </c>
      <c r="F90" s="14" t="str">
        <f>IFERROR(IF(MID($C90,5,4)="-320","Exclude",IF(AND($B90="Intangible",SEARCH("Lbr",$D90)&gt;0),"Intangible Labor",INDEX(Reference!$M:$N,MATCH($D90,Reference!$M:$M,0),2))),INDEX(Reference!$M:$N,MATCH($D90,Reference!$M:$M,0),2))</f>
        <v>Nonlabor</v>
      </c>
      <c r="G90" s="14" t="str">
        <f>IFERROR(INDEX(Reference!$B:$C,MATCH(LEFT($C90,4),Reference!$B:$B,0),2),"")</f>
        <v/>
      </c>
    </row>
    <row r="91" spans="1:7" s="14" customFormat="1" ht="15" thickBot="1" x14ac:dyDescent="0.35">
      <c r="A91" s="13"/>
      <c r="B91" s="57" t="s">
        <v>1392</v>
      </c>
      <c r="C91" s="57" t="s">
        <v>1422</v>
      </c>
      <c r="D91" s="57" t="s">
        <v>185</v>
      </c>
      <c r="E91" s="56">
        <v>4370.47</v>
      </c>
      <c r="F91" s="14" t="str">
        <f>IFERROR(IF(MID($C91,5,4)="-320","Exclude",IF(AND($B91="Intangible",SEARCH("Lbr",$D91)&gt;0),"Intangible Labor",INDEX(Reference!$M:$N,MATCH($D91,Reference!$M:$M,0),2))),INDEX(Reference!$M:$N,MATCH($D91,Reference!$M:$M,0),2))</f>
        <v>NonUnion Labor</v>
      </c>
      <c r="G91" s="14" t="str">
        <f>IFERROR(INDEX(Reference!$B:$C,MATCH(LEFT($C91,4),Reference!$B:$B,0),2),"")</f>
        <v/>
      </c>
    </row>
    <row r="92" spans="1:7" s="14" customFormat="1" ht="15" thickBot="1" x14ac:dyDescent="0.35">
      <c r="A92" s="13"/>
      <c r="B92" s="57" t="s">
        <v>1392</v>
      </c>
      <c r="C92" s="57" t="s">
        <v>1422</v>
      </c>
      <c r="D92" s="57" t="s">
        <v>202</v>
      </c>
      <c r="E92" s="56">
        <v>8.1300000000000008</v>
      </c>
      <c r="F92" s="14" t="str">
        <f>IFERROR(IF(MID($C92,5,4)="-320","Exclude",IF(AND($B92="Intangible",SEARCH("Lbr",$D92)&gt;0),"Intangible Labor",INDEX(Reference!$M:$N,MATCH($D92,Reference!$M:$M,0),2))),INDEX(Reference!$M:$N,MATCH($D92,Reference!$M:$M,0),2))</f>
        <v>Nonlabor</v>
      </c>
      <c r="G92" s="14" t="str">
        <f>IFERROR(INDEX(Reference!$B:$C,MATCH(LEFT($C92,4),Reference!$B:$B,0),2),"")</f>
        <v/>
      </c>
    </row>
    <row r="93" spans="1:7" s="14" customFormat="1" ht="15" thickBot="1" x14ac:dyDescent="0.35">
      <c r="A93" s="13"/>
      <c r="B93" s="57" t="s">
        <v>1392</v>
      </c>
      <c r="C93" s="57" t="s">
        <v>1422</v>
      </c>
      <c r="D93" s="57" t="s">
        <v>188</v>
      </c>
      <c r="E93" s="56">
        <v>379.94</v>
      </c>
      <c r="F93" s="14" t="str">
        <f>IFERROR(IF(MID($C93,5,4)="-320","Exclude",IF(AND($B93="Intangible",SEARCH("Lbr",$D93)&gt;0),"Intangible Labor",INDEX(Reference!$M:$N,MATCH($D93,Reference!$M:$M,0),2))),INDEX(Reference!$M:$N,MATCH($D93,Reference!$M:$M,0),2))</f>
        <v>NonUnion Labor</v>
      </c>
      <c r="G93" s="14" t="str">
        <f>IFERROR(INDEX(Reference!$B:$C,MATCH(LEFT($C93,4),Reference!$B:$B,0),2),"")</f>
        <v/>
      </c>
    </row>
    <row r="94" spans="1:7" s="14" customFormat="1" ht="15" thickBot="1" x14ac:dyDescent="0.35">
      <c r="A94" s="13"/>
      <c r="B94" s="57" t="s">
        <v>1392</v>
      </c>
      <c r="C94" s="57" t="s">
        <v>1423</v>
      </c>
      <c r="D94" s="57" t="s">
        <v>185</v>
      </c>
      <c r="E94" s="56">
        <v>2480.77</v>
      </c>
      <c r="F94" s="14" t="str">
        <f>IFERROR(IF(MID($C94,5,4)="-320","Exclude",IF(AND($B94="Intangible",SEARCH("Lbr",$D94)&gt;0),"Intangible Labor",INDEX(Reference!$M:$N,MATCH($D94,Reference!$M:$M,0),2))),INDEX(Reference!$M:$N,MATCH($D94,Reference!$M:$M,0),2))</f>
        <v>NonUnion Labor</v>
      </c>
      <c r="G94" s="14" t="str">
        <f>IFERROR(INDEX(Reference!$B:$C,MATCH(LEFT($C94,4),Reference!$B:$B,0),2),"")</f>
        <v/>
      </c>
    </row>
    <row r="95" spans="1:7" s="14" customFormat="1" ht="15" thickBot="1" x14ac:dyDescent="0.35">
      <c r="A95" s="13"/>
      <c r="B95" s="57" t="s">
        <v>1392</v>
      </c>
      <c r="C95" s="57" t="s">
        <v>1423</v>
      </c>
      <c r="D95" s="57" t="s">
        <v>202</v>
      </c>
      <c r="E95" s="56">
        <v>15.740000000000002</v>
      </c>
      <c r="F95" s="14" t="str">
        <f>IFERROR(IF(MID($C95,5,4)="-320","Exclude",IF(AND($B95="Intangible",SEARCH("Lbr",$D95)&gt;0),"Intangible Labor",INDEX(Reference!$M:$N,MATCH($D95,Reference!$M:$M,0),2))),INDEX(Reference!$M:$N,MATCH($D95,Reference!$M:$M,0),2))</f>
        <v>Nonlabor</v>
      </c>
      <c r="G95" s="14" t="str">
        <f>IFERROR(INDEX(Reference!$B:$C,MATCH(LEFT($C95,4),Reference!$B:$B,0),2),"")</f>
        <v/>
      </c>
    </row>
    <row r="96" spans="1:7" s="14" customFormat="1" ht="15" thickBot="1" x14ac:dyDescent="0.35">
      <c r="A96" s="13"/>
      <c r="B96" s="57" t="s">
        <v>1392</v>
      </c>
      <c r="C96" s="57" t="s">
        <v>1424</v>
      </c>
      <c r="D96" s="57" t="s">
        <v>190</v>
      </c>
      <c r="E96" s="56">
        <v>7825.63</v>
      </c>
      <c r="F96" s="14" t="str">
        <f>IFERROR(IF(MID($C96,5,4)="-320","Exclude",IF(AND($B96="Intangible",SEARCH("Lbr",$D96)&gt;0),"Intangible Labor",INDEX(Reference!$M:$N,MATCH($D96,Reference!$M:$M,0),2))),INDEX(Reference!$M:$N,MATCH($D96,Reference!$M:$M,0),2))</f>
        <v>Nonlabor</v>
      </c>
      <c r="G96" s="14" t="str">
        <f>IFERROR(INDEX(Reference!$B:$C,MATCH(LEFT($C96,4),Reference!$B:$B,0),2),"")</f>
        <v/>
      </c>
    </row>
    <row r="97" spans="1:7" s="14" customFormat="1" ht="15" thickBot="1" x14ac:dyDescent="0.35">
      <c r="A97" s="13"/>
      <c r="B97" s="57" t="s">
        <v>1392</v>
      </c>
      <c r="C97" s="57" t="s">
        <v>1425</v>
      </c>
      <c r="D97" s="57" t="s">
        <v>190</v>
      </c>
      <c r="E97" s="56">
        <v>0</v>
      </c>
      <c r="F97" s="14" t="str">
        <f>IFERROR(IF(MID($C97,5,4)="-320","Exclude",IF(AND($B97="Intangible",SEARCH("Lbr",$D97)&gt;0),"Intangible Labor",INDEX(Reference!$M:$N,MATCH($D97,Reference!$M:$M,0),2))),INDEX(Reference!$M:$N,MATCH($D97,Reference!$M:$M,0),2))</f>
        <v>Nonlabor</v>
      </c>
      <c r="G97" s="14" t="str">
        <f>IFERROR(INDEX(Reference!$B:$C,MATCH(LEFT($C97,4),Reference!$B:$B,0),2),"")</f>
        <v/>
      </c>
    </row>
    <row r="98" spans="1:7" s="14" customFormat="1" ht="15" thickBot="1" x14ac:dyDescent="0.35">
      <c r="A98" s="13"/>
      <c r="B98" s="57" t="s">
        <v>1392</v>
      </c>
      <c r="C98" s="57" t="s">
        <v>1426</v>
      </c>
      <c r="D98" s="57" t="s">
        <v>190</v>
      </c>
      <c r="E98" s="56">
        <v>7712.52</v>
      </c>
      <c r="F98" s="14" t="str">
        <f>IFERROR(IF(MID($C98,5,4)="-320","Exclude",IF(AND($B98="Intangible",SEARCH("Lbr",$D98)&gt;0),"Intangible Labor",INDEX(Reference!$M:$N,MATCH($D98,Reference!$M:$M,0),2))),INDEX(Reference!$M:$N,MATCH($D98,Reference!$M:$M,0),2))</f>
        <v>Nonlabor</v>
      </c>
      <c r="G98" s="14" t="str">
        <f>IFERROR(INDEX(Reference!$B:$C,MATCH(LEFT($C98,4),Reference!$B:$B,0),2),"")</f>
        <v/>
      </c>
    </row>
    <row r="99" spans="1:7" s="14" customFormat="1" ht="15" thickBot="1" x14ac:dyDescent="0.35">
      <c r="A99" s="13"/>
      <c r="B99" s="57" t="s">
        <v>1392</v>
      </c>
      <c r="C99" s="57" t="s">
        <v>1426</v>
      </c>
      <c r="D99" s="57" t="s">
        <v>185</v>
      </c>
      <c r="E99" s="56">
        <v>2183.8199999999997</v>
      </c>
      <c r="F99" s="14" t="str">
        <f>IFERROR(IF(MID($C99,5,4)="-320","Exclude",IF(AND($B99="Intangible",SEARCH("Lbr",$D99)&gt;0),"Intangible Labor",INDEX(Reference!$M:$N,MATCH($D99,Reference!$M:$M,0),2))),INDEX(Reference!$M:$N,MATCH($D99,Reference!$M:$M,0),2))</f>
        <v>NonUnion Labor</v>
      </c>
      <c r="G99" s="14" t="str">
        <f>IFERROR(INDEX(Reference!$B:$C,MATCH(LEFT($C99,4),Reference!$B:$B,0),2),"")</f>
        <v/>
      </c>
    </row>
    <row r="100" spans="1:7" s="14" customFormat="1" ht="15" thickBot="1" x14ac:dyDescent="0.35">
      <c r="A100" s="13"/>
      <c r="B100" s="57" t="s">
        <v>1392</v>
      </c>
      <c r="C100" s="57" t="s">
        <v>1426</v>
      </c>
      <c r="D100" s="57" t="s">
        <v>202</v>
      </c>
      <c r="E100" s="56">
        <v>155.03</v>
      </c>
      <c r="F100" s="14" t="str">
        <f>IFERROR(IF(MID($C100,5,4)="-320","Exclude",IF(AND($B100="Intangible",SEARCH("Lbr",$D100)&gt;0),"Intangible Labor",INDEX(Reference!$M:$N,MATCH($D100,Reference!$M:$M,0),2))),INDEX(Reference!$M:$N,MATCH($D100,Reference!$M:$M,0),2))</f>
        <v>Nonlabor</v>
      </c>
      <c r="G100" s="14" t="str">
        <f>IFERROR(INDEX(Reference!$B:$C,MATCH(LEFT($C100,4),Reference!$B:$B,0),2),"")</f>
        <v/>
      </c>
    </row>
    <row r="101" spans="1:7" s="14" customFormat="1" ht="15" thickBot="1" x14ac:dyDescent="0.35">
      <c r="A101" s="13"/>
      <c r="B101" s="57" t="s">
        <v>1392</v>
      </c>
      <c r="C101" s="57" t="s">
        <v>1427</v>
      </c>
      <c r="D101" s="57" t="s">
        <v>185</v>
      </c>
      <c r="E101" s="56">
        <v>18556.810000000001</v>
      </c>
      <c r="F101" s="14" t="str">
        <f>IFERROR(IF(MID($C101,5,4)="-320","Exclude",IF(AND($B101="Intangible",SEARCH("Lbr",$D101)&gt;0),"Intangible Labor",INDEX(Reference!$M:$N,MATCH($D101,Reference!$M:$M,0),2))),INDEX(Reference!$M:$N,MATCH($D101,Reference!$M:$M,0),2))</f>
        <v>NonUnion Labor</v>
      </c>
      <c r="G101" s="14" t="str">
        <f>IFERROR(INDEX(Reference!$B:$C,MATCH(LEFT($C101,4),Reference!$B:$B,0),2),"")</f>
        <v/>
      </c>
    </row>
    <row r="102" spans="1:7" s="14" customFormat="1" ht="15" thickBot="1" x14ac:dyDescent="0.35">
      <c r="A102" s="13"/>
      <c r="B102" s="57" t="s">
        <v>1392</v>
      </c>
      <c r="C102" s="57" t="s">
        <v>1427</v>
      </c>
      <c r="D102" s="57" t="s">
        <v>202</v>
      </c>
      <c r="E102" s="56">
        <v>305.2</v>
      </c>
      <c r="F102" s="14" t="str">
        <f>IFERROR(IF(MID($C102,5,4)="-320","Exclude",IF(AND($B102="Intangible",SEARCH("Lbr",$D102)&gt;0),"Intangible Labor",INDEX(Reference!$M:$N,MATCH($D102,Reference!$M:$M,0),2))),INDEX(Reference!$M:$N,MATCH($D102,Reference!$M:$M,0),2))</f>
        <v>Nonlabor</v>
      </c>
      <c r="G102" s="14" t="str">
        <f>IFERROR(INDEX(Reference!$B:$C,MATCH(LEFT($C102,4),Reference!$B:$B,0),2),"")</f>
        <v/>
      </c>
    </row>
    <row r="103" spans="1:7" s="14" customFormat="1" ht="15" thickBot="1" x14ac:dyDescent="0.35">
      <c r="A103" s="13"/>
      <c r="B103" s="57" t="s">
        <v>1392</v>
      </c>
      <c r="C103" s="57" t="s">
        <v>1427</v>
      </c>
      <c r="D103" s="57" t="s">
        <v>206</v>
      </c>
      <c r="E103" s="56">
        <v>61.94</v>
      </c>
      <c r="F103" s="14" t="str">
        <f>IFERROR(IF(MID($C103,5,4)="-320","Exclude",IF(AND($B103="Intangible",SEARCH("Lbr",$D103)&gt;0),"Intangible Labor",INDEX(Reference!$M:$N,MATCH($D103,Reference!$M:$M,0),2))),INDEX(Reference!$M:$N,MATCH($D103,Reference!$M:$M,0),2))</f>
        <v>Nonlabor</v>
      </c>
      <c r="G103" s="14" t="str">
        <f>IFERROR(INDEX(Reference!$B:$C,MATCH(LEFT($C103,4),Reference!$B:$B,0),2),"")</f>
        <v/>
      </c>
    </row>
    <row r="104" spans="1:7" s="14" customFormat="1" ht="15" thickBot="1" x14ac:dyDescent="0.35">
      <c r="A104" s="13"/>
      <c r="B104" s="57" t="s">
        <v>1392</v>
      </c>
      <c r="C104" s="57" t="s">
        <v>1428</v>
      </c>
      <c r="D104" s="57" t="s">
        <v>252</v>
      </c>
      <c r="E104" s="56">
        <v>8300</v>
      </c>
      <c r="F104" s="14" t="str">
        <f>IFERROR(IF(MID($C104,5,4)="-320","Exclude",IF(AND($B104="Intangible",SEARCH("Lbr",$D104)&gt;0),"Intangible Labor",INDEX(Reference!$M:$N,MATCH($D104,Reference!$M:$M,0),2))),INDEX(Reference!$M:$N,MATCH($D104,Reference!$M:$M,0),2))</f>
        <v>Nonlabor</v>
      </c>
      <c r="G104" s="14" t="str">
        <f>IFERROR(INDEX(Reference!$B:$C,MATCH(LEFT($C104,4),Reference!$B:$B,0),2),"")</f>
        <v/>
      </c>
    </row>
    <row r="105" spans="1:7" s="14" customFormat="1" ht="15" thickBot="1" x14ac:dyDescent="0.35">
      <c r="A105" s="13"/>
      <c r="B105" s="57" t="s">
        <v>1392</v>
      </c>
      <c r="C105" s="57" t="s">
        <v>1429</v>
      </c>
      <c r="D105" s="57" t="s">
        <v>190</v>
      </c>
      <c r="E105" s="56">
        <v>1165</v>
      </c>
      <c r="F105" s="14" t="str">
        <f>IFERROR(IF(MID($C105,5,4)="-320","Exclude",IF(AND($B105="Intangible",SEARCH("Lbr",$D105)&gt;0),"Intangible Labor",INDEX(Reference!$M:$N,MATCH($D105,Reference!$M:$M,0),2))),INDEX(Reference!$M:$N,MATCH($D105,Reference!$M:$M,0),2))</f>
        <v>Nonlabor</v>
      </c>
      <c r="G105" s="14" t="str">
        <f>IFERROR(INDEX(Reference!$B:$C,MATCH(LEFT($C105,4),Reference!$B:$B,0),2),"")</f>
        <v/>
      </c>
    </row>
    <row r="106" spans="1:7" s="14" customFormat="1" ht="15" thickBot="1" x14ac:dyDescent="0.35">
      <c r="A106" s="13"/>
      <c r="B106" s="57" t="s">
        <v>1392</v>
      </c>
      <c r="C106" s="57" t="s">
        <v>1430</v>
      </c>
      <c r="D106" s="57" t="s">
        <v>190</v>
      </c>
      <c r="E106" s="56">
        <v>1263.53</v>
      </c>
      <c r="F106" s="14" t="str">
        <f>IFERROR(IF(MID($C106,5,4)="-320","Exclude",IF(AND($B106="Intangible",SEARCH("Lbr",$D106)&gt;0),"Intangible Labor",INDEX(Reference!$M:$N,MATCH($D106,Reference!$M:$M,0),2))),INDEX(Reference!$M:$N,MATCH($D106,Reference!$M:$M,0),2))</f>
        <v>Nonlabor</v>
      </c>
      <c r="G106" s="14" t="str">
        <f>IFERROR(INDEX(Reference!$B:$C,MATCH(LEFT($C106,4),Reference!$B:$B,0),2),"")</f>
        <v/>
      </c>
    </row>
    <row r="107" spans="1:7" s="14" customFormat="1" ht="15" thickBot="1" x14ac:dyDescent="0.35">
      <c r="A107" s="13"/>
      <c r="B107" s="57" t="s">
        <v>1392</v>
      </c>
      <c r="C107" s="57" t="s">
        <v>1430</v>
      </c>
      <c r="D107" s="57" t="s">
        <v>185</v>
      </c>
      <c r="E107" s="56">
        <v>1372.97</v>
      </c>
      <c r="F107" s="14" t="str">
        <f>IFERROR(IF(MID($C107,5,4)="-320","Exclude",IF(AND($B107="Intangible",SEARCH("Lbr",$D107)&gt;0),"Intangible Labor",INDEX(Reference!$M:$N,MATCH($D107,Reference!$M:$M,0),2))),INDEX(Reference!$M:$N,MATCH($D107,Reference!$M:$M,0),2))</f>
        <v>NonUnion Labor</v>
      </c>
      <c r="G107" s="14" t="str">
        <f>IFERROR(INDEX(Reference!$B:$C,MATCH(LEFT($C107,4),Reference!$B:$B,0),2),"")</f>
        <v/>
      </c>
    </row>
    <row r="108" spans="1:7" s="14" customFormat="1" ht="15" thickBot="1" x14ac:dyDescent="0.35">
      <c r="A108" s="13"/>
      <c r="B108" s="57" t="s">
        <v>1392</v>
      </c>
      <c r="C108" s="57" t="s">
        <v>1430</v>
      </c>
      <c r="D108" s="57" t="s">
        <v>233</v>
      </c>
      <c r="E108" s="56">
        <v>285</v>
      </c>
      <c r="F108" s="14" t="str">
        <f>IFERROR(IF(MID($C108,5,4)="-320","Exclude",IF(AND($B108="Intangible",SEARCH("Lbr",$D108)&gt;0),"Intangible Labor",INDEX(Reference!$M:$N,MATCH($D108,Reference!$M:$M,0),2))),INDEX(Reference!$M:$N,MATCH($D108,Reference!$M:$M,0),2))</f>
        <v>Nonlabor</v>
      </c>
      <c r="G108" s="14" t="str">
        <f>IFERROR(INDEX(Reference!$B:$C,MATCH(LEFT($C108,4),Reference!$B:$B,0),2),"")</f>
        <v/>
      </c>
    </row>
    <row r="109" spans="1:7" s="14" customFormat="1" ht="15" thickBot="1" x14ac:dyDescent="0.35">
      <c r="A109" s="13"/>
      <c r="B109" s="57" t="s">
        <v>1392</v>
      </c>
      <c r="C109" s="57" t="s">
        <v>1431</v>
      </c>
      <c r="D109" s="57" t="s">
        <v>190</v>
      </c>
      <c r="E109" s="56">
        <v>798331.2</v>
      </c>
      <c r="F109" s="14" t="str">
        <f>IFERROR(IF(MID($C109,5,4)="-320","Exclude",IF(AND($B109="Intangible",SEARCH("Lbr",$D109)&gt;0),"Intangible Labor",INDEX(Reference!$M:$N,MATCH($D109,Reference!$M:$M,0),2))),INDEX(Reference!$M:$N,MATCH($D109,Reference!$M:$M,0),2))</f>
        <v>Nonlabor</v>
      </c>
      <c r="G109" s="14" t="str">
        <f>IFERROR(INDEX(Reference!$B:$C,MATCH(LEFT($C109,4),Reference!$B:$B,0),2),"")</f>
        <v/>
      </c>
    </row>
    <row r="110" spans="1:7" s="14" customFormat="1" ht="15" thickBot="1" x14ac:dyDescent="0.35">
      <c r="A110" s="13"/>
      <c r="B110" s="57" t="s">
        <v>1392</v>
      </c>
      <c r="C110" s="57" t="s">
        <v>1432</v>
      </c>
      <c r="D110" s="57" t="s">
        <v>185</v>
      </c>
      <c r="E110" s="56">
        <v>62.09</v>
      </c>
      <c r="F110" s="14" t="str">
        <f>IFERROR(IF(MID($C110,5,4)="-320","Exclude",IF(AND($B110="Intangible",SEARCH("Lbr",$D110)&gt;0),"Intangible Labor",INDEX(Reference!$M:$N,MATCH($D110,Reference!$M:$M,0),2))),INDEX(Reference!$M:$N,MATCH($D110,Reference!$M:$M,0),2))</f>
        <v>NonUnion Labor</v>
      </c>
      <c r="G110" s="14" t="str">
        <f>IFERROR(INDEX(Reference!$B:$C,MATCH(LEFT($C110,4),Reference!$B:$B,0),2),"")</f>
        <v/>
      </c>
    </row>
    <row r="111" spans="1:7" s="14" customFormat="1" ht="15" thickBot="1" x14ac:dyDescent="0.35">
      <c r="A111" s="13"/>
      <c r="B111" s="57" t="s">
        <v>1392</v>
      </c>
      <c r="C111" s="57" t="s">
        <v>1432</v>
      </c>
      <c r="D111" s="57" t="s">
        <v>186</v>
      </c>
      <c r="E111" s="56">
        <v>1687.68</v>
      </c>
      <c r="F111" s="14" t="str">
        <f>IFERROR(IF(MID($C111,5,4)="-320","Exclude",IF(AND($B111="Intangible",SEARCH("Lbr",$D111)&gt;0),"Intangible Labor",INDEX(Reference!$M:$N,MATCH($D111,Reference!$M:$M,0),2))),INDEX(Reference!$M:$N,MATCH($D111,Reference!$M:$M,0),2))</f>
        <v>Union Labor</v>
      </c>
      <c r="G111" s="14" t="str">
        <f>IFERROR(INDEX(Reference!$B:$C,MATCH(LEFT($C111,4),Reference!$B:$B,0),2),"")</f>
        <v/>
      </c>
    </row>
    <row r="112" spans="1:7" s="14" customFormat="1" ht="15" thickBot="1" x14ac:dyDescent="0.35">
      <c r="A112" s="13"/>
      <c r="B112" s="57" t="s">
        <v>1392</v>
      </c>
      <c r="C112" s="57" t="s">
        <v>1432</v>
      </c>
      <c r="D112" s="57" t="s">
        <v>231</v>
      </c>
      <c r="E112" s="56">
        <v>10</v>
      </c>
      <c r="F112" s="14" t="str">
        <f>IFERROR(IF(MID($C112,5,4)="-320","Exclude",IF(AND($B112="Intangible",SEARCH("Lbr",$D112)&gt;0),"Intangible Labor",INDEX(Reference!$M:$N,MATCH($D112,Reference!$M:$M,0),2))),INDEX(Reference!$M:$N,MATCH($D112,Reference!$M:$M,0),2))</f>
        <v>Nonlabor</v>
      </c>
      <c r="G112" s="14" t="str">
        <f>IFERROR(INDEX(Reference!$B:$C,MATCH(LEFT($C112,4),Reference!$B:$B,0),2),"")</f>
        <v/>
      </c>
    </row>
    <row r="113" spans="1:7" s="14" customFormat="1" ht="15" thickBot="1" x14ac:dyDescent="0.35">
      <c r="A113" s="13"/>
      <c r="B113" s="57" t="s">
        <v>1392</v>
      </c>
      <c r="C113" s="57" t="s">
        <v>1432</v>
      </c>
      <c r="D113" s="57" t="s">
        <v>296</v>
      </c>
      <c r="E113" s="56">
        <v>2300.6899999999996</v>
      </c>
      <c r="F113" s="14" t="str">
        <f>IFERROR(IF(MID($C113,5,4)="-320","Exclude",IF(AND($B113="Intangible",SEARCH("Lbr",$D113)&gt;0),"Intangible Labor",INDEX(Reference!$M:$N,MATCH($D113,Reference!$M:$M,0),2))),INDEX(Reference!$M:$N,MATCH($D113,Reference!$M:$M,0),2))</f>
        <v>Inventory</v>
      </c>
      <c r="G113" s="14" t="str">
        <f>IFERROR(INDEX(Reference!$B:$C,MATCH(LEFT($C113,4),Reference!$B:$B,0),2),"")</f>
        <v/>
      </c>
    </row>
    <row r="114" spans="1:7" s="14" customFormat="1" ht="15" thickBot="1" x14ac:dyDescent="0.35">
      <c r="A114" s="13"/>
      <c r="B114" s="57" t="s">
        <v>1392</v>
      </c>
      <c r="C114" s="57" t="s">
        <v>1432</v>
      </c>
      <c r="D114" s="57" t="s">
        <v>301</v>
      </c>
      <c r="E114" s="56">
        <v>177.44</v>
      </c>
      <c r="F114" s="14" t="str">
        <f>IFERROR(IF(MID($C114,5,4)="-320","Exclude",IF(AND($B114="Intangible",SEARCH("Lbr",$D114)&gt;0),"Intangible Labor",INDEX(Reference!$M:$N,MATCH($D114,Reference!$M:$M,0),2))),INDEX(Reference!$M:$N,MATCH($D114,Reference!$M:$M,0),2))</f>
        <v>Inventory</v>
      </c>
      <c r="G114" s="14" t="str">
        <f>IFERROR(INDEX(Reference!$B:$C,MATCH(LEFT($C114,4),Reference!$B:$B,0),2),"")</f>
        <v/>
      </c>
    </row>
    <row r="115" spans="1:7" s="14" customFormat="1" ht="15" thickBot="1" x14ac:dyDescent="0.35">
      <c r="A115" s="13"/>
      <c r="B115" s="57" t="s">
        <v>1392</v>
      </c>
      <c r="C115" s="57" t="s">
        <v>1432</v>
      </c>
      <c r="D115" s="57" t="s">
        <v>303</v>
      </c>
      <c r="E115" s="56">
        <v>-6682.1699999999992</v>
      </c>
      <c r="F115" s="14" t="str">
        <f>IFERROR(IF(MID($C115,5,4)="-320","Exclude",IF(AND($B115="Intangible",SEARCH("Lbr",$D115)&gt;0),"Intangible Labor",INDEX(Reference!$M:$N,MATCH($D115,Reference!$M:$M,0),2))),INDEX(Reference!$M:$N,MATCH($D115,Reference!$M:$M,0),2))</f>
        <v>Inventory</v>
      </c>
      <c r="G115" s="14" t="str">
        <f>IFERROR(INDEX(Reference!$B:$C,MATCH(LEFT($C115,4),Reference!$B:$B,0),2),"")</f>
        <v/>
      </c>
    </row>
    <row r="116" spans="1:7" s="14" customFormat="1" ht="15" thickBot="1" x14ac:dyDescent="0.35">
      <c r="A116" s="13"/>
      <c r="B116" s="57" t="s">
        <v>1392</v>
      </c>
      <c r="C116" s="57" t="s">
        <v>1432</v>
      </c>
      <c r="D116" s="57" t="s">
        <v>208</v>
      </c>
      <c r="E116" s="56">
        <v>63777.06</v>
      </c>
      <c r="F116" s="14" t="str">
        <f>IFERROR(IF(MID($C116,5,4)="-320","Exclude",IF(AND($B116="Intangible",SEARCH("Lbr",$D116)&gt;0),"Intangible Labor",INDEX(Reference!$M:$N,MATCH($D116,Reference!$M:$M,0),2))),INDEX(Reference!$M:$N,MATCH($D116,Reference!$M:$M,0),2))</f>
        <v>Inventory</v>
      </c>
      <c r="G116" s="14" t="str">
        <f>IFERROR(INDEX(Reference!$B:$C,MATCH(LEFT($C116,4),Reference!$B:$B,0),2),"")</f>
        <v/>
      </c>
    </row>
    <row r="117" spans="1:7" s="14" customFormat="1" ht="15" thickBot="1" x14ac:dyDescent="0.35">
      <c r="A117" s="13"/>
      <c r="B117" s="57" t="s">
        <v>1392</v>
      </c>
      <c r="C117" s="57" t="s">
        <v>1432</v>
      </c>
      <c r="D117" s="57" t="s">
        <v>211</v>
      </c>
      <c r="E117" s="56">
        <v>-84129.409999999989</v>
      </c>
      <c r="F117" s="14" t="str">
        <f>IFERROR(IF(MID($C117,5,4)="-320","Exclude",IF(AND($B117="Intangible",SEARCH("Lbr",$D117)&gt;0),"Intangible Labor",INDEX(Reference!$M:$N,MATCH($D117,Reference!$M:$M,0),2))),INDEX(Reference!$M:$N,MATCH($D117,Reference!$M:$M,0),2))</f>
        <v>Inventory</v>
      </c>
      <c r="G117" s="14" t="str">
        <f>IFERROR(INDEX(Reference!$B:$C,MATCH(LEFT($C117,4),Reference!$B:$B,0),2),"")</f>
        <v/>
      </c>
    </row>
    <row r="118" spans="1:7" s="14" customFormat="1" ht="15" thickBot="1" x14ac:dyDescent="0.35">
      <c r="A118" s="13"/>
      <c r="B118" s="57" t="s">
        <v>1392</v>
      </c>
      <c r="C118" s="57" t="s">
        <v>1432</v>
      </c>
      <c r="D118" s="57" t="s">
        <v>191</v>
      </c>
      <c r="E118" s="56">
        <v>321.93</v>
      </c>
      <c r="F118" s="14" t="str">
        <f>IFERROR(IF(MID($C118,5,4)="-320","Exclude",IF(AND($B118="Intangible",SEARCH("Lbr",$D118)&gt;0),"Intangible Labor",INDEX(Reference!$M:$N,MATCH($D118,Reference!$M:$M,0),2))),INDEX(Reference!$M:$N,MATCH($D118,Reference!$M:$M,0),2))</f>
        <v>Union Labor</v>
      </c>
      <c r="G118" s="14" t="str">
        <f>IFERROR(INDEX(Reference!$B:$C,MATCH(LEFT($C118,4),Reference!$B:$B,0),2),"")</f>
        <v/>
      </c>
    </row>
    <row r="119" spans="1:7" s="14" customFormat="1" ht="15" thickBot="1" x14ac:dyDescent="0.35">
      <c r="A119" s="13"/>
      <c r="B119" s="57" t="s">
        <v>1392</v>
      </c>
      <c r="C119" s="57" t="s">
        <v>1433</v>
      </c>
      <c r="D119" s="57" t="s">
        <v>186</v>
      </c>
      <c r="E119" s="56">
        <v>4549.49</v>
      </c>
      <c r="F119" s="14" t="str">
        <f>IFERROR(IF(MID($C119,5,4)="-320","Exclude",IF(AND($B119="Intangible",SEARCH("Lbr",$D119)&gt;0),"Intangible Labor",INDEX(Reference!$M:$N,MATCH($D119,Reference!$M:$M,0),2))),INDEX(Reference!$M:$N,MATCH($D119,Reference!$M:$M,0),2))</f>
        <v>Union Labor</v>
      </c>
      <c r="G119" s="14" t="str">
        <f>IFERROR(INDEX(Reference!$B:$C,MATCH(LEFT($C119,4),Reference!$B:$B,0),2),"")</f>
        <v/>
      </c>
    </row>
    <row r="120" spans="1:7" s="14" customFormat="1" ht="15" thickBot="1" x14ac:dyDescent="0.35">
      <c r="A120" s="13"/>
      <c r="B120" s="57" t="s">
        <v>1392</v>
      </c>
      <c r="C120" s="57" t="s">
        <v>1433</v>
      </c>
      <c r="D120" s="57" t="s">
        <v>197</v>
      </c>
      <c r="E120" s="56">
        <v>70.8</v>
      </c>
      <c r="F120" s="14" t="str">
        <f>IFERROR(IF(MID($C120,5,4)="-320","Exclude",IF(AND($B120="Intangible",SEARCH("Lbr",$D120)&gt;0),"Intangible Labor",INDEX(Reference!$M:$N,MATCH($D120,Reference!$M:$M,0),2))),INDEX(Reference!$M:$N,MATCH($D120,Reference!$M:$M,0),2))</f>
        <v>Union Labor</v>
      </c>
      <c r="G120" s="14" t="str">
        <f>IFERROR(INDEX(Reference!$B:$C,MATCH(LEFT($C120,4),Reference!$B:$B,0),2),"")</f>
        <v/>
      </c>
    </row>
    <row r="121" spans="1:7" s="14" customFormat="1" ht="15" thickBot="1" x14ac:dyDescent="0.35">
      <c r="A121" s="13"/>
      <c r="B121" s="57" t="s">
        <v>1392</v>
      </c>
      <c r="C121" s="57" t="s">
        <v>1433</v>
      </c>
      <c r="D121" s="57" t="s">
        <v>231</v>
      </c>
      <c r="E121" s="56">
        <v>10</v>
      </c>
      <c r="F121" s="14" t="str">
        <f>IFERROR(IF(MID($C121,5,4)="-320","Exclude",IF(AND($B121="Intangible",SEARCH("Lbr",$D121)&gt;0),"Intangible Labor",INDEX(Reference!$M:$N,MATCH($D121,Reference!$M:$M,0),2))),INDEX(Reference!$M:$N,MATCH($D121,Reference!$M:$M,0),2))</f>
        <v>Nonlabor</v>
      </c>
      <c r="G121" s="14" t="str">
        <f>IFERROR(INDEX(Reference!$B:$C,MATCH(LEFT($C121,4),Reference!$B:$B,0),2),"")</f>
        <v/>
      </c>
    </row>
    <row r="122" spans="1:7" s="14" customFormat="1" ht="15" thickBot="1" x14ac:dyDescent="0.35">
      <c r="A122" s="13"/>
      <c r="B122" s="57" t="s">
        <v>1392</v>
      </c>
      <c r="C122" s="57" t="s">
        <v>1433</v>
      </c>
      <c r="D122" s="57" t="s">
        <v>191</v>
      </c>
      <c r="E122" s="56">
        <v>1662.31</v>
      </c>
      <c r="F122" s="14" t="str">
        <f>IFERROR(IF(MID($C122,5,4)="-320","Exclude",IF(AND($B122="Intangible",SEARCH("Lbr",$D122)&gt;0),"Intangible Labor",INDEX(Reference!$M:$N,MATCH($D122,Reference!$M:$M,0),2))),INDEX(Reference!$M:$N,MATCH($D122,Reference!$M:$M,0),2))</f>
        <v>Union Labor</v>
      </c>
      <c r="G122" s="14" t="str">
        <f>IFERROR(INDEX(Reference!$B:$C,MATCH(LEFT($C122,4),Reference!$B:$B,0),2),"")</f>
        <v/>
      </c>
    </row>
    <row r="123" spans="1:7" s="14" customFormat="1" ht="15" thickBot="1" x14ac:dyDescent="0.35">
      <c r="A123" s="13"/>
      <c r="B123" s="57" t="s">
        <v>1392</v>
      </c>
      <c r="C123" s="57" t="s">
        <v>1434</v>
      </c>
      <c r="D123" s="57" t="s">
        <v>296</v>
      </c>
      <c r="E123" s="56">
        <v>693.89</v>
      </c>
      <c r="F123" s="14" t="str">
        <f>IFERROR(IF(MID($C123,5,4)="-320","Exclude",IF(AND($B123="Intangible",SEARCH("Lbr",$D123)&gt;0),"Intangible Labor",INDEX(Reference!$M:$N,MATCH($D123,Reference!$M:$M,0),2))),INDEX(Reference!$M:$N,MATCH($D123,Reference!$M:$M,0),2))</f>
        <v>Inventory</v>
      </c>
      <c r="G123" s="14" t="str">
        <f>IFERROR(INDEX(Reference!$B:$C,MATCH(LEFT($C123,4),Reference!$B:$B,0),2),"")</f>
        <v/>
      </c>
    </row>
    <row r="124" spans="1:7" s="14" customFormat="1" ht="15" thickBot="1" x14ac:dyDescent="0.35">
      <c r="A124" s="13"/>
      <c r="B124" s="57" t="s">
        <v>1392</v>
      </c>
      <c r="C124" s="57" t="s">
        <v>1434</v>
      </c>
      <c r="D124" s="57" t="s">
        <v>208</v>
      </c>
      <c r="E124" s="56">
        <v>3469.47</v>
      </c>
      <c r="F124" s="14" t="str">
        <f>IFERROR(IF(MID($C124,5,4)="-320","Exclude",IF(AND($B124="Intangible",SEARCH("Lbr",$D124)&gt;0),"Intangible Labor",INDEX(Reference!$M:$N,MATCH($D124,Reference!$M:$M,0),2))),INDEX(Reference!$M:$N,MATCH($D124,Reference!$M:$M,0),2))</f>
        <v>Inventory</v>
      </c>
      <c r="G124" s="14" t="str">
        <f>IFERROR(INDEX(Reference!$B:$C,MATCH(LEFT($C124,4),Reference!$B:$B,0),2),"")</f>
        <v/>
      </c>
    </row>
    <row r="125" spans="1:7" s="14" customFormat="1" ht="15" thickBot="1" x14ac:dyDescent="0.35">
      <c r="A125" s="13"/>
      <c r="B125" s="57" t="s">
        <v>1392</v>
      </c>
      <c r="C125" s="57" t="s">
        <v>1435</v>
      </c>
      <c r="D125" s="57" t="s">
        <v>185</v>
      </c>
      <c r="E125" s="56">
        <v>34.33</v>
      </c>
      <c r="F125" s="14" t="str">
        <f>IFERROR(IF(MID($C125,5,4)="-320","Exclude",IF(AND($B125="Intangible",SEARCH("Lbr",$D125)&gt;0),"Intangible Labor",INDEX(Reference!$M:$N,MATCH($D125,Reference!$M:$M,0),2))),INDEX(Reference!$M:$N,MATCH($D125,Reference!$M:$M,0),2))</f>
        <v>NonUnion Labor</v>
      </c>
      <c r="G125" s="14" t="str">
        <f>IFERROR(INDEX(Reference!$B:$C,MATCH(LEFT($C125,4),Reference!$B:$B,0),2),"")</f>
        <v/>
      </c>
    </row>
    <row r="126" spans="1:7" s="14" customFormat="1" ht="15" thickBot="1" x14ac:dyDescent="0.35">
      <c r="A126" s="13"/>
      <c r="B126" s="57" t="s">
        <v>1392</v>
      </c>
      <c r="C126" s="57" t="s">
        <v>1436</v>
      </c>
      <c r="D126" s="57" t="s">
        <v>185</v>
      </c>
      <c r="E126" s="56">
        <v>101.36</v>
      </c>
      <c r="F126" s="14" t="str">
        <f>IFERROR(IF(MID($C126,5,4)="-320","Exclude",IF(AND($B126="Intangible",SEARCH("Lbr",$D126)&gt;0),"Intangible Labor",INDEX(Reference!$M:$N,MATCH($D126,Reference!$M:$M,0),2))),INDEX(Reference!$M:$N,MATCH($D126,Reference!$M:$M,0),2))</f>
        <v>NonUnion Labor</v>
      </c>
      <c r="G126" s="14" t="str">
        <f>IFERROR(INDEX(Reference!$B:$C,MATCH(LEFT($C126,4),Reference!$B:$B,0),2),"")</f>
        <v/>
      </c>
    </row>
    <row r="127" spans="1:7" s="14" customFormat="1" ht="15" thickBot="1" x14ac:dyDescent="0.35">
      <c r="A127" s="13"/>
      <c r="B127" s="57" t="s">
        <v>1392</v>
      </c>
      <c r="C127" s="57" t="s">
        <v>1437</v>
      </c>
      <c r="D127" s="57" t="s">
        <v>190</v>
      </c>
      <c r="E127" s="56">
        <v>750</v>
      </c>
      <c r="F127" s="14" t="str">
        <f>IFERROR(IF(MID($C127,5,4)="-320","Exclude",IF(AND($B127="Intangible",SEARCH("Lbr",$D127)&gt;0),"Intangible Labor",INDEX(Reference!$M:$N,MATCH($D127,Reference!$M:$M,0),2))),INDEX(Reference!$M:$N,MATCH($D127,Reference!$M:$M,0),2))</f>
        <v>Nonlabor</v>
      </c>
      <c r="G127" s="14" t="str">
        <f>IFERROR(INDEX(Reference!$B:$C,MATCH(LEFT($C127,4),Reference!$B:$B,0),2),"")</f>
        <v/>
      </c>
    </row>
    <row r="128" spans="1:7" s="14" customFormat="1" ht="15" thickBot="1" x14ac:dyDescent="0.35">
      <c r="A128" s="13"/>
      <c r="B128" s="57" t="s">
        <v>1392</v>
      </c>
      <c r="C128" s="57" t="s">
        <v>1438</v>
      </c>
      <c r="D128" s="57" t="s">
        <v>199</v>
      </c>
      <c r="E128" s="56">
        <v>300507.59999999998</v>
      </c>
      <c r="F128" s="14" t="str">
        <f>IFERROR(IF(MID($C128,5,4)="-320","Exclude",IF(AND($B128="Intangible",SEARCH("Lbr",$D128)&gt;0),"Intangible Labor",INDEX(Reference!$M:$N,MATCH($D128,Reference!$M:$M,0),2))),INDEX(Reference!$M:$N,MATCH($D128,Reference!$M:$M,0),2))</f>
        <v>Nonlabor</v>
      </c>
      <c r="G128" s="14" t="str">
        <f>IFERROR(INDEX(Reference!$B:$C,MATCH(LEFT($C128,4),Reference!$B:$B,0),2),"")</f>
        <v/>
      </c>
    </row>
    <row r="129" spans="1:7" s="14" customFormat="1" ht="15" thickBot="1" x14ac:dyDescent="0.35">
      <c r="A129" s="13"/>
      <c r="B129" s="57" t="s">
        <v>1392</v>
      </c>
      <c r="C129" s="57" t="s">
        <v>1439</v>
      </c>
      <c r="D129" s="57" t="s">
        <v>190</v>
      </c>
      <c r="E129" s="56">
        <v>450000</v>
      </c>
      <c r="F129" s="14" t="str">
        <f>IFERROR(IF(MID($C129,5,4)="-320","Exclude",IF(AND($B129="Intangible",SEARCH("Lbr",$D129)&gt;0),"Intangible Labor",INDEX(Reference!$M:$N,MATCH($D129,Reference!$M:$M,0),2))),INDEX(Reference!$M:$N,MATCH($D129,Reference!$M:$M,0),2))</f>
        <v>Nonlabor</v>
      </c>
      <c r="G129" s="14" t="str">
        <f>IFERROR(INDEX(Reference!$B:$C,MATCH(LEFT($C129,4),Reference!$B:$B,0),2),"")</f>
        <v/>
      </c>
    </row>
    <row r="130" spans="1:7" s="14" customFormat="1" ht="15" thickBot="1" x14ac:dyDescent="0.35">
      <c r="A130" s="13"/>
      <c r="B130" s="57" t="s">
        <v>1392</v>
      </c>
      <c r="C130" s="57" t="s">
        <v>1440</v>
      </c>
      <c r="D130" s="57" t="s">
        <v>185</v>
      </c>
      <c r="E130" s="56">
        <v>737.1</v>
      </c>
      <c r="F130" s="14" t="str">
        <f>IFERROR(IF(MID($C130,5,4)="-320","Exclude",IF(AND($B130="Intangible",SEARCH("Lbr",$D130)&gt;0),"Intangible Labor",INDEX(Reference!$M:$N,MATCH($D130,Reference!$M:$M,0),2))),INDEX(Reference!$M:$N,MATCH($D130,Reference!$M:$M,0),2))</f>
        <v>NonUnion Labor</v>
      </c>
      <c r="G130" s="14" t="str">
        <f>IFERROR(INDEX(Reference!$B:$C,MATCH(LEFT($C130,4),Reference!$B:$B,0),2),"")</f>
        <v/>
      </c>
    </row>
    <row r="131" spans="1:7" s="14" customFormat="1" ht="15" thickBot="1" x14ac:dyDescent="0.35">
      <c r="A131" s="13"/>
      <c r="B131" s="57" t="s">
        <v>1392</v>
      </c>
      <c r="C131" s="57" t="s">
        <v>1441</v>
      </c>
      <c r="D131" s="57" t="s">
        <v>185</v>
      </c>
      <c r="E131" s="56">
        <v>31.77</v>
      </c>
      <c r="F131" s="14" t="str">
        <f>IFERROR(IF(MID($C131,5,4)="-320","Exclude",IF(AND($B131="Intangible",SEARCH("Lbr",$D131)&gt;0),"Intangible Labor",INDEX(Reference!$M:$N,MATCH($D131,Reference!$M:$M,0),2))),INDEX(Reference!$M:$N,MATCH($D131,Reference!$M:$M,0),2))</f>
        <v>NonUnion Labor</v>
      </c>
      <c r="G131" s="14" t="str">
        <f>IFERROR(INDEX(Reference!$B:$C,MATCH(LEFT($C131,4),Reference!$B:$B,0),2),"")</f>
        <v/>
      </c>
    </row>
    <row r="132" spans="1:7" s="14" customFormat="1" ht="15" thickBot="1" x14ac:dyDescent="0.35">
      <c r="A132" s="13"/>
      <c r="B132" s="57" t="s">
        <v>1392</v>
      </c>
      <c r="C132" s="57" t="s">
        <v>1441</v>
      </c>
      <c r="D132" s="57" t="s">
        <v>206</v>
      </c>
      <c r="E132" s="56">
        <v>30.52</v>
      </c>
      <c r="F132" s="14" t="str">
        <f>IFERROR(IF(MID($C132,5,4)="-320","Exclude",IF(AND($B132="Intangible",SEARCH("Lbr",$D132)&gt;0),"Intangible Labor",INDEX(Reference!$M:$N,MATCH($D132,Reference!$M:$M,0),2))),INDEX(Reference!$M:$N,MATCH($D132,Reference!$M:$M,0),2))</f>
        <v>Nonlabor</v>
      </c>
      <c r="G132" s="14" t="str">
        <f>IFERROR(INDEX(Reference!$B:$C,MATCH(LEFT($C132,4),Reference!$B:$B,0),2),"")</f>
        <v/>
      </c>
    </row>
    <row r="133" spans="1:7" s="14" customFormat="1" ht="15" thickBot="1" x14ac:dyDescent="0.35">
      <c r="A133" s="13"/>
      <c r="B133" s="57" t="s">
        <v>1392</v>
      </c>
      <c r="C133" s="57" t="s">
        <v>1442</v>
      </c>
      <c r="D133" s="57" t="s">
        <v>190</v>
      </c>
      <c r="E133" s="56">
        <v>7825</v>
      </c>
      <c r="F133" s="14" t="str">
        <f>IFERROR(IF(MID($C133,5,4)="-320","Exclude",IF(AND($B133="Intangible",SEARCH("Lbr",$D133)&gt;0),"Intangible Labor",INDEX(Reference!$M:$N,MATCH($D133,Reference!$M:$M,0),2))),INDEX(Reference!$M:$N,MATCH($D133,Reference!$M:$M,0),2))</f>
        <v>Nonlabor</v>
      </c>
      <c r="G133" s="14" t="str">
        <f>IFERROR(INDEX(Reference!$B:$C,MATCH(LEFT($C133,4),Reference!$B:$B,0),2),"")</f>
        <v/>
      </c>
    </row>
    <row r="134" spans="1:7" s="14" customFormat="1" ht="15" thickBot="1" x14ac:dyDescent="0.35">
      <c r="A134" s="13"/>
      <c r="B134" s="57" t="s">
        <v>1392</v>
      </c>
      <c r="C134" s="57" t="s">
        <v>1443</v>
      </c>
      <c r="D134" s="57" t="s">
        <v>216</v>
      </c>
      <c r="E134" s="56">
        <v>1855.25</v>
      </c>
      <c r="F134" s="14" t="str">
        <f>IFERROR(IF(MID($C134,5,4)="-320","Exclude",IF(AND($B134="Intangible",SEARCH("Lbr",$D134)&gt;0),"Intangible Labor",INDEX(Reference!$M:$N,MATCH($D134,Reference!$M:$M,0),2))),INDEX(Reference!$M:$N,MATCH($D134,Reference!$M:$M,0),2))</f>
        <v>Nonlabor</v>
      </c>
      <c r="G134" s="14" t="str">
        <f>IFERROR(INDEX(Reference!$B:$C,MATCH(LEFT($C134,4),Reference!$B:$B,0),2),"")</f>
        <v/>
      </c>
    </row>
    <row r="135" spans="1:7" s="14" customFormat="1" ht="15" thickBot="1" x14ac:dyDescent="0.35">
      <c r="A135" s="13"/>
      <c r="B135" s="57" t="s">
        <v>1392</v>
      </c>
      <c r="C135" s="57" t="s">
        <v>1444</v>
      </c>
      <c r="D135" s="57" t="s">
        <v>216</v>
      </c>
      <c r="E135" s="56">
        <v>25343.68</v>
      </c>
      <c r="F135" s="14" t="str">
        <f>IFERROR(IF(MID($C135,5,4)="-320","Exclude",IF(AND($B135="Intangible",SEARCH("Lbr",$D135)&gt;0),"Intangible Labor",INDEX(Reference!$M:$N,MATCH($D135,Reference!$M:$M,0),2))),INDEX(Reference!$M:$N,MATCH($D135,Reference!$M:$M,0),2))</f>
        <v>Nonlabor</v>
      </c>
      <c r="G135" s="14" t="str">
        <f>IFERROR(INDEX(Reference!$B:$C,MATCH(LEFT($C135,4),Reference!$B:$B,0),2),"")</f>
        <v/>
      </c>
    </row>
    <row r="136" spans="1:7" s="14" customFormat="1" ht="15" thickBot="1" x14ac:dyDescent="0.35">
      <c r="A136" s="13"/>
      <c r="B136" s="57" t="s">
        <v>1392</v>
      </c>
      <c r="C136" s="57" t="s">
        <v>1445</v>
      </c>
      <c r="D136" s="57" t="s">
        <v>186</v>
      </c>
      <c r="E136" s="56">
        <v>177.7</v>
      </c>
      <c r="F136" s="14" t="str">
        <f>IFERROR(IF(MID($C136,5,4)="-320","Exclude",IF(AND($B136="Intangible",SEARCH("Lbr",$D136)&gt;0),"Intangible Labor",INDEX(Reference!$M:$N,MATCH($D136,Reference!$M:$M,0),2))),INDEX(Reference!$M:$N,MATCH($D136,Reference!$M:$M,0),2))</f>
        <v>Union Labor</v>
      </c>
      <c r="G136" s="14" t="str">
        <f>IFERROR(INDEX(Reference!$B:$C,MATCH(LEFT($C136,4),Reference!$B:$B,0),2),"")</f>
        <v/>
      </c>
    </row>
    <row r="137" spans="1:7" s="14" customFormat="1" ht="15" thickBot="1" x14ac:dyDescent="0.35">
      <c r="A137" s="13"/>
      <c r="B137" s="57" t="s">
        <v>1392</v>
      </c>
      <c r="C137" s="57" t="s">
        <v>1445</v>
      </c>
      <c r="D137" s="57" t="s">
        <v>191</v>
      </c>
      <c r="E137" s="56">
        <v>53.31</v>
      </c>
      <c r="F137" s="14" t="str">
        <f>IFERROR(IF(MID($C137,5,4)="-320","Exclude",IF(AND($B137="Intangible",SEARCH("Lbr",$D137)&gt;0),"Intangible Labor",INDEX(Reference!$M:$N,MATCH($D137,Reference!$M:$M,0),2))),INDEX(Reference!$M:$N,MATCH($D137,Reference!$M:$M,0),2))</f>
        <v>Union Labor</v>
      </c>
      <c r="G137" s="14" t="str">
        <f>IFERROR(INDEX(Reference!$B:$C,MATCH(LEFT($C137,4),Reference!$B:$B,0),2),"")</f>
        <v/>
      </c>
    </row>
    <row r="138" spans="1:7" s="14" customFormat="1" ht="15" thickBot="1" x14ac:dyDescent="0.35">
      <c r="A138" s="13"/>
      <c r="B138" s="57" t="s">
        <v>1392</v>
      </c>
      <c r="C138" s="57" t="s">
        <v>1446</v>
      </c>
      <c r="D138" s="57" t="s">
        <v>190</v>
      </c>
      <c r="E138" s="56">
        <v>2893.53</v>
      </c>
      <c r="F138" s="14" t="str">
        <f>IFERROR(IF(MID($C138,5,4)="-320","Exclude",IF(AND($B138="Intangible",SEARCH("Lbr",$D138)&gt;0),"Intangible Labor",INDEX(Reference!$M:$N,MATCH($D138,Reference!$M:$M,0),2))),INDEX(Reference!$M:$N,MATCH($D138,Reference!$M:$M,0),2))</f>
        <v>Nonlabor</v>
      </c>
      <c r="G138" s="14" t="str">
        <f>IFERROR(INDEX(Reference!$B:$C,MATCH(LEFT($C138,4),Reference!$B:$B,0),2),"")</f>
        <v/>
      </c>
    </row>
    <row r="139" spans="1:7" s="14" customFormat="1" ht="15" thickBot="1" x14ac:dyDescent="0.35">
      <c r="A139" s="13"/>
      <c r="B139" s="57" t="s">
        <v>1392</v>
      </c>
      <c r="C139" s="57" t="s">
        <v>1446</v>
      </c>
      <c r="D139" s="57" t="s">
        <v>185</v>
      </c>
      <c r="E139" s="56">
        <v>9329.630000000001</v>
      </c>
      <c r="F139" s="14" t="str">
        <f>IFERROR(IF(MID($C139,5,4)="-320","Exclude",IF(AND($B139="Intangible",SEARCH("Lbr",$D139)&gt;0),"Intangible Labor",INDEX(Reference!$M:$N,MATCH($D139,Reference!$M:$M,0),2))),INDEX(Reference!$M:$N,MATCH($D139,Reference!$M:$M,0),2))</f>
        <v>NonUnion Labor</v>
      </c>
      <c r="G139" s="14" t="str">
        <f>IFERROR(INDEX(Reference!$B:$C,MATCH(LEFT($C139,4),Reference!$B:$B,0),2),"")</f>
        <v/>
      </c>
    </row>
    <row r="140" spans="1:7" s="14" customFormat="1" ht="15" thickBot="1" x14ac:dyDescent="0.35">
      <c r="A140" s="13"/>
      <c r="B140" s="57" t="s">
        <v>1392</v>
      </c>
      <c r="C140" s="57" t="s">
        <v>1446</v>
      </c>
      <c r="D140" s="57" t="s">
        <v>202</v>
      </c>
      <c r="E140" s="56">
        <v>97.5</v>
      </c>
      <c r="F140" s="14" t="str">
        <f>IFERROR(IF(MID($C140,5,4)="-320","Exclude",IF(AND($B140="Intangible",SEARCH("Lbr",$D140)&gt;0),"Intangible Labor",INDEX(Reference!$M:$N,MATCH($D140,Reference!$M:$M,0),2))),INDEX(Reference!$M:$N,MATCH($D140,Reference!$M:$M,0),2))</f>
        <v>Nonlabor</v>
      </c>
      <c r="G140" s="14" t="str">
        <f>IFERROR(INDEX(Reference!$B:$C,MATCH(LEFT($C140,4),Reference!$B:$B,0),2),"")</f>
        <v/>
      </c>
    </row>
    <row r="141" spans="1:7" s="14" customFormat="1" ht="15" thickBot="1" x14ac:dyDescent="0.35">
      <c r="A141" s="13"/>
      <c r="B141" s="57" t="s">
        <v>1392</v>
      </c>
      <c r="C141" s="57" t="s">
        <v>1447</v>
      </c>
      <c r="D141" s="57" t="s">
        <v>190</v>
      </c>
      <c r="E141" s="56">
        <v>443977.08999999997</v>
      </c>
      <c r="F141" s="14" t="str">
        <f>IFERROR(IF(MID($C141,5,4)="-320","Exclude",IF(AND($B141="Intangible",SEARCH("Lbr",$D141)&gt;0),"Intangible Labor",INDEX(Reference!$M:$N,MATCH($D141,Reference!$M:$M,0),2))),INDEX(Reference!$M:$N,MATCH($D141,Reference!$M:$M,0),2))</f>
        <v>Nonlabor</v>
      </c>
      <c r="G141" s="14" t="str">
        <f>IFERROR(INDEX(Reference!$B:$C,MATCH(LEFT($C141,4),Reference!$B:$B,0),2),"")</f>
        <v/>
      </c>
    </row>
    <row r="142" spans="1:7" s="14" customFormat="1" ht="15" thickBot="1" x14ac:dyDescent="0.35">
      <c r="A142" s="13"/>
      <c r="B142" s="57" t="s">
        <v>1392</v>
      </c>
      <c r="C142" s="57" t="s">
        <v>1447</v>
      </c>
      <c r="D142" s="57" t="s">
        <v>205</v>
      </c>
      <c r="E142" s="56">
        <v>10000</v>
      </c>
      <c r="F142" s="14" t="str">
        <f>IFERROR(IF(MID($C142,5,4)="-320","Exclude",IF(AND($B142="Intangible",SEARCH("Lbr",$D142)&gt;0),"Intangible Labor",INDEX(Reference!$M:$N,MATCH($D142,Reference!$M:$M,0),2))),INDEX(Reference!$M:$N,MATCH($D142,Reference!$M:$M,0),2))</f>
        <v>Nonlabor</v>
      </c>
      <c r="G142" s="14" t="str">
        <f>IFERROR(INDEX(Reference!$B:$C,MATCH(LEFT($C142,4),Reference!$B:$B,0),2),"")</f>
        <v/>
      </c>
    </row>
    <row r="143" spans="1:7" s="14" customFormat="1" ht="15" thickBot="1" x14ac:dyDescent="0.35">
      <c r="A143" s="13"/>
      <c r="B143" s="57" t="s">
        <v>1392</v>
      </c>
      <c r="C143" s="57" t="s">
        <v>1447</v>
      </c>
      <c r="D143" s="57" t="s">
        <v>216</v>
      </c>
      <c r="E143" s="56">
        <v>15106.5</v>
      </c>
      <c r="F143" s="14" t="str">
        <f>IFERROR(IF(MID($C143,5,4)="-320","Exclude",IF(AND($B143="Intangible",SEARCH("Lbr",$D143)&gt;0),"Intangible Labor",INDEX(Reference!$M:$N,MATCH($D143,Reference!$M:$M,0),2))),INDEX(Reference!$M:$N,MATCH($D143,Reference!$M:$M,0),2))</f>
        <v>Nonlabor</v>
      </c>
      <c r="G143" s="14" t="str">
        <f>IFERROR(INDEX(Reference!$B:$C,MATCH(LEFT($C143,4),Reference!$B:$B,0),2),"")</f>
        <v/>
      </c>
    </row>
    <row r="144" spans="1:7" s="14" customFormat="1" ht="15" thickBot="1" x14ac:dyDescent="0.35">
      <c r="A144" s="13"/>
      <c r="B144" s="57" t="s">
        <v>1392</v>
      </c>
      <c r="C144" s="57" t="s">
        <v>1447</v>
      </c>
      <c r="D144" s="57" t="s">
        <v>185</v>
      </c>
      <c r="E144" s="56">
        <v>127.71</v>
      </c>
      <c r="F144" s="14" t="str">
        <f>IFERROR(IF(MID($C144,5,4)="-320","Exclude",IF(AND($B144="Intangible",SEARCH("Lbr",$D144)&gt;0),"Intangible Labor",INDEX(Reference!$M:$N,MATCH($D144,Reference!$M:$M,0),2))),INDEX(Reference!$M:$N,MATCH($D144,Reference!$M:$M,0),2))</f>
        <v>NonUnion Labor</v>
      </c>
      <c r="G144" s="14" t="str">
        <f>IFERROR(INDEX(Reference!$B:$C,MATCH(LEFT($C144,4),Reference!$B:$B,0),2),"")</f>
        <v/>
      </c>
    </row>
    <row r="145" spans="1:7" s="14" customFormat="1" ht="15" thickBot="1" x14ac:dyDescent="0.35">
      <c r="A145" s="13"/>
      <c r="B145" s="57" t="s">
        <v>1392</v>
      </c>
      <c r="C145" s="57" t="s">
        <v>1447</v>
      </c>
      <c r="D145" s="57" t="s">
        <v>186</v>
      </c>
      <c r="E145" s="56">
        <v>8522.59</v>
      </c>
      <c r="F145" s="14" t="str">
        <f>IFERROR(IF(MID($C145,5,4)="-320","Exclude",IF(AND($B145="Intangible",SEARCH("Lbr",$D145)&gt;0),"Intangible Labor",INDEX(Reference!$M:$N,MATCH($D145,Reference!$M:$M,0),2))),INDEX(Reference!$M:$N,MATCH($D145,Reference!$M:$M,0),2))</f>
        <v>Union Labor</v>
      </c>
      <c r="G145" s="14" t="str">
        <f>IFERROR(INDEX(Reference!$B:$C,MATCH(LEFT($C145,4),Reference!$B:$B,0),2),"")</f>
        <v/>
      </c>
    </row>
    <row r="146" spans="1:7" s="14" customFormat="1" ht="15" thickBot="1" x14ac:dyDescent="0.35">
      <c r="A146" s="13"/>
      <c r="B146" s="57" t="s">
        <v>1392</v>
      </c>
      <c r="C146" s="57" t="s">
        <v>1447</v>
      </c>
      <c r="D146" s="57" t="s">
        <v>231</v>
      </c>
      <c r="E146" s="56">
        <v>60</v>
      </c>
      <c r="F146" s="14" t="str">
        <f>IFERROR(IF(MID($C146,5,4)="-320","Exclude",IF(AND($B146="Intangible",SEARCH("Lbr",$D146)&gt;0),"Intangible Labor",INDEX(Reference!$M:$N,MATCH($D146,Reference!$M:$M,0),2))),INDEX(Reference!$M:$N,MATCH($D146,Reference!$M:$M,0),2))</f>
        <v>Nonlabor</v>
      </c>
      <c r="G146" s="14" t="str">
        <f>IFERROR(INDEX(Reference!$B:$C,MATCH(LEFT($C146,4),Reference!$B:$B,0),2),"")</f>
        <v/>
      </c>
    </row>
    <row r="147" spans="1:7" s="14" customFormat="1" ht="15" thickBot="1" x14ac:dyDescent="0.35">
      <c r="A147" s="13"/>
      <c r="B147" s="57" t="s">
        <v>1392</v>
      </c>
      <c r="C147" s="57" t="s">
        <v>1447</v>
      </c>
      <c r="D147" s="57" t="s">
        <v>296</v>
      </c>
      <c r="E147" s="56">
        <v>32407.090000000004</v>
      </c>
      <c r="F147" s="14" t="str">
        <f>IFERROR(IF(MID($C147,5,4)="-320","Exclude",IF(AND($B147="Intangible",SEARCH("Lbr",$D147)&gt;0),"Intangible Labor",INDEX(Reference!$M:$N,MATCH($D147,Reference!$M:$M,0),2))),INDEX(Reference!$M:$N,MATCH($D147,Reference!$M:$M,0),2))</f>
        <v>Inventory</v>
      </c>
      <c r="G147" s="14" t="str">
        <f>IFERROR(INDEX(Reference!$B:$C,MATCH(LEFT($C147,4),Reference!$B:$B,0),2),"")</f>
        <v/>
      </c>
    </row>
    <row r="148" spans="1:7" s="14" customFormat="1" ht="15" thickBot="1" x14ac:dyDescent="0.35">
      <c r="A148" s="13"/>
      <c r="B148" s="57" t="s">
        <v>1392</v>
      </c>
      <c r="C148" s="57" t="s">
        <v>1447</v>
      </c>
      <c r="D148" s="57" t="s">
        <v>297</v>
      </c>
      <c r="E148" s="56">
        <v>15.8</v>
      </c>
      <c r="F148" s="14" t="str">
        <f>IFERROR(IF(MID($C148,5,4)="-320","Exclude",IF(AND($B148="Intangible",SEARCH("Lbr",$D148)&gt;0),"Intangible Labor",INDEX(Reference!$M:$N,MATCH($D148,Reference!$M:$M,0),2))),INDEX(Reference!$M:$N,MATCH($D148,Reference!$M:$M,0),2))</f>
        <v>Inventory</v>
      </c>
      <c r="G148" s="14" t="str">
        <f>IFERROR(INDEX(Reference!$B:$C,MATCH(LEFT($C148,4),Reference!$B:$B,0),2),"")</f>
        <v/>
      </c>
    </row>
    <row r="149" spans="1:7" s="14" customFormat="1" ht="15" thickBot="1" x14ac:dyDescent="0.35">
      <c r="A149" s="13"/>
      <c r="B149" s="57" t="s">
        <v>1392</v>
      </c>
      <c r="C149" s="57" t="s">
        <v>1447</v>
      </c>
      <c r="D149" s="57" t="s">
        <v>299</v>
      </c>
      <c r="E149" s="56">
        <v>84.43</v>
      </c>
      <c r="F149" s="14" t="str">
        <f>IFERROR(IF(MID($C149,5,4)="-320","Exclude",IF(AND($B149="Intangible",SEARCH("Lbr",$D149)&gt;0),"Intangible Labor",INDEX(Reference!$M:$N,MATCH($D149,Reference!$M:$M,0),2))),INDEX(Reference!$M:$N,MATCH($D149,Reference!$M:$M,0),2))</f>
        <v>Inventory</v>
      </c>
      <c r="G149" s="14" t="str">
        <f>IFERROR(INDEX(Reference!$B:$C,MATCH(LEFT($C149,4),Reference!$B:$B,0),2),"")</f>
        <v/>
      </c>
    </row>
    <row r="150" spans="1:7" s="14" customFormat="1" ht="15" thickBot="1" x14ac:dyDescent="0.35">
      <c r="A150" s="13"/>
      <c r="B150" s="57" t="s">
        <v>1392</v>
      </c>
      <c r="C150" s="57" t="s">
        <v>1447</v>
      </c>
      <c r="D150" s="57" t="s">
        <v>300</v>
      </c>
      <c r="E150" s="56">
        <v>49.230000000000004</v>
      </c>
      <c r="F150" s="14" t="str">
        <f>IFERROR(IF(MID($C150,5,4)="-320","Exclude",IF(AND($B150="Intangible",SEARCH("Lbr",$D150)&gt;0),"Intangible Labor",INDEX(Reference!$M:$N,MATCH($D150,Reference!$M:$M,0),2))),INDEX(Reference!$M:$N,MATCH($D150,Reference!$M:$M,0),2))</f>
        <v>Inventory</v>
      </c>
      <c r="G150" s="14" t="str">
        <f>IFERROR(INDEX(Reference!$B:$C,MATCH(LEFT($C150,4),Reference!$B:$B,0),2),"")</f>
        <v/>
      </c>
    </row>
    <row r="151" spans="1:7" s="14" customFormat="1" ht="15" thickBot="1" x14ac:dyDescent="0.35">
      <c r="A151" s="13"/>
      <c r="B151" s="57" t="s">
        <v>1392</v>
      </c>
      <c r="C151" s="57" t="s">
        <v>1447</v>
      </c>
      <c r="D151" s="57" t="s">
        <v>208</v>
      </c>
      <c r="E151" s="56">
        <v>326790.93</v>
      </c>
      <c r="F151" s="14" t="str">
        <f>IFERROR(IF(MID($C151,5,4)="-320","Exclude",IF(AND($B151="Intangible",SEARCH("Lbr",$D151)&gt;0),"Intangible Labor",INDEX(Reference!$M:$N,MATCH($D151,Reference!$M:$M,0),2))),INDEX(Reference!$M:$N,MATCH($D151,Reference!$M:$M,0),2))</f>
        <v>Inventory</v>
      </c>
      <c r="G151" s="14" t="str">
        <f>IFERROR(INDEX(Reference!$B:$C,MATCH(LEFT($C151,4),Reference!$B:$B,0),2),"")</f>
        <v/>
      </c>
    </row>
    <row r="152" spans="1:7" s="14" customFormat="1" ht="15" thickBot="1" x14ac:dyDescent="0.35">
      <c r="A152" s="13"/>
      <c r="B152" s="57" t="s">
        <v>1392</v>
      </c>
      <c r="C152" s="57" t="s">
        <v>1447</v>
      </c>
      <c r="D152" s="57" t="s">
        <v>191</v>
      </c>
      <c r="E152" s="56">
        <v>4684.6799999999994</v>
      </c>
      <c r="F152" s="14" t="str">
        <f>IFERROR(IF(MID($C152,5,4)="-320","Exclude",IF(AND($B152="Intangible",SEARCH("Lbr",$D152)&gt;0),"Intangible Labor",INDEX(Reference!$M:$N,MATCH($D152,Reference!$M:$M,0),2))),INDEX(Reference!$M:$N,MATCH($D152,Reference!$M:$M,0),2))</f>
        <v>Union Labor</v>
      </c>
      <c r="G152" s="14" t="str">
        <f>IFERROR(INDEX(Reference!$B:$C,MATCH(LEFT($C152,4),Reference!$B:$B,0),2),"")</f>
        <v/>
      </c>
    </row>
    <row r="153" spans="1:7" s="14" customFormat="1" ht="15" thickBot="1" x14ac:dyDescent="0.35">
      <c r="A153" s="13"/>
      <c r="B153" s="57" t="s">
        <v>1392</v>
      </c>
      <c r="C153" s="57" t="s">
        <v>1448</v>
      </c>
      <c r="D153" s="57" t="s">
        <v>186</v>
      </c>
      <c r="E153" s="56">
        <v>7.83</v>
      </c>
      <c r="F153" s="14" t="str">
        <f>IFERROR(IF(MID($C153,5,4)="-320","Exclude",IF(AND($B153="Intangible",SEARCH("Lbr",$D153)&gt;0),"Intangible Labor",INDEX(Reference!$M:$N,MATCH($D153,Reference!$M:$M,0),2))),INDEX(Reference!$M:$N,MATCH($D153,Reference!$M:$M,0),2))</f>
        <v>Union Labor</v>
      </c>
      <c r="G153" s="14" t="str">
        <f>IFERROR(INDEX(Reference!$B:$C,MATCH(LEFT($C153,4),Reference!$B:$B,0),2),"")</f>
        <v/>
      </c>
    </row>
    <row r="154" spans="1:7" s="14" customFormat="1" ht="15" thickBot="1" x14ac:dyDescent="0.35">
      <c r="A154" s="13"/>
      <c r="B154" s="57" t="s">
        <v>1392</v>
      </c>
      <c r="C154" s="57" t="s">
        <v>1448</v>
      </c>
      <c r="D154" s="57" t="s">
        <v>191</v>
      </c>
      <c r="E154" s="56">
        <v>165.85</v>
      </c>
      <c r="F154" s="14" t="str">
        <f>IFERROR(IF(MID($C154,5,4)="-320","Exclude",IF(AND($B154="Intangible",SEARCH("Lbr",$D154)&gt;0),"Intangible Labor",INDEX(Reference!$M:$N,MATCH($D154,Reference!$M:$M,0),2))),INDEX(Reference!$M:$N,MATCH($D154,Reference!$M:$M,0),2))</f>
        <v>Union Labor</v>
      </c>
      <c r="G154" s="14" t="str">
        <f>IFERROR(INDEX(Reference!$B:$C,MATCH(LEFT($C154,4),Reference!$B:$B,0),2),"")</f>
        <v/>
      </c>
    </row>
    <row r="155" spans="1:7" s="14" customFormat="1" ht="15" thickBot="1" x14ac:dyDescent="0.35">
      <c r="A155" s="13"/>
      <c r="B155" s="57" t="s">
        <v>1392</v>
      </c>
      <c r="C155" s="57" t="s">
        <v>1449</v>
      </c>
      <c r="D155" s="57" t="s">
        <v>190</v>
      </c>
      <c r="E155" s="56">
        <v>116259.40999999999</v>
      </c>
      <c r="F155" s="14" t="str">
        <f>IFERROR(IF(MID($C155,5,4)="-320","Exclude",IF(AND($B155="Intangible",SEARCH("Lbr",$D155)&gt;0),"Intangible Labor",INDEX(Reference!$M:$N,MATCH($D155,Reference!$M:$M,0),2))),INDEX(Reference!$M:$N,MATCH($D155,Reference!$M:$M,0),2))</f>
        <v>Nonlabor</v>
      </c>
      <c r="G155" s="14" t="str">
        <f>IFERROR(INDEX(Reference!$B:$C,MATCH(LEFT($C155,4),Reference!$B:$B,0),2),"")</f>
        <v/>
      </c>
    </row>
    <row r="156" spans="1:7" s="14" customFormat="1" ht="15" thickBot="1" x14ac:dyDescent="0.35">
      <c r="A156" s="13"/>
      <c r="B156" s="57" t="s">
        <v>1392</v>
      </c>
      <c r="C156" s="57" t="s">
        <v>1449</v>
      </c>
      <c r="D156" s="57" t="s">
        <v>185</v>
      </c>
      <c r="E156" s="56">
        <v>37322.67</v>
      </c>
      <c r="F156" s="14" t="str">
        <f>IFERROR(IF(MID($C156,5,4)="-320","Exclude",IF(AND($B156="Intangible",SEARCH("Lbr",$D156)&gt;0),"Intangible Labor",INDEX(Reference!$M:$N,MATCH($D156,Reference!$M:$M,0),2))),INDEX(Reference!$M:$N,MATCH($D156,Reference!$M:$M,0),2))</f>
        <v>NonUnion Labor</v>
      </c>
      <c r="G156" s="14" t="str">
        <f>IFERROR(INDEX(Reference!$B:$C,MATCH(LEFT($C156,4),Reference!$B:$B,0),2),"")</f>
        <v/>
      </c>
    </row>
    <row r="157" spans="1:7" s="14" customFormat="1" ht="15" thickBot="1" x14ac:dyDescent="0.35">
      <c r="A157" s="13"/>
      <c r="B157" s="57" t="s">
        <v>1392</v>
      </c>
      <c r="C157" s="57" t="s">
        <v>1449</v>
      </c>
      <c r="D157" s="57" t="s">
        <v>206</v>
      </c>
      <c r="E157" s="56">
        <v>84.46</v>
      </c>
      <c r="F157" s="14" t="str">
        <f>IFERROR(IF(MID($C157,5,4)="-320","Exclude",IF(AND($B157="Intangible",SEARCH("Lbr",$D157)&gt;0),"Intangible Labor",INDEX(Reference!$M:$N,MATCH($D157,Reference!$M:$M,0),2))),INDEX(Reference!$M:$N,MATCH($D157,Reference!$M:$M,0),2))</f>
        <v>Nonlabor</v>
      </c>
      <c r="G157" s="14" t="str">
        <f>IFERROR(INDEX(Reference!$B:$C,MATCH(LEFT($C157,4),Reference!$B:$B,0),2),"")</f>
        <v/>
      </c>
    </row>
    <row r="158" spans="1:7" s="14" customFormat="1" ht="15" thickBot="1" x14ac:dyDescent="0.35">
      <c r="A158" s="13"/>
      <c r="B158" s="57" t="s">
        <v>1392</v>
      </c>
      <c r="C158" s="57" t="s">
        <v>1449</v>
      </c>
      <c r="D158" s="57" t="s">
        <v>252</v>
      </c>
      <c r="E158" s="56">
        <v>8500</v>
      </c>
      <c r="F158" s="14" t="str">
        <f>IFERROR(IF(MID($C158,5,4)="-320","Exclude",IF(AND($B158="Intangible",SEARCH("Lbr",$D158)&gt;0),"Intangible Labor",INDEX(Reference!$M:$N,MATCH($D158,Reference!$M:$M,0),2))),INDEX(Reference!$M:$N,MATCH($D158,Reference!$M:$M,0),2))</f>
        <v>Nonlabor</v>
      </c>
      <c r="G158" s="14" t="str">
        <f>IFERROR(INDEX(Reference!$B:$C,MATCH(LEFT($C158,4),Reference!$B:$B,0),2),"")</f>
        <v/>
      </c>
    </row>
    <row r="159" spans="1:7" s="14" customFormat="1" ht="15" thickBot="1" x14ac:dyDescent="0.35">
      <c r="A159" s="13"/>
      <c r="B159" s="57" t="s">
        <v>1392</v>
      </c>
      <c r="C159" s="57" t="s">
        <v>1449</v>
      </c>
      <c r="D159" s="57" t="s">
        <v>182</v>
      </c>
      <c r="E159" s="56">
        <v>133.33000000000001</v>
      </c>
      <c r="F159" s="14" t="str">
        <f>IFERROR(IF(MID($C159,5,4)="-320","Exclude",IF(AND($B159="Intangible",SEARCH("Lbr",$D159)&gt;0),"Intangible Labor",INDEX(Reference!$M:$N,MATCH($D159,Reference!$M:$M,0),2))),INDEX(Reference!$M:$N,MATCH($D159,Reference!$M:$M,0),2))</f>
        <v>Nonlabor</v>
      </c>
      <c r="G159" s="14" t="str">
        <f>IFERROR(INDEX(Reference!$B:$C,MATCH(LEFT($C159,4),Reference!$B:$B,0),2),"")</f>
        <v/>
      </c>
    </row>
    <row r="160" spans="1:7" s="14" customFormat="1" ht="15" thickBot="1" x14ac:dyDescent="0.35">
      <c r="A160" s="13"/>
      <c r="B160" s="57" t="s">
        <v>1392</v>
      </c>
      <c r="C160" s="57" t="s">
        <v>1450</v>
      </c>
      <c r="D160" s="57" t="s">
        <v>190</v>
      </c>
      <c r="E160" s="56">
        <v>505876.24</v>
      </c>
      <c r="F160" s="14" t="str">
        <f>IFERROR(IF(MID($C160,5,4)="-320","Exclude",IF(AND($B160="Intangible",SEARCH("Lbr",$D160)&gt;0),"Intangible Labor",INDEX(Reference!$M:$N,MATCH($D160,Reference!$M:$M,0),2))),INDEX(Reference!$M:$N,MATCH($D160,Reference!$M:$M,0),2))</f>
        <v>Nonlabor</v>
      </c>
      <c r="G160" s="14" t="str">
        <f>IFERROR(INDEX(Reference!$B:$C,MATCH(LEFT($C160,4),Reference!$B:$B,0),2),"")</f>
        <v/>
      </c>
    </row>
    <row r="161" spans="1:7" s="14" customFormat="1" ht="15" thickBot="1" x14ac:dyDescent="0.35">
      <c r="A161" s="13"/>
      <c r="B161" s="57" t="s">
        <v>1392</v>
      </c>
      <c r="C161" s="57" t="s">
        <v>1450</v>
      </c>
      <c r="D161" s="57" t="s">
        <v>185</v>
      </c>
      <c r="E161" s="56">
        <v>3462.3799999999997</v>
      </c>
      <c r="F161" s="14" t="str">
        <f>IFERROR(IF(MID($C161,5,4)="-320","Exclude",IF(AND($B161="Intangible",SEARCH("Lbr",$D161)&gt;0),"Intangible Labor",INDEX(Reference!$M:$N,MATCH($D161,Reference!$M:$M,0),2))),INDEX(Reference!$M:$N,MATCH($D161,Reference!$M:$M,0),2))</f>
        <v>NonUnion Labor</v>
      </c>
      <c r="G161" s="14" t="str">
        <f>IFERROR(INDEX(Reference!$B:$C,MATCH(LEFT($C161,4),Reference!$B:$B,0),2),"")</f>
        <v/>
      </c>
    </row>
    <row r="162" spans="1:7" s="14" customFormat="1" ht="15" thickBot="1" x14ac:dyDescent="0.35">
      <c r="A162" s="13"/>
      <c r="B162" s="57" t="s">
        <v>1392</v>
      </c>
      <c r="C162" s="57" t="s">
        <v>1450</v>
      </c>
      <c r="D162" s="57" t="s">
        <v>186</v>
      </c>
      <c r="E162" s="56">
        <v>13662.800000000001</v>
      </c>
      <c r="F162" s="14" t="str">
        <f>IFERROR(IF(MID($C162,5,4)="-320","Exclude",IF(AND($B162="Intangible",SEARCH("Lbr",$D162)&gt;0),"Intangible Labor",INDEX(Reference!$M:$N,MATCH($D162,Reference!$M:$M,0),2))),INDEX(Reference!$M:$N,MATCH($D162,Reference!$M:$M,0),2))</f>
        <v>Union Labor</v>
      </c>
      <c r="G162" s="14" t="str">
        <f>IFERROR(INDEX(Reference!$B:$C,MATCH(LEFT($C162,4),Reference!$B:$B,0),2),"")</f>
        <v/>
      </c>
    </row>
    <row r="163" spans="1:7" s="14" customFormat="1" ht="15" thickBot="1" x14ac:dyDescent="0.35">
      <c r="A163" s="13"/>
      <c r="B163" s="57" t="s">
        <v>1392</v>
      </c>
      <c r="C163" s="57" t="s">
        <v>1450</v>
      </c>
      <c r="D163" s="57" t="s">
        <v>197</v>
      </c>
      <c r="E163" s="56">
        <v>40</v>
      </c>
      <c r="F163" s="14" t="str">
        <f>IFERROR(IF(MID($C163,5,4)="-320","Exclude",IF(AND($B163="Intangible",SEARCH("Lbr",$D163)&gt;0),"Intangible Labor",INDEX(Reference!$M:$N,MATCH($D163,Reference!$M:$M,0),2))),INDEX(Reference!$M:$N,MATCH($D163,Reference!$M:$M,0),2))</f>
        <v>Union Labor</v>
      </c>
      <c r="G163" s="14" t="str">
        <f>IFERROR(INDEX(Reference!$B:$C,MATCH(LEFT($C163,4),Reference!$B:$B,0),2),"")</f>
        <v/>
      </c>
    </row>
    <row r="164" spans="1:7" s="14" customFormat="1" ht="15" thickBot="1" x14ac:dyDescent="0.35">
      <c r="A164" s="13"/>
      <c r="B164" s="57" t="s">
        <v>1392</v>
      </c>
      <c r="C164" s="57" t="s">
        <v>1450</v>
      </c>
      <c r="D164" s="57" t="s">
        <v>231</v>
      </c>
      <c r="E164" s="56">
        <v>180</v>
      </c>
      <c r="F164" s="14" t="str">
        <f>IFERROR(IF(MID($C164,5,4)="-320","Exclude",IF(AND($B164="Intangible",SEARCH("Lbr",$D164)&gt;0),"Intangible Labor",INDEX(Reference!$M:$N,MATCH($D164,Reference!$M:$M,0),2))),INDEX(Reference!$M:$N,MATCH($D164,Reference!$M:$M,0),2))</f>
        <v>Nonlabor</v>
      </c>
      <c r="G164" s="14" t="str">
        <f>IFERROR(INDEX(Reference!$B:$C,MATCH(LEFT($C164,4),Reference!$B:$B,0),2),"")</f>
        <v/>
      </c>
    </row>
    <row r="165" spans="1:7" s="14" customFormat="1" ht="15" thickBot="1" x14ac:dyDescent="0.35">
      <c r="A165" s="13"/>
      <c r="B165" s="57" t="s">
        <v>1392</v>
      </c>
      <c r="C165" s="57" t="s">
        <v>1450</v>
      </c>
      <c r="D165" s="57" t="s">
        <v>296</v>
      </c>
      <c r="E165" s="56">
        <v>1973.3600000000001</v>
      </c>
      <c r="F165" s="14" t="str">
        <f>IFERROR(IF(MID($C165,5,4)="-320","Exclude",IF(AND($B165="Intangible",SEARCH("Lbr",$D165)&gt;0),"Intangible Labor",INDEX(Reference!$M:$N,MATCH($D165,Reference!$M:$M,0),2))),INDEX(Reference!$M:$N,MATCH($D165,Reference!$M:$M,0),2))</f>
        <v>Inventory</v>
      </c>
      <c r="G165" s="14" t="str">
        <f>IFERROR(INDEX(Reference!$B:$C,MATCH(LEFT($C165,4),Reference!$B:$B,0),2),"")</f>
        <v/>
      </c>
    </row>
    <row r="166" spans="1:7" s="14" customFormat="1" ht="15" thickBot="1" x14ac:dyDescent="0.35">
      <c r="A166" s="13"/>
      <c r="B166" s="57" t="s">
        <v>1392</v>
      </c>
      <c r="C166" s="57" t="s">
        <v>1450</v>
      </c>
      <c r="D166" s="57" t="s">
        <v>208</v>
      </c>
      <c r="E166" s="56">
        <v>66624.259999999995</v>
      </c>
      <c r="F166" s="14" t="str">
        <f>IFERROR(IF(MID($C166,5,4)="-320","Exclude",IF(AND($B166="Intangible",SEARCH("Lbr",$D166)&gt;0),"Intangible Labor",INDEX(Reference!$M:$N,MATCH($D166,Reference!$M:$M,0),2))),INDEX(Reference!$M:$N,MATCH($D166,Reference!$M:$M,0),2))</f>
        <v>Inventory</v>
      </c>
      <c r="G166" s="14" t="str">
        <f>IFERROR(INDEX(Reference!$B:$C,MATCH(LEFT($C166,4),Reference!$B:$B,0),2),"")</f>
        <v/>
      </c>
    </row>
    <row r="167" spans="1:7" s="14" customFormat="1" ht="15" thickBot="1" x14ac:dyDescent="0.35">
      <c r="A167" s="13"/>
      <c r="B167" s="57" t="s">
        <v>1392</v>
      </c>
      <c r="C167" s="57" t="s">
        <v>1450</v>
      </c>
      <c r="D167" s="57" t="s">
        <v>182</v>
      </c>
      <c r="E167" s="56">
        <v>474.75</v>
      </c>
      <c r="F167" s="14" t="str">
        <f>IFERROR(IF(MID($C167,5,4)="-320","Exclude",IF(AND($B167="Intangible",SEARCH("Lbr",$D167)&gt;0),"Intangible Labor",INDEX(Reference!$M:$N,MATCH($D167,Reference!$M:$M,0),2))),INDEX(Reference!$M:$N,MATCH($D167,Reference!$M:$M,0),2))</f>
        <v>Nonlabor</v>
      </c>
      <c r="G167" s="14" t="str">
        <f>IFERROR(INDEX(Reference!$B:$C,MATCH(LEFT($C167,4),Reference!$B:$B,0),2),"")</f>
        <v/>
      </c>
    </row>
    <row r="168" spans="1:7" s="14" customFormat="1" ht="15" thickBot="1" x14ac:dyDescent="0.35">
      <c r="A168" s="13"/>
      <c r="B168" s="57" t="s">
        <v>1392</v>
      </c>
      <c r="C168" s="57" t="s">
        <v>1450</v>
      </c>
      <c r="D168" s="57" t="s">
        <v>211</v>
      </c>
      <c r="E168" s="56">
        <v>-31.32</v>
      </c>
      <c r="F168" s="14" t="str">
        <f>IFERROR(IF(MID($C168,5,4)="-320","Exclude",IF(AND($B168="Intangible",SEARCH("Lbr",$D168)&gt;0),"Intangible Labor",INDEX(Reference!$M:$N,MATCH($D168,Reference!$M:$M,0),2))),INDEX(Reference!$M:$N,MATCH($D168,Reference!$M:$M,0),2))</f>
        <v>Inventory</v>
      </c>
      <c r="G168" s="14" t="str">
        <f>IFERROR(INDEX(Reference!$B:$C,MATCH(LEFT($C168,4),Reference!$B:$B,0),2),"")</f>
        <v/>
      </c>
    </row>
    <row r="169" spans="1:7" s="14" customFormat="1" ht="15" thickBot="1" x14ac:dyDescent="0.35">
      <c r="A169" s="13"/>
      <c r="B169" s="57" t="s">
        <v>1392</v>
      </c>
      <c r="C169" s="57" t="s">
        <v>1450</v>
      </c>
      <c r="D169" s="57" t="s">
        <v>191</v>
      </c>
      <c r="E169" s="56">
        <v>6067.8700000000008</v>
      </c>
      <c r="F169" s="14" t="str">
        <f>IFERROR(IF(MID($C169,5,4)="-320","Exclude",IF(AND($B169="Intangible",SEARCH("Lbr",$D169)&gt;0),"Intangible Labor",INDEX(Reference!$M:$N,MATCH($D169,Reference!$M:$M,0),2))),INDEX(Reference!$M:$N,MATCH($D169,Reference!$M:$M,0),2))</f>
        <v>Union Labor</v>
      </c>
      <c r="G169" s="14" t="str">
        <f>IFERROR(INDEX(Reference!$B:$C,MATCH(LEFT($C169,4),Reference!$B:$B,0),2),"")</f>
        <v/>
      </c>
    </row>
    <row r="170" spans="1:7" s="14" customFormat="1" ht="15" thickBot="1" x14ac:dyDescent="0.35">
      <c r="A170" s="13"/>
      <c r="B170" s="57" t="s">
        <v>1392</v>
      </c>
      <c r="C170" s="57" t="s">
        <v>1451</v>
      </c>
      <c r="D170" s="57" t="s">
        <v>186</v>
      </c>
      <c r="E170" s="56">
        <v>28.21</v>
      </c>
      <c r="F170" s="14" t="str">
        <f>IFERROR(IF(MID($C170,5,4)="-320","Exclude",IF(AND($B170="Intangible",SEARCH("Lbr",$D170)&gt;0),"Intangible Labor",INDEX(Reference!$M:$N,MATCH($D170,Reference!$M:$M,0),2))),INDEX(Reference!$M:$N,MATCH($D170,Reference!$M:$M,0),2))</f>
        <v>Union Labor</v>
      </c>
      <c r="G170" s="14" t="str">
        <f>IFERROR(INDEX(Reference!$B:$C,MATCH(LEFT($C170,4),Reference!$B:$B,0),2),"")</f>
        <v/>
      </c>
    </row>
    <row r="171" spans="1:7" s="14" customFormat="1" ht="15" thickBot="1" x14ac:dyDescent="0.35">
      <c r="A171" s="13"/>
      <c r="B171" s="57" t="s">
        <v>1392</v>
      </c>
      <c r="C171" s="57" t="s">
        <v>1452</v>
      </c>
      <c r="D171" s="57" t="s">
        <v>190</v>
      </c>
      <c r="E171" s="56">
        <v>213662.59</v>
      </c>
      <c r="F171" s="14" t="str">
        <f>IFERROR(IF(MID($C171,5,4)="-320","Exclude",IF(AND($B171="Intangible",SEARCH("Lbr",$D171)&gt;0),"Intangible Labor",INDEX(Reference!$M:$N,MATCH($D171,Reference!$M:$M,0),2))),INDEX(Reference!$M:$N,MATCH($D171,Reference!$M:$M,0),2))</f>
        <v>Nonlabor</v>
      </c>
      <c r="G171" s="14" t="str">
        <f>IFERROR(INDEX(Reference!$B:$C,MATCH(LEFT($C171,4),Reference!$B:$B,0),2),"")</f>
        <v/>
      </c>
    </row>
    <row r="172" spans="1:7" s="14" customFormat="1" ht="15" thickBot="1" x14ac:dyDescent="0.35">
      <c r="A172" s="13"/>
      <c r="B172" s="57" t="s">
        <v>1392</v>
      </c>
      <c r="C172" s="57" t="s">
        <v>1452</v>
      </c>
      <c r="D172" s="57" t="s">
        <v>185</v>
      </c>
      <c r="E172" s="56">
        <v>44984.63</v>
      </c>
      <c r="F172" s="14" t="str">
        <f>IFERROR(IF(MID($C172,5,4)="-320","Exclude",IF(AND($B172="Intangible",SEARCH("Lbr",$D172)&gt;0),"Intangible Labor",INDEX(Reference!$M:$N,MATCH($D172,Reference!$M:$M,0),2))),INDEX(Reference!$M:$N,MATCH($D172,Reference!$M:$M,0),2))</f>
        <v>NonUnion Labor</v>
      </c>
      <c r="G172" s="14" t="str">
        <f>IFERROR(INDEX(Reference!$B:$C,MATCH(LEFT($C172,4),Reference!$B:$B,0),2),"")</f>
        <v/>
      </c>
    </row>
    <row r="173" spans="1:7" s="14" customFormat="1" ht="15" thickBot="1" x14ac:dyDescent="0.35">
      <c r="A173" s="13"/>
      <c r="B173" s="57" t="s">
        <v>1392</v>
      </c>
      <c r="C173" s="57" t="s">
        <v>1452</v>
      </c>
      <c r="D173" s="57" t="s">
        <v>202</v>
      </c>
      <c r="E173" s="56">
        <v>265.33</v>
      </c>
      <c r="F173" s="14" t="str">
        <f>IFERROR(IF(MID($C173,5,4)="-320","Exclude",IF(AND($B173="Intangible",SEARCH("Lbr",$D173)&gt;0),"Intangible Labor",INDEX(Reference!$M:$N,MATCH($D173,Reference!$M:$M,0),2))),INDEX(Reference!$M:$N,MATCH($D173,Reference!$M:$M,0),2))</f>
        <v>Nonlabor</v>
      </c>
      <c r="G173" s="14" t="str">
        <f>IFERROR(INDEX(Reference!$B:$C,MATCH(LEFT($C173,4),Reference!$B:$B,0),2),"")</f>
        <v/>
      </c>
    </row>
    <row r="174" spans="1:7" s="14" customFormat="1" ht="15" thickBot="1" x14ac:dyDescent="0.35">
      <c r="A174" s="13"/>
      <c r="B174" s="57" t="s">
        <v>1392</v>
      </c>
      <c r="C174" s="57" t="s">
        <v>1452</v>
      </c>
      <c r="D174" s="57" t="s">
        <v>206</v>
      </c>
      <c r="E174" s="56">
        <v>203.24</v>
      </c>
      <c r="F174" s="14" t="str">
        <f>IFERROR(IF(MID($C174,5,4)="-320","Exclude",IF(AND($B174="Intangible",SEARCH("Lbr",$D174)&gt;0),"Intangible Labor",INDEX(Reference!$M:$N,MATCH($D174,Reference!$M:$M,0),2))),INDEX(Reference!$M:$N,MATCH($D174,Reference!$M:$M,0),2))</f>
        <v>Nonlabor</v>
      </c>
      <c r="G174" s="14" t="str">
        <f>IFERROR(INDEX(Reference!$B:$C,MATCH(LEFT($C174,4),Reference!$B:$B,0),2),"")</f>
        <v/>
      </c>
    </row>
    <row r="175" spans="1:7" s="14" customFormat="1" ht="15" thickBot="1" x14ac:dyDescent="0.35">
      <c r="A175" s="13"/>
      <c r="B175" s="57" t="s">
        <v>1392</v>
      </c>
      <c r="C175" s="57" t="s">
        <v>1452</v>
      </c>
      <c r="D175" s="57" t="s">
        <v>246</v>
      </c>
      <c r="E175" s="56">
        <v>3800</v>
      </c>
      <c r="F175" s="14" t="str">
        <f>IFERROR(IF(MID($C175,5,4)="-320","Exclude",IF(AND($B175="Intangible",SEARCH("Lbr",$D175)&gt;0),"Intangible Labor",INDEX(Reference!$M:$N,MATCH($D175,Reference!$M:$M,0),2))),INDEX(Reference!$M:$N,MATCH($D175,Reference!$M:$M,0),2))</f>
        <v>Exclude</v>
      </c>
      <c r="G175" s="14" t="str">
        <f>IFERROR(INDEX(Reference!$B:$C,MATCH(LEFT($C175,4),Reference!$B:$B,0),2),"")</f>
        <v/>
      </c>
    </row>
    <row r="176" spans="1:7" s="14" customFormat="1" ht="15" thickBot="1" x14ac:dyDescent="0.35">
      <c r="A176" s="13"/>
      <c r="B176" s="57" t="s">
        <v>1392</v>
      </c>
      <c r="C176" s="57" t="s">
        <v>1452</v>
      </c>
      <c r="D176" s="57" t="s">
        <v>252</v>
      </c>
      <c r="E176" s="56">
        <v>9000</v>
      </c>
      <c r="F176" s="14" t="str">
        <f>IFERROR(IF(MID($C176,5,4)="-320","Exclude",IF(AND($B176="Intangible",SEARCH("Lbr",$D176)&gt;0),"Intangible Labor",INDEX(Reference!$M:$N,MATCH($D176,Reference!$M:$M,0),2))),INDEX(Reference!$M:$N,MATCH($D176,Reference!$M:$M,0),2))</f>
        <v>Nonlabor</v>
      </c>
      <c r="G176" s="14" t="str">
        <f>IFERROR(INDEX(Reference!$B:$C,MATCH(LEFT($C176,4),Reference!$B:$B,0),2),"")</f>
        <v/>
      </c>
    </row>
    <row r="177" spans="1:7" s="14" customFormat="1" ht="15" thickBot="1" x14ac:dyDescent="0.35">
      <c r="A177" s="13"/>
      <c r="B177" s="57" t="s">
        <v>1392</v>
      </c>
      <c r="C177" s="57" t="s">
        <v>1453</v>
      </c>
      <c r="D177" s="57" t="s">
        <v>190</v>
      </c>
      <c r="E177" s="56">
        <v>1237252.72</v>
      </c>
      <c r="F177" s="14" t="str">
        <f>IFERROR(IF(MID($C177,5,4)="-320","Exclude",IF(AND($B177="Intangible",SEARCH("Lbr",$D177)&gt;0),"Intangible Labor",INDEX(Reference!$M:$N,MATCH($D177,Reference!$M:$M,0),2))),INDEX(Reference!$M:$N,MATCH($D177,Reference!$M:$M,0),2))</f>
        <v>Nonlabor</v>
      </c>
      <c r="G177" s="14" t="str">
        <f>IFERROR(INDEX(Reference!$B:$C,MATCH(LEFT($C177,4),Reference!$B:$B,0),2),"")</f>
        <v/>
      </c>
    </row>
    <row r="178" spans="1:7" s="14" customFormat="1" ht="15" thickBot="1" x14ac:dyDescent="0.35">
      <c r="A178" s="13"/>
      <c r="B178" s="57" t="s">
        <v>1392</v>
      </c>
      <c r="C178" s="57" t="s">
        <v>1453</v>
      </c>
      <c r="D178" s="57" t="s">
        <v>185</v>
      </c>
      <c r="E178" s="56">
        <v>4012.62</v>
      </c>
      <c r="F178" s="14" t="str">
        <f>IFERROR(IF(MID($C178,5,4)="-320","Exclude",IF(AND($B178="Intangible",SEARCH("Lbr",$D178)&gt;0),"Intangible Labor",INDEX(Reference!$M:$N,MATCH($D178,Reference!$M:$M,0),2))),INDEX(Reference!$M:$N,MATCH($D178,Reference!$M:$M,0),2))</f>
        <v>NonUnion Labor</v>
      </c>
      <c r="G178" s="14" t="str">
        <f>IFERROR(INDEX(Reference!$B:$C,MATCH(LEFT($C178,4),Reference!$B:$B,0),2),"")</f>
        <v/>
      </c>
    </row>
    <row r="179" spans="1:7" s="14" customFormat="1" ht="15" thickBot="1" x14ac:dyDescent="0.35">
      <c r="A179" s="13"/>
      <c r="B179" s="57" t="s">
        <v>1392</v>
      </c>
      <c r="C179" s="57" t="s">
        <v>1453</v>
      </c>
      <c r="D179" s="57" t="s">
        <v>186</v>
      </c>
      <c r="E179" s="56">
        <v>14669.849999999997</v>
      </c>
      <c r="F179" s="14" t="str">
        <f>IFERROR(IF(MID($C179,5,4)="-320","Exclude",IF(AND($B179="Intangible",SEARCH("Lbr",$D179)&gt;0),"Intangible Labor",INDEX(Reference!$M:$N,MATCH($D179,Reference!$M:$M,0),2))),INDEX(Reference!$M:$N,MATCH($D179,Reference!$M:$M,0),2))</f>
        <v>Union Labor</v>
      </c>
      <c r="G179" s="14" t="str">
        <f>IFERROR(INDEX(Reference!$B:$C,MATCH(LEFT($C179,4),Reference!$B:$B,0),2),"")</f>
        <v/>
      </c>
    </row>
    <row r="180" spans="1:7" s="14" customFormat="1" ht="15" thickBot="1" x14ac:dyDescent="0.35">
      <c r="A180" s="13"/>
      <c r="B180" s="57" t="s">
        <v>1392</v>
      </c>
      <c r="C180" s="57" t="s">
        <v>1453</v>
      </c>
      <c r="D180" s="57" t="s">
        <v>231</v>
      </c>
      <c r="E180" s="56">
        <v>10</v>
      </c>
      <c r="F180" s="14" t="str">
        <f>IFERROR(IF(MID($C180,5,4)="-320","Exclude",IF(AND($B180="Intangible",SEARCH("Lbr",$D180)&gt;0),"Intangible Labor",INDEX(Reference!$M:$N,MATCH($D180,Reference!$M:$M,0),2))),INDEX(Reference!$M:$N,MATCH($D180,Reference!$M:$M,0),2))</f>
        <v>Nonlabor</v>
      </c>
      <c r="G180" s="14" t="str">
        <f>IFERROR(INDEX(Reference!$B:$C,MATCH(LEFT($C180,4),Reference!$B:$B,0),2),"")</f>
        <v/>
      </c>
    </row>
    <row r="181" spans="1:7" s="14" customFormat="1" ht="15" thickBot="1" x14ac:dyDescent="0.35">
      <c r="A181" s="13"/>
      <c r="B181" s="57" t="s">
        <v>1392</v>
      </c>
      <c r="C181" s="57" t="s">
        <v>1453</v>
      </c>
      <c r="D181" s="57" t="s">
        <v>296</v>
      </c>
      <c r="E181" s="56">
        <v>12792.08</v>
      </c>
      <c r="F181" s="14" t="str">
        <f>IFERROR(IF(MID($C181,5,4)="-320","Exclude",IF(AND($B181="Intangible",SEARCH("Lbr",$D181)&gt;0),"Intangible Labor",INDEX(Reference!$M:$N,MATCH($D181,Reference!$M:$M,0),2))),INDEX(Reference!$M:$N,MATCH($D181,Reference!$M:$M,0),2))</f>
        <v>Inventory</v>
      </c>
      <c r="G181" s="14" t="str">
        <f>IFERROR(INDEX(Reference!$B:$C,MATCH(LEFT($C181,4),Reference!$B:$B,0),2),"")</f>
        <v/>
      </c>
    </row>
    <row r="182" spans="1:7" s="14" customFormat="1" ht="15" thickBot="1" x14ac:dyDescent="0.35">
      <c r="A182" s="13"/>
      <c r="B182" s="57" t="s">
        <v>1392</v>
      </c>
      <c r="C182" s="57" t="s">
        <v>1453</v>
      </c>
      <c r="D182" s="57" t="s">
        <v>303</v>
      </c>
      <c r="E182" s="56">
        <v>332.28</v>
      </c>
      <c r="F182" s="14" t="str">
        <f>IFERROR(IF(MID($C182,5,4)="-320","Exclude",IF(AND($B182="Intangible",SEARCH("Lbr",$D182)&gt;0),"Intangible Labor",INDEX(Reference!$M:$N,MATCH($D182,Reference!$M:$M,0),2))),INDEX(Reference!$M:$N,MATCH($D182,Reference!$M:$M,0),2))</f>
        <v>Inventory</v>
      </c>
      <c r="G182" s="14" t="str">
        <f>IFERROR(INDEX(Reference!$B:$C,MATCH(LEFT($C182,4),Reference!$B:$B,0),2),"")</f>
        <v/>
      </c>
    </row>
    <row r="183" spans="1:7" s="14" customFormat="1" ht="15" thickBot="1" x14ac:dyDescent="0.35">
      <c r="A183" s="13"/>
      <c r="B183" s="57" t="s">
        <v>1392</v>
      </c>
      <c r="C183" s="57" t="s">
        <v>1453</v>
      </c>
      <c r="D183" s="57" t="s">
        <v>208</v>
      </c>
      <c r="E183" s="56">
        <v>281655.39999999997</v>
      </c>
      <c r="F183" s="14" t="str">
        <f>IFERROR(IF(MID($C183,5,4)="-320","Exclude",IF(AND($B183="Intangible",SEARCH("Lbr",$D183)&gt;0),"Intangible Labor",INDEX(Reference!$M:$N,MATCH($D183,Reference!$M:$M,0),2))),INDEX(Reference!$M:$N,MATCH($D183,Reference!$M:$M,0),2))</f>
        <v>Inventory</v>
      </c>
      <c r="G183" s="14" t="str">
        <f>IFERROR(INDEX(Reference!$B:$C,MATCH(LEFT($C183,4),Reference!$B:$B,0),2),"")</f>
        <v/>
      </c>
    </row>
    <row r="184" spans="1:7" s="14" customFormat="1" ht="15" thickBot="1" x14ac:dyDescent="0.35">
      <c r="A184" s="13"/>
      <c r="B184" s="57" t="s">
        <v>1392</v>
      </c>
      <c r="C184" s="57" t="s">
        <v>1453</v>
      </c>
      <c r="D184" s="57" t="s">
        <v>182</v>
      </c>
      <c r="E184" s="56">
        <v>230000</v>
      </c>
      <c r="F184" s="14" t="str">
        <f>IFERROR(IF(MID($C184,5,4)="-320","Exclude",IF(AND($B184="Intangible",SEARCH("Lbr",$D184)&gt;0),"Intangible Labor",INDEX(Reference!$M:$N,MATCH($D184,Reference!$M:$M,0),2))),INDEX(Reference!$M:$N,MATCH($D184,Reference!$M:$M,0),2))</f>
        <v>Nonlabor</v>
      </c>
      <c r="G184" s="14" t="str">
        <f>IFERROR(INDEX(Reference!$B:$C,MATCH(LEFT($C184,4),Reference!$B:$B,0),2),"")</f>
        <v/>
      </c>
    </row>
    <row r="185" spans="1:7" s="14" customFormat="1" ht="15" thickBot="1" x14ac:dyDescent="0.35">
      <c r="A185" s="13"/>
      <c r="B185" s="57" t="s">
        <v>1392</v>
      </c>
      <c r="C185" s="57" t="s">
        <v>1453</v>
      </c>
      <c r="D185" s="57" t="s">
        <v>211</v>
      </c>
      <c r="E185" s="56">
        <v>-13622.730000000001</v>
      </c>
      <c r="F185" s="14" t="str">
        <f>IFERROR(IF(MID($C185,5,4)="-320","Exclude",IF(AND($B185="Intangible",SEARCH("Lbr",$D185)&gt;0),"Intangible Labor",INDEX(Reference!$M:$N,MATCH($D185,Reference!$M:$M,0),2))),INDEX(Reference!$M:$N,MATCH($D185,Reference!$M:$M,0),2))</f>
        <v>Inventory</v>
      </c>
      <c r="G185" s="14" t="str">
        <f>IFERROR(INDEX(Reference!$B:$C,MATCH(LEFT($C185,4),Reference!$B:$B,0),2),"")</f>
        <v/>
      </c>
    </row>
    <row r="186" spans="1:7" s="14" customFormat="1" ht="15" thickBot="1" x14ac:dyDescent="0.35">
      <c r="A186" s="13"/>
      <c r="B186" s="57" t="s">
        <v>1392</v>
      </c>
      <c r="C186" s="57" t="s">
        <v>1453</v>
      </c>
      <c r="D186" s="57" t="s">
        <v>191</v>
      </c>
      <c r="E186" s="56">
        <v>10540.43</v>
      </c>
      <c r="F186" s="14" t="str">
        <f>IFERROR(IF(MID($C186,5,4)="-320","Exclude",IF(AND($B186="Intangible",SEARCH("Lbr",$D186)&gt;0),"Intangible Labor",INDEX(Reference!$M:$N,MATCH($D186,Reference!$M:$M,0),2))),INDEX(Reference!$M:$N,MATCH($D186,Reference!$M:$M,0),2))</f>
        <v>Union Labor</v>
      </c>
      <c r="G186" s="14" t="str">
        <f>IFERROR(INDEX(Reference!$B:$C,MATCH(LEFT($C186,4),Reference!$B:$B,0),2),"")</f>
        <v/>
      </c>
    </row>
    <row r="187" spans="1:7" s="14" customFormat="1" ht="15" thickBot="1" x14ac:dyDescent="0.35">
      <c r="A187" s="13"/>
      <c r="B187" s="57" t="s">
        <v>1392</v>
      </c>
      <c r="C187" s="57" t="s">
        <v>1454</v>
      </c>
      <c r="D187" s="57" t="s">
        <v>186</v>
      </c>
      <c r="E187" s="56">
        <v>9.7200000000000006</v>
      </c>
      <c r="F187" s="14" t="str">
        <f>IFERROR(IF(MID($C187,5,4)="-320","Exclude",IF(AND($B187="Intangible",SEARCH("Lbr",$D187)&gt;0),"Intangible Labor",INDEX(Reference!$M:$N,MATCH($D187,Reference!$M:$M,0),2))),INDEX(Reference!$M:$N,MATCH($D187,Reference!$M:$M,0),2))</f>
        <v>Union Labor</v>
      </c>
      <c r="G187" s="14" t="str">
        <f>IFERROR(INDEX(Reference!$B:$C,MATCH(LEFT($C187,4),Reference!$B:$B,0),2),"")</f>
        <v/>
      </c>
    </row>
    <row r="188" spans="1:7" s="14" customFormat="1" ht="15" thickBot="1" x14ac:dyDescent="0.35">
      <c r="A188" s="13"/>
      <c r="B188" s="57" t="s">
        <v>1392</v>
      </c>
      <c r="C188" s="57" t="s">
        <v>1455</v>
      </c>
      <c r="D188" s="57" t="s">
        <v>190</v>
      </c>
      <c r="E188" s="56">
        <v>31078.129999999997</v>
      </c>
      <c r="F188" s="14" t="str">
        <f>IFERROR(IF(MID($C188,5,4)="-320","Exclude",IF(AND($B188="Intangible",SEARCH("Lbr",$D188)&gt;0),"Intangible Labor",INDEX(Reference!$M:$N,MATCH($D188,Reference!$M:$M,0),2))),INDEX(Reference!$M:$N,MATCH($D188,Reference!$M:$M,0),2))</f>
        <v>Nonlabor</v>
      </c>
      <c r="G188" s="14" t="str">
        <f>IFERROR(INDEX(Reference!$B:$C,MATCH(LEFT($C188,4),Reference!$B:$B,0),2),"")</f>
        <v/>
      </c>
    </row>
    <row r="189" spans="1:7" s="14" customFormat="1" ht="15" thickBot="1" x14ac:dyDescent="0.35">
      <c r="A189" s="13"/>
      <c r="B189" s="57" t="s">
        <v>1392</v>
      </c>
      <c r="C189" s="57" t="s">
        <v>1455</v>
      </c>
      <c r="D189" s="57" t="s">
        <v>185</v>
      </c>
      <c r="E189" s="56">
        <v>10903.75</v>
      </c>
      <c r="F189" s="14" t="str">
        <f>IFERROR(IF(MID($C189,5,4)="-320","Exclude",IF(AND($B189="Intangible",SEARCH("Lbr",$D189)&gt;0),"Intangible Labor",INDEX(Reference!$M:$N,MATCH($D189,Reference!$M:$M,0),2))),INDEX(Reference!$M:$N,MATCH($D189,Reference!$M:$M,0),2))</f>
        <v>NonUnion Labor</v>
      </c>
      <c r="G189" s="14" t="str">
        <f>IFERROR(INDEX(Reference!$B:$C,MATCH(LEFT($C189,4),Reference!$B:$B,0),2),"")</f>
        <v/>
      </c>
    </row>
    <row r="190" spans="1:7" s="14" customFormat="1" ht="15" thickBot="1" x14ac:dyDescent="0.35">
      <c r="A190" s="13"/>
      <c r="B190" s="57" t="s">
        <v>1392</v>
      </c>
      <c r="C190" s="57" t="s">
        <v>1455</v>
      </c>
      <c r="D190" s="57" t="s">
        <v>202</v>
      </c>
      <c r="E190" s="56">
        <v>64.94</v>
      </c>
      <c r="F190" s="14" t="str">
        <f>IFERROR(IF(MID($C190,5,4)="-320","Exclude",IF(AND($B190="Intangible",SEARCH("Lbr",$D190)&gt;0),"Intangible Labor",INDEX(Reference!$M:$N,MATCH($D190,Reference!$M:$M,0),2))),INDEX(Reference!$M:$N,MATCH($D190,Reference!$M:$M,0),2))</f>
        <v>Nonlabor</v>
      </c>
      <c r="G190" s="14" t="str">
        <f>IFERROR(INDEX(Reference!$B:$C,MATCH(LEFT($C190,4),Reference!$B:$B,0),2),"")</f>
        <v/>
      </c>
    </row>
    <row r="191" spans="1:7" s="14" customFormat="1" ht="15" thickBot="1" x14ac:dyDescent="0.35">
      <c r="A191" s="13"/>
      <c r="B191" s="57" t="s">
        <v>1392</v>
      </c>
      <c r="C191" s="57" t="s">
        <v>1455</v>
      </c>
      <c r="D191" s="57" t="s">
        <v>206</v>
      </c>
      <c r="E191" s="56">
        <v>183.77</v>
      </c>
      <c r="F191" s="14" t="str">
        <f>IFERROR(IF(MID($C191,5,4)="-320","Exclude",IF(AND($B191="Intangible",SEARCH("Lbr",$D191)&gt;0),"Intangible Labor",INDEX(Reference!$M:$N,MATCH($D191,Reference!$M:$M,0),2))),INDEX(Reference!$M:$N,MATCH($D191,Reference!$M:$M,0),2))</f>
        <v>Nonlabor</v>
      </c>
      <c r="G191" s="14" t="str">
        <f>IFERROR(INDEX(Reference!$B:$C,MATCH(LEFT($C191,4),Reference!$B:$B,0),2),"")</f>
        <v/>
      </c>
    </row>
    <row r="192" spans="1:7" s="14" customFormat="1" ht="15" thickBot="1" x14ac:dyDescent="0.35">
      <c r="A192" s="13"/>
      <c r="B192" s="57" t="s">
        <v>1392</v>
      </c>
      <c r="C192" s="57" t="s">
        <v>1455</v>
      </c>
      <c r="D192" s="57" t="s">
        <v>233</v>
      </c>
      <c r="E192" s="56">
        <v>3000</v>
      </c>
      <c r="F192" s="14" t="str">
        <f>IFERROR(IF(MID($C192,5,4)="-320","Exclude",IF(AND($B192="Intangible",SEARCH("Lbr",$D192)&gt;0),"Intangible Labor",INDEX(Reference!$M:$N,MATCH($D192,Reference!$M:$M,0),2))),INDEX(Reference!$M:$N,MATCH($D192,Reference!$M:$M,0),2))</f>
        <v>Nonlabor</v>
      </c>
      <c r="G192" s="14" t="str">
        <f>IFERROR(INDEX(Reference!$B:$C,MATCH(LEFT($C192,4),Reference!$B:$B,0),2),"")</f>
        <v/>
      </c>
    </row>
    <row r="193" spans="1:7" s="14" customFormat="1" ht="15" thickBot="1" x14ac:dyDescent="0.35">
      <c r="A193" s="13"/>
      <c r="B193" s="57" t="s">
        <v>1392</v>
      </c>
      <c r="C193" s="57" t="s">
        <v>1456</v>
      </c>
      <c r="D193" s="57" t="s">
        <v>190</v>
      </c>
      <c r="E193" s="56">
        <v>125469.56999999999</v>
      </c>
      <c r="F193" s="14" t="str">
        <f>IFERROR(IF(MID($C193,5,4)="-320","Exclude",IF(AND($B193="Intangible",SEARCH("Lbr",$D193)&gt;0),"Intangible Labor",INDEX(Reference!$M:$N,MATCH($D193,Reference!$M:$M,0),2))),INDEX(Reference!$M:$N,MATCH($D193,Reference!$M:$M,0),2))</f>
        <v>Nonlabor</v>
      </c>
      <c r="G193" s="14" t="str">
        <f>IFERROR(INDEX(Reference!$B:$C,MATCH(LEFT($C193,4),Reference!$B:$B,0),2),"")</f>
        <v/>
      </c>
    </row>
    <row r="194" spans="1:7" s="14" customFormat="1" ht="15" thickBot="1" x14ac:dyDescent="0.35">
      <c r="A194" s="13"/>
      <c r="B194" s="57" t="s">
        <v>1392</v>
      </c>
      <c r="C194" s="57" t="s">
        <v>1456</v>
      </c>
      <c r="D194" s="57" t="s">
        <v>207</v>
      </c>
      <c r="E194" s="56">
        <v>10</v>
      </c>
      <c r="F194" s="14" t="str">
        <f>IFERROR(IF(MID($C194,5,4)="-320","Exclude",IF(AND($B194="Intangible",SEARCH("Lbr",$D194)&gt;0),"Intangible Labor",INDEX(Reference!$M:$N,MATCH($D194,Reference!$M:$M,0),2))),INDEX(Reference!$M:$N,MATCH($D194,Reference!$M:$M,0),2))</f>
        <v>Nonlabor</v>
      </c>
      <c r="G194" s="14" t="str">
        <f>IFERROR(INDEX(Reference!$B:$C,MATCH(LEFT($C194,4),Reference!$B:$B,0),2),"")</f>
        <v/>
      </c>
    </row>
    <row r="195" spans="1:7" s="14" customFormat="1" ht="15" thickBot="1" x14ac:dyDescent="0.35">
      <c r="A195" s="13"/>
      <c r="B195" s="57" t="s">
        <v>1392</v>
      </c>
      <c r="C195" s="57" t="s">
        <v>1456</v>
      </c>
      <c r="D195" s="57" t="s">
        <v>185</v>
      </c>
      <c r="E195" s="56">
        <v>6614.51</v>
      </c>
      <c r="F195" s="14" t="str">
        <f>IFERROR(IF(MID($C195,5,4)="-320","Exclude",IF(AND($B195="Intangible",SEARCH("Lbr",$D195)&gt;0),"Intangible Labor",INDEX(Reference!$M:$N,MATCH($D195,Reference!$M:$M,0),2))),INDEX(Reference!$M:$N,MATCH($D195,Reference!$M:$M,0),2))</f>
        <v>NonUnion Labor</v>
      </c>
      <c r="G195" s="14" t="str">
        <f>IFERROR(INDEX(Reference!$B:$C,MATCH(LEFT($C195,4),Reference!$B:$B,0),2),"")</f>
        <v/>
      </c>
    </row>
    <row r="196" spans="1:7" s="14" customFormat="1" ht="15" thickBot="1" x14ac:dyDescent="0.35">
      <c r="A196" s="13"/>
      <c r="B196" s="57" t="s">
        <v>1392</v>
      </c>
      <c r="C196" s="57" t="s">
        <v>1456</v>
      </c>
      <c r="D196" s="57" t="s">
        <v>186</v>
      </c>
      <c r="E196" s="56">
        <v>32265.93</v>
      </c>
      <c r="F196" s="14" t="str">
        <f>IFERROR(IF(MID($C196,5,4)="-320","Exclude",IF(AND($B196="Intangible",SEARCH("Lbr",$D196)&gt;0),"Intangible Labor",INDEX(Reference!$M:$N,MATCH($D196,Reference!$M:$M,0),2))),INDEX(Reference!$M:$N,MATCH($D196,Reference!$M:$M,0),2))</f>
        <v>Union Labor</v>
      </c>
      <c r="G196" s="14" t="str">
        <f>IFERROR(INDEX(Reference!$B:$C,MATCH(LEFT($C196,4),Reference!$B:$B,0),2),"")</f>
        <v/>
      </c>
    </row>
    <row r="197" spans="1:7" s="14" customFormat="1" ht="15" thickBot="1" x14ac:dyDescent="0.35">
      <c r="A197" s="13"/>
      <c r="B197" s="57" t="s">
        <v>1392</v>
      </c>
      <c r="C197" s="57" t="s">
        <v>1456</v>
      </c>
      <c r="D197" s="57" t="s">
        <v>197</v>
      </c>
      <c r="E197" s="56">
        <v>-90</v>
      </c>
      <c r="F197" s="14" t="str">
        <f>IFERROR(IF(MID($C197,5,4)="-320","Exclude",IF(AND($B197="Intangible",SEARCH("Lbr",$D197)&gt;0),"Intangible Labor",INDEX(Reference!$M:$N,MATCH($D197,Reference!$M:$M,0),2))),INDEX(Reference!$M:$N,MATCH($D197,Reference!$M:$M,0),2))</f>
        <v>Union Labor</v>
      </c>
      <c r="G197" s="14" t="str">
        <f>IFERROR(INDEX(Reference!$B:$C,MATCH(LEFT($C197,4),Reference!$B:$B,0),2),"")</f>
        <v/>
      </c>
    </row>
    <row r="198" spans="1:7" s="14" customFormat="1" ht="15" thickBot="1" x14ac:dyDescent="0.35">
      <c r="A198" s="13"/>
      <c r="B198" s="57" t="s">
        <v>1392</v>
      </c>
      <c r="C198" s="57" t="s">
        <v>1456</v>
      </c>
      <c r="D198" s="57" t="s">
        <v>206</v>
      </c>
      <c r="E198" s="56">
        <v>16.18</v>
      </c>
      <c r="F198" s="14" t="str">
        <f>IFERROR(IF(MID($C198,5,4)="-320","Exclude",IF(AND($B198="Intangible",SEARCH("Lbr",$D198)&gt;0),"Intangible Labor",INDEX(Reference!$M:$N,MATCH($D198,Reference!$M:$M,0),2))),INDEX(Reference!$M:$N,MATCH($D198,Reference!$M:$M,0),2))</f>
        <v>Nonlabor</v>
      </c>
      <c r="G198" s="14" t="str">
        <f>IFERROR(INDEX(Reference!$B:$C,MATCH(LEFT($C198,4),Reference!$B:$B,0),2),"")</f>
        <v/>
      </c>
    </row>
    <row r="199" spans="1:7" s="14" customFormat="1" ht="15" thickBot="1" x14ac:dyDescent="0.35">
      <c r="A199" s="13"/>
      <c r="B199" s="57" t="s">
        <v>1392</v>
      </c>
      <c r="C199" s="57" t="s">
        <v>1456</v>
      </c>
      <c r="D199" s="57" t="s">
        <v>231</v>
      </c>
      <c r="E199" s="56">
        <v>280</v>
      </c>
      <c r="F199" s="14" t="str">
        <f>IFERROR(IF(MID($C199,5,4)="-320","Exclude",IF(AND($B199="Intangible",SEARCH("Lbr",$D199)&gt;0),"Intangible Labor",INDEX(Reference!$M:$N,MATCH($D199,Reference!$M:$M,0),2))),INDEX(Reference!$M:$N,MATCH($D199,Reference!$M:$M,0),2))</f>
        <v>Nonlabor</v>
      </c>
      <c r="G199" s="14" t="str">
        <f>IFERROR(INDEX(Reference!$B:$C,MATCH(LEFT($C199,4),Reference!$B:$B,0),2),"")</f>
        <v/>
      </c>
    </row>
    <row r="200" spans="1:7" s="14" customFormat="1" ht="15" thickBot="1" x14ac:dyDescent="0.35">
      <c r="A200" s="13"/>
      <c r="B200" s="57" t="s">
        <v>1392</v>
      </c>
      <c r="C200" s="57" t="s">
        <v>1456</v>
      </c>
      <c r="D200" s="57" t="s">
        <v>303</v>
      </c>
      <c r="E200" s="56">
        <v>33805.660000000003</v>
      </c>
      <c r="F200" s="14" t="str">
        <f>IFERROR(IF(MID($C200,5,4)="-320","Exclude",IF(AND($B200="Intangible",SEARCH("Lbr",$D200)&gt;0),"Intangible Labor",INDEX(Reference!$M:$N,MATCH($D200,Reference!$M:$M,0),2))),INDEX(Reference!$M:$N,MATCH($D200,Reference!$M:$M,0),2))</f>
        <v>Inventory</v>
      </c>
      <c r="G200" s="14" t="str">
        <f>IFERROR(INDEX(Reference!$B:$C,MATCH(LEFT($C200,4),Reference!$B:$B,0),2),"")</f>
        <v/>
      </c>
    </row>
    <row r="201" spans="1:7" s="14" customFormat="1" ht="15" thickBot="1" x14ac:dyDescent="0.35">
      <c r="A201" s="13"/>
      <c r="B201" s="57" t="s">
        <v>1392</v>
      </c>
      <c r="C201" s="57" t="s">
        <v>1456</v>
      </c>
      <c r="D201" s="57" t="s">
        <v>208</v>
      </c>
      <c r="E201" s="56">
        <v>113445.53000000001</v>
      </c>
      <c r="F201" s="14" t="str">
        <f>IFERROR(IF(MID($C201,5,4)="-320","Exclude",IF(AND($B201="Intangible",SEARCH("Lbr",$D201)&gt;0),"Intangible Labor",INDEX(Reference!$M:$N,MATCH($D201,Reference!$M:$M,0),2))),INDEX(Reference!$M:$N,MATCH($D201,Reference!$M:$M,0),2))</f>
        <v>Inventory</v>
      </c>
      <c r="G201" s="14" t="str">
        <f>IFERROR(INDEX(Reference!$B:$C,MATCH(LEFT($C201,4),Reference!$B:$B,0),2),"")</f>
        <v/>
      </c>
    </row>
    <row r="202" spans="1:7" s="14" customFormat="1" ht="15" thickBot="1" x14ac:dyDescent="0.35">
      <c r="A202" s="13"/>
      <c r="B202" s="57" t="s">
        <v>1392</v>
      </c>
      <c r="C202" s="57" t="s">
        <v>1456</v>
      </c>
      <c r="D202" s="57" t="s">
        <v>182</v>
      </c>
      <c r="E202" s="56">
        <v>128.47999999999999</v>
      </c>
      <c r="F202" s="14" t="str">
        <f>IFERROR(IF(MID($C202,5,4)="-320","Exclude",IF(AND($B202="Intangible",SEARCH("Lbr",$D202)&gt;0),"Intangible Labor",INDEX(Reference!$M:$N,MATCH($D202,Reference!$M:$M,0),2))),INDEX(Reference!$M:$N,MATCH($D202,Reference!$M:$M,0),2))</f>
        <v>Nonlabor</v>
      </c>
      <c r="G202" s="14" t="str">
        <f>IFERROR(INDEX(Reference!$B:$C,MATCH(LEFT($C202,4),Reference!$B:$B,0),2),"")</f>
        <v/>
      </c>
    </row>
    <row r="203" spans="1:7" s="14" customFormat="1" ht="15" thickBot="1" x14ac:dyDescent="0.35">
      <c r="A203" s="13"/>
      <c r="B203" s="57" t="s">
        <v>1392</v>
      </c>
      <c r="C203" s="57" t="s">
        <v>1456</v>
      </c>
      <c r="D203" s="57" t="s">
        <v>233</v>
      </c>
      <c r="E203" s="56">
        <v>12285</v>
      </c>
      <c r="F203" s="14" t="str">
        <f>IFERROR(IF(MID($C203,5,4)="-320","Exclude",IF(AND($B203="Intangible",SEARCH("Lbr",$D203)&gt;0),"Intangible Labor",INDEX(Reference!$M:$N,MATCH($D203,Reference!$M:$M,0),2))),INDEX(Reference!$M:$N,MATCH($D203,Reference!$M:$M,0),2))</f>
        <v>Nonlabor</v>
      </c>
      <c r="G203" s="14" t="str">
        <f>IFERROR(INDEX(Reference!$B:$C,MATCH(LEFT($C203,4),Reference!$B:$B,0),2),"")</f>
        <v/>
      </c>
    </row>
    <row r="204" spans="1:7" s="14" customFormat="1" ht="15" thickBot="1" x14ac:dyDescent="0.35">
      <c r="A204" s="13"/>
      <c r="B204" s="57" t="s">
        <v>1392</v>
      </c>
      <c r="C204" s="57" t="s">
        <v>1456</v>
      </c>
      <c r="D204" s="57" t="s">
        <v>211</v>
      </c>
      <c r="E204" s="56">
        <v>-10781.96</v>
      </c>
      <c r="F204" s="14" t="str">
        <f>IFERROR(IF(MID($C204,5,4)="-320","Exclude",IF(AND($B204="Intangible",SEARCH("Lbr",$D204)&gt;0),"Intangible Labor",INDEX(Reference!$M:$N,MATCH($D204,Reference!$M:$M,0),2))),INDEX(Reference!$M:$N,MATCH($D204,Reference!$M:$M,0),2))</f>
        <v>Inventory</v>
      </c>
      <c r="G204" s="14" t="str">
        <f>IFERROR(INDEX(Reference!$B:$C,MATCH(LEFT($C204,4),Reference!$B:$B,0),2),"")</f>
        <v/>
      </c>
    </row>
    <row r="205" spans="1:7" s="14" customFormat="1" ht="15" thickBot="1" x14ac:dyDescent="0.35">
      <c r="A205" s="13"/>
      <c r="B205" s="57" t="s">
        <v>1392</v>
      </c>
      <c r="C205" s="57" t="s">
        <v>1456</v>
      </c>
      <c r="D205" s="57" t="s">
        <v>191</v>
      </c>
      <c r="E205" s="56">
        <v>11114.06</v>
      </c>
      <c r="F205" s="14" t="str">
        <f>IFERROR(IF(MID($C205,5,4)="-320","Exclude",IF(AND($B205="Intangible",SEARCH("Lbr",$D205)&gt;0),"Intangible Labor",INDEX(Reference!$M:$N,MATCH($D205,Reference!$M:$M,0),2))),INDEX(Reference!$M:$N,MATCH($D205,Reference!$M:$M,0),2))</f>
        <v>Union Labor</v>
      </c>
      <c r="G205" s="14" t="str">
        <f>IFERROR(INDEX(Reference!$B:$C,MATCH(LEFT($C205,4),Reference!$B:$B,0),2),"")</f>
        <v/>
      </c>
    </row>
    <row r="206" spans="1:7" s="14" customFormat="1" ht="15" thickBot="1" x14ac:dyDescent="0.35">
      <c r="A206" s="13"/>
      <c r="B206" s="57" t="s">
        <v>1392</v>
      </c>
      <c r="C206" s="57" t="s">
        <v>1457</v>
      </c>
      <c r="D206" s="57" t="s">
        <v>186</v>
      </c>
      <c r="E206" s="56">
        <v>3341.4700000000003</v>
      </c>
      <c r="F206" s="14" t="str">
        <f>IFERROR(IF(MID($C206,5,4)="-320","Exclude",IF(AND($B206="Intangible",SEARCH("Lbr",$D206)&gt;0),"Intangible Labor",INDEX(Reference!$M:$N,MATCH($D206,Reference!$M:$M,0),2))),INDEX(Reference!$M:$N,MATCH($D206,Reference!$M:$M,0),2))</f>
        <v>Union Labor</v>
      </c>
      <c r="G206" s="14" t="str">
        <f>IFERROR(INDEX(Reference!$B:$C,MATCH(LEFT($C206,4),Reference!$B:$B,0),2),"")</f>
        <v/>
      </c>
    </row>
    <row r="207" spans="1:7" s="14" customFormat="1" ht="15" thickBot="1" x14ac:dyDescent="0.35">
      <c r="A207" s="13"/>
      <c r="B207" s="57" t="s">
        <v>1392</v>
      </c>
      <c r="C207" s="57" t="s">
        <v>1457</v>
      </c>
      <c r="D207" s="57" t="s">
        <v>197</v>
      </c>
      <c r="E207" s="56">
        <v>40</v>
      </c>
      <c r="F207" s="14" t="str">
        <f>IFERROR(IF(MID($C207,5,4)="-320","Exclude",IF(AND($B207="Intangible",SEARCH("Lbr",$D207)&gt;0),"Intangible Labor",INDEX(Reference!$M:$N,MATCH($D207,Reference!$M:$M,0),2))),INDEX(Reference!$M:$N,MATCH($D207,Reference!$M:$M,0),2))</f>
        <v>Union Labor</v>
      </c>
      <c r="G207" s="14" t="str">
        <f>IFERROR(INDEX(Reference!$B:$C,MATCH(LEFT($C207,4),Reference!$B:$B,0),2),"")</f>
        <v/>
      </c>
    </row>
    <row r="208" spans="1:7" s="14" customFormat="1" ht="15" thickBot="1" x14ac:dyDescent="0.35">
      <c r="A208" s="13"/>
      <c r="B208" s="57" t="s">
        <v>1392</v>
      </c>
      <c r="C208" s="57" t="s">
        <v>1457</v>
      </c>
      <c r="D208" s="57" t="s">
        <v>191</v>
      </c>
      <c r="E208" s="56">
        <v>1192.78</v>
      </c>
      <c r="F208" s="14" t="str">
        <f>IFERROR(IF(MID($C208,5,4)="-320","Exclude",IF(AND($B208="Intangible",SEARCH("Lbr",$D208)&gt;0),"Intangible Labor",INDEX(Reference!$M:$N,MATCH($D208,Reference!$M:$M,0),2))),INDEX(Reference!$M:$N,MATCH($D208,Reference!$M:$M,0),2))</f>
        <v>Union Labor</v>
      </c>
      <c r="G208" s="14" t="str">
        <f>IFERROR(INDEX(Reference!$B:$C,MATCH(LEFT($C208,4),Reference!$B:$B,0),2),"")</f>
        <v/>
      </c>
    </row>
    <row r="209" spans="1:7" s="14" customFormat="1" ht="15" thickBot="1" x14ac:dyDescent="0.35">
      <c r="A209" s="13"/>
      <c r="B209" s="57" t="s">
        <v>1392</v>
      </c>
      <c r="C209" s="57" t="s">
        <v>1458</v>
      </c>
      <c r="D209" s="57" t="s">
        <v>190</v>
      </c>
      <c r="E209" s="56">
        <v>113854.18</v>
      </c>
      <c r="F209" s="14" t="str">
        <f>IFERROR(IF(MID($C209,5,4)="-320","Exclude",IF(AND($B209="Intangible",SEARCH("Lbr",$D209)&gt;0),"Intangible Labor",INDEX(Reference!$M:$N,MATCH($D209,Reference!$M:$M,0),2))),INDEX(Reference!$M:$N,MATCH($D209,Reference!$M:$M,0),2))</f>
        <v>Nonlabor</v>
      </c>
      <c r="G209" s="14" t="str">
        <f>IFERROR(INDEX(Reference!$B:$C,MATCH(LEFT($C209,4),Reference!$B:$B,0),2),"")</f>
        <v/>
      </c>
    </row>
    <row r="210" spans="1:7" s="14" customFormat="1" ht="15" thickBot="1" x14ac:dyDescent="0.35">
      <c r="A210" s="13"/>
      <c r="B210" s="57" t="s">
        <v>1392</v>
      </c>
      <c r="C210" s="57" t="s">
        <v>1458</v>
      </c>
      <c r="D210" s="57" t="s">
        <v>185</v>
      </c>
      <c r="E210" s="56">
        <v>33883.86</v>
      </c>
      <c r="F210" s="14" t="str">
        <f>IFERROR(IF(MID($C210,5,4)="-320","Exclude",IF(AND($B210="Intangible",SEARCH("Lbr",$D210)&gt;0),"Intangible Labor",INDEX(Reference!$M:$N,MATCH($D210,Reference!$M:$M,0),2))),INDEX(Reference!$M:$N,MATCH($D210,Reference!$M:$M,0),2))</f>
        <v>NonUnion Labor</v>
      </c>
      <c r="G210" s="14" t="str">
        <f>IFERROR(INDEX(Reference!$B:$C,MATCH(LEFT($C210,4),Reference!$B:$B,0),2),"")</f>
        <v/>
      </c>
    </row>
    <row r="211" spans="1:7" s="14" customFormat="1" ht="15" thickBot="1" x14ac:dyDescent="0.35">
      <c r="A211" s="13"/>
      <c r="B211" s="57" t="s">
        <v>1392</v>
      </c>
      <c r="C211" s="57" t="s">
        <v>1458</v>
      </c>
      <c r="D211" s="57" t="s">
        <v>186</v>
      </c>
      <c r="E211" s="56">
        <v>1628</v>
      </c>
      <c r="F211" s="14" t="str">
        <f>IFERROR(IF(MID($C211,5,4)="-320","Exclude",IF(AND($B211="Intangible",SEARCH("Lbr",$D211)&gt;0),"Intangible Labor",INDEX(Reference!$M:$N,MATCH($D211,Reference!$M:$M,0),2))),INDEX(Reference!$M:$N,MATCH($D211,Reference!$M:$M,0),2))</f>
        <v>Union Labor</v>
      </c>
      <c r="G211" s="14" t="str">
        <f>IFERROR(INDEX(Reference!$B:$C,MATCH(LEFT($C211,4),Reference!$B:$B,0),2),"")</f>
        <v/>
      </c>
    </row>
    <row r="212" spans="1:7" s="14" customFormat="1" ht="15" thickBot="1" x14ac:dyDescent="0.35">
      <c r="A212" s="13"/>
      <c r="B212" s="57" t="s">
        <v>1392</v>
      </c>
      <c r="C212" s="57" t="s">
        <v>1458</v>
      </c>
      <c r="D212" s="57" t="s">
        <v>202</v>
      </c>
      <c r="E212" s="56">
        <v>672.73</v>
      </c>
      <c r="F212" s="14" t="str">
        <f>IFERROR(IF(MID($C212,5,4)="-320","Exclude",IF(AND($B212="Intangible",SEARCH("Lbr",$D212)&gt;0),"Intangible Labor",INDEX(Reference!$M:$N,MATCH($D212,Reference!$M:$M,0),2))),INDEX(Reference!$M:$N,MATCH($D212,Reference!$M:$M,0),2))</f>
        <v>Nonlabor</v>
      </c>
      <c r="G212" s="14" t="str">
        <f>IFERROR(INDEX(Reference!$B:$C,MATCH(LEFT($C212,4),Reference!$B:$B,0),2),"")</f>
        <v/>
      </c>
    </row>
    <row r="213" spans="1:7" s="14" customFormat="1" ht="15" thickBot="1" x14ac:dyDescent="0.35">
      <c r="A213" s="13"/>
      <c r="B213" s="57" t="s">
        <v>1392</v>
      </c>
      <c r="C213" s="57" t="s">
        <v>1458</v>
      </c>
      <c r="D213" s="57" t="s">
        <v>206</v>
      </c>
      <c r="E213" s="56">
        <v>322.14</v>
      </c>
      <c r="F213" s="14" t="str">
        <f>IFERROR(IF(MID($C213,5,4)="-320","Exclude",IF(AND($B213="Intangible",SEARCH("Lbr",$D213)&gt;0),"Intangible Labor",INDEX(Reference!$M:$N,MATCH($D213,Reference!$M:$M,0),2))),INDEX(Reference!$M:$N,MATCH($D213,Reference!$M:$M,0),2))</f>
        <v>Nonlabor</v>
      </c>
      <c r="G213" s="14" t="str">
        <f>IFERROR(INDEX(Reference!$B:$C,MATCH(LEFT($C213,4),Reference!$B:$B,0),2),"")</f>
        <v/>
      </c>
    </row>
    <row r="214" spans="1:7" s="14" customFormat="1" ht="15" thickBot="1" x14ac:dyDescent="0.35">
      <c r="A214" s="13"/>
      <c r="B214" s="57" t="s">
        <v>1392</v>
      </c>
      <c r="C214" s="57" t="s">
        <v>1458</v>
      </c>
      <c r="D214" s="57" t="s">
        <v>231</v>
      </c>
      <c r="E214" s="56">
        <v>130</v>
      </c>
      <c r="F214" s="14" t="str">
        <f>IFERROR(IF(MID($C214,5,4)="-320","Exclude",IF(AND($B214="Intangible",SEARCH("Lbr",$D214)&gt;0),"Intangible Labor",INDEX(Reference!$M:$N,MATCH($D214,Reference!$M:$M,0),2))),INDEX(Reference!$M:$N,MATCH($D214,Reference!$M:$M,0),2))</f>
        <v>Nonlabor</v>
      </c>
      <c r="G214" s="14" t="str">
        <f>IFERROR(INDEX(Reference!$B:$C,MATCH(LEFT($C214,4),Reference!$B:$B,0),2),"")</f>
        <v/>
      </c>
    </row>
    <row r="215" spans="1:7" s="14" customFormat="1" ht="15" thickBot="1" x14ac:dyDescent="0.35">
      <c r="A215" s="13"/>
      <c r="B215" s="57" t="s">
        <v>1392</v>
      </c>
      <c r="C215" s="57" t="s">
        <v>1458</v>
      </c>
      <c r="D215" s="57" t="s">
        <v>230</v>
      </c>
      <c r="E215" s="56">
        <v>255.18</v>
      </c>
      <c r="F215" s="14" t="str">
        <f>IFERROR(IF(MID($C215,5,4)="-320","Exclude",IF(AND($B215="Intangible",SEARCH("Lbr",$D215)&gt;0),"Intangible Labor",INDEX(Reference!$M:$N,MATCH($D215,Reference!$M:$M,0),2))),INDEX(Reference!$M:$N,MATCH($D215,Reference!$M:$M,0),2))</f>
        <v>Nonlabor</v>
      </c>
      <c r="G215" s="14" t="str">
        <f>IFERROR(INDEX(Reference!$B:$C,MATCH(LEFT($C215,4),Reference!$B:$B,0),2),"")</f>
        <v/>
      </c>
    </row>
    <row r="216" spans="1:7" s="14" customFormat="1" ht="15" thickBot="1" x14ac:dyDescent="0.35">
      <c r="A216" s="13"/>
      <c r="B216" s="57" t="s">
        <v>1392</v>
      </c>
      <c r="C216" s="57" t="s">
        <v>1458</v>
      </c>
      <c r="D216" s="57" t="s">
        <v>252</v>
      </c>
      <c r="E216" s="56">
        <v>20500</v>
      </c>
      <c r="F216" s="14" t="str">
        <f>IFERROR(IF(MID($C216,5,4)="-320","Exclude",IF(AND($B216="Intangible",SEARCH("Lbr",$D216)&gt;0),"Intangible Labor",INDEX(Reference!$M:$N,MATCH($D216,Reference!$M:$M,0),2))),INDEX(Reference!$M:$N,MATCH($D216,Reference!$M:$M,0),2))</f>
        <v>Nonlabor</v>
      </c>
      <c r="G216" s="14" t="str">
        <f>IFERROR(INDEX(Reference!$B:$C,MATCH(LEFT($C216,4),Reference!$B:$B,0),2),"")</f>
        <v/>
      </c>
    </row>
    <row r="217" spans="1:7" s="14" customFormat="1" ht="15" thickBot="1" x14ac:dyDescent="0.35">
      <c r="A217" s="13"/>
      <c r="B217" s="57" t="s">
        <v>1392</v>
      </c>
      <c r="C217" s="57" t="s">
        <v>1458</v>
      </c>
      <c r="D217" s="57" t="s">
        <v>213</v>
      </c>
      <c r="E217" s="56">
        <v>67.33</v>
      </c>
      <c r="F217" s="14" t="str">
        <f>IFERROR(IF(MID($C217,5,4)="-320","Exclude",IF(AND($B217="Intangible",SEARCH("Lbr",$D217)&gt;0),"Intangible Labor",INDEX(Reference!$M:$N,MATCH($D217,Reference!$M:$M,0),2))),INDEX(Reference!$M:$N,MATCH($D217,Reference!$M:$M,0),2))</f>
        <v>Nonlabor</v>
      </c>
      <c r="G217" s="14" t="str">
        <f>IFERROR(INDEX(Reference!$B:$C,MATCH(LEFT($C217,4),Reference!$B:$B,0),2),"")</f>
        <v/>
      </c>
    </row>
    <row r="218" spans="1:7" s="14" customFormat="1" ht="15" thickBot="1" x14ac:dyDescent="0.35">
      <c r="A218" s="13"/>
      <c r="B218" s="57" t="s">
        <v>1392</v>
      </c>
      <c r="C218" s="57" t="s">
        <v>1458</v>
      </c>
      <c r="D218" s="57" t="s">
        <v>191</v>
      </c>
      <c r="E218" s="56">
        <v>1373.65</v>
      </c>
      <c r="F218" s="14" t="str">
        <f>IFERROR(IF(MID($C218,5,4)="-320","Exclude",IF(AND($B218="Intangible",SEARCH("Lbr",$D218)&gt;0),"Intangible Labor",INDEX(Reference!$M:$N,MATCH($D218,Reference!$M:$M,0),2))),INDEX(Reference!$M:$N,MATCH($D218,Reference!$M:$M,0),2))</f>
        <v>Union Labor</v>
      </c>
      <c r="G218" s="14" t="str">
        <f>IFERROR(INDEX(Reference!$B:$C,MATCH(LEFT($C218,4),Reference!$B:$B,0),2),"")</f>
        <v/>
      </c>
    </row>
    <row r="219" spans="1:7" s="14" customFormat="1" ht="15" thickBot="1" x14ac:dyDescent="0.35">
      <c r="A219" s="13"/>
      <c r="B219" s="57" t="s">
        <v>1392</v>
      </c>
      <c r="C219" s="57" t="s">
        <v>1459</v>
      </c>
      <c r="D219" s="57" t="s">
        <v>199</v>
      </c>
      <c r="E219" s="56">
        <v>410000</v>
      </c>
      <c r="F219" s="14" t="str">
        <f>IFERROR(IF(MID($C219,5,4)="-320","Exclude",IF(AND($B219="Intangible",SEARCH("Lbr",$D219)&gt;0),"Intangible Labor",INDEX(Reference!$M:$N,MATCH($D219,Reference!$M:$M,0),2))),INDEX(Reference!$M:$N,MATCH($D219,Reference!$M:$M,0),2))</f>
        <v>Nonlabor</v>
      </c>
      <c r="G219" s="14" t="str">
        <f>IFERROR(INDEX(Reference!$B:$C,MATCH(LEFT($C219,4),Reference!$B:$B,0),2),"")</f>
        <v/>
      </c>
    </row>
    <row r="220" spans="1:7" s="14" customFormat="1" ht="15" thickBot="1" x14ac:dyDescent="0.35">
      <c r="A220" s="13"/>
      <c r="B220" s="57" t="s">
        <v>1392</v>
      </c>
      <c r="C220" s="57" t="s">
        <v>1459</v>
      </c>
      <c r="D220" s="57" t="s">
        <v>190</v>
      </c>
      <c r="E220" s="56">
        <v>910691.6</v>
      </c>
      <c r="F220" s="14" t="str">
        <f>IFERROR(IF(MID($C220,5,4)="-320","Exclude",IF(AND($B220="Intangible",SEARCH("Lbr",$D220)&gt;0),"Intangible Labor",INDEX(Reference!$M:$N,MATCH($D220,Reference!$M:$M,0),2))),INDEX(Reference!$M:$N,MATCH($D220,Reference!$M:$M,0),2))</f>
        <v>Nonlabor</v>
      </c>
      <c r="G220" s="14" t="str">
        <f>IFERROR(INDEX(Reference!$B:$C,MATCH(LEFT($C220,4),Reference!$B:$B,0),2),"")</f>
        <v/>
      </c>
    </row>
    <row r="221" spans="1:7" s="14" customFormat="1" ht="15" thickBot="1" x14ac:dyDescent="0.35">
      <c r="A221" s="13"/>
      <c r="B221" s="57" t="s">
        <v>1392</v>
      </c>
      <c r="C221" s="57" t="s">
        <v>1459</v>
      </c>
      <c r="D221" s="57" t="s">
        <v>185</v>
      </c>
      <c r="E221" s="56">
        <v>7086.37</v>
      </c>
      <c r="F221" s="14" t="str">
        <f>IFERROR(IF(MID($C221,5,4)="-320","Exclude",IF(AND($B221="Intangible",SEARCH("Lbr",$D221)&gt;0),"Intangible Labor",INDEX(Reference!$M:$N,MATCH($D221,Reference!$M:$M,0),2))),INDEX(Reference!$M:$N,MATCH($D221,Reference!$M:$M,0),2))</f>
        <v>NonUnion Labor</v>
      </c>
      <c r="G221" s="14" t="str">
        <f>IFERROR(INDEX(Reference!$B:$C,MATCH(LEFT($C221,4),Reference!$B:$B,0),2),"")</f>
        <v/>
      </c>
    </row>
    <row r="222" spans="1:7" s="14" customFormat="1" ht="15" thickBot="1" x14ac:dyDescent="0.35">
      <c r="A222" s="13"/>
      <c r="B222" s="57" t="s">
        <v>1392</v>
      </c>
      <c r="C222" s="57" t="s">
        <v>1459</v>
      </c>
      <c r="D222" s="57" t="s">
        <v>186</v>
      </c>
      <c r="E222" s="56">
        <v>16534.010000000002</v>
      </c>
      <c r="F222" s="14" t="str">
        <f>IFERROR(IF(MID($C222,5,4)="-320","Exclude",IF(AND($B222="Intangible",SEARCH("Lbr",$D222)&gt;0),"Intangible Labor",INDEX(Reference!$M:$N,MATCH($D222,Reference!$M:$M,0),2))),INDEX(Reference!$M:$N,MATCH($D222,Reference!$M:$M,0),2))</f>
        <v>Union Labor</v>
      </c>
      <c r="G222" s="14" t="str">
        <f>IFERROR(INDEX(Reference!$B:$C,MATCH(LEFT($C222,4),Reference!$B:$B,0),2),"")</f>
        <v/>
      </c>
    </row>
    <row r="223" spans="1:7" s="14" customFormat="1" ht="15" thickBot="1" x14ac:dyDescent="0.35">
      <c r="A223" s="13"/>
      <c r="B223" s="57" t="s">
        <v>1392</v>
      </c>
      <c r="C223" s="57" t="s">
        <v>1459</v>
      </c>
      <c r="D223" s="57" t="s">
        <v>197</v>
      </c>
      <c r="E223" s="56">
        <v>20</v>
      </c>
      <c r="F223" s="14" t="str">
        <f>IFERROR(IF(MID($C223,5,4)="-320","Exclude",IF(AND($B223="Intangible",SEARCH("Lbr",$D223)&gt;0),"Intangible Labor",INDEX(Reference!$M:$N,MATCH($D223,Reference!$M:$M,0),2))),INDEX(Reference!$M:$N,MATCH($D223,Reference!$M:$M,0),2))</f>
        <v>Union Labor</v>
      </c>
      <c r="G223" s="14" t="str">
        <f>IFERROR(INDEX(Reference!$B:$C,MATCH(LEFT($C223,4),Reference!$B:$B,0),2),"")</f>
        <v/>
      </c>
    </row>
    <row r="224" spans="1:7" s="14" customFormat="1" ht="15" thickBot="1" x14ac:dyDescent="0.35">
      <c r="A224" s="13"/>
      <c r="B224" s="57" t="s">
        <v>1392</v>
      </c>
      <c r="C224" s="57" t="s">
        <v>1459</v>
      </c>
      <c r="D224" s="57" t="s">
        <v>202</v>
      </c>
      <c r="E224" s="56">
        <v>224.01999999999998</v>
      </c>
      <c r="F224" s="14" t="str">
        <f>IFERROR(IF(MID($C224,5,4)="-320","Exclude",IF(AND($B224="Intangible",SEARCH("Lbr",$D224)&gt;0),"Intangible Labor",INDEX(Reference!$M:$N,MATCH($D224,Reference!$M:$M,0),2))),INDEX(Reference!$M:$N,MATCH($D224,Reference!$M:$M,0),2))</f>
        <v>Nonlabor</v>
      </c>
      <c r="G224" s="14" t="str">
        <f>IFERROR(INDEX(Reference!$B:$C,MATCH(LEFT($C224,4),Reference!$B:$B,0),2),"")</f>
        <v/>
      </c>
    </row>
    <row r="225" spans="1:7" s="14" customFormat="1" ht="15" thickBot="1" x14ac:dyDescent="0.35">
      <c r="A225" s="13"/>
      <c r="B225" s="57" t="s">
        <v>1392</v>
      </c>
      <c r="C225" s="57" t="s">
        <v>1459</v>
      </c>
      <c r="D225" s="57" t="s">
        <v>206</v>
      </c>
      <c r="E225" s="56">
        <v>27.72</v>
      </c>
      <c r="F225" s="14" t="str">
        <f>IFERROR(IF(MID($C225,5,4)="-320","Exclude",IF(AND($B225="Intangible",SEARCH("Lbr",$D225)&gt;0),"Intangible Labor",INDEX(Reference!$M:$N,MATCH($D225,Reference!$M:$M,0),2))),INDEX(Reference!$M:$N,MATCH($D225,Reference!$M:$M,0),2))</f>
        <v>Nonlabor</v>
      </c>
      <c r="G225" s="14" t="str">
        <f>IFERROR(INDEX(Reference!$B:$C,MATCH(LEFT($C225,4),Reference!$B:$B,0),2),"")</f>
        <v/>
      </c>
    </row>
    <row r="226" spans="1:7" s="14" customFormat="1" ht="15" thickBot="1" x14ac:dyDescent="0.35">
      <c r="A226" s="13"/>
      <c r="B226" s="57" t="s">
        <v>1392</v>
      </c>
      <c r="C226" s="57" t="s">
        <v>1459</v>
      </c>
      <c r="D226" s="57" t="s">
        <v>231</v>
      </c>
      <c r="E226" s="56">
        <v>480</v>
      </c>
      <c r="F226" s="14" t="str">
        <f>IFERROR(IF(MID($C226,5,4)="-320","Exclude",IF(AND($B226="Intangible",SEARCH("Lbr",$D226)&gt;0),"Intangible Labor",INDEX(Reference!$M:$N,MATCH($D226,Reference!$M:$M,0),2))),INDEX(Reference!$M:$N,MATCH($D226,Reference!$M:$M,0),2))</f>
        <v>Nonlabor</v>
      </c>
      <c r="G226" s="14" t="str">
        <f>IFERROR(INDEX(Reference!$B:$C,MATCH(LEFT($C226,4),Reference!$B:$B,0),2),"")</f>
        <v/>
      </c>
    </row>
    <row r="227" spans="1:7" s="14" customFormat="1" ht="15" thickBot="1" x14ac:dyDescent="0.35">
      <c r="A227" s="13"/>
      <c r="B227" s="57" t="s">
        <v>1392</v>
      </c>
      <c r="C227" s="57" t="s">
        <v>1459</v>
      </c>
      <c r="D227" s="57" t="s">
        <v>296</v>
      </c>
      <c r="E227" s="56">
        <v>22294.709999999995</v>
      </c>
      <c r="F227" s="14" t="str">
        <f>IFERROR(IF(MID($C227,5,4)="-320","Exclude",IF(AND($B227="Intangible",SEARCH("Lbr",$D227)&gt;0),"Intangible Labor",INDEX(Reference!$M:$N,MATCH($D227,Reference!$M:$M,0),2))),INDEX(Reference!$M:$N,MATCH($D227,Reference!$M:$M,0),2))</f>
        <v>Inventory</v>
      </c>
      <c r="G227" s="14" t="str">
        <f>IFERROR(INDEX(Reference!$B:$C,MATCH(LEFT($C227,4),Reference!$B:$B,0),2),"")</f>
        <v/>
      </c>
    </row>
    <row r="228" spans="1:7" s="14" customFormat="1" ht="15" thickBot="1" x14ac:dyDescent="0.35">
      <c r="A228" s="13"/>
      <c r="B228" s="57" t="s">
        <v>1392</v>
      </c>
      <c r="C228" s="57" t="s">
        <v>1459</v>
      </c>
      <c r="D228" s="57" t="s">
        <v>303</v>
      </c>
      <c r="E228" s="56">
        <v>46.62</v>
      </c>
      <c r="F228" s="14" t="str">
        <f>IFERROR(IF(MID($C228,5,4)="-320","Exclude",IF(AND($B228="Intangible",SEARCH("Lbr",$D228)&gt;0),"Intangible Labor",INDEX(Reference!$M:$N,MATCH($D228,Reference!$M:$M,0),2))),INDEX(Reference!$M:$N,MATCH($D228,Reference!$M:$M,0),2))</f>
        <v>Inventory</v>
      </c>
      <c r="G228" s="14" t="str">
        <f>IFERROR(INDEX(Reference!$B:$C,MATCH(LEFT($C228,4),Reference!$B:$B,0),2),"")</f>
        <v/>
      </c>
    </row>
    <row r="229" spans="1:7" s="14" customFormat="1" ht="15" thickBot="1" x14ac:dyDescent="0.35">
      <c r="A229" s="13"/>
      <c r="B229" s="57" t="s">
        <v>1392</v>
      </c>
      <c r="C229" s="57" t="s">
        <v>1459</v>
      </c>
      <c r="D229" s="57" t="s">
        <v>208</v>
      </c>
      <c r="E229" s="56">
        <v>498987.2</v>
      </c>
      <c r="F229" s="14" t="str">
        <f>IFERROR(IF(MID($C229,5,4)="-320","Exclude",IF(AND($B229="Intangible",SEARCH("Lbr",$D229)&gt;0),"Intangible Labor",INDEX(Reference!$M:$N,MATCH($D229,Reference!$M:$M,0),2))),INDEX(Reference!$M:$N,MATCH($D229,Reference!$M:$M,0),2))</f>
        <v>Inventory</v>
      </c>
      <c r="G229" s="14" t="str">
        <f>IFERROR(INDEX(Reference!$B:$C,MATCH(LEFT($C229,4),Reference!$B:$B,0),2),"")</f>
        <v/>
      </c>
    </row>
    <row r="230" spans="1:7" s="14" customFormat="1" ht="15" thickBot="1" x14ac:dyDescent="0.35">
      <c r="A230" s="13"/>
      <c r="B230" s="57" t="s">
        <v>1392</v>
      </c>
      <c r="C230" s="57" t="s">
        <v>1459</v>
      </c>
      <c r="D230" s="57" t="s">
        <v>182</v>
      </c>
      <c r="E230" s="56">
        <v>474.75</v>
      </c>
      <c r="F230" s="14" t="str">
        <f>IFERROR(IF(MID($C230,5,4)="-320","Exclude",IF(AND($B230="Intangible",SEARCH("Lbr",$D230)&gt;0),"Intangible Labor",INDEX(Reference!$M:$N,MATCH($D230,Reference!$M:$M,0),2))),INDEX(Reference!$M:$N,MATCH($D230,Reference!$M:$M,0),2))</f>
        <v>Nonlabor</v>
      </c>
      <c r="G230" s="14" t="str">
        <f>IFERROR(INDEX(Reference!$B:$C,MATCH(LEFT($C230,4),Reference!$B:$B,0),2),"")</f>
        <v/>
      </c>
    </row>
    <row r="231" spans="1:7" s="14" customFormat="1" ht="15" thickBot="1" x14ac:dyDescent="0.35">
      <c r="A231" s="13"/>
      <c r="B231" s="57" t="s">
        <v>1392</v>
      </c>
      <c r="C231" s="57" t="s">
        <v>1459</v>
      </c>
      <c r="D231" s="57" t="s">
        <v>233</v>
      </c>
      <c r="E231" s="56">
        <v>28674.83</v>
      </c>
      <c r="F231" s="14" t="str">
        <f>IFERROR(IF(MID($C231,5,4)="-320","Exclude",IF(AND($B231="Intangible",SEARCH("Lbr",$D231)&gt;0),"Intangible Labor",INDEX(Reference!$M:$N,MATCH($D231,Reference!$M:$M,0),2))),INDEX(Reference!$M:$N,MATCH($D231,Reference!$M:$M,0),2))</f>
        <v>Nonlabor</v>
      </c>
      <c r="G231" s="14" t="str">
        <f>IFERROR(INDEX(Reference!$B:$C,MATCH(LEFT($C231,4),Reference!$B:$B,0),2),"")</f>
        <v/>
      </c>
    </row>
    <row r="232" spans="1:7" s="14" customFormat="1" ht="15" thickBot="1" x14ac:dyDescent="0.35">
      <c r="A232" s="13"/>
      <c r="B232" s="57" t="s">
        <v>1392</v>
      </c>
      <c r="C232" s="57" t="s">
        <v>1459</v>
      </c>
      <c r="D232" s="57" t="s">
        <v>211</v>
      </c>
      <c r="E232" s="56">
        <v>-256789.03</v>
      </c>
      <c r="F232" s="14" t="str">
        <f>IFERROR(IF(MID($C232,5,4)="-320","Exclude",IF(AND($B232="Intangible",SEARCH("Lbr",$D232)&gt;0),"Intangible Labor",INDEX(Reference!$M:$N,MATCH($D232,Reference!$M:$M,0),2))),INDEX(Reference!$M:$N,MATCH($D232,Reference!$M:$M,0),2))</f>
        <v>Inventory</v>
      </c>
      <c r="G232" s="14" t="str">
        <f>IFERROR(INDEX(Reference!$B:$C,MATCH(LEFT($C232,4),Reference!$B:$B,0),2),"")</f>
        <v/>
      </c>
    </row>
    <row r="233" spans="1:7" s="14" customFormat="1" ht="15" thickBot="1" x14ac:dyDescent="0.35">
      <c r="A233" s="13"/>
      <c r="B233" s="57" t="s">
        <v>1392</v>
      </c>
      <c r="C233" s="57" t="s">
        <v>1459</v>
      </c>
      <c r="D233" s="57" t="s">
        <v>253</v>
      </c>
      <c r="E233" s="56">
        <v>80</v>
      </c>
      <c r="F233" s="14" t="str">
        <f>IFERROR(IF(MID($C233,5,4)="-320","Exclude",IF(AND($B233="Intangible",SEARCH("Lbr",$D233)&gt;0),"Intangible Labor",INDEX(Reference!$M:$N,MATCH($D233,Reference!$M:$M,0),2))),INDEX(Reference!$M:$N,MATCH($D233,Reference!$M:$M,0),2))</f>
        <v>Nonlabor</v>
      </c>
      <c r="G233" s="14" t="str">
        <f>IFERROR(INDEX(Reference!$B:$C,MATCH(LEFT($C233,4),Reference!$B:$B,0),2),"")</f>
        <v/>
      </c>
    </row>
    <row r="234" spans="1:7" s="14" customFormat="1" ht="15" thickBot="1" x14ac:dyDescent="0.35">
      <c r="A234" s="13"/>
      <c r="B234" s="57" t="s">
        <v>1392</v>
      </c>
      <c r="C234" s="57" t="s">
        <v>1459</v>
      </c>
      <c r="D234" s="57" t="s">
        <v>191</v>
      </c>
      <c r="E234" s="56">
        <v>15576.72</v>
      </c>
      <c r="F234" s="14" t="str">
        <f>IFERROR(IF(MID($C234,5,4)="-320","Exclude",IF(AND($B234="Intangible",SEARCH("Lbr",$D234)&gt;0),"Intangible Labor",INDEX(Reference!$M:$N,MATCH($D234,Reference!$M:$M,0),2))),INDEX(Reference!$M:$N,MATCH($D234,Reference!$M:$M,0),2))</f>
        <v>Union Labor</v>
      </c>
      <c r="G234" s="14" t="str">
        <f>IFERROR(INDEX(Reference!$B:$C,MATCH(LEFT($C234,4),Reference!$B:$B,0),2),"")</f>
        <v/>
      </c>
    </row>
    <row r="235" spans="1:7" s="14" customFormat="1" ht="15" thickBot="1" x14ac:dyDescent="0.35">
      <c r="A235" s="13"/>
      <c r="B235" s="57" t="s">
        <v>1392</v>
      </c>
      <c r="C235" s="57" t="s">
        <v>1460</v>
      </c>
      <c r="D235" s="57" t="s">
        <v>191</v>
      </c>
      <c r="E235" s="56">
        <v>182.32999999999998</v>
      </c>
      <c r="F235" s="14" t="str">
        <f>IFERROR(IF(MID($C235,5,4)="-320","Exclude",IF(AND($B235="Intangible",SEARCH("Lbr",$D235)&gt;0),"Intangible Labor",INDEX(Reference!$M:$N,MATCH($D235,Reference!$M:$M,0),2))),INDEX(Reference!$M:$N,MATCH($D235,Reference!$M:$M,0),2))</f>
        <v>Union Labor</v>
      </c>
      <c r="G235" s="14" t="str">
        <f>IFERROR(INDEX(Reference!$B:$C,MATCH(LEFT($C235,4),Reference!$B:$B,0),2),"")</f>
        <v/>
      </c>
    </row>
    <row r="236" spans="1:7" s="14" customFormat="1" ht="15" thickBot="1" x14ac:dyDescent="0.35">
      <c r="A236" s="13"/>
      <c r="B236" s="57" t="s">
        <v>1392</v>
      </c>
      <c r="C236" s="57" t="s">
        <v>1461</v>
      </c>
      <c r="D236" s="57" t="s">
        <v>185</v>
      </c>
      <c r="E236" s="56">
        <v>800.98</v>
      </c>
      <c r="F236" s="14" t="str">
        <f>IFERROR(IF(MID($C236,5,4)="-320","Exclude",IF(AND($B236="Intangible",SEARCH("Lbr",$D236)&gt;0),"Intangible Labor",INDEX(Reference!$M:$N,MATCH($D236,Reference!$M:$M,0),2))),INDEX(Reference!$M:$N,MATCH($D236,Reference!$M:$M,0),2))</f>
        <v>NonUnion Labor</v>
      </c>
      <c r="G236" s="14" t="str">
        <f>IFERROR(INDEX(Reference!$B:$C,MATCH(LEFT($C236,4),Reference!$B:$B,0),2),"")</f>
        <v/>
      </c>
    </row>
    <row r="237" spans="1:7" s="14" customFormat="1" ht="15" thickBot="1" x14ac:dyDescent="0.35">
      <c r="A237" s="13"/>
      <c r="B237" s="57" t="s">
        <v>1392</v>
      </c>
      <c r="C237" s="57" t="s">
        <v>1462</v>
      </c>
      <c r="D237" s="57" t="s">
        <v>190</v>
      </c>
      <c r="E237" s="56">
        <v>4144</v>
      </c>
      <c r="F237" s="14" t="str">
        <f>IFERROR(IF(MID($C237,5,4)="-320","Exclude",IF(AND($B237="Intangible",SEARCH("Lbr",$D237)&gt;0),"Intangible Labor",INDEX(Reference!$M:$N,MATCH($D237,Reference!$M:$M,0),2))),INDEX(Reference!$M:$N,MATCH($D237,Reference!$M:$M,0),2))</f>
        <v>Nonlabor</v>
      </c>
      <c r="G237" s="14" t="str">
        <f>IFERROR(INDEX(Reference!$B:$C,MATCH(LEFT($C237,4),Reference!$B:$B,0),2),"")</f>
        <v/>
      </c>
    </row>
    <row r="238" spans="1:7" s="14" customFormat="1" ht="15" thickBot="1" x14ac:dyDescent="0.35">
      <c r="A238" s="13"/>
      <c r="B238" s="57" t="s">
        <v>1392</v>
      </c>
      <c r="C238" s="57" t="s">
        <v>1463</v>
      </c>
      <c r="D238" s="57" t="s">
        <v>185</v>
      </c>
      <c r="E238" s="56">
        <v>95.7</v>
      </c>
      <c r="F238" s="14" t="str">
        <f>IFERROR(IF(MID($C238,5,4)="-320","Exclude",IF(AND($B238="Intangible",SEARCH("Lbr",$D238)&gt;0),"Intangible Labor",INDEX(Reference!$M:$N,MATCH($D238,Reference!$M:$M,0),2))),INDEX(Reference!$M:$N,MATCH($D238,Reference!$M:$M,0),2))</f>
        <v>NonUnion Labor</v>
      </c>
      <c r="G238" s="14" t="str">
        <f>IFERROR(INDEX(Reference!$B:$C,MATCH(LEFT($C238,4),Reference!$B:$B,0),2),"")</f>
        <v/>
      </c>
    </row>
    <row r="239" spans="1:7" s="14" customFormat="1" ht="15" thickBot="1" x14ac:dyDescent="0.35">
      <c r="A239" s="13"/>
      <c r="B239" s="57" t="s">
        <v>1392</v>
      </c>
      <c r="C239" s="57" t="s">
        <v>1464</v>
      </c>
      <c r="D239" s="57" t="s">
        <v>190</v>
      </c>
      <c r="E239" s="56">
        <v>528</v>
      </c>
      <c r="F239" s="14" t="str">
        <f>IFERROR(IF(MID($C239,5,4)="-320","Exclude",IF(AND($B239="Intangible",SEARCH("Lbr",$D239)&gt;0),"Intangible Labor",INDEX(Reference!$M:$N,MATCH($D239,Reference!$M:$M,0),2))),INDEX(Reference!$M:$N,MATCH($D239,Reference!$M:$M,0),2))</f>
        <v>Nonlabor</v>
      </c>
      <c r="G239" s="14" t="str">
        <f>IFERROR(INDEX(Reference!$B:$C,MATCH(LEFT($C239,4),Reference!$B:$B,0),2),"")</f>
        <v/>
      </c>
    </row>
    <row r="240" spans="1:7" s="14" customFormat="1" ht="15" thickBot="1" x14ac:dyDescent="0.35">
      <c r="A240" s="13"/>
      <c r="B240" s="57" t="s">
        <v>1392</v>
      </c>
      <c r="C240" s="57" t="s">
        <v>1465</v>
      </c>
      <c r="D240" s="57" t="s">
        <v>185</v>
      </c>
      <c r="E240" s="56">
        <v>4125.2499999999991</v>
      </c>
      <c r="F240" s="14" t="str">
        <f>IFERROR(IF(MID($C240,5,4)="-320","Exclude",IF(AND($B240="Intangible",SEARCH("Lbr",$D240)&gt;0),"Intangible Labor",INDEX(Reference!$M:$N,MATCH($D240,Reference!$M:$M,0),2))),INDEX(Reference!$M:$N,MATCH($D240,Reference!$M:$M,0),2))</f>
        <v>NonUnion Labor</v>
      </c>
      <c r="G240" s="14" t="str">
        <f>IFERROR(INDEX(Reference!$B:$C,MATCH(LEFT($C240,4),Reference!$B:$B,0),2),"")</f>
        <v/>
      </c>
    </row>
    <row r="241" spans="1:7" s="14" customFormat="1" ht="15" thickBot="1" x14ac:dyDescent="0.35">
      <c r="A241" s="13"/>
      <c r="B241" s="57" t="s">
        <v>1392</v>
      </c>
      <c r="C241" s="57" t="s">
        <v>1465</v>
      </c>
      <c r="D241" s="57" t="s">
        <v>202</v>
      </c>
      <c r="E241" s="56">
        <v>32</v>
      </c>
      <c r="F241" s="14" t="str">
        <f>IFERROR(IF(MID($C241,5,4)="-320","Exclude",IF(AND($B241="Intangible",SEARCH("Lbr",$D241)&gt;0),"Intangible Labor",INDEX(Reference!$M:$N,MATCH($D241,Reference!$M:$M,0),2))),INDEX(Reference!$M:$N,MATCH($D241,Reference!$M:$M,0),2))</f>
        <v>Nonlabor</v>
      </c>
      <c r="G241" s="14" t="str">
        <f>IFERROR(INDEX(Reference!$B:$C,MATCH(LEFT($C241,4),Reference!$B:$B,0),2),"")</f>
        <v/>
      </c>
    </row>
    <row r="242" spans="1:7" s="14" customFormat="1" ht="15" thickBot="1" x14ac:dyDescent="0.35">
      <c r="A242" s="13"/>
      <c r="B242" s="57" t="s">
        <v>1392</v>
      </c>
      <c r="C242" s="57" t="s">
        <v>1465</v>
      </c>
      <c r="D242" s="57" t="s">
        <v>182</v>
      </c>
      <c r="E242" s="56">
        <v>24182.379999999997</v>
      </c>
      <c r="F242" s="14" t="str">
        <f>IFERROR(IF(MID($C242,5,4)="-320","Exclude",IF(AND($B242="Intangible",SEARCH("Lbr",$D242)&gt;0),"Intangible Labor",INDEX(Reference!$M:$N,MATCH($D242,Reference!$M:$M,0),2))),INDEX(Reference!$M:$N,MATCH($D242,Reference!$M:$M,0),2))</f>
        <v>Nonlabor</v>
      </c>
      <c r="G242" s="14" t="str">
        <f>IFERROR(INDEX(Reference!$B:$C,MATCH(LEFT($C242,4),Reference!$B:$B,0),2),"")</f>
        <v/>
      </c>
    </row>
    <row r="243" spans="1:7" s="14" customFormat="1" ht="15" thickBot="1" x14ac:dyDescent="0.35">
      <c r="A243" s="13"/>
      <c r="B243" s="57" t="s">
        <v>1392</v>
      </c>
      <c r="C243" s="57" t="s">
        <v>1466</v>
      </c>
      <c r="D243" s="57" t="s">
        <v>185</v>
      </c>
      <c r="E243" s="56">
        <v>2860.99</v>
      </c>
      <c r="F243" s="14" t="str">
        <f>IFERROR(IF(MID($C243,5,4)="-320","Exclude",IF(AND($B243="Intangible",SEARCH("Lbr",$D243)&gt;0),"Intangible Labor",INDEX(Reference!$M:$N,MATCH($D243,Reference!$M:$M,0),2))),INDEX(Reference!$M:$N,MATCH($D243,Reference!$M:$M,0),2))</f>
        <v>NonUnion Labor</v>
      </c>
      <c r="G243" s="14" t="str">
        <f>IFERROR(INDEX(Reference!$B:$C,MATCH(LEFT($C243,4),Reference!$B:$B,0),2),"")</f>
        <v/>
      </c>
    </row>
    <row r="244" spans="1:7" s="14" customFormat="1" ht="15" thickBot="1" x14ac:dyDescent="0.35">
      <c r="A244" s="13"/>
      <c r="B244" s="57" t="s">
        <v>1392</v>
      </c>
      <c r="C244" s="57" t="s">
        <v>1467</v>
      </c>
      <c r="D244" s="57" t="s">
        <v>182</v>
      </c>
      <c r="E244" s="56">
        <v>361175.55</v>
      </c>
      <c r="F244" s="14" t="str">
        <f>IFERROR(IF(MID($C244,5,4)="-320","Exclude",IF(AND($B244="Intangible",SEARCH("Lbr",$D244)&gt;0),"Intangible Labor",INDEX(Reference!$M:$N,MATCH($D244,Reference!$M:$M,0),2))),INDEX(Reference!$M:$N,MATCH($D244,Reference!$M:$M,0),2))</f>
        <v>Nonlabor</v>
      </c>
      <c r="G244" s="14" t="str">
        <f>IFERROR(INDEX(Reference!$B:$C,MATCH(LEFT($C244,4),Reference!$B:$B,0),2),"")</f>
        <v/>
      </c>
    </row>
    <row r="245" spans="1:7" s="14" customFormat="1" ht="15" thickBot="1" x14ac:dyDescent="0.35">
      <c r="A245" s="13"/>
      <c r="B245" s="57" t="s">
        <v>1392</v>
      </c>
      <c r="C245" s="57" t="s">
        <v>1468</v>
      </c>
      <c r="D245" s="57" t="s">
        <v>182</v>
      </c>
      <c r="E245" s="56">
        <v>1644.54</v>
      </c>
      <c r="F245" s="14" t="str">
        <f>IFERROR(IF(MID($C245,5,4)="-320","Exclude",IF(AND($B245="Intangible",SEARCH("Lbr",$D245)&gt;0),"Intangible Labor",INDEX(Reference!$M:$N,MATCH($D245,Reference!$M:$M,0),2))),INDEX(Reference!$M:$N,MATCH($D245,Reference!$M:$M,0),2))</f>
        <v>Nonlabor</v>
      </c>
      <c r="G245" s="14" t="str">
        <f>IFERROR(INDEX(Reference!$B:$C,MATCH(LEFT($C245,4),Reference!$B:$B,0),2),"")</f>
        <v/>
      </c>
    </row>
    <row r="246" spans="1:7" s="14" customFormat="1" ht="15" thickBot="1" x14ac:dyDescent="0.35">
      <c r="A246" s="13"/>
      <c r="B246" s="57" t="s">
        <v>1392</v>
      </c>
      <c r="C246" s="57" t="s">
        <v>1469</v>
      </c>
      <c r="D246" s="57" t="s">
        <v>185</v>
      </c>
      <c r="E246" s="56">
        <v>3014.1499999999996</v>
      </c>
      <c r="F246" s="14" t="str">
        <f>IFERROR(IF(MID($C246,5,4)="-320","Exclude",IF(AND($B246="Intangible",SEARCH("Lbr",$D246)&gt;0),"Intangible Labor",INDEX(Reference!$M:$N,MATCH($D246,Reference!$M:$M,0),2))),INDEX(Reference!$M:$N,MATCH($D246,Reference!$M:$M,0),2))</f>
        <v>NonUnion Labor</v>
      </c>
      <c r="G246" s="14" t="str">
        <f>IFERROR(INDEX(Reference!$B:$C,MATCH(LEFT($C246,4),Reference!$B:$B,0),2),"")</f>
        <v/>
      </c>
    </row>
    <row r="247" spans="1:7" s="14" customFormat="1" ht="15" thickBot="1" x14ac:dyDescent="0.35">
      <c r="A247" s="13"/>
      <c r="B247" s="57" t="s">
        <v>1392</v>
      </c>
      <c r="C247" s="57" t="s">
        <v>1470</v>
      </c>
      <c r="D247" s="57" t="s">
        <v>194</v>
      </c>
      <c r="E247" s="56">
        <v>31.25</v>
      </c>
      <c r="F247" s="14" t="str">
        <f>IFERROR(IF(MID($C247,5,4)="-320","Exclude",IF(AND($B247="Intangible",SEARCH("Lbr",$D247)&gt;0),"Intangible Labor",INDEX(Reference!$M:$N,MATCH($D247,Reference!$M:$M,0),2))),INDEX(Reference!$M:$N,MATCH($D247,Reference!$M:$M,0),2))</f>
        <v>Nonlabor</v>
      </c>
      <c r="G247" s="14" t="str">
        <f>IFERROR(INDEX(Reference!$B:$C,MATCH(LEFT($C247,4),Reference!$B:$B,0),2),"")</f>
        <v/>
      </c>
    </row>
    <row r="248" spans="1:7" s="14" customFormat="1" ht="15" thickBot="1" x14ac:dyDescent="0.35">
      <c r="A248" s="13"/>
      <c r="B248" s="57" t="s">
        <v>1392</v>
      </c>
      <c r="C248" s="57" t="s">
        <v>1471</v>
      </c>
      <c r="D248" s="57" t="s">
        <v>185</v>
      </c>
      <c r="E248" s="56">
        <v>52.95</v>
      </c>
      <c r="F248" s="14" t="str">
        <f>IFERROR(IF(MID($C248,5,4)="-320","Exclude",IF(AND($B248="Intangible",SEARCH("Lbr",$D248)&gt;0),"Intangible Labor",INDEX(Reference!$M:$N,MATCH($D248,Reference!$M:$M,0),2))),INDEX(Reference!$M:$N,MATCH($D248,Reference!$M:$M,0),2))</f>
        <v>NonUnion Labor</v>
      </c>
      <c r="G248" s="14" t="str">
        <f>IFERROR(INDEX(Reference!$B:$C,MATCH(LEFT($C248,4),Reference!$B:$B,0),2),"")</f>
        <v/>
      </c>
    </row>
    <row r="249" spans="1:7" s="14" customFormat="1" ht="15" thickBot="1" x14ac:dyDescent="0.35">
      <c r="A249" s="13"/>
      <c r="B249" s="57" t="s">
        <v>1392</v>
      </c>
      <c r="C249" s="57" t="s">
        <v>1472</v>
      </c>
      <c r="D249" s="57" t="s">
        <v>190</v>
      </c>
      <c r="E249" s="56">
        <v>14723</v>
      </c>
      <c r="F249" s="14" t="str">
        <f>IFERROR(IF(MID($C249,5,4)="-320","Exclude",IF(AND($B249="Intangible",SEARCH("Lbr",$D249)&gt;0),"Intangible Labor",INDEX(Reference!$M:$N,MATCH($D249,Reference!$M:$M,0),2))),INDEX(Reference!$M:$N,MATCH($D249,Reference!$M:$M,0),2))</f>
        <v>Nonlabor</v>
      </c>
      <c r="G249" s="14" t="str">
        <f>IFERROR(INDEX(Reference!$B:$C,MATCH(LEFT($C249,4),Reference!$B:$B,0),2),"")</f>
        <v/>
      </c>
    </row>
    <row r="250" spans="1:7" s="14" customFormat="1" ht="15" thickBot="1" x14ac:dyDescent="0.35">
      <c r="A250" s="13"/>
      <c r="B250" s="57" t="s">
        <v>1392</v>
      </c>
      <c r="C250" s="57" t="s">
        <v>1473</v>
      </c>
      <c r="D250" s="57" t="s">
        <v>190</v>
      </c>
      <c r="E250" s="56">
        <v>10</v>
      </c>
      <c r="F250" s="14" t="str">
        <f>IFERROR(IF(MID($C250,5,4)="-320","Exclude",IF(AND($B250="Intangible",SEARCH("Lbr",$D250)&gt;0),"Intangible Labor",INDEX(Reference!$M:$N,MATCH($D250,Reference!$M:$M,0),2))),INDEX(Reference!$M:$N,MATCH($D250,Reference!$M:$M,0),2))</f>
        <v>Nonlabor</v>
      </c>
      <c r="G250" s="14" t="str">
        <f>IFERROR(INDEX(Reference!$B:$C,MATCH(LEFT($C250,4),Reference!$B:$B,0),2),"")</f>
        <v/>
      </c>
    </row>
    <row r="251" spans="1:7" s="14" customFormat="1" ht="15" thickBot="1" x14ac:dyDescent="0.35">
      <c r="A251" s="13"/>
      <c r="B251" s="57" t="s">
        <v>1392</v>
      </c>
      <c r="C251" s="57" t="s">
        <v>1473</v>
      </c>
      <c r="D251" s="57" t="s">
        <v>186</v>
      </c>
      <c r="E251" s="56">
        <v>-2199</v>
      </c>
      <c r="F251" s="14" t="str">
        <f>IFERROR(IF(MID($C251,5,4)="-320","Exclude",IF(AND($B251="Intangible",SEARCH("Lbr",$D251)&gt;0),"Intangible Labor",INDEX(Reference!$M:$N,MATCH($D251,Reference!$M:$M,0),2))),INDEX(Reference!$M:$N,MATCH($D251,Reference!$M:$M,0),2))</f>
        <v>Union Labor</v>
      </c>
      <c r="G251" s="14" t="str">
        <f>IFERROR(INDEX(Reference!$B:$C,MATCH(LEFT($C251,4),Reference!$B:$B,0),2),"")</f>
        <v/>
      </c>
    </row>
    <row r="252" spans="1:7" s="14" customFormat="1" ht="15" thickBot="1" x14ac:dyDescent="0.35">
      <c r="A252" s="13"/>
      <c r="B252" s="57" t="s">
        <v>1392</v>
      </c>
      <c r="C252" s="57" t="s">
        <v>1473</v>
      </c>
      <c r="D252" s="57" t="s">
        <v>191</v>
      </c>
      <c r="E252" s="56">
        <v>-137.43</v>
      </c>
      <c r="F252" s="14" t="str">
        <f>IFERROR(IF(MID($C252,5,4)="-320","Exclude",IF(AND($B252="Intangible",SEARCH("Lbr",$D252)&gt;0),"Intangible Labor",INDEX(Reference!$M:$N,MATCH($D252,Reference!$M:$M,0),2))),INDEX(Reference!$M:$N,MATCH($D252,Reference!$M:$M,0),2))</f>
        <v>Union Labor</v>
      </c>
      <c r="G252" s="14" t="str">
        <f>IFERROR(INDEX(Reference!$B:$C,MATCH(LEFT($C252,4),Reference!$B:$B,0),2),"")</f>
        <v/>
      </c>
    </row>
    <row r="253" spans="1:7" s="14" customFormat="1" ht="15" thickBot="1" x14ac:dyDescent="0.35">
      <c r="A253" s="13"/>
      <c r="B253" s="57" t="s">
        <v>1392</v>
      </c>
      <c r="C253" s="57" t="s">
        <v>1474</v>
      </c>
      <c r="D253" s="57" t="s">
        <v>186</v>
      </c>
      <c r="E253" s="56">
        <v>2199</v>
      </c>
      <c r="F253" s="14" t="str">
        <f>IFERROR(IF(MID($C253,5,4)="-320","Exclude",IF(AND($B253="Intangible",SEARCH("Lbr",$D253)&gt;0),"Intangible Labor",INDEX(Reference!$M:$N,MATCH($D253,Reference!$M:$M,0),2))),INDEX(Reference!$M:$N,MATCH($D253,Reference!$M:$M,0),2))</f>
        <v>Union Labor</v>
      </c>
      <c r="G253" s="14" t="str">
        <f>IFERROR(INDEX(Reference!$B:$C,MATCH(LEFT($C253,4),Reference!$B:$B,0),2),"")</f>
        <v/>
      </c>
    </row>
    <row r="254" spans="1:7" s="14" customFormat="1" ht="15" thickBot="1" x14ac:dyDescent="0.35">
      <c r="A254" s="13"/>
      <c r="B254" s="57" t="s">
        <v>1392</v>
      </c>
      <c r="C254" s="57" t="s">
        <v>1474</v>
      </c>
      <c r="D254" s="57" t="s">
        <v>191</v>
      </c>
      <c r="E254" s="56">
        <v>192.41</v>
      </c>
      <c r="F254" s="14" t="str">
        <f>IFERROR(IF(MID($C254,5,4)="-320","Exclude",IF(AND($B254="Intangible",SEARCH("Lbr",$D254)&gt;0),"Intangible Labor",INDEX(Reference!$M:$N,MATCH($D254,Reference!$M:$M,0),2))),INDEX(Reference!$M:$N,MATCH($D254,Reference!$M:$M,0),2))</f>
        <v>Union Labor</v>
      </c>
      <c r="G254" s="14" t="str">
        <f>IFERROR(INDEX(Reference!$B:$C,MATCH(LEFT($C254,4),Reference!$B:$B,0),2),"")</f>
        <v/>
      </c>
    </row>
    <row r="255" spans="1:7" s="14" customFormat="1" ht="15" thickBot="1" x14ac:dyDescent="0.35">
      <c r="A255" s="13"/>
      <c r="B255" s="57" t="s">
        <v>1392</v>
      </c>
      <c r="C255" s="57" t="s">
        <v>1475</v>
      </c>
      <c r="D255" s="57" t="s">
        <v>185</v>
      </c>
      <c r="E255" s="56">
        <v>42.36</v>
      </c>
      <c r="F255" s="14" t="str">
        <f>IFERROR(IF(MID($C255,5,4)="-320","Exclude",IF(AND($B255="Intangible",SEARCH("Lbr",$D255)&gt;0),"Intangible Labor",INDEX(Reference!$M:$N,MATCH($D255,Reference!$M:$M,0),2))),INDEX(Reference!$M:$N,MATCH($D255,Reference!$M:$M,0),2))</f>
        <v>NonUnion Labor</v>
      </c>
      <c r="G255" s="14" t="str">
        <f>IFERROR(INDEX(Reference!$B:$C,MATCH(LEFT($C255,4),Reference!$B:$B,0),2),"")</f>
        <v/>
      </c>
    </row>
    <row r="256" spans="1:7" s="14" customFormat="1" ht="15" thickBot="1" x14ac:dyDescent="0.35">
      <c r="A256" s="13"/>
      <c r="B256" s="57" t="s">
        <v>1392</v>
      </c>
      <c r="C256" s="57" t="s">
        <v>1475</v>
      </c>
      <c r="D256" s="57" t="s">
        <v>202</v>
      </c>
      <c r="E256" s="56">
        <v>11</v>
      </c>
      <c r="F256" s="14" t="str">
        <f>IFERROR(IF(MID($C256,5,4)="-320","Exclude",IF(AND($B256="Intangible",SEARCH("Lbr",$D256)&gt;0),"Intangible Labor",INDEX(Reference!$M:$N,MATCH($D256,Reference!$M:$M,0),2))),INDEX(Reference!$M:$N,MATCH($D256,Reference!$M:$M,0),2))</f>
        <v>Nonlabor</v>
      </c>
      <c r="G256" s="14" t="str">
        <f>IFERROR(INDEX(Reference!$B:$C,MATCH(LEFT($C256,4),Reference!$B:$B,0),2),"")</f>
        <v/>
      </c>
    </row>
    <row r="257" spans="1:7" s="14" customFormat="1" ht="15" thickBot="1" x14ac:dyDescent="0.35">
      <c r="A257" s="13"/>
      <c r="B257" s="57" t="s">
        <v>1392</v>
      </c>
      <c r="C257" s="57" t="s">
        <v>1476</v>
      </c>
      <c r="D257" s="57" t="s">
        <v>260</v>
      </c>
      <c r="E257" s="56">
        <v>-603657.49</v>
      </c>
      <c r="F257" s="14" t="str">
        <f>IFERROR(IF(MID($C257,5,4)="-320","Exclude",IF(AND($B257="Intangible",SEARCH("Lbr",$D257)&gt;0),"Intangible Labor",INDEX(Reference!$M:$N,MATCH($D257,Reference!$M:$M,0),2))),INDEX(Reference!$M:$N,MATCH($D257,Reference!$M:$M,0),2))</f>
        <v>Project Proceeds</v>
      </c>
      <c r="G257" s="14" t="str">
        <f>IFERROR(INDEX(Reference!$B:$C,MATCH(LEFT($C257,4),Reference!$B:$B,0),2),"")</f>
        <v/>
      </c>
    </row>
    <row r="258" spans="1:7" s="14" customFormat="1" ht="15" thickBot="1" x14ac:dyDescent="0.35">
      <c r="A258" s="13"/>
      <c r="B258" s="57" t="s">
        <v>1392</v>
      </c>
      <c r="C258" s="57" t="s">
        <v>1477</v>
      </c>
      <c r="D258" s="57" t="s">
        <v>296</v>
      </c>
      <c r="E258" s="56">
        <v>37.659999999999997</v>
      </c>
      <c r="F258" s="14" t="str">
        <f>IFERROR(IF(MID($C258,5,4)="-320","Exclude",IF(AND($B258="Intangible",SEARCH("Lbr",$D258)&gt;0),"Intangible Labor",INDEX(Reference!$M:$N,MATCH($D258,Reference!$M:$M,0),2))),INDEX(Reference!$M:$N,MATCH($D258,Reference!$M:$M,0),2))</f>
        <v>Inventory</v>
      </c>
      <c r="G258" s="14" t="str">
        <f>IFERROR(INDEX(Reference!$B:$C,MATCH(LEFT($C258,4),Reference!$B:$B,0),2),"")</f>
        <v/>
      </c>
    </row>
    <row r="259" spans="1:7" s="14" customFormat="1" ht="15" thickBot="1" x14ac:dyDescent="0.35">
      <c r="A259" s="13"/>
      <c r="B259" s="57" t="s">
        <v>1392</v>
      </c>
      <c r="C259" s="57" t="s">
        <v>1477</v>
      </c>
      <c r="D259" s="57" t="s">
        <v>208</v>
      </c>
      <c r="E259" s="56">
        <v>753.26</v>
      </c>
      <c r="F259" s="14" t="str">
        <f>IFERROR(IF(MID($C259,5,4)="-320","Exclude",IF(AND($B259="Intangible",SEARCH("Lbr",$D259)&gt;0),"Intangible Labor",INDEX(Reference!$M:$N,MATCH($D259,Reference!$M:$M,0),2))),INDEX(Reference!$M:$N,MATCH($D259,Reference!$M:$M,0),2))</f>
        <v>Inventory</v>
      </c>
      <c r="G259" s="14" t="str">
        <f>IFERROR(INDEX(Reference!$B:$C,MATCH(LEFT($C259,4),Reference!$B:$B,0),2),"")</f>
        <v/>
      </c>
    </row>
    <row r="260" spans="1:7" s="14" customFormat="1" ht="15" thickBot="1" x14ac:dyDescent="0.35">
      <c r="A260" s="13"/>
      <c r="B260" s="57" t="s">
        <v>1392</v>
      </c>
      <c r="C260" s="57" t="s">
        <v>1478</v>
      </c>
      <c r="D260" s="57" t="s">
        <v>199</v>
      </c>
      <c r="E260" s="56">
        <v>603657</v>
      </c>
      <c r="F260" s="14" t="str">
        <f>IFERROR(IF(MID($C260,5,4)="-320","Exclude",IF(AND($B260="Intangible",SEARCH("Lbr",$D260)&gt;0),"Intangible Labor",INDEX(Reference!$M:$N,MATCH($D260,Reference!$M:$M,0),2))),INDEX(Reference!$M:$N,MATCH($D260,Reference!$M:$M,0),2))</f>
        <v>Nonlabor</v>
      </c>
      <c r="G260" s="14" t="str">
        <f>IFERROR(INDEX(Reference!$B:$C,MATCH(LEFT($C260,4),Reference!$B:$B,0),2),"")</f>
        <v/>
      </c>
    </row>
    <row r="261" spans="1:7" s="14" customFormat="1" ht="15" thickBot="1" x14ac:dyDescent="0.35">
      <c r="A261" s="13"/>
      <c r="B261" s="57" t="s">
        <v>1392</v>
      </c>
      <c r="C261" s="57" t="s">
        <v>1479</v>
      </c>
      <c r="D261" s="57" t="s">
        <v>203</v>
      </c>
      <c r="E261" s="56">
        <v>149263</v>
      </c>
      <c r="F261" s="14" t="str">
        <f>IFERROR(IF(MID($C261,5,4)="-320","Exclude",IF(AND($B261="Intangible",SEARCH("Lbr",$D261)&gt;0),"Intangible Labor",INDEX(Reference!$M:$N,MATCH($D261,Reference!$M:$M,0),2))),INDEX(Reference!$M:$N,MATCH($D261,Reference!$M:$M,0),2))</f>
        <v>Nonlabor</v>
      </c>
      <c r="G261" s="14" t="str">
        <f>IFERROR(INDEX(Reference!$B:$C,MATCH(LEFT($C261,4),Reference!$B:$B,0),2),"")</f>
        <v/>
      </c>
    </row>
    <row r="262" spans="1:7" s="14" customFormat="1" ht="15" thickBot="1" x14ac:dyDescent="0.35">
      <c r="A262" s="13"/>
      <c r="B262" s="57" t="s">
        <v>1392</v>
      </c>
      <c r="C262" s="57" t="s">
        <v>1479</v>
      </c>
      <c r="D262" s="57" t="s">
        <v>185</v>
      </c>
      <c r="E262" s="56">
        <v>13973.339999999998</v>
      </c>
      <c r="F262" s="14" t="str">
        <f>IFERROR(IF(MID($C262,5,4)="-320","Exclude",IF(AND($B262="Intangible",SEARCH("Lbr",$D262)&gt;0),"Intangible Labor",INDEX(Reference!$M:$N,MATCH($D262,Reference!$M:$M,0),2))),INDEX(Reference!$M:$N,MATCH($D262,Reference!$M:$M,0),2))</f>
        <v>NonUnion Labor</v>
      </c>
      <c r="G262" s="14" t="str">
        <f>IFERROR(INDEX(Reference!$B:$C,MATCH(LEFT($C262,4),Reference!$B:$B,0),2),"")</f>
        <v/>
      </c>
    </row>
    <row r="263" spans="1:7" s="14" customFormat="1" ht="15" thickBot="1" x14ac:dyDescent="0.35">
      <c r="A263" s="13"/>
      <c r="B263" s="57" t="s">
        <v>1392</v>
      </c>
      <c r="C263" s="57" t="s">
        <v>1479</v>
      </c>
      <c r="D263" s="57" t="s">
        <v>188</v>
      </c>
      <c r="E263" s="56">
        <v>379.94000000000005</v>
      </c>
      <c r="F263" s="14" t="str">
        <f>IFERROR(IF(MID($C263,5,4)="-320","Exclude",IF(AND($B263="Intangible",SEARCH("Lbr",$D263)&gt;0),"Intangible Labor",INDEX(Reference!$M:$N,MATCH($D263,Reference!$M:$M,0),2))),INDEX(Reference!$M:$N,MATCH($D263,Reference!$M:$M,0),2))</f>
        <v>NonUnion Labor</v>
      </c>
      <c r="G263" s="14" t="str">
        <f>IFERROR(INDEX(Reference!$B:$C,MATCH(LEFT($C263,4),Reference!$B:$B,0),2),"")</f>
        <v/>
      </c>
    </row>
    <row r="264" spans="1:7" s="14" customFormat="1" ht="15" thickBot="1" x14ac:dyDescent="0.35">
      <c r="A264" s="13"/>
      <c r="B264" s="57" t="s">
        <v>1392</v>
      </c>
      <c r="C264" s="57" t="s">
        <v>1480</v>
      </c>
      <c r="D264" s="57" t="s">
        <v>190</v>
      </c>
      <c r="E264" s="56">
        <v>29320.83</v>
      </c>
      <c r="F264" s="14" t="str">
        <f>IFERROR(IF(MID($C264,5,4)="-320","Exclude",IF(AND($B264="Intangible",SEARCH("Lbr",$D264)&gt;0),"Intangible Labor",INDEX(Reference!$M:$N,MATCH($D264,Reference!$M:$M,0),2))),INDEX(Reference!$M:$N,MATCH($D264,Reference!$M:$M,0),2))</f>
        <v>Nonlabor</v>
      </c>
      <c r="G264" s="14" t="str">
        <f>IFERROR(INDEX(Reference!$B:$C,MATCH(LEFT($C264,4),Reference!$B:$B,0),2),"")</f>
        <v/>
      </c>
    </row>
    <row r="265" spans="1:7" s="14" customFormat="1" ht="15" thickBot="1" x14ac:dyDescent="0.35">
      <c r="A265" s="13"/>
      <c r="B265" s="57" t="s">
        <v>1392</v>
      </c>
      <c r="C265" s="57" t="s">
        <v>1480</v>
      </c>
      <c r="D265" s="57" t="s">
        <v>185</v>
      </c>
      <c r="E265" s="56">
        <v>1384.0400000000002</v>
      </c>
      <c r="F265" s="14" t="str">
        <f>IFERROR(IF(MID($C265,5,4)="-320","Exclude",IF(AND($B265="Intangible",SEARCH("Lbr",$D265)&gt;0),"Intangible Labor",INDEX(Reference!$M:$N,MATCH($D265,Reference!$M:$M,0),2))),INDEX(Reference!$M:$N,MATCH($D265,Reference!$M:$M,0),2))</f>
        <v>NonUnion Labor</v>
      </c>
      <c r="G265" s="14" t="str">
        <f>IFERROR(INDEX(Reference!$B:$C,MATCH(LEFT($C265,4),Reference!$B:$B,0),2),"")</f>
        <v/>
      </c>
    </row>
    <row r="266" spans="1:7" s="14" customFormat="1" ht="15" thickBot="1" x14ac:dyDescent="0.35">
      <c r="A266" s="13"/>
      <c r="B266" s="57" t="s">
        <v>1392</v>
      </c>
      <c r="C266" s="57" t="s">
        <v>1480</v>
      </c>
      <c r="D266" s="57" t="s">
        <v>202</v>
      </c>
      <c r="E266" s="56">
        <v>52.65</v>
      </c>
      <c r="F266" s="14" t="str">
        <f>IFERROR(IF(MID($C266,5,4)="-320","Exclude",IF(AND($B266="Intangible",SEARCH("Lbr",$D266)&gt;0),"Intangible Labor",INDEX(Reference!$M:$N,MATCH($D266,Reference!$M:$M,0),2))),INDEX(Reference!$M:$N,MATCH($D266,Reference!$M:$M,0),2))</f>
        <v>Nonlabor</v>
      </c>
      <c r="G266" s="14" t="str">
        <f>IFERROR(INDEX(Reference!$B:$C,MATCH(LEFT($C266,4),Reference!$B:$B,0),2),"")</f>
        <v/>
      </c>
    </row>
    <row r="267" spans="1:7" s="14" customFormat="1" ht="15" thickBot="1" x14ac:dyDescent="0.35">
      <c r="A267" s="13"/>
      <c r="B267" s="57" t="s">
        <v>1392</v>
      </c>
      <c r="C267" s="57" t="s">
        <v>1481</v>
      </c>
      <c r="D267" s="57" t="s">
        <v>185</v>
      </c>
      <c r="E267" s="56">
        <v>1009.6299999999999</v>
      </c>
      <c r="F267" s="14" t="str">
        <f>IFERROR(IF(MID($C267,5,4)="-320","Exclude",IF(AND($B267="Intangible",SEARCH("Lbr",$D267)&gt;0),"Intangible Labor",INDEX(Reference!$M:$N,MATCH($D267,Reference!$M:$M,0),2))),INDEX(Reference!$M:$N,MATCH($D267,Reference!$M:$M,0),2))</f>
        <v>NonUnion Labor</v>
      </c>
      <c r="G267" s="14" t="str">
        <f>IFERROR(INDEX(Reference!$B:$C,MATCH(LEFT($C267,4),Reference!$B:$B,0),2),"")</f>
        <v/>
      </c>
    </row>
    <row r="268" spans="1:7" s="14" customFormat="1" ht="15" thickBot="1" x14ac:dyDescent="0.35">
      <c r="A268" s="13"/>
      <c r="B268" s="57" t="s">
        <v>1392</v>
      </c>
      <c r="C268" s="57" t="s">
        <v>1481</v>
      </c>
      <c r="D268" s="57" t="s">
        <v>202</v>
      </c>
      <c r="E268" s="56">
        <v>121.68</v>
      </c>
      <c r="F268" s="14" t="str">
        <f>IFERROR(IF(MID($C268,5,4)="-320","Exclude",IF(AND($B268="Intangible",SEARCH("Lbr",$D268)&gt;0),"Intangible Labor",INDEX(Reference!$M:$N,MATCH($D268,Reference!$M:$M,0),2))),INDEX(Reference!$M:$N,MATCH($D268,Reference!$M:$M,0),2))</f>
        <v>Nonlabor</v>
      </c>
      <c r="G268" s="14" t="str">
        <f>IFERROR(INDEX(Reference!$B:$C,MATCH(LEFT($C268,4),Reference!$B:$B,0),2),"")</f>
        <v/>
      </c>
    </row>
    <row r="269" spans="1:7" s="14" customFormat="1" ht="15" thickBot="1" x14ac:dyDescent="0.35">
      <c r="A269" s="13"/>
      <c r="B269" s="57" t="s">
        <v>1392</v>
      </c>
      <c r="C269" s="57" t="s">
        <v>1482</v>
      </c>
      <c r="D269" s="57" t="s">
        <v>190</v>
      </c>
      <c r="E269" s="56">
        <v>13500</v>
      </c>
      <c r="F269" s="14" t="str">
        <f>IFERROR(IF(MID($C269,5,4)="-320","Exclude",IF(AND($B269="Intangible",SEARCH("Lbr",$D269)&gt;0),"Intangible Labor",INDEX(Reference!$M:$N,MATCH($D269,Reference!$M:$M,0),2))),INDEX(Reference!$M:$N,MATCH($D269,Reference!$M:$M,0),2))</f>
        <v>Nonlabor</v>
      </c>
      <c r="G269" s="14" t="str">
        <f>IFERROR(INDEX(Reference!$B:$C,MATCH(LEFT($C269,4),Reference!$B:$B,0),2),"")</f>
        <v/>
      </c>
    </row>
    <row r="270" spans="1:7" s="14" customFormat="1" ht="15" thickBot="1" x14ac:dyDescent="0.35">
      <c r="A270" s="13"/>
      <c r="B270" s="57" t="s">
        <v>1392</v>
      </c>
      <c r="C270" s="57" t="s">
        <v>1482</v>
      </c>
      <c r="D270" s="57" t="s">
        <v>203</v>
      </c>
      <c r="E270" s="56">
        <v>2000</v>
      </c>
      <c r="F270" s="14" t="str">
        <f>IFERROR(IF(MID($C270,5,4)="-320","Exclude",IF(AND($B270="Intangible",SEARCH("Lbr",$D270)&gt;0),"Intangible Labor",INDEX(Reference!$M:$N,MATCH($D270,Reference!$M:$M,0),2))),INDEX(Reference!$M:$N,MATCH($D270,Reference!$M:$M,0),2))</f>
        <v>Nonlabor</v>
      </c>
      <c r="G270" s="14" t="str">
        <f>IFERROR(INDEX(Reference!$B:$C,MATCH(LEFT($C270,4),Reference!$B:$B,0),2),"")</f>
        <v/>
      </c>
    </row>
    <row r="271" spans="1:7" s="14" customFormat="1" ht="15" thickBot="1" x14ac:dyDescent="0.35">
      <c r="A271" s="13"/>
      <c r="B271" s="57" t="s">
        <v>1392</v>
      </c>
      <c r="C271" s="57" t="s">
        <v>1483</v>
      </c>
      <c r="D271" s="57" t="s">
        <v>185</v>
      </c>
      <c r="E271" s="56">
        <v>27.14</v>
      </c>
      <c r="F271" s="14" t="str">
        <f>IFERROR(IF(MID($C271,5,4)="-320","Exclude",IF(AND($B271="Intangible",SEARCH("Lbr",$D271)&gt;0),"Intangible Labor",INDEX(Reference!$M:$N,MATCH($D271,Reference!$M:$M,0),2))),INDEX(Reference!$M:$N,MATCH($D271,Reference!$M:$M,0),2))</f>
        <v>NonUnion Labor</v>
      </c>
      <c r="G271" s="14" t="str">
        <f>IFERROR(INDEX(Reference!$B:$C,MATCH(LEFT($C271,4),Reference!$B:$B,0),2),"")</f>
        <v/>
      </c>
    </row>
    <row r="272" spans="1:7" s="14" customFormat="1" ht="15" thickBot="1" x14ac:dyDescent="0.35">
      <c r="A272" s="13"/>
      <c r="B272" s="57" t="s">
        <v>1392</v>
      </c>
      <c r="C272" s="57" t="s">
        <v>1484</v>
      </c>
      <c r="D272" s="57" t="s">
        <v>190</v>
      </c>
      <c r="E272" s="56">
        <v>25816.73</v>
      </c>
      <c r="F272" s="14" t="str">
        <f>IFERROR(IF(MID($C272,5,4)="-320","Exclude",IF(AND($B272="Intangible",SEARCH("Lbr",$D272)&gt;0),"Intangible Labor",INDEX(Reference!$M:$N,MATCH($D272,Reference!$M:$M,0),2))),INDEX(Reference!$M:$N,MATCH($D272,Reference!$M:$M,0),2))</f>
        <v>Nonlabor</v>
      </c>
      <c r="G272" s="14" t="str">
        <f>IFERROR(INDEX(Reference!$B:$C,MATCH(LEFT($C272,4),Reference!$B:$B,0),2),"")</f>
        <v/>
      </c>
    </row>
    <row r="273" spans="1:7" s="14" customFormat="1" ht="15" thickBot="1" x14ac:dyDescent="0.35">
      <c r="A273" s="13"/>
      <c r="B273" s="57" t="s">
        <v>1392</v>
      </c>
      <c r="C273" s="57" t="s">
        <v>1484</v>
      </c>
      <c r="D273" s="57" t="s">
        <v>186</v>
      </c>
      <c r="E273" s="56">
        <v>423.59</v>
      </c>
      <c r="F273" s="14" t="str">
        <f>IFERROR(IF(MID($C273,5,4)="-320","Exclude",IF(AND($B273="Intangible",SEARCH("Lbr",$D273)&gt;0),"Intangible Labor",INDEX(Reference!$M:$N,MATCH($D273,Reference!$M:$M,0),2))),INDEX(Reference!$M:$N,MATCH($D273,Reference!$M:$M,0),2))</f>
        <v>Union Labor</v>
      </c>
      <c r="G273" s="14" t="str">
        <f>IFERROR(INDEX(Reference!$B:$C,MATCH(LEFT($C273,4),Reference!$B:$B,0),2),"")</f>
        <v/>
      </c>
    </row>
    <row r="274" spans="1:7" s="14" customFormat="1" ht="15" thickBot="1" x14ac:dyDescent="0.35">
      <c r="A274" s="13"/>
      <c r="B274" s="57" t="s">
        <v>1392</v>
      </c>
      <c r="C274" s="57" t="s">
        <v>1484</v>
      </c>
      <c r="D274" s="57" t="s">
        <v>197</v>
      </c>
      <c r="E274" s="56">
        <v>15.3</v>
      </c>
      <c r="F274" s="14" t="str">
        <f>IFERROR(IF(MID($C274,5,4)="-320","Exclude",IF(AND($B274="Intangible",SEARCH("Lbr",$D274)&gt;0),"Intangible Labor",INDEX(Reference!$M:$N,MATCH($D274,Reference!$M:$M,0),2))),INDEX(Reference!$M:$N,MATCH($D274,Reference!$M:$M,0),2))</f>
        <v>Union Labor</v>
      </c>
      <c r="G274" s="14" t="str">
        <f>IFERROR(INDEX(Reference!$B:$C,MATCH(LEFT($C274,4),Reference!$B:$B,0),2),"")</f>
        <v/>
      </c>
    </row>
    <row r="275" spans="1:7" s="14" customFormat="1" ht="15" thickBot="1" x14ac:dyDescent="0.35">
      <c r="A275" s="13"/>
      <c r="B275" s="57" t="s">
        <v>1392</v>
      </c>
      <c r="C275" s="57" t="s">
        <v>1485</v>
      </c>
      <c r="D275" s="57" t="s">
        <v>190</v>
      </c>
      <c r="E275" s="56">
        <v>112000</v>
      </c>
      <c r="F275" s="14" t="str">
        <f>IFERROR(IF(MID($C275,5,4)="-320","Exclude",IF(AND($B275="Intangible",SEARCH("Lbr",$D275)&gt;0),"Intangible Labor",INDEX(Reference!$M:$N,MATCH($D275,Reference!$M:$M,0),2))),INDEX(Reference!$M:$N,MATCH($D275,Reference!$M:$M,0),2))</f>
        <v>Nonlabor</v>
      </c>
      <c r="G275" s="14" t="str">
        <f>IFERROR(INDEX(Reference!$B:$C,MATCH(LEFT($C275,4),Reference!$B:$B,0),2),"")</f>
        <v/>
      </c>
    </row>
    <row r="276" spans="1:7" s="14" customFormat="1" ht="15" thickBot="1" x14ac:dyDescent="0.35">
      <c r="A276" s="13"/>
      <c r="B276" s="57" t="s">
        <v>1392</v>
      </c>
      <c r="C276" s="57" t="s">
        <v>1485</v>
      </c>
      <c r="D276" s="57" t="s">
        <v>182</v>
      </c>
      <c r="E276" s="56">
        <v>8235</v>
      </c>
      <c r="F276" s="14" t="str">
        <f>IFERROR(IF(MID($C276,5,4)="-320","Exclude",IF(AND($B276="Intangible",SEARCH("Lbr",$D276)&gt;0),"Intangible Labor",INDEX(Reference!$M:$N,MATCH($D276,Reference!$M:$M,0),2))),INDEX(Reference!$M:$N,MATCH($D276,Reference!$M:$M,0),2))</f>
        <v>Nonlabor</v>
      </c>
      <c r="G276" s="14" t="str">
        <f>IFERROR(INDEX(Reference!$B:$C,MATCH(LEFT($C276,4),Reference!$B:$B,0),2),"")</f>
        <v/>
      </c>
    </row>
    <row r="277" spans="1:7" s="14" customFormat="1" ht="15" thickBot="1" x14ac:dyDescent="0.35">
      <c r="A277" s="13"/>
      <c r="B277" s="57" t="s">
        <v>1392</v>
      </c>
      <c r="C277" s="57" t="s">
        <v>1486</v>
      </c>
      <c r="D277" s="57" t="s">
        <v>185</v>
      </c>
      <c r="E277" s="56">
        <v>604.43000000000006</v>
      </c>
      <c r="F277" s="14" t="str">
        <f>IFERROR(IF(MID($C277,5,4)="-320","Exclude",IF(AND($B277="Intangible",SEARCH("Lbr",$D277)&gt;0),"Intangible Labor",INDEX(Reference!$M:$N,MATCH($D277,Reference!$M:$M,0),2))),INDEX(Reference!$M:$N,MATCH($D277,Reference!$M:$M,0),2))</f>
        <v>NonUnion Labor</v>
      </c>
      <c r="G277" s="14" t="str">
        <f>IFERROR(INDEX(Reference!$B:$C,MATCH(LEFT($C277,4),Reference!$B:$B,0),2),"")</f>
        <v/>
      </c>
    </row>
    <row r="278" spans="1:7" s="14" customFormat="1" ht="15" thickBot="1" x14ac:dyDescent="0.35">
      <c r="A278" s="13"/>
      <c r="B278" s="57" t="s">
        <v>1392</v>
      </c>
      <c r="C278" s="57" t="s">
        <v>1487</v>
      </c>
      <c r="D278" s="57" t="s">
        <v>190</v>
      </c>
      <c r="E278" s="56">
        <v>1434.38</v>
      </c>
      <c r="F278" s="14" t="str">
        <f>IFERROR(IF(MID($C278,5,4)="-320","Exclude",IF(AND($B278="Intangible",SEARCH("Lbr",$D278)&gt;0),"Intangible Labor",INDEX(Reference!$M:$N,MATCH($D278,Reference!$M:$M,0),2))),INDEX(Reference!$M:$N,MATCH($D278,Reference!$M:$M,0),2))</f>
        <v>Nonlabor</v>
      </c>
      <c r="G278" s="14" t="str">
        <f>IFERROR(INDEX(Reference!$B:$C,MATCH(LEFT($C278,4),Reference!$B:$B,0),2),"")</f>
        <v/>
      </c>
    </row>
    <row r="279" spans="1:7" s="14" customFormat="1" ht="15" thickBot="1" x14ac:dyDescent="0.35">
      <c r="A279" s="13"/>
      <c r="B279" s="57" t="s">
        <v>1392</v>
      </c>
      <c r="C279" s="57" t="s">
        <v>1488</v>
      </c>
      <c r="D279" s="57" t="s">
        <v>190</v>
      </c>
      <c r="E279" s="56">
        <v>9000</v>
      </c>
      <c r="F279" s="14" t="str">
        <f>IFERROR(IF(MID($C279,5,4)="-320","Exclude",IF(AND($B279="Intangible",SEARCH("Lbr",$D279)&gt;0),"Intangible Labor",INDEX(Reference!$M:$N,MATCH($D279,Reference!$M:$M,0),2))),INDEX(Reference!$M:$N,MATCH($D279,Reference!$M:$M,0),2))</f>
        <v>Nonlabor</v>
      </c>
      <c r="G279" s="14" t="str">
        <f>IFERROR(INDEX(Reference!$B:$C,MATCH(LEFT($C279,4),Reference!$B:$B,0),2),"")</f>
        <v/>
      </c>
    </row>
    <row r="280" spans="1:7" s="14" customFormat="1" ht="15" thickBot="1" x14ac:dyDescent="0.35">
      <c r="A280" s="13"/>
      <c r="B280" s="57" t="s">
        <v>1392</v>
      </c>
      <c r="C280" s="57" t="s">
        <v>1489</v>
      </c>
      <c r="D280" s="57" t="s">
        <v>185</v>
      </c>
      <c r="E280" s="56">
        <v>2529.1</v>
      </c>
      <c r="F280" s="14" t="str">
        <f>IFERROR(IF(MID($C280,5,4)="-320","Exclude",IF(AND($B280="Intangible",SEARCH("Lbr",$D280)&gt;0),"Intangible Labor",INDEX(Reference!$M:$N,MATCH($D280,Reference!$M:$M,0),2))),INDEX(Reference!$M:$N,MATCH($D280,Reference!$M:$M,0),2))</f>
        <v>NonUnion Labor</v>
      </c>
      <c r="G280" s="14" t="str">
        <f>IFERROR(INDEX(Reference!$B:$C,MATCH(LEFT($C280,4),Reference!$B:$B,0),2),"")</f>
        <v/>
      </c>
    </row>
    <row r="281" spans="1:7" s="14" customFormat="1" ht="15" thickBot="1" x14ac:dyDescent="0.35">
      <c r="A281" s="13"/>
      <c r="B281" s="57" t="s">
        <v>1392</v>
      </c>
      <c r="C281" s="57" t="s">
        <v>1490</v>
      </c>
      <c r="D281" s="57" t="s">
        <v>252</v>
      </c>
      <c r="E281" s="56">
        <v>3236.25</v>
      </c>
      <c r="F281" s="14" t="str">
        <f>IFERROR(IF(MID($C281,5,4)="-320","Exclude",IF(AND($B281="Intangible",SEARCH("Lbr",$D281)&gt;0),"Intangible Labor",INDEX(Reference!$M:$N,MATCH($D281,Reference!$M:$M,0),2))),INDEX(Reference!$M:$N,MATCH($D281,Reference!$M:$M,0),2))</f>
        <v>Nonlabor</v>
      </c>
      <c r="G281" s="14" t="str">
        <f>IFERROR(INDEX(Reference!$B:$C,MATCH(LEFT($C281,4),Reference!$B:$B,0),2),"")</f>
        <v/>
      </c>
    </row>
    <row r="282" spans="1:7" s="14" customFormat="1" ht="15" thickBot="1" x14ac:dyDescent="0.35">
      <c r="A282" s="13"/>
      <c r="B282" s="57" t="s">
        <v>1392</v>
      </c>
      <c r="C282" s="57" t="s">
        <v>1491</v>
      </c>
      <c r="D282" s="57" t="s">
        <v>190</v>
      </c>
      <c r="E282" s="56">
        <v>105295</v>
      </c>
      <c r="F282" s="14" t="str">
        <f>IFERROR(IF(MID($C282,5,4)="-320","Exclude",IF(AND($B282="Intangible",SEARCH("Lbr",$D282)&gt;0),"Intangible Labor",INDEX(Reference!$M:$N,MATCH($D282,Reference!$M:$M,0),2))),INDEX(Reference!$M:$N,MATCH($D282,Reference!$M:$M,0),2))</f>
        <v>Nonlabor</v>
      </c>
      <c r="G282" s="14" t="str">
        <f>IFERROR(INDEX(Reference!$B:$C,MATCH(LEFT($C282,4),Reference!$B:$B,0),2),"")</f>
        <v/>
      </c>
    </row>
    <row r="283" spans="1:7" s="14" customFormat="1" ht="15" thickBot="1" x14ac:dyDescent="0.35">
      <c r="A283" s="13"/>
      <c r="B283" s="57" t="s">
        <v>1392</v>
      </c>
      <c r="C283" s="57" t="s">
        <v>1491</v>
      </c>
      <c r="D283" s="57" t="s">
        <v>185</v>
      </c>
      <c r="E283" s="56">
        <v>374.96000000000004</v>
      </c>
      <c r="F283" s="14" t="str">
        <f>IFERROR(IF(MID($C283,5,4)="-320","Exclude",IF(AND($B283="Intangible",SEARCH("Lbr",$D283)&gt;0),"Intangible Labor",INDEX(Reference!$M:$N,MATCH($D283,Reference!$M:$M,0),2))),INDEX(Reference!$M:$N,MATCH($D283,Reference!$M:$M,0),2))</f>
        <v>NonUnion Labor</v>
      </c>
      <c r="G283" s="14" t="str">
        <f>IFERROR(INDEX(Reference!$B:$C,MATCH(LEFT($C283,4),Reference!$B:$B,0),2),"")</f>
        <v/>
      </c>
    </row>
    <row r="284" spans="1:7" s="14" customFormat="1" ht="15" thickBot="1" x14ac:dyDescent="0.35">
      <c r="A284" s="13"/>
      <c r="B284" s="57" t="s">
        <v>1392</v>
      </c>
      <c r="C284" s="57" t="s">
        <v>1492</v>
      </c>
      <c r="D284" s="57" t="s">
        <v>190</v>
      </c>
      <c r="E284" s="56">
        <v>6474.49</v>
      </c>
      <c r="F284" s="14" t="str">
        <f>IFERROR(IF(MID($C284,5,4)="-320","Exclude",IF(AND($B284="Intangible",SEARCH("Lbr",$D284)&gt;0),"Intangible Labor",INDEX(Reference!$M:$N,MATCH($D284,Reference!$M:$M,0),2))),INDEX(Reference!$M:$N,MATCH($D284,Reference!$M:$M,0),2))</f>
        <v>Nonlabor</v>
      </c>
      <c r="G284" s="14" t="str">
        <f>IFERROR(INDEX(Reference!$B:$C,MATCH(LEFT($C284,4),Reference!$B:$B,0),2),"")</f>
        <v/>
      </c>
    </row>
    <row r="285" spans="1:7" s="14" customFormat="1" ht="15" thickBot="1" x14ac:dyDescent="0.35">
      <c r="A285" s="13"/>
      <c r="B285" s="57" t="s">
        <v>1392</v>
      </c>
      <c r="C285" s="57" t="s">
        <v>1493</v>
      </c>
      <c r="D285" s="57" t="s">
        <v>186</v>
      </c>
      <c r="E285" s="56">
        <v>167.61</v>
      </c>
      <c r="F285" s="14" t="str">
        <f>IFERROR(IF(MID($C285,5,4)="-320","Exclude",IF(AND($B285="Intangible",SEARCH("Lbr",$D285)&gt;0),"Intangible Labor",INDEX(Reference!$M:$N,MATCH($D285,Reference!$M:$M,0),2))),INDEX(Reference!$M:$N,MATCH($D285,Reference!$M:$M,0),2))</f>
        <v>Union Labor</v>
      </c>
      <c r="G285" s="14" t="str">
        <f>IFERROR(INDEX(Reference!$B:$C,MATCH(LEFT($C285,4),Reference!$B:$B,0),2),"")</f>
        <v/>
      </c>
    </row>
    <row r="286" spans="1:7" s="14" customFormat="1" ht="15" thickBot="1" x14ac:dyDescent="0.35">
      <c r="A286" s="13"/>
      <c r="B286" s="57" t="s">
        <v>1392</v>
      </c>
      <c r="C286" s="57" t="s">
        <v>1493</v>
      </c>
      <c r="D286" s="57" t="s">
        <v>208</v>
      </c>
      <c r="E286" s="56">
        <v>5463.62</v>
      </c>
      <c r="F286" s="14" t="str">
        <f>IFERROR(IF(MID($C286,5,4)="-320","Exclude",IF(AND($B286="Intangible",SEARCH("Lbr",$D286)&gt;0),"Intangible Labor",INDEX(Reference!$M:$N,MATCH($D286,Reference!$M:$M,0),2))),INDEX(Reference!$M:$N,MATCH($D286,Reference!$M:$M,0),2))</f>
        <v>Inventory</v>
      </c>
      <c r="G286" s="14" t="str">
        <f>IFERROR(INDEX(Reference!$B:$C,MATCH(LEFT($C286,4),Reference!$B:$B,0),2),"")</f>
        <v/>
      </c>
    </row>
    <row r="287" spans="1:7" s="14" customFormat="1" ht="15" thickBot="1" x14ac:dyDescent="0.35">
      <c r="A287" s="13"/>
      <c r="B287" s="57" t="s">
        <v>1392</v>
      </c>
      <c r="C287" s="57" t="s">
        <v>1493</v>
      </c>
      <c r="D287" s="57" t="s">
        <v>211</v>
      </c>
      <c r="E287" s="56">
        <v>-30289.260000000002</v>
      </c>
      <c r="F287" s="14" t="str">
        <f>IFERROR(IF(MID($C287,5,4)="-320","Exclude",IF(AND($B287="Intangible",SEARCH("Lbr",$D287)&gt;0),"Intangible Labor",INDEX(Reference!$M:$N,MATCH($D287,Reference!$M:$M,0),2))),INDEX(Reference!$M:$N,MATCH($D287,Reference!$M:$M,0),2))</f>
        <v>Inventory</v>
      </c>
      <c r="G287" s="14" t="str">
        <f>IFERROR(INDEX(Reference!$B:$C,MATCH(LEFT($C287,4),Reference!$B:$B,0),2),"")</f>
        <v/>
      </c>
    </row>
    <row r="288" spans="1:7" s="14" customFormat="1" ht="15" thickBot="1" x14ac:dyDescent="0.35">
      <c r="A288" s="13"/>
      <c r="B288" s="57" t="s">
        <v>1392</v>
      </c>
      <c r="C288" s="57" t="s">
        <v>1493</v>
      </c>
      <c r="D288" s="57" t="s">
        <v>191</v>
      </c>
      <c r="E288" s="56">
        <v>34.31</v>
      </c>
      <c r="F288" s="14" t="str">
        <f>IFERROR(IF(MID($C288,5,4)="-320","Exclude",IF(AND($B288="Intangible",SEARCH("Lbr",$D288)&gt;0),"Intangible Labor",INDEX(Reference!$M:$N,MATCH($D288,Reference!$M:$M,0),2))),INDEX(Reference!$M:$N,MATCH($D288,Reference!$M:$M,0),2))</f>
        <v>Union Labor</v>
      </c>
      <c r="G288" s="14" t="str">
        <f>IFERROR(INDEX(Reference!$B:$C,MATCH(LEFT($C288,4),Reference!$B:$B,0),2),"")</f>
        <v/>
      </c>
    </row>
    <row r="289" spans="1:7" s="14" customFormat="1" ht="15" thickBot="1" x14ac:dyDescent="0.35">
      <c r="A289" s="13"/>
      <c r="B289" s="57" t="s">
        <v>1392</v>
      </c>
      <c r="C289" s="57" t="s">
        <v>1494</v>
      </c>
      <c r="D289" s="57" t="s">
        <v>199</v>
      </c>
      <c r="E289" s="56">
        <v>-61242.75</v>
      </c>
      <c r="F289" s="14" t="str">
        <f>IFERROR(IF(MID($C289,5,4)="-320","Exclude",IF(AND($B289="Intangible",SEARCH("Lbr",$D289)&gt;0),"Intangible Labor",INDEX(Reference!$M:$N,MATCH($D289,Reference!$M:$M,0),2))),INDEX(Reference!$M:$N,MATCH($D289,Reference!$M:$M,0),2))</f>
        <v>Nonlabor</v>
      </c>
      <c r="G289" s="14" t="str">
        <f>IFERROR(INDEX(Reference!$B:$C,MATCH(LEFT($C289,4),Reference!$B:$B,0),2),"")</f>
        <v/>
      </c>
    </row>
    <row r="290" spans="1:7" s="14" customFormat="1" ht="15" thickBot="1" x14ac:dyDescent="0.35">
      <c r="A290" s="13"/>
      <c r="B290" s="57" t="s">
        <v>1392</v>
      </c>
      <c r="C290" s="57" t="s">
        <v>1494</v>
      </c>
      <c r="D290" s="57" t="s">
        <v>190</v>
      </c>
      <c r="E290" s="56">
        <v>10</v>
      </c>
      <c r="F290" s="14" t="str">
        <f>IFERROR(IF(MID($C290,5,4)="-320","Exclude",IF(AND($B290="Intangible",SEARCH("Lbr",$D290)&gt;0),"Intangible Labor",INDEX(Reference!$M:$N,MATCH($D290,Reference!$M:$M,0),2))),INDEX(Reference!$M:$N,MATCH($D290,Reference!$M:$M,0),2))</f>
        <v>Nonlabor</v>
      </c>
      <c r="G290" s="14" t="str">
        <f>IFERROR(INDEX(Reference!$B:$C,MATCH(LEFT($C290,4),Reference!$B:$B,0),2),"")</f>
        <v/>
      </c>
    </row>
    <row r="291" spans="1:7" s="14" customFormat="1" ht="15" thickBot="1" x14ac:dyDescent="0.35">
      <c r="A291" s="13"/>
      <c r="B291" s="57" t="s">
        <v>1392</v>
      </c>
      <c r="C291" s="57" t="s">
        <v>1494</v>
      </c>
      <c r="D291" s="57" t="s">
        <v>185</v>
      </c>
      <c r="E291" s="56">
        <v>2006.96</v>
      </c>
      <c r="F291" s="14" t="str">
        <f>IFERROR(IF(MID($C291,5,4)="-320","Exclude",IF(AND($B291="Intangible",SEARCH("Lbr",$D291)&gt;0),"Intangible Labor",INDEX(Reference!$M:$N,MATCH($D291,Reference!$M:$M,0),2))),INDEX(Reference!$M:$N,MATCH($D291,Reference!$M:$M,0),2))</f>
        <v>NonUnion Labor</v>
      </c>
      <c r="G291" s="14" t="str">
        <f>IFERROR(INDEX(Reference!$B:$C,MATCH(LEFT($C291,4),Reference!$B:$B,0),2),"")</f>
        <v/>
      </c>
    </row>
    <row r="292" spans="1:7" s="14" customFormat="1" ht="15" thickBot="1" x14ac:dyDescent="0.35">
      <c r="A292" s="13"/>
      <c r="B292" s="57" t="s">
        <v>1392</v>
      </c>
      <c r="C292" s="57" t="s">
        <v>1494</v>
      </c>
      <c r="D292" s="57" t="s">
        <v>186</v>
      </c>
      <c r="E292" s="56">
        <v>16693.84</v>
      </c>
      <c r="F292" s="14" t="str">
        <f>IFERROR(IF(MID($C292,5,4)="-320","Exclude",IF(AND($B292="Intangible",SEARCH("Lbr",$D292)&gt;0),"Intangible Labor",INDEX(Reference!$M:$N,MATCH($D292,Reference!$M:$M,0),2))),INDEX(Reference!$M:$N,MATCH($D292,Reference!$M:$M,0),2))</f>
        <v>Union Labor</v>
      </c>
      <c r="G292" s="14" t="str">
        <f>IFERROR(INDEX(Reference!$B:$C,MATCH(LEFT($C292,4),Reference!$B:$B,0),2),"")</f>
        <v/>
      </c>
    </row>
    <row r="293" spans="1:7" s="14" customFormat="1" ht="15" thickBot="1" x14ac:dyDescent="0.35">
      <c r="A293" s="13"/>
      <c r="B293" s="57" t="s">
        <v>1392</v>
      </c>
      <c r="C293" s="57" t="s">
        <v>1494</v>
      </c>
      <c r="D293" s="57" t="s">
        <v>231</v>
      </c>
      <c r="E293" s="56">
        <v>150</v>
      </c>
      <c r="F293" s="14" t="str">
        <f>IFERROR(IF(MID($C293,5,4)="-320","Exclude",IF(AND($B293="Intangible",SEARCH("Lbr",$D293)&gt;0),"Intangible Labor",INDEX(Reference!$M:$N,MATCH($D293,Reference!$M:$M,0),2))),INDEX(Reference!$M:$N,MATCH($D293,Reference!$M:$M,0),2))</f>
        <v>Nonlabor</v>
      </c>
      <c r="G293" s="14" t="str">
        <f>IFERROR(INDEX(Reference!$B:$C,MATCH(LEFT($C293,4),Reference!$B:$B,0),2),"")</f>
        <v/>
      </c>
    </row>
    <row r="294" spans="1:7" s="14" customFormat="1" ht="15" thickBot="1" x14ac:dyDescent="0.35">
      <c r="A294" s="13"/>
      <c r="B294" s="57" t="s">
        <v>1392</v>
      </c>
      <c r="C294" s="57" t="s">
        <v>1494</v>
      </c>
      <c r="D294" s="57" t="s">
        <v>182</v>
      </c>
      <c r="E294" s="56">
        <v>32.39</v>
      </c>
      <c r="F294" s="14" t="str">
        <f>IFERROR(IF(MID($C294,5,4)="-320","Exclude",IF(AND($B294="Intangible",SEARCH("Lbr",$D294)&gt;0),"Intangible Labor",INDEX(Reference!$M:$N,MATCH($D294,Reference!$M:$M,0),2))),INDEX(Reference!$M:$N,MATCH($D294,Reference!$M:$M,0),2))</f>
        <v>Nonlabor</v>
      </c>
      <c r="G294" s="14" t="str">
        <f>IFERROR(INDEX(Reference!$B:$C,MATCH(LEFT($C294,4),Reference!$B:$B,0),2),"")</f>
        <v/>
      </c>
    </row>
    <row r="295" spans="1:7" s="14" customFormat="1" ht="15" thickBot="1" x14ac:dyDescent="0.35">
      <c r="A295" s="13"/>
      <c r="B295" s="57" t="s">
        <v>1392</v>
      </c>
      <c r="C295" s="57" t="s">
        <v>1494</v>
      </c>
      <c r="D295" s="57" t="s">
        <v>191</v>
      </c>
      <c r="E295" s="56">
        <v>6224.1</v>
      </c>
      <c r="F295" s="14" t="str">
        <f>IFERROR(IF(MID($C295,5,4)="-320","Exclude",IF(AND($B295="Intangible",SEARCH("Lbr",$D295)&gt;0),"Intangible Labor",INDEX(Reference!$M:$N,MATCH($D295,Reference!$M:$M,0),2))),INDEX(Reference!$M:$N,MATCH($D295,Reference!$M:$M,0),2))</f>
        <v>Union Labor</v>
      </c>
      <c r="G295" s="14" t="str">
        <f>IFERROR(INDEX(Reference!$B:$C,MATCH(LEFT($C295,4),Reference!$B:$B,0),2),"")</f>
        <v/>
      </c>
    </row>
    <row r="296" spans="1:7" s="14" customFormat="1" ht="15" thickBot="1" x14ac:dyDescent="0.35">
      <c r="A296" s="13"/>
      <c r="B296" s="57" t="s">
        <v>1392</v>
      </c>
      <c r="C296" s="57" t="s">
        <v>1495</v>
      </c>
      <c r="D296" s="57" t="s">
        <v>185</v>
      </c>
      <c r="E296" s="56">
        <v>31120.140000000003</v>
      </c>
      <c r="F296" s="14" t="str">
        <f>IFERROR(IF(MID($C296,5,4)="-320","Exclude",IF(AND($B296="Intangible",SEARCH("Lbr",$D296)&gt;0),"Intangible Labor",INDEX(Reference!$M:$N,MATCH($D296,Reference!$M:$M,0),2))),INDEX(Reference!$M:$N,MATCH($D296,Reference!$M:$M,0),2))</f>
        <v>NonUnion Labor</v>
      </c>
      <c r="G296" s="14" t="str">
        <f>IFERROR(INDEX(Reference!$B:$C,MATCH(LEFT($C296,4),Reference!$B:$B,0),2),"")</f>
        <v/>
      </c>
    </row>
    <row r="297" spans="1:7" s="14" customFormat="1" ht="15" thickBot="1" x14ac:dyDescent="0.35">
      <c r="A297" s="13"/>
      <c r="B297" s="57" t="s">
        <v>1392</v>
      </c>
      <c r="C297" s="57" t="s">
        <v>1495</v>
      </c>
      <c r="D297" s="57" t="s">
        <v>202</v>
      </c>
      <c r="E297" s="56">
        <v>169.86</v>
      </c>
      <c r="F297" s="14" t="str">
        <f>IFERROR(IF(MID($C297,5,4)="-320","Exclude",IF(AND($B297="Intangible",SEARCH("Lbr",$D297)&gt;0),"Intangible Labor",INDEX(Reference!$M:$N,MATCH($D297,Reference!$M:$M,0),2))),INDEX(Reference!$M:$N,MATCH($D297,Reference!$M:$M,0),2))</f>
        <v>Nonlabor</v>
      </c>
      <c r="G297" s="14" t="str">
        <f>IFERROR(INDEX(Reference!$B:$C,MATCH(LEFT($C297,4),Reference!$B:$B,0),2),"")</f>
        <v/>
      </c>
    </row>
    <row r="298" spans="1:7" s="14" customFormat="1" ht="15" thickBot="1" x14ac:dyDescent="0.35">
      <c r="A298" s="13"/>
      <c r="B298" s="57" t="s">
        <v>1392</v>
      </c>
      <c r="C298" s="57" t="s">
        <v>1495</v>
      </c>
      <c r="D298" s="57" t="s">
        <v>206</v>
      </c>
      <c r="E298" s="56">
        <v>33.78</v>
      </c>
      <c r="F298" s="14" t="str">
        <f>IFERROR(IF(MID($C298,5,4)="-320","Exclude",IF(AND($B298="Intangible",SEARCH("Lbr",$D298)&gt;0),"Intangible Labor",INDEX(Reference!$M:$N,MATCH($D298,Reference!$M:$M,0),2))),INDEX(Reference!$M:$N,MATCH($D298,Reference!$M:$M,0),2))</f>
        <v>Nonlabor</v>
      </c>
      <c r="G298" s="14" t="str">
        <f>IFERROR(INDEX(Reference!$B:$C,MATCH(LEFT($C298,4),Reference!$B:$B,0),2),"")</f>
        <v/>
      </c>
    </row>
    <row r="299" spans="1:7" s="14" customFormat="1" ht="15" thickBot="1" x14ac:dyDescent="0.35">
      <c r="A299" s="13"/>
      <c r="B299" s="57" t="s">
        <v>1392</v>
      </c>
      <c r="C299" s="57" t="s">
        <v>1495</v>
      </c>
      <c r="D299" s="57" t="s">
        <v>182</v>
      </c>
      <c r="E299" s="56">
        <v>3874.15</v>
      </c>
      <c r="F299" s="14" t="str">
        <f>IFERROR(IF(MID($C299,5,4)="-320","Exclude",IF(AND($B299="Intangible",SEARCH("Lbr",$D299)&gt;0),"Intangible Labor",INDEX(Reference!$M:$N,MATCH($D299,Reference!$M:$M,0),2))),INDEX(Reference!$M:$N,MATCH($D299,Reference!$M:$M,0),2))</f>
        <v>Nonlabor</v>
      </c>
      <c r="G299" s="14" t="str">
        <f>IFERROR(INDEX(Reference!$B:$C,MATCH(LEFT($C299,4),Reference!$B:$B,0),2),"")</f>
        <v/>
      </c>
    </row>
    <row r="300" spans="1:7" s="14" customFormat="1" ht="15" thickBot="1" x14ac:dyDescent="0.35">
      <c r="A300" s="13"/>
      <c r="B300" s="57" t="s">
        <v>1392</v>
      </c>
      <c r="C300" s="57" t="s">
        <v>1496</v>
      </c>
      <c r="D300" s="57" t="s">
        <v>190</v>
      </c>
      <c r="E300" s="56">
        <v>-30.34</v>
      </c>
      <c r="F300" s="14" t="str">
        <f>IFERROR(IF(MID($C300,5,4)="-320","Exclude",IF(AND($B300="Intangible",SEARCH("Lbr",$D300)&gt;0),"Intangible Labor",INDEX(Reference!$M:$N,MATCH($D300,Reference!$M:$M,0),2))),INDEX(Reference!$M:$N,MATCH($D300,Reference!$M:$M,0),2))</f>
        <v>Nonlabor</v>
      </c>
      <c r="G300" s="14" t="str">
        <f>IFERROR(INDEX(Reference!$B:$C,MATCH(LEFT($C300,4),Reference!$B:$B,0),2),"")</f>
        <v/>
      </c>
    </row>
    <row r="301" spans="1:7" s="14" customFormat="1" ht="15" thickBot="1" x14ac:dyDescent="0.35">
      <c r="A301" s="13"/>
      <c r="B301" s="57" t="s">
        <v>1392</v>
      </c>
      <c r="C301" s="57" t="s">
        <v>1496</v>
      </c>
      <c r="D301" s="57" t="s">
        <v>182</v>
      </c>
      <c r="E301" s="56">
        <v>134.09</v>
      </c>
      <c r="F301" s="14" t="str">
        <f>IFERROR(IF(MID($C301,5,4)="-320","Exclude",IF(AND($B301="Intangible",SEARCH("Lbr",$D301)&gt;0),"Intangible Labor",INDEX(Reference!$M:$N,MATCH($D301,Reference!$M:$M,0),2))),INDEX(Reference!$M:$N,MATCH($D301,Reference!$M:$M,0),2))</f>
        <v>Nonlabor</v>
      </c>
      <c r="G301" s="14" t="str">
        <f>IFERROR(INDEX(Reference!$B:$C,MATCH(LEFT($C301,4),Reference!$B:$B,0),2),"")</f>
        <v/>
      </c>
    </row>
    <row r="302" spans="1:7" s="14" customFormat="1" ht="15" thickBot="1" x14ac:dyDescent="0.35">
      <c r="A302" s="13"/>
      <c r="B302" s="57" t="s">
        <v>1392</v>
      </c>
      <c r="C302" s="57" t="s">
        <v>1497</v>
      </c>
      <c r="D302" s="57" t="s">
        <v>185</v>
      </c>
      <c r="E302" s="56">
        <v>48.23</v>
      </c>
      <c r="F302" s="14" t="str">
        <f>IFERROR(IF(MID($C302,5,4)="-320","Exclude",IF(AND($B302="Intangible",SEARCH("Lbr",$D302)&gt;0),"Intangible Labor",INDEX(Reference!$M:$N,MATCH($D302,Reference!$M:$M,0),2))),INDEX(Reference!$M:$N,MATCH($D302,Reference!$M:$M,0),2))</f>
        <v>NonUnion Labor</v>
      </c>
      <c r="G302" s="14" t="str">
        <f>IFERROR(INDEX(Reference!$B:$C,MATCH(LEFT($C302,4),Reference!$B:$B,0),2),"")</f>
        <v/>
      </c>
    </row>
    <row r="303" spans="1:7" s="14" customFormat="1" ht="15" thickBot="1" x14ac:dyDescent="0.35">
      <c r="A303" s="13"/>
      <c r="B303" s="57" t="s">
        <v>1392</v>
      </c>
      <c r="C303" s="57" t="s">
        <v>1497</v>
      </c>
      <c r="D303" s="57" t="s">
        <v>186</v>
      </c>
      <c r="E303" s="56">
        <v>49544.25</v>
      </c>
      <c r="F303" s="14" t="str">
        <f>IFERROR(IF(MID($C303,5,4)="-320","Exclude",IF(AND($B303="Intangible",SEARCH("Lbr",$D303)&gt;0),"Intangible Labor",INDEX(Reference!$M:$N,MATCH($D303,Reference!$M:$M,0),2))),INDEX(Reference!$M:$N,MATCH($D303,Reference!$M:$M,0),2))</f>
        <v>Union Labor</v>
      </c>
      <c r="G303" s="14" t="str">
        <f>IFERROR(INDEX(Reference!$B:$C,MATCH(LEFT($C303,4),Reference!$B:$B,0),2),"")</f>
        <v/>
      </c>
    </row>
    <row r="304" spans="1:7" s="14" customFormat="1" ht="15" thickBot="1" x14ac:dyDescent="0.35">
      <c r="A304" s="13"/>
      <c r="B304" s="57" t="s">
        <v>1392</v>
      </c>
      <c r="C304" s="57" t="s">
        <v>1497</v>
      </c>
      <c r="D304" s="57" t="s">
        <v>197</v>
      </c>
      <c r="E304" s="56">
        <v>91.99</v>
      </c>
      <c r="F304" s="14" t="str">
        <f>IFERROR(IF(MID($C304,5,4)="-320","Exclude",IF(AND($B304="Intangible",SEARCH("Lbr",$D304)&gt;0),"Intangible Labor",INDEX(Reference!$M:$N,MATCH($D304,Reference!$M:$M,0),2))),INDEX(Reference!$M:$N,MATCH($D304,Reference!$M:$M,0),2))</f>
        <v>Union Labor</v>
      </c>
      <c r="G304" s="14" t="str">
        <f>IFERROR(INDEX(Reference!$B:$C,MATCH(LEFT($C304,4),Reference!$B:$B,0),2),"")</f>
        <v/>
      </c>
    </row>
    <row r="305" spans="1:7" s="14" customFormat="1" ht="15" thickBot="1" x14ac:dyDescent="0.35">
      <c r="A305" s="13"/>
      <c r="B305" s="57" t="s">
        <v>1392</v>
      </c>
      <c r="C305" s="57" t="s">
        <v>1497</v>
      </c>
      <c r="D305" s="57" t="s">
        <v>231</v>
      </c>
      <c r="E305" s="56">
        <v>160</v>
      </c>
      <c r="F305" s="14" t="str">
        <f>IFERROR(IF(MID($C305,5,4)="-320","Exclude",IF(AND($B305="Intangible",SEARCH("Lbr",$D305)&gt;0),"Intangible Labor",INDEX(Reference!$M:$N,MATCH($D305,Reference!$M:$M,0),2))),INDEX(Reference!$M:$N,MATCH($D305,Reference!$M:$M,0),2))</f>
        <v>Nonlabor</v>
      </c>
      <c r="G305" s="14" t="str">
        <f>IFERROR(INDEX(Reference!$B:$C,MATCH(LEFT($C305,4),Reference!$B:$B,0),2),"")</f>
        <v/>
      </c>
    </row>
    <row r="306" spans="1:7" s="14" customFormat="1" ht="15" thickBot="1" x14ac:dyDescent="0.35">
      <c r="A306" s="13"/>
      <c r="B306" s="57" t="s">
        <v>1392</v>
      </c>
      <c r="C306" s="57" t="s">
        <v>1497</v>
      </c>
      <c r="D306" s="57" t="s">
        <v>191</v>
      </c>
      <c r="E306" s="56">
        <v>15399.149999999998</v>
      </c>
      <c r="F306" s="14" t="str">
        <f>IFERROR(IF(MID($C306,5,4)="-320","Exclude",IF(AND($B306="Intangible",SEARCH("Lbr",$D306)&gt;0),"Intangible Labor",INDEX(Reference!$M:$N,MATCH($D306,Reference!$M:$M,0),2))),INDEX(Reference!$M:$N,MATCH($D306,Reference!$M:$M,0),2))</f>
        <v>Union Labor</v>
      </c>
      <c r="G306" s="14" t="str">
        <f>IFERROR(INDEX(Reference!$B:$C,MATCH(LEFT($C306,4),Reference!$B:$B,0),2),"")</f>
        <v/>
      </c>
    </row>
    <row r="307" spans="1:7" s="14" customFormat="1" ht="15" thickBot="1" x14ac:dyDescent="0.35">
      <c r="A307" s="13"/>
      <c r="B307" s="57" t="s">
        <v>1392</v>
      </c>
      <c r="C307" s="57" t="s">
        <v>1498</v>
      </c>
      <c r="D307" s="57" t="s">
        <v>185</v>
      </c>
      <c r="E307" s="56">
        <v>1551.12</v>
      </c>
      <c r="F307" s="14" t="str">
        <f>IFERROR(IF(MID($C307,5,4)="-320","Exclude",IF(AND($B307="Intangible",SEARCH("Lbr",$D307)&gt;0),"Intangible Labor",INDEX(Reference!$M:$N,MATCH($D307,Reference!$M:$M,0),2))),INDEX(Reference!$M:$N,MATCH($D307,Reference!$M:$M,0),2))</f>
        <v>NonUnion Labor</v>
      </c>
      <c r="G307" s="14" t="str">
        <f>IFERROR(INDEX(Reference!$B:$C,MATCH(LEFT($C307,4),Reference!$B:$B,0),2),"")</f>
        <v/>
      </c>
    </row>
    <row r="308" spans="1:7" s="14" customFormat="1" ht="15" thickBot="1" x14ac:dyDescent="0.35">
      <c r="A308" s="13"/>
      <c r="B308" s="57" t="s">
        <v>1392</v>
      </c>
      <c r="C308" s="57" t="s">
        <v>1498</v>
      </c>
      <c r="D308" s="57" t="s">
        <v>186</v>
      </c>
      <c r="E308" s="56">
        <v>4279.29</v>
      </c>
      <c r="F308" s="14" t="str">
        <f>IFERROR(IF(MID($C308,5,4)="-320","Exclude",IF(AND($B308="Intangible",SEARCH("Lbr",$D308)&gt;0),"Intangible Labor",INDEX(Reference!$M:$N,MATCH($D308,Reference!$M:$M,0),2))),INDEX(Reference!$M:$N,MATCH($D308,Reference!$M:$M,0),2))</f>
        <v>Union Labor</v>
      </c>
      <c r="G308" s="14" t="str">
        <f>IFERROR(INDEX(Reference!$B:$C,MATCH(LEFT($C308,4),Reference!$B:$B,0),2),"")</f>
        <v/>
      </c>
    </row>
    <row r="309" spans="1:7" s="14" customFormat="1" ht="15" thickBot="1" x14ac:dyDescent="0.35">
      <c r="A309" s="13"/>
      <c r="B309" s="57" t="s">
        <v>1392</v>
      </c>
      <c r="C309" s="57" t="s">
        <v>1498</v>
      </c>
      <c r="D309" s="57" t="s">
        <v>182</v>
      </c>
      <c r="E309" s="56">
        <v>202.52</v>
      </c>
      <c r="F309" s="14" t="str">
        <f>IFERROR(IF(MID($C309,5,4)="-320","Exclude",IF(AND($B309="Intangible",SEARCH("Lbr",$D309)&gt;0),"Intangible Labor",INDEX(Reference!$M:$N,MATCH($D309,Reference!$M:$M,0),2))),INDEX(Reference!$M:$N,MATCH($D309,Reference!$M:$M,0),2))</f>
        <v>Nonlabor</v>
      </c>
      <c r="G309" s="14" t="str">
        <f>IFERROR(INDEX(Reference!$B:$C,MATCH(LEFT($C309,4),Reference!$B:$B,0),2),"")</f>
        <v/>
      </c>
    </row>
    <row r="310" spans="1:7" s="14" customFormat="1" ht="15" thickBot="1" x14ac:dyDescent="0.35">
      <c r="A310" s="13"/>
      <c r="B310" s="57" t="s">
        <v>1392</v>
      </c>
      <c r="C310" s="57" t="s">
        <v>1498</v>
      </c>
      <c r="D310" s="57" t="s">
        <v>191</v>
      </c>
      <c r="E310" s="56">
        <v>813.54</v>
      </c>
      <c r="F310" s="14" t="str">
        <f>IFERROR(IF(MID($C310,5,4)="-320","Exclude",IF(AND($B310="Intangible",SEARCH("Lbr",$D310)&gt;0),"Intangible Labor",INDEX(Reference!$M:$N,MATCH($D310,Reference!$M:$M,0),2))),INDEX(Reference!$M:$N,MATCH($D310,Reference!$M:$M,0),2))</f>
        <v>Union Labor</v>
      </c>
      <c r="G310" s="14" t="str">
        <f>IFERROR(INDEX(Reference!$B:$C,MATCH(LEFT($C310,4),Reference!$B:$B,0),2),"")</f>
        <v/>
      </c>
    </row>
    <row r="311" spans="1:7" s="14" customFormat="1" ht="15" thickBot="1" x14ac:dyDescent="0.35">
      <c r="A311" s="13"/>
      <c r="B311" s="57" t="s">
        <v>1392</v>
      </c>
      <c r="C311" s="57" t="s">
        <v>1499</v>
      </c>
      <c r="D311" s="57" t="s">
        <v>208</v>
      </c>
      <c r="E311" s="56">
        <v>544.33000000000004</v>
      </c>
      <c r="F311" s="14" t="str">
        <f>IFERROR(IF(MID($C311,5,4)="-320","Exclude",IF(AND($B311="Intangible",SEARCH("Lbr",$D311)&gt;0),"Intangible Labor",INDEX(Reference!$M:$N,MATCH($D311,Reference!$M:$M,0),2))),INDEX(Reference!$M:$N,MATCH($D311,Reference!$M:$M,0),2))</f>
        <v>Inventory</v>
      </c>
      <c r="G311" s="14" t="str">
        <f>IFERROR(INDEX(Reference!$B:$C,MATCH(LEFT($C311,4),Reference!$B:$B,0),2),"")</f>
        <v/>
      </c>
    </row>
    <row r="312" spans="1:7" s="14" customFormat="1" ht="15" thickBot="1" x14ac:dyDescent="0.35">
      <c r="A312" s="13"/>
      <c r="B312" s="57" t="s">
        <v>1392</v>
      </c>
      <c r="C312" s="57" t="s">
        <v>1499</v>
      </c>
      <c r="D312" s="57" t="s">
        <v>211</v>
      </c>
      <c r="E312" s="56">
        <v>-236.21</v>
      </c>
      <c r="F312" s="14" t="str">
        <f>IFERROR(IF(MID($C312,5,4)="-320","Exclude",IF(AND($B312="Intangible",SEARCH("Lbr",$D312)&gt;0),"Intangible Labor",INDEX(Reference!$M:$N,MATCH($D312,Reference!$M:$M,0),2))),INDEX(Reference!$M:$N,MATCH($D312,Reference!$M:$M,0),2))</f>
        <v>Inventory</v>
      </c>
      <c r="G312" s="14" t="str">
        <f>IFERROR(INDEX(Reference!$B:$C,MATCH(LEFT($C312,4),Reference!$B:$B,0),2),"")</f>
        <v/>
      </c>
    </row>
    <row r="313" spans="1:7" s="14" customFormat="1" ht="15" thickBot="1" x14ac:dyDescent="0.35">
      <c r="A313" s="13"/>
      <c r="B313" s="57" t="s">
        <v>1392</v>
      </c>
      <c r="C313" s="57" t="s">
        <v>1500</v>
      </c>
      <c r="D313" s="57" t="s">
        <v>190</v>
      </c>
      <c r="E313" s="56">
        <v>1862.5</v>
      </c>
      <c r="F313" s="14" t="str">
        <f>IFERROR(IF(MID($C313,5,4)="-320","Exclude",IF(AND($B313="Intangible",SEARCH("Lbr",$D313)&gt;0),"Intangible Labor",INDEX(Reference!$M:$N,MATCH($D313,Reference!$M:$M,0),2))),INDEX(Reference!$M:$N,MATCH($D313,Reference!$M:$M,0),2))</f>
        <v>Nonlabor</v>
      </c>
      <c r="G313" s="14" t="str">
        <f>IFERROR(INDEX(Reference!$B:$C,MATCH(LEFT($C313,4),Reference!$B:$B,0),2),"")</f>
        <v/>
      </c>
    </row>
    <row r="314" spans="1:7" s="14" customFormat="1" ht="15" thickBot="1" x14ac:dyDescent="0.35">
      <c r="A314" s="13"/>
      <c r="B314" s="57" t="s">
        <v>1392</v>
      </c>
      <c r="C314" s="57" t="s">
        <v>1500</v>
      </c>
      <c r="D314" s="57" t="s">
        <v>185</v>
      </c>
      <c r="E314" s="56">
        <v>425.76</v>
      </c>
      <c r="F314" s="14" t="str">
        <f>IFERROR(IF(MID($C314,5,4)="-320","Exclude",IF(AND($B314="Intangible",SEARCH("Lbr",$D314)&gt;0),"Intangible Labor",INDEX(Reference!$M:$N,MATCH($D314,Reference!$M:$M,0),2))),INDEX(Reference!$M:$N,MATCH($D314,Reference!$M:$M,0),2))</f>
        <v>NonUnion Labor</v>
      </c>
      <c r="G314" s="14" t="str">
        <f>IFERROR(INDEX(Reference!$B:$C,MATCH(LEFT($C314,4),Reference!$B:$B,0),2),"")</f>
        <v/>
      </c>
    </row>
    <row r="315" spans="1:7" s="14" customFormat="1" ht="15" thickBot="1" x14ac:dyDescent="0.35">
      <c r="A315" s="13"/>
      <c r="B315" s="57" t="s">
        <v>1392</v>
      </c>
      <c r="C315" s="57" t="s">
        <v>1500</v>
      </c>
      <c r="D315" s="57" t="s">
        <v>186</v>
      </c>
      <c r="E315" s="56">
        <v>102824.38</v>
      </c>
      <c r="F315" s="14" t="str">
        <f>IFERROR(IF(MID($C315,5,4)="-320","Exclude",IF(AND($B315="Intangible",SEARCH("Lbr",$D315)&gt;0),"Intangible Labor",INDEX(Reference!$M:$N,MATCH($D315,Reference!$M:$M,0),2))),INDEX(Reference!$M:$N,MATCH($D315,Reference!$M:$M,0),2))</f>
        <v>Union Labor</v>
      </c>
      <c r="G315" s="14" t="str">
        <f>IFERROR(INDEX(Reference!$B:$C,MATCH(LEFT($C315,4),Reference!$B:$B,0),2),"")</f>
        <v/>
      </c>
    </row>
    <row r="316" spans="1:7" s="14" customFormat="1" ht="15" thickBot="1" x14ac:dyDescent="0.35">
      <c r="A316" s="13"/>
      <c r="B316" s="57" t="s">
        <v>1392</v>
      </c>
      <c r="C316" s="57" t="s">
        <v>1500</v>
      </c>
      <c r="D316" s="57" t="s">
        <v>197</v>
      </c>
      <c r="E316" s="56">
        <v>167.63</v>
      </c>
      <c r="F316" s="14" t="str">
        <f>IFERROR(IF(MID($C316,5,4)="-320","Exclude",IF(AND($B316="Intangible",SEARCH("Lbr",$D316)&gt;0),"Intangible Labor",INDEX(Reference!$M:$N,MATCH($D316,Reference!$M:$M,0),2))),INDEX(Reference!$M:$N,MATCH($D316,Reference!$M:$M,0),2))</f>
        <v>Union Labor</v>
      </c>
      <c r="G316" s="14" t="str">
        <f>IFERROR(INDEX(Reference!$B:$C,MATCH(LEFT($C316,4),Reference!$B:$B,0),2),"")</f>
        <v/>
      </c>
    </row>
    <row r="317" spans="1:7" s="14" customFormat="1" ht="15" thickBot="1" x14ac:dyDescent="0.35">
      <c r="A317" s="13"/>
      <c r="B317" s="57" t="s">
        <v>1392</v>
      </c>
      <c r="C317" s="57" t="s">
        <v>1500</v>
      </c>
      <c r="D317" s="57" t="s">
        <v>231</v>
      </c>
      <c r="E317" s="56">
        <v>200</v>
      </c>
      <c r="F317" s="14" t="str">
        <f>IFERROR(IF(MID($C317,5,4)="-320","Exclude",IF(AND($B317="Intangible",SEARCH("Lbr",$D317)&gt;0),"Intangible Labor",INDEX(Reference!$M:$N,MATCH($D317,Reference!$M:$M,0),2))),INDEX(Reference!$M:$N,MATCH($D317,Reference!$M:$M,0),2))</f>
        <v>Nonlabor</v>
      </c>
      <c r="G317" s="14" t="str">
        <f>IFERROR(INDEX(Reference!$B:$C,MATCH(LEFT($C317,4),Reference!$B:$B,0),2),"")</f>
        <v/>
      </c>
    </row>
    <row r="318" spans="1:7" s="14" customFormat="1" ht="15" thickBot="1" x14ac:dyDescent="0.35">
      <c r="A318" s="13"/>
      <c r="B318" s="57" t="s">
        <v>1392</v>
      </c>
      <c r="C318" s="57" t="s">
        <v>1500</v>
      </c>
      <c r="D318" s="57" t="s">
        <v>182</v>
      </c>
      <c r="E318" s="56">
        <v>15209.100000000002</v>
      </c>
      <c r="F318" s="14" t="str">
        <f>IFERROR(IF(MID($C318,5,4)="-320","Exclude",IF(AND($B318="Intangible",SEARCH("Lbr",$D318)&gt;0),"Intangible Labor",INDEX(Reference!$M:$N,MATCH($D318,Reference!$M:$M,0),2))),INDEX(Reference!$M:$N,MATCH($D318,Reference!$M:$M,0),2))</f>
        <v>Nonlabor</v>
      </c>
      <c r="G318" s="14" t="str">
        <f>IFERROR(INDEX(Reference!$B:$C,MATCH(LEFT($C318,4),Reference!$B:$B,0),2),"")</f>
        <v/>
      </c>
    </row>
    <row r="319" spans="1:7" ht="15" thickBot="1" x14ac:dyDescent="0.35">
      <c r="B319" s="57" t="s">
        <v>1392</v>
      </c>
      <c r="C319" s="57" t="s">
        <v>1500</v>
      </c>
      <c r="D319" s="57" t="s">
        <v>233</v>
      </c>
      <c r="E319" s="56">
        <v>3476.92</v>
      </c>
      <c r="F319" s="14" t="str">
        <f>IFERROR(IF(MID($C319,5,4)="-320","Exclude",IF(AND($B319="Intangible",SEARCH("Lbr",$D319)&gt;0),"Intangible Labor",INDEX(Reference!$M:$N,MATCH($D319,Reference!$M:$M,0),2))),INDEX(Reference!$M:$N,MATCH($D319,Reference!$M:$M,0),2))</f>
        <v>Nonlabor</v>
      </c>
      <c r="G319" s="14" t="str">
        <f>IFERROR(INDEX(Reference!$B:$C,MATCH(LEFT($C319,4),Reference!$B:$B,0),2),"")</f>
        <v/>
      </c>
    </row>
    <row r="320" spans="1:7" ht="15" thickBot="1" x14ac:dyDescent="0.35">
      <c r="B320" s="57" t="s">
        <v>1392</v>
      </c>
      <c r="C320" s="57" t="s">
        <v>1500</v>
      </c>
      <c r="D320" s="57" t="s">
        <v>191</v>
      </c>
      <c r="E320" s="56">
        <v>24976.38</v>
      </c>
      <c r="F320" s="14" t="str">
        <f>IFERROR(IF(MID($C320,5,4)="-320","Exclude",IF(AND($B320="Intangible",SEARCH("Lbr",$D320)&gt;0),"Intangible Labor",INDEX(Reference!$M:$N,MATCH($D320,Reference!$M:$M,0),2))),INDEX(Reference!$M:$N,MATCH($D320,Reference!$M:$M,0),2))</f>
        <v>Union Labor</v>
      </c>
      <c r="G320" s="14" t="str">
        <f>IFERROR(INDEX(Reference!$B:$C,MATCH(LEFT($C320,4),Reference!$B:$B,0),2),"")</f>
        <v/>
      </c>
    </row>
    <row r="321" spans="2:7" ht="15" thickBot="1" x14ac:dyDescent="0.35">
      <c r="B321" s="57" t="s">
        <v>1392</v>
      </c>
      <c r="C321" s="57" t="s">
        <v>1501</v>
      </c>
      <c r="D321" s="57" t="s">
        <v>186</v>
      </c>
      <c r="E321" s="56">
        <v>942.96</v>
      </c>
      <c r="F321" s="14" t="str">
        <f>IFERROR(IF(MID($C321,5,4)="-320","Exclude",IF(AND($B321="Intangible",SEARCH("Lbr",$D321)&gt;0),"Intangible Labor",INDEX(Reference!$M:$N,MATCH($D321,Reference!$M:$M,0),2))),INDEX(Reference!$M:$N,MATCH($D321,Reference!$M:$M,0),2))</f>
        <v>Union Labor</v>
      </c>
      <c r="G321" s="14" t="str">
        <f>IFERROR(INDEX(Reference!$B:$C,MATCH(LEFT($C321,4),Reference!$B:$B,0),2),"")</f>
        <v/>
      </c>
    </row>
    <row r="322" spans="2:7" ht="15" thickBot="1" x14ac:dyDescent="0.35">
      <c r="B322" s="57" t="s">
        <v>1392</v>
      </c>
      <c r="C322" s="57" t="s">
        <v>1501</v>
      </c>
      <c r="D322" s="57" t="s">
        <v>208</v>
      </c>
      <c r="E322" s="56">
        <v>146.81</v>
      </c>
      <c r="F322" s="14" t="str">
        <f>IFERROR(IF(MID($C322,5,4)="-320","Exclude",IF(AND($B322="Intangible",SEARCH("Lbr",$D322)&gt;0),"Intangible Labor",INDEX(Reference!$M:$N,MATCH($D322,Reference!$M:$M,0),2))),INDEX(Reference!$M:$N,MATCH($D322,Reference!$M:$M,0),2))</f>
        <v>Inventory</v>
      </c>
      <c r="G322" s="14" t="str">
        <f>IFERROR(INDEX(Reference!$B:$C,MATCH(LEFT($C322,4),Reference!$B:$B,0),2),"")</f>
        <v/>
      </c>
    </row>
    <row r="323" spans="2:7" ht="15" thickBot="1" x14ac:dyDescent="0.35">
      <c r="B323" s="57" t="s">
        <v>1392</v>
      </c>
      <c r="C323" s="57" t="s">
        <v>1501</v>
      </c>
      <c r="D323" s="57" t="s">
        <v>191</v>
      </c>
      <c r="E323" s="56">
        <v>206.29</v>
      </c>
      <c r="F323" s="14" t="str">
        <f>IFERROR(IF(MID($C323,5,4)="-320","Exclude",IF(AND($B323="Intangible",SEARCH("Lbr",$D323)&gt;0),"Intangible Labor",INDEX(Reference!$M:$N,MATCH($D323,Reference!$M:$M,0),2))),INDEX(Reference!$M:$N,MATCH($D323,Reference!$M:$M,0),2))</f>
        <v>Union Labor</v>
      </c>
      <c r="G323" s="14" t="str">
        <f>IFERROR(INDEX(Reference!$B:$C,MATCH(LEFT($C323,4),Reference!$B:$B,0),2),"")</f>
        <v/>
      </c>
    </row>
    <row r="324" spans="2:7" ht="15" thickBot="1" x14ac:dyDescent="0.35">
      <c r="B324" s="57" t="s">
        <v>1392</v>
      </c>
      <c r="C324" s="57" t="s">
        <v>1502</v>
      </c>
      <c r="D324" s="57" t="s">
        <v>186</v>
      </c>
      <c r="E324" s="56">
        <v>8200</v>
      </c>
      <c r="F324" s="14" t="str">
        <f>IFERROR(IF(MID($C324,5,4)="-320","Exclude",IF(AND($B324="Intangible",SEARCH("Lbr",$D324)&gt;0),"Intangible Labor",INDEX(Reference!$M:$N,MATCH($D324,Reference!$M:$M,0),2))),INDEX(Reference!$M:$N,MATCH($D324,Reference!$M:$M,0),2))</f>
        <v>Union Labor</v>
      </c>
      <c r="G324" s="14" t="str">
        <f>IFERROR(INDEX(Reference!$B:$C,MATCH(LEFT($C324,4),Reference!$B:$B,0),2),"")</f>
        <v/>
      </c>
    </row>
    <row r="325" spans="2:7" ht="15" thickBot="1" x14ac:dyDescent="0.35">
      <c r="B325" s="57" t="s">
        <v>1392</v>
      </c>
      <c r="C325" s="57" t="s">
        <v>1502</v>
      </c>
      <c r="D325" s="57" t="s">
        <v>191</v>
      </c>
      <c r="E325" s="56">
        <v>3000</v>
      </c>
      <c r="F325" s="14" t="str">
        <f>IFERROR(IF(MID($C325,5,4)="-320","Exclude",IF(AND($B325="Intangible",SEARCH("Lbr",$D325)&gt;0),"Intangible Labor",INDEX(Reference!$M:$N,MATCH($D325,Reference!$M:$M,0),2))),INDEX(Reference!$M:$N,MATCH($D325,Reference!$M:$M,0),2))</f>
        <v>Union Labor</v>
      </c>
      <c r="G325" s="14" t="str">
        <f>IFERROR(INDEX(Reference!$B:$C,MATCH(LEFT($C325,4),Reference!$B:$B,0),2),"")</f>
        <v/>
      </c>
    </row>
    <row r="326" spans="2:7" ht="15" thickBot="1" x14ac:dyDescent="0.35">
      <c r="B326" s="57" t="s">
        <v>1392</v>
      </c>
      <c r="C326" s="57" t="s">
        <v>1503</v>
      </c>
      <c r="D326" s="57" t="s">
        <v>190</v>
      </c>
      <c r="E326" s="56">
        <v>5740.96</v>
      </c>
      <c r="F326" s="14" t="str">
        <f>IFERROR(IF(MID($C326,5,4)="-320","Exclude",IF(AND($B326="Intangible",SEARCH("Lbr",$D326)&gt;0),"Intangible Labor",INDEX(Reference!$M:$N,MATCH($D326,Reference!$M:$M,0),2))),INDEX(Reference!$M:$N,MATCH($D326,Reference!$M:$M,0),2))</f>
        <v>Nonlabor</v>
      </c>
      <c r="G326" s="14" t="str">
        <f>IFERROR(INDEX(Reference!$B:$C,MATCH(LEFT($C326,4),Reference!$B:$B,0),2),"")</f>
        <v/>
      </c>
    </row>
    <row r="327" spans="2:7" ht="15" thickBot="1" x14ac:dyDescent="0.35">
      <c r="B327" s="57" t="s">
        <v>1392</v>
      </c>
      <c r="C327" s="57" t="s">
        <v>1503</v>
      </c>
      <c r="D327" s="57" t="s">
        <v>253</v>
      </c>
      <c r="E327" s="56">
        <v>40</v>
      </c>
      <c r="F327" s="14" t="str">
        <f>IFERROR(IF(MID($C327,5,4)="-320","Exclude",IF(AND($B327="Intangible",SEARCH("Lbr",$D327)&gt;0),"Intangible Labor",INDEX(Reference!$M:$N,MATCH($D327,Reference!$M:$M,0),2))),INDEX(Reference!$M:$N,MATCH($D327,Reference!$M:$M,0),2))</f>
        <v>Nonlabor</v>
      </c>
      <c r="G327" s="14" t="str">
        <f>IFERROR(INDEX(Reference!$B:$C,MATCH(LEFT($C327,4),Reference!$B:$B,0),2),"")</f>
        <v/>
      </c>
    </row>
    <row r="328" spans="2:7" ht="15" thickBot="1" x14ac:dyDescent="0.35">
      <c r="B328" s="57" t="s">
        <v>1392</v>
      </c>
      <c r="C328" s="57" t="s">
        <v>1504</v>
      </c>
      <c r="D328" s="57" t="s">
        <v>182</v>
      </c>
      <c r="E328" s="56">
        <v>697.8</v>
      </c>
      <c r="F328" s="14" t="str">
        <f>IFERROR(IF(MID($C328,5,4)="-320","Exclude",IF(AND($B328="Intangible",SEARCH("Lbr",$D328)&gt;0),"Intangible Labor",INDEX(Reference!$M:$N,MATCH($D328,Reference!$M:$M,0),2))),INDEX(Reference!$M:$N,MATCH($D328,Reference!$M:$M,0),2))</f>
        <v>Nonlabor</v>
      </c>
      <c r="G328" s="14" t="str">
        <f>IFERROR(INDEX(Reference!$B:$C,MATCH(LEFT($C328,4),Reference!$B:$B,0),2),"")</f>
        <v/>
      </c>
    </row>
    <row r="329" spans="2:7" ht="15" thickBot="1" x14ac:dyDescent="0.35">
      <c r="B329" s="57" t="s">
        <v>1392</v>
      </c>
      <c r="C329" s="57" t="s">
        <v>1505</v>
      </c>
      <c r="D329" s="57" t="s">
        <v>185</v>
      </c>
      <c r="E329" s="56">
        <v>115.1</v>
      </c>
      <c r="F329" s="14" t="str">
        <f>IFERROR(IF(MID($C329,5,4)="-320","Exclude",IF(AND($B329="Intangible",SEARCH("Lbr",$D329)&gt;0),"Intangible Labor",INDEX(Reference!$M:$N,MATCH($D329,Reference!$M:$M,0),2))),INDEX(Reference!$M:$N,MATCH($D329,Reference!$M:$M,0),2))</f>
        <v>NonUnion Labor</v>
      </c>
      <c r="G329" s="14" t="str">
        <f>IFERROR(INDEX(Reference!$B:$C,MATCH(LEFT($C329,4),Reference!$B:$B,0),2),"")</f>
        <v/>
      </c>
    </row>
    <row r="330" spans="2:7" ht="15" thickBot="1" x14ac:dyDescent="0.35">
      <c r="B330" s="57" t="s">
        <v>1392</v>
      </c>
      <c r="C330" s="57" t="s">
        <v>1505</v>
      </c>
      <c r="D330" s="57" t="s">
        <v>202</v>
      </c>
      <c r="E330" s="56">
        <v>141.16999999999999</v>
      </c>
      <c r="F330" s="14" t="str">
        <f>IFERROR(IF(MID($C330,5,4)="-320","Exclude",IF(AND($B330="Intangible",SEARCH("Lbr",$D330)&gt;0),"Intangible Labor",INDEX(Reference!$M:$N,MATCH($D330,Reference!$M:$M,0),2))),INDEX(Reference!$M:$N,MATCH($D330,Reference!$M:$M,0),2))</f>
        <v>Nonlabor</v>
      </c>
      <c r="G330" s="14" t="str">
        <f>IFERROR(INDEX(Reference!$B:$C,MATCH(LEFT($C330,4),Reference!$B:$B,0),2),"")</f>
        <v/>
      </c>
    </row>
    <row r="331" spans="2:7" ht="15" thickBot="1" x14ac:dyDescent="0.35">
      <c r="B331" s="57" t="s">
        <v>1392</v>
      </c>
      <c r="C331" s="57" t="s">
        <v>1505</v>
      </c>
      <c r="D331" s="57" t="s">
        <v>206</v>
      </c>
      <c r="E331" s="56">
        <v>8.49</v>
      </c>
      <c r="F331" s="14" t="str">
        <f>IFERROR(IF(MID($C331,5,4)="-320","Exclude",IF(AND($B331="Intangible",SEARCH("Lbr",$D331)&gt;0),"Intangible Labor",INDEX(Reference!$M:$N,MATCH($D331,Reference!$M:$M,0),2))),INDEX(Reference!$M:$N,MATCH($D331,Reference!$M:$M,0),2))</f>
        <v>Nonlabor</v>
      </c>
      <c r="G331" s="14" t="str">
        <f>IFERROR(INDEX(Reference!$B:$C,MATCH(LEFT($C331,4),Reference!$B:$B,0),2),"")</f>
        <v/>
      </c>
    </row>
    <row r="332" spans="2:7" ht="15" thickBot="1" x14ac:dyDescent="0.35">
      <c r="B332" s="57" t="s">
        <v>1392</v>
      </c>
      <c r="C332" s="57" t="s">
        <v>1506</v>
      </c>
      <c r="D332" s="57" t="s">
        <v>185</v>
      </c>
      <c r="E332" s="56">
        <v>473.77</v>
      </c>
      <c r="F332" s="14" t="str">
        <f>IFERROR(IF(MID($C332,5,4)="-320","Exclude",IF(AND($B332="Intangible",SEARCH("Lbr",$D332)&gt;0),"Intangible Labor",INDEX(Reference!$M:$N,MATCH($D332,Reference!$M:$M,0),2))),INDEX(Reference!$M:$N,MATCH($D332,Reference!$M:$M,0),2))</f>
        <v>NonUnion Labor</v>
      </c>
      <c r="G332" s="14" t="str">
        <f>IFERROR(INDEX(Reference!$B:$C,MATCH(LEFT($C332,4),Reference!$B:$B,0),2),"")</f>
        <v/>
      </c>
    </row>
    <row r="333" spans="2:7" ht="15" thickBot="1" x14ac:dyDescent="0.35">
      <c r="B333" s="57" t="s">
        <v>1392</v>
      </c>
      <c r="C333" s="57" t="s">
        <v>1507</v>
      </c>
      <c r="D333" s="57" t="s">
        <v>190</v>
      </c>
      <c r="E333" s="56">
        <v>22975</v>
      </c>
      <c r="F333" s="14" t="str">
        <f>IFERROR(IF(MID($C333,5,4)="-320","Exclude",IF(AND($B333="Intangible",SEARCH("Lbr",$D333)&gt;0),"Intangible Labor",INDEX(Reference!$M:$N,MATCH($D333,Reference!$M:$M,0),2))),INDEX(Reference!$M:$N,MATCH($D333,Reference!$M:$M,0),2))</f>
        <v>Nonlabor</v>
      </c>
      <c r="G333" s="14" t="str">
        <f>IFERROR(INDEX(Reference!$B:$C,MATCH(LEFT($C333,4),Reference!$B:$B,0),2),"")</f>
        <v/>
      </c>
    </row>
    <row r="334" spans="2:7" ht="15" thickBot="1" x14ac:dyDescent="0.35">
      <c r="B334" s="57" t="s">
        <v>1392</v>
      </c>
      <c r="C334" s="57" t="s">
        <v>1507</v>
      </c>
      <c r="D334" s="57" t="s">
        <v>202</v>
      </c>
      <c r="E334" s="56">
        <v>18.7</v>
      </c>
      <c r="F334" s="14" t="str">
        <f>IFERROR(IF(MID($C334,5,4)="-320","Exclude",IF(AND($B334="Intangible",SEARCH("Lbr",$D334)&gt;0),"Intangible Labor",INDEX(Reference!$M:$N,MATCH($D334,Reference!$M:$M,0),2))),INDEX(Reference!$M:$N,MATCH($D334,Reference!$M:$M,0),2))</f>
        <v>Nonlabor</v>
      </c>
      <c r="G334" s="14" t="str">
        <f>IFERROR(INDEX(Reference!$B:$C,MATCH(LEFT($C334,4),Reference!$B:$B,0),2),"")</f>
        <v/>
      </c>
    </row>
    <row r="335" spans="2:7" ht="15" thickBot="1" x14ac:dyDescent="0.35">
      <c r="B335" s="57" t="s">
        <v>1392</v>
      </c>
      <c r="C335" s="57" t="s">
        <v>1508</v>
      </c>
      <c r="D335" s="57" t="s">
        <v>296</v>
      </c>
      <c r="E335" s="56">
        <v>-35.9</v>
      </c>
      <c r="F335" s="14" t="str">
        <f>IFERROR(IF(MID($C335,5,4)="-320","Exclude",IF(AND($B335="Intangible",SEARCH("Lbr",$D335)&gt;0),"Intangible Labor",INDEX(Reference!$M:$N,MATCH($D335,Reference!$M:$M,0),2))),INDEX(Reference!$M:$N,MATCH($D335,Reference!$M:$M,0),2))</f>
        <v>Inventory</v>
      </c>
      <c r="G335" s="14" t="str">
        <f>IFERROR(INDEX(Reference!$B:$C,MATCH(LEFT($C335,4),Reference!$B:$B,0),2),"")</f>
        <v/>
      </c>
    </row>
    <row r="336" spans="2:7" ht="15" thickBot="1" x14ac:dyDescent="0.35">
      <c r="B336" s="57" t="s">
        <v>1392</v>
      </c>
      <c r="C336" s="57" t="s">
        <v>1508</v>
      </c>
      <c r="D336" s="57" t="s">
        <v>211</v>
      </c>
      <c r="E336" s="56">
        <v>-718</v>
      </c>
      <c r="F336" s="14" t="str">
        <f>IFERROR(IF(MID($C336,5,4)="-320","Exclude",IF(AND($B336="Intangible",SEARCH("Lbr",$D336)&gt;0),"Intangible Labor",INDEX(Reference!$M:$N,MATCH($D336,Reference!$M:$M,0),2))),INDEX(Reference!$M:$N,MATCH($D336,Reference!$M:$M,0),2))</f>
        <v>Inventory</v>
      </c>
      <c r="G336" s="14" t="str">
        <f>IFERROR(INDEX(Reference!$B:$C,MATCH(LEFT($C336,4),Reference!$B:$B,0),2),"")</f>
        <v/>
      </c>
    </row>
    <row r="337" spans="2:7" ht="15" thickBot="1" x14ac:dyDescent="0.35">
      <c r="B337" s="57" t="s">
        <v>1392</v>
      </c>
      <c r="C337" s="57" t="s">
        <v>1508</v>
      </c>
      <c r="D337" s="57" t="s">
        <v>191</v>
      </c>
      <c r="E337" s="56">
        <v>221.37</v>
      </c>
      <c r="F337" s="14" t="str">
        <f>IFERROR(IF(MID($C337,5,4)="-320","Exclude",IF(AND($B337="Intangible",SEARCH("Lbr",$D337)&gt;0),"Intangible Labor",INDEX(Reference!$M:$N,MATCH($D337,Reference!$M:$M,0),2))),INDEX(Reference!$M:$N,MATCH($D337,Reference!$M:$M,0),2))</f>
        <v>Union Labor</v>
      </c>
      <c r="G337" s="14" t="str">
        <f>IFERROR(INDEX(Reference!$B:$C,MATCH(LEFT($C337,4),Reference!$B:$B,0),2),"")</f>
        <v/>
      </c>
    </row>
    <row r="338" spans="2:7" ht="15" thickBot="1" x14ac:dyDescent="0.35">
      <c r="B338" s="57" t="s">
        <v>1392</v>
      </c>
      <c r="C338" s="57" t="s">
        <v>1509</v>
      </c>
      <c r="D338" s="57" t="s">
        <v>199</v>
      </c>
      <c r="E338" s="56">
        <v>-1725000</v>
      </c>
      <c r="F338" s="14" t="str">
        <f>IFERROR(IF(MID($C338,5,4)="-320","Exclude",IF(AND($B338="Intangible",SEARCH("Lbr",$D338)&gt;0),"Intangible Labor",INDEX(Reference!$M:$N,MATCH($D338,Reference!$M:$M,0),2))),INDEX(Reference!$M:$N,MATCH($D338,Reference!$M:$M,0),2))</f>
        <v>Nonlabor</v>
      </c>
      <c r="G338" s="14" t="str">
        <f>IFERROR(INDEX(Reference!$B:$C,MATCH(LEFT($C338,4),Reference!$B:$B,0),2),"")</f>
        <v/>
      </c>
    </row>
    <row r="339" spans="2:7" ht="15" thickBot="1" x14ac:dyDescent="0.35">
      <c r="B339" s="57" t="s">
        <v>1392</v>
      </c>
      <c r="C339" s="57" t="s">
        <v>1509</v>
      </c>
      <c r="D339" s="57" t="s">
        <v>190</v>
      </c>
      <c r="E339" s="56">
        <v>1722465.25</v>
      </c>
      <c r="F339" s="14" t="str">
        <f>IFERROR(IF(MID($C339,5,4)="-320","Exclude",IF(AND($B339="Intangible",SEARCH("Lbr",$D339)&gt;0),"Intangible Labor",INDEX(Reference!$M:$N,MATCH($D339,Reference!$M:$M,0),2))),INDEX(Reference!$M:$N,MATCH($D339,Reference!$M:$M,0),2))</f>
        <v>Nonlabor</v>
      </c>
      <c r="G339" s="14" t="str">
        <f>IFERROR(INDEX(Reference!$B:$C,MATCH(LEFT($C339,4),Reference!$B:$B,0),2),"")</f>
        <v/>
      </c>
    </row>
    <row r="340" spans="2:7" ht="15" thickBot="1" x14ac:dyDescent="0.35">
      <c r="B340" s="57" t="s">
        <v>1392</v>
      </c>
      <c r="C340" s="57" t="s">
        <v>1510</v>
      </c>
      <c r="D340" s="57" t="s">
        <v>185</v>
      </c>
      <c r="E340" s="56">
        <v>343.8</v>
      </c>
      <c r="F340" s="14" t="str">
        <f>IFERROR(IF(MID($C340,5,4)="-320","Exclude",IF(AND($B340="Intangible",SEARCH("Lbr",$D340)&gt;0),"Intangible Labor",INDEX(Reference!$M:$N,MATCH($D340,Reference!$M:$M,0),2))),INDEX(Reference!$M:$N,MATCH($D340,Reference!$M:$M,0),2))</f>
        <v>NonUnion Labor</v>
      </c>
      <c r="G340" s="14" t="str">
        <f>IFERROR(INDEX(Reference!$B:$C,MATCH(LEFT($C340,4),Reference!$B:$B,0),2),"")</f>
        <v/>
      </c>
    </row>
    <row r="341" spans="2:7" ht="15" thickBot="1" x14ac:dyDescent="0.35">
      <c r="B341" s="57" t="s">
        <v>1392</v>
      </c>
      <c r="C341" s="57" t="s">
        <v>1511</v>
      </c>
      <c r="D341" s="57" t="s">
        <v>190</v>
      </c>
      <c r="E341" s="56">
        <v>-150</v>
      </c>
      <c r="F341" s="14" t="str">
        <f>IFERROR(IF(MID($C341,5,4)="-320","Exclude",IF(AND($B341="Intangible",SEARCH("Lbr",$D341)&gt;0),"Intangible Labor",INDEX(Reference!$M:$N,MATCH($D341,Reference!$M:$M,0),2))),INDEX(Reference!$M:$N,MATCH($D341,Reference!$M:$M,0),2))</f>
        <v>Nonlabor</v>
      </c>
      <c r="G341" s="14" t="str">
        <f>IFERROR(INDEX(Reference!$B:$C,MATCH(LEFT($C341,4),Reference!$B:$B,0),2),"")</f>
        <v/>
      </c>
    </row>
    <row r="342" spans="2:7" ht="15" thickBot="1" x14ac:dyDescent="0.35">
      <c r="B342" s="57" t="s">
        <v>1392</v>
      </c>
      <c r="C342" s="57" t="s">
        <v>1512</v>
      </c>
      <c r="D342" s="57" t="s">
        <v>190</v>
      </c>
      <c r="E342" s="56">
        <v>22592.5</v>
      </c>
      <c r="F342" s="14" t="str">
        <f>IFERROR(IF(MID($C342,5,4)="-320","Exclude",IF(AND($B342="Intangible",SEARCH("Lbr",$D342)&gt;0),"Intangible Labor",INDEX(Reference!$M:$N,MATCH($D342,Reference!$M:$M,0),2))),INDEX(Reference!$M:$N,MATCH($D342,Reference!$M:$M,0),2))</f>
        <v>Nonlabor</v>
      </c>
      <c r="G342" s="14" t="str">
        <f>IFERROR(INDEX(Reference!$B:$C,MATCH(LEFT($C342,4),Reference!$B:$B,0),2),"")</f>
        <v/>
      </c>
    </row>
    <row r="343" spans="2:7" ht="15" thickBot="1" x14ac:dyDescent="0.35">
      <c r="B343" s="57" t="s">
        <v>1392</v>
      </c>
      <c r="C343" s="57" t="s">
        <v>1512</v>
      </c>
      <c r="D343" s="57" t="s">
        <v>210</v>
      </c>
      <c r="E343" s="56">
        <v>8300.5</v>
      </c>
      <c r="F343" s="14" t="str">
        <f>IFERROR(IF(MID($C343,5,4)="-320","Exclude",IF(AND($B343="Intangible",SEARCH("Lbr",$D343)&gt;0),"Intangible Labor",INDEX(Reference!$M:$N,MATCH($D343,Reference!$M:$M,0),2))),INDEX(Reference!$M:$N,MATCH($D343,Reference!$M:$M,0),2))</f>
        <v>Nonlabor</v>
      </c>
      <c r="G343" s="14" t="str">
        <f>IFERROR(INDEX(Reference!$B:$C,MATCH(LEFT($C343,4),Reference!$B:$B,0),2),"")</f>
        <v/>
      </c>
    </row>
    <row r="344" spans="2:7" ht="15" thickBot="1" x14ac:dyDescent="0.35">
      <c r="B344" s="57" t="s">
        <v>1392</v>
      </c>
      <c r="C344" s="57" t="s">
        <v>1512</v>
      </c>
      <c r="D344" s="57" t="s">
        <v>185</v>
      </c>
      <c r="E344" s="56">
        <v>16282.989999999998</v>
      </c>
      <c r="F344" s="14" t="str">
        <f>IFERROR(IF(MID($C344,5,4)="-320","Exclude",IF(AND($B344="Intangible",SEARCH("Lbr",$D344)&gt;0),"Intangible Labor",INDEX(Reference!$M:$N,MATCH($D344,Reference!$M:$M,0),2))),INDEX(Reference!$M:$N,MATCH($D344,Reference!$M:$M,0),2))</f>
        <v>NonUnion Labor</v>
      </c>
      <c r="G344" s="14" t="str">
        <f>IFERROR(INDEX(Reference!$B:$C,MATCH(LEFT($C344,4),Reference!$B:$B,0),2),"")</f>
        <v/>
      </c>
    </row>
    <row r="345" spans="2:7" ht="15" thickBot="1" x14ac:dyDescent="0.35">
      <c r="B345" s="57" t="s">
        <v>1392</v>
      </c>
      <c r="C345" s="57" t="s">
        <v>1512</v>
      </c>
      <c r="D345" s="57" t="s">
        <v>202</v>
      </c>
      <c r="E345" s="56">
        <v>75.820000000000007</v>
      </c>
      <c r="F345" s="14" t="str">
        <f>IFERROR(IF(MID($C345,5,4)="-320","Exclude",IF(AND($B345="Intangible",SEARCH("Lbr",$D345)&gt;0),"Intangible Labor",INDEX(Reference!$M:$N,MATCH($D345,Reference!$M:$M,0),2))),INDEX(Reference!$M:$N,MATCH($D345,Reference!$M:$M,0),2))</f>
        <v>Nonlabor</v>
      </c>
      <c r="G345" s="14" t="str">
        <f>IFERROR(INDEX(Reference!$B:$C,MATCH(LEFT($C345,4),Reference!$B:$B,0),2),"")</f>
        <v/>
      </c>
    </row>
    <row r="346" spans="2:7" ht="15" thickBot="1" x14ac:dyDescent="0.35">
      <c r="B346" s="57" t="s">
        <v>1392</v>
      </c>
      <c r="C346" s="57" t="s">
        <v>1512</v>
      </c>
      <c r="D346" s="57" t="s">
        <v>188</v>
      </c>
      <c r="E346" s="56">
        <v>271.38</v>
      </c>
      <c r="F346" s="14" t="str">
        <f>IFERROR(IF(MID($C346,5,4)="-320","Exclude",IF(AND($B346="Intangible",SEARCH("Lbr",$D346)&gt;0),"Intangible Labor",INDEX(Reference!$M:$N,MATCH($D346,Reference!$M:$M,0),2))),INDEX(Reference!$M:$N,MATCH($D346,Reference!$M:$M,0),2))</f>
        <v>NonUnion Labor</v>
      </c>
      <c r="G346" s="14" t="str">
        <f>IFERROR(INDEX(Reference!$B:$C,MATCH(LEFT($C346,4),Reference!$B:$B,0),2),"")</f>
        <v/>
      </c>
    </row>
    <row r="347" spans="2:7" ht="15" thickBot="1" x14ac:dyDescent="0.35">
      <c r="B347" s="57" t="s">
        <v>1392</v>
      </c>
      <c r="C347" s="57" t="s">
        <v>1513</v>
      </c>
      <c r="D347" s="57" t="s">
        <v>190</v>
      </c>
      <c r="E347" s="56">
        <v>95326.8</v>
      </c>
      <c r="F347" s="14" t="str">
        <f>IFERROR(IF(MID($C347,5,4)="-320","Exclude",IF(AND($B347="Intangible",SEARCH("Lbr",$D347)&gt;0),"Intangible Labor",INDEX(Reference!$M:$N,MATCH($D347,Reference!$M:$M,0),2))),INDEX(Reference!$M:$N,MATCH($D347,Reference!$M:$M,0),2))</f>
        <v>Nonlabor</v>
      </c>
      <c r="G347" s="14" t="str">
        <f>IFERROR(INDEX(Reference!$B:$C,MATCH(LEFT($C347,4),Reference!$B:$B,0),2),"")</f>
        <v/>
      </c>
    </row>
    <row r="348" spans="2:7" ht="15" thickBot="1" x14ac:dyDescent="0.35">
      <c r="B348" s="57" t="s">
        <v>1392</v>
      </c>
      <c r="C348" s="57" t="s">
        <v>1513</v>
      </c>
      <c r="D348" s="57" t="s">
        <v>203</v>
      </c>
      <c r="E348" s="56">
        <v>20062</v>
      </c>
      <c r="F348" s="14" t="str">
        <f>IFERROR(IF(MID($C348,5,4)="-320","Exclude",IF(AND($B348="Intangible",SEARCH("Lbr",$D348)&gt;0),"Intangible Labor",INDEX(Reference!$M:$N,MATCH($D348,Reference!$M:$M,0),2))),INDEX(Reference!$M:$N,MATCH($D348,Reference!$M:$M,0),2))</f>
        <v>Nonlabor</v>
      </c>
      <c r="G348" s="14" t="str">
        <f>IFERROR(INDEX(Reference!$B:$C,MATCH(LEFT($C348,4),Reference!$B:$B,0),2),"")</f>
        <v/>
      </c>
    </row>
    <row r="349" spans="2:7" ht="15" thickBot="1" x14ac:dyDescent="0.35">
      <c r="B349" s="57" t="s">
        <v>1392</v>
      </c>
      <c r="C349" s="57" t="s">
        <v>1513</v>
      </c>
      <c r="D349" s="57" t="s">
        <v>186</v>
      </c>
      <c r="E349" s="56">
        <v>234.4</v>
      </c>
      <c r="F349" s="14" t="str">
        <f>IFERROR(IF(MID($C349,5,4)="-320","Exclude",IF(AND($B349="Intangible",SEARCH("Lbr",$D349)&gt;0),"Intangible Labor",INDEX(Reference!$M:$N,MATCH($D349,Reference!$M:$M,0),2))),INDEX(Reference!$M:$N,MATCH($D349,Reference!$M:$M,0),2))</f>
        <v>Union Labor</v>
      </c>
      <c r="G349" s="14" t="str">
        <f>IFERROR(INDEX(Reference!$B:$C,MATCH(LEFT($C349,4),Reference!$B:$B,0),2),"")</f>
        <v/>
      </c>
    </row>
    <row r="350" spans="2:7" ht="15" thickBot="1" x14ac:dyDescent="0.35">
      <c r="B350" s="57" t="s">
        <v>1392</v>
      </c>
      <c r="C350" s="57" t="s">
        <v>1513</v>
      </c>
      <c r="D350" s="57" t="s">
        <v>182</v>
      </c>
      <c r="E350" s="56">
        <v>64201</v>
      </c>
      <c r="F350" s="14" t="str">
        <f>IFERROR(IF(MID($C350,5,4)="-320","Exclude",IF(AND($B350="Intangible",SEARCH("Lbr",$D350)&gt;0),"Intangible Labor",INDEX(Reference!$M:$N,MATCH($D350,Reference!$M:$M,0),2))),INDEX(Reference!$M:$N,MATCH($D350,Reference!$M:$M,0),2))</f>
        <v>Nonlabor</v>
      </c>
      <c r="G350" s="14" t="str">
        <f>IFERROR(INDEX(Reference!$B:$C,MATCH(LEFT($C350,4),Reference!$B:$B,0),2),"")</f>
        <v/>
      </c>
    </row>
    <row r="351" spans="2:7" ht="15" thickBot="1" x14ac:dyDescent="0.35">
      <c r="B351" s="57" t="s">
        <v>1392</v>
      </c>
      <c r="C351" s="57" t="s">
        <v>1514</v>
      </c>
      <c r="D351" s="57" t="s">
        <v>186</v>
      </c>
      <c r="E351" s="56">
        <v>24.53</v>
      </c>
      <c r="F351" s="14" t="str">
        <f>IFERROR(IF(MID($C351,5,4)="-320","Exclude",IF(AND($B351="Intangible",SEARCH("Lbr",$D351)&gt;0),"Intangible Labor",INDEX(Reference!$M:$N,MATCH($D351,Reference!$M:$M,0),2))),INDEX(Reference!$M:$N,MATCH($D351,Reference!$M:$M,0),2))</f>
        <v>Union Labor</v>
      </c>
      <c r="G351" s="14" t="str">
        <f>IFERROR(INDEX(Reference!$B:$C,MATCH(LEFT($C351,4),Reference!$B:$B,0),2),"")</f>
        <v/>
      </c>
    </row>
    <row r="352" spans="2:7" ht="15" thickBot="1" x14ac:dyDescent="0.35">
      <c r="B352" s="57" t="s">
        <v>1392</v>
      </c>
      <c r="C352" s="57" t="s">
        <v>1515</v>
      </c>
      <c r="D352" s="57" t="s">
        <v>190</v>
      </c>
      <c r="E352" s="56">
        <v>44091.070000000007</v>
      </c>
      <c r="F352" s="14" t="str">
        <f>IFERROR(IF(MID($C352,5,4)="-320","Exclude",IF(AND($B352="Intangible",SEARCH("Lbr",$D352)&gt;0),"Intangible Labor",INDEX(Reference!$M:$N,MATCH($D352,Reference!$M:$M,0),2))),INDEX(Reference!$M:$N,MATCH($D352,Reference!$M:$M,0),2))</f>
        <v>Nonlabor</v>
      </c>
      <c r="G352" s="14" t="str">
        <f>IFERROR(INDEX(Reference!$B:$C,MATCH(LEFT($C352,4),Reference!$B:$B,0),2),"")</f>
        <v/>
      </c>
    </row>
    <row r="353" spans="2:7" ht="15" thickBot="1" x14ac:dyDescent="0.35">
      <c r="B353" s="57" t="s">
        <v>1392</v>
      </c>
      <c r="C353" s="57" t="s">
        <v>1515</v>
      </c>
      <c r="D353" s="57" t="s">
        <v>185</v>
      </c>
      <c r="E353" s="56">
        <v>27677.43</v>
      </c>
      <c r="F353" s="14" t="str">
        <f>IFERROR(IF(MID($C353,5,4)="-320","Exclude",IF(AND($B353="Intangible",SEARCH("Lbr",$D353)&gt;0),"Intangible Labor",INDEX(Reference!$M:$N,MATCH($D353,Reference!$M:$M,0),2))),INDEX(Reference!$M:$N,MATCH($D353,Reference!$M:$M,0),2))</f>
        <v>NonUnion Labor</v>
      </c>
      <c r="G353" s="14" t="str">
        <f>IFERROR(INDEX(Reference!$B:$C,MATCH(LEFT($C353,4),Reference!$B:$B,0),2),"")</f>
        <v/>
      </c>
    </row>
    <row r="354" spans="2:7" ht="15" thickBot="1" x14ac:dyDescent="0.35">
      <c r="B354" s="57" t="s">
        <v>1392</v>
      </c>
      <c r="C354" s="57" t="s">
        <v>1515</v>
      </c>
      <c r="D354" s="57" t="s">
        <v>202</v>
      </c>
      <c r="E354" s="56">
        <v>269.14</v>
      </c>
      <c r="F354" s="14" t="str">
        <f>IFERROR(IF(MID($C354,5,4)="-320","Exclude",IF(AND($B354="Intangible",SEARCH("Lbr",$D354)&gt;0),"Intangible Labor",INDEX(Reference!$M:$N,MATCH($D354,Reference!$M:$M,0),2))),INDEX(Reference!$M:$N,MATCH($D354,Reference!$M:$M,0),2))</f>
        <v>Nonlabor</v>
      </c>
      <c r="G354" s="14" t="str">
        <f>IFERROR(INDEX(Reference!$B:$C,MATCH(LEFT($C354,4),Reference!$B:$B,0),2),"")</f>
        <v/>
      </c>
    </row>
    <row r="355" spans="2:7" ht="15" thickBot="1" x14ac:dyDescent="0.35">
      <c r="B355" s="57" t="s">
        <v>1392</v>
      </c>
      <c r="C355" s="57" t="s">
        <v>1516</v>
      </c>
      <c r="D355" s="57" t="s">
        <v>273</v>
      </c>
      <c r="E355" s="56">
        <v>17</v>
      </c>
      <c r="F355" s="14" t="str">
        <f>IFERROR(IF(MID($C355,5,4)="-320","Exclude",IF(AND($B355="Intangible",SEARCH("Lbr",$D355)&gt;0),"Intangible Labor",INDEX(Reference!$M:$N,MATCH($D355,Reference!$M:$M,0),2))),INDEX(Reference!$M:$N,MATCH($D355,Reference!$M:$M,0),2))</f>
        <v>Exclude</v>
      </c>
      <c r="G355" s="14" t="str">
        <f>IFERROR(INDEX(Reference!$B:$C,MATCH(LEFT($C355,4),Reference!$B:$B,0),2),"")</f>
        <v/>
      </c>
    </row>
    <row r="356" spans="2:7" ht="15" thickBot="1" x14ac:dyDescent="0.35">
      <c r="B356" s="57" t="s">
        <v>1392</v>
      </c>
      <c r="C356" s="57" t="s">
        <v>1516</v>
      </c>
      <c r="D356" s="57" t="s">
        <v>190</v>
      </c>
      <c r="E356" s="56">
        <v>11808.75</v>
      </c>
      <c r="F356" s="14" t="str">
        <f>IFERROR(IF(MID($C356,5,4)="-320","Exclude",IF(AND($B356="Intangible",SEARCH("Lbr",$D356)&gt;0),"Intangible Labor",INDEX(Reference!$M:$N,MATCH($D356,Reference!$M:$M,0),2))),INDEX(Reference!$M:$N,MATCH($D356,Reference!$M:$M,0),2))</f>
        <v>Nonlabor</v>
      </c>
      <c r="G356" s="14" t="str">
        <f>IFERROR(INDEX(Reference!$B:$C,MATCH(LEFT($C356,4),Reference!$B:$B,0),2),"")</f>
        <v/>
      </c>
    </row>
    <row r="357" spans="2:7" ht="15" thickBot="1" x14ac:dyDescent="0.35">
      <c r="B357" s="57" t="s">
        <v>1392</v>
      </c>
      <c r="C357" s="57" t="s">
        <v>1516</v>
      </c>
      <c r="D357" s="57" t="s">
        <v>185</v>
      </c>
      <c r="E357" s="56">
        <v>67048.929999999993</v>
      </c>
      <c r="F357" s="14" t="str">
        <f>IFERROR(IF(MID($C357,5,4)="-320","Exclude",IF(AND($B357="Intangible",SEARCH("Lbr",$D357)&gt;0),"Intangible Labor",INDEX(Reference!$M:$N,MATCH($D357,Reference!$M:$M,0),2))),INDEX(Reference!$M:$N,MATCH($D357,Reference!$M:$M,0),2))</f>
        <v>NonUnion Labor</v>
      </c>
      <c r="G357" s="14" t="str">
        <f>IFERROR(INDEX(Reference!$B:$C,MATCH(LEFT($C357,4),Reference!$B:$B,0),2),"")</f>
        <v/>
      </c>
    </row>
    <row r="358" spans="2:7" ht="15" thickBot="1" x14ac:dyDescent="0.35">
      <c r="B358" s="57" t="s">
        <v>1392</v>
      </c>
      <c r="C358" s="57" t="s">
        <v>1516</v>
      </c>
      <c r="D358" s="57" t="s">
        <v>195</v>
      </c>
      <c r="E358" s="56">
        <v>250</v>
      </c>
      <c r="F358" s="14" t="str">
        <f>IFERROR(IF(MID($C358,5,4)="-320","Exclude",IF(AND($B358="Intangible",SEARCH("Lbr",$D358)&gt;0),"Intangible Labor",INDEX(Reference!$M:$N,MATCH($D358,Reference!$M:$M,0),2))),INDEX(Reference!$M:$N,MATCH($D358,Reference!$M:$M,0),2))</f>
        <v>NonUnion Labor</v>
      </c>
      <c r="G358" s="14" t="str">
        <f>IFERROR(INDEX(Reference!$B:$C,MATCH(LEFT($C358,4),Reference!$B:$B,0),2),"")</f>
        <v/>
      </c>
    </row>
    <row r="359" spans="2:7" ht="15" thickBot="1" x14ac:dyDescent="0.35">
      <c r="B359" s="57" t="s">
        <v>1392</v>
      </c>
      <c r="C359" s="57" t="s">
        <v>1516</v>
      </c>
      <c r="D359" s="57" t="s">
        <v>202</v>
      </c>
      <c r="E359" s="56">
        <v>4169.59</v>
      </c>
      <c r="F359" s="14" t="str">
        <f>IFERROR(IF(MID($C359,5,4)="-320","Exclude",IF(AND($B359="Intangible",SEARCH("Lbr",$D359)&gt;0),"Intangible Labor",INDEX(Reference!$M:$N,MATCH($D359,Reference!$M:$M,0),2))),INDEX(Reference!$M:$N,MATCH($D359,Reference!$M:$M,0),2))</f>
        <v>Nonlabor</v>
      </c>
      <c r="G359" s="14" t="str">
        <f>IFERROR(INDEX(Reference!$B:$C,MATCH(LEFT($C359,4),Reference!$B:$B,0),2),"")</f>
        <v/>
      </c>
    </row>
    <row r="360" spans="2:7" ht="15" thickBot="1" x14ac:dyDescent="0.35">
      <c r="B360" s="57" t="s">
        <v>1392</v>
      </c>
      <c r="C360" s="57" t="s">
        <v>1516</v>
      </c>
      <c r="D360" s="57" t="s">
        <v>206</v>
      </c>
      <c r="E360" s="56">
        <v>450.37</v>
      </c>
      <c r="F360" s="14" t="str">
        <f>IFERROR(IF(MID($C360,5,4)="-320","Exclude",IF(AND($B360="Intangible",SEARCH("Lbr",$D360)&gt;0),"Intangible Labor",INDEX(Reference!$M:$N,MATCH($D360,Reference!$M:$M,0),2))),INDEX(Reference!$M:$N,MATCH($D360,Reference!$M:$M,0),2))</f>
        <v>Nonlabor</v>
      </c>
      <c r="G360" s="14" t="str">
        <f>IFERROR(INDEX(Reference!$B:$C,MATCH(LEFT($C360,4),Reference!$B:$B,0),2),"")</f>
        <v/>
      </c>
    </row>
    <row r="361" spans="2:7" ht="15" thickBot="1" x14ac:dyDescent="0.35">
      <c r="B361" s="57" t="s">
        <v>1392</v>
      </c>
      <c r="C361" s="57" t="s">
        <v>1516</v>
      </c>
      <c r="D361" s="57" t="s">
        <v>182</v>
      </c>
      <c r="E361" s="56">
        <v>316.5</v>
      </c>
      <c r="F361" s="14" t="str">
        <f>IFERROR(IF(MID($C361,5,4)="-320","Exclude",IF(AND($B361="Intangible",SEARCH("Lbr",$D361)&gt;0),"Intangible Labor",INDEX(Reference!$M:$N,MATCH($D361,Reference!$M:$M,0),2))),INDEX(Reference!$M:$N,MATCH($D361,Reference!$M:$M,0),2))</f>
        <v>Nonlabor</v>
      </c>
      <c r="G361" s="14" t="str">
        <f>IFERROR(INDEX(Reference!$B:$C,MATCH(LEFT($C361,4),Reference!$B:$B,0),2),"")</f>
        <v/>
      </c>
    </row>
    <row r="362" spans="2:7" ht="15" thickBot="1" x14ac:dyDescent="0.35">
      <c r="B362" s="57" t="s">
        <v>1392</v>
      </c>
      <c r="C362" s="57" t="s">
        <v>1516</v>
      </c>
      <c r="D362" s="57" t="s">
        <v>237</v>
      </c>
      <c r="E362" s="56">
        <v>88.19</v>
      </c>
      <c r="F362" s="14" t="str">
        <f>IFERROR(IF(MID($C362,5,4)="-320","Exclude",IF(AND($B362="Intangible",SEARCH("Lbr",$D362)&gt;0),"Intangible Labor",INDEX(Reference!$M:$N,MATCH($D362,Reference!$M:$M,0),2))),INDEX(Reference!$M:$N,MATCH($D362,Reference!$M:$M,0),2))</f>
        <v>Inventory</v>
      </c>
      <c r="G362" s="14" t="str">
        <f>IFERROR(INDEX(Reference!$B:$C,MATCH(LEFT($C362,4),Reference!$B:$B,0),2),"")</f>
        <v/>
      </c>
    </row>
    <row r="363" spans="2:7" ht="15" thickBot="1" x14ac:dyDescent="0.35">
      <c r="B363" s="57" t="s">
        <v>1392</v>
      </c>
      <c r="C363" s="57" t="s">
        <v>1516</v>
      </c>
      <c r="D363" s="57" t="s">
        <v>253</v>
      </c>
      <c r="E363" s="56">
        <v>200</v>
      </c>
      <c r="F363" s="14" t="str">
        <f>IFERROR(IF(MID($C363,5,4)="-320","Exclude",IF(AND($B363="Intangible",SEARCH("Lbr",$D363)&gt;0),"Intangible Labor",INDEX(Reference!$M:$N,MATCH($D363,Reference!$M:$M,0),2))),INDEX(Reference!$M:$N,MATCH($D363,Reference!$M:$M,0),2))</f>
        <v>Nonlabor</v>
      </c>
      <c r="G363" s="14" t="str">
        <f>IFERROR(INDEX(Reference!$B:$C,MATCH(LEFT($C363,4),Reference!$B:$B,0),2),"")</f>
        <v/>
      </c>
    </row>
    <row r="364" spans="2:7" ht="15" thickBot="1" x14ac:dyDescent="0.35">
      <c r="B364" s="57" t="s">
        <v>1392</v>
      </c>
      <c r="C364" s="57" t="s">
        <v>1516</v>
      </c>
      <c r="D364" s="57" t="s">
        <v>213</v>
      </c>
      <c r="E364" s="56">
        <v>189.89</v>
      </c>
      <c r="F364" s="14" t="str">
        <f>IFERROR(IF(MID($C364,5,4)="-320","Exclude",IF(AND($B364="Intangible",SEARCH("Lbr",$D364)&gt;0),"Intangible Labor",INDEX(Reference!$M:$N,MATCH($D364,Reference!$M:$M,0),2))),INDEX(Reference!$M:$N,MATCH($D364,Reference!$M:$M,0),2))</f>
        <v>Nonlabor</v>
      </c>
      <c r="G364" s="14" t="str">
        <f>IFERROR(INDEX(Reference!$B:$C,MATCH(LEFT($C364,4),Reference!$B:$B,0),2),"")</f>
        <v/>
      </c>
    </row>
    <row r="365" spans="2:7" ht="15" thickBot="1" x14ac:dyDescent="0.35">
      <c r="B365" s="57" t="s">
        <v>1392</v>
      </c>
      <c r="C365" s="57" t="s">
        <v>1517</v>
      </c>
      <c r="D365" s="57" t="s">
        <v>194</v>
      </c>
      <c r="E365" s="56">
        <v>33.25</v>
      </c>
      <c r="F365" s="14" t="str">
        <f>IFERROR(IF(MID($C365,5,4)="-320","Exclude",IF(AND($B365="Intangible",SEARCH("Lbr",$D365)&gt;0),"Intangible Labor",INDEX(Reference!$M:$N,MATCH($D365,Reference!$M:$M,0),2))),INDEX(Reference!$M:$N,MATCH($D365,Reference!$M:$M,0),2))</f>
        <v>Nonlabor</v>
      </c>
      <c r="G365" s="14" t="str">
        <f>IFERROR(INDEX(Reference!$B:$C,MATCH(LEFT($C365,4),Reference!$B:$B,0),2),"")</f>
        <v/>
      </c>
    </row>
    <row r="366" spans="2:7" ht="15" thickBot="1" x14ac:dyDescent="0.35">
      <c r="B366" s="57" t="s">
        <v>1392</v>
      </c>
      <c r="C366" s="57" t="s">
        <v>1517</v>
      </c>
      <c r="D366" s="57" t="s">
        <v>185</v>
      </c>
      <c r="E366" s="56">
        <v>3988.16</v>
      </c>
      <c r="F366" s="14" t="str">
        <f>IFERROR(IF(MID($C366,5,4)="-320","Exclude",IF(AND($B366="Intangible",SEARCH("Lbr",$D366)&gt;0),"Intangible Labor",INDEX(Reference!$M:$N,MATCH($D366,Reference!$M:$M,0),2))),INDEX(Reference!$M:$N,MATCH($D366,Reference!$M:$M,0),2))</f>
        <v>NonUnion Labor</v>
      </c>
      <c r="G366" s="14" t="str">
        <f>IFERROR(INDEX(Reference!$B:$C,MATCH(LEFT($C366,4),Reference!$B:$B,0),2),"")</f>
        <v/>
      </c>
    </row>
    <row r="367" spans="2:7" ht="15" thickBot="1" x14ac:dyDescent="0.35">
      <c r="B367" s="57" t="s">
        <v>1392</v>
      </c>
      <c r="C367" s="57" t="s">
        <v>1517</v>
      </c>
      <c r="D367" s="57" t="s">
        <v>202</v>
      </c>
      <c r="E367" s="56">
        <v>43.08</v>
      </c>
      <c r="F367" s="14" t="str">
        <f>IFERROR(IF(MID($C367,5,4)="-320","Exclude",IF(AND($B367="Intangible",SEARCH("Lbr",$D367)&gt;0),"Intangible Labor",INDEX(Reference!$M:$N,MATCH($D367,Reference!$M:$M,0),2))),INDEX(Reference!$M:$N,MATCH($D367,Reference!$M:$M,0),2))</f>
        <v>Nonlabor</v>
      </c>
      <c r="G367" s="14" t="str">
        <f>IFERROR(INDEX(Reference!$B:$C,MATCH(LEFT($C367,4),Reference!$B:$B,0),2),"")</f>
        <v/>
      </c>
    </row>
    <row r="368" spans="2:7" ht="15" thickBot="1" x14ac:dyDescent="0.35">
      <c r="B368" s="57" t="s">
        <v>1392</v>
      </c>
      <c r="C368" s="57" t="s">
        <v>1517</v>
      </c>
      <c r="D368" s="57" t="s">
        <v>252</v>
      </c>
      <c r="E368" s="56">
        <v>132500</v>
      </c>
      <c r="F368" s="14" t="str">
        <f>IFERROR(IF(MID($C368,5,4)="-320","Exclude",IF(AND($B368="Intangible",SEARCH("Lbr",$D368)&gt;0),"Intangible Labor",INDEX(Reference!$M:$N,MATCH($D368,Reference!$M:$M,0),2))),INDEX(Reference!$M:$N,MATCH($D368,Reference!$M:$M,0),2))</f>
        <v>Nonlabor</v>
      </c>
      <c r="G368" s="14" t="str">
        <f>IFERROR(INDEX(Reference!$B:$C,MATCH(LEFT($C368,4),Reference!$B:$B,0),2),"")</f>
        <v/>
      </c>
    </row>
    <row r="369" spans="2:7" ht="15" thickBot="1" x14ac:dyDescent="0.35">
      <c r="B369" s="57" t="s">
        <v>1392</v>
      </c>
      <c r="C369" s="57" t="s">
        <v>1518</v>
      </c>
      <c r="D369" s="57" t="s">
        <v>190</v>
      </c>
      <c r="E369" s="56">
        <v>2096.9499999999998</v>
      </c>
      <c r="F369" s="14" t="str">
        <f>IFERROR(IF(MID($C369,5,4)="-320","Exclude",IF(AND($B369="Intangible",SEARCH("Lbr",$D369)&gt;0),"Intangible Labor",INDEX(Reference!$M:$N,MATCH($D369,Reference!$M:$M,0),2))),INDEX(Reference!$M:$N,MATCH($D369,Reference!$M:$M,0),2))</f>
        <v>Nonlabor</v>
      </c>
      <c r="G369" s="14" t="str">
        <f>IFERROR(INDEX(Reference!$B:$C,MATCH(LEFT($C369,4),Reference!$B:$B,0),2),"")</f>
        <v/>
      </c>
    </row>
    <row r="370" spans="2:7" ht="15" thickBot="1" x14ac:dyDescent="0.35">
      <c r="B370" s="57" t="s">
        <v>1392</v>
      </c>
      <c r="C370" s="57" t="s">
        <v>1519</v>
      </c>
      <c r="D370" s="57" t="s">
        <v>190</v>
      </c>
      <c r="E370" s="56">
        <v>150784.83000000002</v>
      </c>
      <c r="F370" s="14" t="str">
        <f>IFERROR(IF(MID($C370,5,4)="-320","Exclude",IF(AND($B370="Intangible",SEARCH("Lbr",$D370)&gt;0),"Intangible Labor",INDEX(Reference!$M:$N,MATCH($D370,Reference!$M:$M,0),2))),INDEX(Reference!$M:$N,MATCH($D370,Reference!$M:$M,0),2))</f>
        <v>Nonlabor</v>
      </c>
      <c r="G370" s="14" t="str">
        <f>IFERROR(INDEX(Reference!$B:$C,MATCH(LEFT($C370,4),Reference!$B:$B,0),2),"")</f>
        <v/>
      </c>
    </row>
    <row r="371" spans="2:7" ht="15" thickBot="1" x14ac:dyDescent="0.35">
      <c r="B371" s="57" t="s">
        <v>1392</v>
      </c>
      <c r="C371" s="57" t="s">
        <v>1519</v>
      </c>
      <c r="D371" s="57" t="s">
        <v>185</v>
      </c>
      <c r="E371" s="56">
        <v>9207.9599999999973</v>
      </c>
      <c r="F371" s="14" t="str">
        <f>IFERROR(IF(MID($C371,5,4)="-320","Exclude",IF(AND($B371="Intangible",SEARCH("Lbr",$D371)&gt;0),"Intangible Labor",INDEX(Reference!$M:$N,MATCH($D371,Reference!$M:$M,0),2))),INDEX(Reference!$M:$N,MATCH($D371,Reference!$M:$M,0),2))</f>
        <v>NonUnion Labor</v>
      </c>
      <c r="G371" s="14" t="str">
        <f>IFERROR(INDEX(Reference!$B:$C,MATCH(LEFT($C371,4),Reference!$B:$B,0),2),"")</f>
        <v/>
      </c>
    </row>
    <row r="372" spans="2:7" ht="15" thickBot="1" x14ac:dyDescent="0.35">
      <c r="B372" s="57" t="s">
        <v>1392</v>
      </c>
      <c r="C372" s="57" t="s">
        <v>1519</v>
      </c>
      <c r="D372" s="57" t="s">
        <v>202</v>
      </c>
      <c r="E372" s="56">
        <v>14.04</v>
      </c>
      <c r="F372" s="14" t="str">
        <f>IFERROR(IF(MID($C372,5,4)="-320","Exclude",IF(AND($B372="Intangible",SEARCH("Lbr",$D372)&gt;0),"Intangible Labor",INDEX(Reference!$M:$N,MATCH($D372,Reference!$M:$M,0),2))),INDEX(Reference!$M:$N,MATCH($D372,Reference!$M:$M,0),2))</f>
        <v>Nonlabor</v>
      </c>
      <c r="G372" s="14" t="str">
        <f>IFERROR(INDEX(Reference!$B:$C,MATCH(LEFT($C372,4),Reference!$B:$B,0),2),"")</f>
        <v/>
      </c>
    </row>
    <row r="373" spans="2:7" ht="15" thickBot="1" x14ac:dyDescent="0.35">
      <c r="B373" s="57" t="s">
        <v>1392</v>
      </c>
      <c r="C373" s="57" t="s">
        <v>1519</v>
      </c>
      <c r="D373" s="57" t="s">
        <v>206</v>
      </c>
      <c r="E373" s="56">
        <v>1595.4899999999998</v>
      </c>
      <c r="F373" s="14" t="str">
        <f>IFERROR(IF(MID($C373,5,4)="-320","Exclude",IF(AND($B373="Intangible",SEARCH("Lbr",$D373)&gt;0),"Intangible Labor",INDEX(Reference!$M:$N,MATCH($D373,Reference!$M:$M,0),2))),INDEX(Reference!$M:$N,MATCH($D373,Reference!$M:$M,0),2))</f>
        <v>Nonlabor</v>
      </c>
      <c r="G373" s="14" t="str">
        <f>IFERROR(INDEX(Reference!$B:$C,MATCH(LEFT($C373,4),Reference!$B:$B,0),2),"")</f>
        <v/>
      </c>
    </row>
    <row r="374" spans="2:7" ht="15" thickBot="1" x14ac:dyDescent="0.35">
      <c r="B374" s="57" t="s">
        <v>1392</v>
      </c>
      <c r="C374" s="57" t="s">
        <v>1519</v>
      </c>
      <c r="D374" s="57" t="s">
        <v>213</v>
      </c>
      <c r="E374" s="56">
        <v>37.1</v>
      </c>
      <c r="F374" s="14" t="str">
        <f>IFERROR(IF(MID($C374,5,4)="-320","Exclude",IF(AND($B374="Intangible",SEARCH("Lbr",$D374)&gt;0),"Intangible Labor",INDEX(Reference!$M:$N,MATCH($D374,Reference!$M:$M,0),2))),INDEX(Reference!$M:$N,MATCH($D374,Reference!$M:$M,0),2))</f>
        <v>Nonlabor</v>
      </c>
      <c r="G374" s="14" t="str">
        <f>IFERROR(INDEX(Reference!$B:$C,MATCH(LEFT($C374,4),Reference!$B:$B,0),2),"")</f>
        <v/>
      </c>
    </row>
    <row r="375" spans="2:7" ht="15" thickBot="1" x14ac:dyDescent="0.35">
      <c r="B375" s="57" t="s">
        <v>1392</v>
      </c>
      <c r="C375" s="57" t="s">
        <v>1520</v>
      </c>
      <c r="D375" s="57" t="s">
        <v>210</v>
      </c>
      <c r="E375" s="56">
        <v>3825.25</v>
      </c>
      <c r="F375" s="14" t="str">
        <f>IFERROR(IF(MID($C375,5,4)="-320","Exclude",IF(AND($B375="Intangible",SEARCH("Lbr",$D375)&gt;0),"Intangible Labor",INDEX(Reference!$M:$N,MATCH($D375,Reference!$M:$M,0),2))),INDEX(Reference!$M:$N,MATCH($D375,Reference!$M:$M,0),2))</f>
        <v>Nonlabor</v>
      </c>
      <c r="G375" s="14" t="str">
        <f>IFERROR(INDEX(Reference!$B:$C,MATCH(LEFT($C375,4),Reference!$B:$B,0),2),"")</f>
        <v/>
      </c>
    </row>
    <row r="376" spans="2:7" ht="15" thickBot="1" x14ac:dyDescent="0.35">
      <c r="B376" s="57" t="s">
        <v>1392</v>
      </c>
      <c r="C376" s="57" t="s">
        <v>1521</v>
      </c>
      <c r="D376" s="57" t="s">
        <v>190</v>
      </c>
      <c r="E376" s="56">
        <v>2615975.5699999998</v>
      </c>
      <c r="F376" s="14" t="str">
        <f>IFERROR(IF(MID($C376,5,4)="-320","Exclude",IF(AND($B376="Intangible",SEARCH("Lbr",$D376)&gt;0),"Intangible Labor",INDEX(Reference!$M:$N,MATCH($D376,Reference!$M:$M,0),2))),INDEX(Reference!$M:$N,MATCH($D376,Reference!$M:$M,0),2))</f>
        <v>Nonlabor</v>
      </c>
      <c r="G376" s="14" t="str">
        <f>IFERROR(INDEX(Reference!$B:$C,MATCH(LEFT($C376,4),Reference!$B:$B,0),2),"")</f>
        <v/>
      </c>
    </row>
    <row r="377" spans="2:7" ht="15" thickBot="1" x14ac:dyDescent="0.35">
      <c r="B377" s="57" t="s">
        <v>1392</v>
      </c>
      <c r="C377" s="57" t="s">
        <v>1521</v>
      </c>
      <c r="D377" s="57" t="s">
        <v>182</v>
      </c>
      <c r="E377" s="56">
        <v>577.25</v>
      </c>
      <c r="F377" s="14" t="str">
        <f>IFERROR(IF(MID($C377,5,4)="-320","Exclude",IF(AND($B377="Intangible",SEARCH("Lbr",$D377)&gt;0),"Intangible Labor",INDEX(Reference!$M:$N,MATCH($D377,Reference!$M:$M,0),2))),INDEX(Reference!$M:$N,MATCH($D377,Reference!$M:$M,0),2))</f>
        <v>Nonlabor</v>
      </c>
      <c r="G377" s="14" t="str">
        <f>IFERROR(INDEX(Reference!$B:$C,MATCH(LEFT($C377,4),Reference!$B:$B,0),2),"")</f>
        <v/>
      </c>
    </row>
    <row r="378" spans="2:7" ht="15" thickBot="1" x14ac:dyDescent="0.35">
      <c r="B378" s="57" t="s">
        <v>1392</v>
      </c>
      <c r="C378" s="57" t="s">
        <v>1521</v>
      </c>
      <c r="D378" s="57" t="s">
        <v>233</v>
      </c>
      <c r="E378" s="56">
        <v>21435.200000000001</v>
      </c>
      <c r="F378" s="14" t="str">
        <f>IFERROR(IF(MID($C378,5,4)="-320","Exclude",IF(AND($B378="Intangible",SEARCH("Lbr",$D378)&gt;0),"Intangible Labor",INDEX(Reference!$M:$N,MATCH($D378,Reference!$M:$M,0),2))),INDEX(Reference!$M:$N,MATCH($D378,Reference!$M:$M,0),2))</f>
        <v>Nonlabor</v>
      </c>
      <c r="G378" s="14" t="str">
        <f>IFERROR(INDEX(Reference!$B:$C,MATCH(LEFT($C378,4),Reference!$B:$B,0),2),"")</f>
        <v/>
      </c>
    </row>
    <row r="379" spans="2:7" ht="15" thickBot="1" x14ac:dyDescent="0.35">
      <c r="B379" s="57" t="s">
        <v>1392</v>
      </c>
      <c r="C379" s="57" t="s">
        <v>1522</v>
      </c>
      <c r="D379" s="57" t="s">
        <v>185</v>
      </c>
      <c r="E379" s="56">
        <v>6530.2300000000005</v>
      </c>
      <c r="F379" s="14" t="str">
        <f>IFERROR(IF(MID($C379,5,4)="-320","Exclude",IF(AND($B379="Intangible",SEARCH("Lbr",$D379)&gt;0),"Intangible Labor",INDEX(Reference!$M:$N,MATCH($D379,Reference!$M:$M,0),2))),INDEX(Reference!$M:$N,MATCH($D379,Reference!$M:$M,0),2))</f>
        <v>NonUnion Labor</v>
      </c>
      <c r="G379" s="14" t="str">
        <f>IFERROR(INDEX(Reference!$B:$C,MATCH(LEFT($C379,4),Reference!$B:$B,0),2),"")</f>
        <v/>
      </c>
    </row>
    <row r="380" spans="2:7" ht="15" thickBot="1" x14ac:dyDescent="0.35">
      <c r="B380" s="57" t="s">
        <v>1392</v>
      </c>
      <c r="C380" s="57" t="s">
        <v>1523</v>
      </c>
      <c r="D380" s="57" t="s">
        <v>185</v>
      </c>
      <c r="E380" s="56">
        <v>2179.1</v>
      </c>
      <c r="F380" s="14" t="str">
        <f>IFERROR(IF(MID($C380,5,4)="-320","Exclude",IF(AND($B380="Intangible",SEARCH("Lbr",$D380)&gt;0),"Intangible Labor",INDEX(Reference!$M:$N,MATCH($D380,Reference!$M:$M,0),2))),INDEX(Reference!$M:$N,MATCH($D380,Reference!$M:$M,0),2))</f>
        <v>NonUnion Labor</v>
      </c>
      <c r="G380" s="14" t="str">
        <f>IFERROR(INDEX(Reference!$B:$C,MATCH(LEFT($C380,4),Reference!$B:$B,0),2),"")</f>
        <v/>
      </c>
    </row>
    <row r="381" spans="2:7" ht="15" thickBot="1" x14ac:dyDescent="0.35">
      <c r="B381" s="57" t="s">
        <v>1392</v>
      </c>
      <c r="C381" s="57" t="s">
        <v>1523</v>
      </c>
      <c r="D381" s="57" t="s">
        <v>296</v>
      </c>
      <c r="E381" s="56">
        <v>-37.49</v>
      </c>
      <c r="F381" s="14" t="str">
        <f>IFERROR(IF(MID($C381,5,4)="-320","Exclude",IF(AND($B381="Intangible",SEARCH("Lbr",$D381)&gt;0),"Intangible Labor",INDEX(Reference!$M:$N,MATCH($D381,Reference!$M:$M,0),2))),INDEX(Reference!$M:$N,MATCH($D381,Reference!$M:$M,0),2))</f>
        <v>Inventory</v>
      </c>
      <c r="G381" s="14" t="str">
        <f>IFERROR(INDEX(Reference!$B:$C,MATCH(LEFT($C381,4),Reference!$B:$B,0),2),"")</f>
        <v/>
      </c>
    </row>
    <row r="382" spans="2:7" ht="15" thickBot="1" x14ac:dyDescent="0.35">
      <c r="B382" s="57" t="s">
        <v>1392</v>
      </c>
      <c r="C382" s="57" t="s">
        <v>1523</v>
      </c>
      <c r="D382" s="57" t="s">
        <v>211</v>
      </c>
      <c r="E382" s="56">
        <v>-749.72</v>
      </c>
      <c r="F382" s="14" t="str">
        <f>IFERROR(IF(MID($C382,5,4)="-320","Exclude",IF(AND($B382="Intangible",SEARCH("Lbr",$D382)&gt;0),"Intangible Labor",INDEX(Reference!$M:$N,MATCH($D382,Reference!$M:$M,0),2))),INDEX(Reference!$M:$N,MATCH($D382,Reference!$M:$M,0),2))</f>
        <v>Inventory</v>
      </c>
      <c r="G382" s="14" t="str">
        <f>IFERROR(INDEX(Reference!$B:$C,MATCH(LEFT($C382,4),Reference!$B:$B,0),2),"")</f>
        <v/>
      </c>
    </row>
    <row r="383" spans="2:7" ht="15" thickBot="1" x14ac:dyDescent="0.35">
      <c r="B383" s="57" t="s">
        <v>1392</v>
      </c>
      <c r="C383" s="57" t="s">
        <v>1524</v>
      </c>
      <c r="D383" s="57" t="s">
        <v>190</v>
      </c>
      <c r="E383" s="56">
        <v>142088.79999999999</v>
      </c>
      <c r="F383" s="14" t="str">
        <f>IFERROR(IF(MID($C383,5,4)="-320","Exclude",IF(AND($B383="Intangible",SEARCH("Lbr",$D383)&gt;0),"Intangible Labor",INDEX(Reference!$M:$N,MATCH($D383,Reference!$M:$M,0),2))),INDEX(Reference!$M:$N,MATCH($D383,Reference!$M:$M,0),2))</f>
        <v>Nonlabor</v>
      </c>
      <c r="G383" s="14" t="str">
        <f>IFERROR(INDEX(Reference!$B:$C,MATCH(LEFT($C383,4),Reference!$B:$B,0),2),"")</f>
        <v/>
      </c>
    </row>
    <row r="384" spans="2:7" ht="15" thickBot="1" x14ac:dyDescent="0.35">
      <c r="B384" s="57" t="s">
        <v>1392</v>
      </c>
      <c r="C384" s="57" t="s">
        <v>1525</v>
      </c>
      <c r="D384" s="57" t="s">
        <v>190</v>
      </c>
      <c r="E384" s="56">
        <v>14194.88</v>
      </c>
      <c r="F384" s="14" t="str">
        <f>IFERROR(IF(MID($C384,5,4)="-320","Exclude",IF(AND($B384="Intangible",SEARCH("Lbr",$D384)&gt;0),"Intangible Labor",INDEX(Reference!$M:$N,MATCH($D384,Reference!$M:$M,0),2))),INDEX(Reference!$M:$N,MATCH($D384,Reference!$M:$M,0),2))</f>
        <v>Nonlabor</v>
      </c>
      <c r="G384" s="14" t="str">
        <f>IFERROR(INDEX(Reference!$B:$C,MATCH(LEFT($C384,4),Reference!$B:$B,0),2),"")</f>
        <v/>
      </c>
    </row>
    <row r="385" spans="2:7" ht="15" thickBot="1" x14ac:dyDescent="0.35">
      <c r="B385" s="57" t="s">
        <v>1392</v>
      </c>
      <c r="C385" s="57" t="s">
        <v>1525</v>
      </c>
      <c r="D385" s="57" t="s">
        <v>185</v>
      </c>
      <c r="E385" s="56">
        <v>649.72</v>
      </c>
      <c r="F385" s="14" t="str">
        <f>IFERROR(IF(MID($C385,5,4)="-320","Exclude",IF(AND($B385="Intangible",SEARCH("Lbr",$D385)&gt;0),"Intangible Labor",INDEX(Reference!$M:$N,MATCH($D385,Reference!$M:$M,0),2))),INDEX(Reference!$M:$N,MATCH($D385,Reference!$M:$M,0),2))</f>
        <v>NonUnion Labor</v>
      </c>
      <c r="G385" s="14" t="str">
        <f>IFERROR(INDEX(Reference!$B:$C,MATCH(LEFT($C385,4),Reference!$B:$B,0),2),"")</f>
        <v/>
      </c>
    </row>
    <row r="386" spans="2:7" ht="15" thickBot="1" x14ac:dyDescent="0.35">
      <c r="B386" s="57" t="s">
        <v>1392</v>
      </c>
      <c r="C386" s="57" t="s">
        <v>1525</v>
      </c>
      <c r="D386" s="57" t="s">
        <v>186</v>
      </c>
      <c r="E386" s="56">
        <v>2652.83</v>
      </c>
      <c r="F386" s="14" t="str">
        <f>IFERROR(IF(MID($C386,5,4)="-320","Exclude",IF(AND($B386="Intangible",SEARCH("Lbr",$D386)&gt;0),"Intangible Labor",INDEX(Reference!$M:$N,MATCH($D386,Reference!$M:$M,0),2))),INDEX(Reference!$M:$N,MATCH($D386,Reference!$M:$M,0),2))</f>
        <v>Union Labor</v>
      </c>
      <c r="G386" s="14" t="str">
        <f>IFERROR(INDEX(Reference!$B:$C,MATCH(LEFT($C386,4),Reference!$B:$B,0),2),"")</f>
        <v/>
      </c>
    </row>
    <row r="387" spans="2:7" ht="15" thickBot="1" x14ac:dyDescent="0.35">
      <c r="B387" s="57" t="s">
        <v>1392</v>
      </c>
      <c r="C387" s="57" t="s">
        <v>1525</v>
      </c>
      <c r="D387" s="57" t="s">
        <v>231</v>
      </c>
      <c r="E387" s="56">
        <v>100</v>
      </c>
      <c r="F387" s="14" t="str">
        <f>IFERROR(IF(MID($C387,5,4)="-320","Exclude",IF(AND($B387="Intangible",SEARCH("Lbr",$D387)&gt;0),"Intangible Labor",INDEX(Reference!$M:$N,MATCH($D387,Reference!$M:$M,0),2))),INDEX(Reference!$M:$N,MATCH($D387,Reference!$M:$M,0),2))</f>
        <v>Nonlabor</v>
      </c>
      <c r="G387" s="14" t="str">
        <f>IFERROR(INDEX(Reference!$B:$C,MATCH(LEFT($C387,4),Reference!$B:$B,0),2),"")</f>
        <v/>
      </c>
    </row>
    <row r="388" spans="2:7" ht="15" thickBot="1" x14ac:dyDescent="0.35">
      <c r="B388" s="57" t="s">
        <v>1392</v>
      </c>
      <c r="C388" s="57" t="s">
        <v>1525</v>
      </c>
      <c r="D388" s="57" t="s">
        <v>296</v>
      </c>
      <c r="E388" s="56">
        <v>35879.14</v>
      </c>
      <c r="F388" s="14" t="str">
        <f>IFERROR(IF(MID($C388,5,4)="-320","Exclude",IF(AND($B388="Intangible",SEARCH("Lbr",$D388)&gt;0),"Intangible Labor",INDEX(Reference!$M:$N,MATCH($D388,Reference!$M:$M,0),2))),INDEX(Reference!$M:$N,MATCH($D388,Reference!$M:$M,0),2))</f>
        <v>Inventory</v>
      </c>
      <c r="G388" s="14" t="str">
        <f>IFERROR(INDEX(Reference!$B:$C,MATCH(LEFT($C388,4),Reference!$B:$B,0),2),"")</f>
        <v/>
      </c>
    </row>
    <row r="389" spans="2:7" ht="15" thickBot="1" x14ac:dyDescent="0.35">
      <c r="B389" s="57" t="s">
        <v>1392</v>
      </c>
      <c r="C389" s="57" t="s">
        <v>1525</v>
      </c>
      <c r="D389" s="57" t="s">
        <v>300</v>
      </c>
      <c r="E389" s="56">
        <v>11.8</v>
      </c>
      <c r="F389" s="14" t="str">
        <f>IFERROR(IF(MID($C389,5,4)="-320","Exclude",IF(AND($B389="Intangible",SEARCH("Lbr",$D389)&gt;0),"Intangible Labor",INDEX(Reference!$M:$N,MATCH($D389,Reference!$M:$M,0),2))),INDEX(Reference!$M:$N,MATCH($D389,Reference!$M:$M,0),2))</f>
        <v>Inventory</v>
      </c>
      <c r="G389" s="14" t="str">
        <f>IFERROR(INDEX(Reference!$B:$C,MATCH(LEFT($C389,4),Reference!$B:$B,0),2),"")</f>
        <v/>
      </c>
    </row>
    <row r="390" spans="2:7" ht="15" thickBot="1" x14ac:dyDescent="0.35">
      <c r="B390" s="57" t="s">
        <v>1392</v>
      </c>
      <c r="C390" s="57" t="s">
        <v>1525</v>
      </c>
      <c r="D390" s="57" t="s">
        <v>303</v>
      </c>
      <c r="E390" s="56">
        <v>34.54</v>
      </c>
      <c r="F390" s="14" t="str">
        <f>IFERROR(IF(MID($C390,5,4)="-320","Exclude",IF(AND($B390="Intangible",SEARCH("Lbr",$D390)&gt;0),"Intangible Labor",INDEX(Reference!$M:$N,MATCH($D390,Reference!$M:$M,0),2))),INDEX(Reference!$M:$N,MATCH($D390,Reference!$M:$M,0),2))</f>
        <v>Inventory</v>
      </c>
      <c r="G390" s="14" t="str">
        <f>IFERROR(INDEX(Reference!$B:$C,MATCH(LEFT($C390,4),Reference!$B:$B,0),2),"")</f>
        <v/>
      </c>
    </row>
    <row r="391" spans="2:7" ht="15" thickBot="1" x14ac:dyDescent="0.35">
      <c r="B391" s="57" t="s">
        <v>1392</v>
      </c>
      <c r="C391" s="57" t="s">
        <v>1525</v>
      </c>
      <c r="D391" s="57" t="s">
        <v>208</v>
      </c>
      <c r="E391" s="56">
        <v>871327.46</v>
      </c>
      <c r="F391" s="14" t="str">
        <f>IFERROR(IF(MID($C391,5,4)="-320","Exclude",IF(AND($B391="Intangible",SEARCH("Lbr",$D391)&gt;0),"Intangible Labor",INDEX(Reference!$M:$N,MATCH($D391,Reference!$M:$M,0),2))),INDEX(Reference!$M:$N,MATCH($D391,Reference!$M:$M,0),2))</f>
        <v>Inventory</v>
      </c>
      <c r="G391" s="14" t="str">
        <f>IFERROR(INDEX(Reference!$B:$C,MATCH(LEFT($C391,4),Reference!$B:$B,0),2),"")</f>
        <v/>
      </c>
    </row>
    <row r="392" spans="2:7" ht="15" thickBot="1" x14ac:dyDescent="0.35">
      <c r="B392" s="57" t="s">
        <v>1392</v>
      </c>
      <c r="C392" s="57" t="s">
        <v>1525</v>
      </c>
      <c r="D392" s="57" t="s">
        <v>182</v>
      </c>
      <c r="E392" s="56">
        <v>476946.42</v>
      </c>
      <c r="F392" s="14" t="str">
        <f>IFERROR(IF(MID($C392,5,4)="-320","Exclude",IF(AND($B392="Intangible",SEARCH("Lbr",$D392)&gt;0),"Intangible Labor",INDEX(Reference!$M:$N,MATCH($D392,Reference!$M:$M,0),2))),INDEX(Reference!$M:$N,MATCH($D392,Reference!$M:$M,0),2))</f>
        <v>Nonlabor</v>
      </c>
      <c r="G392" s="14" t="str">
        <f>IFERROR(INDEX(Reference!$B:$C,MATCH(LEFT($C392,4),Reference!$B:$B,0),2),"")</f>
        <v/>
      </c>
    </row>
    <row r="393" spans="2:7" ht="15" thickBot="1" x14ac:dyDescent="0.35">
      <c r="B393" s="57" t="s">
        <v>1392</v>
      </c>
      <c r="C393" s="57" t="s">
        <v>1525</v>
      </c>
      <c r="D393" s="57" t="s">
        <v>233</v>
      </c>
      <c r="E393" s="56">
        <v>17091</v>
      </c>
      <c r="F393" s="14" t="str">
        <f>IFERROR(IF(MID($C393,5,4)="-320","Exclude",IF(AND($B393="Intangible",SEARCH("Lbr",$D393)&gt;0),"Intangible Labor",INDEX(Reference!$M:$N,MATCH($D393,Reference!$M:$M,0),2))),INDEX(Reference!$M:$N,MATCH($D393,Reference!$M:$M,0),2))</f>
        <v>Nonlabor</v>
      </c>
      <c r="G393" s="14" t="str">
        <f>IFERROR(INDEX(Reference!$B:$C,MATCH(LEFT($C393,4),Reference!$B:$B,0),2),"")</f>
        <v/>
      </c>
    </row>
    <row r="394" spans="2:7" ht="15" thickBot="1" x14ac:dyDescent="0.35">
      <c r="B394" s="57" t="s">
        <v>1392</v>
      </c>
      <c r="C394" s="57" t="s">
        <v>1525</v>
      </c>
      <c r="D394" s="57" t="s">
        <v>211</v>
      </c>
      <c r="E394" s="56">
        <v>-145117.37</v>
      </c>
      <c r="F394" s="14" t="str">
        <f>IFERROR(IF(MID($C394,5,4)="-320","Exclude",IF(AND($B394="Intangible",SEARCH("Lbr",$D394)&gt;0),"Intangible Labor",INDEX(Reference!$M:$N,MATCH($D394,Reference!$M:$M,0),2))),INDEX(Reference!$M:$N,MATCH($D394,Reference!$M:$M,0),2))</f>
        <v>Inventory</v>
      </c>
      <c r="G394" s="14" t="str">
        <f>IFERROR(INDEX(Reference!$B:$C,MATCH(LEFT($C394,4),Reference!$B:$B,0),2),"")</f>
        <v/>
      </c>
    </row>
    <row r="395" spans="2:7" ht="15" thickBot="1" x14ac:dyDescent="0.35">
      <c r="B395" s="57" t="s">
        <v>1392</v>
      </c>
      <c r="C395" s="57" t="s">
        <v>1525</v>
      </c>
      <c r="D395" s="57" t="s">
        <v>234</v>
      </c>
      <c r="E395" s="56">
        <v>51.67</v>
      </c>
      <c r="F395" s="14" t="str">
        <f>IFERROR(IF(MID($C395,5,4)="-320","Exclude",IF(AND($B395="Intangible",SEARCH("Lbr",$D395)&gt;0),"Intangible Labor",INDEX(Reference!$M:$N,MATCH($D395,Reference!$M:$M,0),2))),INDEX(Reference!$M:$N,MATCH($D395,Reference!$M:$M,0),2))</f>
        <v>Nonlabor</v>
      </c>
      <c r="G395" s="14" t="str">
        <f>IFERROR(INDEX(Reference!$B:$C,MATCH(LEFT($C395,4),Reference!$B:$B,0),2),"")</f>
        <v/>
      </c>
    </row>
    <row r="396" spans="2:7" ht="15" thickBot="1" x14ac:dyDescent="0.35">
      <c r="B396" s="57" t="s">
        <v>1392</v>
      </c>
      <c r="C396" s="57" t="s">
        <v>1525</v>
      </c>
      <c r="D396" s="57" t="s">
        <v>191</v>
      </c>
      <c r="E396" s="56">
        <v>5301.12</v>
      </c>
      <c r="F396" s="14" t="str">
        <f>IFERROR(IF(MID($C396,5,4)="-320","Exclude",IF(AND($B396="Intangible",SEARCH("Lbr",$D396)&gt;0),"Intangible Labor",INDEX(Reference!$M:$N,MATCH($D396,Reference!$M:$M,0),2))),INDEX(Reference!$M:$N,MATCH($D396,Reference!$M:$M,0),2))</f>
        <v>Union Labor</v>
      </c>
      <c r="G396" s="14" t="str">
        <f>IFERROR(INDEX(Reference!$B:$C,MATCH(LEFT($C396,4),Reference!$B:$B,0),2),"")</f>
        <v/>
      </c>
    </row>
    <row r="397" spans="2:7" ht="15" thickBot="1" x14ac:dyDescent="0.35">
      <c r="B397" s="57" t="s">
        <v>1392</v>
      </c>
      <c r="C397" s="57" t="s">
        <v>1526</v>
      </c>
      <c r="D397" s="57" t="s">
        <v>199</v>
      </c>
      <c r="E397" s="56">
        <v>30000</v>
      </c>
      <c r="F397" s="14" t="str">
        <f>IFERROR(IF(MID($C397,5,4)="-320","Exclude",IF(AND($B397="Intangible",SEARCH("Lbr",$D397)&gt;0),"Intangible Labor",INDEX(Reference!$M:$N,MATCH($D397,Reference!$M:$M,0),2))),INDEX(Reference!$M:$N,MATCH($D397,Reference!$M:$M,0),2))</f>
        <v>Nonlabor</v>
      </c>
      <c r="G397" s="14" t="str">
        <f>IFERROR(INDEX(Reference!$B:$C,MATCH(LEFT($C397,4),Reference!$B:$B,0),2),"")</f>
        <v/>
      </c>
    </row>
    <row r="398" spans="2:7" ht="15" thickBot="1" x14ac:dyDescent="0.35">
      <c r="B398" s="57" t="s">
        <v>1392</v>
      </c>
      <c r="C398" s="57" t="s">
        <v>1526</v>
      </c>
      <c r="D398" s="57" t="s">
        <v>190</v>
      </c>
      <c r="E398" s="56">
        <v>116111.76</v>
      </c>
      <c r="F398" s="14" t="str">
        <f>IFERROR(IF(MID($C398,5,4)="-320","Exclude",IF(AND($B398="Intangible",SEARCH("Lbr",$D398)&gt;0),"Intangible Labor",INDEX(Reference!$M:$N,MATCH($D398,Reference!$M:$M,0),2))),INDEX(Reference!$M:$N,MATCH($D398,Reference!$M:$M,0),2))</f>
        <v>Nonlabor</v>
      </c>
      <c r="G398" s="14" t="str">
        <f>IFERROR(INDEX(Reference!$B:$C,MATCH(LEFT($C398,4),Reference!$B:$B,0),2),"")</f>
        <v/>
      </c>
    </row>
    <row r="399" spans="2:7" ht="15" thickBot="1" x14ac:dyDescent="0.35">
      <c r="B399" s="57" t="s">
        <v>1392</v>
      </c>
      <c r="C399" s="57" t="s">
        <v>1526</v>
      </c>
      <c r="D399" s="57" t="s">
        <v>185</v>
      </c>
      <c r="E399" s="56">
        <v>53.3</v>
      </c>
      <c r="F399" s="14" t="str">
        <f>IFERROR(IF(MID($C399,5,4)="-320","Exclude",IF(AND($B399="Intangible",SEARCH("Lbr",$D399)&gt;0),"Intangible Labor",INDEX(Reference!$M:$N,MATCH($D399,Reference!$M:$M,0),2))),INDEX(Reference!$M:$N,MATCH($D399,Reference!$M:$M,0),2))</f>
        <v>NonUnion Labor</v>
      </c>
      <c r="G399" s="14" t="str">
        <f>IFERROR(INDEX(Reference!$B:$C,MATCH(LEFT($C399,4),Reference!$B:$B,0),2),"")</f>
        <v/>
      </c>
    </row>
    <row r="400" spans="2:7" ht="15" thickBot="1" x14ac:dyDescent="0.35">
      <c r="B400" s="57" t="s">
        <v>1392</v>
      </c>
      <c r="C400" s="57" t="s">
        <v>1526</v>
      </c>
      <c r="D400" s="57" t="s">
        <v>186</v>
      </c>
      <c r="E400" s="56">
        <v>18851.2</v>
      </c>
      <c r="F400" s="14" t="str">
        <f>IFERROR(IF(MID($C400,5,4)="-320","Exclude",IF(AND($B400="Intangible",SEARCH("Lbr",$D400)&gt;0),"Intangible Labor",INDEX(Reference!$M:$N,MATCH($D400,Reference!$M:$M,0),2))),INDEX(Reference!$M:$N,MATCH($D400,Reference!$M:$M,0),2))</f>
        <v>Union Labor</v>
      </c>
      <c r="G400" s="14" t="str">
        <f>IFERROR(INDEX(Reference!$B:$C,MATCH(LEFT($C400,4),Reference!$B:$B,0),2),"")</f>
        <v/>
      </c>
    </row>
    <row r="401" spans="2:7" ht="15" thickBot="1" x14ac:dyDescent="0.35">
      <c r="B401" s="57" t="s">
        <v>1392</v>
      </c>
      <c r="C401" s="57" t="s">
        <v>1526</v>
      </c>
      <c r="D401" s="57" t="s">
        <v>197</v>
      </c>
      <c r="E401" s="56">
        <v>620</v>
      </c>
      <c r="F401" s="14" t="str">
        <f>IFERROR(IF(MID($C401,5,4)="-320","Exclude",IF(AND($B401="Intangible",SEARCH("Lbr",$D401)&gt;0),"Intangible Labor",INDEX(Reference!$M:$N,MATCH($D401,Reference!$M:$M,0),2))),INDEX(Reference!$M:$N,MATCH($D401,Reference!$M:$M,0),2))</f>
        <v>Union Labor</v>
      </c>
      <c r="G401" s="14" t="str">
        <f>IFERROR(INDEX(Reference!$B:$C,MATCH(LEFT($C401,4),Reference!$B:$B,0),2),"")</f>
        <v/>
      </c>
    </row>
    <row r="402" spans="2:7" ht="15" thickBot="1" x14ac:dyDescent="0.35">
      <c r="B402" s="57" t="s">
        <v>1392</v>
      </c>
      <c r="C402" s="57" t="s">
        <v>1526</v>
      </c>
      <c r="D402" s="57" t="s">
        <v>341</v>
      </c>
      <c r="E402" s="56">
        <v>-6779.72</v>
      </c>
      <c r="F402" s="14" t="str">
        <f>IFERROR(IF(MID($C402,5,4)="-320","Exclude",IF(AND($B402="Intangible",SEARCH("Lbr",$D402)&gt;0),"Intangible Labor",INDEX(Reference!$M:$N,MATCH($D402,Reference!$M:$M,0),2))),INDEX(Reference!$M:$N,MATCH($D402,Reference!$M:$M,0),2))</f>
        <v>NonUnion Labor</v>
      </c>
      <c r="G402" s="14" t="str">
        <f>IFERROR(INDEX(Reference!$B:$C,MATCH(LEFT($C402,4),Reference!$B:$B,0),2),"")</f>
        <v/>
      </c>
    </row>
    <row r="403" spans="2:7" ht="15" thickBot="1" x14ac:dyDescent="0.35">
      <c r="B403" s="57" t="s">
        <v>1392</v>
      </c>
      <c r="C403" s="57" t="s">
        <v>1526</v>
      </c>
      <c r="D403" s="57" t="s">
        <v>296</v>
      </c>
      <c r="E403" s="56">
        <v>-97.72</v>
      </c>
      <c r="F403" s="14" t="str">
        <f>IFERROR(IF(MID($C403,5,4)="-320","Exclude",IF(AND($B403="Intangible",SEARCH("Lbr",$D403)&gt;0),"Intangible Labor",INDEX(Reference!$M:$N,MATCH($D403,Reference!$M:$M,0),2))),INDEX(Reference!$M:$N,MATCH($D403,Reference!$M:$M,0),2))</f>
        <v>Inventory</v>
      </c>
      <c r="G403" s="14" t="str">
        <f>IFERROR(INDEX(Reference!$B:$C,MATCH(LEFT($C403,4),Reference!$B:$B,0),2),"")</f>
        <v/>
      </c>
    </row>
    <row r="404" spans="2:7" ht="15" thickBot="1" x14ac:dyDescent="0.35">
      <c r="B404" s="57" t="s">
        <v>1392</v>
      </c>
      <c r="C404" s="57" t="s">
        <v>1526</v>
      </c>
      <c r="D404" s="57" t="s">
        <v>211</v>
      </c>
      <c r="E404" s="56">
        <v>-1954.33</v>
      </c>
      <c r="F404" s="14" t="str">
        <f>IFERROR(IF(MID($C404,5,4)="-320","Exclude",IF(AND($B404="Intangible",SEARCH("Lbr",$D404)&gt;0),"Intangible Labor",INDEX(Reference!$M:$N,MATCH($D404,Reference!$M:$M,0),2))),INDEX(Reference!$M:$N,MATCH($D404,Reference!$M:$M,0),2))</f>
        <v>Inventory</v>
      </c>
      <c r="G404" s="14" t="str">
        <f>IFERROR(INDEX(Reference!$B:$C,MATCH(LEFT($C404,4),Reference!$B:$B,0),2),"")</f>
        <v/>
      </c>
    </row>
    <row r="405" spans="2:7" ht="15" thickBot="1" x14ac:dyDescent="0.35">
      <c r="B405" s="57" t="s">
        <v>1392</v>
      </c>
      <c r="C405" s="57" t="s">
        <v>1526</v>
      </c>
      <c r="D405" s="57" t="s">
        <v>191</v>
      </c>
      <c r="E405" s="56">
        <v>38851.71</v>
      </c>
      <c r="F405" s="14" t="str">
        <f>IFERROR(IF(MID($C405,5,4)="-320","Exclude",IF(AND($B405="Intangible",SEARCH("Lbr",$D405)&gt;0),"Intangible Labor",INDEX(Reference!$M:$N,MATCH($D405,Reference!$M:$M,0),2))),INDEX(Reference!$M:$N,MATCH($D405,Reference!$M:$M,0),2))</f>
        <v>Union Labor</v>
      </c>
      <c r="G405" s="14" t="str">
        <f>IFERROR(INDEX(Reference!$B:$C,MATCH(LEFT($C405,4),Reference!$B:$B,0),2),"")</f>
        <v/>
      </c>
    </row>
    <row r="406" spans="2:7" ht="15" thickBot="1" x14ac:dyDescent="0.35">
      <c r="B406" s="57" t="s">
        <v>1392</v>
      </c>
      <c r="C406" s="57" t="s">
        <v>1527</v>
      </c>
      <c r="D406" s="57" t="s">
        <v>284</v>
      </c>
      <c r="E406" s="56">
        <v>-12000</v>
      </c>
      <c r="F406" s="14" t="str">
        <f>IFERROR(IF(MID($C406,5,4)="-320","Exclude",IF(AND($B406="Intangible",SEARCH("Lbr",$D406)&gt;0),"Intangible Labor",INDEX(Reference!$M:$N,MATCH($D406,Reference!$M:$M,0),2))),INDEX(Reference!$M:$N,MATCH($D406,Reference!$M:$M,0),2))</f>
        <v>Project Proceeds</v>
      </c>
      <c r="G406" s="14" t="str">
        <f>IFERROR(INDEX(Reference!$B:$C,MATCH(LEFT($C406,4),Reference!$B:$B,0),2),"")</f>
        <v/>
      </c>
    </row>
    <row r="407" spans="2:7" ht="15" thickBot="1" x14ac:dyDescent="0.35">
      <c r="B407" s="57" t="s">
        <v>1392</v>
      </c>
      <c r="C407" s="57" t="s">
        <v>1528</v>
      </c>
      <c r="D407" s="57" t="s">
        <v>185</v>
      </c>
      <c r="E407" s="56">
        <v>6500</v>
      </c>
      <c r="F407" s="14" t="str">
        <f>IFERROR(IF(MID($C407,5,4)="-320","Exclude",IF(AND($B407="Intangible",SEARCH("Lbr",$D407)&gt;0),"Intangible Labor",INDEX(Reference!$M:$N,MATCH($D407,Reference!$M:$M,0),2))),INDEX(Reference!$M:$N,MATCH($D407,Reference!$M:$M,0),2))</f>
        <v>NonUnion Labor</v>
      </c>
      <c r="G407" s="14" t="str">
        <f>IFERROR(INDEX(Reference!$B:$C,MATCH(LEFT($C407,4),Reference!$B:$B,0),2),"")</f>
        <v/>
      </c>
    </row>
    <row r="408" spans="2:7" ht="15" thickBot="1" x14ac:dyDescent="0.35">
      <c r="B408" s="57" t="s">
        <v>1392</v>
      </c>
      <c r="C408" s="57" t="s">
        <v>1529</v>
      </c>
      <c r="D408" s="57" t="s">
        <v>203</v>
      </c>
      <c r="E408" s="56">
        <v>208873</v>
      </c>
      <c r="F408" s="14" t="str">
        <f>IFERROR(IF(MID($C408,5,4)="-320","Exclude",IF(AND($B408="Intangible",SEARCH("Lbr",$D408)&gt;0),"Intangible Labor",INDEX(Reference!$M:$N,MATCH($D408,Reference!$M:$M,0),2))),INDEX(Reference!$M:$N,MATCH($D408,Reference!$M:$M,0),2))</f>
        <v>Nonlabor</v>
      </c>
      <c r="G408" s="14" t="str">
        <f>IFERROR(INDEX(Reference!$B:$C,MATCH(LEFT($C408,4),Reference!$B:$B,0),2),"")</f>
        <v/>
      </c>
    </row>
    <row r="409" spans="2:7" ht="15" thickBot="1" x14ac:dyDescent="0.35">
      <c r="B409" s="57" t="s">
        <v>1392</v>
      </c>
      <c r="C409" s="57" t="s">
        <v>1529</v>
      </c>
      <c r="D409" s="57" t="s">
        <v>185</v>
      </c>
      <c r="E409" s="56">
        <v>41439.339999999997</v>
      </c>
      <c r="F409" s="14" t="str">
        <f>IFERROR(IF(MID($C409,5,4)="-320","Exclude",IF(AND($B409="Intangible",SEARCH("Lbr",$D409)&gt;0),"Intangible Labor",INDEX(Reference!$M:$N,MATCH($D409,Reference!$M:$M,0),2))),INDEX(Reference!$M:$N,MATCH($D409,Reference!$M:$M,0),2))</f>
        <v>NonUnion Labor</v>
      </c>
      <c r="G409" s="14" t="str">
        <f>IFERROR(INDEX(Reference!$B:$C,MATCH(LEFT($C409,4),Reference!$B:$B,0),2),"")</f>
        <v/>
      </c>
    </row>
    <row r="410" spans="2:7" ht="15" thickBot="1" x14ac:dyDescent="0.35">
      <c r="B410" s="57" t="s">
        <v>1392</v>
      </c>
      <c r="C410" s="57" t="s">
        <v>1529</v>
      </c>
      <c r="D410" s="57" t="s">
        <v>202</v>
      </c>
      <c r="E410" s="56">
        <v>166.18</v>
      </c>
      <c r="F410" s="14" t="str">
        <f>IFERROR(IF(MID($C410,5,4)="-320","Exclude",IF(AND($B410="Intangible",SEARCH("Lbr",$D410)&gt;0),"Intangible Labor",INDEX(Reference!$M:$N,MATCH($D410,Reference!$M:$M,0),2))),INDEX(Reference!$M:$N,MATCH($D410,Reference!$M:$M,0),2))</f>
        <v>Nonlabor</v>
      </c>
      <c r="G410" s="14" t="str">
        <f>IFERROR(INDEX(Reference!$B:$C,MATCH(LEFT($C410,4),Reference!$B:$B,0),2),"")</f>
        <v/>
      </c>
    </row>
    <row r="411" spans="2:7" ht="15" thickBot="1" x14ac:dyDescent="0.35">
      <c r="B411" s="57" t="s">
        <v>1392</v>
      </c>
      <c r="C411" s="57" t="s">
        <v>1529</v>
      </c>
      <c r="D411" s="57" t="s">
        <v>188</v>
      </c>
      <c r="E411" s="56">
        <v>162.83000000000001</v>
      </c>
      <c r="F411" s="14" t="str">
        <f>IFERROR(IF(MID($C411,5,4)="-320","Exclude",IF(AND($B411="Intangible",SEARCH("Lbr",$D411)&gt;0),"Intangible Labor",INDEX(Reference!$M:$N,MATCH($D411,Reference!$M:$M,0),2))),INDEX(Reference!$M:$N,MATCH($D411,Reference!$M:$M,0),2))</f>
        <v>NonUnion Labor</v>
      </c>
      <c r="G411" s="14" t="str">
        <f>IFERROR(INDEX(Reference!$B:$C,MATCH(LEFT($C411,4),Reference!$B:$B,0),2),"")</f>
        <v/>
      </c>
    </row>
    <row r="412" spans="2:7" ht="15" thickBot="1" x14ac:dyDescent="0.35">
      <c r="B412" s="57" t="s">
        <v>1392</v>
      </c>
      <c r="C412" s="57" t="s">
        <v>1530</v>
      </c>
      <c r="D412" s="57" t="s">
        <v>190</v>
      </c>
      <c r="E412" s="56">
        <v>60926.520000000004</v>
      </c>
      <c r="F412" s="14" t="str">
        <f>IFERROR(IF(MID($C412,5,4)="-320","Exclude",IF(AND($B412="Intangible",SEARCH("Lbr",$D412)&gt;0),"Intangible Labor",INDEX(Reference!$M:$N,MATCH($D412,Reference!$M:$M,0),2))),INDEX(Reference!$M:$N,MATCH($D412,Reference!$M:$M,0),2))</f>
        <v>Nonlabor</v>
      </c>
      <c r="G412" s="14" t="str">
        <f>IFERROR(INDEX(Reference!$B:$C,MATCH(LEFT($C412,4),Reference!$B:$B,0),2),"")</f>
        <v/>
      </c>
    </row>
    <row r="413" spans="2:7" ht="15" thickBot="1" x14ac:dyDescent="0.35">
      <c r="B413" s="57" t="s">
        <v>1392</v>
      </c>
      <c r="C413" s="57" t="s">
        <v>1530</v>
      </c>
      <c r="D413" s="57" t="s">
        <v>203</v>
      </c>
      <c r="E413" s="56">
        <v>4400</v>
      </c>
      <c r="F413" s="14" t="str">
        <f>IFERROR(IF(MID($C413,5,4)="-320","Exclude",IF(AND($B413="Intangible",SEARCH("Lbr",$D413)&gt;0),"Intangible Labor",INDEX(Reference!$M:$N,MATCH($D413,Reference!$M:$M,0),2))),INDEX(Reference!$M:$N,MATCH($D413,Reference!$M:$M,0),2))</f>
        <v>Nonlabor</v>
      </c>
      <c r="G413" s="14" t="str">
        <f>IFERROR(INDEX(Reference!$B:$C,MATCH(LEFT($C413,4),Reference!$B:$B,0),2),"")</f>
        <v/>
      </c>
    </row>
    <row r="414" spans="2:7" ht="15" thickBot="1" x14ac:dyDescent="0.35">
      <c r="B414" s="57" t="s">
        <v>1392</v>
      </c>
      <c r="C414" s="57" t="s">
        <v>1530</v>
      </c>
      <c r="D414" s="57" t="s">
        <v>185</v>
      </c>
      <c r="E414" s="56">
        <v>3161.83</v>
      </c>
      <c r="F414" s="14" t="str">
        <f>IFERROR(IF(MID($C414,5,4)="-320","Exclude",IF(AND($B414="Intangible",SEARCH("Lbr",$D414)&gt;0),"Intangible Labor",INDEX(Reference!$M:$N,MATCH($D414,Reference!$M:$M,0),2))),INDEX(Reference!$M:$N,MATCH($D414,Reference!$M:$M,0),2))</f>
        <v>NonUnion Labor</v>
      </c>
      <c r="G414" s="14" t="str">
        <f>IFERROR(INDEX(Reference!$B:$C,MATCH(LEFT($C414,4),Reference!$B:$B,0),2),"")</f>
        <v/>
      </c>
    </row>
    <row r="415" spans="2:7" ht="15" thickBot="1" x14ac:dyDescent="0.35">
      <c r="B415" s="57" t="s">
        <v>1392</v>
      </c>
      <c r="C415" s="57" t="s">
        <v>1531</v>
      </c>
      <c r="D415" s="57" t="s">
        <v>202</v>
      </c>
      <c r="E415" s="56">
        <v>95.990000000000009</v>
      </c>
      <c r="F415" s="14" t="str">
        <f>IFERROR(IF(MID($C415,5,4)="-320","Exclude",IF(AND($B415="Intangible",SEARCH("Lbr",$D415)&gt;0),"Intangible Labor",INDEX(Reference!$M:$N,MATCH($D415,Reference!$M:$M,0),2))),INDEX(Reference!$M:$N,MATCH($D415,Reference!$M:$M,0),2))</f>
        <v>Nonlabor</v>
      </c>
      <c r="G415" s="14" t="str">
        <f>IFERROR(INDEX(Reference!$B:$C,MATCH(LEFT($C415,4),Reference!$B:$B,0),2),"")</f>
        <v/>
      </c>
    </row>
    <row r="416" spans="2:7" ht="15" thickBot="1" x14ac:dyDescent="0.35">
      <c r="B416" s="57" t="s">
        <v>1392</v>
      </c>
      <c r="C416" s="57" t="s">
        <v>1532</v>
      </c>
      <c r="D416" s="57" t="s">
        <v>185</v>
      </c>
      <c r="E416" s="56">
        <v>11778.96</v>
      </c>
      <c r="F416" s="14" t="str">
        <f>IFERROR(IF(MID($C416,5,4)="-320","Exclude",IF(AND($B416="Intangible",SEARCH("Lbr",$D416)&gt;0),"Intangible Labor",INDEX(Reference!$M:$N,MATCH($D416,Reference!$M:$M,0),2))),INDEX(Reference!$M:$N,MATCH($D416,Reference!$M:$M,0),2))</f>
        <v>NonUnion Labor</v>
      </c>
      <c r="G416" s="14" t="str">
        <f>IFERROR(INDEX(Reference!$B:$C,MATCH(LEFT($C416,4),Reference!$B:$B,0),2),"")</f>
        <v/>
      </c>
    </row>
    <row r="417" spans="2:7" ht="15" thickBot="1" x14ac:dyDescent="0.35">
      <c r="B417" s="57" t="s">
        <v>1392</v>
      </c>
      <c r="C417" s="57" t="s">
        <v>1532</v>
      </c>
      <c r="D417" s="57" t="s">
        <v>202</v>
      </c>
      <c r="E417" s="56">
        <v>162.05000000000001</v>
      </c>
      <c r="F417" s="14" t="str">
        <f>IFERROR(IF(MID($C417,5,4)="-320","Exclude",IF(AND($B417="Intangible",SEARCH("Lbr",$D417)&gt;0),"Intangible Labor",INDEX(Reference!$M:$N,MATCH($D417,Reference!$M:$M,0),2))),INDEX(Reference!$M:$N,MATCH($D417,Reference!$M:$M,0),2))</f>
        <v>Nonlabor</v>
      </c>
      <c r="G417" s="14" t="str">
        <f>IFERROR(INDEX(Reference!$B:$C,MATCH(LEFT($C417,4),Reference!$B:$B,0),2),"")</f>
        <v/>
      </c>
    </row>
    <row r="418" spans="2:7" ht="15" thickBot="1" x14ac:dyDescent="0.35">
      <c r="B418" s="57" t="s">
        <v>1392</v>
      </c>
      <c r="C418" s="57" t="s">
        <v>1532</v>
      </c>
      <c r="D418" s="57" t="s">
        <v>206</v>
      </c>
      <c r="E418" s="56">
        <v>454.58000000000004</v>
      </c>
      <c r="F418" s="14" t="str">
        <f>IFERROR(IF(MID($C418,5,4)="-320","Exclude",IF(AND($B418="Intangible",SEARCH("Lbr",$D418)&gt;0),"Intangible Labor",INDEX(Reference!$M:$N,MATCH($D418,Reference!$M:$M,0),2))),INDEX(Reference!$M:$N,MATCH($D418,Reference!$M:$M,0),2))</f>
        <v>Nonlabor</v>
      </c>
      <c r="G418" s="14" t="str">
        <f>IFERROR(INDEX(Reference!$B:$C,MATCH(LEFT($C418,4),Reference!$B:$B,0),2),"")</f>
        <v/>
      </c>
    </row>
    <row r="419" spans="2:7" ht="15" thickBot="1" x14ac:dyDescent="0.35">
      <c r="B419" s="57" t="s">
        <v>1392</v>
      </c>
      <c r="C419" s="57" t="s">
        <v>1533</v>
      </c>
      <c r="D419" s="57" t="s">
        <v>203</v>
      </c>
      <c r="E419" s="56">
        <v>18093.75</v>
      </c>
      <c r="F419" s="14" t="str">
        <f>IFERROR(IF(MID($C419,5,4)="-320","Exclude",IF(AND($B419="Intangible",SEARCH("Lbr",$D419)&gt;0),"Intangible Labor",INDEX(Reference!$M:$N,MATCH($D419,Reference!$M:$M,0),2))),INDEX(Reference!$M:$N,MATCH($D419,Reference!$M:$M,0),2))</f>
        <v>Nonlabor</v>
      </c>
      <c r="G419" s="14" t="str">
        <f>IFERROR(INDEX(Reference!$B:$C,MATCH(LEFT($C419,4),Reference!$B:$B,0),2),"")</f>
        <v/>
      </c>
    </row>
    <row r="420" spans="2:7" ht="15" thickBot="1" x14ac:dyDescent="0.35">
      <c r="B420" s="57" t="s">
        <v>1392</v>
      </c>
      <c r="C420" s="57" t="s">
        <v>1533</v>
      </c>
      <c r="D420" s="57" t="s">
        <v>185</v>
      </c>
      <c r="E420" s="56">
        <v>32.56</v>
      </c>
      <c r="F420" s="14" t="str">
        <f>IFERROR(IF(MID($C420,5,4)="-320","Exclude",IF(AND($B420="Intangible",SEARCH("Lbr",$D420)&gt;0),"Intangible Labor",INDEX(Reference!$M:$N,MATCH($D420,Reference!$M:$M,0),2))),INDEX(Reference!$M:$N,MATCH($D420,Reference!$M:$M,0),2))</f>
        <v>NonUnion Labor</v>
      </c>
      <c r="G420" s="14" t="str">
        <f>IFERROR(INDEX(Reference!$B:$C,MATCH(LEFT($C420,4),Reference!$B:$B,0),2),"")</f>
        <v/>
      </c>
    </row>
    <row r="421" spans="2:7" ht="15" thickBot="1" x14ac:dyDescent="0.35">
      <c r="B421" s="57" t="s">
        <v>1392</v>
      </c>
      <c r="C421" s="57" t="s">
        <v>1534</v>
      </c>
      <c r="D421" s="57" t="s">
        <v>190</v>
      </c>
      <c r="E421" s="56">
        <v>2100</v>
      </c>
      <c r="F421" s="14" t="str">
        <f>IFERROR(IF(MID($C421,5,4)="-320","Exclude",IF(AND($B421="Intangible",SEARCH("Lbr",$D421)&gt;0),"Intangible Labor",INDEX(Reference!$M:$N,MATCH($D421,Reference!$M:$M,0),2))),INDEX(Reference!$M:$N,MATCH($D421,Reference!$M:$M,0),2))</f>
        <v>Nonlabor</v>
      </c>
      <c r="G421" s="14" t="str">
        <f>IFERROR(INDEX(Reference!$B:$C,MATCH(LEFT($C421,4),Reference!$B:$B,0),2),"")</f>
        <v/>
      </c>
    </row>
    <row r="422" spans="2:7" ht="15" thickBot="1" x14ac:dyDescent="0.35">
      <c r="B422" s="57" t="s">
        <v>1392</v>
      </c>
      <c r="C422" s="57" t="s">
        <v>1535</v>
      </c>
      <c r="D422" s="57" t="s">
        <v>190</v>
      </c>
      <c r="E422" s="56">
        <v>4679873.2699999996</v>
      </c>
      <c r="F422" s="14" t="str">
        <f>IFERROR(IF(MID($C422,5,4)="-320","Exclude",IF(AND($B422="Intangible",SEARCH("Lbr",$D422)&gt;0),"Intangible Labor",INDEX(Reference!$M:$N,MATCH($D422,Reference!$M:$M,0),2))),INDEX(Reference!$M:$N,MATCH($D422,Reference!$M:$M,0),2))</f>
        <v>Nonlabor</v>
      </c>
      <c r="G422" s="14" t="str">
        <f>IFERROR(INDEX(Reference!$B:$C,MATCH(LEFT($C422,4),Reference!$B:$B,0),2),"")</f>
        <v/>
      </c>
    </row>
    <row r="423" spans="2:7" ht="15" thickBot="1" x14ac:dyDescent="0.35">
      <c r="B423" s="57" t="s">
        <v>1392</v>
      </c>
      <c r="C423" s="57" t="s">
        <v>1536</v>
      </c>
      <c r="D423" s="57" t="s">
        <v>190</v>
      </c>
      <c r="E423" s="56">
        <v>60699.839999999997</v>
      </c>
      <c r="F423" s="14" t="str">
        <f>IFERROR(IF(MID($C423,5,4)="-320","Exclude",IF(AND($B423="Intangible",SEARCH("Lbr",$D423)&gt;0),"Intangible Labor",INDEX(Reference!$M:$N,MATCH($D423,Reference!$M:$M,0),2))),INDEX(Reference!$M:$N,MATCH($D423,Reference!$M:$M,0),2))</f>
        <v>Nonlabor</v>
      </c>
      <c r="G423" s="14" t="str">
        <f>IFERROR(INDEX(Reference!$B:$C,MATCH(LEFT($C423,4),Reference!$B:$B,0),2),"")</f>
        <v/>
      </c>
    </row>
    <row r="424" spans="2:7" ht="15" thickBot="1" x14ac:dyDescent="0.35">
      <c r="B424" s="57" t="s">
        <v>1392</v>
      </c>
      <c r="C424" s="57" t="s">
        <v>1537</v>
      </c>
      <c r="D424" s="57" t="s">
        <v>185</v>
      </c>
      <c r="E424" s="56">
        <v>180000</v>
      </c>
      <c r="F424" s="14" t="str">
        <f>IFERROR(IF(MID($C424,5,4)="-320","Exclude",IF(AND($B424="Intangible",SEARCH("Lbr",$D424)&gt;0),"Intangible Labor",INDEX(Reference!$M:$N,MATCH($D424,Reference!$M:$M,0),2))),INDEX(Reference!$M:$N,MATCH($D424,Reference!$M:$M,0),2))</f>
        <v>NonUnion Labor</v>
      </c>
      <c r="G424" s="14" t="str">
        <f>IFERROR(INDEX(Reference!$B:$C,MATCH(LEFT($C424,4),Reference!$B:$B,0),2),"")</f>
        <v/>
      </c>
    </row>
    <row r="425" spans="2:7" ht="15" thickBot="1" x14ac:dyDescent="0.35">
      <c r="B425" s="57" t="s">
        <v>1392</v>
      </c>
      <c r="C425" s="57" t="s">
        <v>1537</v>
      </c>
      <c r="D425" s="57" t="s">
        <v>182</v>
      </c>
      <c r="E425" s="56">
        <v>8235</v>
      </c>
      <c r="F425" s="14" t="str">
        <f>IFERROR(IF(MID($C425,5,4)="-320","Exclude",IF(AND($B425="Intangible",SEARCH("Lbr",$D425)&gt;0),"Intangible Labor",INDEX(Reference!$M:$N,MATCH($D425,Reference!$M:$M,0),2))),INDEX(Reference!$M:$N,MATCH($D425,Reference!$M:$M,0),2))</f>
        <v>Nonlabor</v>
      </c>
      <c r="G425" s="14" t="str">
        <f>IFERROR(INDEX(Reference!$B:$C,MATCH(LEFT($C425,4),Reference!$B:$B,0),2),"")</f>
        <v/>
      </c>
    </row>
    <row r="426" spans="2:7" ht="15" thickBot="1" x14ac:dyDescent="0.35">
      <c r="B426" s="57" t="s">
        <v>1402</v>
      </c>
      <c r="C426" s="57" t="s">
        <v>1538</v>
      </c>
      <c r="D426" s="57" t="s">
        <v>185</v>
      </c>
      <c r="E426" s="56">
        <v>43.43</v>
      </c>
      <c r="F426" s="14" t="str">
        <f>IFERROR(IF(MID($C426,5,4)="-320","Exclude",IF(AND($B426="Intangible",SEARCH("Lbr",$D426)&gt;0),"Intangible Labor",INDEX(Reference!$M:$N,MATCH($D426,Reference!$M:$M,0),2))),INDEX(Reference!$M:$N,MATCH($D426,Reference!$M:$M,0),2))</f>
        <v>NonUnion Labor</v>
      </c>
      <c r="G426" s="14" t="str">
        <f>IFERROR(INDEX(Reference!$B:$C,MATCH(LEFT($C426,4),Reference!$B:$B,0),2),"")</f>
        <v/>
      </c>
    </row>
    <row r="427" spans="2:7" ht="15" thickBot="1" x14ac:dyDescent="0.35">
      <c r="B427" s="57" t="s">
        <v>1402</v>
      </c>
      <c r="C427" s="57" t="s">
        <v>1538</v>
      </c>
      <c r="D427" s="57" t="s">
        <v>182</v>
      </c>
      <c r="E427" s="56">
        <v>16250.32</v>
      </c>
      <c r="F427" s="14" t="str">
        <f>IFERROR(IF(MID($C427,5,4)="-320","Exclude",IF(AND($B427="Intangible",SEARCH("Lbr",$D427)&gt;0),"Intangible Labor",INDEX(Reference!$M:$N,MATCH($D427,Reference!$M:$M,0),2))),INDEX(Reference!$M:$N,MATCH($D427,Reference!$M:$M,0),2))</f>
        <v>Nonlabor</v>
      </c>
      <c r="G427" s="14" t="str">
        <f>IFERROR(INDEX(Reference!$B:$C,MATCH(LEFT($C427,4),Reference!$B:$B,0),2),"")</f>
        <v/>
      </c>
    </row>
    <row r="428" spans="2:7" ht="15" thickBot="1" x14ac:dyDescent="0.35">
      <c r="B428" s="57" t="s">
        <v>1402</v>
      </c>
      <c r="C428" s="57" t="s">
        <v>1539</v>
      </c>
      <c r="D428" s="57" t="s">
        <v>190</v>
      </c>
      <c r="E428" s="56">
        <v>10021.52</v>
      </c>
      <c r="F428" s="14" t="str">
        <f>IFERROR(IF(MID($C428,5,4)="-320","Exclude",IF(AND($B428="Intangible",SEARCH("Lbr",$D428)&gt;0),"Intangible Labor",INDEX(Reference!$M:$N,MATCH($D428,Reference!$M:$M,0),2))),INDEX(Reference!$M:$N,MATCH($D428,Reference!$M:$M,0),2))</f>
        <v>Nonlabor</v>
      </c>
      <c r="G428" s="14" t="str">
        <f>IFERROR(INDEX(Reference!$B:$C,MATCH(LEFT($C428,4),Reference!$B:$B,0),2),"")</f>
        <v/>
      </c>
    </row>
    <row r="429" spans="2:7" ht="15" thickBot="1" x14ac:dyDescent="0.35">
      <c r="B429" s="57" t="s">
        <v>1402</v>
      </c>
      <c r="C429" s="57" t="s">
        <v>1540</v>
      </c>
      <c r="D429" s="57" t="s">
        <v>185</v>
      </c>
      <c r="E429" s="56">
        <v>1619.34</v>
      </c>
      <c r="F429" s="14" t="str">
        <f>IFERROR(IF(MID($C429,5,4)="-320","Exclude",IF(AND($B429="Intangible",SEARCH("Lbr",$D429)&gt;0),"Intangible Labor",INDEX(Reference!$M:$N,MATCH($D429,Reference!$M:$M,0),2))),INDEX(Reference!$M:$N,MATCH($D429,Reference!$M:$M,0),2))</f>
        <v>NonUnion Labor</v>
      </c>
      <c r="G429" s="14" t="str">
        <f>IFERROR(INDEX(Reference!$B:$C,MATCH(LEFT($C429,4),Reference!$B:$B,0),2),"")</f>
        <v/>
      </c>
    </row>
    <row r="430" spans="2:7" ht="15" thickBot="1" x14ac:dyDescent="0.35">
      <c r="B430" s="57" t="s">
        <v>1402</v>
      </c>
      <c r="C430" s="57" t="s">
        <v>1541</v>
      </c>
      <c r="D430" s="57" t="s">
        <v>186</v>
      </c>
      <c r="E430" s="56">
        <v>1842.2</v>
      </c>
      <c r="F430" s="14" t="str">
        <f>IFERROR(IF(MID($C430,5,4)="-320","Exclude",IF(AND($B430="Intangible",SEARCH("Lbr",$D430)&gt;0),"Intangible Labor",INDEX(Reference!$M:$N,MATCH($D430,Reference!$M:$M,0),2))),INDEX(Reference!$M:$N,MATCH($D430,Reference!$M:$M,0),2))</f>
        <v>Union Labor</v>
      </c>
      <c r="G430" s="14" t="str">
        <f>IFERROR(INDEX(Reference!$B:$C,MATCH(LEFT($C430,4),Reference!$B:$B,0),2),"")</f>
        <v/>
      </c>
    </row>
    <row r="431" spans="2:7" ht="15" thickBot="1" x14ac:dyDescent="0.35">
      <c r="B431" s="57" t="s">
        <v>1402</v>
      </c>
      <c r="C431" s="57" t="s">
        <v>1541</v>
      </c>
      <c r="D431" s="57" t="s">
        <v>231</v>
      </c>
      <c r="E431" s="56">
        <v>20</v>
      </c>
      <c r="F431" s="14" t="str">
        <f>IFERROR(IF(MID($C431,5,4)="-320","Exclude",IF(AND($B431="Intangible",SEARCH("Lbr",$D431)&gt;0),"Intangible Labor",INDEX(Reference!$M:$N,MATCH($D431,Reference!$M:$M,0),2))),INDEX(Reference!$M:$N,MATCH($D431,Reference!$M:$M,0),2))</f>
        <v>Nonlabor</v>
      </c>
      <c r="G431" s="14" t="str">
        <f>IFERROR(INDEX(Reference!$B:$C,MATCH(LEFT($C431,4),Reference!$B:$B,0),2),"")</f>
        <v/>
      </c>
    </row>
    <row r="432" spans="2:7" ht="15" thickBot="1" x14ac:dyDescent="0.35">
      <c r="B432" s="57" t="s">
        <v>1402</v>
      </c>
      <c r="C432" s="57" t="s">
        <v>1541</v>
      </c>
      <c r="D432" s="57" t="s">
        <v>182</v>
      </c>
      <c r="E432" s="56">
        <v>571.80999999999995</v>
      </c>
      <c r="F432" s="14" t="str">
        <f>IFERROR(IF(MID($C432,5,4)="-320","Exclude",IF(AND($B432="Intangible",SEARCH("Lbr",$D432)&gt;0),"Intangible Labor",INDEX(Reference!$M:$N,MATCH($D432,Reference!$M:$M,0),2))),INDEX(Reference!$M:$N,MATCH($D432,Reference!$M:$M,0),2))</f>
        <v>Nonlabor</v>
      </c>
      <c r="G432" s="14" t="str">
        <f>IFERROR(INDEX(Reference!$B:$C,MATCH(LEFT($C432,4),Reference!$B:$B,0),2),"")</f>
        <v/>
      </c>
    </row>
    <row r="433" spans="2:7" ht="15" thickBot="1" x14ac:dyDescent="0.35">
      <c r="B433" s="57" t="s">
        <v>1402</v>
      </c>
      <c r="C433" s="57" t="s">
        <v>1541</v>
      </c>
      <c r="D433" s="57" t="s">
        <v>191</v>
      </c>
      <c r="E433" s="56">
        <v>542.83000000000004</v>
      </c>
      <c r="F433" s="14" t="str">
        <f>IFERROR(IF(MID($C433,5,4)="-320","Exclude",IF(AND($B433="Intangible",SEARCH("Lbr",$D433)&gt;0),"Intangible Labor",INDEX(Reference!$M:$N,MATCH($D433,Reference!$M:$M,0),2))),INDEX(Reference!$M:$N,MATCH($D433,Reference!$M:$M,0),2))</f>
        <v>Union Labor</v>
      </c>
      <c r="G433" s="14" t="str">
        <f>IFERROR(INDEX(Reference!$B:$C,MATCH(LEFT($C433,4),Reference!$B:$B,0),2),"")</f>
        <v/>
      </c>
    </row>
    <row r="434" spans="2:7" ht="15" thickBot="1" x14ac:dyDescent="0.35">
      <c r="B434" s="57" t="s">
        <v>1402</v>
      </c>
      <c r="C434" s="57" t="s">
        <v>1542</v>
      </c>
      <c r="D434" s="57" t="s">
        <v>190</v>
      </c>
      <c r="E434" s="56">
        <v>0</v>
      </c>
      <c r="F434" s="14" t="str">
        <f>IFERROR(IF(MID($C434,5,4)="-320","Exclude",IF(AND($B434="Intangible",SEARCH("Lbr",$D434)&gt;0),"Intangible Labor",INDEX(Reference!$M:$N,MATCH($D434,Reference!$M:$M,0),2))),INDEX(Reference!$M:$N,MATCH($D434,Reference!$M:$M,0),2))</f>
        <v>Nonlabor</v>
      </c>
      <c r="G434" s="14" t="str">
        <f>IFERROR(INDEX(Reference!$B:$C,MATCH(LEFT($C434,4),Reference!$B:$B,0),2),"")</f>
        <v/>
      </c>
    </row>
    <row r="435" spans="2:7" ht="15" thickBot="1" x14ac:dyDescent="0.35">
      <c r="B435" s="57" t="s">
        <v>1402</v>
      </c>
      <c r="C435" s="57" t="s">
        <v>1543</v>
      </c>
      <c r="D435" s="57" t="s">
        <v>190</v>
      </c>
      <c r="E435" s="56">
        <v>2102644.0499999998</v>
      </c>
      <c r="F435" s="14" t="str">
        <f>IFERROR(IF(MID($C435,5,4)="-320","Exclude",IF(AND($B435="Intangible",SEARCH("Lbr",$D435)&gt;0),"Intangible Labor",INDEX(Reference!$M:$N,MATCH($D435,Reference!$M:$M,0),2))),INDEX(Reference!$M:$N,MATCH($D435,Reference!$M:$M,0),2))</f>
        <v>Nonlabor</v>
      </c>
      <c r="G435" s="14" t="str">
        <f>IFERROR(INDEX(Reference!$B:$C,MATCH(LEFT($C435,4),Reference!$B:$B,0),2),"")</f>
        <v/>
      </c>
    </row>
    <row r="436" spans="2:7" ht="15" thickBot="1" x14ac:dyDescent="0.35">
      <c r="B436" s="57" t="s">
        <v>1402</v>
      </c>
      <c r="C436" s="57" t="s">
        <v>1543</v>
      </c>
      <c r="D436" s="57" t="s">
        <v>207</v>
      </c>
      <c r="E436" s="56">
        <v>83160</v>
      </c>
      <c r="F436" s="14" t="str">
        <f>IFERROR(IF(MID($C436,5,4)="-320","Exclude",IF(AND($B436="Intangible",SEARCH("Lbr",$D436)&gt;0),"Intangible Labor",INDEX(Reference!$M:$N,MATCH($D436,Reference!$M:$M,0),2))),INDEX(Reference!$M:$N,MATCH($D436,Reference!$M:$M,0),2))</f>
        <v>Nonlabor</v>
      </c>
      <c r="G436" s="14" t="str">
        <f>IFERROR(INDEX(Reference!$B:$C,MATCH(LEFT($C436,4),Reference!$B:$B,0),2),"")</f>
        <v/>
      </c>
    </row>
    <row r="437" spans="2:7" ht="15" thickBot="1" x14ac:dyDescent="0.35">
      <c r="B437" s="57" t="s">
        <v>1402</v>
      </c>
      <c r="C437" s="57" t="s">
        <v>1543</v>
      </c>
      <c r="D437" s="57" t="s">
        <v>185</v>
      </c>
      <c r="E437" s="56">
        <v>9117.15</v>
      </c>
      <c r="F437" s="14" t="str">
        <f>IFERROR(IF(MID($C437,5,4)="-320","Exclude",IF(AND($B437="Intangible",SEARCH("Lbr",$D437)&gt;0),"Intangible Labor",INDEX(Reference!$M:$N,MATCH($D437,Reference!$M:$M,0),2))),INDEX(Reference!$M:$N,MATCH($D437,Reference!$M:$M,0),2))</f>
        <v>NonUnion Labor</v>
      </c>
      <c r="G437" s="14" t="str">
        <f>IFERROR(INDEX(Reference!$B:$C,MATCH(LEFT($C437,4),Reference!$B:$B,0),2),"")</f>
        <v/>
      </c>
    </row>
    <row r="438" spans="2:7" ht="15" thickBot="1" x14ac:dyDescent="0.35">
      <c r="B438" s="57" t="s">
        <v>1402</v>
      </c>
      <c r="C438" s="57" t="s">
        <v>1543</v>
      </c>
      <c r="D438" s="57" t="s">
        <v>186</v>
      </c>
      <c r="E438" s="56">
        <v>4415</v>
      </c>
      <c r="F438" s="14" t="str">
        <f>IFERROR(IF(MID($C438,5,4)="-320","Exclude",IF(AND($B438="Intangible",SEARCH("Lbr",$D438)&gt;0),"Intangible Labor",INDEX(Reference!$M:$N,MATCH($D438,Reference!$M:$M,0),2))),INDEX(Reference!$M:$N,MATCH($D438,Reference!$M:$M,0),2))</f>
        <v>Union Labor</v>
      </c>
      <c r="G438" s="14" t="str">
        <f>IFERROR(INDEX(Reference!$B:$C,MATCH(LEFT($C438,4),Reference!$B:$B,0),2),"")</f>
        <v/>
      </c>
    </row>
    <row r="439" spans="2:7" ht="15" thickBot="1" x14ac:dyDescent="0.35">
      <c r="B439" s="57" t="s">
        <v>1402</v>
      </c>
      <c r="C439" s="57" t="s">
        <v>1543</v>
      </c>
      <c r="D439" s="57" t="s">
        <v>182</v>
      </c>
      <c r="E439" s="56">
        <v>6819.98</v>
      </c>
      <c r="F439" s="14" t="str">
        <f>IFERROR(IF(MID($C439,5,4)="-320","Exclude",IF(AND($B439="Intangible",SEARCH("Lbr",$D439)&gt;0),"Intangible Labor",INDEX(Reference!$M:$N,MATCH($D439,Reference!$M:$M,0),2))),INDEX(Reference!$M:$N,MATCH($D439,Reference!$M:$M,0),2))</f>
        <v>Nonlabor</v>
      </c>
      <c r="G439" s="14" t="str">
        <f>IFERROR(INDEX(Reference!$B:$C,MATCH(LEFT($C439,4),Reference!$B:$B,0),2),"")</f>
        <v/>
      </c>
    </row>
    <row r="440" spans="2:7" ht="15" thickBot="1" x14ac:dyDescent="0.35">
      <c r="B440" s="57" t="s">
        <v>1402</v>
      </c>
      <c r="C440" s="57" t="s">
        <v>1544</v>
      </c>
      <c r="D440" s="57" t="s">
        <v>182</v>
      </c>
      <c r="E440" s="56">
        <v>21962.82</v>
      </c>
      <c r="F440" s="14" t="str">
        <f>IFERROR(IF(MID($C440,5,4)="-320","Exclude",IF(AND($B440="Intangible",SEARCH("Lbr",$D440)&gt;0),"Intangible Labor",INDEX(Reference!$M:$N,MATCH($D440,Reference!$M:$M,0),2))),INDEX(Reference!$M:$N,MATCH($D440,Reference!$M:$M,0),2))</f>
        <v>Nonlabor</v>
      </c>
      <c r="G440" s="14" t="str">
        <f>IFERROR(INDEX(Reference!$B:$C,MATCH(LEFT($C440,4),Reference!$B:$B,0),2),"")</f>
        <v/>
      </c>
    </row>
    <row r="441" spans="2:7" ht="15" thickBot="1" x14ac:dyDescent="0.35">
      <c r="B441" s="57" t="s">
        <v>1402</v>
      </c>
      <c r="C441" s="57" t="s">
        <v>1544</v>
      </c>
      <c r="D441" s="57" t="s">
        <v>254</v>
      </c>
      <c r="E441" s="56">
        <v>10076</v>
      </c>
      <c r="F441" s="14" t="str">
        <f>IFERROR(IF(MID($C441,5,4)="-320","Exclude",IF(AND($B441="Intangible",SEARCH("Lbr",$D441)&gt;0),"Intangible Labor",INDEX(Reference!$M:$N,MATCH($D441,Reference!$M:$M,0),2))),INDEX(Reference!$M:$N,MATCH($D441,Reference!$M:$M,0),2))</f>
        <v>Nonlabor</v>
      </c>
      <c r="G441" s="14" t="str">
        <f>IFERROR(INDEX(Reference!$B:$C,MATCH(LEFT($C441,4),Reference!$B:$B,0),2),"")</f>
        <v/>
      </c>
    </row>
    <row r="442" spans="2:7" ht="15" thickBot="1" x14ac:dyDescent="0.35">
      <c r="B442" s="57" t="s">
        <v>1402</v>
      </c>
      <c r="C442" s="57" t="s">
        <v>1544</v>
      </c>
      <c r="D442" s="57" t="s">
        <v>191</v>
      </c>
      <c r="E442" s="56">
        <v>51.11</v>
      </c>
      <c r="F442" s="14" t="str">
        <f>IFERROR(IF(MID($C442,5,4)="-320","Exclude",IF(AND($B442="Intangible",SEARCH("Lbr",$D442)&gt;0),"Intangible Labor",INDEX(Reference!$M:$N,MATCH($D442,Reference!$M:$M,0),2))),INDEX(Reference!$M:$N,MATCH($D442,Reference!$M:$M,0),2))</f>
        <v>Union Labor</v>
      </c>
      <c r="G442" s="14" t="str">
        <f>IFERROR(INDEX(Reference!$B:$C,MATCH(LEFT($C442,4),Reference!$B:$B,0),2),"")</f>
        <v/>
      </c>
    </row>
    <row r="443" spans="2:7" ht="15" thickBot="1" x14ac:dyDescent="0.35">
      <c r="B443" s="57" t="s">
        <v>1402</v>
      </c>
      <c r="C443" s="57" t="s">
        <v>1545</v>
      </c>
      <c r="D443" s="57" t="s">
        <v>182</v>
      </c>
      <c r="E443" s="56">
        <v>1601506.22</v>
      </c>
      <c r="F443" s="14" t="str">
        <f>IFERROR(IF(MID($C443,5,4)="-320","Exclude",IF(AND($B443="Intangible",SEARCH("Lbr",$D443)&gt;0),"Intangible Labor",INDEX(Reference!$M:$N,MATCH($D443,Reference!$M:$M,0),2))),INDEX(Reference!$M:$N,MATCH($D443,Reference!$M:$M,0),2))</f>
        <v>Exclude</v>
      </c>
      <c r="G443" s="14" t="str">
        <f>IFERROR(INDEX(Reference!$B:$C,MATCH(LEFT($C443,4),Reference!$B:$B,0),2),"")</f>
        <v/>
      </c>
    </row>
    <row r="444" spans="2:7" ht="15" thickBot="1" x14ac:dyDescent="0.35">
      <c r="B444" s="57" t="s">
        <v>1402</v>
      </c>
      <c r="C444" s="57" t="s">
        <v>1545</v>
      </c>
      <c r="D444" s="57" t="s">
        <v>253</v>
      </c>
      <c r="E444" s="56">
        <v>5303.16</v>
      </c>
      <c r="F444" s="14" t="str">
        <f>IFERROR(IF(MID($C444,5,4)="-320","Exclude",IF(AND($B444="Intangible",SEARCH("Lbr",$D444)&gt;0),"Intangible Labor",INDEX(Reference!$M:$N,MATCH($D444,Reference!$M:$M,0),2))),INDEX(Reference!$M:$N,MATCH($D444,Reference!$M:$M,0),2))</f>
        <v>Exclude</v>
      </c>
      <c r="G444" s="14" t="str">
        <f>IFERROR(INDEX(Reference!$B:$C,MATCH(LEFT($C444,4),Reference!$B:$B,0),2),"")</f>
        <v/>
      </c>
    </row>
    <row r="445" spans="2:7" ht="15" thickBot="1" x14ac:dyDescent="0.35">
      <c r="B445" s="57" t="s">
        <v>1402</v>
      </c>
      <c r="C445" s="57" t="s">
        <v>1545</v>
      </c>
      <c r="D445" s="57" t="s">
        <v>255</v>
      </c>
      <c r="E445" s="56">
        <v>10479.620000000001</v>
      </c>
      <c r="F445" s="14" t="str">
        <f>IFERROR(IF(MID($C445,5,4)="-320","Exclude",IF(AND($B445="Intangible",SEARCH("Lbr",$D445)&gt;0),"Intangible Labor",INDEX(Reference!$M:$N,MATCH($D445,Reference!$M:$M,0),2))),INDEX(Reference!$M:$N,MATCH($D445,Reference!$M:$M,0),2))</f>
        <v>Exclude</v>
      </c>
      <c r="G445" s="14" t="str">
        <f>IFERROR(INDEX(Reference!$B:$C,MATCH(LEFT($C445,4),Reference!$B:$B,0),2),"")</f>
        <v/>
      </c>
    </row>
    <row r="446" spans="2:7" ht="15" thickBot="1" x14ac:dyDescent="0.35">
      <c r="B446" s="57" t="s">
        <v>1402</v>
      </c>
      <c r="C446" s="57" t="s">
        <v>1546</v>
      </c>
      <c r="D446" s="57" t="s">
        <v>190</v>
      </c>
      <c r="E446" s="56">
        <v>596597.51</v>
      </c>
      <c r="F446" s="14" t="str">
        <f>IFERROR(IF(MID($C446,5,4)="-320","Exclude",IF(AND($B446="Intangible",SEARCH("Lbr",$D446)&gt;0),"Intangible Labor",INDEX(Reference!$M:$N,MATCH($D446,Reference!$M:$M,0),2))),INDEX(Reference!$M:$N,MATCH($D446,Reference!$M:$M,0),2))</f>
        <v>Nonlabor</v>
      </c>
      <c r="G446" s="14" t="str">
        <f>IFERROR(INDEX(Reference!$B:$C,MATCH(LEFT($C446,4),Reference!$B:$B,0),2),"")</f>
        <v/>
      </c>
    </row>
    <row r="447" spans="2:7" ht="15" thickBot="1" x14ac:dyDescent="0.35">
      <c r="B447" s="57" t="s">
        <v>1402</v>
      </c>
      <c r="C447" s="57" t="s">
        <v>1546</v>
      </c>
      <c r="D447" s="57" t="s">
        <v>185</v>
      </c>
      <c r="E447" s="56">
        <v>112527</v>
      </c>
      <c r="F447" s="14" t="str">
        <f>IFERROR(IF(MID($C447,5,4)="-320","Exclude",IF(AND($B447="Intangible",SEARCH("Lbr",$D447)&gt;0),"Intangible Labor",INDEX(Reference!$M:$N,MATCH($D447,Reference!$M:$M,0),2))),INDEX(Reference!$M:$N,MATCH($D447,Reference!$M:$M,0),2))</f>
        <v>NonUnion Labor</v>
      </c>
      <c r="G447" s="14" t="str">
        <f>IFERROR(INDEX(Reference!$B:$C,MATCH(LEFT($C447,4),Reference!$B:$B,0),2),"")</f>
        <v/>
      </c>
    </row>
    <row r="448" spans="2:7" ht="15" thickBot="1" x14ac:dyDescent="0.35">
      <c r="B448" s="57" t="s">
        <v>1402</v>
      </c>
      <c r="C448" s="57" t="s">
        <v>1546</v>
      </c>
      <c r="D448" s="57" t="s">
        <v>186</v>
      </c>
      <c r="E448" s="56">
        <v>23076</v>
      </c>
      <c r="F448" s="14" t="str">
        <f>IFERROR(IF(MID($C448,5,4)="-320","Exclude",IF(AND($B448="Intangible",SEARCH("Lbr",$D448)&gt;0),"Intangible Labor",INDEX(Reference!$M:$N,MATCH($D448,Reference!$M:$M,0),2))),INDEX(Reference!$M:$N,MATCH($D448,Reference!$M:$M,0),2))</f>
        <v>Union Labor</v>
      </c>
      <c r="G448" s="14" t="str">
        <f>IFERROR(INDEX(Reference!$B:$C,MATCH(LEFT($C448,4),Reference!$B:$B,0),2),"")</f>
        <v/>
      </c>
    </row>
    <row r="449" spans="2:7" ht="15" thickBot="1" x14ac:dyDescent="0.35">
      <c r="B449" s="57" t="s">
        <v>1402</v>
      </c>
      <c r="C449" s="57" t="s">
        <v>1546</v>
      </c>
      <c r="D449" s="57" t="s">
        <v>1547</v>
      </c>
      <c r="E449" s="56">
        <v>2940</v>
      </c>
      <c r="F449" s="14" t="str">
        <f>IFERROR(IF(MID($C449,5,4)="-320","Exclude",IF(AND($B449="Intangible",SEARCH("Lbr",$D449)&gt;0),"Intangible Labor",INDEX(Reference!$M:$N,MATCH($D449,Reference!$M:$M,0),2))),INDEX(Reference!$M:$N,MATCH($D449,Reference!$M:$M,0),2))</f>
        <v>Union Labor</v>
      </c>
      <c r="G449" s="14" t="str">
        <f>IFERROR(INDEX(Reference!$B:$C,MATCH(LEFT($C449,4),Reference!$B:$B,0),2),"")</f>
        <v/>
      </c>
    </row>
    <row r="450" spans="2:7" ht="15" thickBot="1" x14ac:dyDescent="0.35">
      <c r="B450" s="57" t="s">
        <v>1402</v>
      </c>
      <c r="C450" s="57" t="s">
        <v>1546</v>
      </c>
      <c r="D450" s="57" t="s">
        <v>182</v>
      </c>
      <c r="E450" s="56">
        <v>278460</v>
      </c>
      <c r="F450" s="14" t="str">
        <f>IFERROR(IF(MID($C450,5,4)="-320","Exclude",IF(AND($B450="Intangible",SEARCH("Lbr",$D450)&gt;0),"Intangible Labor",INDEX(Reference!$M:$N,MATCH($D450,Reference!$M:$M,0),2))),INDEX(Reference!$M:$N,MATCH($D450,Reference!$M:$M,0),2))</f>
        <v>Nonlabor</v>
      </c>
      <c r="G450" s="14" t="str">
        <f>IFERROR(INDEX(Reference!$B:$C,MATCH(LEFT($C450,4),Reference!$B:$B,0),2),"")</f>
        <v/>
      </c>
    </row>
    <row r="451" spans="2:7" ht="15" thickBot="1" x14ac:dyDescent="0.35">
      <c r="B451" s="57" t="s">
        <v>1402</v>
      </c>
      <c r="C451" s="57" t="s">
        <v>1546</v>
      </c>
      <c r="D451" s="57" t="s">
        <v>1548</v>
      </c>
      <c r="E451" s="56">
        <v>1260</v>
      </c>
      <c r="F451" s="14" t="str">
        <f>IFERROR(IF(MID($C451,5,4)="-320","Exclude",IF(AND($B451="Intangible",SEARCH("Lbr",$D451)&gt;0),"Intangible Labor",INDEX(Reference!$M:$N,MATCH($D451,Reference!$M:$M,0),2))),INDEX(Reference!$M:$N,MATCH($D451,Reference!$M:$M,0),2))</f>
        <v>Union Labor</v>
      </c>
      <c r="G451" s="14" t="str">
        <f>IFERROR(INDEX(Reference!$B:$C,MATCH(LEFT($C451,4),Reference!$B:$B,0),2),"")</f>
        <v/>
      </c>
    </row>
    <row r="452" spans="2:7" ht="15" thickBot="1" x14ac:dyDescent="0.35">
      <c r="B452" s="57" t="s">
        <v>1402</v>
      </c>
      <c r="C452" s="57" t="s">
        <v>1549</v>
      </c>
      <c r="D452" s="57" t="s">
        <v>190</v>
      </c>
      <c r="E452" s="56">
        <v>3131.9399999999996</v>
      </c>
      <c r="F452" s="14" t="str">
        <f>IFERROR(IF(MID($C452,5,4)="-320","Exclude",IF(AND($B452="Intangible",SEARCH("Lbr",$D452)&gt;0),"Intangible Labor",INDEX(Reference!$M:$N,MATCH($D452,Reference!$M:$M,0),2))),INDEX(Reference!$M:$N,MATCH($D452,Reference!$M:$M,0),2))</f>
        <v>Nonlabor</v>
      </c>
      <c r="G452" s="14" t="str">
        <f>IFERROR(INDEX(Reference!$B:$C,MATCH(LEFT($C452,4),Reference!$B:$B,0),2),"")</f>
        <v/>
      </c>
    </row>
    <row r="453" spans="2:7" ht="15" thickBot="1" x14ac:dyDescent="0.35">
      <c r="B453" s="57" t="s">
        <v>1402</v>
      </c>
      <c r="C453" s="57" t="s">
        <v>1549</v>
      </c>
      <c r="D453" s="57" t="s">
        <v>194</v>
      </c>
      <c r="E453" s="56">
        <v>50</v>
      </c>
      <c r="F453" s="14" t="str">
        <f>IFERROR(IF(MID($C453,5,4)="-320","Exclude",IF(AND($B453="Intangible",SEARCH("Lbr",$D453)&gt;0),"Intangible Labor",INDEX(Reference!$M:$N,MATCH($D453,Reference!$M:$M,0),2))),INDEX(Reference!$M:$N,MATCH($D453,Reference!$M:$M,0),2))</f>
        <v>Nonlabor</v>
      </c>
      <c r="G453" s="14" t="str">
        <f>IFERROR(INDEX(Reference!$B:$C,MATCH(LEFT($C453,4),Reference!$B:$B,0),2),"")</f>
        <v/>
      </c>
    </row>
    <row r="454" spans="2:7" ht="15" thickBot="1" x14ac:dyDescent="0.35">
      <c r="B454" s="57" t="s">
        <v>1402</v>
      </c>
      <c r="C454" s="57" t="s">
        <v>1549</v>
      </c>
      <c r="D454" s="57" t="s">
        <v>185</v>
      </c>
      <c r="E454" s="56">
        <v>21048.98</v>
      </c>
      <c r="F454" s="14" t="str">
        <f>IFERROR(IF(MID($C454,5,4)="-320","Exclude",IF(AND($B454="Intangible",SEARCH("Lbr",$D454)&gt;0),"Intangible Labor",INDEX(Reference!$M:$N,MATCH($D454,Reference!$M:$M,0),2))),INDEX(Reference!$M:$N,MATCH($D454,Reference!$M:$M,0),2))</f>
        <v>NonUnion Labor</v>
      </c>
      <c r="G454" s="14" t="str">
        <f>IFERROR(INDEX(Reference!$B:$C,MATCH(LEFT($C454,4),Reference!$B:$B,0),2),"")</f>
        <v/>
      </c>
    </row>
    <row r="455" spans="2:7" ht="15" thickBot="1" x14ac:dyDescent="0.35">
      <c r="B455" s="57" t="s">
        <v>1402</v>
      </c>
      <c r="C455" s="57" t="s">
        <v>1549</v>
      </c>
      <c r="D455" s="57" t="s">
        <v>202</v>
      </c>
      <c r="E455" s="56">
        <v>66.69</v>
      </c>
      <c r="F455" s="14" t="str">
        <f>IFERROR(IF(MID($C455,5,4)="-320","Exclude",IF(AND($B455="Intangible",SEARCH("Lbr",$D455)&gt;0),"Intangible Labor",INDEX(Reference!$M:$N,MATCH($D455,Reference!$M:$M,0),2))),INDEX(Reference!$M:$N,MATCH($D455,Reference!$M:$M,0),2))</f>
        <v>Nonlabor</v>
      </c>
      <c r="G455" s="14" t="str">
        <f>IFERROR(INDEX(Reference!$B:$C,MATCH(LEFT($C455,4),Reference!$B:$B,0),2),"")</f>
        <v/>
      </c>
    </row>
    <row r="456" spans="2:7" ht="15" thickBot="1" x14ac:dyDescent="0.35">
      <c r="B456" s="57" t="s">
        <v>1402</v>
      </c>
      <c r="C456" s="57" t="s">
        <v>1549</v>
      </c>
      <c r="D456" s="57" t="s">
        <v>252</v>
      </c>
      <c r="E456" s="56">
        <v>3000</v>
      </c>
      <c r="F456" s="14" t="str">
        <f>IFERROR(IF(MID($C456,5,4)="-320","Exclude",IF(AND($B456="Intangible",SEARCH("Lbr",$D456)&gt;0),"Intangible Labor",INDEX(Reference!$M:$N,MATCH($D456,Reference!$M:$M,0),2))),INDEX(Reference!$M:$N,MATCH($D456,Reference!$M:$M,0),2))</f>
        <v>Nonlabor</v>
      </c>
      <c r="G456" s="14" t="str">
        <f>IFERROR(INDEX(Reference!$B:$C,MATCH(LEFT($C456,4),Reference!$B:$B,0),2),"")</f>
        <v/>
      </c>
    </row>
    <row r="457" spans="2:7" ht="15" thickBot="1" x14ac:dyDescent="0.35">
      <c r="B457" s="57" t="s">
        <v>1402</v>
      </c>
      <c r="C457" s="57" t="s">
        <v>1550</v>
      </c>
      <c r="D457" s="57" t="s">
        <v>190</v>
      </c>
      <c r="E457" s="56">
        <v>94082.069999999992</v>
      </c>
      <c r="F457" s="14" t="str">
        <f>IFERROR(IF(MID($C457,5,4)="-320","Exclude",IF(AND($B457="Intangible",SEARCH("Lbr",$D457)&gt;0),"Intangible Labor",INDEX(Reference!$M:$N,MATCH($D457,Reference!$M:$M,0),2))),INDEX(Reference!$M:$N,MATCH($D457,Reference!$M:$M,0),2))</f>
        <v>Nonlabor</v>
      </c>
      <c r="G457" s="14" t="str">
        <f>IFERROR(INDEX(Reference!$B:$C,MATCH(LEFT($C457,4),Reference!$B:$B,0),2),"")</f>
        <v/>
      </c>
    </row>
    <row r="458" spans="2:7" ht="15" thickBot="1" x14ac:dyDescent="0.35">
      <c r="B458" s="57" t="s">
        <v>1402</v>
      </c>
      <c r="C458" s="57" t="s">
        <v>1550</v>
      </c>
      <c r="D458" s="57" t="s">
        <v>205</v>
      </c>
      <c r="E458" s="56">
        <v>12820</v>
      </c>
      <c r="F458" s="14" t="str">
        <f>IFERROR(IF(MID($C458,5,4)="-320","Exclude",IF(AND($B458="Intangible",SEARCH("Lbr",$D458)&gt;0),"Intangible Labor",INDEX(Reference!$M:$N,MATCH($D458,Reference!$M:$M,0),2))),INDEX(Reference!$M:$N,MATCH($D458,Reference!$M:$M,0),2))</f>
        <v>Nonlabor</v>
      </c>
      <c r="G458" s="14" t="str">
        <f>IFERROR(INDEX(Reference!$B:$C,MATCH(LEFT($C458,4),Reference!$B:$B,0),2),"")</f>
        <v/>
      </c>
    </row>
    <row r="459" spans="2:7" ht="15" thickBot="1" x14ac:dyDescent="0.35">
      <c r="B459" s="57" t="s">
        <v>1402</v>
      </c>
      <c r="C459" s="57" t="s">
        <v>1550</v>
      </c>
      <c r="D459" s="57" t="s">
        <v>216</v>
      </c>
      <c r="E459" s="56">
        <v>64460.5</v>
      </c>
      <c r="F459" s="14" t="str">
        <f>IFERROR(IF(MID($C459,5,4)="-320","Exclude",IF(AND($B459="Intangible",SEARCH("Lbr",$D459)&gt;0),"Intangible Labor",INDEX(Reference!$M:$N,MATCH($D459,Reference!$M:$M,0),2))),INDEX(Reference!$M:$N,MATCH($D459,Reference!$M:$M,0),2))</f>
        <v>Nonlabor</v>
      </c>
      <c r="G459" s="14" t="str">
        <f>IFERROR(INDEX(Reference!$B:$C,MATCH(LEFT($C459,4),Reference!$B:$B,0),2),"")</f>
        <v/>
      </c>
    </row>
    <row r="460" spans="2:7" ht="15" thickBot="1" x14ac:dyDescent="0.35">
      <c r="B460" s="57" t="s">
        <v>1402</v>
      </c>
      <c r="C460" s="57" t="s">
        <v>1550</v>
      </c>
      <c r="D460" s="57" t="s">
        <v>185</v>
      </c>
      <c r="E460" s="56">
        <v>127.71</v>
      </c>
      <c r="F460" s="14" t="str">
        <f>IFERROR(IF(MID($C460,5,4)="-320","Exclude",IF(AND($B460="Intangible",SEARCH("Lbr",$D460)&gt;0),"Intangible Labor",INDEX(Reference!$M:$N,MATCH($D460,Reference!$M:$M,0),2))),INDEX(Reference!$M:$N,MATCH($D460,Reference!$M:$M,0),2))</f>
        <v>NonUnion Labor</v>
      </c>
      <c r="G460" s="14" t="str">
        <f>IFERROR(INDEX(Reference!$B:$C,MATCH(LEFT($C460,4),Reference!$B:$B,0),2),"")</f>
        <v/>
      </c>
    </row>
    <row r="461" spans="2:7" ht="15" thickBot="1" x14ac:dyDescent="0.35">
      <c r="B461" s="57" t="s">
        <v>1402</v>
      </c>
      <c r="C461" s="57" t="s">
        <v>1550</v>
      </c>
      <c r="D461" s="57" t="s">
        <v>186</v>
      </c>
      <c r="E461" s="56">
        <v>153145.71000000002</v>
      </c>
      <c r="F461" s="14" t="str">
        <f>IFERROR(IF(MID($C461,5,4)="-320","Exclude",IF(AND($B461="Intangible",SEARCH("Lbr",$D461)&gt;0),"Intangible Labor",INDEX(Reference!$M:$N,MATCH($D461,Reference!$M:$M,0),2))),INDEX(Reference!$M:$N,MATCH($D461,Reference!$M:$M,0),2))</f>
        <v>Union Labor</v>
      </c>
      <c r="G461" s="14" t="str">
        <f>IFERROR(INDEX(Reference!$B:$C,MATCH(LEFT($C461,4),Reference!$B:$B,0),2),"")</f>
        <v/>
      </c>
    </row>
    <row r="462" spans="2:7" ht="15" thickBot="1" x14ac:dyDescent="0.35">
      <c r="B462" s="57" t="s">
        <v>1402</v>
      </c>
      <c r="C462" s="57" t="s">
        <v>1550</v>
      </c>
      <c r="D462" s="57" t="s">
        <v>197</v>
      </c>
      <c r="E462" s="56">
        <v>1048.3600000000001</v>
      </c>
      <c r="F462" s="14" t="str">
        <f>IFERROR(IF(MID($C462,5,4)="-320","Exclude",IF(AND($B462="Intangible",SEARCH("Lbr",$D462)&gt;0),"Intangible Labor",INDEX(Reference!$M:$N,MATCH($D462,Reference!$M:$M,0),2))),INDEX(Reference!$M:$N,MATCH($D462,Reference!$M:$M,0),2))</f>
        <v>Union Labor</v>
      </c>
      <c r="G462" s="14" t="str">
        <f>IFERROR(INDEX(Reference!$B:$C,MATCH(LEFT($C462,4),Reference!$B:$B,0),2),"")</f>
        <v/>
      </c>
    </row>
    <row r="463" spans="2:7" ht="15" thickBot="1" x14ac:dyDescent="0.35">
      <c r="B463" s="57" t="s">
        <v>1402</v>
      </c>
      <c r="C463" s="57" t="s">
        <v>1550</v>
      </c>
      <c r="D463" s="57" t="s">
        <v>231</v>
      </c>
      <c r="E463" s="56">
        <v>1430</v>
      </c>
      <c r="F463" s="14" t="str">
        <f>IFERROR(IF(MID($C463,5,4)="-320","Exclude",IF(AND($B463="Intangible",SEARCH("Lbr",$D463)&gt;0),"Intangible Labor",INDEX(Reference!$M:$N,MATCH($D463,Reference!$M:$M,0),2))),INDEX(Reference!$M:$N,MATCH($D463,Reference!$M:$M,0),2))</f>
        <v>Nonlabor</v>
      </c>
      <c r="G463" s="14" t="str">
        <f>IFERROR(INDEX(Reference!$B:$C,MATCH(LEFT($C463,4),Reference!$B:$B,0),2),"")</f>
        <v/>
      </c>
    </row>
    <row r="464" spans="2:7" ht="15" thickBot="1" x14ac:dyDescent="0.35">
      <c r="B464" s="57" t="s">
        <v>1402</v>
      </c>
      <c r="C464" s="57" t="s">
        <v>1550</v>
      </c>
      <c r="D464" s="57" t="s">
        <v>296</v>
      </c>
      <c r="E464" s="56">
        <v>60817.979999999989</v>
      </c>
      <c r="F464" s="14" t="str">
        <f>IFERROR(IF(MID($C464,5,4)="-320","Exclude",IF(AND($B464="Intangible",SEARCH("Lbr",$D464)&gt;0),"Intangible Labor",INDEX(Reference!$M:$N,MATCH($D464,Reference!$M:$M,0),2))),INDEX(Reference!$M:$N,MATCH($D464,Reference!$M:$M,0),2))</f>
        <v>Inventory</v>
      </c>
      <c r="G464" s="14" t="str">
        <f>IFERROR(INDEX(Reference!$B:$C,MATCH(LEFT($C464,4),Reference!$B:$B,0),2),"")</f>
        <v/>
      </c>
    </row>
    <row r="465" spans="2:7" ht="15" thickBot="1" x14ac:dyDescent="0.35">
      <c r="B465" s="57" t="s">
        <v>1402</v>
      </c>
      <c r="C465" s="57" t="s">
        <v>1550</v>
      </c>
      <c r="D465" s="57" t="s">
        <v>300</v>
      </c>
      <c r="E465" s="56">
        <v>39.28</v>
      </c>
      <c r="F465" s="14" t="str">
        <f>IFERROR(IF(MID($C465,5,4)="-320","Exclude",IF(AND($B465="Intangible",SEARCH("Lbr",$D465)&gt;0),"Intangible Labor",INDEX(Reference!$M:$N,MATCH($D465,Reference!$M:$M,0),2))),INDEX(Reference!$M:$N,MATCH($D465,Reference!$M:$M,0),2))</f>
        <v>Inventory</v>
      </c>
      <c r="G465" s="14" t="str">
        <f>IFERROR(INDEX(Reference!$B:$C,MATCH(LEFT($C465,4),Reference!$B:$B,0),2),"")</f>
        <v/>
      </c>
    </row>
    <row r="466" spans="2:7" ht="15" thickBot="1" x14ac:dyDescent="0.35">
      <c r="B466" s="57" t="s">
        <v>1402</v>
      </c>
      <c r="C466" s="57" t="s">
        <v>1550</v>
      </c>
      <c r="D466" s="57" t="s">
        <v>208</v>
      </c>
      <c r="E466" s="56">
        <v>242807.83</v>
      </c>
      <c r="F466" s="14" t="str">
        <f>IFERROR(IF(MID($C466,5,4)="-320","Exclude",IF(AND($B466="Intangible",SEARCH("Lbr",$D466)&gt;0),"Intangible Labor",INDEX(Reference!$M:$N,MATCH($D466,Reference!$M:$M,0),2))),INDEX(Reference!$M:$N,MATCH($D466,Reference!$M:$M,0),2))</f>
        <v>Inventory</v>
      </c>
      <c r="G466" s="14" t="str">
        <f>IFERROR(INDEX(Reference!$B:$C,MATCH(LEFT($C466,4),Reference!$B:$B,0),2),"")</f>
        <v/>
      </c>
    </row>
    <row r="467" spans="2:7" ht="15" thickBot="1" x14ac:dyDescent="0.35">
      <c r="B467" s="57" t="s">
        <v>1402</v>
      </c>
      <c r="C467" s="57" t="s">
        <v>1550</v>
      </c>
      <c r="D467" s="57" t="s">
        <v>182</v>
      </c>
      <c r="E467" s="56">
        <v>27418.410000000003</v>
      </c>
      <c r="F467" s="14" t="str">
        <f>IFERROR(IF(MID($C467,5,4)="-320","Exclude",IF(AND($B467="Intangible",SEARCH("Lbr",$D467)&gt;0),"Intangible Labor",INDEX(Reference!$M:$N,MATCH($D467,Reference!$M:$M,0),2))),INDEX(Reference!$M:$N,MATCH($D467,Reference!$M:$M,0),2))</f>
        <v>Nonlabor</v>
      </c>
      <c r="G467" s="14" t="str">
        <f>IFERROR(INDEX(Reference!$B:$C,MATCH(LEFT($C467,4),Reference!$B:$B,0),2),"")</f>
        <v/>
      </c>
    </row>
    <row r="468" spans="2:7" ht="15" thickBot="1" x14ac:dyDescent="0.35">
      <c r="B468" s="57" t="s">
        <v>1402</v>
      </c>
      <c r="C468" s="57" t="s">
        <v>1550</v>
      </c>
      <c r="D468" s="57" t="s">
        <v>211</v>
      </c>
      <c r="E468" s="56">
        <v>-39002.179999999993</v>
      </c>
      <c r="F468" s="14" t="str">
        <f>IFERROR(IF(MID($C468,5,4)="-320","Exclude",IF(AND($B468="Intangible",SEARCH("Lbr",$D468)&gt;0),"Intangible Labor",INDEX(Reference!$M:$N,MATCH($D468,Reference!$M:$M,0),2))),INDEX(Reference!$M:$N,MATCH($D468,Reference!$M:$M,0),2))</f>
        <v>Inventory</v>
      </c>
      <c r="G468" s="14" t="str">
        <f>IFERROR(INDEX(Reference!$B:$C,MATCH(LEFT($C468,4),Reference!$B:$B,0),2),"")</f>
        <v/>
      </c>
    </row>
    <row r="469" spans="2:7" ht="15" thickBot="1" x14ac:dyDescent="0.35">
      <c r="B469" s="57" t="s">
        <v>1402</v>
      </c>
      <c r="C469" s="57" t="s">
        <v>1550</v>
      </c>
      <c r="D469" s="57" t="s">
        <v>191</v>
      </c>
      <c r="E469" s="56">
        <v>32004.079999999998</v>
      </c>
      <c r="F469" s="14" t="str">
        <f>IFERROR(IF(MID($C469,5,4)="-320","Exclude",IF(AND($B469="Intangible",SEARCH("Lbr",$D469)&gt;0),"Intangible Labor",INDEX(Reference!$M:$N,MATCH($D469,Reference!$M:$M,0),2))),INDEX(Reference!$M:$N,MATCH($D469,Reference!$M:$M,0),2))</f>
        <v>Union Labor</v>
      </c>
      <c r="G469" s="14" t="str">
        <f>IFERROR(INDEX(Reference!$B:$C,MATCH(LEFT($C469,4),Reference!$B:$B,0),2),"")</f>
        <v/>
      </c>
    </row>
    <row r="470" spans="2:7" ht="15" thickBot="1" x14ac:dyDescent="0.35">
      <c r="B470" s="57" t="s">
        <v>1402</v>
      </c>
      <c r="C470" s="57" t="s">
        <v>1551</v>
      </c>
      <c r="D470" s="57" t="s">
        <v>186</v>
      </c>
      <c r="E470" s="56">
        <v>24812.609999999997</v>
      </c>
      <c r="F470" s="14" t="str">
        <f>IFERROR(IF(MID($C470,5,4)="-320","Exclude",IF(AND($B470="Intangible",SEARCH("Lbr",$D470)&gt;0),"Intangible Labor",INDEX(Reference!$M:$N,MATCH($D470,Reference!$M:$M,0),2))),INDEX(Reference!$M:$N,MATCH($D470,Reference!$M:$M,0),2))</f>
        <v>Union Labor</v>
      </c>
      <c r="G470" s="14" t="str">
        <f>IFERROR(INDEX(Reference!$B:$C,MATCH(LEFT($C470,4),Reference!$B:$B,0),2),"")</f>
        <v/>
      </c>
    </row>
    <row r="471" spans="2:7" ht="15" thickBot="1" x14ac:dyDescent="0.35">
      <c r="B471" s="57" t="s">
        <v>1402</v>
      </c>
      <c r="C471" s="57" t="s">
        <v>1551</v>
      </c>
      <c r="D471" s="57" t="s">
        <v>191</v>
      </c>
      <c r="E471" s="56">
        <v>5469.31</v>
      </c>
      <c r="F471" s="14" t="str">
        <f>IFERROR(IF(MID($C471,5,4)="-320","Exclude",IF(AND($B471="Intangible",SEARCH("Lbr",$D471)&gt;0),"Intangible Labor",INDEX(Reference!$M:$N,MATCH($D471,Reference!$M:$M,0),2))),INDEX(Reference!$M:$N,MATCH($D471,Reference!$M:$M,0),2))</f>
        <v>Union Labor</v>
      </c>
      <c r="G471" s="14" t="str">
        <f>IFERROR(INDEX(Reference!$B:$C,MATCH(LEFT($C471,4),Reference!$B:$B,0),2),"")</f>
        <v/>
      </c>
    </row>
    <row r="472" spans="2:7" ht="15" thickBot="1" x14ac:dyDescent="0.35">
      <c r="B472" s="57" t="s">
        <v>1402</v>
      </c>
      <c r="C472" s="57" t="s">
        <v>1552</v>
      </c>
      <c r="D472" s="57" t="s">
        <v>182</v>
      </c>
      <c r="E472" s="56">
        <v>0</v>
      </c>
      <c r="F472" s="14" t="str">
        <f>IFERROR(IF(MID($C472,5,4)="-320","Exclude",IF(AND($B472="Intangible",SEARCH("Lbr",$D472)&gt;0),"Intangible Labor",INDEX(Reference!$M:$N,MATCH($D472,Reference!$M:$M,0),2))),INDEX(Reference!$M:$N,MATCH($D472,Reference!$M:$M,0),2))</f>
        <v>Nonlabor</v>
      </c>
      <c r="G472" s="14" t="str">
        <f>IFERROR(INDEX(Reference!$B:$C,MATCH(LEFT($C472,4),Reference!$B:$B,0),2),"")</f>
        <v/>
      </c>
    </row>
    <row r="473" spans="2:7" ht="15" thickBot="1" x14ac:dyDescent="0.35">
      <c r="B473" s="57" t="s">
        <v>1402</v>
      </c>
      <c r="C473" s="57" t="s">
        <v>1553</v>
      </c>
      <c r="D473" s="57" t="s">
        <v>287</v>
      </c>
      <c r="E473" s="56">
        <v>256415.72</v>
      </c>
      <c r="F473" s="14" t="str">
        <f>IFERROR(IF(MID($C473,5,4)="-320","Exclude",IF(AND($B473="Intangible",SEARCH("Lbr",$D473)&gt;0),"Intangible Labor",INDEX(Reference!$M:$N,MATCH($D473,Reference!$M:$M,0),2))),INDEX(Reference!$M:$N,MATCH($D473,Reference!$M:$M,0),2))</f>
        <v>Exclude</v>
      </c>
      <c r="G473" s="14" t="str">
        <f>IFERROR(INDEX(Reference!$B:$C,MATCH(LEFT($C473,4),Reference!$B:$B,0),2),"")</f>
        <v/>
      </c>
    </row>
    <row r="474" spans="2:7" ht="15" thickBot="1" x14ac:dyDescent="0.35">
      <c r="B474" s="57" t="s">
        <v>1402</v>
      </c>
      <c r="C474" s="57" t="s">
        <v>1554</v>
      </c>
      <c r="D474" s="57" t="s">
        <v>190</v>
      </c>
      <c r="E474" s="56">
        <v>3330</v>
      </c>
      <c r="F474" s="14" t="str">
        <f>IFERROR(IF(MID($C474,5,4)="-320","Exclude",IF(AND($B474="Intangible",SEARCH("Lbr",$D474)&gt;0),"Intangible Labor",INDEX(Reference!$M:$N,MATCH($D474,Reference!$M:$M,0),2))),INDEX(Reference!$M:$N,MATCH($D474,Reference!$M:$M,0),2))</f>
        <v>Nonlabor</v>
      </c>
      <c r="G474" s="14" t="str">
        <f>IFERROR(INDEX(Reference!$B:$C,MATCH(LEFT($C474,4),Reference!$B:$B,0),2),"")</f>
        <v/>
      </c>
    </row>
    <row r="475" spans="2:7" ht="15" thickBot="1" x14ac:dyDescent="0.35">
      <c r="B475" s="57" t="s">
        <v>1402</v>
      </c>
      <c r="C475" s="57" t="s">
        <v>1554</v>
      </c>
      <c r="D475" s="57" t="s">
        <v>185</v>
      </c>
      <c r="E475" s="56">
        <v>4419.09</v>
      </c>
      <c r="F475" s="14" t="str">
        <f>IFERROR(IF(MID($C475,5,4)="-320","Exclude",IF(AND($B475="Intangible",SEARCH("Lbr",$D475)&gt;0),"Intangible Labor",INDEX(Reference!$M:$N,MATCH($D475,Reference!$M:$M,0),2))),INDEX(Reference!$M:$N,MATCH($D475,Reference!$M:$M,0),2))</f>
        <v>NonUnion Labor</v>
      </c>
      <c r="G475" s="14" t="str">
        <f>IFERROR(INDEX(Reference!$B:$C,MATCH(LEFT($C475,4),Reference!$B:$B,0),2),"")</f>
        <v/>
      </c>
    </row>
    <row r="476" spans="2:7" ht="15" thickBot="1" x14ac:dyDescent="0.35">
      <c r="B476" s="57" t="s">
        <v>1402</v>
      </c>
      <c r="C476" s="57" t="s">
        <v>1554</v>
      </c>
      <c r="D476" s="57" t="s">
        <v>182</v>
      </c>
      <c r="E476" s="56">
        <v>23129.83</v>
      </c>
      <c r="F476" s="14" t="str">
        <f>IFERROR(IF(MID($C476,5,4)="-320","Exclude",IF(AND($B476="Intangible",SEARCH("Lbr",$D476)&gt;0),"Intangible Labor",INDEX(Reference!$M:$N,MATCH($D476,Reference!$M:$M,0),2))),INDEX(Reference!$M:$N,MATCH($D476,Reference!$M:$M,0),2))</f>
        <v>Nonlabor</v>
      </c>
      <c r="G476" s="14" t="str">
        <f>IFERROR(INDEX(Reference!$B:$C,MATCH(LEFT($C476,4),Reference!$B:$B,0),2),"")</f>
        <v/>
      </c>
    </row>
    <row r="477" spans="2:7" ht="15" thickBot="1" x14ac:dyDescent="0.35">
      <c r="B477" s="57" t="s">
        <v>1402</v>
      </c>
      <c r="C477" s="57" t="s">
        <v>1555</v>
      </c>
      <c r="D477" s="57" t="s">
        <v>185</v>
      </c>
      <c r="E477" s="56">
        <v>12057.2</v>
      </c>
      <c r="F477" s="14" t="str">
        <f>IFERROR(IF(MID($C477,5,4)="-320","Exclude",IF(AND($B477="Intangible",SEARCH("Lbr",$D477)&gt;0),"Intangible Labor",INDEX(Reference!$M:$N,MATCH($D477,Reference!$M:$M,0),2))),INDEX(Reference!$M:$N,MATCH($D477,Reference!$M:$M,0),2))</f>
        <v>NonUnion Labor</v>
      </c>
      <c r="G477" s="14" t="str">
        <f>IFERROR(INDEX(Reference!$B:$C,MATCH(LEFT($C477,4),Reference!$B:$B,0),2),"")</f>
        <v/>
      </c>
    </row>
    <row r="478" spans="2:7" ht="15" thickBot="1" x14ac:dyDescent="0.35">
      <c r="B478" s="57" t="s">
        <v>1402</v>
      </c>
      <c r="C478" s="57" t="s">
        <v>1555</v>
      </c>
      <c r="D478" s="57" t="s">
        <v>202</v>
      </c>
      <c r="E478" s="56">
        <v>599.65</v>
      </c>
      <c r="F478" s="14" t="str">
        <f>IFERROR(IF(MID($C478,5,4)="-320","Exclude",IF(AND($B478="Intangible",SEARCH("Lbr",$D478)&gt;0),"Intangible Labor",INDEX(Reference!$M:$N,MATCH($D478,Reference!$M:$M,0),2))),INDEX(Reference!$M:$N,MATCH($D478,Reference!$M:$M,0),2))</f>
        <v>Nonlabor</v>
      </c>
      <c r="G478" s="14" t="str">
        <f>IFERROR(INDEX(Reference!$B:$C,MATCH(LEFT($C478,4),Reference!$B:$B,0),2),"")</f>
        <v/>
      </c>
    </row>
    <row r="479" spans="2:7" ht="15" thickBot="1" x14ac:dyDescent="0.35">
      <c r="B479" s="57" t="s">
        <v>1402</v>
      </c>
      <c r="C479" s="57" t="s">
        <v>1555</v>
      </c>
      <c r="D479" s="57" t="s">
        <v>206</v>
      </c>
      <c r="E479" s="56">
        <v>59.050000000000004</v>
      </c>
      <c r="F479" s="14" t="str">
        <f>IFERROR(IF(MID($C479,5,4)="-320","Exclude",IF(AND($B479="Intangible",SEARCH("Lbr",$D479)&gt;0),"Intangible Labor",INDEX(Reference!$M:$N,MATCH($D479,Reference!$M:$M,0),2))),INDEX(Reference!$M:$N,MATCH($D479,Reference!$M:$M,0),2))</f>
        <v>Nonlabor</v>
      </c>
      <c r="G479" s="14" t="str">
        <f>IFERROR(INDEX(Reference!$B:$C,MATCH(LEFT($C479,4),Reference!$B:$B,0),2),"")</f>
        <v/>
      </c>
    </row>
    <row r="480" spans="2:7" ht="15" thickBot="1" x14ac:dyDescent="0.35">
      <c r="B480" s="57" t="s">
        <v>1402</v>
      </c>
      <c r="C480" s="57" t="s">
        <v>1555</v>
      </c>
      <c r="D480" s="57" t="s">
        <v>237</v>
      </c>
      <c r="E480" s="56">
        <v>121.31</v>
      </c>
      <c r="F480" s="14" t="str">
        <f>IFERROR(IF(MID($C480,5,4)="-320","Exclude",IF(AND($B480="Intangible",SEARCH("Lbr",$D480)&gt;0),"Intangible Labor",INDEX(Reference!$M:$N,MATCH($D480,Reference!$M:$M,0),2))),INDEX(Reference!$M:$N,MATCH($D480,Reference!$M:$M,0),2))</f>
        <v>Inventory</v>
      </c>
      <c r="G480" s="14" t="str">
        <f>IFERROR(INDEX(Reference!$B:$C,MATCH(LEFT($C480,4),Reference!$B:$B,0),2),"")</f>
        <v/>
      </c>
    </row>
    <row r="481" spans="2:7" ht="15" thickBot="1" x14ac:dyDescent="0.35">
      <c r="B481" s="57" t="s">
        <v>1402</v>
      </c>
      <c r="C481" s="57" t="s">
        <v>1556</v>
      </c>
      <c r="D481" s="57" t="s">
        <v>252</v>
      </c>
      <c r="E481" s="56">
        <v>100</v>
      </c>
      <c r="F481" s="14" t="str">
        <f>IFERROR(IF(MID($C481,5,4)="-320","Exclude",IF(AND($B481="Intangible",SEARCH("Lbr",$D481)&gt;0),"Intangible Labor",INDEX(Reference!$M:$N,MATCH($D481,Reference!$M:$M,0),2))),INDEX(Reference!$M:$N,MATCH($D481,Reference!$M:$M,0),2))</f>
        <v>Nonlabor</v>
      </c>
      <c r="G481" s="14" t="str">
        <f>IFERROR(INDEX(Reference!$B:$C,MATCH(LEFT($C481,4),Reference!$B:$B,0),2),"")</f>
        <v/>
      </c>
    </row>
    <row r="482" spans="2:7" ht="15" thickBot="1" x14ac:dyDescent="0.35">
      <c r="B482" s="57" t="s">
        <v>1402</v>
      </c>
      <c r="C482" s="57" t="s">
        <v>1557</v>
      </c>
      <c r="D482" s="57" t="s">
        <v>185</v>
      </c>
      <c r="E482" s="56">
        <v>1632.11</v>
      </c>
      <c r="F482" s="14" t="str">
        <f>IFERROR(IF(MID($C482,5,4)="-320","Exclude",IF(AND($B482="Intangible",SEARCH("Lbr",$D482)&gt;0),"Intangible Labor",INDEX(Reference!$M:$N,MATCH($D482,Reference!$M:$M,0),2))),INDEX(Reference!$M:$N,MATCH($D482,Reference!$M:$M,0),2))</f>
        <v>NonUnion Labor</v>
      </c>
      <c r="G482" s="14" t="str">
        <f>IFERROR(INDEX(Reference!$B:$C,MATCH(LEFT($C482,4),Reference!$B:$B,0),2),"")</f>
        <v/>
      </c>
    </row>
    <row r="483" spans="2:7" ht="15" thickBot="1" x14ac:dyDescent="0.35">
      <c r="B483" s="57" t="s">
        <v>1402</v>
      </c>
      <c r="C483" s="57" t="s">
        <v>1557</v>
      </c>
      <c r="D483" s="57" t="s">
        <v>206</v>
      </c>
      <c r="E483" s="56">
        <v>127.19</v>
      </c>
      <c r="F483" s="14" t="str">
        <f>IFERROR(IF(MID($C483,5,4)="-320","Exclude",IF(AND($B483="Intangible",SEARCH("Lbr",$D483)&gt;0),"Intangible Labor",INDEX(Reference!$M:$N,MATCH($D483,Reference!$M:$M,0),2))),INDEX(Reference!$M:$N,MATCH($D483,Reference!$M:$M,0),2))</f>
        <v>Nonlabor</v>
      </c>
      <c r="G483" s="14" t="str">
        <f>IFERROR(INDEX(Reference!$B:$C,MATCH(LEFT($C483,4),Reference!$B:$B,0),2),"")</f>
        <v/>
      </c>
    </row>
    <row r="484" spans="2:7" ht="15" thickBot="1" x14ac:dyDescent="0.35">
      <c r="B484" s="57" t="s">
        <v>1402</v>
      </c>
      <c r="C484" s="57" t="s">
        <v>1558</v>
      </c>
      <c r="D484" s="57" t="s">
        <v>210</v>
      </c>
      <c r="E484" s="56">
        <v>252</v>
      </c>
      <c r="F484" s="14" t="str">
        <f>IFERROR(IF(MID($C484,5,4)="-320","Exclude",IF(AND($B484="Intangible",SEARCH("Lbr",$D484)&gt;0),"Intangible Labor",INDEX(Reference!$M:$N,MATCH($D484,Reference!$M:$M,0),2))),INDEX(Reference!$M:$N,MATCH($D484,Reference!$M:$M,0),2))</f>
        <v>Nonlabor</v>
      </c>
      <c r="G484" s="14" t="str">
        <f>IFERROR(INDEX(Reference!$B:$C,MATCH(LEFT($C484,4),Reference!$B:$B,0),2),"")</f>
        <v/>
      </c>
    </row>
    <row r="485" spans="2:7" ht="15" thickBot="1" x14ac:dyDescent="0.35">
      <c r="B485" s="57" t="s">
        <v>1402</v>
      </c>
      <c r="C485" s="57" t="s">
        <v>1559</v>
      </c>
      <c r="D485" s="57" t="s">
        <v>190</v>
      </c>
      <c r="E485" s="56">
        <v>227232.94</v>
      </c>
      <c r="F485" s="14" t="str">
        <f>IFERROR(IF(MID($C485,5,4)="-320","Exclude",IF(AND($B485="Intangible",SEARCH("Lbr",$D485)&gt;0),"Intangible Labor",INDEX(Reference!$M:$N,MATCH($D485,Reference!$M:$M,0),2))),INDEX(Reference!$M:$N,MATCH($D485,Reference!$M:$M,0),2))</f>
        <v>Nonlabor</v>
      </c>
      <c r="G485" s="14" t="str">
        <f>IFERROR(INDEX(Reference!$B:$C,MATCH(LEFT($C485,4),Reference!$B:$B,0),2),"")</f>
        <v/>
      </c>
    </row>
    <row r="486" spans="2:7" ht="15" thickBot="1" x14ac:dyDescent="0.35">
      <c r="B486" s="57" t="s">
        <v>1402</v>
      </c>
      <c r="C486" s="57" t="s">
        <v>1560</v>
      </c>
      <c r="D486" s="57" t="s">
        <v>185</v>
      </c>
      <c r="E486" s="56">
        <v>2023.04</v>
      </c>
      <c r="F486" s="14" t="str">
        <f>IFERROR(IF(MID($C486,5,4)="-320","Exclude",IF(AND($B486="Intangible",SEARCH("Lbr",$D486)&gt;0),"Intangible Labor",INDEX(Reference!$M:$N,MATCH($D486,Reference!$M:$M,0),2))),INDEX(Reference!$M:$N,MATCH($D486,Reference!$M:$M,0),2))</f>
        <v>NonUnion Labor</v>
      </c>
      <c r="G486" s="14" t="str">
        <f>IFERROR(INDEX(Reference!$B:$C,MATCH(LEFT($C486,4),Reference!$B:$B,0),2),"")</f>
        <v/>
      </c>
    </row>
    <row r="487" spans="2:7" ht="15" thickBot="1" x14ac:dyDescent="0.35">
      <c r="B487" s="57" t="s">
        <v>1402</v>
      </c>
      <c r="C487" s="57" t="s">
        <v>1561</v>
      </c>
      <c r="D487" s="57" t="s">
        <v>185</v>
      </c>
      <c r="E487" s="56">
        <v>42.57</v>
      </c>
      <c r="F487" s="14" t="str">
        <f>IFERROR(IF(MID($C487,5,4)="-320","Exclude",IF(AND($B487="Intangible",SEARCH("Lbr",$D487)&gt;0),"Intangible Labor",INDEX(Reference!$M:$N,MATCH($D487,Reference!$M:$M,0),2))),INDEX(Reference!$M:$N,MATCH($D487,Reference!$M:$M,0),2))</f>
        <v>NonUnion Labor</v>
      </c>
      <c r="G487" s="14" t="str">
        <f>IFERROR(INDEX(Reference!$B:$C,MATCH(LEFT($C487,4),Reference!$B:$B,0),2),"")</f>
        <v/>
      </c>
    </row>
    <row r="488" spans="2:7" ht="15" thickBot="1" x14ac:dyDescent="0.35">
      <c r="B488" s="57" t="s">
        <v>1402</v>
      </c>
      <c r="C488" s="57" t="s">
        <v>1562</v>
      </c>
      <c r="D488" s="57" t="s">
        <v>186</v>
      </c>
      <c r="E488" s="56">
        <v>160.52000000000001</v>
      </c>
      <c r="F488" s="14" t="str">
        <f>IFERROR(IF(MID($C488,5,4)="-320","Exclude",IF(AND($B488="Intangible",SEARCH("Lbr",$D488)&gt;0),"Intangible Labor",INDEX(Reference!$M:$N,MATCH($D488,Reference!$M:$M,0),2))),INDEX(Reference!$M:$N,MATCH($D488,Reference!$M:$M,0),2))</f>
        <v>Union Labor</v>
      </c>
      <c r="G488" s="14" t="str">
        <f>IFERROR(INDEX(Reference!$B:$C,MATCH(LEFT($C488,4),Reference!$B:$B,0),2),"")</f>
        <v/>
      </c>
    </row>
    <row r="489" spans="2:7" ht="15" thickBot="1" x14ac:dyDescent="0.35">
      <c r="B489" s="57" t="s">
        <v>1402</v>
      </c>
      <c r="C489" s="57" t="s">
        <v>1562</v>
      </c>
      <c r="D489" s="57" t="s">
        <v>296</v>
      </c>
      <c r="E489" s="56">
        <v>787.34</v>
      </c>
      <c r="F489" s="14" t="str">
        <f>IFERROR(IF(MID($C489,5,4)="-320","Exclude",IF(AND($B489="Intangible",SEARCH("Lbr",$D489)&gt;0),"Intangible Labor",INDEX(Reference!$M:$N,MATCH($D489,Reference!$M:$M,0),2))),INDEX(Reference!$M:$N,MATCH($D489,Reference!$M:$M,0),2))</f>
        <v>Inventory</v>
      </c>
      <c r="G489" s="14" t="str">
        <f>IFERROR(INDEX(Reference!$B:$C,MATCH(LEFT($C489,4),Reference!$B:$B,0),2),"")</f>
        <v/>
      </c>
    </row>
    <row r="490" spans="2:7" ht="15" thickBot="1" x14ac:dyDescent="0.35">
      <c r="B490" s="57" t="s">
        <v>1402</v>
      </c>
      <c r="C490" s="57" t="s">
        <v>1562</v>
      </c>
      <c r="D490" s="57" t="s">
        <v>208</v>
      </c>
      <c r="E490" s="56">
        <v>6956.32</v>
      </c>
      <c r="F490" s="14" t="str">
        <f>IFERROR(IF(MID($C490,5,4)="-320","Exclude",IF(AND($B490="Intangible",SEARCH("Lbr",$D490)&gt;0),"Intangible Labor",INDEX(Reference!$M:$N,MATCH($D490,Reference!$M:$M,0),2))),INDEX(Reference!$M:$N,MATCH($D490,Reference!$M:$M,0),2))</f>
        <v>Inventory</v>
      </c>
      <c r="G490" s="14" t="str">
        <f>IFERROR(INDEX(Reference!$B:$C,MATCH(LEFT($C490,4),Reference!$B:$B,0),2),"")</f>
        <v/>
      </c>
    </row>
    <row r="491" spans="2:7" ht="15" thickBot="1" x14ac:dyDescent="0.35">
      <c r="B491" s="57" t="s">
        <v>1402</v>
      </c>
      <c r="C491" s="57" t="s">
        <v>1562</v>
      </c>
      <c r="D491" s="57" t="s">
        <v>182</v>
      </c>
      <c r="E491" s="56">
        <v>35975.96</v>
      </c>
      <c r="F491" s="14" t="str">
        <f>IFERROR(IF(MID($C491,5,4)="-320","Exclude",IF(AND($B491="Intangible",SEARCH("Lbr",$D491)&gt;0),"Intangible Labor",INDEX(Reference!$M:$N,MATCH($D491,Reference!$M:$M,0),2))),INDEX(Reference!$M:$N,MATCH($D491,Reference!$M:$M,0),2))</f>
        <v>Nonlabor</v>
      </c>
      <c r="G491" s="14" t="str">
        <f>IFERROR(INDEX(Reference!$B:$C,MATCH(LEFT($C491,4),Reference!$B:$B,0),2),"")</f>
        <v/>
      </c>
    </row>
    <row r="492" spans="2:7" ht="15" thickBot="1" x14ac:dyDescent="0.35">
      <c r="B492" s="57" t="s">
        <v>1402</v>
      </c>
      <c r="C492" s="57" t="s">
        <v>1563</v>
      </c>
      <c r="D492" s="57" t="s">
        <v>190</v>
      </c>
      <c r="E492" s="56">
        <v>23179.109999999997</v>
      </c>
      <c r="F492" s="14" t="str">
        <f>IFERROR(IF(MID($C492,5,4)="-320","Exclude",IF(AND($B492="Intangible",SEARCH("Lbr",$D492)&gt;0),"Intangible Labor",INDEX(Reference!$M:$N,MATCH($D492,Reference!$M:$M,0),2))),INDEX(Reference!$M:$N,MATCH($D492,Reference!$M:$M,0),2))</f>
        <v>Nonlabor</v>
      </c>
      <c r="G492" s="14" t="str">
        <f>IFERROR(INDEX(Reference!$B:$C,MATCH(LEFT($C492,4),Reference!$B:$B,0),2),"")</f>
        <v/>
      </c>
    </row>
    <row r="493" spans="2:7" ht="15" thickBot="1" x14ac:dyDescent="0.35">
      <c r="B493" s="57" t="s">
        <v>1402</v>
      </c>
      <c r="C493" s="57" t="s">
        <v>1563</v>
      </c>
      <c r="D493" s="57" t="s">
        <v>186</v>
      </c>
      <c r="E493" s="56">
        <v>1294.96</v>
      </c>
      <c r="F493" s="14" t="str">
        <f>IFERROR(IF(MID($C493,5,4)="-320","Exclude",IF(AND($B493="Intangible",SEARCH("Lbr",$D493)&gt;0),"Intangible Labor",INDEX(Reference!$M:$N,MATCH($D493,Reference!$M:$M,0),2))),INDEX(Reference!$M:$N,MATCH($D493,Reference!$M:$M,0),2))</f>
        <v>Union Labor</v>
      </c>
      <c r="G493" s="14" t="str">
        <f>IFERROR(INDEX(Reference!$B:$C,MATCH(LEFT($C493,4),Reference!$B:$B,0),2),"")</f>
        <v/>
      </c>
    </row>
    <row r="494" spans="2:7" ht="15" thickBot="1" x14ac:dyDescent="0.35">
      <c r="B494" s="57" t="s">
        <v>1402</v>
      </c>
      <c r="C494" s="57" t="s">
        <v>1563</v>
      </c>
      <c r="D494" s="57" t="s">
        <v>231</v>
      </c>
      <c r="E494" s="56">
        <v>60</v>
      </c>
      <c r="F494" s="14" t="str">
        <f>IFERROR(IF(MID($C494,5,4)="-320","Exclude",IF(AND($B494="Intangible",SEARCH("Lbr",$D494)&gt;0),"Intangible Labor",INDEX(Reference!$M:$N,MATCH($D494,Reference!$M:$M,0),2))),INDEX(Reference!$M:$N,MATCH($D494,Reference!$M:$M,0),2))</f>
        <v>Nonlabor</v>
      </c>
      <c r="G494" s="14" t="str">
        <f>IFERROR(INDEX(Reference!$B:$C,MATCH(LEFT($C494,4),Reference!$B:$B,0),2),"")</f>
        <v/>
      </c>
    </row>
    <row r="495" spans="2:7" ht="15" thickBot="1" x14ac:dyDescent="0.35">
      <c r="B495" s="57" t="s">
        <v>1402</v>
      </c>
      <c r="C495" s="57" t="s">
        <v>1563</v>
      </c>
      <c r="D495" s="57" t="s">
        <v>191</v>
      </c>
      <c r="E495" s="56">
        <v>894.85</v>
      </c>
      <c r="F495" s="14" t="str">
        <f>IFERROR(IF(MID($C495,5,4)="-320","Exclude",IF(AND($B495="Intangible",SEARCH("Lbr",$D495)&gt;0),"Intangible Labor",INDEX(Reference!$M:$N,MATCH($D495,Reference!$M:$M,0),2))),INDEX(Reference!$M:$N,MATCH($D495,Reference!$M:$M,0),2))</f>
        <v>Union Labor</v>
      </c>
      <c r="G495" s="14" t="str">
        <f>IFERROR(INDEX(Reference!$B:$C,MATCH(LEFT($C495,4),Reference!$B:$B,0),2),"")</f>
        <v/>
      </c>
    </row>
    <row r="496" spans="2:7" ht="15" thickBot="1" x14ac:dyDescent="0.35">
      <c r="B496" s="57" t="s">
        <v>1402</v>
      </c>
      <c r="C496" s="57" t="s">
        <v>1564</v>
      </c>
      <c r="D496" s="57" t="s">
        <v>186</v>
      </c>
      <c r="E496" s="56">
        <v>0</v>
      </c>
      <c r="F496" s="14" t="str">
        <f>IFERROR(IF(MID($C496,5,4)="-320","Exclude",IF(AND($B496="Intangible",SEARCH("Lbr",$D496)&gt;0),"Intangible Labor",INDEX(Reference!$M:$N,MATCH($D496,Reference!$M:$M,0),2))),INDEX(Reference!$M:$N,MATCH($D496,Reference!$M:$M,0),2))</f>
        <v>Union Labor</v>
      </c>
      <c r="G496" s="14" t="str">
        <f>IFERROR(INDEX(Reference!$B:$C,MATCH(LEFT($C496,4),Reference!$B:$B,0),2),"")</f>
        <v/>
      </c>
    </row>
    <row r="497" spans="2:7" ht="15" thickBot="1" x14ac:dyDescent="0.35">
      <c r="B497" s="57" t="s">
        <v>1402</v>
      </c>
      <c r="C497" s="57" t="s">
        <v>1565</v>
      </c>
      <c r="D497" s="57" t="s">
        <v>190</v>
      </c>
      <c r="E497" s="56">
        <v>5805.79</v>
      </c>
      <c r="F497" s="14" t="str">
        <f>IFERROR(IF(MID($C497,5,4)="-320","Exclude",IF(AND($B497="Intangible",SEARCH("Lbr",$D497)&gt;0),"Intangible Labor",INDEX(Reference!$M:$N,MATCH($D497,Reference!$M:$M,0),2))),INDEX(Reference!$M:$N,MATCH($D497,Reference!$M:$M,0),2))</f>
        <v>Nonlabor</v>
      </c>
      <c r="G497" s="14" t="str">
        <f>IFERROR(INDEX(Reference!$B:$C,MATCH(LEFT($C497,4),Reference!$B:$B,0),2),"")</f>
        <v/>
      </c>
    </row>
    <row r="498" spans="2:7" ht="15" thickBot="1" x14ac:dyDescent="0.35">
      <c r="B498" s="57" t="s">
        <v>1402</v>
      </c>
      <c r="C498" s="57" t="s">
        <v>1565</v>
      </c>
      <c r="D498" s="57" t="s">
        <v>185</v>
      </c>
      <c r="E498" s="56">
        <v>42255.09</v>
      </c>
      <c r="F498" s="14" t="str">
        <f>IFERROR(IF(MID($C498,5,4)="-320","Exclude",IF(AND($B498="Intangible",SEARCH("Lbr",$D498)&gt;0),"Intangible Labor",INDEX(Reference!$M:$N,MATCH($D498,Reference!$M:$M,0),2))),INDEX(Reference!$M:$N,MATCH($D498,Reference!$M:$M,0),2))</f>
        <v>NonUnion Labor</v>
      </c>
      <c r="G498" s="14" t="str">
        <f>IFERROR(INDEX(Reference!$B:$C,MATCH(LEFT($C498,4),Reference!$B:$B,0),2),"")</f>
        <v/>
      </c>
    </row>
    <row r="499" spans="2:7" ht="15" thickBot="1" x14ac:dyDescent="0.35">
      <c r="B499" s="57" t="s">
        <v>1402</v>
      </c>
      <c r="C499" s="57" t="s">
        <v>1565</v>
      </c>
      <c r="D499" s="57" t="s">
        <v>202</v>
      </c>
      <c r="E499" s="56">
        <v>776.38</v>
      </c>
      <c r="F499" s="14" t="str">
        <f>IFERROR(IF(MID($C499,5,4)="-320","Exclude",IF(AND($B499="Intangible",SEARCH("Lbr",$D499)&gt;0),"Intangible Labor",INDEX(Reference!$M:$N,MATCH($D499,Reference!$M:$M,0),2))),INDEX(Reference!$M:$N,MATCH($D499,Reference!$M:$M,0),2))</f>
        <v>Nonlabor</v>
      </c>
      <c r="G499" s="14" t="str">
        <f>IFERROR(INDEX(Reference!$B:$C,MATCH(LEFT($C499,4),Reference!$B:$B,0),2),"")</f>
        <v/>
      </c>
    </row>
    <row r="500" spans="2:7" ht="15" thickBot="1" x14ac:dyDescent="0.35">
      <c r="B500" s="57" t="s">
        <v>1402</v>
      </c>
      <c r="C500" s="57" t="s">
        <v>1565</v>
      </c>
      <c r="D500" s="57" t="s">
        <v>206</v>
      </c>
      <c r="E500" s="56">
        <v>28.28</v>
      </c>
      <c r="F500" s="14" t="str">
        <f>IFERROR(IF(MID($C500,5,4)="-320","Exclude",IF(AND($B500="Intangible",SEARCH("Lbr",$D500)&gt;0),"Intangible Labor",INDEX(Reference!$M:$N,MATCH($D500,Reference!$M:$M,0),2))),INDEX(Reference!$M:$N,MATCH($D500,Reference!$M:$M,0),2))</f>
        <v>Nonlabor</v>
      </c>
      <c r="G500" s="14" t="str">
        <f>IFERROR(INDEX(Reference!$B:$C,MATCH(LEFT($C500,4),Reference!$B:$B,0),2),"")</f>
        <v/>
      </c>
    </row>
    <row r="501" spans="2:7" ht="15" thickBot="1" x14ac:dyDescent="0.35">
      <c r="B501" s="57" t="s">
        <v>1402</v>
      </c>
      <c r="C501" s="57" t="s">
        <v>1565</v>
      </c>
      <c r="D501" s="57" t="s">
        <v>252</v>
      </c>
      <c r="E501" s="56">
        <v>45100</v>
      </c>
      <c r="F501" s="14" t="str">
        <f>IFERROR(IF(MID($C501,5,4)="-320","Exclude",IF(AND($B501="Intangible",SEARCH("Lbr",$D501)&gt;0),"Intangible Labor",INDEX(Reference!$M:$N,MATCH($D501,Reference!$M:$M,0),2))),INDEX(Reference!$M:$N,MATCH($D501,Reference!$M:$M,0),2))</f>
        <v>Nonlabor</v>
      </c>
      <c r="G501" s="14" t="str">
        <f>IFERROR(INDEX(Reference!$B:$C,MATCH(LEFT($C501,4),Reference!$B:$B,0),2),"")</f>
        <v/>
      </c>
    </row>
    <row r="502" spans="2:7" ht="15" thickBot="1" x14ac:dyDescent="0.35">
      <c r="B502" s="57" t="s">
        <v>1402</v>
      </c>
      <c r="C502" s="57" t="s">
        <v>1566</v>
      </c>
      <c r="D502" s="57" t="s">
        <v>199</v>
      </c>
      <c r="E502" s="56">
        <v>1000000</v>
      </c>
      <c r="F502" s="14" t="str">
        <f>IFERROR(IF(MID($C502,5,4)="-320","Exclude",IF(AND($B502="Intangible",SEARCH("Lbr",$D502)&gt;0),"Intangible Labor",INDEX(Reference!$M:$N,MATCH($D502,Reference!$M:$M,0),2))),INDEX(Reference!$M:$N,MATCH($D502,Reference!$M:$M,0),2))</f>
        <v>Nonlabor</v>
      </c>
      <c r="G502" s="14" t="str">
        <f>IFERROR(INDEX(Reference!$B:$C,MATCH(LEFT($C502,4),Reference!$B:$B,0),2),"")</f>
        <v/>
      </c>
    </row>
    <row r="503" spans="2:7" ht="15" thickBot="1" x14ac:dyDescent="0.35">
      <c r="B503" s="57" t="s">
        <v>1402</v>
      </c>
      <c r="C503" s="57" t="s">
        <v>1566</v>
      </c>
      <c r="D503" s="57" t="s">
        <v>190</v>
      </c>
      <c r="E503" s="56">
        <v>154249.53</v>
      </c>
      <c r="F503" s="14" t="str">
        <f>IFERROR(IF(MID($C503,5,4)="-320","Exclude",IF(AND($B503="Intangible",SEARCH("Lbr",$D503)&gt;0),"Intangible Labor",INDEX(Reference!$M:$N,MATCH($D503,Reference!$M:$M,0),2))),INDEX(Reference!$M:$N,MATCH($D503,Reference!$M:$M,0),2))</f>
        <v>Nonlabor</v>
      </c>
      <c r="G503" s="14" t="str">
        <f>IFERROR(INDEX(Reference!$B:$C,MATCH(LEFT($C503,4),Reference!$B:$B,0),2),"")</f>
        <v/>
      </c>
    </row>
    <row r="504" spans="2:7" ht="15" thickBot="1" x14ac:dyDescent="0.35">
      <c r="B504" s="57" t="s">
        <v>1402</v>
      </c>
      <c r="C504" s="57" t="s">
        <v>1566</v>
      </c>
      <c r="D504" s="57" t="s">
        <v>216</v>
      </c>
      <c r="E504" s="56">
        <v>6849.75</v>
      </c>
      <c r="F504" s="14" t="str">
        <f>IFERROR(IF(MID($C504,5,4)="-320","Exclude",IF(AND($B504="Intangible",SEARCH("Lbr",$D504)&gt;0),"Intangible Labor",INDEX(Reference!$M:$N,MATCH($D504,Reference!$M:$M,0),2))),INDEX(Reference!$M:$N,MATCH($D504,Reference!$M:$M,0),2))</f>
        <v>Nonlabor</v>
      </c>
      <c r="G504" s="14" t="str">
        <f>IFERROR(INDEX(Reference!$B:$C,MATCH(LEFT($C504,4),Reference!$B:$B,0),2),"")</f>
        <v/>
      </c>
    </row>
    <row r="505" spans="2:7" ht="15" thickBot="1" x14ac:dyDescent="0.35">
      <c r="B505" s="57" t="s">
        <v>1402</v>
      </c>
      <c r="C505" s="57" t="s">
        <v>1566</v>
      </c>
      <c r="D505" s="57" t="s">
        <v>185</v>
      </c>
      <c r="E505" s="56">
        <v>822.08</v>
      </c>
      <c r="F505" s="14" t="str">
        <f>IFERROR(IF(MID($C505,5,4)="-320","Exclude",IF(AND($B505="Intangible",SEARCH("Lbr",$D505)&gt;0),"Intangible Labor",INDEX(Reference!$M:$N,MATCH($D505,Reference!$M:$M,0),2))),INDEX(Reference!$M:$N,MATCH($D505,Reference!$M:$M,0),2))</f>
        <v>NonUnion Labor</v>
      </c>
      <c r="G505" s="14" t="str">
        <f>IFERROR(INDEX(Reference!$B:$C,MATCH(LEFT($C505,4),Reference!$B:$B,0),2),"")</f>
        <v/>
      </c>
    </row>
    <row r="506" spans="2:7" ht="15" thickBot="1" x14ac:dyDescent="0.35">
      <c r="B506" s="57" t="s">
        <v>1402</v>
      </c>
      <c r="C506" s="57" t="s">
        <v>1566</v>
      </c>
      <c r="D506" s="57" t="s">
        <v>186</v>
      </c>
      <c r="E506" s="56">
        <v>2196.54</v>
      </c>
      <c r="F506" s="14" t="str">
        <f>IFERROR(IF(MID($C506,5,4)="-320","Exclude",IF(AND($B506="Intangible",SEARCH("Lbr",$D506)&gt;0),"Intangible Labor",INDEX(Reference!$M:$N,MATCH($D506,Reference!$M:$M,0),2))),INDEX(Reference!$M:$N,MATCH($D506,Reference!$M:$M,0),2))</f>
        <v>Union Labor</v>
      </c>
      <c r="G506" s="14" t="str">
        <f>IFERROR(INDEX(Reference!$B:$C,MATCH(LEFT($C506,4),Reference!$B:$B,0),2),"")</f>
        <v/>
      </c>
    </row>
    <row r="507" spans="2:7" ht="15" thickBot="1" x14ac:dyDescent="0.35">
      <c r="B507" s="57" t="s">
        <v>1402</v>
      </c>
      <c r="C507" s="57" t="s">
        <v>1566</v>
      </c>
      <c r="D507" s="57" t="s">
        <v>296</v>
      </c>
      <c r="E507" s="56">
        <v>3703</v>
      </c>
      <c r="F507" s="14" t="str">
        <f>IFERROR(IF(MID($C507,5,4)="-320","Exclude",IF(AND($B507="Intangible",SEARCH("Lbr",$D507)&gt;0),"Intangible Labor",INDEX(Reference!$M:$N,MATCH($D507,Reference!$M:$M,0),2))),INDEX(Reference!$M:$N,MATCH($D507,Reference!$M:$M,0),2))</f>
        <v>Inventory</v>
      </c>
      <c r="G507" s="14" t="str">
        <f>IFERROR(INDEX(Reference!$B:$C,MATCH(LEFT($C507,4),Reference!$B:$B,0),2),"")</f>
        <v/>
      </c>
    </row>
    <row r="508" spans="2:7" ht="15" thickBot="1" x14ac:dyDescent="0.35">
      <c r="B508" s="57" t="s">
        <v>1402</v>
      </c>
      <c r="C508" s="57" t="s">
        <v>1566</v>
      </c>
      <c r="D508" s="57" t="s">
        <v>299</v>
      </c>
      <c r="E508" s="56">
        <v>224.18</v>
      </c>
      <c r="F508" s="14" t="str">
        <f>IFERROR(IF(MID($C508,5,4)="-320","Exclude",IF(AND($B508="Intangible",SEARCH("Lbr",$D508)&gt;0),"Intangible Labor",INDEX(Reference!$M:$N,MATCH($D508,Reference!$M:$M,0),2))),INDEX(Reference!$M:$N,MATCH($D508,Reference!$M:$M,0),2))</f>
        <v>Inventory</v>
      </c>
      <c r="G508" s="14" t="str">
        <f>IFERROR(INDEX(Reference!$B:$C,MATCH(LEFT($C508,4),Reference!$B:$B,0),2),"")</f>
        <v/>
      </c>
    </row>
    <row r="509" spans="2:7" ht="15" thickBot="1" x14ac:dyDescent="0.35">
      <c r="B509" s="57" t="s">
        <v>1402</v>
      </c>
      <c r="C509" s="57" t="s">
        <v>1566</v>
      </c>
      <c r="D509" s="57" t="s">
        <v>208</v>
      </c>
      <c r="E509" s="56">
        <v>24009.089999999997</v>
      </c>
      <c r="F509" s="14" t="str">
        <f>IFERROR(IF(MID($C509,5,4)="-320","Exclude",IF(AND($B509="Intangible",SEARCH("Lbr",$D509)&gt;0),"Intangible Labor",INDEX(Reference!$M:$N,MATCH($D509,Reference!$M:$M,0),2))),INDEX(Reference!$M:$N,MATCH($D509,Reference!$M:$M,0),2))</f>
        <v>Inventory</v>
      </c>
      <c r="G509" s="14" t="str">
        <f>IFERROR(INDEX(Reference!$B:$C,MATCH(LEFT($C509,4),Reference!$B:$B,0),2),"")</f>
        <v/>
      </c>
    </row>
    <row r="510" spans="2:7" ht="15" thickBot="1" x14ac:dyDescent="0.35">
      <c r="B510" s="57" t="s">
        <v>1402</v>
      </c>
      <c r="C510" s="57" t="s">
        <v>1566</v>
      </c>
      <c r="D510" s="57" t="s">
        <v>182</v>
      </c>
      <c r="E510" s="56">
        <v>2570887.06</v>
      </c>
      <c r="F510" s="14" t="str">
        <f>IFERROR(IF(MID($C510,5,4)="-320","Exclude",IF(AND($B510="Intangible",SEARCH("Lbr",$D510)&gt;0),"Intangible Labor",INDEX(Reference!$M:$N,MATCH($D510,Reference!$M:$M,0),2))),INDEX(Reference!$M:$N,MATCH($D510,Reference!$M:$M,0),2))</f>
        <v>Nonlabor</v>
      </c>
      <c r="G510" s="14" t="str">
        <f>IFERROR(INDEX(Reference!$B:$C,MATCH(LEFT($C510,4),Reference!$B:$B,0),2),"")</f>
        <v/>
      </c>
    </row>
    <row r="511" spans="2:7" ht="15" thickBot="1" x14ac:dyDescent="0.35">
      <c r="B511" s="57" t="s">
        <v>1402</v>
      </c>
      <c r="C511" s="57" t="s">
        <v>1566</v>
      </c>
      <c r="D511" s="57" t="s">
        <v>233</v>
      </c>
      <c r="E511" s="56">
        <v>302903.87</v>
      </c>
      <c r="F511" s="14" t="str">
        <f>IFERROR(IF(MID($C511,5,4)="-320","Exclude",IF(AND($B511="Intangible",SEARCH("Lbr",$D511)&gt;0),"Intangible Labor",INDEX(Reference!$M:$N,MATCH($D511,Reference!$M:$M,0),2))),INDEX(Reference!$M:$N,MATCH($D511,Reference!$M:$M,0),2))</f>
        <v>Nonlabor</v>
      </c>
      <c r="G511" s="14" t="str">
        <f>IFERROR(INDEX(Reference!$B:$C,MATCH(LEFT($C511,4),Reference!$B:$B,0),2),"")</f>
        <v/>
      </c>
    </row>
    <row r="512" spans="2:7" ht="15" thickBot="1" x14ac:dyDescent="0.35">
      <c r="B512" s="57" t="s">
        <v>1402</v>
      </c>
      <c r="C512" s="57" t="s">
        <v>1566</v>
      </c>
      <c r="D512" s="57" t="s">
        <v>260</v>
      </c>
      <c r="E512" s="56">
        <v>0</v>
      </c>
      <c r="F512" s="14" t="str">
        <f>IFERROR(IF(MID($C512,5,4)="-320","Exclude",IF(AND($B512="Intangible",SEARCH("Lbr",$D512)&gt;0),"Intangible Labor",INDEX(Reference!$M:$N,MATCH($D512,Reference!$M:$M,0),2))),INDEX(Reference!$M:$N,MATCH($D512,Reference!$M:$M,0),2))</f>
        <v>Project Proceeds</v>
      </c>
      <c r="G512" s="14" t="str">
        <f>IFERROR(INDEX(Reference!$B:$C,MATCH(LEFT($C512,4),Reference!$B:$B,0),2),"")</f>
        <v/>
      </c>
    </row>
    <row r="513" spans="2:7" ht="15" thickBot="1" x14ac:dyDescent="0.35">
      <c r="B513" s="57" t="s">
        <v>1402</v>
      </c>
      <c r="C513" s="57" t="s">
        <v>1566</v>
      </c>
      <c r="D513" s="57" t="s">
        <v>191</v>
      </c>
      <c r="E513" s="56">
        <v>1043.5999999999999</v>
      </c>
      <c r="F513" s="14" t="str">
        <f>IFERROR(IF(MID($C513,5,4)="-320","Exclude",IF(AND($B513="Intangible",SEARCH("Lbr",$D513)&gt;0),"Intangible Labor",INDEX(Reference!$M:$N,MATCH($D513,Reference!$M:$M,0),2))),INDEX(Reference!$M:$N,MATCH($D513,Reference!$M:$M,0),2))</f>
        <v>Union Labor</v>
      </c>
      <c r="G513" s="14" t="str">
        <f>IFERROR(INDEX(Reference!$B:$C,MATCH(LEFT($C513,4),Reference!$B:$B,0),2),"")</f>
        <v/>
      </c>
    </row>
    <row r="514" spans="2:7" ht="15" thickBot="1" x14ac:dyDescent="0.35">
      <c r="B514" s="57" t="s">
        <v>1402</v>
      </c>
      <c r="C514" s="57" t="s">
        <v>1567</v>
      </c>
      <c r="D514" s="57" t="s">
        <v>186</v>
      </c>
      <c r="E514" s="56">
        <v>12.79</v>
      </c>
      <c r="F514" s="14" t="str">
        <f>IFERROR(IF(MID($C514,5,4)="-320","Exclude",IF(AND($B514="Intangible",SEARCH("Lbr",$D514)&gt;0),"Intangible Labor",INDEX(Reference!$M:$N,MATCH($D514,Reference!$M:$M,0),2))),INDEX(Reference!$M:$N,MATCH($D514,Reference!$M:$M,0),2))</f>
        <v>Union Labor</v>
      </c>
      <c r="G514" s="14" t="str">
        <f>IFERROR(INDEX(Reference!$B:$C,MATCH(LEFT($C514,4),Reference!$B:$B,0),2),"")</f>
        <v/>
      </c>
    </row>
    <row r="515" spans="2:7" ht="15" thickBot="1" x14ac:dyDescent="0.35">
      <c r="B515" s="57" t="s">
        <v>1402</v>
      </c>
      <c r="C515" s="57" t="s">
        <v>1567</v>
      </c>
      <c r="D515" s="57" t="s">
        <v>191</v>
      </c>
      <c r="E515" s="56">
        <v>2.31</v>
      </c>
      <c r="F515" s="14" t="str">
        <f>IFERROR(IF(MID($C515,5,4)="-320","Exclude",IF(AND($B515="Intangible",SEARCH("Lbr",$D515)&gt;0),"Intangible Labor",INDEX(Reference!$M:$N,MATCH($D515,Reference!$M:$M,0),2))),INDEX(Reference!$M:$N,MATCH($D515,Reference!$M:$M,0),2))</f>
        <v>Union Labor</v>
      </c>
      <c r="G515" s="14" t="str">
        <f>IFERROR(INDEX(Reference!$B:$C,MATCH(LEFT($C515,4),Reference!$B:$B,0),2),"")</f>
        <v/>
      </c>
    </row>
    <row r="516" spans="2:7" ht="15" thickBot="1" x14ac:dyDescent="0.35">
      <c r="B516" s="57" t="s">
        <v>1402</v>
      </c>
      <c r="C516" s="57" t="s">
        <v>1568</v>
      </c>
      <c r="D516" s="57" t="s">
        <v>199</v>
      </c>
      <c r="E516" s="56">
        <v>-10000</v>
      </c>
      <c r="F516" s="14" t="str">
        <f>IFERROR(IF(MID($C516,5,4)="-320","Exclude",IF(AND($B516="Intangible",SEARCH("Lbr",$D516)&gt;0),"Intangible Labor",INDEX(Reference!$M:$N,MATCH($D516,Reference!$M:$M,0),2))),INDEX(Reference!$M:$N,MATCH($D516,Reference!$M:$M,0),2))</f>
        <v>Nonlabor</v>
      </c>
      <c r="G516" s="14" t="str">
        <f>IFERROR(INDEX(Reference!$B:$C,MATCH(LEFT($C516,4),Reference!$B:$B,0),2),"")</f>
        <v/>
      </c>
    </row>
    <row r="517" spans="2:7" ht="15" thickBot="1" x14ac:dyDescent="0.35">
      <c r="B517" s="57" t="s">
        <v>1402</v>
      </c>
      <c r="C517" s="57" t="s">
        <v>1569</v>
      </c>
      <c r="D517" s="57" t="s">
        <v>216</v>
      </c>
      <c r="E517" s="56">
        <v>7874.75</v>
      </c>
      <c r="F517" s="14" t="str">
        <f>IFERROR(IF(MID($C517,5,4)="-320","Exclude",IF(AND($B517="Intangible",SEARCH("Lbr",$D517)&gt;0),"Intangible Labor",INDEX(Reference!$M:$N,MATCH($D517,Reference!$M:$M,0),2))),INDEX(Reference!$M:$N,MATCH($D517,Reference!$M:$M,0),2))</f>
        <v>Nonlabor</v>
      </c>
      <c r="G517" s="14" t="str">
        <f>IFERROR(INDEX(Reference!$B:$C,MATCH(LEFT($C517,4),Reference!$B:$B,0),2),"")</f>
        <v/>
      </c>
    </row>
    <row r="518" spans="2:7" ht="15" thickBot="1" x14ac:dyDescent="0.35">
      <c r="B518" s="57" t="s">
        <v>1402</v>
      </c>
      <c r="C518" s="57" t="s">
        <v>1570</v>
      </c>
      <c r="D518" s="57" t="s">
        <v>203</v>
      </c>
      <c r="E518" s="56">
        <v>61408.98</v>
      </c>
      <c r="F518" s="14" t="str">
        <f>IFERROR(IF(MID($C518,5,4)="-320","Exclude",IF(AND($B518="Intangible",SEARCH("Lbr",$D518)&gt;0),"Intangible Labor",INDEX(Reference!$M:$N,MATCH($D518,Reference!$M:$M,0),2))),INDEX(Reference!$M:$N,MATCH($D518,Reference!$M:$M,0),2))</f>
        <v>Nonlabor</v>
      </c>
      <c r="G518" s="14" t="str">
        <f>IFERROR(INDEX(Reference!$B:$C,MATCH(LEFT($C518,4),Reference!$B:$B,0),2),"")</f>
        <v/>
      </c>
    </row>
    <row r="519" spans="2:7" ht="15" thickBot="1" x14ac:dyDescent="0.35">
      <c r="B519" s="57" t="s">
        <v>1402</v>
      </c>
      <c r="C519" s="57" t="s">
        <v>1570</v>
      </c>
      <c r="D519" s="57" t="s">
        <v>185</v>
      </c>
      <c r="E519" s="56">
        <v>11275.890000000001</v>
      </c>
      <c r="F519" s="14" t="str">
        <f>IFERROR(IF(MID($C519,5,4)="-320","Exclude",IF(AND($B519="Intangible",SEARCH("Lbr",$D519)&gt;0),"Intangible Labor",INDEX(Reference!$M:$N,MATCH($D519,Reference!$M:$M,0),2))),INDEX(Reference!$M:$N,MATCH($D519,Reference!$M:$M,0),2))</f>
        <v>NonUnion Labor</v>
      </c>
      <c r="G519" s="14" t="str">
        <f>IFERROR(INDEX(Reference!$B:$C,MATCH(LEFT($C519,4),Reference!$B:$B,0),2),"")</f>
        <v/>
      </c>
    </row>
    <row r="520" spans="2:7" ht="15" thickBot="1" x14ac:dyDescent="0.35">
      <c r="B520" s="57" t="s">
        <v>1402</v>
      </c>
      <c r="C520" s="57" t="s">
        <v>1570</v>
      </c>
      <c r="D520" s="57" t="s">
        <v>202</v>
      </c>
      <c r="E520" s="56">
        <v>75</v>
      </c>
      <c r="F520" s="14" t="str">
        <f>IFERROR(IF(MID($C520,5,4)="-320","Exclude",IF(AND($B520="Intangible",SEARCH("Lbr",$D520)&gt;0),"Intangible Labor",INDEX(Reference!$M:$N,MATCH($D520,Reference!$M:$M,0),2))),INDEX(Reference!$M:$N,MATCH($D520,Reference!$M:$M,0),2))</f>
        <v>Nonlabor</v>
      </c>
      <c r="G520" s="14" t="str">
        <f>IFERROR(INDEX(Reference!$B:$C,MATCH(LEFT($C520,4),Reference!$B:$B,0),2),"")</f>
        <v/>
      </c>
    </row>
    <row r="521" spans="2:7" ht="15" thickBot="1" x14ac:dyDescent="0.35">
      <c r="B521" s="57" t="s">
        <v>1402</v>
      </c>
      <c r="C521" s="57" t="s">
        <v>1570</v>
      </c>
      <c r="D521" s="57" t="s">
        <v>188</v>
      </c>
      <c r="E521" s="56">
        <v>298.52</v>
      </c>
      <c r="F521" s="14" t="str">
        <f>IFERROR(IF(MID($C521,5,4)="-320","Exclude",IF(AND($B521="Intangible",SEARCH("Lbr",$D521)&gt;0),"Intangible Labor",INDEX(Reference!$M:$N,MATCH($D521,Reference!$M:$M,0),2))),INDEX(Reference!$M:$N,MATCH($D521,Reference!$M:$M,0),2))</f>
        <v>NonUnion Labor</v>
      </c>
      <c r="G521" s="14" t="str">
        <f>IFERROR(INDEX(Reference!$B:$C,MATCH(LEFT($C521,4),Reference!$B:$B,0),2),"")</f>
        <v/>
      </c>
    </row>
    <row r="522" spans="2:7" ht="15" thickBot="1" x14ac:dyDescent="0.35">
      <c r="B522" s="57" t="s">
        <v>1402</v>
      </c>
      <c r="C522" s="57" t="s">
        <v>1571</v>
      </c>
      <c r="D522" s="57" t="s">
        <v>185</v>
      </c>
      <c r="E522" s="56">
        <v>345.29</v>
      </c>
      <c r="F522" s="14" t="str">
        <f>IFERROR(IF(MID($C522,5,4)="-320","Exclude",IF(AND($B522="Intangible",SEARCH("Lbr",$D522)&gt;0),"Intangible Labor",INDEX(Reference!$M:$N,MATCH($D522,Reference!$M:$M,0),2))),INDEX(Reference!$M:$N,MATCH($D522,Reference!$M:$M,0),2))</f>
        <v>NonUnion Labor</v>
      </c>
      <c r="G522" s="14" t="str">
        <f>IFERROR(INDEX(Reference!$B:$C,MATCH(LEFT($C522,4),Reference!$B:$B,0),2),"")</f>
        <v/>
      </c>
    </row>
    <row r="523" spans="2:7" ht="15" thickBot="1" x14ac:dyDescent="0.35">
      <c r="B523" s="57" t="s">
        <v>1402</v>
      </c>
      <c r="C523" s="57" t="s">
        <v>1571</v>
      </c>
      <c r="D523" s="57" t="s">
        <v>202</v>
      </c>
      <c r="E523" s="56">
        <v>287.85000000000002</v>
      </c>
      <c r="F523" s="14" t="str">
        <f>IFERROR(IF(MID($C523,5,4)="-320","Exclude",IF(AND($B523="Intangible",SEARCH("Lbr",$D523)&gt;0),"Intangible Labor",INDEX(Reference!$M:$N,MATCH($D523,Reference!$M:$M,0),2))),INDEX(Reference!$M:$N,MATCH($D523,Reference!$M:$M,0),2))</f>
        <v>Nonlabor</v>
      </c>
      <c r="G523" s="14" t="str">
        <f>IFERROR(INDEX(Reference!$B:$C,MATCH(LEFT($C523,4),Reference!$B:$B,0),2),"")</f>
        <v/>
      </c>
    </row>
    <row r="524" spans="2:7" ht="15" thickBot="1" x14ac:dyDescent="0.35">
      <c r="B524" s="57" t="s">
        <v>1402</v>
      </c>
      <c r="C524" s="57" t="s">
        <v>1571</v>
      </c>
      <c r="D524" s="57" t="s">
        <v>206</v>
      </c>
      <c r="E524" s="56">
        <v>18.28</v>
      </c>
      <c r="F524" s="14" t="str">
        <f>IFERROR(IF(MID($C524,5,4)="-320","Exclude",IF(AND($B524="Intangible",SEARCH("Lbr",$D524)&gt;0),"Intangible Labor",INDEX(Reference!$M:$N,MATCH($D524,Reference!$M:$M,0),2))),INDEX(Reference!$M:$N,MATCH($D524,Reference!$M:$M,0),2))</f>
        <v>Nonlabor</v>
      </c>
      <c r="G524" s="14" t="str">
        <f>IFERROR(INDEX(Reference!$B:$C,MATCH(LEFT($C524,4),Reference!$B:$B,0),2),"")</f>
        <v/>
      </c>
    </row>
    <row r="525" spans="2:7" ht="15" thickBot="1" x14ac:dyDescent="0.35">
      <c r="B525" s="57" t="s">
        <v>1402</v>
      </c>
      <c r="C525" s="57" t="s">
        <v>1572</v>
      </c>
      <c r="D525" s="57" t="s">
        <v>185</v>
      </c>
      <c r="E525" s="56">
        <v>2403.8200000000002</v>
      </c>
      <c r="F525" s="14" t="str">
        <f>IFERROR(IF(MID($C525,5,4)="-320","Exclude",IF(AND($B525="Intangible",SEARCH("Lbr",$D525)&gt;0),"Intangible Labor",INDEX(Reference!$M:$N,MATCH($D525,Reference!$M:$M,0),2))),INDEX(Reference!$M:$N,MATCH($D525,Reference!$M:$M,0),2))</f>
        <v>NonUnion Labor</v>
      </c>
      <c r="G525" s="14" t="str">
        <f>IFERROR(INDEX(Reference!$B:$C,MATCH(LEFT($C525,4),Reference!$B:$B,0),2),"")</f>
        <v/>
      </c>
    </row>
    <row r="526" spans="2:7" ht="15" thickBot="1" x14ac:dyDescent="0.35">
      <c r="B526" s="57" t="s">
        <v>1402</v>
      </c>
      <c r="C526" s="57" t="s">
        <v>1572</v>
      </c>
      <c r="D526" s="57" t="s">
        <v>202</v>
      </c>
      <c r="E526" s="56">
        <v>141.60999999999999</v>
      </c>
      <c r="F526" s="14" t="str">
        <f>IFERROR(IF(MID($C526,5,4)="-320","Exclude",IF(AND($B526="Intangible",SEARCH("Lbr",$D526)&gt;0),"Intangible Labor",INDEX(Reference!$M:$N,MATCH($D526,Reference!$M:$M,0),2))),INDEX(Reference!$M:$N,MATCH($D526,Reference!$M:$M,0),2))</f>
        <v>Nonlabor</v>
      </c>
      <c r="G526" s="14" t="str">
        <f>IFERROR(INDEX(Reference!$B:$C,MATCH(LEFT($C526,4),Reference!$B:$B,0),2),"")</f>
        <v/>
      </c>
    </row>
    <row r="527" spans="2:7" ht="15" thickBot="1" x14ac:dyDescent="0.35">
      <c r="B527" s="57" t="s">
        <v>1402</v>
      </c>
      <c r="C527" s="57" t="s">
        <v>1572</v>
      </c>
      <c r="D527" s="57" t="s">
        <v>206</v>
      </c>
      <c r="E527" s="56">
        <v>45.629999999999995</v>
      </c>
      <c r="F527" s="14" t="str">
        <f>IFERROR(IF(MID($C527,5,4)="-320","Exclude",IF(AND($B527="Intangible",SEARCH("Lbr",$D527)&gt;0),"Intangible Labor",INDEX(Reference!$M:$N,MATCH($D527,Reference!$M:$M,0),2))),INDEX(Reference!$M:$N,MATCH($D527,Reference!$M:$M,0),2))</f>
        <v>Nonlabor</v>
      </c>
      <c r="G527" s="14" t="str">
        <f>IFERROR(INDEX(Reference!$B:$C,MATCH(LEFT($C527,4),Reference!$B:$B,0),2),"")</f>
        <v/>
      </c>
    </row>
    <row r="528" spans="2:7" ht="15" thickBot="1" x14ac:dyDescent="0.35">
      <c r="B528" s="57" t="s">
        <v>1402</v>
      </c>
      <c r="C528" s="57" t="s">
        <v>1573</v>
      </c>
      <c r="D528" s="57" t="s">
        <v>185</v>
      </c>
      <c r="E528" s="56">
        <v>703.96999999999991</v>
      </c>
      <c r="F528" s="14" t="str">
        <f>IFERROR(IF(MID($C528,5,4)="-320","Exclude",IF(AND($B528="Intangible",SEARCH("Lbr",$D528)&gt;0),"Intangible Labor",INDEX(Reference!$M:$N,MATCH($D528,Reference!$M:$M,0),2))),INDEX(Reference!$M:$N,MATCH($D528,Reference!$M:$M,0),2))</f>
        <v>NonUnion Labor</v>
      </c>
      <c r="G528" s="14" t="str">
        <f>IFERROR(INDEX(Reference!$B:$C,MATCH(LEFT($C528,4),Reference!$B:$B,0),2),"")</f>
        <v/>
      </c>
    </row>
    <row r="529" spans="2:7" ht="15" thickBot="1" x14ac:dyDescent="0.35">
      <c r="B529" s="57" t="s">
        <v>1402</v>
      </c>
      <c r="C529" s="57" t="s">
        <v>1574</v>
      </c>
      <c r="D529" s="57" t="s">
        <v>203</v>
      </c>
      <c r="E529" s="56">
        <v>9354.25</v>
      </c>
      <c r="F529" s="14" t="str">
        <f>IFERROR(IF(MID($C529,5,4)="-320","Exclude",IF(AND($B529="Intangible",SEARCH("Lbr",$D529)&gt;0),"Intangible Labor",INDEX(Reference!$M:$N,MATCH($D529,Reference!$M:$M,0),2))),INDEX(Reference!$M:$N,MATCH($D529,Reference!$M:$M,0),2))</f>
        <v>Nonlabor</v>
      </c>
      <c r="G529" s="14" t="str">
        <f>IFERROR(INDEX(Reference!$B:$C,MATCH(LEFT($C529,4),Reference!$B:$B,0),2),"")</f>
        <v/>
      </c>
    </row>
    <row r="530" spans="2:7" ht="15" thickBot="1" x14ac:dyDescent="0.35">
      <c r="B530" s="57" t="s">
        <v>1402</v>
      </c>
      <c r="C530" s="57" t="s">
        <v>1575</v>
      </c>
      <c r="D530" s="57" t="s">
        <v>185</v>
      </c>
      <c r="E530" s="56">
        <v>4098.8099999999995</v>
      </c>
      <c r="F530" s="14" t="str">
        <f>IFERROR(IF(MID($C530,5,4)="-320","Exclude",IF(AND($B530="Intangible",SEARCH("Lbr",$D530)&gt;0),"Intangible Labor",INDEX(Reference!$M:$N,MATCH($D530,Reference!$M:$M,0),2))),INDEX(Reference!$M:$N,MATCH($D530,Reference!$M:$M,0),2))</f>
        <v>NonUnion Labor</v>
      </c>
      <c r="G530" s="14" t="str">
        <f>IFERROR(INDEX(Reference!$B:$C,MATCH(LEFT($C530,4),Reference!$B:$B,0),2),"")</f>
        <v/>
      </c>
    </row>
    <row r="531" spans="2:7" ht="15" thickBot="1" x14ac:dyDescent="0.35">
      <c r="B531" s="57" t="s">
        <v>1402</v>
      </c>
      <c r="C531" s="57" t="s">
        <v>1576</v>
      </c>
      <c r="D531" s="57" t="s">
        <v>210</v>
      </c>
      <c r="E531" s="56">
        <v>8757</v>
      </c>
      <c r="F531" s="14" t="str">
        <f>IFERROR(IF(MID($C531,5,4)="-320","Exclude",IF(AND($B531="Intangible",SEARCH("Lbr",$D531)&gt;0),"Intangible Labor",INDEX(Reference!$M:$N,MATCH($D531,Reference!$M:$M,0),2))),INDEX(Reference!$M:$N,MATCH($D531,Reference!$M:$M,0),2))</f>
        <v>Nonlabor</v>
      </c>
      <c r="G531" s="14" t="str">
        <f>IFERROR(INDEX(Reference!$B:$C,MATCH(LEFT($C531,4),Reference!$B:$B,0),2),"")</f>
        <v/>
      </c>
    </row>
    <row r="532" spans="2:7" ht="15" thickBot="1" x14ac:dyDescent="0.35">
      <c r="B532" s="57" t="s">
        <v>1402</v>
      </c>
      <c r="C532" s="57" t="s">
        <v>1577</v>
      </c>
      <c r="D532" s="57" t="s">
        <v>190</v>
      </c>
      <c r="E532" s="56">
        <v>200</v>
      </c>
      <c r="F532" s="14" t="str">
        <f>IFERROR(IF(MID($C532,5,4)="-320","Exclude",IF(AND($B532="Intangible",SEARCH("Lbr",$D532)&gt;0),"Intangible Labor",INDEX(Reference!$M:$N,MATCH($D532,Reference!$M:$M,0),2))),INDEX(Reference!$M:$N,MATCH($D532,Reference!$M:$M,0),2))</f>
        <v>Nonlabor</v>
      </c>
      <c r="G532" s="14" t="str">
        <f>IFERROR(INDEX(Reference!$B:$C,MATCH(LEFT($C532,4),Reference!$B:$B,0),2),"")</f>
        <v/>
      </c>
    </row>
    <row r="533" spans="2:7" ht="15" thickBot="1" x14ac:dyDescent="0.35">
      <c r="B533" s="57" t="s">
        <v>1402</v>
      </c>
      <c r="C533" s="57" t="s">
        <v>1578</v>
      </c>
      <c r="D533" s="57" t="s">
        <v>190</v>
      </c>
      <c r="E533" s="56">
        <v>384303.8</v>
      </c>
      <c r="F533" s="14" t="str">
        <f>IFERROR(IF(MID($C533,5,4)="-320","Exclude",IF(AND($B533="Intangible",SEARCH("Lbr",$D533)&gt;0),"Intangible Labor",INDEX(Reference!$M:$N,MATCH($D533,Reference!$M:$M,0),2))),INDEX(Reference!$M:$N,MATCH($D533,Reference!$M:$M,0),2))</f>
        <v>Nonlabor</v>
      </c>
      <c r="G533" s="14" t="str">
        <f>IFERROR(INDEX(Reference!$B:$C,MATCH(LEFT($C533,4),Reference!$B:$B,0),2),"")</f>
        <v/>
      </c>
    </row>
    <row r="534" spans="2:7" ht="15" thickBot="1" x14ac:dyDescent="0.35">
      <c r="B534" s="57" t="s">
        <v>1402</v>
      </c>
      <c r="C534" s="57" t="s">
        <v>1579</v>
      </c>
      <c r="D534" s="57" t="s">
        <v>190</v>
      </c>
      <c r="E534" s="56">
        <v>16138.130000000001</v>
      </c>
      <c r="F534" s="14" t="str">
        <f>IFERROR(IF(MID($C534,5,4)="-320","Exclude",IF(AND($B534="Intangible",SEARCH("Lbr",$D534)&gt;0),"Intangible Labor",INDEX(Reference!$M:$N,MATCH($D534,Reference!$M:$M,0),2))),INDEX(Reference!$M:$N,MATCH($D534,Reference!$M:$M,0),2))</f>
        <v>Nonlabor</v>
      </c>
      <c r="G534" s="14" t="str">
        <f>IFERROR(INDEX(Reference!$B:$C,MATCH(LEFT($C534,4),Reference!$B:$B,0),2),"")</f>
        <v/>
      </c>
    </row>
    <row r="535" spans="2:7" ht="15" thickBot="1" x14ac:dyDescent="0.35">
      <c r="B535" s="57" t="s">
        <v>1402</v>
      </c>
      <c r="C535" s="57" t="s">
        <v>1579</v>
      </c>
      <c r="D535" s="57" t="s">
        <v>185</v>
      </c>
      <c r="E535" s="56">
        <v>106.44</v>
      </c>
      <c r="F535" s="14" t="str">
        <f>IFERROR(IF(MID($C535,5,4)="-320","Exclude",IF(AND($B535="Intangible",SEARCH("Lbr",$D535)&gt;0),"Intangible Labor",INDEX(Reference!$M:$N,MATCH($D535,Reference!$M:$M,0),2))),INDEX(Reference!$M:$N,MATCH($D535,Reference!$M:$M,0),2))</f>
        <v>NonUnion Labor</v>
      </c>
      <c r="G535" s="14" t="str">
        <f>IFERROR(INDEX(Reference!$B:$C,MATCH(LEFT($C535,4),Reference!$B:$B,0),2),"")</f>
        <v/>
      </c>
    </row>
    <row r="536" spans="2:7" ht="15" thickBot="1" x14ac:dyDescent="0.35">
      <c r="B536" s="57" t="s">
        <v>1402</v>
      </c>
      <c r="C536" s="57" t="s">
        <v>1580</v>
      </c>
      <c r="D536" s="57" t="s">
        <v>190</v>
      </c>
      <c r="E536" s="56">
        <v>0</v>
      </c>
      <c r="F536" s="14" t="str">
        <f>IFERROR(IF(MID($C536,5,4)="-320","Exclude",IF(AND($B536="Intangible",SEARCH("Lbr",$D536)&gt;0),"Intangible Labor",INDEX(Reference!$M:$N,MATCH($D536,Reference!$M:$M,0),2))),INDEX(Reference!$M:$N,MATCH($D536,Reference!$M:$M,0),2))</f>
        <v>Nonlabor</v>
      </c>
      <c r="G536" s="14" t="str">
        <f>IFERROR(INDEX(Reference!$B:$C,MATCH(LEFT($C536,4),Reference!$B:$B,0),2),"")</f>
        <v/>
      </c>
    </row>
    <row r="537" spans="2:7" ht="15" thickBot="1" x14ac:dyDescent="0.35">
      <c r="B537" s="57" t="s">
        <v>1402</v>
      </c>
      <c r="C537" s="57" t="s">
        <v>1580</v>
      </c>
      <c r="D537" s="57" t="s">
        <v>185</v>
      </c>
      <c r="E537" s="56">
        <v>0</v>
      </c>
      <c r="F537" s="14" t="str">
        <f>IFERROR(IF(MID($C537,5,4)="-320","Exclude",IF(AND($B537="Intangible",SEARCH("Lbr",$D537)&gt;0),"Intangible Labor",INDEX(Reference!$M:$N,MATCH($D537,Reference!$M:$M,0),2))),INDEX(Reference!$M:$N,MATCH($D537,Reference!$M:$M,0),2))</f>
        <v>NonUnion Labor</v>
      </c>
      <c r="G537" s="14" t="str">
        <f>IFERROR(INDEX(Reference!$B:$C,MATCH(LEFT($C537,4),Reference!$B:$B,0),2),"")</f>
        <v/>
      </c>
    </row>
    <row r="538" spans="2:7" x14ac:dyDescent="0.3">
      <c r="B538" t="s">
        <v>1402</v>
      </c>
      <c r="C538" t="s">
        <v>1580</v>
      </c>
      <c r="D538" t="s">
        <v>182</v>
      </c>
      <c r="E538" s="56">
        <v>0</v>
      </c>
      <c r="F538" s="14" t="str">
        <f>IFERROR(IF(MID($C538,5,4)="-320","Exclude",IF(AND($B538="Intangible",SEARCH("Lbr",$D538)&gt;0),"Intangible Labor",INDEX(Reference!$M:$N,MATCH($D538,Reference!$M:$M,0),2))),INDEX(Reference!$M:$N,MATCH($D538,Reference!$M:$M,0),2))</f>
        <v>Nonlabor</v>
      </c>
      <c r="G538" s="14" t="str">
        <f>IFERROR(INDEX(Reference!$B:$C,MATCH(LEFT($C538,4),Reference!$B:$B,0),2),"")</f>
        <v/>
      </c>
    </row>
    <row r="539" spans="2:7" x14ac:dyDescent="0.3">
      <c r="B539" t="s">
        <v>1402</v>
      </c>
      <c r="C539" t="s">
        <v>1581</v>
      </c>
      <c r="D539" t="s">
        <v>190</v>
      </c>
      <c r="E539" s="56">
        <v>0</v>
      </c>
      <c r="F539" s="14" t="str">
        <f>IFERROR(IF(MID($C539,5,4)="-320","Exclude",IF(AND($B539="Intangible",SEARCH("Lbr",$D539)&gt;0),"Intangible Labor",INDEX(Reference!$M:$N,MATCH($D539,Reference!$M:$M,0),2))),INDEX(Reference!$M:$N,MATCH($D539,Reference!$M:$M,0),2))</f>
        <v>Nonlabor</v>
      </c>
      <c r="G539" s="14" t="str">
        <f>IFERROR(INDEX(Reference!$B:$C,MATCH(LEFT($C539,4),Reference!$B:$B,0),2),"")</f>
        <v/>
      </c>
    </row>
    <row r="540" spans="2:7" x14ac:dyDescent="0.3">
      <c r="B540" t="s">
        <v>1402</v>
      </c>
      <c r="C540" t="s">
        <v>1581</v>
      </c>
      <c r="D540" t="s">
        <v>185</v>
      </c>
      <c r="E540" s="56">
        <v>10944.869999999999</v>
      </c>
      <c r="F540" s="14" t="str">
        <f>IFERROR(IF(MID($C540,5,4)="-320","Exclude",IF(AND($B540="Intangible",SEARCH("Lbr",$D540)&gt;0),"Intangible Labor",INDEX(Reference!$M:$N,MATCH($D540,Reference!$M:$M,0),2))),INDEX(Reference!$M:$N,MATCH($D540,Reference!$M:$M,0),2))</f>
        <v>NonUnion Labor</v>
      </c>
      <c r="G540" s="14" t="str">
        <f>IFERROR(INDEX(Reference!$B:$C,MATCH(LEFT($C540,4),Reference!$B:$B,0),2),"")</f>
        <v/>
      </c>
    </row>
    <row r="541" spans="2:7" x14ac:dyDescent="0.3">
      <c r="B541" t="s">
        <v>1402</v>
      </c>
      <c r="C541" t="s">
        <v>1581</v>
      </c>
      <c r="D541" t="s">
        <v>202</v>
      </c>
      <c r="E541" s="56">
        <v>77.039999999999992</v>
      </c>
      <c r="F541" s="14" t="str">
        <f>IFERROR(IF(MID($C541,5,4)="-320","Exclude",IF(AND($B541="Intangible",SEARCH("Lbr",$D541)&gt;0),"Intangible Labor",INDEX(Reference!$M:$N,MATCH($D541,Reference!$M:$M,0),2))),INDEX(Reference!$M:$N,MATCH($D541,Reference!$M:$M,0),2))</f>
        <v>Nonlabor</v>
      </c>
      <c r="G541" s="14" t="str">
        <f>IFERROR(INDEX(Reference!$B:$C,MATCH(LEFT($C541,4),Reference!$B:$B,0),2),"")</f>
        <v/>
      </c>
    </row>
    <row r="542" spans="2:7" x14ac:dyDescent="0.3">
      <c r="B542" t="s">
        <v>1402</v>
      </c>
      <c r="C542" t="s">
        <v>1581</v>
      </c>
      <c r="D542" t="s">
        <v>182</v>
      </c>
      <c r="E542" s="56">
        <v>388308.05</v>
      </c>
      <c r="F542" s="14" t="str">
        <f>IFERROR(IF(MID($C542,5,4)="-320","Exclude",IF(AND($B542="Intangible",SEARCH("Lbr",$D542)&gt;0),"Intangible Labor",INDEX(Reference!$M:$N,MATCH($D542,Reference!$M:$M,0),2))),INDEX(Reference!$M:$N,MATCH($D542,Reference!$M:$M,0),2))</f>
        <v>Nonlabor</v>
      </c>
      <c r="G542" s="14" t="str">
        <f>IFERROR(INDEX(Reference!$B:$C,MATCH(LEFT($C542,4),Reference!$B:$B,0),2),"")</f>
        <v/>
      </c>
    </row>
    <row r="543" spans="2:7" x14ac:dyDescent="0.3">
      <c r="B543" t="s">
        <v>1402</v>
      </c>
      <c r="C543" t="s">
        <v>1582</v>
      </c>
      <c r="D543" t="s">
        <v>190</v>
      </c>
      <c r="E543" s="56">
        <v>150</v>
      </c>
      <c r="F543" s="14" t="str">
        <f>IFERROR(IF(MID($C543,5,4)="-320","Exclude",IF(AND($B543="Intangible",SEARCH("Lbr",$D543)&gt;0),"Intangible Labor",INDEX(Reference!$M:$N,MATCH($D543,Reference!$M:$M,0),2))),INDEX(Reference!$M:$N,MATCH($D543,Reference!$M:$M,0),2))</f>
        <v>Nonlabor</v>
      </c>
      <c r="G543" s="14" t="str">
        <f>IFERROR(INDEX(Reference!$B:$C,MATCH(LEFT($C543,4),Reference!$B:$B,0),2),"")</f>
        <v/>
      </c>
    </row>
    <row r="544" spans="2:7" x14ac:dyDescent="0.3">
      <c r="B544" t="s">
        <v>1402</v>
      </c>
      <c r="C544" t="s">
        <v>1582</v>
      </c>
      <c r="D544" t="s">
        <v>205</v>
      </c>
      <c r="E544" s="56">
        <v>19700</v>
      </c>
      <c r="F544" s="14" t="str">
        <f>IFERROR(IF(MID($C544,5,4)="-320","Exclude",IF(AND($B544="Intangible",SEARCH("Lbr",$D544)&gt;0),"Intangible Labor",INDEX(Reference!$M:$N,MATCH($D544,Reference!$M:$M,0),2))),INDEX(Reference!$M:$N,MATCH($D544,Reference!$M:$M,0),2))</f>
        <v>Nonlabor</v>
      </c>
      <c r="G544" s="14" t="str">
        <f>IFERROR(INDEX(Reference!$B:$C,MATCH(LEFT($C544,4),Reference!$B:$B,0),2),"")</f>
        <v/>
      </c>
    </row>
    <row r="545" spans="2:7" x14ac:dyDescent="0.3">
      <c r="B545" t="s">
        <v>1402</v>
      </c>
      <c r="C545" t="s">
        <v>1582</v>
      </c>
      <c r="D545" t="s">
        <v>194</v>
      </c>
      <c r="E545" s="56">
        <v>275.68</v>
      </c>
      <c r="F545" s="14" t="str">
        <f>IFERROR(IF(MID($C545,5,4)="-320","Exclude",IF(AND($B545="Intangible",SEARCH("Lbr",$D545)&gt;0),"Intangible Labor",INDEX(Reference!$M:$N,MATCH($D545,Reference!$M:$M,0),2))),INDEX(Reference!$M:$N,MATCH($D545,Reference!$M:$M,0),2))</f>
        <v>Nonlabor</v>
      </c>
      <c r="G545" s="14" t="str">
        <f>IFERROR(INDEX(Reference!$B:$C,MATCH(LEFT($C545,4),Reference!$B:$B,0),2),"")</f>
        <v/>
      </c>
    </row>
    <row r="546" spans="2:7" x14ac:dyDescent="0.3">
      <c r="B546" t="s">
        <v>1402</v>
      </c>
      <c r="C546" t="s">
        <v>1582</v>
      </c>
      <c r="D546" t="s">
        <v>185</v>
      </c>
      <c r="E546" s="56">
        <v>1858.32</v>
      </c>
      <c r="F546" s="14" t="str">
        <f>IFERROR(IF(MID($C546,5,4)="-320","Exclude",IF(AND($B546="Intangible",SEARCH("Lbr",$D546)&gt;0),"Intangible Labor",INDEX(Reference!$M:$N,MATCH($D546,Reference!$M:$M,0),2))),INDEX(Reference!$M:$N,MATCH($D546,Reference!$M:$M,0),2))</f>
        <v>NonUnion Labor</v>
      </c>
      <c r="G546" s="14" t="str">
        <f>IFERROR(INDEX(Reference!$B:$C,MATCH(LEFT($C546,4),Reference!$B:$B,0),2),"")</f>
        <v/>
      </c>
    </row>
    <row r="547" spans="2:7" x14ac:dyDescent="0.3">
      <c r="B547" t="s">
        <v>1402</v>
      </c>
      <c r="C547" t="s">
        <v>1582</v>
      </c>
      <c r="D547" t="s">
        <v>186</v>
      </c>
      <c r="E547" s="56">
        <v>7689.47</v>
      </c>
      <c r="F547" s="14" t="str">
        <f>IFERROR(IF(MID($C547,5,4)="-320","Exclude",IF(AND($B547="Intangible",SEARCH("Lbr",$D547)&gt;0),"Intangible Labor",INDEX(Reference!$M:$N,MATCH($D547,Reference!$M:$M,0),2))),INDEX(Reference!$M:$N,MATCH($D547,Reference!$M:$M,0),2))</f>
        <v>Union Labor</v>
      </c>
      <c r="G547" s="14" t="str">
        <f>IFERROR(INDEX(Reference!$B:$C,MATCH(LEFT($C547,4),Reference!$B:$B,0),2),"")</f>
        <v/>
      </c>
    </row>
    <row r="548" spans="2:7" x14ac:dyDescent="0.3">
      <c r="B548" t="s">
        <v>1402</v>
      </c>
      <c r="C548" t="s">
        <v>1582</v>
      </c>
      <c r="D548" t="s">
        <v>197</v>
      </c>
      <c r="E548" s="56">
        <v>1993.84</v>
      </c>
      <c r="F548" s="14" t="str">
        <f>IFERROR(IF(MID($C548,5,4)="-320","Exclude",IF(AND($B548="Intangible",SEARCH("Lbr",$D548)&gt;0),"Intangible Labor",INDEX(Reference!$M:$N,MATCH($D548,Reference!$M:$M,0),2))),INDEX(Reference!$M:$N,MATCH($D548,Reference!$M:$M,0),2))</f>
        <v>Union Labor</v>
      </c>
      <c r="G548" s="14" t="str">
        <f>IFERROR(INDEX(Reference!$B:$C,MATCH(LEFT($C548,4),Reference!$B:$B,0),2),"")</f>
        <v/>
      </c>
    </row>
    <row r="549" spans="2:7" x14ac:dyDescent="0.3">
      <c r="B549" t="s">
        <v>1402</v>
      </c>
      <c r="C549" t="s">
        <v>1582</v>
      </c>
      <c r="D549" t="s">
        <v>231</v>
      </c>
      <c r="E549" s="56">
        <v>20</v>
      </c>
      <c r="F549" s="14" t="str">
        <f>IFERROR(IF(MID($C549,5,4)="-320","Exclude",IF(AND($B549="Intangible",SEARCH("Lbr",$D549)&gt;0),"Intangible Labor",INDEX(Reference!$M:$N,MATCH($D549,Reference!$M:$M,0),2))),INDEX(Reference!$M:$N,MATCH($D549,Reference!$M:$M,0),2))</f>
        <v>Nonlabor</v>
      </c>
      <c r="G549" s="14" t="str">
        <f>IFERROR(INDEX(Reference!$B:$C,MATCH(LEFT($C549,4),Reference!$B:$B,0),2),"")</f>
        <v/>
      </c>
    </row>
    <row r="550" spans="2:7" x14ac:dyDescent="0.3">
      <c r="B550" t="s">
        <v>1402</v>
      </c>
      <c r="C550" t="s">
        <v>1582</v>
      </c>
      <c r="D550" t="s">
        <v>208</v>
      </c>
      <c r="E550" s="56">
        <v>9212.2900000000009</v>
      </c>
      <c r="F550" s="14" t="str">
        <f>IFERROR(IF(MID($C550,5,4)="-320","Exclude",IF(AND($B550="Intangible",SEARCH("Lbr",$D550)&gt;0),"Intangible Labor",INDEX(Reference!$M:$N,MATCH($D550,Reference!$M:$M,0),2))),INDEX(Reference!$M:$N,MATCH($D550,Reference!$M:$M,0),2))</f>
        <v>Inventory</v>
      </c>
      <c r="G550" s="14" t="str">
        <f>IFERROR(INDEX(Reference!$B:$C,MATCH(LEFT($C550,4),Reference!$B:$B,0),2),"")</f>
        <v/>
      </c>
    </row>
    <row r="551" spans="2:7" x14ac:dyDescent="0.3">
      <c r="B551" t="s">
        <v>1402</v>
      </c>
      <c r="C551" t="s">
        <v>1582</v>
      </c>
      <c r="D551" t="s">
        <v>182</v>
      </c>
      <c r="E551" s="56">
        <v>88189.86</v>
      </c>
      <c r="F551" s="14" t="str">
        <f>IFERROR(IF(MID($C551,5,4)="-320","Exclude",IF(AND($B551="Intangible",SEARCH("Lbr",$D551)&gt;0),"Intangible Labor",INDEX(Reference!$M:$N,MATCH($D551,Reference!$M:$M,0),2))),INDEX(Reference!$M:$N,MATCH($D551,Reference!$M:$M,0),2))</f>
        <v>Nonlabor</v>
      </c>
      <c r="G551" s="14" t="str">
        <f>IFERROR(INDEX(Reference!$B:$C,MATCH(LEFT($C551,4),Reference!$B:$B,0),2),"")</f>
        <v/>
      </c>
    </row>
    <row r="552" spans="2:7" x14ac:dyDescent="0.3">
      <c r="B552" t="s">
        <v>1402</v>
      </c>
      <c r="C552" t="s">
        <v>1582</v>
      </c>
      <c r="D552" t="s">
        <v>191</v>
      </c>
      <c r="E552" s="56">
        <v>2510.88</v>
      </c>
      <c r="F552" s="14" t="str">
        <f>IFERROR(IF(MID($C552,5,4)="-320","Exclude",IF(AND($B552="Intangible",SEARCH("Lbr",$D552)&gt;0),"Intangible Labor",INDEX(Reference!$M:$N,MATCH($D552,Reference!$M:$M,0),2))),INDEX(Reference!$M:$N,MATCH($D552,Reference!$M:$M,0),2))</f>
        <v>Union Labor</v>
      </c>
      <c r="G552" s="14" t="str">
        <f>IFERROR(INDEX(Reference!$B:$C,MATCH(LEFT($C552,4),Reference!$B:$B,0),2),"")</f>
        <v/>
      </c>
    </row>
    <row r="553" spans="2:7" x14ac:dyDescent="0.3">
      <c r="B553" t="s">
        <v>1402</v>
      </c>
      <c r="C553" t="s">
        <v>1583</v>
      </c>
      <c r="D553" t="s">
        <v>182</v>
      </c>
      <c r="E553" s="56">
        <v>-26.91</v>
      </c>
      <c r="F553" s="14" t="str">
        <f>IFERROR(IF(MID($C553,5,4)="-320","Exclude",IF(AND($B553="Intangible",SEARCH("Lbr",$D553)&gt;0),"Intangible Labor",INDEX(Reference!$M:$N,MATCH($D553,Reference!$M:$M,0),2))),INDEX(Reference!$M:$N,MATCH($D553,Reference!$M:$M,0),2))</f>
        <v>Nonlabor</v>
      </c>
      <c r="G553" s="14" t="str">
        <f>IFERROR(INDEX(Reference!$B:$C,MATCH(LEFT($C553,4),Reference!$B:$B,0),2),"")</f>
        <v/>
      </c>
    </row>
    <row r="554" spans="2:7" x14ac:dyDescent="0.3">
      <c r="B554" t="s">
        <v>1402</v>
      </c>
      <c r="C554" t="s">
        <v>1584</v>
      </c>
      <c r="D554" t="s">
        <v>185</v>
      </c>
      <c r="E554" s="56">
        <v>1266.0700000000002</v>
      </c>
      <c r="F554" s="14" t="str">
        <f>IFERROR(IF(MID($C554,5,4)="-320","Exclude",IF(AND($B554="Intangible",SEARCH("Lbr",$D554)&gt;0),"Intangible Labor",INDEX(Reference!$M:$N,MATCH($D554,Reference!$M:$M,0),2))),INDEX(Reference!$M:$N,MATCH($D554,Reference!$M:$M,0),2))</f>
        <v>NonUnion Labor</v>
      </c>
      <c r="G554" s="14" t="str">
        <f>IFERROR(INDEX(Reference!$B:$C,MATCH(LEFT($C554,4),Reference!$B:$B,0),2),"")</f>
        <v/>
      </c>
    </row>
    <row r="555" spans="2:7" x14ac:dyDescent="0.3">
      <c r="B555" t="s">
        <v>1403</v>
      </c>
      <c r="C555" t="s">
        <v>1585</v>
      </c>
      <c r="D555" t="s">
        <v>190</v>
      </c>
      <c r="E555" s="56">
        <v>294100</v>
      </c>
      <c r="F555" s="14" t="str">
        <f>IFERROR(IF(MID($C555,5,4)="-320","Exclude",IF(AND($B555="Intangible",SEARCH("Lbr",$D555)&gt;0),"Intangible Labor",INDEX(Reference!$M:$N,MATCH($D555,Reference!$M:$M,0),2))),INDEX(Reference!$M:$N,MATCH($D555,Reference!$M:$M,0),2))</f>
        <v>Nonlabor</v>
      </c>
      <c r="G555" s="14" t="str">
        <f>IFERROR(INDEX(Reference!$B:$C,MATCH(LEFT($C555,4),Reference!$B:$B,0),2),"")</f>
        <v/>
      </c>
    </row>
    <row r="556" spans="2:7" x14ac:dyDescent="0.3">
      <c r="B556" t="s">
        <v>1403</v>
      </c>
      <c r="C556" t="s">
        <v>1585</v>
      </c>
      <c r="D556" t="s">
        <v>185</v>
      </c>
      <c r="E556" s="56">
        <v>5455.3399999999992</v>
      </c>
      <c r="F556" s="14" t="str">
        <f>IFERROR(IF(MID($C556,5,4)="-320","Exclude",IF(AND($B556="Intangible",SEARCH("Lbr",$D556)&gt;0),"Intangible Labor",INDEX(Reference!$M:$N,MATCH($D556,Reference!$M:$M,0),2))),INDEX(Reference!$M:$N,MATCH($D556,Reference!$M:$M,0),2))</f>
        <v>Intangible Labor</v>
      </c>
      <c r="G556" s="14" t="str">
        <f>IFERROR(INDEX(Reference!$B:$C,MATCH(LEFT($C556,4),Reference!$B:$B,0),2),"")</f>
        <v/>
      </c>
    </row>
    <row r="557" spans="2:7" x14ac:dyDescent="0.3">
      <c r="B557" t="s">
        <v>1403</v>
      </c>
      <c r="C557" t="s">
        <v>1585</v>
      </c>
      <c r="D557" t="s">
        <v>1586</v>
      </c>
      <c r="E557" s="56">
        <v>78715</v>
      </c>
      <c r="F557" s="14" t="str">
        <f>IFERROR(IF(MID($C557,5,4)="-320","Exclude",IF(AND($B557="Intangible",SEARCH("Lbr",$D557)&gt;0),"Intangible Labor",INDEX(Reference!$M:$N,MATCH($D557,Reference!$M:$M,0),2))),INDEX(Reference!$M:$N,MATCH($D557,Reference!$M:$M,0),2))</f>
        <v>NonUnion Labor</v>
      </c>
      <c r="G557" s="14" t="str">
        <f>IFERROR(INDEX(Reference!$B:$C,MATCH(LEFT($C557,4),Reference!$B:$B,0),2),"")</f>
        <v/>
      </c>
    </row>
    <row r="558" spans="2:7" x14ac:dyDescent="0.3">
      <c r="B558" t="s">
        <v>1403</v>
      </c>
      <c r="C558" t="s">
        <v>1585</v>
      </c>
      <c r="D558" t="s">
        <v>1587</v>
      </c>
      <c r="E558" s="56">
        <v>4584.5</v>
      </c>
      <c r="F558" s="14" t="str">
        <f>IFERROR(IF(MID($C558,5,4)="-320","Exclude",IF(AND($B558="Intangible",SEARCH("Lbr",$D558)&gt;0),"Intangible Labor",INDEX(Reference!$M:$N,MATCH($D558,Reference!$M:$M,0),2))),INDEX(Reference!$M:$N,MATCH($D558,Reference!$M:$M,0),2))</f>
        <v>NonUnion Labor</v>
      </c>
      <c r="G558" s="14" t="str">
        <f>IFERROR(INDEX(Reference!$B:$C,MATCH(LEFT($C558,4),Reference!$B:$B,0),2),"")</f>
        <v/>
      </c>
    </row>
    <row r="559" spans="2:7" x14ac:dyDescent="0.3">
      <c r="B559" t="s">
        <v>1403</v>
      </c>
      <c r="C559" t="s">
        <v>1585</v>
      </c>
      <c r="D559" t="s">
        <v>188</v>
      </c>
      <c r="E559" s="56">
        <v>9731.25</v>
      </c>
      <c r="F559" s="14" t="str">
        <f>IFERROR(IF(MID($C559,5,4)="-320","Exclude",IF(AND($B559="Intangible",SEARCH("Lbr",$D559)&gt;0),"Intangible Labor",INDEX(Reference!$M:$N,MATCH($D559,Reference!$M:$M,0),2))),INDEX(Reference!$M:$N,MATCH($D559,Reference!$M:$M,0),2))</f>
        <v>Intangible Labor</v>
      </c>
      <c r="G559" s="14" t="str">
        <f>IFERROR(INDEX(Reference!$B:$C,MATCH(LEFT($C559,4),Reference!$B:$B,0),2),"")</f>
        <v/>
      </c>
    </row>
    <row r="560" spans="2:7" x14ac:dyDescent="0.3">
      <c r="B560" t="s">
        <v>1403</v>
      </c>
      <c r="C560" t="s">
        <v>1588</v>
      </c>
      <c r="D560" t="s">
        <v>199</v>
      </c>
      <c r="E560" s="56">
        <v>-50763.26</v>
      </c>
      <c r="F560" s="14" t="str">
        <f>IFERROR(IF(MID($C560,5,4)="-320","Exclude",IF(AND($B560="Intangible",SEARCH("Lbr",$D560)&gt;0),"Intangible Labor",INDEX(Reference!$M:$N,MATCH($D560,Reference!$M:$M,0),2))),INDEX(Reference!$M:$N,MATCH($D560,Reference!$M:$M,0),2))</f>
        <v>Nonlabor</v>
      </c>
      <c r="G560" s="14" t="str">
        <f>IFERROR(INDEX(Reference!$B:$C,MATCH(LEFT($C560,4),Reference!$B:$B,0),2),"")</f>
        <v/>
      </c>
    </row>
    <row r="561" spans="2:7" x14ac:dyDescent="0.3">
      <c r="B561" t="s">
        <v>1403</v>
      </c>
      <c r="C561" t="s">
        <v>1588</v>
      </c>
      <c r="D561" t="s">
        <v>190</v>
      </c>
      <c r="E561" s="56">
        <v>1824474.96</v>
      </c>
      <c r="F561" s="14" t="str">
        <f>IFERROR(IF(MID($C561,5,4)="-320","Exclude",IF(AND($B561="Intangible",SEARCH("Lbr",$D561)&gt;0),"Intangible Labor",INDEX(Reference!$M:$N,MATCH($D561,Reference!$M:$M,0),2))),INDEX(Reference!$M:$N,MATCH($D561,Reference!$M:$M,0),2))</f>
        <v>Nonlabor</v>
      </c>
      <c r="G561" s="14" t="str">
        <f>IFERROR(INDEX(Reference!$B:$C,MATCH(LEFT($C561,4),Reference!$B:$B,0),2),"")</f>
        <v/>
      </c>
    </row>
    <row r="562" spans="2:7" x14ac:dyDescent="0.3">
      <c r="B562" t="s">
        <v>1403</v>
      </c>
      <c r="C562" t="s">
        <v>1588</v>
      </c>
      <c r="D562" t="s">
        <v>185</v>
      </c>
      <c r="E562" s="56">
        <v>119088.4</v>
      </c>
      <c r="F562" s="14" t="str">
        <f>IFERROR(IF(MID($C562,5,4)="-320","Exclude",IF(AND($B562="Intangible",SEARCH("Lbr",$D562)&gt;0),"Intangible Labor",INDEX(Reference!$M:$N,MATCH($D562,Reference!$M:$M,0),2))),INDEX(Reference!$M:$N,MATCH($D562,Reference!$M:$M,0),2))</f>
        <v>Intangible Labor</v>
      </c>
      <c r="G562" s="14" t="str">
        <f>IFERROR(INDEX(Reference!$B:$C,MATCH(LEFT($C562,4),Reference!$B:$B,0),2),"")</f>
        <v/>
      </c>
    </row>
    <row r="563" spans="2:7" x14ac:dyDescent="0.3">
      <c r="B563" t="s">
        <v>1403</v>
      </c>
      <c r="C563" t="s">
        <v>1588</v>
      </c>
      <c r="D563" t="s">
        <v>206</v>
      </c>
      <c r="E563" s="56">
        <v>348.65</v>
      </c>
      <c r="F563" s="14" t="str">
        <f>IFERROR(IF(MID($C563,5,4)="-320","Exclude",IF(AND($B563="Intangible",SEARCH("Lbr",$D563)&gt;0),"Intangible Labor",INDEX(Reference!$M:$N,MATCH($D563,Reference!$M:$M,0),2))),INDEX(Reference!$M:$N,MATCH($D563,Reference!$M:$M,0),2))</f>
        <v>Nonlabor</v>
      </c>
      <c r="G563" s="14" t="str">
        <f>IFERROR(INDEX(Reference!$B:$C,MATCH(LEFT($C563,4),Reference!$B:$B,0),2),"")</f>
        <v/>
      </c>
    </row>
    <row r="564" spans="2:7" x14ac:dyDescent="0.3">
      <c r="B564" t="s">
        <v>1403</v>
      </c>
      <c r="C564" t="s">
        <v>1589</v>
      </c>
      <c r="D564" t="s">
        <v>182</v>
      </c>
      <c r="E564" s="56">
        <v>5230</v>
      </c>
      <c r="F564" s="14" t="str">
        <f>IFERROR(IF(MID($C564,5,4)="-320","Exclude",IF(AND($B564="Intangible",SEARCH("Lbr",$D564)&gt;0),"Intangible Labor",INDEX(Reference!$M:$N,MATCH($D564,Reference!$M:$M,0),2))),INDEX(Reference!$M:$N,MATCH($D564,Reference!$M:$M,0),2))</f>
        <v>Exclude</v>
      </c>
      <c r="G564" s="14" t="str">
        <f>IFERROR(INDEX(Reference!$B:$C,MATCH(LEFT($C564,4),Reference!$B:$B,0),2),"")</f>
        <v/>
      </c>
    </row>
    <row r="565" spans="2:7" x14ac:dyDescent="0.3">
      <c r="B565" t="s">
        <v>1403</v>
      </c>
      <c r="C565" t="s">
        <v>1590</v>
      </c>
      <c r="D565" t="s">
        <v>199</v>
      </c>
      <c r="E565" s="56">
        <v>-138413.6</v>
      </c>
      <c r="F565" s="14" t="str">
        <f>IFERROR(IF(MID($C565,5,4)="-320","Exclude",IF(AND($B565="Intangible",SEARCH("Lbr",$D565)&gt;0),"Intangible Labor",INDEX(Reference!$M:$N,MATCH($D565,Reference!$M:$M,0),2))),INDEX(Reference!$M:$N,MATCH($D565,Reference!$M:$M,0),2))</f>
        <v>Nonlabor</v>
      </c>
      <c r="G565" s="14" t="str">
        <f>IFERROR(INDEX(Reference!$B:$C,MATCH(LEFT($C565,4),Reference!$B:$B,0),2),"")</f>
        <v>RBU/CSC</v>
      </c>
    </row>
    <row r="566" spans="2:7" x14ac:dyDescent="0.3">
      <c r="B566" t="s">
        <v>1403</v>
      </c>
      <c r="C566" t="s">
        <v>1590</v>
      </c>
      <c r="D566" t="s">
        <v>207</v>
      </c>
      <c r="E566" s="56">
        <v>113981.02</v>
      </c>
      <c r="F566" s="14" t="str">
        <f>IFERROR(IF(MID($C566,5,4)="-320","Exclude",IF(AND($B566="Intangible",SEARCH("Lbr",$D566)&gt;0),"Intangible Labor",INDEX(Reference!$M:$N,MATCH($D566,Reference!$M:$M,0),2))),INDEX(Reference!$M:$N,MATCH($D566,Reference!$M:$M,0),2))</f>
        <v>Nonlabor</v>
      </c>
      <c r="G566" s="14" t="str">
        <f>IFERROR(INDEX(Reference!$B:$C,MATCH(LEFT($C566,4),Reference!$B:$B,0),2),"")</f>
        <v>RBU/CSC</v>
      </c>
    </row>
    <row r="567" spans="2:7" x14ac:dyDescent="0.3">
      <c r="B567" t="s">
        <v>1403</v>
      </c>
      <c r="C567" t="s">
        <v>1591</v>
      </c>
      <c r="D567" t="s">
        <v>199</v>
      </c>
      <c r="E567" s="56">
        <v>-214436.8</v>
      </c>
      <c r="F567" s="14" t="str">
        <f>IFERROR(IF(MID($C567,5,4)="-320","Exclude",IF(AND($B567="Intangible",SEARCH("Lbr",$D567)&gt;0),"Intangible Labor",INDEX(Reference!$M:$N,MATCH($D567,Reference!$M:$M,0),2))),INDEX(Reference!$M:$N,MATCH($D567,Reference!$M:$M,0),2))</f>
        <v>Exclude</v>
      </c>
      <c r="G567" s="14" t="str">
        <f>IFERROR(INDEX(Reference!$B:$C,MATCH(LEFT($C567,4),Reference!$B:$B,0),2),"")</f>
        <v>RBU/CSC</v>
      </c>
    </row>
    <row r="568" spans="2:7" x14ac:dyDescent="0.3">
      <c r="B568" t="s">
        <v>1403</v>
      </c>
      <c r="C568" t="s">
        <v>1591</v>
      </c>
      <c r="D568" t="s">
        <v>207</v>
      </c>
      <c r="E568" s="56">
        <v>94174.8</v>
      </c>
      <c r="F568" s="14" t="str">
        <f>IFERROR(IF(MID($C568,5,4)="-320","Exclude",IF(AND($B568="Intangible",SEARCH("Lbr",$D568)&gt;0),"Intangible Labor",INDEX(Reference!$M:$N,MATCH($D568,Reference!$M:$M,0),2))),INDEX(Reference!$M:$N,MATCH($D568,Reference!$M:$M,0),2))</f>
        <v>Exclude</v>
      </c>
      <c r="G568" s="14" t="str">
        <f>IFERROR(INDEX(Reference!$B:$C,MATCH(LEFT($C568,4),Reference!$B:$B,0),2),"")</f>
        <v>RBU/CSC</v>
      </c>
    </row>
    <row r="569" spans="2:7" x14ac:dyDescent="0.3">
      <c r="B569" t="s">
        <v>1403</v>
      </c>
      <c r="C569" t="s">
        <v>1592</v>
      </c>
      <c r="D569" t="s">
        <v>207</v>
      </c>
      <c r="E569" s="56">
        <v>26964.799999999999</v>
      </c>
      <c r="F569" s="14" t="str">
        <f>IFERROR(IF(MID($C569,5,4)="-320","Exclude",IF(AND($B569="Intangible",SEARCH("Lbr",$D569)&gt;0),"Intangible Labor",INDEX(Reference!$M:$N,MATCH($D569,Reference!$M:$M,0),2))),INDEX(Reference!$M:$N,MATCH($D569,Reference!$M:$M,0),2))</f>
        <v>Nonlabor</v>
      </c>
      <c r="G569" s="14" t="str">
        <f>IFERROR(INDEX(Reference!$B:$C,MATCH(LEFT($C569,4),Reference!$B:$B,0),2),"")</f>
        <v/>
      </c>
    </row>
    <row r="570" spans="2:7" x14ac:dyDescent="0.3">
      <c r="B570" t="s">
        <v>1403</v>
      </c>
      <c r="C570" t="s">
        <v>1592</v>
      </c>
      <c r="D570" t="s">
        <v>185</v>
      </c>
      <c r="E570" s="56">
        <v>3579.9000000000005</v>
      </c>
      <c r="F570" s="14" t="str">
        <f>IFERROR(IF(MID($C570,5,4)="-320","Exclude",IF(AND($B570="Intangible",SEARCH("Lbr",$D570)&gt;0),"Intangible Labor",INDEX(Reference!$M:$N,MATCH($D570,Reference!$M:$M,0),2))),INDEX(Reference!$M:$N,MATCH($D570,Reference!$M:$M,0),2))</f>
        <v>Intangible Labor</v>
      </c>
      <c r="G570" s="14" t="str">
        <f>IFERROR(INDEX(Reference!$B:$C,MATCH(LEFT($C570,4),Reference!$B:$B,0),2),"")</f>
        <v/>
      </c>
    </row>
    <row r="571" spans="2:7" x14ac:dyDescent="0.3">
      <c r="B571" t="s">
        <v>1403</v>
      </c>
      <c r="C571" t="s">
        <v>1593</v>
      </c>
      <c r="D571" t="s">
        <v>207</v>
      </c>
      <c r="E571" s="56">
        <v>5225</v>
      </c>
      <c r="F571" s="14" t="str">
        <f>IFERROR(IF(MID($C571,5,4)="-320","Exclude",IF(AND($B571="Intangible",SEARCH("Lbr",$D571)&gt;0),"Intangible Labor",INDEX(Reference!$M:$N,MATCH($D571,Reference!$M:$M,0),2))),INDEX(Reference!$M:$N,MATCH($D571,Reference!$M:$M,0),2))</f>
        <v>Nonlabor</v>
      </c>
      <c r="G571" s="14" t="str">
        <f>IFERROR(INDEX(Reference!$B:$C,MATCH(LEFT($C571,4),Reference!$B:$B,0),2),"")</f>
        <v/>
      </c>
    </row>
    <row r="572" spans="2:7" x14ac:dyDescent="0.3">
      <c r="B572" t="s">
        <v>1403</v>
      </c>
      <c r="C572" t="s">
        <v>1593</v>
      </c>
      <c r="D572" t="s">
        <v>254</v>
      </c>
      <c r="E572" s="56">
        <v>371.25</v>
      </c>
      <c r="F572" s="14" t="str">
        <f>IFERROR(IF(MID($C572,5,4)="-320","Exclude",IF(AND($B572="Intangible",SEARCH("Lbr",$D572)&gt;0),"Intangible Labor",INDEX(Reference!$M:$N,MATCH($D572,Reference!$M:$M,0),2))),INDEX(Reference!$M:$N,MATCH($D572,Reference!$M:$M,0),2))</f>
        <v>Nonlabor</v>
      </c>
      <c r="G572" s="14" t="str">
        <f>IFERROR(INDEX(Reference!$B:$C,MATCH(LEFT($C572,4),Reference!$B:$B,0),2),"")</f>
        <v/>
      </c>
    </row>
    <row r="573" spans="2:7" x14ac:dyDescent="0.3">
      <c r="B573" t="s">
        <v>1403</v>
      </c>
      <c r="C573" t="s">
        <v>1594</v>
      </c>
      <c r="D573" t="s">
        <v>199</v>
      </c>
      <c r="E573" s="56">
        <v>-40000</v>
      </c>
      <c r="F573" s="14" t="str">
        <f>IFERROR(IF(MID($C573,5,4)="-320","Exclude",IF(AND($B573="Intangible",SEARCH("Lbr",$D573)&gt;0),"Intangible Labor",INDEX(Reference!$M:$N,MATCH($D573,Reference!$M:$M,0),2))),INDEX(Reference!$M:$N,MATCH($D573,Reference!$M:$M,0),2))</f>
        <v>Exclude</v>
      </c>
      <c r="G573" s="14" t="str">
        <f>IFERROR(INDEX(Reference!$B:$C,MATCH(LEFT($C573,4),Reference!$B:$B,0),2),"")</f>
        <v/>
      </c>
    </row>
    <row r="574" spans="2:7" x14ac:dyDescent="0.3">
      <c r="B574" t="s">
        <v>1403</v>
      </c>
      <c r="C574" t="s">
        <v>1594</v>
      </c>
      <c r="D574" t="s">
        <v>190</v>
      </c>
      <c r="E574" s="56">
        <v>3277.5</v>
      </c>
      <c r="F574" s="14" t="str">
        <f>IFERROR(IF(MID($C574,5,4)="-320","Exclude",IF(AND($B574="Intangible",SEARCH("Lbr",$D574)&gt;0),"Intangible Labor",INDEX(Reference!$M:$N,MATCH($D574,Reference!$M:$M,0),2))),INDEX(Reference!$M:$N,MATCH($D574,Reference!$M:$M,0),2))</f>
        <v>Exclude</v>
      </c>
      <c r="G574" s="14" t="str">
        <f>IFERROR(INDEX(Reference!$B:$C,MATCH(LEFT($C574,4),Reference!$B:$B,0),2),"")</f>
        <v/>
      </c>
    </row>
    <row r="575" spans="2:7" x14ac:dyDescent="0.3">
      <c r="B575" t="s">
        <v>1403</v>
      </c>
      <c r="C575" t="s">
        <v>1594</v>
      </c>
      <c r="D575" t="s">
        <v>207</v>
      </c>
      <c r="E575" s="56">
        <v>359287.7</v>
      </c>
      <c r="F575" s="14" t="str">
        <f>IFERROR(IF(MID($C575,5,4)="-320","Exclude",IF(AND($B575="Intangible",SEARCH("Lbr",$D575)&gt;0),"Intangible Labor",INDEX(Reference!$M:$N,MATCH($D575,Reference!$M:$M,0),2))),INDEX(Reference!$M:$N,MATCH($D575,Reference!$M:$M,0),2))</f>
        <v>Exclude</v>
      </c>
      <c r="G575" s="14" t="str">
        <f>IFERROR(INDEX(Reference!$B:$C,MATCH(LEFT($C575,4),Reference!$B:$B,0),2),"")</f>
        <v/>
      </c>
    </row>
    <row r="576" spans="2:7" x14ac:dyDescent="0.3">
      <c r="B576" t="s">
        <v>1403</v>
      </c>
      <c r="C576" t="s">
        <v>1594</v>
      </c>
      <c r="D576" t="s">
        <v>185</v>
      </c>
      <c r="E576" s="56">
        <v>14122.76</v>
      </c>
      <c r="F576" s="14" t="str">
        <f>IFERROR(IF(MID($C576,5,4)="-320","Exclude",IF(AND($B576="Intangible",SEARCH("Lbr",$D576)&gt;0),"Intangible Labor",INDEX(Reference!$M:$N,MATCH($D576,Reference!$M:$M,0),2))),INDEX(Reference!$M:$N,MATCH($D576,Reference!$M:$M,0),2))</f>
        <v>Exclude</v>
      </c>
      <c r="G576" s="14" t="str">
        <f>IFERROR(INDEX(Reference!$B:$C,MATCH(LEFT($C576,4),Reference!$B:$B,0),2),"")</f>
        <v/>
      </c>
    </row>
    <row r="577" spans="2:7" x14ac:dyDescent="0.3">
      <c r="B577" t="s">
        <v>1403</v>
      </c>
      <c r="C577" t="s">
        <v>1595</v>
      </c>
      <c r="D577" t="s">
        <v>185</v>
      </c>
      <c r="E577" s="56">
        <v>3407.78</v>
      </c>
      <c r="F577" s="14" t="str">
        <f>IFERROR(IF(MID($C577,5,4)="-320","Exclude",IF(AND($B577="Intangible",SEARCH("Lbr",$D577)&gt;0),"Intangible Labor",INDEX(Reference!$M:$N,MATCH($D577,Reference!$M:$M,0),2))),INDEX(Reference!$M:$N,MATCH($D577,Reference!$M:$M,0),2))</f>
        <v>Intangible Labor</v>
      </c>
      <c r="G577" s="14" t="str">
        <f>IFERROR(INDEX(Reference!$B:$C,MATCH(LEFT($C577,4),Reference!$B:$B,0),2),"")</f>
        <v/>
      </c>
    </row>
    <row r="578" spans="2:7" x14ac:dyDescent="0.3">
      <c r="B578" t="s">
        <v>1403</v>
      </c>
      <c r="C578" t="s">
        <v>1595</v>
      </c>
      <c r="D578" t="s">
        <v>202</v>
      </c>
      <c r="E578" s="56">
        <v>17.559999999999999</v>
      </c>
      <c r="F578" s="14" t="str">
        <f>IFERROR(IF(MID($C578,5,4)="-320","Exclude",IF(AND($B578="Intangible",SEARCH("Lbr",$D578)&gt;0),"Intangible Labor",INDEX(Reference!$M:$N,MATCH($D578,Reference!$M:$M,0),2))),INDEX(Reference!$M:$N,MATCH($D578,Reference!$M:$M,0),2))</f>
        <v>Nonlabor</v>
      </c>
      <c r="G578" s="14" t="str">
        <f>IFERROR(INDEX(Reference!$B:$C,MATCH(LEFT($C578,4),Reference!$B:$B,0),2),"")</f>
        <v/>
      </c>
    </row>
    <row r="579" spans="2:7" x14ac:dyDescent="0.3">
      <c r="B579" t="s">
        <v>1403</v>
      </c>
      <c r="C579" t="s">
        <v>1596</v>
      </c>
      <c r="D579" t="s">
        <v>199</v>
      </c>
      <c r="E579" s="56">
        <v>-118000</v>
      </c>
      <c r="F579" s="14" t="str">
        <f>IFERROR(IF(MID($C579,5,4)="-320","Exclude",IF(AND($B579="Intangible",SEARCH("Lbr",$D579)&gt;0),"Intangible Labor",INDEX(Reference!$M:$N,MATCH($D579,Reference!$M:$M,0),2))),INDEX(Reference!$M:$N,MATCH($D579,Reference!$M:$M,0),2))</f>
        <v>Exclude</v>
      </c>
      <c r="G579" s="14" t="str">
        <f>IFERROR(INDEX(Reference!$B:$C,MATCH(LEFT($C579,4),Reference!$B:$B,0),2),"")</f>
        <v/>
      </c>
    </row>
    <row r="580" spans="2:7" x14ac:dyDescent="0.3">
      <c r="B580" t="s">
        <v>1403</v>
      </c>
      <c r="C580" t="s">
        <v>1596</v>
      </c>
      <c r="D580" t="s">
        <v>190</v>
      </c>
      <c r="E580" s="56">
        <v>171538.5</v>
      </c>
      <c r="F580" s="14" t="str">
        <f>IFERROR(IF(MID($C580,5,4)="-320","Exclude",IF(AND($B580="Intangible",SEARCH("Lbr",$D580)&gt;0),"Intangible Labor",INDEX(Reference!$M:$N,MATCH($D580,Reference!$M:$M,0),2))),INDEX(Reference!$M:$N,MATCH($D580,Reference!$M:$M,0),2))</f>
        <v>Exclude</v>
      </c>
      <c r="G580" s="14" t="str">
        <f>IFERROR(INDEX(Reference!$B:$C,MATCH(LEFT($C580,4),Reference!$B:$B,0),2),"")</f>
        <v/>
      </c>
    </row>
    <row r="581" spans="2:7" x14ac:dyDescent="0.3">
      <c r="B581" t="s">
        <v>1403</v>
      </c>
      <c r="C581" t="s">
        <v>1596</v>
      </c>
      <c r="D581" t="s">
        <v>207</v>
      </c>
      <c r="E581" s="56">
        <v>630061.03</v>
      </c>
      <c r="F581" s="14" t="str">
        <f>IFERROR(IF(MID($C581,5,4)="-320","Exclude",IF(AND($B581="Intangible",SEARCH("Lbr",$D581)&gt;0),"Intangible Labor",INDEX(Reference!$M:$N,MATCH($D581,Reference!$M:$M,0),2))),INDEX(Reference!$M:$N,MATCH($D581,Reference!$M:$M,0),2))</f>
        <v>Exclude</v>
      </c>
      <c r="G581" s="14" t="str">
        <f>IFERROR(INDEX(Reference!$B:$C,MATCH(LEFT($C581,4),Reference!$B:$B,0),2),"")</f>
        <v/>
      </c>
    </row>
    <row r="582" spans="2:7" x14ac:dyDescent="0.3">
      <c r="B582" t="s">
        <v>1403</v>
      </c>
      <c r="C582" t="s">
        <v>1597</v>
      </c>
      <c r="D582" t="s">
        <v>207</v>
      </c>
      <c r="E582" s="56">
        <v>11440</v>
      </c>
      <c r="F582" s="14" t="str">
        <f>IFERROR(IF(MID($C582,5,4)="-320","Exclude",IF(AND($B582="Intangible",SEARCH("Lbr",$D582)&gt;0),"Intangible Labor",INDEX(Reference!$M:$N,MATCH($D582,Reference!$M:$M,0),2))),INDEX(Reference!$M:$N,MATCH($D582,Reference!$M:$M,0),2))</f>
        <v>Nonlabor</v>
      </c>
      <c r="G582" s="14" t="str">
        <f>IFERROR(INDEX(Reference!$B:$C,MATCH(LEFT($C582,4),Reference!$B:$B,0),2),"")</f>
        <v/>
      </c>
    </row>
    <row r="583" spans="2:7" x14ac:dyDescent="0.3">
      <c r="B583" t="s">
        <v>1403</v>
      </c>
      <c r="C583" t="s">
        <v>1598</v>
      </c>
      <c r="D583" t="s">
        <v>207</v>
      </c>
      <c r="E583" s="56">
        <v>78519.38</v>
      </c>
      <c r="F583" s="14" t="str">
        <f>IFERROR(IF(MID($C583,5,4)="-320","Exclude",IF(AND($B583="Intangible",SEARCH("Lbr",$D583)&gt;0),"Intangible Labor",INDEX(Reference!$M:$N,MATCH($D583,Reference!$M:$M,0),2))),INDEX(Reference!$M:$N,MATCH($D583,Reference!$M:$M,0),2))</f>
        <v>Nonlabor</v>
      </c>
      <c r="G583" s="14" t="str">
        <f>IFERROR(INDEX(Reference!$B:$C,MATCH(LEFT($C583,4),Reference!$B:$B,0),2),"")</f>
        <v>SBU/Information Technology</v>
      </c>
    </row>
    <row r="584" spans="2:7" x14ac:dyDescent="0.3">
      <c r="B584" t="s">
        <v>1403</v>
      </c>
      <c r="C584" t="s">
        <v>1598</v>
      </c>
      <c r="D584" t="s">
        <v>185</v>
      </c>
      <c r="E584" s="56">
        <v>29213.119999999999</v>
      </c>
      <c r="F584" s="14" t="str">
        <f>IFERROR(IF(MID($C584,5,4)="-320","Exclude",IF(AND($B584="Intangible",SEARCH("Lbr",$D584)&gt;0),"Intangible Labor",INDEX(Reference!$M:$N,MATCH($D584,Reference!$M:$M,0),2))),INDEX(Reference!$M:$N,MATCH($D584,Reference!$M:$M,0),2))</f>
        <v>Intangible Labor</v>
      </c>
      <c r="G584" s="14" t="str">
        <f>IFERROR(INDEX(Reference!$B:$C,MATCH(LEFT($C584,4),Reference!$B:$B,0),2),"")</f>
        <v>SBU/Information Technology</v>
      </c>
    </row>
    <row r="585" spans="2:7" x14ac:dyDescent="0.3">
      <c r="B585" t="s">
        <v>1403</v>
      </c>
      <c r="C585" t="s">
        <v>1598</v>
      </c>
      <c r="D585" t="s">
        <v>202</v>
      </c>
      <c r="E585" s="56">
        <v>21.8</v>
      </c>
      <c r="F585" s="14" t="str">
        <f>IFERROR(IF(MID($C585,5,4)="-320","Exclude",IF(AND($B585="Intangible",SEARCH("Lbr",$D585)&gt;0),"Intangible Labor",INDEX(Reference!$M:$N,MATCH($D585,Reference!$M:$M,0),2))),INDEX(Reference!$M:$N,MATCH($D585,Reference!$M:$M,0),2))</f>
        <v>Nonlabor</v>
      </c>
      <c r="G585" s="14" t="str">
        <f>IFERROR(INDEX(Reference!$B:$C,MATCH(LEFT($C585,4),Reference!$B:$B,0),2),"")</f>
        <v>SBU/Information Technology</v>
      </c>
    </row>
    <row r="586" spans="2:7" x14ac:dyDescent="0.3">
      <c r="B586" t="s">
        <v>1403</v>
      </c>
      <c r="C586" t="s">
        <v>1598</v>
      </c>
      <c r="D586" t="s">
        <v>182</v>
      </c>
      <c r="E586" s="56">
        <v>68.709999999999994</v>
      </c>
      <c r="F586" s="14" t="str">
        <f>IFERROR(IF(MID($C586,5,4)="-320","Exclude",IF(AND($B586="Intangible",SEARCH("Lbr",$D586)&gt;0),"Intangible Labor",INDEX(Reference!$M:$N,MATCH($D586,Reference!$M:$M,0),2))),INDEX(Reference!$M:$N,MATCH($D586,Reference!$M:$M,0),2))</f>
        <v>Nonlabor</v>
      </c>
      <c r="G586" s="14" t="str">
        <f>IFERROR(INDEX(Reference!$B:$C,MATCH(LEFT($C586,4),Reference!$B:$B,0),2),"")</f>
        <v>SBU/Information Technology</v>
      </c>
    </row>
    <row r="587" spans="2:7" x14ac:dyDescent="0.3">
      <c r="B587" t="s">
        <v>1403</v>
      </c>
      <c r="C587" t="s">
        <v>1599</v>
      </c>
      <c r="D587" t="s">
        <v>199</v>
      </c>
      <c r="E587" s="56">
        <v>-677174.77</v>
      </c>
      <c r="F587" s="14" t="str">
        <f>IFERROR(IF(MID($C587,5,4)="-320","Exclude",IF(AND($B587="Intangible",SEARCH("Lbr",$D587)&gt;0),"Intangible Labor",INDEX(Reference!$M:$N,MATCH($D587,Reference!$M:$M,0),2))),INDEX(Reference!$M:$N,MATCH($D587,Reference!$M:$M,0),2))</f>
        <v>Nonlabor</v>
      </c>
      <c r="G587" s="14" t="str">
        <f>IFERROR(INDEX(Reference!$B:$C,MATCH(LEFT($C587,4),Reference!$B:$B,0),2),"")</f>
        <v>SBU/Information Technology</v>
      </c>
    </row>
    <row r="588" spans="2:7" x14ac:dyDescent="0.3">
      <c r="B588" t="s">
        <v>1403</v>
      </c>
      <c r="C588" t="s">
        <v>1599</v>
      </c>
      <c r="D588" t="s">
        <v>190</v>
      </c>
      <c r="E588" s="56">
        <v>1308855.7400000002</v>
      </c>
      <c r="F588" s="14" t="str">
        <f>IFERROR(IF(MID($C588,5,4)="-320","Exclude",IF(AND($B588="Intangible",SEARCH("Lbr",$D588)&gt;0),"Intangible Labor",INDEX(Reference!$M:$N,MATCH($D588,Reference!$M:$M,0),2))),INDEX(Reference!$M:$N,MATCH($D588,Reference!$M:$M,0),2))</f>
        <v>Nonlabor</v>
      </c>
      <c r="G588" s="14" t="str">
        <f>IFERROR(INDEX(Reference!$B:$C,MATCH(LEFT($C588,4),Reference!$B:$B,0),2),"")</f>
        <v>SBU/Information Technology</v>
      </c>
    </row>
    <row r="589" spans="2:7" x14ac:dyDescent="0.3">
      <c r="B589" t="s">
        <v>1403</v>
      </c>
      <c r="C589" t="s">
        <v>1599</v>
      </c>
      <c r="D589" t="s">
        <v>207</v>
      </c>
      <c r="E589" s="56">
        <v>950002.23</v>
      </c>
      <c r="F589" s="14" t="str">
        <f>IFERROR(IF(MID($C589,5,4)="-320","Exclude",IF(AND($B589="Intangible",SEARCH("Lbr",$D589)&gt;0),"Intangible Labor",INDEX(Reference!$M:$N,MATCH($D589,Reference!$M:$M,0),2))),INDEX(Reference!$M:$N,MATCH($D589,Reference!$M:$M,0),2))</f>
        <v>Nonlabor</v>
      </c>
      <c r="G589" s="14" t="str">
        <f>IFERROR(INDEX(Reference!$B:$C,MATCH(LEFT($C589,4),Reference!$B:$B,0),2),"")</f>
        <v>SBU/Information Technology</v>
      </c>
    </row>
    <row r="590" spans="2:7" x14ac:dyDescent="0.3">
      <c r="B590" t="s">
        <v>1403</v>
      </c>
      <c r="C590" t="s">
        <v>1599</v>
      </c>
      <c r="D590" t="s">
        <v>185</v>
      </c>
      <c r="E590" s="56">
        <v>572712.63000000012</v>
      </c>
      <c r="F590" s="14" t="str">
        <f>IFERROR(IF(MID($C590,5,4)="-320","Exclude",IF(AND($B590="Intangible",SEARCH("Lbr",$D590)&gt;0),"Intangible Labor",INDEX(Reference!$M:$N,MATCH($D590,Reference!$M:$M,0),2))),INDEX(Reference!$M:$N,MATCH($D590,Reference!$M:$M,0),2))</f>
        <v>Intangible Labor</v>
      </c>
      <c r="G590" s="14" t="str">
        <f>IFERROR(INDEX(Reference!$B:$C,MATCH(LEFT($C590,4),Reference!$B:$B,0),2),"")</f>
        <v>SBU/Information Technology</v>
      </c>
    </row>
    <row r="591" spans="2:7" x14ac:dyDescent="0.3">
      <c r="B591" t="s">
        <v>1403</v>
      </c>
      <c r="C591" t="s">
        <v>1599</v>
      </c>
      <c r="D591" t="s">
        <v>186</v>
      </c>
      <c r="E591" s="56">
        <v>77449.900000000009</v>
      </c>
      <c r="F591" s="14" t="str">
        <f>IFERROR(IF(MID($C591,5,4)="-320","Exclude",IF(AND($B591="Intangible",SEARCH("Lbr",$D591)&gt;0),"Intangible Labor",INDEX(Reference!$M:$N,MATCH($D591,Reference!$M:$M,0),2))),INDEX(Reference!$M:$N,MATCH($D591,Reference!$M:$M,0),2))</f>
        <v>Intangible Labor</v>
      </c>
      <c r="G591" s="14" t="str">
        <f>IFERROR(INDEX(Reference!$B:$C,MATCH(LEFT($C591,4),Reference!$B:$B,0),2),"")</f>
        <v>SBU/Information Technology</v>
      </c>
    </row>
    <row r="592" spans="2:7" x14ac:dyDescent="0.3">
      <c r="B592" t="s">
        <v>1403</v>
      </c>
      <c r="C592" t="s">
        <v>1599</v>
      </c>
      <c r="D592" t="s">
        <v>195</v>
      </c>
      <c r="E592" s="56">
        <v>250</v>
      </c>
      <c r="F592" s="14" t="str">
        <f>IFERROR(IF(MID($C592,5,4)="-320","Exclude",IF(AND($B592="Intangible",SEARCH("Lbr",$D592)&gt;0),"Intangible Labor",INDEX(Reference!$M:$N,MATCH($D592,Reference!$M:$M,0),2))),INDEX(Reference!$M:$N,MATCH($D592,Reference!$M:$M,0),2))</f>
        <v>Intangible Labor</v>
      </c>
      <c r="G592" s="14" t="str">
        <f>IFERROR(INDEX(Reference!$B:$C,MATCH(LEFT($C592,4),Reference!$B:$B,0),2),"")</f>
        <v>SBU/Information Technology</v>
      </c>
    </row>
    <row r="593" spans="2:7" x14ac:dyDescent="0.3">
      <c r="B593" t="s">
        <v>1403</v>
      </c>
      <c r="C593" t="s">
        <v>1599</v>
      </c>
      <c r="D593" t="s">
        <v>197</v>
      </c>
      <c r="E593" s="56">
        <v>295.25</v>
      </c>
      <c r="F593" s="14" t="str">
        <f>IFERROR(IF(MID($C593,5,4)="-320","Exclude",IF(AND($B593="Intangible",SEARCH("Lbr",$D593)&gt;0),"Intangible Labor",INDEX(Reference!$M:$N,MATCH($D593,Reference!$M:$M,0),2))),INDEX(Reference!$M:$N,MATCH($D593,Reference!$M:$M,0),2))</f>
        <v>Intangible Labor</v>
      </c>
      <c r="G593" s="14" t="str">
        <f>IFERROR(INDEX(Reference!$B:$C,MATCH(LEFT($C593,4),Reference!$B:$B,0),2),"")</f>
        <v>SBU/Information Technology</v>
      </c>
    </row>
    <row r="594" spans="2:7" x14ac:dyDescent="0.3">
      <c r="B594" t="s">
        <v>1403</v>
      </c>
      <c r="C594" t="s">
        <v>1599</v>
      </c>
      <c r="D594" t="s">
        <v>206</v>
      </c>
      <c r="E594" s="56">
        <v>936.29</v>
      </c>
      <c r="F594" s="14" t="str">
        <f>IFERROR(IF(MID($C594,5,4)="-320","Exclude",IF(AND($B594="Intangible",SEARCH("Lbr",$D594)&gt;0),"Intangible Labor",INDEX(Reference!$M:$N,MATCH($D594,Reference!$M:$M,0),2))),INDEX(Reference!$M:$N,MATCH($D594,Reference!$M:$M,0),2))</f>
        <v>Nonlabor</v>
      </c>
      <c r="G594" s="14" t="str">
        <f>IFERROR(INDEX(Reference!$B:$C,MATCH(LEFT($C594,4),Reference!$B:$B,0),2),"")</f>
        <v>SBU/Information Technology</v>
      </c>
    </row>
    <row r="595" spans="2:7" x14ac:dyDescent="0.3">
      <c r="B595" t="s">
        <v>1403</v>
      </c>
      <c r="C595" t="s">
        <v>1599</v>
      </c>
      <c r="D595" t="s">
        <v>231</v>
      </c>
      <c r="E595" s="56">
        <v>270</v>
      </c>
      <c r="F595" s="14" t="str">
        <f>IFERROR(IF(MID($C595,5,4)="-320","Exclude",IF(AND($B595="Intangible",SEARCH("Lbr",$D595)&gt;0),"Intangible Labor",INDEX(Reference!$M:$N,MATCH($D595,Reference!$M:$M,0),2))),INDEX(Reference!$M:$N,MATCH($D595,Reference!$M:$M,0),2))</f>
        <v>Nonlabor</v>
      </c>
      <c r="G595" s="14" t="str">
        <f>IFERROR(INDEX(Reference!$B:$C,MATCH(LEFT($C595,4),Reference!$B:$B,0),2),"")</f>
        <v>SBU/Information Technology</v>
      </c>
    </row>
    <row r="596" spans="2:7" x14ac:dyDescent="0.3">
      <c r="B596" t="s">
        <v>1403</v>
      </c>
      <c r="C596" t="s">
        <v>1599</v>
      </c>
      <c r="D596" t="s">
        <v>182</v>
      </c>
      <c r="E596" s="56">
        <v>62454.75</v>
      </c>
      <c r="F596" s="14" t="str">
        <f>IFERROR(IF(MID($C596,5,4)="-320","Exclude",IF(AND($B596="Intangible",SEARCH("Lbr",$D596)&gt;0),"Intangible Labor",INDEX(Reference!$M:$N,MATCH($D596,Reference!$M:$M,0),2))),INDEX(Reference!$M:$N,MATCH($D596,Reference!$M:$M,0),2))</f>
        <v>Nonlabor</v>
      </c>
      <c r="G596" s="14" t="str">
        <f>IFERROR(INDEX(Reference!$B:$C,MATCH(LEFT($C596,4),Reference!$B:$B,0),2),"")</f>
        <v>SBU/Information Technology</v>
      </c>
    </row>
    <row r="597" spans="2:7" x14ac:dyDescent="0.3">
      <c r="B597" t="s">
        <v>1403</v>
      </c>
      <c r="C597" t="s">
        <v>1599</v>
      </c>
      <c r="D597" t="s">
        <v>191</v>
      </c>
      <c r="E597" s="56">
        <v>16481.53</v>
      </c>
      <c r="F597" s="14" t="str">
        <f>IFERROR(IF(MID($C597,5,4)="-320","Exclude",IF(AND($B597="Intangible",SEARCH("Lbr",$D597)&gt;0),"Intangible Labor",INDEX(Reference!$M:$N,MATCH($D597,Reference!$M:$M,0),2))),INDEX(Reference!$M:$N,MATCH($D597,Reference!$M:$M,0),2))</f>
        <v>Intangible Labor</v>
      </c>
      <c r="G597" s="14" t="str">
        <f>IFERROR(INDEX(Reference!$B:$C,MATCH(LEFT($C597,4),Reference!$B:$B,0),2),"")</f>
        <v>SBU/Information Technology</v>
      </c>
    </row>
    <row r="598" spans="2:7" x14ac:dyDescent="0.3">
      <c r="B598" t="s">
        <v>1403</v>
      </c>
      <c r="C598" t="s">
        <v>1600</v>
      </c>
      <c r="D598" t="s">
        <v>190</v>
      </c>
      <c r="E598" s="56">
        <v>2811145.6100000003</v>
      </c>
      <c r="F598" s="14" t="str">
        <f>IFERROR(IF(MID($C598,5,4)="-320","Exclude",IF(AND($B598="Intangible",SEARCH("Lbr",$D598)&gt;0),"Intangible Labor",INDEX(Reference!$M:$N,MATCH($D598,Reference!$M:$M,0),2))),INDEX(Reference!$M:$N,MATCH($D598,Reference!$M:$M,0),2))</f>
        <v>Nonlabor</v>
      </c>
      <c r="G598" s="14" t="str">
        <f>IFERROR(INDEX(Reference!$B:$C,MATCH(LEFT($C598,4),Reference!$B:$B,0),2),"")</f>
        <v>SBU/Information Technology</v>
      </c>
    </row>
    <row r="599" spans="2:7" x14ac:dyDescent="0.3">
      <c r="B599" t="s">
        <v>1403</v>
      </c>
      <c r="C599" t="s">
        <v>1600</v>
      </c>
      <c r="D599" t="s">
        <v>216</v>
      </c>
      <c r="E599" s="56">
        <v>630</v>
      </c>
      <c r="F599" s="14" t="str">
        <f>IFERROR(IF(MID($C599,5,4)="-320","Exclude",IF(AND($B599="Intangible",SEARCH("Lbr",$D599)&gt;0),"Intangible Labor",INDEX(Reference!$M:$N,MATCH($D599,Reference!$M:$M,0),2))),INDEX(Reference!$M:$N,MATCH($D599,Reference!$M:$M,0),2))</f>
        <v>Nonlabor</v>
      </c>
      <c r="G599" s="14" t="str">
        <f>IFERROR(INDEX(Reference!$B:$C,MATCH(LEFT($C599,4),Reference!$B:$B,0),2),"")</f>
        <v>SBU/Information Technology</v>
      </c>
    </row>
    <row r="600" spans="2:7" x14ac:dyDescent="0.3">
      <c r="B600" t="s">
        <v>1403</v>
      </c>
      <c r="C600" t="s">
        <v>1600</v>
      </c>
      <c r="D600" t="s">
        <v>185</v>
      </c>
      <c r="E600" s="56">
        <v>2386.8200000000002</v>
      </c>
      <c r="F600" s="14" t="str">
        <f>IFERROR(IF(MID($C600,5,4)="-320","Exclude",IF(AND($B600="Intangible",SEARCH("Lbr",$D600)&gt;0),"Intangible Labor",INDEX(Reference!$M:$N,MATCH($D600,Reference!$M:$M,0),2))),INDEX(Reference!$M:$N,MATCH($D600,Reference!$M:$M,0),2))</f>
        <v>Intangible Labor</v>
      </c>
      <c r="G600" s="14" t="str">
        <f>IFERROR(INDEX(Reference!$B:$C,MATCH(LEFT($C600,4),Reference!$B:$B,0),2),"")</f>
        <v>SBU/Information Technology</v>
      </c>
    </row>
    <row r="601" spans="2:7" x14ac:dyDescent="0.3">
      <c r="B601" t="s">
        <v>1403</v>
      </c>
      <c r="C601" t="s">
        <v>1600</v>
      </c>
      <c r="D601" t="s">
        <v>186</v>
      </c>
      <c r="E601" s="56">
        <v>74866.759999999995</v>
      </c>
      <c r="F601" s="14" t="str">
        <f>IFERROR(IF(MID($C601,5,4)="-320","Exclude",IF(AND($B601="Intangible",SEARCH("Lbr",$D601)&gt;0),"Intangible Labor",INDEX(Reference!$M:$N,MATCH($D601,Reference!$M:$M,0),2))),INDEX(Reference!$M:$N,MATCH($D601,Reference!$M:$M,0),2))</f>
        <v>Intangible Labor</v>
      </c>
      <c r="G601" s="14" t="str">
        <f>IFERROR(INDEX(Reference!$B:$C,MATCH(LEFT($C601,4),Reference!$B:$B,0),2),"")</f>
        <v>SBU/Information Technology</v>
      </c>
    </row>
    <row r="602" spans="2:7" x14ac:dyDescent="0.3">
      <c r="B602" t="s">
        <v>1403</v>
      </c>
      <c r="C602" t="s">
        <v>1600</v>
      </c>
      <c r="D602" t="s">
        <v>197</v>
      </c>
      <c r="E602" s="56">
        <v>580</v>
      </c>
      <c r="F602" s="14" t="str">
        <f>IFERROR(IF(MID($C602,5,4)="-320","Exclude",IF(AND($B602="Intangible",SEARCH("Lbr",$D602)&gt;0),"Intangible Labor",INDEX(Reference!$M:$N,MATCH($D602,Reference!$M:$M,0),2))),INDEX(Reference!$M:$N,MATCH($D602,Reference!$M:$M,0),2))</f>
        <v>Intangible Labor</v>
      </c>
      <c r="G602" s="14" t="str">
        <f>IFERROR(INDEX(Reference!$B:$C,MATCH(LEFT($C602,4),Reference!$B:$B,0),2),"")</f>
        <v>SBU/Information Technology</v>
      </c>
    </row>
    <row r="603" spans="2:7" x14ac:dyDescent="0.3">
      <c r="B603" t="s">
        <v>1403</v>
      </c>
      <c r="C603" t="s">
        <v>1600</v>
      </c>
      <c r="D603" t="s">
        <v>231</v>
      </c>
      <c r="E603" s="56">
        <v>340</v>
      </c>
      <c r="F603" s="14" t="str">
        <f>IFERROR(IF(MID($C603,5,4)="-320","Exclude",IF(AND($B603="Intangible",SEARCH("Lbr",$D603)&gt;0),"Intangible Labor",INDEX(Reference!$M:$N,MATCH($D603,Reference!$M:$M,0),2))),INDEX(Reference!$M:$N,MATCH($D603,Reference!$M:$M,0),2))</f>
        <v>Nonlabor</v>
      </c>
      <c r="G603" s="14" t="str">
        <f>IFERROR(INDEX(Reference!$B:$C,MATCH(LEFT($C603,4),Reference!$B:$B,0),2),"")</f>
        <v>SBU/Information Technology</v>
      </c>
    </row>
    <row r="604" spans="2:7" x14ac:dyDescent="0.3">
      <c r="B604" t="s">
        <v>1403</v>
      </c>
      <c r="C604" t="s">
        <v>1600</v>
      </c>
      <c r="D604" t="s">
        <v>296</v>
      </c>
      <c r="E604" s="56">
        <v>21.46</v>
      </c>
      <c r="F604" s="14" t="str">
        <f>IFERROR(IF(MID($C604,5,4)="-320","Exclude",IF(AND($B604="Intangible",SEARCH("Lbr",$D604)&gt;0),"Intangible Labor",INDEX(Reference!$M:$N,MATCH($D604,Reference!$M:$M,0),2))),INDEX(Reference!$M:$N,MATCH($D604,Reference!$M:$M,0),2))</f>
        <v>Inventory</v>
      </c>
      <c r="G604" s="14" t="str">
        <f>IFERROR(INDEX(Reference!$B:$C,MATCH(LEFT($C604,4),Reference!$B:$B,0),2),"")</f>
        <v>SBU/Information Technology</v>
      </c>
    </row>
    <row r="605" spans="2:7" x14ac:dyDescent="0.3">
      <c r="B605" t="s">
        <v>1403</v>
      </c>
      <c r="C605" t="s">
        <v>1600</v>
      </c>
      <c r="D605" t="s">
        <v>208</v>
      </c>
      <c r="E605" s="56">
        <v>941.63</v>
      </c>
      <c r="F605" s="14" t="str">
        <f>IFERROR(IF(MID($C605,5,4)="-320","Exclude",IF(AND($B605="Intangible",SEARCH("Lbr",$D605)&gt;0),"Intangible Labor",INDEX(Reference!$M:$N,MATCH($D605,Reference!$M:$M,0),2))),INDEX(Reference!$M:$N,MATCH($D605,Reference!$M:$M,0),2))</f>
        <v>Inventory</v>
      </c>
      <c r="G605" s="14" t="str">
        <f>IFERROR(INDEX(Reference!$B:$C,MATCH(LEFT($C605,4),Reference!$B:$B,0),2),"")</f>
        <v>SBU/Information Technology</v>
      </c>
    </row>
    <row r="606" spans="2:7" x14ac:dyDescent="0.3">
      <c r="B606" t="s">
        <v>1403</v>
      </c>
      <c r="C606" t="s">
        <v>1600</v>
      </c>
      <c r="D606" t="s">
        <v>182</v>
      </c>
      <c r="E606" s="56">
        <v>5306.7699999999995</v>
      </c>
      <c r="F606" s="14" t="str">
        <f>IFERROR(IF(MID($C606,5,4)="-320","Exclude",IF(AND($B606="Intangible",SEARCH("Lbr",$D606)&gt;0),"Intangible Labor",INDEX(Reference!$M:$N,MATCH($D606,Reference!$M:$M,0),2))),INDEX(Reference!$M:$N,MATCH($D606,Reference!$M:$M,0),2))</f>
        <v>Nonlabor</v>
      </c>
      <c r="G606" s="14" t="str">
        <f>IFERROR(INDEX(Reference!$B:$C,MATCH(LEFT($C606,4),Reference!$B:$B,0),2),"")</f>
        <v>SBU/Information Technology</v>
      </c>
    </row>
    <row r="607" spans="2:7" x14ac:dyDescent="0.3">
      <c r="B607" t="s">
        <v>1403</v>
      </c>
      <c r="C607" t="s">
        <v>1600</v>
      </c>
      <c r="D607" t="s">
        <v>233</v>
      </c>
      <c r="E607" s="56">
        <v>1607.0900000000001</v>
      </c>
      <c r="F607" s="14" t="str">
        <f>IFERROR(IF(MID($C607,5,4)="-320","Exclude",IF(AND($B607="Intangible",SEARCH("Lbr",$D607)&gt;0),"Intangible Labor",INDEX(Reference!$M:$N,MATCH($D607,Reference!$M:$M,0),2))),INDEX(Reference!$M:$N,MATCH($D607,Reference!$M:$M,0),2))</f>
        <v>Nonlabor</v>
      </c>
      <c r="G607" s="14" t="str">
        <f>IFERROR(INDEX(Reference!$B:$C,MATCH(LEFT($C607,4),Reference!$B:$B,0),2),"")</f>
        <v>SBU/Information Technology</v>
      </c>
    </row>
    <row r="608" spans="2:7" x14ac:dyDescent="0.3">
      <c r="B608" t="s">
        <v>1403</v>
      </c>
      <c r="C608" t="s">
        <v>1600</v>
      </c>
      <c r="D608" t="s">
        <v>191</v>
      </c>
      <c r="E608" s="56">
        <v>17351.890000000003</v>
      </c>
      <c r="F608" s="14" t="str">
        <f>IFERROR(IF(MID($C608,5,4)="-320","Exclude",IF(AND($B608="Intangible",SEARCH("Lbr",$D608)&gt;0),"Intangible Labor",INDEX(Reference!$M:$N,MATCH($D608,Reference!$M:$M,0),2))),INDEX(Reference!$M:$N,MATCH($D608,Reference!$M:$M,0),2))</f>
        <v>Intangible Labor</v>
      </c>
      <c r="G608" s="14" t="str">
        <f>IFERROR(INDEX(Reference!$B:$C,MATCH(LEFT($C608,4),Reference!$B:$B,0),2),"")</f>
        <v>SBU/Information Technology</v>
      </c>
    </row>
    <row r="609" spans="2:7" x14ac:dyDescent="0.3">
      <c r="B609" t="s">
        <v>1403</v>
      </c>
      <c r="C609" t="s">
        <v>1601</v>
      </c>
      <c r="D609" t="s">
        <v>185</v>
      </c>
      <c r="E609" s="56">
        <v>108.76</v>
      </c>
      <c r="F609" s="14" t="str">
        <f>IFERROR(IF(MID($C609,5,4)="-320","Exclude",IF(AND($B609="Intangible",SEARCH("Lbr",$D609)&gt;0),"Intangible Labor",INDEX(Reference!$M:$N,MATCH($D609,Reference!$M:$M,0),2))),INDEX(Reference!$M:$N,MATCH($D609,Reference!$M:$M,0),2))</f>
        <v>Intangible Labor</v>
      </c>
      <c r="G609" s="14" t="str">
        <f>IFERROR(INDEX(Reference!$B:$C,MATCH(LEFT($C609,4),Reference!$B:$B,0),2),"")</f>
        <v>SBU/Information Technology</v>
      </c>
    </row>
    <row r="610" spans="2:7" x14ac:dyDescent="0.3">
      <c r="B610" t="s">
        <v>1403</v>
      </c>
      <c r="C610" t="s">
        <v>1601</v>
      </c>
      <c r="D610" t="s">
        <v>182</v>
      </c>
      <c r="E610" s="56">
        <v>13393.859999999999</v>
      </c>
      <c r="F610" s="14" t="str">
        <f>IFERROR(IF(MID($C610,5,4)="-320","Exclude",IF(AND($B610="Intangible",SEARCH("Lbr",$D610)&gt;0),"Intangible Labor",INDEX(Reference!$M:$N,MATCH($D610,Reference!$M:$M,0),2))),INDEX(Reference!$M:$N,MATCH($D610,Reference!$M:$M,0),2))</f>
        <v>Nonlabor</v>
      </c>
      <c r="G610" s="14" t="str">
        <f>IFERROR(INDEX(Reference!$B:$C,MATCH(LEFT($C610,4),Reference!$B:$B,0),2),"")</f>
        <v>SBU/Information Technology</v>
      </c>
    </row>
    <row r="611" spans="2:7" x14ac:dyDescent="0.3">
      <c r="B611" t="s">
        <v>1403</v>
      </c>
      <c r="C611" t="s">
        <v>1601</v>
      </c>
      <c r="D611" t="s">
        <v>234</v>
      </c>
      <c r="E611" s="56">
        <v>156.5</v>
      </c>
      <c r="F611" s="14" t="str">
        <f>IFERROR(IF(MID($C611,5,4)="-320","Exclude",IF(AND($B611="Intangible",SEARCH("Lbr",$D611)&gt;0),"Intangible Labor",INDEX(Reference!$M:$N,MATCH($D611,Reference!$M:$M,0),2))),INDEX(Reference!$M:$N,MATCH($D611,Reference!$M:$M,0),2))</f>
        <v>Nonlabor</v>
      </c>
      <c r="G611" s="14" t="str">
        <f>IFERROR(INDEX(Reference!$B:$C,MATCH(LEFT($C611,4),Reference!$B:$B,0),2),"")</f>
        <v>SBU/Information Technology</v>
      </c>
    </row>
    <row r="612" spans="2:7" x14ac:dyDescent="0.3">
      <c r="B612" t="s">
        <v>1403</v>
      </c>
      <c r="C612" t="s">
        <v>1601</v>
      </c>
      <c r="D612" t="s">
        <v>254</v>
      </c>
      <c r="E612" s="56">
        <v>2591.04</v>
      </c>
      <c r="F612" s="14" t="str">
        <f>IFERROR(IF(MID($C612,5,4)="-320","Exclude",IF(AND($B612="Intangible",SEARCH("Lbr",$D612)&gt;0),"Intangible Labor",INDEX(Reference!$M:$N,MATCH($D612,Reference!$M:$M,0),2))),INDEX(Reference!$M:$N,MATCH($D612,Reference!$M:$M,0),2))</f>
        <v>Nonlabor</v>
      </c>
      <c r="G612" s="14" t="str">
        <f>IFERROR(INDEX(Reference!$B:$C,MATCH(LEFT($C612,4),Reference!$B:$B,0),2),"")</f>
        <v>SBU/Information Technology</v>
      </c>
    </row>
    <row r="613" spans="2:7" x14ac:dyDescent="0.3">
      <c r="B613" t="s">
        <v>1403</v>
      </c>
      <c r="C613" t="s">
        <v>1602</v>
      </c>
      <c r="D613" t="s">
        <v>207</v>
      </c>
      <c r="E613" s="56">
        <v>380178.53</v>
      </c>
      <c r="F613" s="14" t="str">
        <f>IFERROR(IF(MID($C613,5,4)="-320","Exclude",IF(AND($B613="Intangible",SEARCH("Lbr",$D613)&gt;0),"Intangible Labor",INDEX(Reference!$M:$N,MATCH($D613,Reference!$M:$M,0),2))),INDEX(Reference!$M:$N,MATCH($D613,Reference!$M:$M,0),2))</f>
        <v>Exclude</v>
      </c>
      <c r="G613" s="14" t="str">
        <f>IFERROR(INDEX(Reference!$B:$C,MATCH(LEFT($C613,4),Reference!$B:$B,0),2),"")</f>
        <v>SBU/Information Technology</v>
      </c>
    </row>
    <row r="614" spans="2:7" x14ac:dyDescent="0.3">
      <c r="B614" t="s">
        <v>1403</v>
      </c>
      <c r="C614" t="s">
        <v>1602</v>
      </c>
      <c r="D614" t="s">
        <v>185</v>
      </c>
      <c r="E614" s="56">
        <v>2514.0100000000002</v>
      </c>
      <c r="F614" s="14" t="str">
        <f>IFERROR(IF(MID($C614,5,4)="-320","Exclude",IF(AND($B614="Intangible",SEARCH("Lbr",$D614)&gt;0),"Intangible Labor",INDEX(Reference!$M:$N,MATCH($D614,Reference!$M:$M,0),2))),INDEX(Reference!$M:$N,MATCH($D614,Reference!$M:$M,0),2))</f>
        <v>Exclude</v>
      </c>
      <c r="G614" s="14" t="str">
        <f>IFERROR(INDEX(Reference!$B:$C,MATCH(LEFT($C614,4),Reference!$B:$B,0),2),"")</f>
        <v>SBU/Information Technology</v>
      </c>
    </row>
    <row r="615" spans="2:7" x14ac:dyDescent="0.3">
      <c r="B615" t="s">
        <v>1403</v>
      </c>
      <c r="C615" t="s">
        <v>1602</v>
      </c>
      <c r="D615" t="s">
        <v>182</v>
      </c>
      <c r="E615" s="56">
        <v>3604428.15</v>
      </c>
      <c r="F615" s="14" t="str">
        <f>IFERROR(IF(MID($C615,5,4)="-320","Exclude",IF(AND($B615="Intangible",SEARCH("Lbr",$D615)&gt;0),"Intangible Labor",INDEX(Reference!$M:$N,MATCH($D615,Reference!$M:$M,0),2))),INDEX(Reference!$M:$N,MATCH($D615,Reference!$M:$M,0),2))</f>
        <v>Exclude</v>
      </c>
      <c r="G615" s="14" t="str">
        <f>IFERROR(INDEX(Reference!$B:$C,MATCH(LEFT($C615,4),Reference!$B:$B,0),2),"")</f>
        <v>SBU/Information Technology</v>
      </c>
    </row>
    <row r="616" spans="2:7" x14ac:dyDescent="0.3">
      <c r="B616" t="s">
        <v>1403</v>
      </c>
      <c r="C616" t="s">
        <v>1602</v>
      </c>
      <c r="D616" t="s">
        <v>255</v>
      </c>
      <c r="E616" s="56">
        <v>1395</v>
      </c>
      <c r="F616" s="14" t="str">
        <f>IFERROR(IF(MID($C616,5,4)="-320","Exclude",IF(AND($B616="Intangible",SEARCH("Lbr",$D616)&gt;0),"Intangible Labor",INDEX(Reference!$M:$N,MATCH($D616,Reference!$M:$M,0),2))),INDEX(Reference!$M:$N,MATCH($D616,Reference!$M:$M,0),2))</f>
        <v>Exclude</v>
      </c>
      <c r="G616" s="14" t="str">
        <f>IFERROR(INDEX(Reference!$B:$C,MATCH(LEFT($C616,4),Reference!$B:$B,0),2),"")</f>
        <v>SBU/Information Technology</v>
      </c>
    </row>
    <row r="617" spans="2:7" x14ac:dyDescent="0.3">
      <c r="B617" t="s">
        <v>1403</v>
      </c>
      <c r="C617" t="s">
        <v>1603</v>
      </c>
      <c r="D617" t="s">
        <v>182</v>
      </c>
      <c r="E617" s="56">
        <v>320.33999999999997</v>
      </c>
      <c r="F617" s="14" t="str">
        <f>IFERROR(IF(MID($C617,5,4)="-320","Exclude",IF(AND($B617="Intangible",SEARCH("Lbr",$D617)&gt;0),"Intangible Labor",INDEX(Reference!$M:$N,MATCH($D617,Reference!$M:$M,0),2))),INDEX(Reference!$M:$N,MATCH($D617,Reference!$M:$M,0),2))</f>
        <v>Nonlabor</v>
      </c>
      <c r="G617" s="14" t="str">
        <f>IFERROR(INDEX(Reference!$B:$C,MATCH(LEFT($C617,4),Reference!$B:$B,0),2),"")</f>
        <v>SBU/Information Technology</v>
      </c>
    </row>
  </sheetData>
  <autoFilter ref="B27:G537" xr:uid="{93A0838F-93BE-4121-B880-A3DFA377920C}"/>
  <mergeCells count="1">
    <mergeCell ref="H15:N1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d6173821-15ab-4046-99bd-4f2bcae59ef1">Ready to File</Status>
    <TaxCatchAll xmlns="b90289a3-f58c-4c6c-87a2-6adc48b0c901" xsi:nil="true"/>
    <Review xmlns="d6173821-15ab-4046-99bd-4f2bcae59ef1">true</Review>
    <Notes0 xmlns="d6173821-15ab-4046-99bd-4f2bcae59ef1" xsi:nil="true"/>
    <Prepared_x0020_By xmlns="d6173821-15ab-4046-99bd-4f2bcae59ef1" xsi:nil="true"/>
    <lcf76f155ced4ddcb4097134ff3c332f xmlns="d6173821-15ab-4046-99bd-4f2bcae59ef1">
      <Terms xmlns="http://schemas.microsoft.com/office/infopath/2007/PartnerControls"/>
    </lcf76f155ced4ddcb4097134ff3c332f>
    <Responsible_x0020_Party xmlns="d6173821-15ab-4046-99bd-4f2bcae59ef1" xsi:nil="true"/>
    <Reviewer xmlns="d6173821-15ab-4046-99bd-4f2bcae59ef1">
      <UserInfo>
        <DisplayName/>
        <AccountId xsi:nil="true"/>
        <AccountType/>
      </UserInfo>
    </Reviewer>
    <Owner xmlns="d6173821-15ab-4046-99bd-4f2bcae59ef1">
      <UserInfo>
        <DisplayName>HESSELTINE, SARAH</DisplayName>
        <AccountId>66</AccountId>
        <AccountType/>
      </UserInfo>
    </Owne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53E5F72F0A3142889EA3AB9E782AD3" ma:contentTypeVersion="27" ma:contentTypeDescription="Create a new document." ma:contentTypeScope="" ma:versionID="185e28b99029f5065fb10d8a35aac3ca">
  <xsd:schema xmlns:xsd="http://www.w3.org/2001/XMLSchema" xmlns:xs="http://www.w3.org/2001/XMLSchema" xmlns:p="http://schemas.microsoft.com/office/2006/metadata/properties" xmlns:ns2="d6173821-15ab-4046-99bd-4f2bcae59ef1" xmlns:ns3="b90289a3-f58c-4c6c-87a2-6adc48b0c901" targetNamespace="http://schemas.microsoft.com/office/2006/metadata/properties" ma:root="true" ma:fieldsID="c9c3f08c996d3a1d3c4064c4ee0d163e" ns2:_="" ns3:_="">
    <xsd:import namespace="d6173821-15ab-4046-99bd-4f2bcae59ef1"/>
    <xsd:import namespace="b90289a3-f58c-4c6c-87a2-6adc48b0c901"/>
    <xsd:element name="properties">
      <xsd:complexType>
        <xsd:sequence>
          <xsd:element name="documentManagement">
            <xsd:complexType>
              <xsd:all>
                <xsd:element ref="ns2:Responsible_x0020_Party" minOccurs="0"/>
                <xsd:element ref="ns2:Prepared_x0020_By" minOccurs="0"/>
                <xsd:element ref="ns2:Owner" minOccurs="0"/>
                <xsd:element ref="ns2:Review" minOccurs="0"/>
                <xsd:element ref="ns2:Reviewer" minOccurs="0"/>
                <xsd:element ref="ns2:Status" minOccurs="0"/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Notes0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173821-15ab-4046-99bd-4f2bcae59ef1" elementFormDefault="qualified">
    <xsd:import namespace="http://schemas.microsoft.com/office/2006/documentManagement/types"/>
    <xsd:import namespace="http://schemas.microsoft.com/office/infopath/2007/PartnerControls"/>
    <xsd:element name="Responsible_x0020_Party" ma:index="4" nillable="true" ma:displayName="Witness" ma:internalName="Responsible_x0020_Party" ma:readOnly="false">
      <xsd:simpleType>
        <xsd:restriction base="dms:Text">
          <xsd:maxLength value="10"/>
        </xsd:restriction>
      </xsd:simpleType>
    </xsd:element>
    <xsd:element name="Prepared_x0020_By" ma:index="5" nillable="true" ma:displayName="Author" ma:internalName="Prepared_x0020_By" ma:readOnly="false">
      <xsd:simpleType>
        <xsd:restriction base="dms:Text">
          <xsd:maxLength value="10"/>
        </xsd:restriction>
      </xsd:simpleType>
    </xsd:element>
    <xsd:element name="Owner" ma:index="6" nillable="true" ma:displayName="Owner" ma:list="UserInfo" ma:SharePointGroup="0" ma:internalName="Owne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eview" ma:index="7" nillable="true" ma:displayName="Review" ma:default="1" ma:internalName="Review" ma:readOnly="false">
      <xsd:simpleType>
        <xsd:restriction base="dms:Boolean"/>
      </xsd:simpleType>
    </xsd:element>
    <xsd:element name="Reviewer" ma:index="8" nillable="true" ma:displayName="Reviewer" ma:list="UserInfo" ma:SharePointGroup="32" ma:internalName="Reviewe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tatus" ma:index="10" nillable="true" ma:displayName="Status" ma:format="Dropdown" ma:indexed="true" ma:internalName="Status" ma:readOnly="false">
      <xsd:simpleType>
        <xsd:restriction base="dms:Choice">
          <xsd:enumeration value="Draft"/>
          <xsd:enumeration value="Edits Needed"/>
          <xsd:enumeration value="Filed"/>
          <xsd:enumeration value="Ready to File"/>
          <xsd:enumeration value="Ready for Counsel (GD)"/>
          <xsd:enumeration value="Ready for Legal (VP)"/>
          <xsd:enumeration value="Ready for Kris"/>
          <xsd:enumeration value="Ready for Supervisor"/>
          <xsd:enumeration value="Ready for Kendra"/>
          <xsd:enumeration value="Ready for Paul"/>
          <xsd:enumeration value="Ready for Counsel (BS)"/>
        </xsd:restriction>
      </xsd:simpleType>
    </xsd:element>
    <xsd:element name="MediaServiceMetadata" ma:index="1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Notes0" ma:index="21" nillable="true" ma:displayName="Notes" ma:internalName="Notes0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bc281049-135b-4307-a572-43cb5224f96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2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9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3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0289a3-f58c-4c6c-87a2-6adc48b0c901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811f421b-be20-4061-af96-c28ba054e623}" ma:internalName="TaxCatchAll" ma:showField="CatchAllData" ma:web="b90289a3-f58c-4c6c-87a2-6adc48b0c90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3" ma:displayName="Title"/>
        <xsd:element ref="dc:subject" minOccurs="0" maxOccurs="1"/>
        <xsd:element ref="dc:description" minOccurs="0" maxOccurs="1" ma:index="9" ma:displayName="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952CC45-AEF8-4C33-9634-94C5FF7A90C7}">
  <ds:schemaRefs>
    <ds:schemaRef ds:uri="http://schemas.microsoft.com/office/infopath/2007/PartnerControls"/>
    <ds:schemaRef ds:uri="http://schemas.microsoft.com/office/2006/metadata/properties"/>
    <ds:schemaRef ds:uri="b90289a3-f58c-4c6c-87a2-6adc48b0c901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d6173821-15ab-4046-99bd-4f2bcae59ef1"/>
    <ds:schemaRef ds:uri="http://www.w3.org/XML/1998/namespace"/>
    <ds:schemaRef ds:uri="http://purl.org/dc/elements/1.1/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7D6D387-779E-46CC-A1C2-E6497B6530E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E67ABBB-4740-4607-AC56-D36E57A8D0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173821-15ab-4046-99bd-4f2bcae59ef1"/>
    <ds:schemaRef ds:uri="b90289a3-f58c-4c6c-87a2-6adc48b0c9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20</vt:i4>
      </vt:variant>
    </vt:vector>
  </HeadingPairs>
  <TitlesOfParts>
    <vt:vector size="37" baseType="lpstr">
      <vt:lpstr>FERC Rates</vt:lpstr>
      <vt:lpstr>Benefit Adder</vt:lpstr>
      <vt:lpstr>Storeroom Rate</vt:lpstr>
      <vt:lpstr>Transportation Rate</vt:lpstr>
      <vt:lpstr>G&amp;A Rate</vt:lpstr>
      <vt:lpstr>Transmission G&amp;A</vt:lpstr>
      <vt:lpstr>O&amp;M for Allocation</vt:lpstr>
      <vt:lpstr>Prospective</vt:lpstr>
      <vt:lpstr>Base</vt:lpstr>
      <vt:lpstr>Intangibles Base</vt:lpstr>
      <vt:lpstr>Dep'n</vt:lpstr>
      <vt:lpstr>Property Tax</vt:lpstr>
      <vt:lpstr>Insurable Values</vt:lpstr>
      <vt:lpstr>Reference</vt:lpstr>
      <vt:lpstr>Department Detail</vt:lpstr>
      <vt:lpstr>CSC</vt:lpstr>
      <vt:lpstr>GL</vt:lpstr>
      <vt:lpstr>'O&amp;M for Allocation'!TM1RPTDATARNG20065586</vt:lpstr>
      <vt:lpstr>Base!TM1RPTDATARNG32817473</vt:lpstr>
      <vt:lpstr>Prospective!TM1RPTDATARNG55614019</vt:lpstr>
      <vt:lpstr>'Intangibles Base'!TM1RPTDATARNG66384624</vt:lpstr>
      <vt:lpstr>'O&amp;M for Allocation'!TM1RPTFMTIDCOL20065586</vt:lpstr>
      <vt:lpstr>Base!TM1RPTFMTIDCOL32817473</vt:lpstr>
      <vt:lpstr>Prospective!TM1RPTFMTIDCOL55614019</vt:lpstr>
      <vt:lpstr>'Intangibles Base'!TM1RPTFMTIDCOL66384624</vt:lpstr>
      <vt:lpstr>'O&amp;M for Allocation'!TM1RPTFMTRNG20065586</vt:lpstr>
      <vt:lpstr>Base!TM1RPTFMTRNG32817473</vt:lpstr>
      <vt:lpstr>Prospective!TM1RPTFMTRNG55614019</vt:lpstr>
      <vt:lpstr>'Intangibles Base'!TM1RPTFMTRNG66384624</vt:lpstr>
      <vt:lpstr>'O&amp;M for Allocation'!TM1RPTQRYRNG20065586</vt:lpstr>
      <vt:lpstr>Base!TM1RPTQRYRNG32817473</vt:lpstr>
      <vt:lpstr>Prospective!TM1RPTQRYRNG55614019</vt:lpstr>
      <vt:lpstr>'Intangibles Base'!TM1RPTQRYRNG66384624</vt:lpstr>
      <vt:lpstr>'O&amp;M for Allocation'!TM1RPTVIEWRNG20065586</vt:lpstr>
      <vt:lpstr>Base!TM1RPTVIEWRNG32817473</vt:lpstr>
      <vt:lpstr>Prospective!TM1RPTVIEWRNG55614019</vt:lpstr>
      <vt:lpstr>'Intangibles Base'!TM1RPTVIEWRNG66384624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Ireland, Jennifer</dc:creator>
  <cp:keywords/>
  <dc:description/>
  <cp:lastModifiedBy>Mansh, Jennifer</cp:lastModifiedBy>
  <cp:revision/>
  <dcterms:created xsi:type="dcterms:W3CDTF">2021-05-26T15:04:51Z</dcterms:created>
  <dcterms:modified xsi:type="dcterms:W3CDTF">2023-07-27T16:29:35Z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0x0101002A53E5F72F0A3142889EA3AB9E782AD3</vt:lpwstr>
  </property>
  <property fmtid="{D5CDD505-2E9C-101B-9397-08002B2CF9AE}" pid="3" name="MediaServiceImageTags">
    <vt:lpwstr/>
  </property>
</Properties>
</file>